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8" sheetId="2" r:id="rId5"/>
    <sheet state="visible" name="Лист6" sheetId="3" r:id="rId6"/>
    <sheet state="visible" name="Лист6 (копия)" sheetId="4" r:id="rId7"/>
    <sheet state="visible" name="Днные" sheetId="5" r:id="rId8"/>
    <sheet state="visible" name="Товары " sheetId="6" r:id="rId9"/>
  </sheets>
  <definedNames>
    <definedName name="RICK_and_MORTY_BAD_TRIP">#REF!</definedName>
    <definedName name="RICK_and_MORTY_BAD_ACID">#REF!</definedName>
  </definedNames>
  <calcPr/>
</workbook>
</file>

<file path=xl/sharedStrings.xml><?xml version="1.0" encoding="utf-8"?>
<sst xmlns="http://schemas.openxmlformats.org/spreadsheetml/2006/main" count="4288" uniqueCount="664">
  <si>
    <t xml:space="preserve">Номер </t>
  </si>
  <si>
    <t>Дата</t>
  </si>
  <si>
    <t xml:space="preserve">Время </t>
  </si>
  <si>
    <t>Позиция</t>
  </si>
  <si>
    <t>Коменты</t>
  </si>
  <si>
    <t>Скидка</t>
  </si>
  <si>
    <t xml:space="preserve">Чистый заработок за день </t>
  </si>
  <si>
    <t xml:space="preserve">Выручка </t>
  </si>
  <si>
    <t xml:space="preserve">Розничная цена </t>
  </si>
  <si>
    <t xml:space="preserve">Закупочная цена </t>
  </si>
  <si>
    <t>Прибыль с единицы</t>
  </si>
  <si>
    <t>RICK and MORTY BAD ACID</t>
  </si>
  <si>
    <t xml:space="preserve">Катриджи Vaporesso XROS </t>
  </si>
  <si>
    <t>Xros 5 мини</t>
  </si>
  <si>
    <t>CATSWILL (кислые</t>
  </si>
  <si>
    <t>RICK and MORTY BAD TRIP</t>
  </si>
  <si>
    <t>PODONKI LAST HAP</t>
  </si>
  <si>
    <t>RICK AND MORTY BAD ICE</t>
  </si>
  <si>
    <t>Podonk Critical</t>
  </si>
  <si>
    <t xml:space="preserve">Geek vape </t>
  </si>
  <si>
    <t>Самоубийца V2</t>
  </si>
  <si>
    <t>Рик и морти на замерзоне strong</t>
  </si>
  <si>
    <t>PODONKI Podgon</t>
  </si>
  <si>
    <t>PODONKI x ISTERIKA</t>
  </si>
  <si>
    <t>снюс</t>
  </si>
  <si>
    <t>подарок 2</t>
  </si>
  <si>
    <t>замена</t>
  </si>
  <si>
    <t>DUALL EXTRA NEW!</t>
  </si>
  <si>
    <t>PODONKI LIGHT SALT</t>
  </si>
  <si>
    <t xml:space="preserve">Картридж Voopoo VMATE </t>
  </si>
  <si>
    <t xml:space="preserve">20 маме дал </t>
  </si>
  <si>
    <t xml:space="preserve">20 папе </t>
  </si>
  <si>
    <t xml:space="preserve">25 маме </t>
  </si>
  <si>
    <t>40 мама</t>
  </si>
  <si>
    <t>AEGIS HERO 5</t>
  </si>
  <si>
    <t xml:space="preserve">подарок </t>
  </si>
  <si>
    <t>хрос 5</t>
  </si>
  <si>
    <t>HOTSPOT</t>
  </si>
  <si>
    <t>HOTSPOT DOT SPECIAL</t>
  </si>
  <si>
    <t>Podonki &amp; Malasiyan Arcade</t>
  </si>
  <si>
    <t>хрос 5 мини 65</t>
  </si>
  <si>
    <t>PODONKI VINTAGE</t>
  </si>
  <si>
    <t>прокладка 1</t>
  </si>
  <si>
    <t>прокладка 2</t>
  </si>
  <si>
    <t>аниме</t>
  </si>
  <si>
    <t>MALASIAN PODONKI</t>
  </si>
  <si>
    <t>HOTSPOT ICE</t>
  </si>
  <si>
    <t>хрос 5 лимитки</t>
  </si>
  <si>
    <t>хрос 5 лимитка</t>
  </si>
  <si>
    <t>DUALL ИндивиDuall</t>
  </si>
  <si>
    <t>Кислый малиново-грейпфрутовый швепс</t>
  </si>
  <si>
    <t>Ананас апельсин</t>
  </si>
  <si>
    <t>Пинаколада</t>
  </si>
  <si>
    <t>Мятный бабл гам</t>
  </si>
  <si>
    <t>Мянго драгонфрут</t>
  </si>
  <si>
    <t>Клубничная фанта</t>
  </si>
  <si>
    <t>Клубничная арбуз</t>
  </si>
  <si>
    <t>Кислый скитлс</t>
  </si>
  <si>
    <t>Кислый лайм арбуз</t>
  </si>
  <si>
    <t>Тропический банан</t>
  </si>
  <si>
    <t>Яблочный энергетик</t>
  </si>
  <si>
    <t>Барбарисовый лимонад</t>
  </si>
  <si>
    <t>Лимонад виноград вишня</t>
  </si>
  <si>
    <t>Розовый лимонад</t>
  </si>
  <si>
    <t>Двойной манго</t>
  </si>
  <si>
    <t xml:space="preserve">Лесные ягоды </t>
  </si>
  <si>
    <t xml:space="preserve">Ежевика малина </t>
  </si>
  <si>
    <t>Смородиновый лимонад</t>
  </si>
  <si>
    <t>Кола вишня</t>
  </si>
  <si>
    <t>Манго арбуз</t>
  </si>
  <si>
    <t>Алоэ виноград</t>
  </si>
  <si>
    <t>Банан клубника</t>
  </si>
  <si>
    <t>Малиновый мармелад</t>
  </si>
  <si>
    <t>Клубника киви</t>
  </si>
  <si>
    <t>Клюква лайм</t>
  </si>
  <si>
    <t>Гуава ананас</t>
  </si>
  <si>
    <t>Морс</t>
  </si>
  <si>
    <t>Красный апельсин</t>
  </si>
  <si>
    <t>Арбузная жвачка</t>
  </si>
  <si>
    <t>Смородина Виноград</t>
  </si>
  <si>
    <t>Гранатовая Мармелад</t>
  </si>
  <si>
    <t>Яблоко Киви</t>
  </si>
  <si>
    <t>Клубника Ежевика</t>
  </si>
  <si>
    <t>Клубничный Коктейль</t>
  </si>
  <si>
    <t xml:space="preserve">Клюква Земляника </t>
  </si>
  <si>
    <t>Какос Дыня</t>
  </si>
  <si>
    <t>Маракуйя мандарин</t>
  </si>
  <si>
    <t>Персик кактус</t>
  </si>
  <si>
    <t>Спрайт</t>
  </si>
  <si>
    <t>Черничная фанта</t>
  </si>
  <si>
    <t>Ягодная жвачка</t>
  </si>
  <si>
    <t>Ягодный энергетик</t>
  </si>
  <si>
    <t xml:space="preserve">Ягодный пунш </t>
  </si>
  <si>
    <t>Виноградный холс</t>
  </si>
  <si>
    <t>Грейпфрут смородина</t>
  </si>
  <si>
    <t>Дыня персик</t>
  </si>
  <si>
    <t>Земляника виноград</t>
  </si>
  <si>
    <t>Киви маракуйя гуава</t>
  </si>
  <si>
    <t>Кислые вишнёвые червячки</t>
  </si>
  <si>
    <t>Кислые чернично-малиновое червячки</t>
  </si>
  <si>
    <t xml:space="preserve">Арбуз Малина </t>
  </si>
  <si>
    <t xml:space="preserve">Банан Кокос </t>
  </si>
  <si>
    <t xml:space="preserve">Барбарисовый Энергетик </t>
  </si>
  <si>
    <t>Виноградный Энергетик</t>
  </si>
  <si>
    <t xml:space="preserve">Гранат Клубника </t>
  </si>
  <si>
    <t xml:space="preserve">Гранат Смородина </t>
  </si>
  <si>
    <t xml:space="preserve">Грейпфрутовый Швепс </t>
  </si>
  <si>
    <t xml:space="preserve">Земляника Драгонфрут </t>
  </si>
  <si>
    <t xml:space="preserve">Киви Личи </t>
  </si>
  <si>
    <t xml:space="preserve">Киви Маракуйя Гуава </t>
  </si>
  <si>
    <t xml:space="preserve">Клубника Банан </t>
  </si>
  <si>
    <t xml:space="preserve">Клубника Вишня </t>
  </si>
  <si>
    <t xml:space="preserve">Клубника Земляника </t>
  </si>
  <si>
    <t xml:space="preserve">Клубничный Мохито </t>
  </si>
  <si>
    <t xml:space="preserve">Манго Грейпфрут </t>
  </si>
  <si>
    <t xml:space="preserve">Манго Персик Личи </t>
  </si>
  <si>
    <t xml:space="preserve">Персик Бабл Гам </t>
  </si>
  <si>
    <t xml:space="preserve">Садовые Ягоды </t>
  </si>
  <si>
    <t>Скитлс Лимон Лайм 2</t>
  </si>
  <si>
    <t>Смородина Мармелад 1</t>
  </si>
  <si>
    <t>Темная Вишня 1</t>
  </si>
  <si>
    <t>Фруктовые Пластинки 1</t>
  </si>
  <si>
    <t>Черника Ежевика 1</t>
  </si>
  <si>
    <t>Черника Малина 1</t>
  </si>
  <si>
    <t>Черника Мята 2</t>
  </si>
  <si>
    <t>Яблоко Виноград 2</t>
  </si>
  <si>
    <t>Яблоко Малина 4</t>
  </si>
  <si>
    <t>Ананас киви</t>
  </si>
  <si>
    <t>Арбузный смузи</t>
  </si>
  <si>
    <t>Виноградная фанта</t>
  </si>
  <si>
    <t>Вишневый морс</t>
  </si>
  <si>
    <t>Гранатовый мармелад</t>
  </si>
  <si>
    <t>Грейпфрут киви</t>
  </si>
  <si>
    <t>Ежевика мята</t>
  </si>
  <si>
    <t>Киви манго</t>
  </si>
  <si>
    <t>Клубника манго</t>
  </si>
  <si>
    <t xml:space="preserve">черника грейфрут </t>
  </si>
  <si>
    <t>Малина лайм</t>
  </si>
  <si>
    <t xml:space="preserve">Манго арбуз </t>
  </si>
  <si>
    <t>Малиновый чай с жасмином</t>
  </si>
  <si>
    <t xml:space="preserve">малина  апельсин </t>
  </si>
  <si>
    <t>Манго апельсин</t>
  </si>
  <si>
    <t>Ред булл</t>
  </si>
  <si>
    <t xml:space="preserve">ананас клюква </t>
  </si>
  <si>
    <t>Тархун</t>
  </si>
  <si>
    <t xml:space="preserve">алоэ Виноград </t>
  </si>
  <si>
    <t>Фруктовая жвачка</t>
  </si>
  <si>
    <t>Холодная кола</t>
  </si>
  <si>
    <t>Черная смородина клюква</t>
  </si>
  <si>
    <t>Черника арбуз</t>
  </si>
  <si>
    <t>Яблоко черника</t>
  </si>
  <si>
    <t>Лесные ягоды</t>
  </si>
  <si>
    <t xml:space="preserve">Алоэ виноград </t>
  </si>
  <si>
    <t>Апельсиновый адреналин</t>
  </si>
  <si>
    <t xml:space="preserve">Виноградная фанта </t>
  </si>
  <si>
    <t>Зеленый чай лемонграсс</t>
  </si>
  <si>
    <t>Малина арбуз</t>
  </si>
  <si>
    <t>Ананас персик</t>
  </si>
  <si>
    <t xml:space="preserve">Клубничный мохито </t>
  </si>
  <si>
    <t>Яблоко лайм</t>
  </si>
  <si>
    <t xml:space="preserve">Спрайт арбуз лайм </t>
  </si>
  <si>
    <t>Чёрная смородина</t>
  </si>
  <si>
    <t>Червячки голубика малина</t>
  </si>
  <si>
    <t xml:space="preserve">Малина смородина </t>
  </si>
  <si>
    <t xml:space="preserve">Черника лайм </t>
  </si>
  <si>
    <t>Виноградный чупа чупс</t>
  </si>
  <si>
    <t>Киви лайм</t>
  </si>
  <si>
    <t>Ягодный морс</t>
  </si>
  <si>
    <t>Фруктовый скитлс</t>
  </si>
  <si>
    <t xml:space="preserve">черника лимон </t>
  </si>
  <si>
    <t>Вишнёвая бомба</t>
  </si>
  <si>
    <t>Тропический манго</t>
  </si>
  <si>
    <t>PODONKI V1 И V2</t>
  </si>
  <si>
    <t>Жвачка абрикос</t>
  </si>
  <si>
    <t>Малина и вишня</t>
  </si>
  <si>
    <t>Вишня яблоко</t>
  </si>
  <si>
    <t>Брусника клюква</t>
  </si>
  <si>
    <t>Смородиновый лимоналд</t>
  </si>
  <si>
    <t>Вишня, лайм, лёд</t>
  </si>
  <si>
    <t>Двойное яблоко и лёд</t>
  </si>
  <si>
    <t>Тропические фрукты со льдом</t>
  </si>
  <si>
    <t>Банан, клубника, лёд</t>
  </si>
  <si>
    <t>Ледяной личи, виноград и мята</t>
  </si>
  <si>
    <t>Хвоя, лесные яглды, лёд</t>
  </si>
  <si>
    <t>Черника, малина, мята, лёд</t>
  </si>
  <si>
    <t>Малиново-клубничная жвачка</t>
  </si>
  <si>
    <t>Малиновый лимонад со льдом</t>
  </si>
  <si>
    <t>Классическая кола со льдом</t>
  </si>
  <si>
    <t>Лесные ягоды со льдом</t>
  </si>
  <si>
    <t>Арбуз жвачка лёд</t>
  </si>
  <si>
    <t>Виноградно-кактусовая жвачка</t>
  </si>
  <si>
    <t>Банановое молоко</t>
  </si>
  <si>
    <t>Тархун с киви и лаймом</t>
  </si>
  <si>
    <t>Коктейль апероль шприц</t>
  </si>
  <si>
    <t>Клубника с шампанским</t>
  </si>
  <si>
    <t>Капучино</t>
  </si>
  <si>
    <t>Ананасовый энергетик</t>
  </si>
  <si>
    <t>Клубничное мороженое</t>
  </si>
  <si>
    <t>Табак, кофе, орех</t>
  </si>
  <si>
    <t>Лимонный пирог</t>
  </si>
  <si>
    <t>Смородиновый холс</t>
  </si>
  <si>
    <t>Арбузное мороженое</t>
  </si>
  <si>
    <t xml:space="preserve">Юппи-ананас со льдом </t>
  </si>
  <si>
    <t>Клубничный мохито</t>
  </si>
  <si>
    <t>Клубничный мусс</t>
  </si>
  <si>
    <t>Освежающий лимонад</t>
  </si>
  <si>
    <t>Морс черника виноград</t>
  </si>
  <si>
    <t>Клюквенная газировка</t>
  </si>
  <si>
    <t>Виноградная газировка</t>
  </si>
  <si>
    <t>апельсиновая газировка</t>
  </si>
  <si>
    <t>Мармеладный джин</t>
  </si>
  <si>
    <t>Пина колада с грушей</t>
  </si>
  <si>
    <t>Яблочный лимонад</t>
  </si>
  <si>
    <t>Малиновый пунш</t>
  </si>
  <si>
    <t>Брусничный морс</t>
  </si>
  <si>
    <t>Ежевичный лимонад</t>
  </si>
  <si>
    <t>Маракуйя с тропическими нотками</t>
  </si>
  <si>
    <t>Арбузный милкшейк</t>
  </si>
  <si>
    <t>Конфеты со вкусом винограда</t>
  </si>
  <si>
    <t>Манго с апельсином и послевкусием гуавы</t>
  </si>
  <si>
    <t>Холодное сочетание мяты и конфет холс</t>
  </si>
  <si>
    <t>Яблочные мармеладные червячки</t>
  </si>
  <si>
    <t>Микс сладкогоперсика и вишни с кислинкой</t>
  </si>
  <si>
    <t>Лимон лайм</t>
  </si>
  <si>
    <t>Классика энергетика с кислой малиной</t>
  </si>
  <si>
    <t>Зеленое манго и смородина</t>
  </si>
  <si>
    <t>Дуэт лемонграсса и сладкой малины</t>
  </si>
  <si>
    <t>Сладкий мармелад из черной смородины</t>
  </si>
  <si>
    <t>Вишня кола</t>
  </si>
  <si>
    <t>Малина с кокосом</t>
  </si>
  <si>
    <t>Сладкие конфеты СКИТЛЗ и смородина</t>
  </si>
  <si>
    <t>Дыня кокос</t>
  </si>
  <si>
    <t>Земляничный бабл гам</t>
  </si>
  <si>
    <t>Лимонные леденцы</t>
  </si>
  <si>
    <t>Экзотический фрукты</t>
  </si>
  <si>
    <t>Личи виноград мята</t>
  </si>
  <si>
    <t>Черника малина мята</t>
  </si>
  <si>
    <t>Абрикосовый йогурт</t>
  </si>
  <si>
    <t>Арбуз лед</t>
  </si>
  <si>
    <t>Банан клубника лед</t>
  </si>
  <si>
    <t>Арбузное мороженное</t>
  </si>
  <si>
    <t>Клубника малина жвачка</t>
  </si>
  <si>
    <t>Клубничное мороженное</t>
  </si>
  <si>
    <t>Кола сода лед</t>
  </si>
  <si>
    <t>Банановый милкшейк</t>
  </si>
  <si>
    <t>Микс ягод лед</t>
  </si>
  <si>
    <t>Вишня лайм лед</t>
  </si>
  <si>
    <t>Лист виноград мята энергетик</t>
  </si>
  <si>
    <t>Двойное яблоко лед</t>
  </si>
  <si>
    <t>Клубничное шампанское</t>
  </si>
  <si>
    <t>Экзотический микс</t>
  </si>
  <si>
    <t>Энергетик</t>
  </si>
  <si>
    <t>Виноградный чупа-чупс</t>
  </si>
  <si>
    <t>Кислая лесная клюква</t>
  </si>
  <si>
    <t>Смородина персик</t>
  </si>
  <si>
    <t>Спелый киви кисло сладкий</t>
  </si>
  <si>
    <t>Кислые черви в вишневом сиропе</t>
  </si>
  <si>
    <t>Грушевый лимонад</t>
  </si>
  <si>
    <t>Лимонад с сладкой малиной</t>
  </si>
  <si>
    <t>Ананасовая кислинка</t>
  </si>
  <si>
    <t>Мармеладные мишки</t>
  </si>
  <si>
    <t>Мандариновый сок с цедрой</t>
  </si>
  <si>
    <t>Кисло-сладкое ягодное драже</t>
  </si>
  <si>
    <t>Классическая фанта</t>
  </si>
  <si>
    <t>Сладкие барбарисоввые конфеты</t>
  </si>
  <si>
    <t>Смородина холс</t>
  </si>
  <si>
    <t>Тропические фрукты</t>
  </si>
  <si>
    <t>Черничная конфета</t>
  </si>
  <si>
    <t>Яблоко вишня</t>
  </si>
  <si>
    <t>Виноград мята</t>
  </si>
  <si>
    <t>Виноград холс</t>
  </si>
  <si>
    <t>Грейпфрутовый лимонад</t>
  </si>
  <si>
    <t>Дыня банан</t>
  </si>
  <si>
    <t xml:space="preserve">Земляничная конфета </t>
  </si>
  <si>
    <t xml:space="preserve">Ананас манго </t>
  </si>
  <si>
    <t xml:space="preserve">Жвачка черника мята </t>
  </si>
  <si>
    <t>Зеленый манго</t>
  </si>
  <si>
    <t>Клюква брусника</t>
  </si>
  <si>
    <t xml:space="preserve">Апельсин </t>
  </si>
  <si>
    <t>Кокос малина</t>
  </si>
  <si>
    <t>Лимонные черви</t>
  </si>
  <si>
    <t>Малиновый лимонад</t>
  </si>
  <si>
    <t>Смородина малина</t>
  </si>
  <si>
    <t>Жвачка+клубника+киви+двойной лёд</t>
  </si>
  <si>
    <t>Мандариновые мармеладные мишки</t>
  </si>
  <si>
    <t>Розовый лимонад+малина+лимон+лёд</t>
  </si>
  <si>
    <t>Виноград+клубника+лёд</t>
  </si>
  <si>
    <t>Черная малина+лимон+двойной лёд</t>
  </si>
  <si>
    <t>Вишня+ананас+двойной лёд</t>
  </si>
  <si>
    <t>Манго+гуава+маракуйя+лёд</t>
  </si>
  <si>
    <t>Малина+клубника+черная и красная смородина лёд</t>
  </si>
  <si>
    <t>Маракуйя+гуава+апельсин</t>
  </si>
  <si>
    <t>Черная смородина+малина+лимон+лёд</t>
  </si>
  <si>
    <t>Арбуз маракуйя</t>
  </si>
  <si>
    <t>Банан маракуйя</t>
  </si>
  <si>
    <t>Виноградный лимонад</t>
  </si>
  <si>
    <t>Грейпфрут гуава</t>
  </si>
  <si>
    <t>Киви ананас</t>
  </si>
  <si>
    <t>Малина ежевика</t>
  </si>
  <si>
    <t>Манго клубника</t>
  </si>
  <si>
    <t>Мармеладные мишки кола</t>
  </si>
  <si>
    <t>Черника смородина</t>
  </si>
  <si>
    <t>Яблоко черешня</t>
  </si>
  <si>
    <t>ALFAVAPE&amp;PODONKI</t>
  </si>
  <si>
    <t>Ежевичный Лимонад</t>
  </si>
  <si>
    <t>Виноград-Смородина</t>
  </si>
  <si>
    <t>Малина-Хвоя</t>
  </si>
  <si>
    <t>Земляника-Клубника</t>
  </si>
  <si>
    <t>Малина-Гранат</t>
  </si>
  <si>
    <t>Персиковый Лимонад</t>
  </si>
  <si>
    <t>Виноград-Мята</t>
  </si>
  <si>
    <t>Брусничный Морс</t>
  </si>
  <si>
    <t>Морс Смородина-Малина</t>
  </si>
  <si>
    <t>Кола-ЧупаЧупс</t>
  </si>
  <si>
    <t>Малиновый Лимонад</t>
  </si>
  <si>
    <t>Смузи Ежевика-Малина</t>
  </si>
  <si>
    <t>Чернично-Мятная Жвачка</t>
  </si>
  <si>
    <t>Классический Бабл Гам</t>
  </si>
  <si>
    <t>Ягодный Смузи</t>
  </si>
  <si>
    <t>ICE Лесные Ягоды</t>
  </si>
  <si>
    <t>ICE Гранатовый Смузи</t>
  </si>
  <si>
    <t>ICE Ананасовый Смузи</t>
  </si>
  <si>
    <t>ICE Арбуз-Земляника</t>
  </si>
  <si>
    <t>ICE Энергетик с Манго</t>
  </si>
  <si>
    <t>ICE Манго-Персик</t>
  </si>
  <si>
    <t>ICE Милкшейк Ежевика-Малина</t>
  </si>
  <si>
    <t>ICE Апельсиновый Фреш</t>
  </si>
  <si>
    <t>ICE Дыня</t>
  </si>
  <si>
    <t>ICE Малина-Личи</t>
  </si>
  <si>
    <t>ICE Черника-Виноград</t>
  </si>
  <si>
    <t>ICE Сочный Арбуз</t>
  </si>
  <si>
    <t>ICE Лимон-Лайм</t>
  </si>
  <si>
    <t>ICE Тропические Фрукты</t>
  </si>
  <si>
    <t>ICE Манго-Апельсин</t>
  </si>
  <si>
    <t>PODONKI&amp;АНАРХИЯ</t>
  </si>
  <si>
    <t>Манго айс</t>
  </si>
  <si>
    <t>Тархун-лимон</t>
  </si>
  <si>
    <t>Ананас айс</t>
  </si>
  <si>
    <t>Чизкейк с голубикой</t>
  </si>
  <si>
    <t>Клюквенная содовая</t>
  </si>
  <si>
    <t>Малина личи</t>
  </si>
  <si>
    <t>Апельсин айс</t>
  </si>
  <si>
    <t>Черносмородиновый лимонад</t>
  </si>
  <si>
    <t>Лимон айс</t>
  </si>
  <si>
    <t>Виноград айс</t>
  </si>
  <si>
    <t>дыня с бананом</t>
  </si>
  <si>
    <t>лимонный мармелад</t>
  </si>
  <si>
    <t>малиново-гранатовое пламя</t>
  </si>
  <si>
    <t>микс груши с кокосом</t>
  </si>
  <si>
    <t>мохито с клубникой</t>
  </si>
  <si>
    <t>АНАРХИЯ V2</t>
  </si>
  <si>
    <t>Ананас вишня</t>
  </si>
  <si>
    <t>Яблочно-виноградный холс</t>
  </si>
  <si>
    <t>Дынное мороженое</t>
  </si>
  <si>
    <t>Лимонный мармелад</t>
  </si>
  <si>
    <t>Холодный барбарис</t>
  </si>
  <si>
    <t>Кола-сода айс</t>
  </si>
  <si>
    <t>Манго пинаколада</t>
  </si>
  <si>
    <t>Киви драгонфрут</t>
  </si>
  <si>
    <t>Клубничный заварной крем</t>
  </si>
  <si>
    <t>Арбузно- клубничный коктейль</t>
  </si>
  <si>
    <t>Зеленое яблоко</t>
  </si>
  <si>
    <t>Энергетик  с лесными ягодами</t>
  </si>
  <si>
    <t>Бабл гам арбуз</t>
  </si>
  <si>
    <t>Вишня лайм</t>
  </si>
  <si>
    <t>Арбузный фрэш</t>
  </si>
  <si>
    <t>Ягодный микс</t>
  </si>
  <si>
    <t>Ананас ежевика</t>
  </si>
  <si>
    <t>Перечная мята</t>
  </si>
  <si>
    <t>Яблоко груша</t>
  </si>
  <si>
    <t>Манго грейпфрут</t>
  </si>
  <si>
    <t>Хвоя грейпфрут</t>
  </si>
  <si>
    <t>Дыня черника</t>
  </si>
  <si>
    <t>Смородина мята</t>
  </si>
  <si>
    <t>Киви помело</t>
  </si>
  <si>
    <t>Манго персик</t>
  </si>
  <si>
    <t>Персик маракуйя</t>
  </si>
  <si>
    <t>Личи лайм</t>
  </si>
  <si>
    <t>Ананас кокос</t>
  </si>
  <si>
    <t>Брусника лимон</t>
  </si>
  <si>
    <t>Киви банан</t>
  </si>
  <si>
    <t>Кислые лесные ягоды</t>
  </si>
  <si>
    <t>Ананас яблоко</t>
  </si>
  <si>
    <t>Банан лайм</t>
  </si>
  <si>
    <t>Клубника мята</t>
  </si>
  <si>
    <t>Малина смородина</t>
  </si>
  <si>
    <t>Манго мандарин</t>
  </si>
  <si>
    <t>Нектарин вишня</t>
  </si>
  <si>
    <t>HOTSPOT ACID</t>
  </si>
  <si>
    <t>Кислая маракуйя</t>
  </si>
  <si>
    <t>Кислый ананас</t>
  </si>
  <si>
    <t>Кислое киви</t>
  </si>
  <si>
    <t>Кислое яблоко</t>
  </si>
  <si>
    <t>Кислый барбарис</t>
  </si>
  <si>
    <t>Кислая красная смородина</t>
  </si>
  <si>
    <t>Кислая вишня</t>
  </si>
  <si>
    <t>Кислая брусника</t>
  </si>
  <si>
    <t>Жвачка ледяная клубника</t>
  </si>
  <si>
    <t>Жвачка ледяное манго</t>
  </si>
  <si>
    <t>Жвачка ледяной ананас</t>
  </si>
  <si>
    <t>Холодный лимонад киви огурец</t>
  </si>
  <si>
    <t>Холодный мохито</t>
  </si>
  <si>
    <t>Ледяной йогурт вишня</t>
  </si>
  <si>
    <t>Ледяной йогурт персик</t>
  </si>
  <si>
    <t>Ледяной йогурт черника, банан</t>
  </si>
  <si>
    <t>Ледяной энергетик лайм</t>
  </si>
  <si>
    <t>HOTSPOT DON'T Chew IT</t>
  </si>
  <si>
    <t>Жвачка арбуз</t>
  </si>
  <si>
    <t>Жвачка яблоко</t>
  </si>
  <si>
    <t>Жвачка маракуйя</t>
  </si>
  <si>
    <t>Жвачка вишня</t>
  </si>
  <si>
    <t>Жвачка виноград</t>
  </si>
  <si>
    <t>Жвачка персик</t>
  </si>
  <si>
    <t>HOTSPOT FUEL UP</t>
  </si>
  <si>
    <t>Манго банан ментол х3</t>
  </si>
  <si>
    <t>Зефир кокос черная смородина</t>
  </si>
  <si>
    <t>Гуава морошка</t>
  </si>
  <si>
    <t>Клюква киви</t>
  </si>
  <si>
    <t>Лимон маракуйя лемонграсс</t>
  </si>
  <si>
    <t>Ананас лайм земляника</t>
  </si>
  <si>
    <t>Грейпфрут малина виноград</t>
  </si>
  <si>
    <t>Тархун дыня помело</t>
  </si>
  <si>
    <t>Крыжовник барбарис</t>
  </si>
  <si>
    <t>Зеленая мята персик кактус</t>
  </si>
  <si>
    <t>Duall 25мг</t>
  </si>
  <si>
    <t>Вишня клубника</t>
  </si>
  <si>
    <t>Дыня маракуйя</t>
  </si>
  <si>
    <t>Жвачка клубника киви</t>
  </si>
  <si>
    <t>Йогурт персик маракуйя</t>
  </si>
  <si>
    <t>Кислая жвачка грейпфрут клубника</t>
  </si>
  <si>
    <t>Кислый виноград манго</t>
  </si>
  <si>
    <t>Кислый крыжовник помело киви</t>
  </si>
  <si>
    <t>Кислый лимон киви</t>
  </si>
  <si>
    <t>Клубника апельсин маракуйя</t>
  </si>
  <si>
    <t>Клубника банан</t>
  </si>
  <si>
    <t>Клубника лайм малина</t>
  </si>
  <si>
    <t>Клубничный йогурт</t>
  </si>
  <si>
    <t>Ледяная клубника с личи</t>
  </si>
  <si>
    <t>Ледяная кола</t>
  </si>
  <si>
    <t>Ледяная кола манго</t>
  </si>
  <si>
    <t>Ледяная малина</t>
  </si>
  <si>
    <t>Ледяная черника</t>
  </si>
  <si>
    <t>Ледяное манго</t>
  </si>
  <si>
    <t>Ледяное манго с апельсином</t>
  </si>
  <si>
    <t>Ледяной арбуз с дыней</t>
  </si>
  <si>
    <t>Ледяной тархун</t>
  </si>
  <si>
    <t>Лимонад с грейпфрутом</t>
  </si>
  <si>
    <t>Личи лайм маракуйя</t>
  </si>
  <si>
    <t>Малиновый йогурт</t>
  </si>
  <si>
    <t>Морозный ананас</t>
  </si>
  <si>
    <t>Мятная жвачка</t>
  </si>
  <si>
    <t>Персиковый лимонад</t>
  </si>
  <si>
    <t>Садовые ягоды</t>
  </si>
  <si>
    <t>Сладкая мята</t>
  </si>
  <si>
    <t>Смородина малина яблоко</t>
  </si>
  <si>
    <t>Спрайт арбуз лайм</t>
  </si>
  <si>
    <t>Фруктовый мармелад</t>
  </si>
  <si>
    <t>Яблоко виноград</t>
  </si>
  <si>
    <t>Яблоко малина</t>
  </si>
  <si>
    <t>Ягодный чай</t>
  </si>
  <si>
    <t>Ананас манго</t>
  </si>
  <si>
    <t>Арбузный лимонад</t>
  </si>
  <si>
    <t>Вишневый йогурт</t>
  </si>
  <si>
    <t>Банановое мороженое</t>
  </si>
  <si>
    <t>Вишнёвый маффин</t>
  </si>
  <si>
    <t>Кислая жвачка яблоко</t>
  </si>
  <si>
    <t>Кислая малиновая вата</t>
  </si>
  <si>
    <t>Клюква в сахарной пудре</t>
  </si>
  <si>
    <t>Ледяная груша яблоко</t>
  </si>
  <si>
    <t>Лесные ягоды эвкалипт</t>
  </si>
  <si>
    <t>Лимонад голубая малина</t>
  </si>
  <si>
    <t>Мармеладные змейки с дикими ягодами</t>
  </si>
  <si>
    <t>Морозная фанта</t>
  </si>
  <si>
    <t>Морозный мохито</t>
  </si>
  <si>
    <t>Пина колада</t>
  </si>
  <si>
    <t>Спрайт огурец</t>
  </si>
  <si>
    <t>Цитрусовые дольки</t>
  </si>
  <si>
    <t>Червяки с ананасом</t>
  </si>
  <si>
    <t>Энергетик черника</t>
  </si>
  <si>
    <t>Личи гуава</t>
  </si>
  <si>
    <t>Морозный спрайт</t>
  </si>
  <si>
    <t>Морозная дыня</t>
  </si>
  <si>
    <t>Грейпфрут малина клубника</t>
  </si>
  <si>
    <t>Виноград клубника NEW!</t>
  </si>
  <si>
    <t>Жвачка арбуз дыня NEW!</t>
  </si>
  <si>
    <t>Клубника киви NEW!</t>
  </si>
  <si>
    <t>Клубничный лимонад NEW!</t>
  </si>
  <si>
    <t>Клюква лимон NEW!</t>
  </si>
  <si>
    <t>Кола лимон NEW</t>
  </si>
  <si>
    <t>Манго малина NEW!</t>
  </si>
  <si>
    <t>Персик маракуйя NEW</t>
  </si>
  <si>
    <t>Киви гуава NEW</t>
  </si>
  <si>
    <t>Манго апельсин NEW</t>
  </si>
  <si>
    <t>Манго кумкват NEW</t>
  </si>
  <si>
    <t>Морозная вишня</t>
  </si>
  <si>
    <t>кислая жвачка грейпфрут клубника</t>
  </si>
  <si>
    <t>Морозное яблоко</t>
  </si>
  <si>
    <t>Морозный арбуз</t>
  </si>
  <si>
    <t>Морозный виноград</t>
  </si>
  <si>
    <t>Морозный ред булл</t>
  </si>
  <si>
    <t>Персик киви NEW</t>
  </si>
  <si>
    <t>Печенье банан NEW</t>
  </si>
  <si>
    <t>Лимонный пирог NEW</t>
  </si>
  <si>
    <t>Холодная смородина</t>
  </si>
  <si>
    <t>Черника грейпфрут</t>
  </si>
  <si>
    <t>Черника лимон</t>
  </si>
  <si>
    <t>Черника мята</t>
  </si>
  <si>
    <t>Экзотические фрукты</t>
  </si>
  <si>
    <t>Энергетический виноград</t>
  </si>
  <si>
    <t>CATSWILL &amp; Dota</t>
  </si>
  <si>
    <t xml:space="preserve">Желейные мишки с ананасом и бананом </t>
  </si>
  <si>
    <t xml:space="preserve">Грейпфрутово-вишневая газировка </t>
  </si>
  <si>
    <t xml:space="preserve">Скитлс спрайт </t>
  </si>
  <si>
    <t>Кислые малиновые червячки</t>
  </si>
  <si>
    <t>Яблочно-виноградный сок</t>
  </si>
  <si>
    <t>Освежающий яблочный сидр</t>
  </si>
  <si>
    <t>Арбузный коктейль с ягодами</t>
  </si>
  <si>
    <t>Манго маракуйя дыня</t>
  </si>
  <si>
    <t xml:space="preserve">Ананасовый леденец </t>
  </si>
  <si>
    <t>Тик-так апельсин ананас вишня</t>
  </si>
  <si>
    <t xml:space="preserve">Газировка DR Peper с вишней и черешней </t>
  </si>
  <si>
    <t xml:space="preserve">Зеленый чай с малиной </t>
  </si>
  <si>
    <t xml:space="preserve">Малиновое черничное мороженое </t>
  </si>
  <si>
    <t xml:space="preserve">Клубнично - виноградная содовая </t>
  </si>
  <si>
    <t>0.4</t>
  </si>
  <si>
    <t>0.6</t>
  </si>
  <si>
    <t>0.7</t>
  </si>
  <si>
    <t>0.8</t>
  </si>
  <si>
    <t>Xros 4 mini</t>
  </si>
  <si>
    <t>Черный</t>
  </si>
  <si>
    <t>Кровавая Мэри</t>
  </si>
  <si>
    <t>Синий</t>
  </si>
  <si>
    <t>Шампанское золото</t>
  </si>
  <si>
    <t>Зеленый</t>
  </si>
  <si>
    <t>Сиреневый фиолетовый</t>
  </si>
  <si>
    <t>Пастельная палитра</t>
  </si>
  <si>
    <t>Розовая мята</t>
  </si>
  <si>
    <t>Серебряный</t>
  </si>
  <si>
    <t>Неоновый закат</t>
  </si>
  <si>
    <t xml:space="preserve">Xros 4 </t>
  </si>
  <si>
    <t>Банан дыня клубника</t>
  </si>
  <si>
    <t>Барбарисовый энергетик</t>
  </si>
  <si>
    <t>Черная смородина личи</t>
  </si>
  <si>
    <t>Вишневый энергетик</t>
  </si>
  <si>
    <t>Цитрусовый микс</t>
  </si>
  <si>
    <t>Кола ягоды</t>
  </si>
  <si>
    <t>Виноград ежевика</t>
  </si>
  <si>
    <t>Киви персик</t>
  </si>
  <si>
    <t>Лимонад голубика</t>
  </si>
  <si>
    <t>Манго маракуйя</t>
  </si>
  <si>
    <t>Маунтедью яблоко</t>
  </si>
  <si>
    <t>Нектарин</t>
  </si>
  <si>
    <t>Малина черника</t>
  </si>
  <si>
    <t>Скитлс лайм</t>
  </si>
  <si>
    <t>Клубника ананасовые кольца</t>
  </si>
  <si>
    <t>Сладкая мятная жвачка</t>
  </si>
  <si>
    <t>Арбузный слаш</t>
  </si>
  <si>
    <t>Blood</t>
  </si>
  <si>
    <t>Виноград черника</t>
  </si>
  <si>
    <t>Вишневый лайм</t>
  </si>
  <si>
    <t>Дыня</t>
  </si>
  <si>
    <t>Классический бабл гам</t>
  </si>
  <si>
    <t>Клюквенный лимонад</t>
  </si>
  <si>
    <t>Конфеты смородина мята</t>
  </si>
  <si>
    <t>Малина и гранат</t>
  </si>
  <si>
    <t>Сладкий ананас</t>
  </si>
  <si>
    <t>Сочная малина</t>
  </si>
  <si>
    <t>Сочный лимон</t>
  </si>
  <si>
    <t>Тропический микс</t>
  </si>
  <si>
    <t>Черная смородина</t>
  </si>
  <si>
    <t>Черника и малина</t>
  </si>
  <si>
    <t>Черный виноград</t>
  </si>
  <si>
    <t>Glich sauce Iced out</t>
  </si>
  <si>
    <t>Ледяной арбузный бриз</t>
  </si>
  <si>
    <t>Холодное банановое мороженное</t>
  </si>
  <si>
    <t>Холодный энергетик с клюквой</t>
  </si>
  <si>
    <t>Жвачка клубника банан</t>
  </si>
  <si>
    <t>Черничные леденцы с хвоей</t>
  </si>
  <si>
    <t>Ледяной йогурт ягоды</t>
  </si>
  <si>
    <t>Лимонная газировка с клубникой</t>
  </si>
  <si>
    <t>Дыня арбуз</t>
  </si>
  <si>
    <t>Клубника киви мороженное</t>
  </si>
  <si>
    <t>Черника</t>
  </si>
  <si>
    <t>Манго маракуйя ананас</t>
  </si>
  <si>
    <t>Ягодная фрутелла</t>
  </si>
  <si>
    <t>Банан</t>
  </si>
  <si>
    <t>Яблоко</t>
  </si>
  <si>
    <t>Клубника земляника</t>
  </si>
  <si>
    <t>Арбуз мята</t>
  </si>
  <si>
    <t>Шоколад вишня</t>
  </si>
  <si>
    <t>Лимонный мармелад с посыпкой</t>
  </si>
  <si>
    <t>Десерт клубник лимон</t>
  </si>
  <si>
    <t>Черничный йогурт</t>
  </si>
  <si>
    <t>Апельсиновое драже</t>
  </si>
  <si>
    <t>Бабл гам</t>
  </si>
  <si>
    <t>Виноградная конфета</t>
  </si>
  <si>
    <t>Даня кокос</t>
  </si>
  <si>
    <t>Земляника груша</t>
  </si>
  <si>
    <t>Кислый киви</t>
  </si>
  <si>
    <t xml:space="preserve">Кислый малиновый лимонад </t>
  </si>
  <si>
    <t>Кола сода айс</t>
  </si>
  <si>
    <t>Ледяной ананас</t>
  </si>
  <si>
    <t xml:space="preserve">Лимонные червячки </t>
  </si>
  <si>
    <t>Смородина виноград</t>
  </si>
  <si>
    <t>Яблочный холс</t>
  </si>
  <si>
    <t>Ягодный смузи</t>
  </si>
  <si>
    <t>0.2</t>
  </si>
  <si>
    <t>0.3</t>
  </si>
  <si>
    <t>кислая земляника</t>
  </si>
  <si>
    <t>кислая фанта с черникой</t>
  </si>
  <si>
    <t>кислое харибо с колой и черешней</t>
  </si>
  <si>
    <t>кислое яблочно клубничная шипучка</t>
  </si>
  <si>
    <t>кислые желатинки маракуйя ананас</t>
  </si>
  <si>
    <t>кислые ленточки маракуя манго</t>
  </si>
  <si>
    <t>кислые мармеладные ягоды</t>
  </si>
  <si>
    <t>кислый виноград лайм</t>
  </si>
  <si>
    <t>кислый грейпфрут с вишней</t>
  </si>
  <si>
    <t>кислый леденец виноград киви яблоко</t>
  </si>
  <si>
    <t>кислый лимонад арбуз лайм малина</t>
  </si>
  <si>
    <t>кислый персик клубника</t>
  </si>
  <si>
    <t>кислый яблочно лимонные колечки</t>
  </si>
  <si>
    <t>фанта апельсин с кислой малиной</t>
  </si>
  <si>
    <t>CATSWILL &amp; MALASIAN</t>
  </si>
  <si>
    <t>вишневая тянучка</t>
  </si>
  <si>
    <t>гранатово клубничный ураган</t>
  </si>
  <si>
    <t>двойной удар манго</t>
  </si>
  <si>
    <t>дынно земляничная резинка</t>
  </si>
  <si>
    <t>йогуртовый краш</t>
  </si>
  <si>
    <t>лимонад и грушевое ситро</t>
  </si>
  <si>
    <t>лимонный кисляк</t>
  </si>
  <si>
    <t>радужные конфетки с кислинкой</t>
  </si>
  <si>
    <t>розовая шипучка с малиной</t>
  </si>
  <si>
    <t>снежная клубника</t>
  </si>
  <si>
    <t>тропический вихрь</t>
  </si>
  <si>
    <t>цитросовый циклон</t>
  </si>
  <si>
    <t>энергия безумия</t>
  </si>
  <si>
    <t>яблочный штурм</t>
  </si>
  <si>
    <t>ягодное лукошко</t>
  </si>
  <si>
    <t>Энергетик малина</t>
  </si>
  <si>
    <t>Клубника арбуз</t>
  </si>
  <si>
    <t>Ежевика малина</t>
  </si>
  <si>
    <t>Голубая малина виноград</t>
  </si>
  <si>
    <t>Виноград лёд</t>
  </si>
  <si>
    <t>Энергетик лайм</t>
  </si>
  <si>
    <t>Черника смородина айс</t>
  </si>
  <si>
    <t>Мохито клубничный лёд</t>
  </si>
  <si>
    <t>Черная вишня лёд</t>
  </si>
  <si>
    <t>Ананас кокос лёд</t>
  </si>
  <si>
    <t>Киви лёд</t>
  </si>
  <si>
    <t>Кислая клюква лёд</t>
  </si>
  <si>
    <t>Кислый скитлс лёд</t>
  </si>
  <si>
    <t>Клубника черника лёд</t>
  </si>
  <si>
    <t>Малина смородина лёд</t>
  </si>
  <si>
    <t>Манго лёд</t>
  </si>
  <si>
    <t>Малина вишня лёд</t>
  </si>
  <si>
    <t xml:space="preserve">Монашка </t>
  </si>
  <si>
    <t>№</t>
  </si>
  <si>
    <t>Наименование жидкости</t>
  </si>
  <si>
    <t>Закупочная стоимость</t>
  </si>
  <si>
    <t>Розничная цена</t>
  </si>
  <si>
    <t>Катриджи Vaporesso XROS 0,4</t>
  </si>
  <si>
    <t>Катриджи Vaporesso XROS 0,8</t>
  </si>
  <si>
    <t>Картридж Voopoo VMATE CatridgeV2 0,7</t>
  </si>
  <si>
    <t>Geek vape (в упак. 5 шт) 0,3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</si>
</sst>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HH:mm:ss"/>
  </numFmts>
  <fonts count="28">
    <font>
      <sz val="10.0"/>
      <color rgb="FF000000"/>
      <name val="Arial"/>
      <scheme val="minor"/>
    </font>
    <font>
      <sz val="17.0"/>
      <color rgb="FF404040"/>
      <name val="Inter"/>
    </font>
    <font>
      <sz val="17.0"/>
      <color theme="1"/>
      <name val="Arial"/>
      <scheme val="minor"/>
    </font>
    <font>
      <sz val="14.0"/>
      <color rgb="FF404040"/>
      <name val="Inter"/>
    </font>
    <font>
      <sz val="14.0"/>
      <color theme="1"/>
      <name val="Inter"/>
    </font>
    <font>
      <color theme="1"/>
      <name val="Arial"/>
      <scheme val="minor"/>
    </font>
    <font>
      <color theme="1"/>
      <name val="Arial"/>
    </font>
    <font>
      <sz val="12.0"/>
      <color rgb="FF404040"/>
      <name val="Inter"/>
    </font>
    <font>
      <sz val="36.0"/>
      <color theme="1"/>
      <name val="Arial"/>
      <scheme val="minor"/>
    </font>
    <font>
      <color rgb="FF404040"/>
      <name val="Inter"/>
    </font>
    <font>
      <color rgb="FF404040"/>
      <name val="Arial"/>
      <scheme val="minor"/>
    </font>
    <font>
      <sz val="17.0"/>
      <color theme="1"/>
      <name val="Arial"/>
    </font>
    <font>
      <sz val="36.0"/>
      <color theme="1"/>
      <name val="Arial"/>
    </font>
    <font>
      <color rgb="FF404040"/>
      <name val="Arial"/>
    </font>
    <font>
      <sz val="10.0"/>
      <color rgb="FF121317"/>
      <name val="Manrope"/>
    </font>
    <font>
      <sz val="10.0"/>
      <color rgb="FF333333"/>
      <name val="&quot;Roboto Condensed&quot;"/>
    </font>
    <font>
      <sz val="12.0"/>
      <color theme="1"/>
      <name val="Roboto Serif"/>
    </font>
    <font>
      <b/>
      <color theme="1"/>
      <name val="Arial"/>
      <scheme val="minor"/>
    </font>
    <font>
      <sz val="13.0"/>
      <color theme="1"/>
      <name val="UICTFontTextStyleBody"/>
    </font>
    <font>
      <sz val="11.0"/>
      <color theme="1"/>
      <name val="Roboto Serif"/>
    </font>
    <font>
      <color theme="1"/>
      <name val="Roboto Serif"/>
    </font>
    <font>
      <sz val="14.0"/>
      <color theme="1"/>
      <name val="Roboto Serif"/>
    </font>
    <font>
      <sz val="12.0"/>
      <color rgb="FF222222"/>
      <name val="Roboto Serif"/>
    </font>
    <font>
      <sz val="13.0"/>
      <color theme="1"/>
      <name val="Roboto Serif"/>
    </font>
    <font>
      <color rgb="FF1F1F1F"/>
      <name val="Arial"/>
    </font>
    <font/>
    <font>
      <b/>
      <sz val="23.0"/>
      <color rgb="FF000000"/>
      <name val="Roboto Serif"/>
    </font>
    <font>
      <b/>
      <sz val="13.0"/>
      <color theme="1"/>
      <name val="UICTFontTextStyleEmphasizedBody"/>
    </font>
  </fonts>
  <fills count="12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46BDC6"/>
        <bgColor rgb="FF46BDC6"/>
      </patternFill>
    </fill>
    <fill>
      <patternFill patternType="solid">
        <fgColor rgb="FFE0F0F1"/>
        <bgColor rgb="FFE0F0F1"/>
      </patternFill>
    </fill>
    <fill>
      <patternFill patternType="solid">
        <fgColor rgb="FFFF0000"/>
        <bgColor rgb="FFFF0000"/>
      </patternFill>
    </fill>
    <fill>
      <patternFill patternType="solid">
        <fgColor rgb="FFF4F5FA"/>
        <bgColor rgb="FFF4F5FA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7" numFmtId="165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0" fillId="0" fontId="6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2" fontId="1" numFmtId="164" xfId="0" applyAlignment="1" applyFont="1" applyNumberFormat="1">
      <alignment horizontal="center" shrinkToFit="0" vertical="bottom" wrapText="1"/>
    </xf>
    <xf borderId="0" fillId="2" fontId="11" numFmtId="165" xfId="0" applyAlignment="1" applyFont="1" applyNumberFormat="1">
      <alignment horizontal="center" shrinkToFit="0" vertical="bottom" wrapText="1"/>
    </xf>
    <xf borderId="0" fillId="2" fontId="11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6" numFmtId="165" xfId="0" applyAlignment="1" applyFont="1" applyNumberFormat="1">
      <alignment readingOrder="0" vertical="bottom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6" numFmtId="164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13" numFmtId="164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2" fontId="4" numFmtId="0" xfId="0" applyAlignment="1" applyFont="1">
      <alignment horizontal="center" shrinkToFit="0" vertical="bottom" wrapText="1"/>
    </xf>
    <xf borderId="0" fillId="0" fontId="7" numFmtId="165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3" fontId="14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1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3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readingOrder="0"/>
    </xf>
    <xf borderId="1" fillId="4" fontId="16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2" fillId="4" fontId="18" numFmtId="0" xfId="0" applyBorder="1" applyFont="1"/>
    <xf borderId="0" fillId="4" fontId="18" numFmtId="0" xfId="0" applyAlignment="1" applyFont="1">
      <alignment vertical="bottom"/>
    </xf>
    <xf borderId="0" fillId="4" fontId="18" numFmtId="0" xfId="0" applyAlignment="1" applyFont="1">
      <alignment readingOrder="0" vertical="bottom"/>
    </xf>
    <xf borderId="3" fillId="4" fontId="19" numFmtId="0" xfId="0" applyAlignment="1" applyBorder="1" applyFont="1">
      <alignment vertical="bottom"/>
    </xf>
    <xf borderId="3" fillId="4" fontId="20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0" fillId="3" fontId="15" numFmtId="0" xfId="0" applyAlignment="1" applyFont="1">
      <alignment horizontal="center" readingOrder="0" shrinkToFit="0" vertical="center" wrapText="1"/>
    </xf>
    <xf borderId="1" fillId="4" fontId="21" numFmtId="0" xfId="0" applyAlignment="1" applyBorder="1" applyFont="1">
      <alignment vertical="bottom"/>
    </xf>
    <xf borderId="1" fillId="4" fontId="22" numFmtId="0" xfId="0" applyAlignment="1" applyBorder="1" applyFont="1">
      <alignment vertical="bottom"/>
    </xf>
    <xf borderId="1" fillId="4" fontId="23" numFmtId="0" xfId="0" applyAlignment="1" applyBorder="1" applyFont="1">
      <alignment vertical="bottom"/>
    </xf>
    <xf borderId="1" fillId="4" fontId="23" numFmtId="0" xfId="0" applyAlignment="1" applyBorder="1" applyFont="1">
      <alignment readingOrder="0" vertical="bottom"/>
    </xf>
    <xf borderId="0" fillId="3" fontId="5" numFmtId="0" xfId="0" applyAlignment="1" applyFont="1">
      <alignment readingOrder="0" shrinkToFit="0" vertical="center" wrapText="1"/>
    </xf>
    <xf borderId="0" fillId="4" fontId="24" numFmtId="0" xfId="0" applyAlignment="1" applyFont="1">
      <alignment shrinkToFit="0" vertical="bottom" wrapText="1"/>
    </xf>
    <xf borderId="4" fillId="5" fontId="20" numFmtId="0" xfId="0" applyAlignment="1" applyBorder="1" applyFill="1" applyFont="1">
      <alignment horizontal="center" readingOrder="0" shrinkToFit="0" vertical="center" wrapText="1"/>
    </xf>
    <xf borderId="5" fillId="6" fontId="18" numFmtId="0" xfId="0" applyAlignment="1" applyBorder="1" applyFill="1" applyFont="1">
      <alignment vertical="bottom"/>
    </xf>
    <xf borderId="4" fillId="0" fontId="25" numFmtId="0" xfId="0" applyBorder="1" applyFont="1"/>
    <xf borderId="6" fillId="6" fontId="18" numFmtId="0" xfId="0" applyAlignment="1" applyBorder="1" applyFont="1">
      <alignment vertical="bottom"/>
    </xf>
    <xf borderId="7" fillId="0" fontId="25" numFmtId="0" xfId="0" applyBorder="1" applyFont="1"/>
    <xf borderId="8" fillId="7" fontId="26" numFmtId="0" xfId="0" applyAlignment="1" applyBorder="1" applyFill="1" applyFont="1">
      <alignment horizontal="center" readingOrder="0" shrinkToFit="0" vertical="center" wrapText="0"/>
    </xf>
    <xf borderId="5" fillId="6" fontId="27" numFmtId="0" xfId="0" applyAlignment="1" applyBorder="1" applyFont="1">
      <alignment vertical="bottom"/>
    </xf>
    <xf borderId="6" fillId="6" fontId="27" numFmtId="0" xfId="0" applyAlignment="1" applyBorder="1" applyFont="1">
      <alignment vertical="bottom"/>
    </xf>
    <xf borderId="9" fillId="6" fontId="27" numFmtId="0" xfId="0" applyAlignment="1" applyBorder="1" applyFont="1">
      <alignment vertical="bottom"/>
    </xf>
    <xf borderId="0" fillId="0" fontId="5" numFmtId="0" xfId="0" applyAlignment="1" applyFont="1">
      <alignment readingOrder="0" shrinkToFit="0" vertical="center" wrapText="1"/>
    </xf>
    <xf borderId="1" fillId="6" fontId="18" numFmtId="0" xfId="0" applyBorder="1" applyFont="1"/>
    <xf borderId="7" fillId="6" fontId="18" numFmtId="0" xfId="0" applyBorder="1" applyFont="1"/>
    <xf borderId="8" fillId="6" fontId="18" numFmtId="0" xfId="0" applyAlignment="1" applyBorder="1" applyFont="1">
      <alignment vertical="bottom"/>
    </xf>
    <xf borderId="4" fillId="6" fontId="18" numFmtId="0" xfId="0" applyAlignment="1" applyBorder="1" applyFont="1">
      <alignment vertical="bottom"/>
    </xf>
    <xf borderId="7" fillId="6" fontId="18" numFmtId="0" xfId="0" applyAlignment="1" applyBorder="1" applyFont="1">
      <alignment vertical="bottom"/>
    </xf>
    <xf borderId="1" fillId="8" fontId="16" numFmtId="0" xfId="0" applyAlignment="1" applyBorder="1" applyFill="1" applyFont="1">
      <alignment vertical="bottom"/>
    </xf>
    <xf borderId="7" fillId="8" fontId="16" numFmtId="0" xfId="0" applyAlignment="1" applyBorder="1" applyFont="1">
      <alignment vertical="bottom"/>
    </xf>
    <xf borderId="1" fillId="9" fontId="16" numFmtId="0" xfId="0" applyAlignment="1" applyBorder="1" applyFill="1" applyFont="1">
      <alignment vertical="bottom"/>
    </xf>
    <xf borderId="7" fillId="9" fontId="16" numFmtId="0" xfId="0" applyAlignment="1" applyBorder="1" applyFont="1">
      <alignment vertical="bottom"/>
    </xf>
    <xf borderId="9" fillId="6" fontId="18" numFmtId="0" xfId="0" applyAlignment="1" applyBorder="1" applyFont="1">
      <alignment vertical="bottom"/>
    </xf>
    <xf borderId="0" fillId="3" fontId="5" numFmtId="0" xfId="0" applyAlignment="1" applyFont="1">
      <alignment shrinkToFit="0" vertical="center" wrapText="1"/>
    </xf>
    <xf borderId="0" fillId="0" fontId="1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0" fontId="1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1" fontId="15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10" fontId="14" numFmtId="0" xfId="0" applyAlignment="1" applyFont="1">
      <alignment readingOrder="0"/>
    </xf>
    <xf borderId="0" fillId="0" fontId="5" numFmtId="0" xfId="0" applyAlignment="1" applyFont="1">
      <alignment readingOrder="0"/>
    </xf>
    <xf borderId="0" fillId="11" fontId="15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Товары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Товары 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2" displayName="Таблица1" name="Таблица1" id="1">
  <tableColumns count="4">
    <tableColumn name="№" id="1"/>
    <tableColumn name="Наименование жидкости" id="2"/>
    <tableColumn name="Закупочная стоимость" id="3"/>
    <tableColumn name="Розничная цена" id="4"/>
  </tableColumns>
  <tableStyleInfo name="Товары -style" showColumnStripes="0" showFirstColumn="1" showLastColumn="1" showRowStripes="1"/>
</table>
</file>

<file path=xl/tables/table2.xml><?xml version="1.0" encoding="utf-8"?>
<table xmlns="http://schemas.openxmlformats.org/spreadsheetml/2006/main" headerRowCount="0" ref="C64:D81" displayName="Table_1" name="Table_1" id="2">
  <tableColumns count="2">
    <tableColumn name="Column1" id="1"/>
    <tableColumn name="Column2" id="2"/>
  </tableColumns>
  <tableStyleInfo name="Товары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9.88"/>
    <col customWidth="1" min="3" max="3" width="15.88"/>
    <col customWidth="1" min="4" max="4" width="35.25"/>
    <col customWidth="1" min="5" max="5" width="21.25"/>
    <col customWidth="1" min="6" max="6" width="11.25"/>
    <col customWidth="1" min="7" max="7" width="23.13"/>
    <col customWidth="1" min="8" max="8" width="25.13"/>
    <col customWidth="1" min="9" max="9" width="19.0"/>
    <col customWidth="1" min="10" max="10" width="19.13"/>
    <col customWidth="1" min="11" max="11" width="21.88"/>
    <col hidden="1" min="12" max="27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3" ht="20.25" customHeight="1"/>
    <row r="4">
      <c r="A4" s="6">
        <v>1.0</v>
      </c>
      <c r="B4" s="7">
        <v>45951.0</v>
      </c>
      <c r="C4" s="8">
        <v>0.5746643518518518</v>
      </c>
      <c r="D4" s="9" t="s">
        <v>11</v>
      </c>
      <c r="E4" s="10"/>
      <c r="F4" s="10"/>
      <c r="G4" s="11">
        <f>SUM(K4:K63)</f>
        <v>269.2</v>
      </c>
      <c r="H4" s="12">
        <f>SUM(J4:K63)</f>
        <v>622</v>
      </c>
      <c r="I4" s="13">
        <f t="array" ref="I4">IF(D4="","",INDEX('Товары '!$D$2:$D$78, MATCH(D4, 'Товары '!$B$2:$B$78, 0)))
</f>
        <v>15</v>
      </c>
      <c r="J4" s="14">
        <f>IF(D4="","",VLOOKUP(D4, 'Товары '!$B$2:$C$78, 2, FALSE))
</f>
        <v>9</v>
      </c>
      <c r="K4" s="15">
        <f t="shared" ref="K4:K63" si="1">IF(OR(I4="", J4=""), "", VALUE(I4) - VALUE(J4))-F4
</f>
        <v>6</v>
      </c>
    </row>
    <row r="5">
      <c r="A5" s="6">
        <v>2.0</v>
      </c>
      <c r="B5" s="7">
        <v>45951.0</v>
      </c>
      <c r="C5" s="16">
        <v>0.5746990740740741</v>
      </c>
      <c r="D5" s="9" t="s">
        <v>12</v>
      </c>
      <c r="E5" s="10"/>
      <c r="F5" s="10"/>
      <c r="I5" s="14">
        <f t="array" ref="I5">IF(D5="","",INDEX('Товары '!$D$2:$D$78, MATCH(D5, 'Товары '!$B$2:$B$78, 0)))
</f>
        <v>13</v>
      </c>
      <c r="J5" s="14">
        <f>IF(D5="","",VLOOKUP(D5, 'Товары '!$B$2:$C$78, 2, FALSE))
</f>
        <v>6.4</v>
      </c>
      <c r="K5" s="15">
        <f t="shared" si="1"/>
        <v>6.6</v>
      </c>
    </row>
    <row r="6">
      <c r="A6" s="6">
        <v>3.0</v>
      </c>
      <c r="B6" s="17">
        <v>45951.0</v>
      </c>
      <c r="C6" s="8">
        <v>0.5799189814814815</v>
      </c>
      <c r="D6" s="9" t="s">
        <v>12</v>
      </c>
      <c r="E6" s="10"/>
      <c r="F6" s="10"/>
      <c r="I6" s="14">
        <f t="array" ref="I6">IF(D6="","",INDEX('Товары '!$D$2:$D$78, MATCH(D6, 'Товары '!$B$2:$B$78, 0)))
</f>
        <v>13</v>
      </c>
      <c r="J6" s="14">
        <f>IF(D6="","",VLOOKUP(D6, 'Товары '!$B$2:$C$78, 2, FALSE))
</f>
        <v>6.4</v>
      </c>
      <c r="K6" s="15">
        <f t="shared" si="1"/>
        <v>6.6</v>
      </c>
    </row>
    <row r="7">
      <c r="A7" s="6">
        <v>4.0</v>
      </c>
      <c r="B7" s="17">
        <v>45951.0</v>
      </c>
      <c r="C7" s="8">
        <v>0.5843287037037037</v>
      </c>
      <c r="D7" s="9" t="s">
        <v>13</v>
      </c>
      <c r="E7" s="10"/>
      <c r="F7" s="10"/>
      <c r="I7" s="14">
        <f t="array" ref="I7">IF(D7="","",INDEX('Товары '!$D$2:$D$78, MATCH(D7, 'Товары '!$B$2:$B$78, 0)))
</f>
        <v>70</v>
      </c>
      <c r="J7" s="14">
        <f>IF(D7="","",VLOOKUP(D7, 'Товары '!$B$2:$C$78, 2, FALSE))
</f>
        <v>40</v>
      </c>
      <c r="K7" s="15">
        <f t="shared" si="1"/>
        <v>30</v>
      </c>
    </row>
    <row r="8">
      <c r="A8" s="6">
        <v>5.0</v>
      </c>
      <c r="B8" s="17">
        <v>45951.0</v>
      </c>
      <c r="C8" s="8">
        <v>0.5844328703703704</v>
      </c>
      <c r="D8" s="9" t="s">
        <v>14</v>
      </c>
      <c r="E8" s="10"/>
      <c r="F8" s="10"/>
      <c r="I8" s="14">
        <f t="array" ref="I8">IF(D8="","",INDEX('Товары '!$D$2:$D$78, MATCH(D8, 'Товары '!$B$2:$B$78, 0)))
</f>
        <v>15</v>
      </c>
      <c r="J8" s="14">
        <f>IF(D8="","",VLOOKUP(D8, 'Товары '!$B$2:$C$78, 2, FALSE))
</f>
        <v>9</v>
      </c>
      <c r="K8" s="15">
        <f t="shared" si="1"/>
        <v>6</v>
      </c>
    </row>
    <row r="9">
      <c r="A9" s="6">
        <v>6.0</v>
      </c>
      <c r="B9" s="7">
        <v>45951.0</v>
      </c>
      <c r="C9" s="8">
        <v>0.5904166666666667</v>
      </c>
      <c r="D9" s="9" t="s">
        <v>12</v>
      </c>
      <c r="E9" s="10"/>
      <c r="F9" s="10"/>
      <c r="I9" s="14">
        <f t="array" ref="I9">IF(D9="","",INDEX('Товары '!$D$2:$D$78, MATCH(D9, 'Товары '!$B$2:$B$78, 0)))
</f>
        <v>13</v>
      </c>
      <c r="J9" s="14">
        <f>IF(D9="","",VLOOKUP(D9, 'Товары '!$B$2:$C$78, 2, FALSE))
</f>
        <v>6.4</v>
      </c>
      <c r="K9" s="15">
        <f t="shared" si="1"/>
        <v>6.6</v>
      </c>
    </row>
    <row r="10">
      <c r="A10" s="6">
        <v>7.0</v>
      </c>
      <c r="B10" s="7">
        <v>45951.0</v>
      </c>
      <c r="C10" s="8">
        <v>0.5928819444444444</v>
      </c>
      <c r="D10" s="9" t="s">
        <v>15</v>
      </c>
      <c r="E10" s="10"/>
      <c r="F10" s="10"/>
      <c r="I10" s="13">
        <f t="array" ref="I10">IF(D10="","",INDEX('Товары '!$D$2:$D$78, MATCH(D10, 'Товары '!$B$2:$B$78, 0)))
</f>
        <v>15</v>
      </c>
      <c r="J10" s="14">
        <f>IF(D10="","",VLOOKUP(D10, 'Товары '!$B$2:$C$78, 2, FALSE))
</f>
        <v>9</v>
      </c>
      <c r="K10" s="15">
        <f t="shared" si="1"/>
        <v>6</v>
      </c>
    </row>
    <row r="11">
      <c r="A11" s="6">
        <v>8.0</v>
      </c>
      <c r="B11" s="7">
        <v>45951.0</v>
      </c>
      <c r="C11" s="8">
        <v>0.5949189814814815</v>
      </c>
      <c r="D11" s="9" t="s">
        <v>15</v>
      </c>
      <c r="E11" s="10"/>
      <c r="F11" s="10"/>
      <c r="I11" s="13">
        <f t="array" ref="I11">IF(D11="","",INDEX('Товары '!$D$2:$D$78, MATCH(D11, 'Товары '!$B$2:$B$78, 0)))
</f>
        <v>15</v>
      </c>
      <c r="J11" s="14">
        <f>IF(D11="","",VLOOKUP(D11, 'Товары '!$B$2:$C$78, 2, FALSE))
</f>
        <v>9</v>
      </c>
      <c r="K11" s="15">
        <f t="shared" si="1"/>
        <v>6</v>
      </c>
    </row>
    <row r="12">
      <c r="A12" s="6">
        <v>9.0</v>
      </c>
      <c r="B12" s="7">
        <v>45951.0</v>
      </c>
      <c r="C12" s="8"/>
      <c r="D12" s="9" t="s">
        <v>12</v>
      </c>
      <c r="E12" s="10"/>
      <c r="F12" s="10"/>
      <c r="I12" s="14">
        <f t="array" ref="I12">IF(D12="","",INDEX('Товары '!$D$2:$D$78, MATCH(D12, 'Товары '!$B$2:$B$78, 0)))
</f>
        <v>13</v>
      </c>
      <c r="J12" s="14">
        <f>IF(D12="","",VLOOKUP(D12, 'Товары '!$B$2:$C$78, 2, FALSE))
</f>
        <v>6.4</v>
      </c>
      <c r="K12" s="15">
        <f t="shared" si="1"/>
        <v>6.6</v>
      </c>
    </row>
    <row r="13">
      <c r="A13" s="6">
        <v>10.0</v>
      </c>
      <c r="B13" s="7">
        <v>45951.0</v>
      </c>
      <c r="C13" s="8"/>
      <c r="D13" s="9" t="s">
        <v>12</v>
      </c>
      <c r="E13" s="10"/>
      <c r="F13" s="10">
        <v>1.0</v>
      </c>
      <c r="I13" s="14">
        <f t="array" ref="I13">IF(D13="","",INDEX('Товары '!$D$2:$D$78, MATCH(D13, 'Товары '!$B$2:$B$78, 0)))
</f>
        <v>13</v>
      </c>
      <c r="J13" s="14">
        <f>IF(D13="","",VLOOKUP(D13, 'Товары '!$B$2:$C$78, 2, FALSE))
</f>
        <v>6.4</v>
      </c>
      <c r="K13" s="15">
        <f t="shared" si="1"/>
        <v>5.6</v>
      </c>
    </row>
    <row r="14">
      <c r="A14" s="6">
        <v>11.0</v>
      </c>
      <c r="B14" s="7">
        <v>45951.0</v>
      </c>
      <c r="C14" s="8">
        <v>0.6107060185185185</v>
      </c>
      <c r="D14" s="9" t="s">
        <v>16</v>
      </c>
      <c r="E14" s="10"/>
      <c r="F14" s="10"/>
      <c r="I14" s="13">
        <f t="array" ref="I14">IF(D14="","",INDEX('Товары '!$D$2:$D$78, MATCH(D14, 'Товары '!$B$2:$B$78, 0)))
</f>
        <v>15</v>
      </c>
      <c r="J14" s="14">
        <f>IF(D14="","",VLOOKUP(D14, 'Товары '!$B$2:$C$78, 2, FALSE))
</f>
        <v>8.5</v>
      </c>
      <c r="K14" s="15">
        <f t="shared" si="1"/>
        <v>6.5</v>
      </c>
    </row>
    <row r="15">
      <c r="A15" s="6">
        <v>12.0</v>
      </c>
      <c r="B15" s="7">
        <v>45951.0</v>
      </c>
      <c r="C15" s="8">
        <v>0.6142361111111111</v>
      </c>
      <c r="D15" s="9" t="s">
        <v>12</v>
      </c>
      <c r="E15" s="10"/>
      <c r="F15" s="10"/>
      <c r="I15" s="14">
        <f t="array" ref="I15">IF(D15="","",INDEX('Товары '!$D$2:$D$78, MATCH(D15, 'Товары '!$B$2:$B$78, 0)))
</f>
        <v>13</v>
      </c>
      <c r="J15" s="14">
        <f>IF(D15="","",VLOOKUP(D15, 'Товары '!$B$2:$C$78, 2, FALSE))
</f>
        <v>6.4</v>
      </c>
      <c r="K15" s="15">
        <f t="shared" si="1"/>
        <v>6.6</v>
      </c>
    </row>
    <row r="16">
      <c r="A16" s="6">
        <v>13.0</v>
      </c>
      <c r="B16" s="7">
        <v>45951.0</v>
      </c>
      <c r="C16" s="8">
        <v>0.6454861111111111</v>
      </c>
      <c r="D16" s="6" t="s">
        <v>14</v>
      </c>
      <c r="E16" s="10"/>
      <c r="F16" s="10"/>
      <c r="I16" s="14">
        <f t="array" ref="I16">IF(D16="","",INDEX('Товары '!$D$2:$D$78, MATCH(D16, 'Товары '!$B$2:$B$78, 0)))
</f>
        <v>15</v>
      </c>
      <c r="J16" s="14">
        <f>IF(D16="","",VLOOKUP(D16, 'Товары '!$B$2:$C$78, 2, FALSE))
</f>
        <v>9</v>
      </c>
      <c r="K16" s="15">
        <f t="shared" si="1"/>
        <v>6</v>
      </c>
    </row>
    <row r="17">
      <c r="A17" s="6">
        <v>14.0</v>
      </c>
      <c r="B17" s="7">
        <v>45951.0</v>
      </c>
      <c r="C17" s="8">
        <v>0.6721180555555556</v>
      </c>
      <c r="D17" s="6" t="s">
        <v>12</v>
      </c>
      <c r="E17" s="10"/>
      <c r="F17" s="10"/>
      <c r="I17" s="14">
        <f t="array" ref="I17">IF(D17="","",INDEX('Товары '!$D$2:$D$78, MATCH(D17, 'Товары '!$B$2:$B$78, 0)))
</f>
        <v>13</v>
      </c>
      <c r="J17" s="14">
        <f>IF(D17="","",VLOOKUP(D17, 'Товары '!$B$2:$C$78, 2, FALSE))
</f>
        <v>6.4</v>
      </c>
      <c r="K17" s="15">
        <f t="shared" si="1"/>
        <v>6.6</v>
      </c>
    </row>
    <row r="18">
      <c r="A18" s="6">
        <v>15.0</v>
      </c>
      <c r="B18" s="7">
        <v>45951.0</v>
      </c>
      <c r="C18" s="8">
        <v>0.7081597222222222</v>
      </c>
      <c r="D18" s="6" t="s">
        <v>12</v>
      </c>
      <c r="E18" s="10"/>
      <c r="F18" s="10"/>
      <c r="I18" s="14">
        <f t="array" ref="I18">IF(D18="","",INDEX('Товары '!$D$2:$D$78, MATCH(D18, 'Товары '!$B$2:$B$78, 0)))
</f>
        <v>13</v>
      </c>
      <c r="J18" s="14">
        <f>IF(D18="","",VLOOKUP(D18, 'Товары '!$B$2:$C$78, 2, FALSE))
</f>
        <v>6.4</v>
      </c>
      <c r="K18" s="15">
        <f t="shared" si="1"/>
        <v>6.6</v>
      </c>
    </row>
    <row r="19">
      <c r="A19" s="6">
        <v>16.0</v>
      </c>
      <c r="B19" s="7">
        <v>45951.0</v>
      </c>
      <c r="C19" s="8">
        <v>0.7081712962962963</v>
      </c>
      <c r="D19" s="6" t="s">
        <v>17</v>
      </c>
      <c r="E19" s="10"/>
      <c r="F19" s="10"/>
      <c r="I19" s="13">
        <f t="array" ref="I19">IF(D19="","",INDEX('Товары '!$D$2:$D$78, MATCH(D19, 'Товары '!$B$2:$B$78, 0)))
</f>
        <v>15</v>
      </c>
      <c r="J19" s="14">
        <f>IF(D19="","",VLOOKUP(D19, 'Товары '!$B$2:$C$78, 2, FALSE))
</f>
        <v>9</v>
      </c>
      <c r="K19" s="15">
        <f t="shared" si="1"/>
        <v>6</v>
      </c>
    </row>
    <row r="20">
      <c r="A20" s="6">
        <v>17.0</v>
      </c>
      <c r="B20" s="7">
        <v>45951.0</v>
      </c>
      <c r="C20" s="8">
        <v>0.7359375</v>
      </c>
      <c r="D20" s="6" t="s">
        <v>15</v>
      </c>
      <c r="E20" s="10"/>
      <c r="F20" s="10"/>
      <c r="I20" s="13">
        <f t="array" ref="I20">IF(D20="","",INDEX('Товары '!$D$2:$D$78, MATCH(D20, 'Товары '!$B$2:$B$78, 0)))
</f>
        <v>15</v>
      </c>
      <c r="J20" s="14">
        <f>IF(D20="","",VLOOKUP(D20, 'Товары '!$B$2:$C$78, 2, FALSE))
</f>
        <v>9</v>
      </c>
      <c r="K20" s="15">
        <f t="shared" si="1"/>
        <v>6</v>
      </c>
    </row>
    <row r="21">
      <c r="A21" s="6">
        <v>18.0</v>
      </c>
      <c r="B21" s="7">
        <v>45951.0</v>
      </c>
      <c r="C21" s="8">
        <v>0.7361574074074074</v>
      </c>
      <c r="D21" s="6" t="s">
        <v>18</v>
      </c>
      <c r="E21" s="10"/>
      <c r="F21" s="10"/>
      <c r="I21" s="14">
        <f t="array" ref="I21">IF(D21="","",INDEX('Товары '!$D$2:$D$78, MATCH(D21, 'Товары '!$B$2:$B$78, 0)))
</f>
        <v>15</v>
      </c>
      <c r="J21" s="14">
        <f>IF(D21="","",VLOOKUP(D21, 'Товары '!$B$2:$C$78, 2, FALSE))
</f>
        <v>8</v>
      </c>
      <c r="K21" s="15">
        <f t="shared" si="1"/>
        <v>7</v>
      </c>
    </row>
    <row r="22">
      <c r="A22" s="6">
        <v>19.0</v>
      </c>
      <c r="B22" s="7">
        <v>45951.0</v>
      </c>
      <c r="C22" s="8">
        <v>0.7464004629629629</v>
      </c>
      <c r="D22" s="6" t="s">
        <v>15</v>
      </c>
      <c r="E22" s="10"/>
      <c r="F22" s="10"/>
      <c r="I22" s="13">
        <f t="array" ref="I22">IF(D22="","",INDEX('Товары '!$D$2:$D$78, MATCH(D22, 'Товары '!$B$2:$B$78, 0)))
</f>
        <v>15</v>
      </c>
      <c r="J22" s="14">
        <f>IF(D22="","",VLOOKUP(D22, 'Товары '!$B$2:$C$78, 2, FALSE))
</f>
        <v>9</v>
      </c>
      <c r="K22" s="15">
        <f t="shared" si="1"/>
        <v>6</v>
      </c>
    </row>
    <row r="23">
      <c r="A23" s="6">
        <v>20.0</v>
      </c>
      <c r="B23" s="7">
        <v>45951.0</v>
      </c>
      <c r="C23" s="8">
        <v>0.7384143518518519</v>
      </c>
      <c r="D23" s="6" t="s">
        <v>12</v>
      </c>
      <c r="E23" s="10"/>
      <c r="F23" s="10"/>
      <c r="I23" s="14">
        <f t="array" ref="I23">IF(D23="","",INDEX('Товары '!$D$2:$D$78, MATCH(D23, 'Товары '!$B$2:$B$78, 0)))
</f>
        <v>13</v>
      </c>
      <c r="J23" s="14">
        <f>IF(D23="","",VLOOKUP(D23, 'Товары '!$B$2:$C$78, 2, FALSE))
</f>
        <v>6.4</v>
      </c>
      <c r="K23" s="15">
        <f t="shared" si="1"/>
        <v>6.6</v>
      </c>
    </row>
    <row r="24">
      <c r="A24" s="6">
        <v>21.0</v>
      </c>
      <c r="B24" s="7">
        <v>45951.0</v>
      </c>
      <c r="C24" s="8">
        <v>0.7387268518518518</v>
      </c>
      <c r="D24" s="6" t="s">
        <v>19</v>
      </c>
      <c r="E24" s="10"/>
      <c r="F24" s="10"/>
      <c r="I24" s="14">
        <f t="array" ref="I24">IF(D24="","",INDEX('Товары '!$D$2:$D$78, MATCH(D24, 'Товары '!$B$2:$B$78, 0)))
</f>
        <v>13</v>
      </c>
      <c r="J24" s="14">
        <f>IF(D24="","",VLOOKUP(D24, 'Товары '!$B$2:$C$78, 2, FALSE))
</f>
        <v>6.4</v>
      </c>
      <c r="K24" s="15">
        <f t="shared" si="1"/>
        <v>6.6</v>
      </c>
    </row>
    <row r="25">
      <c r="A25" s="6">
        <v>22.0</v>
      </c>
      <c r="B25" s="7">
        <v>45951.0</v>
      </c>
      <c r="C25" s="8">
        <v>0.7451967592592592</v>
      </c>
      <c r="D25" s="6" t="s">
        <v>20</v>
      </c>
      <c r="E25" s="10"/>
      <c r="F25" s="10"/>
      <c r="I25" s="14">
        <f t="array" ref="I25">IF(D25="","",INDEX('Товары '!$D$2:$D$78, MATCH(D25, 'Товары '!$B$2:$B$78, 0)))
</f>
        <v>15</v>
      </c>
      <c r="J25" s="14">
        <f>IF(D25="","",VLOOKUP(D25, 'Товары '!$B$2:$C$78, 2, FALSE))
</f>
        <v>9</v>
      </c>
      <c r="K25" s="15">
        <f t="shared" si="1"/>
        <v>6</v>
      </c>
    </row>
    <row r="26">
      <c r="A26" s="6">
        <v>23.0</v>
      </c>
      <c r="B26" s="7">
        <v>45951.0</v>
      </c>
      <c r="C26" s="8">
        <v>0.7484143518518519</v>
      </c>
      <c r="D26" s="6" t="s">
        <v>15</v>
      </c>
      <c r="E26" s="10"/>
      <c r="F26" s="10"/>
      <c r="I26" s="13">
        <f t="array" ref="I26">IF(D26="","",INDEX('Товары '!$D$2:$D$78, MATCH(D26, 'Товары '!$B$2:$B$78, 0)))
</f>
        <v>15</v>
      </c>
      <c r="J26" s="14">
        <f>IF(D26="","",VLOOKUP(D26, 'Товары '!$B$2:$C$78, 2, FALSE))
</f>
        <v>9</v>
      </c>
      <c r="K26" s="15">
        <f t="shared" si="1"/>
        <v>6</v>
      </c>
    </row>
    <row r="27">
      <c r="A27" s="6">
        <v>24.0</v>
      </c>
      <c r="B27" s="7">
        <v>45951.0</v>
      </c>
      <c r="C27" s="8">
        <v>0.7509606481481481</v>
      </c>
      <c r="D27" s="6" t="s">
        <v>15</v>
      </c>
      <c r="E27" s="10"/>
      <c r="F27" s="10"/>
      <c r="I27" s="13">
        <f t="array" ref="I27">IF(D27="","",INDEX('Товары '!$D$2:$D$78, MATCH(D27, 'Товары '!$B$2:$B$78, 0)))
</f>
        <v>15</v>
      </c>
      <c r="J27" s="14">
        <f>IF(D27="","",VLOOKUP(D27, 'Товары '!$B$2:$C$78, 2, FALSE))
</f>
        <v>9</v>
      </c>
      <c r="K27" s="15">
        <f t="shared" si="1"/>
        <v>6</v>
      </c>
    </row>
    <row r="28">
      <c r="A28" s="6">
        <v>25.0</v>
      </c>
      <c r="B28" s="7">
        <v>45951.0</v>
      </c>
      <c r="C28" s="8">
        <v>0.7758796296296296</v>
      </c>
      <c r="D28" s="6" t="s">
        <v>20</v>
      </c>
      <c r="E28" s="10"/>
      <c r="F28" s="10"/>
      <c r="I28" s="14">
        <f t="array" ref="I28">IF(D28="","",INDEX('Товары '!$D$2:$D$78, MATCH(D28, 'Товары '!$B$2:$B$78, 0)))
</f>
        <v>15</v>
      </c>
      <c r="J28" s="14">
        <f>IF(D28="","",VLOOKUP(D28, 'Товары '!$B$2:$C$78, 2, FALSE))
</f>
        <v>9</v>
      </c>
      <c r="K28" s="15">
        <f t="shared" si="1"/>
        <v>6</v>
      </c>
    </row>
    <row r="29">
      <c r="A29" s="6">
        <v>26.0</v>
      </c>
      <c r="B29" s="7">
        <v>45951.0</v>
      </c>
      <c r="C29" s="8">
        <v>0.7783217592592593</v>
      </c>
      <c r="D29" s="6" t="s">
        <v>18</v>
      </c>
      <c r="E29" s="10"/>
      <c r="F29" s="10"/>
      <c r="I29" s="14">
        <f t="array" ref="I29">IF(D29="","",INDEX('Товары '!$D$2:$D$78, MATCH(D29, 'Товары '!$B$2:$B$78, 0)))
</f>
        <v>15</v>
      </c>
      <c r="J29" s="14">
        <f>IF(D29="","",VLOOKUP(D29, 'Товары '!$B$2:$C$78, 2, FALSE))
</f>
        <v>8</v>
      </c>
      <c r="K29" s="15">
        <f t="shared" si="1"/>
        <v>7</v>
      </c>
    </row>
    <row r="30">
      <c r="A30" s="6">
        <v>27.0</v>
      </c>
      <c r="B30" s="7">
        <v>45951.0</v>
      </c>
      <c r="C30" s="8">
        <v>0.7799884259259259</v>
      </c>
      <c r="D30" s="6" t="s">
        <v>11</v>
      </c>
      <c r="E30" s="10"/>
      <c r="F30" s="10"/>
      <c r="I30" s="13">
        <f t="array" ref="I30">IF(D30="","",INDEX('Товары '!$D$2:$D$78, MATCH(D30, 'Товары '!$B$2:$B$78, 0)))
</f>
        <v>15</v>
      </c>
      <c r="J30" s="14">
        <f>IF(D30="","",VLOOKUP(D30, 'Товары '!$B$2:$C$78, 2, FALSE))
</f>
        <v>9</v>
      </c>
      <c r="K30" s="15">
        <f t="shared" si="1"/>
        <v>6</v>
      </c>
    </row>
    <row r="31">
      <c r="A31" s="6">
        <v>28.0</v>
      </c>
      <c r="B31" s="7">
        <v>45951.0</v>
      </c>
      <c r="C31" s="8">
        <v>0.7836574074074074</v>
      </c>
      <c r="D31" s="6" t="s">
        <v>21</v>
      </c>
      <c r="E31" s="10"/>
      <c r="F31" s="10"/>
      <c r="I31" s="13">
        <f t="array" ref="I31">IF(D31="","",INDEX('Товары '!$D$2:$D$78, MATCH(D31, 'Товары '!$B$2:$B$78, 0)))
</f>
        <v>15</v>
      </c>
      <c r="J31" s="14">
        <f>IF(D31="","",VLOOKUP(D31, 'Товары '!$B$2:$C$78, 2, FALSE))
</f>
        <v>6.9</v>
      </c>
      <c r="K31" s="15">
        <f t="shared" si="1"/>
        <v>8.1</v>
      </c>
    </row>
    <row r="32">
      <c r="A32" s="6">
        <v>29.0</v>
      </c>
      <c r="B32" s="7">
        <v>45951.0</v>
      </c>
      <c r="C32" s="8">
        <v>0.7883333333333333</v>
      </c>
      <c r="D32" s="6" t="s">
        <v>20</v>
      </c>
      <c r="E32" s="10"/>
      <c r="F32" s="10"/>
      <c r="I32" s="14">
        <f t="array" ref="I32">IF(D32="","",INDEX('Товары '!$D$2:$D$78, MATCH(D32, 'Товары '!$B$2:$B$78, 0)))
</f>
        <v>15</v>
      </c>
      <c r="J32" s="14">
        <f>IF(D32="","",VLOOKUP(D32, 'Товары '!$B$2:$C$78, 2, FALSE))
</f>
        <v>9</v>
      </c>
      <c r="K32" s="15">
        <f t="shared" si="1"/>
        <v>6</v>
      </c>
    </row>
    <row r="33">
      <c r="A33" s="6">
        <v>30.0</v>
      </c>
      <c r="B33" s="7">
        <v>45951.0</v>
      </c>
      <c r="C33" s="8">
        <v>0.797037037037037</v>
      </c>
      <c r="D33" s="6" t="s">
        <v>11</v>
      </c>
      <c r="E33" s="10"/>
      <c r="F33" s="10"/>
      <c r="I33" s="13">
        <f t="array" ref="I33">IF(D33="","",INDEX('Товары '!$D$2:$D$78, MATCH(D33, 'Товары '!$B$2:$B$78, 0)))
</f>
        <v>15</v>
      </c>
      <c r="J33" s="14">
        <f>IF(D33="","",VLOOKUP(D33, 'Товары '!$B$2:$C$78, 2, FALSE))
</f>
        <v>9</v>
      </c>
      <c r="K33" s="15">
        <f t="shared" si="1"/>
        <v>6</v>
      </c>
    </row>
    <row r="34">
      <c r="A34" s="6">
        <v>31.0</v>
      </c>
      <c r="B34" s="7">
        <v>45951.0</v>
      </c>
      <c r="C34" s="8">
        <v>0.7989467592592593</v>
      </c>
      <c r="D34" s="6" t="s">
        <v>13</v>
      </c>
      <c r="E34" s="10"/>
      <c r="F34" s="10">
        <v>5.0</v>
      </c>
      <c r="I34" s="14">
        <f t="array" ref="I34">IF(D34="","",INDEX('Товары '!$D$2:$D$78, MATCH(D34, 'Товары '!$B$2:$B$78, 0)))
</f>
        <v>70</v>
      </c>
      <c r="J34" s="14">
        <f>IF(D34="","",VLOOKUP(D34, 'Товары '!$B$2:$C$78, 2, FALSE))
</f>
        <v>40</v>
      </c>
      <c r="K34" s="15">
        <f t="shared" si="1"/>
        <v>25</v>
      </c>
    </row>
    <row r="35">
      <c r="A35" s="6">
        <v>32.0</v>
      </c>
      <c r="B35" s="7">
        <v>45951.0</v>
      </c>
      <c r="C35" s="8">
        <v>0.8272685185185186</v>
      </c>
      <c r="D35" s="6" t="s">
        <v>17</v>
      </c>
      <c r="E35" s="10"/>
      <c r="F35" s="10"/>
      <c r="I35" s="13">
        <f t="array" ref="I35">IF(D35="","",INDEX('Товары '!$D$2:$D$78, MATCH(D35, 'Товары '!$B$2:$B$78, 0)))
</f>
        <v>15</v>
      </c>
      <c r="J35" s="14">
        <f>IF(D35="","",VLOOKUP(D35, 'Товары '!$B$2:$C$78, 2, FALSE))
</f>
        <v>9</v>
      </c>
      <c r="K35" s="15">
        <f t="shared" si="1"/>
        <v>6</v>
      </c>
    </row>
    <row r="36">
      <c r="A36" s="6">
        <v>33.0</v>
      </c>
      <c r="B36" s="7">
        <v>45951.0</v>
      </c>
      <c r="C36" s="8">
        <v>0.8272685185185186</v>
      </c>
      <c r="D36" s="6" t="s">
        <v>17</v>
      </c>
      <c r="E36" s="10"/>
      <c r="F36" s="10"/>
      <c r="I36" s="13">
        <f t="array" ref="I36">IF(D36="","",INDEX('Товары '!$D$2:$D$78, MATCH(D36, 'Товары '!$B$2:$B$78, 0)))
</f>
        <v>15</v>
      </c>
      <c r="J36" s="14">
        <f>IF(D36="","",VLOOKUP(D36, 'Товары '!$B$2:$C$78, 2, FALSE))
</f>
        <v>9</v>
      </c>
      <c r="K36" s="15">
        <f t="shared" si="1"/>
        <v>6</v>
      </c>
    </row>
    <row r="37">
      <c r="A37" s="6">
        <v>34.0</v>
      </c>
      <c r="B37" s="7">
        <v>45951.0</v>
      </c>
      <c r="C37" s="8">
        <v>0.8621412037037037</v>
      </c>
      <c r="D37" s="6" t="s">
        <v>12</v>
      </c>
      <c r="E37" s="10"/>
      <c r="F37" s="10"/>
      <c r="I37" s="14">
        <f t="array" ref="I37">IF(D37="","",INDEX('Товары '!$D$2:$D$78, MATCH(D37, 'Товары '!$B$2:$B$78, 0)))
</f>
        <v>13</v>
      </c>
      <c r="J37" s="14">
        <f>IF(D37="","",VLOOKUP(D37, 'Товары '!$B$2:$C$78, 2, FALSE))
</f>
        <v>6.4</v>
      </c>
      <c r="K37" s="15">
        <f t="shared" si="1"/>
        <v>6.6</v>
      </c>
    </row>
    <row r="38">
      <c r="A38" s="6">
        <v>35.0</v>
      </c>
      <c r="B38" s="7">
        <v>45951.0</v>
      </c>
      <c r="C38" s="8">
        <v>0.8894907407407407</v>
      </c>
      <c r="D38" s="6" t="s">
        <v>14</v>
      </c>
      <c r="E38" s="10"/>
      <c r="F38" s="10"/>
      <c r="I38" s="14">
        <f t="array" ref="I38">IF(D38="","",INDEX('Товары '!$D$2:$D$78, MATCH(D38, 'Товары '!$B$2:$B$78, 0)))
</f>
        <v>15</v>
      </c>
      <c r="J38" s="14">
        <f>IF(D38="","",VLOOKUP(D38, 'Товары '!$B$2:$C$78, 2, FALSE))
</f>
        <v>9</v>
      </c>
      <c r="K38" s="15">
        <f t="shared" si="1"/>
        <v>6</v>
      </c>
    </row>
    <row r="39">
      <c r="A39" s="6">
        <v>36.0</v>
      </c>
      <c r="B39" s="7">
        <v>45951.0</v>
      </c>
      <c r="C39" s="8">
        <v>0.889525462962963</v>
      </c>
      <c r="D39" s="6" t="s">
        <v>14</v>
      </c>
      <c r="E39" s="10"/>
      <c r="F39" s="10"/>
      <c r="I39" s="14">
        <f t="array" ref="I39">IF(D39="","",INDEX('Товары '!$D$2:$D$78, MATCH(D39, 'Товары '!$B$2:$B$78, 0)))
</f>
        <v>15</v>
      </c>
      <c r="J39" s="14">
        <f>IF(D39="","",VLOOKUP(D39, 'Товары '!$B$2:$C$78, 2, FALSE))
</f>
        <v>9</v>
      </c>
      <c r="K39" s="15">
        <f t="shared" si="1"/>
        <v>6</v>
      </c>
    </row>
    <row r="40">
      <c r="A40" s="6">
        <v>37.0</v>
      </c>
      <c r="B40" s="7"/>
      <c r="C40" s="8"/>
      <c r="D40" s="18"/>
      <c r="E40" s="10"/>
      <c r="F40" s="10"/>
      <c r="I40" s="13" t="str">
        <f t="array" ref="I40">IF(D40="","",INDEX('Товары '!$D$2:$D$78, MATCH(D40, 'Товары '!$B$2:$B$78, 0)))
</f>
        <v/>
      </c>
      <c r="J40" s="13" t="str">
        <f>IF(D40="","",VLOOKUP(D40, 'Товары '!$B$2:$C$78, 2, FALSE))
</f>
        <v/>
      </c>
      <c r="K40" s="15">
        <f t="shared" si="1"/>
        <v>0</v>
      </c>
    </row>
    <row r="41">
      <c r="A41" s="6">
        <v>38.0</v>
      </c>
      <c r="B41" s="7"/>
      <c r="C41" s="8"/>
      <c r="D41" s="18"/>
      <c r="E41" s="10"/>
      <c r="F41" s="10"/>
      <c r="I41" s="13" t="str">
        <f t="array" ref="I41">IF(D41="","",INDEX('Товары '!$D$2:$D$78, MATCH(D41, 'Товары '!$B$2:$B$78, 0)))
</f>
        <v/>
      </c>
      <c r="J41" s="13" t="str">
        <f>IF(D41="","",VLOOKUP(D41, 'Товары '!$B$2:$C$78, 2, FALSE))
</f>
        <v/>
      </c>
      <c r="K41" s="15">
        <f t="shared" si="1"/>
        <v>0</v>
      </c>
    </row>
    <row r="42">
      <c r="A42" s="6">
        <v>39.0</v>
      </c>
      <c r="B42" s="7"/>
      <c r="C42" s="8"/>
      <c r="D42" s="18"/>
      <c r="E42" s="10"/>
      <c r="F42" s="10"/>
      <c r="I42" s="13" t="str">
        <f t="array" ref="I42">IF(D42="","",INDEX('Товары '!$D$2:$D$78, MATCH(D42, 'Товары '!$B$2:$B$78, 0)))
</f>
        <v/>
      </c>
      <c r="J42" s="13" t="str">
        <f>IF(D42="","",VLOOKUP(D42, 'Товары '!$B$2:$C$78, 2, FALSE))
</f>
        <v/>
      </c>
      <c r="K42" s="15">
        <f t="shared" si="1"/>
        <v>0</v>
      </c>
    </row>
    <row r="43">
      <c r="A43" s="6">
        <v>40.0</v>
      </c>
      <c r="B43" s="7"/>
      <c r="C43" s="8"/>
      <c r="D43" s="18"/>
      <c r="E43" s="10"/>
      <c r="F43" s="10"/>
      <c r="I43" s="13" t="str">
        <f t="array" ref="I43">IF(D43="","",INDEX('Товары '!$D$2:$D$78, MATCH(D43, 'Товары '!$B$2:$B$78, 0)))
</f>
        <v/>
      </c>
      <c r="J43" s="13" t="str">
        <f>IF(D43="","",VLOOKUP(D43, 'Товары '!$B$2:$C$78, 2, FALSE))
</f>
        <v/>
      </c>
      <c r="K43" s="15">
        <f t="shared" si="1"/>
        <v>0</v>
      </c>
    </row>
    <row r="44">
      <c r="A44" s="6">
        <v>41.0</v>
      </c>
      <c r="B44" s="7"/>
      <c r="C44" s="8"/>
      <c r="D44" s="18"/>
      <c r="E44" s="10"/>
      <c r="F44" s="10"/>
      <c r="I44" s="13" t="str">
        <f t="array" ref="I44">IF(D44="","",INDEX('Товары '!$D$2:$D$78, MATCH(D44, 'Товары '!$B$2:$B$78, 0)))
</f>
        <v/>
      </c>
      <c r="J44" s="13" t="str">
        <f>IF(D44="","",VLOOKUP(D44, 'Товары '!$B$2:$C$78, 2, FALSE))
</f>
        <v/>
      </c>
      <c r="K44" s="15">
        <f t="shared" si="1"/>
        <v>0</v>
      </c>
    </row>
    <row r="45">
      <c r="A45" s="6">
        <v>42.0</v>
      </c>
      <c r="B45" s="7"/>
      <c r="C45" s="8"/>
      <c r="D45" s="18"/>
      <c r="E45" s="10"/>
      <c r="F45" s="10"/>
      <c r="I45" s="13" t="str">
        <f t="array" ref="I45">IF(D45="","",INDEX('Товары '!$D$2:$D$78, MATCH(D45, 'Товары '!$B$2:$B$78, 0)))
</f>
        <v/>
      </c>
      <c r="J45" s="13" t="str">
        <f>IF(D45="","",VLOOKUP(D45, 'Товары '!$B$2:$C$78, 2, FALSE))
</f>
        <v/>
      </c>
      <c r="K45" s="15">
        <f t="shared" si="1"/>
        <v>0</v>
      </c>
    </row>
    <row r="46">
      <c r="A46" s="6">
        <v>43.0</v>
      </c>
      <c r="B46" s="7"/>
      <c r="C46" s="8"/>
      <c r="D46" s="18"/>
      <c r="E46" s="10"/>
      <c r="F46" s="10"/>
      <c r="I46" s="13" t="str">
        <f t="array" ref="I46">IF(D46="","",INDEX('Товары '!$D$2:$D$78, MATCH(D46, 'Товары '!$B$2:$B$78, 0)))
</f>
        <v/>
      </c>
      <c r="J46" s="13" t="str">
        <f>IF(D46="","",VLOOKUP(D46, 'Товары '!$B$2:$C$78, 2, FALSE))
</f>
        <v/>
      </c>
      <c r="K46" s="15">
        <f t="shared" si="1"/>
        <v>0</v>
      </c>
    </row>
    <row r="47">
      <c r="A47" s="6">
        <v>44.0</v>
      </c>
      <c r="B47" s="7"/>
      <c r="C47" s="8"/>
      <c r="D47" s="18"/>
      <c r="E47" s="10"/>
      <c r="F47" s="10"/>
      <c r="I47" s="13" t="str">
        <f t="array" ref="I47">IF(D47="","",INDEX('Товары '!$D$2:$D$78, MATCH(D47, 'Товары '!$B$2:$B$78, 0)))
</f>
        <v/>
      </c>
      <c r="J47" s="13" t="str">
        <f>IF(D47="","",VLOOKUP(D47, 'Товары '!$B$2:$C$78, 2, FALSE))
</f>
        <v/>
      </c>
      <c r="K47" s="15">
        <f t="shared" si="1"/>
        <v>0</v>
      </c>
    </row>
    <row r="48">
      <c r="A48" s="6">
        <v>45.0</v>
      </c>
      <c r="B48" s="7"/>
      <c r="C48" s="8"/>
      <c r="D48" s="18"/>
      <c r="E48" s="10"/>
      <c r="F48" s="10"/>
      <c r="I48" s="13" t="str">
        <f t="array" ref="I48">IF(D48="","",INDEX('Товары '!$D$2:$D$78, MATCH(D48, 'Товары '!$B$2:$B$78, 0)))
</f>
        <v/>
      </c>
      <c r="J48" s="13" t="str">
        <f>IF(D48="","",VLOOKUP(D48, 'Товары '!$B$2:$C$78, 2, FALSE))
</f>
        <v/>
      </c>
      <c r="K48" s="15">
        <f t="shared" si="1"/>
        <v>0</v>
      </c>
    </row>
    <row r="49">
      <c r="A49" s="6">
        <v>46.0</v>
      </c>
      <c r="B49" s="7"/>
      <c r="C49" s="8"/>
      <c r="D49" s="18"/>
      <c r="E49" s="10"/>
      <c r="F49" s="10"/>
      <c r="I49" s="13" t="str">
        <f t="array" ref="I49">IF(D49="","",INDEX('Товары '!$D$2:$D$78, MATCH(D49, 'Товары '!$B$2:$B$78, 0)))
</f>
        <v/>
      </c>
      <c r="J49" s="13" t="str">
        <f>IF(D49="","",VLOOKUP(D49, 'Товары '!$B$2:$C$78, 2, FALSE))
</f>
        <v/>
      </c>
      <c r="K49" s="15">
        <f t="shared" si="1"/>
        <v>0</v>
      </c>
    </row>
    <row r="50">
      <c r="A50" s="6">
        <v>47.0</v>
      </c>
      <c r="B50" s="7"/>
      <c r="C50" s="8"/>
      <c r="D50" s="18"/>
      <c r="E50" s="10"/>
      <c r="F50" s="10"/>
      <c r="I50" s="13" t="str">
        <f t="array" ref="I50">IF(D50="","",INDEX('Товары '!$D$2:$D$78, MATCH(D50, 'Товары '!$B$2:$B$78, 0)))
</f>
        <v/>
      </c>
      <c r="J50" s="13" t="str">
        <f>IF(D50="","",VLOOKUP(D50, 'Товары '!$B$2:$C$78, 2, FALSE))
</f>
        <v/>
      </c>
      <c r="K50" s="15">
        <f t="shared" si="1"/>
        <v>0</v>
      </c>
    </row>
    <row r="51">
      <c r="A51" s="6">
        <v>48.0</v>
      </c>
      <c r="B51" s="7"/>
      <c r="C51" s="8"/>
      <c r="D51" s="18"/>
      <c r="E51" s="10"/>
      <c r="F51" s="10"/>
      <c r="I51" s="13" t="str">
        <f t="array" ref="I51">IF(D51="","",INDEX('Товары '!$D$2:$D$78, MATCH(D51, 'Товары '!$B$2:$B$78, 0)))
</f>
        <v/>
      </c>
      <c r="J51" s="13" t="str">
        <f>IF(D51="","",VLOOKUP(D51, 'Товары '!$B$2:$C$78, 2, FALSE))
</f>
        <v/>
      </c>
      <c r="K51" s="15">
        <f t="shared" si="1"/>
        <v>0</v>
      </c>
    </row>
    <row r="52">
      <c r="A52" s="6">
        <v>49.0</v>
      </c>
      <c r="B52" s="7"/>
      <c r="C52" s="8"/>
      <c r="D52" s="18"/>
      <c r="E52" s="10"/>
      <c r="F52" s="10"/>
      <c r="I52" s="13" t="str">
        <f t="array" ref="I52">IF(D52="","",INDEX('Товары '!$D$2:$D$78, MATCH(D52, 'Товары '!$B$2:$B$78, 0)))
</f>
        <v/>
      </c>
      <c r="J52" s="13" t="str">
        <f>IF(D52="","",VLOOKUP(D52, 'Товары '!$B$2:$C$78, 2, FALSE))
</f>
        <v/>
      </c>
      <c r="K52" s="15">
        <f t="shared" si="1"/>
        <v>0</v>
      </c>
    </row>
    <row r="53">
      <c r="A53" s="6">
        <v>50.0</v>
      </c>
      <c r="B53" s="7"/>
      <c r="C53" s="8"/>
      <c r="D53" s="18"/>
      <c r="E53" s="10"/>
      <c r="F53" s="10"/>
      <c r="I53" s="13" t="str">
        <f t="array" ref="I53">IF(D53="","",INDEX('Товары '!$D$2:$D$78, MATCH(D53, 'Товары '!$B$2:$B$78, 0)))
</f>
        <v/>
      </c>
      <c r="J53" s="13" t="str">
        <f>IF(D53="","",VLOOKUP(D53, 'Товары '!$B$2:$C$78, 2, FALSE))
</f>
        <v/>
      </c>
      <c r="K53" s="15">
        <f t="shared" si="1"/>
        <v>0</v>
      </c>
    </row>
    <row r="54">
      <c r="A54" s="6">
        <v>51.0</v>
      </c>
      <c r="B54" s="7"/>
      <c r="C54" s="8"/>
      <c r="D54" s="18"/>
      <c r="E54" s="10"/>
      <c r="F54" s="10"/>
      <c r="I54" s="13" t="str">
        <f t="array" ref="I54">IF(D54="","",INDEX('Товары '!$D$2:$D$78, MATCH(D54, 'Товары '!$B$2:$B$78, 0)))
</f>
        <v/>
      </c>
      <c r="J54" s="13" t="str">
        <f>IF(D54="","",VLOOKUP(D54, 'Товары '!$B$2:$C$78, 2, FALSE))
</f>
        <v/>
      </c>
      <c r="K54" s="15">
        <f t="shared" si="1"/>
        <v>0</v>
      </c>
    </row>
    <row r="55">
      <c r="A55" s="6">
        <v>52.0</v>
      </c>
      <c r="B55" s="7"/>
      <c r="C55" s="8"/>
      <c r="D55" s="18"/>
      <c r="E55" s="10"/>
      <c r="F55" s="10"/>
      <c r="I55" s="13" t="str">
        <f t="array" ref="I55">IF(D55="","",INDEX('Товары '!$D$2:$D$78, MATCH(D55, 'Товары '!$B$2:$B$78, 0)))
</f>
        <v/>
      </c>
      <c r="J55" s="13" t="str">
        <f>IF(D55="","",VLOOKUP(D55, 'Товары '!$B$2:$C$78, 2, FALSE))
</f>
        <v/>
      </c>
      <c r="K55" s="15">
        <f t="shared" si="1"/>
        <v>0</v>
      </c>
    </row>
    <row r="56">
      <c r="A56" s="6">
        <v>53.0</v>
      </c>
      <c r="B56" s="7"/>
      <c r="C56" s="8"/>
      <c r="D56" s="18"/>
      <c r="E56" s="10"/>
      <c r="F56" s="10"/>
      <c r="I56" s="13" t="str">
        <f t="array" ref="I56">IF(D56="","",INDEX('Товары '!$D$2:$D$78, MATCH(D56, 'Товары '!$B$2:$B$78, 0)))
</f>
        <v/>
      </c>
      <c r="J56" s="13" t="str">
        <f>IF(D56="","",VLOOKUP(D56, 'Товары '!$B$2:$C$78, 2, FALSE))
</f>
        <v/>
      </c>
      <c r="K56" s="15">
        <f t="shared" si="1"/>
        <v>0</v>
      </c>
    </row>
    <row r="57">
      <c r="A57" s="6">
        <v>54.0</v>
      </c>
      <c r="B57" s="7"/>
      <c r="C57" s="8"/>
      <c r="D57" s="18"/>
      <c r="E57" s="10"/>
      <c r="F57" s="10"/>
      <c r="I57" s="13" t="str">
        <f t="array" ref="I57">IF(D57="","",INDEX('Товары '!$D$2:$D$78, MATCH(D57, 'Товары '!$B$2:$B$78, 0)))
</f>
        <v/>
      </c>
      <c r="J57" s="13" t="str">
        <f>IF(D57="","",VLOOKUP(D57, 'Товары '!$B$2:$C$78, 2, FALSE))
</f>
        <v/>
      </c>
      <c r="K57" s="15">
        <f t="shared" si="1"/>
        <v>0</v>
      </c>
    </row>
    <row r="58">
      <c r="A58" s="6">
        <v>55.0</v>
      </c>
      <c r="B58" s="7"/>
      <c r="C58" s="8"/>
      <c r="D58" s="18"/>
      <c r="E58" s="10"/>
      <c r="F58" s="10"/>
      <c r="I58" s="13" t="str">
        <f t="array" ref="I58">IF(D58="","",INDEX('Товары '!$D$2:$D$78, MATCH(D58, 'Товары '!$B$2:$B$78, 0)))
</f>
        <v/>
      </c>
      <c r="J58" s="13" t="str">
        <f>IF(D58="","",VLOOKUP(D58, 'Товары '!$B$2:$C$78, 2, FALSE))
</f>
        <v/>
      </c>
      <c r="K58" s="15">
        <f t="shared" si="1"/>
        <v>0</v>
      </c>
    </row>
    <row r="59">
      <c r="A59" s="6">
        <v>56.0</v>
      </c>
      <c r="B59" s="7"/>
      <c r="C59" s="8"/>
      <c r="D59" s="18"/>
      <c r="E59" s="10"/>
      <c r="F59" s="10"/>
      <c r="I59" s="13" t="str">
        <f t="array" ref="I59">IF(D59="","",INDEX('Товары '!$D$2:$D$78, MATCH(D59, 'Товары '!$B$2:$B$78, 0)))
</f>
        <v/>
      </c>
      <c r="J59" s="13" t="str">
        <f>IF(D59="","",VLOOKUP(D59, 'Товары '!$B$2:$C$78, 2, FALSE))
</f>
        <v/>
      </c>
      <c r="K59" s="15">
        <f t="shared" si="1"/>
        <v>0</v>
      </c>
    </row>
    <row r="60">
      <c r="A60" s="6">
        <v>57.0</v>
      </c>
      <c r="B60" s="7"/>
      <c r="C60" s="8"/>
      <c r="D60" s="18"/>
      <c r="E60" s="10"/>
      <c r="F60" s="10"/>
      <c r="I60" s="13" t="str">
        <f t="array" ref="I60">IF(D60="","",INDEX('Товары '!$D$2:$D$78, MATCH(D60, 'Товары '!$B$2:$B$78, 0)))
</f>
        <v/>
      </c>
      <c r="J60" s="13" t="str">
        <f>IF(D60="","",VLOOKUP(D60, 'Товары '!$B$2:$C$78, 2, FALSE))
</f>
        <v/>
      </c>
      <c r="K60" s="15">
        <f t="shared" si="1"/>
        <v>0</v>
      </c>
    </row>
    <row r="61">
      <c r="A61" s="6">
        <v>58.0</v>
      </c>
      <c r="B61" s="7"/>
      <c r="C61" s="8"/>
      <c r="D61" s="18"/>
      <c r="E61" s="10"/>
      <c r="F61" s="10"/>
      <c r="I61" s="13" t="str">
        <f t="array" ref="I61">IF(D61="","",INDEX('Товары '!$D$2:$D$78, MATCH(D61, 'Товары '!$B$2:$B$78, 0)))
</f>
        <v/>
      </c>
      <c r="J61" s="13" t="str">
        <f>IF(D61="","",VLOOKUP(D61, 'Товары '!$B$2:$C$78, 2, FALSE))
</f>
        <v/>
      </c>
      <c r="K61" s="15">
        <f t="shared" si="1"/>
        <v>0</v>
      </c>
    </row>
    <row r="62">
      <c r="A62" s="6">
        <v>59.0</v>
      </c>
      <c r="B62" s="7"/>
      <c r="C62" s="8"/>
      <c r="D62" s="18"/>
      <c r="E62" s="10"/>
      <c r="F62" s="10"/>
      <c r="I62" s="13" t="str">
        <f t="array" ref="I62">IF(D62="","",INDEX('Товары '!$D$2:$D$78, MATCH(D62, 'Товары '!$B$2:$B$78, 0)))
</f>
        <v/>
      </c>
      <c r="J62" s="13" t="str">
        <f>IF(D62="","",VLOOKUP(D62, 'Товары '!$B$2:$C$78, 2, FALSE))
</f>
        <v/>
      </c>
      <c r="K62" s="15">
        <f t="shared" si="1"/>
        <v>0</v>
      </c>
    </row>
    <row r="63">
      <c r="A63" s="6">
        <v>60.0</v>
      </c>
      <c r="B63" s="7"/>
      <c r="C63" s="8"/>
      <c r="D63" s="18"/>
      <c r="E63" s="10"/>
      <c r="F63" s="10"/>
      <c r="I63" s="13" t="str">
        <f t="array" ref="I63">IF(D63="","",INDEX('Товары '!$D$2:$D$78, MATCH(D63, 'Товары '!$B$2:$B$78, 0)))
</f>
        <v/>
      </c>
      <c r="J63" s="13" t="str">
        <f>IF(D63="","",VLOOKUP(D63, 'Товары '!$B$2:$C$78, 2, FALSE))
</f>
        <v/>
      </c>
      <c r="K63" s="15">
        <f t="shared" si="1"/>
        <v>0</v>
      </c>
    </row>
    <row r="64">
      <c r="A64" s="1" t="s">
        <v>0</v>
      </c>
      <c r="B64" s="1" t="s">
        <v>1</v>
      </c>
      <c r="C64" s="2" t="s">
        <v>2</v>
      </c>
      <c r="D64" s="2" t="s">
        <v>3</v>
      </c>
      <c r="E64" s="3" t="s">
        <v>4</v>
      </c>
      <c r="F64" s="1" t="s">
        <v>5</v>
      </c>
      <c r="G64" s="4" t="s">
        <v>6</v>
      </c>
      <c r="H64" s="5" t="s">
        <v>7</v>
      </c>
      <c r="I64" s="1" t="s">
        <v>8</v>
      </c>
      <c r="J64" s="1" t="s">
        <v>9</v>
      </c>
      <c r="K64" s="1" t="s">
        <v>10</v>
      </c>
    </row>
    <row r="67">
      <c r="A67" s="6">
        <v>1.0</v>
      </c>
      <c r="B67" s="7">
        <v>45952.0</v>
      </c>
      <c r="C67" s="8">
        <v>0.5772337962962963</v>
      </c>
      <c r="D67" s="9" t="s">
        <v>12</v>
      </c>
      <c r="E67" s="10"/>
      <c r="F67" s="10"/>
      <c r="G67" s="11">
        <f>SUM(K67:K126)</f>
        <v>167.7</v>
      </c>
      <c r="H67" s="12">
        <f>SUM(J67:K126)</f>
        <v>362</v>
      </c>
      <c r="I67" s="14">
        <f t="array" ref="I67">IF(D67="","",INDEX('Товары '!$D$2:$D$78, MATCH(D67, 'Товары '!$B$2:$B$78, 0)))
</f>
        <v>13</v>
      </c>
      <c r="J67" s="14">
        <f>IF(D67="","",VLOOKUP(D67, 'Товары '!$B$2:$C$78, 2, FALSE))
</f>
        <v>6.4</v>
      </c>
      <c r="K67" s="15">
        <f t="shared" ref="K67:K126" si="2">IF(OR(I67="", J67=""), "", VALUE(I67) - VALUE(J67))-F67
</f>
        <v>6.6</v>
      </c>
    </row>
    <row r="68">
      <c r="A68" s="6">
        <v>2.0</v>
      </c>
      <c r="B68" s="7">
        <v>45952.0</v>
      </c>
      <c r="C68" s="16">
        <v>0.5810300925925926</v>
      </c>
      <c r="D68" s="9" t="s">
        <v>21</v>
      </c>
      <c r="E68" s="10"/>
      <c r="F68" s="10"/>
      <c r="I68" s="13">
        <f t="array" ref="I68">IF(D68="","",INDEX('Товары '!$D$2:$D$78, MATCH(D68, 'Товары '!$B$2:$B$78, 0)))
</f>
        <v>15</v>
      </c>
      <c r="J68" s="14">
        <f>IF(D68="","",VLOOKUP(D68, 'Товары '!$B$2:$C$78, 2, FALSE))
</f>
        <v>6.9</v>
      </c>
      <c r="K68" s="15">
        <f t="shared" si="2"/>
        <v>8.1</v>
      </c>
    </row>
    <row r="69">
      <c r="A69" s="6">
        <v>3.0</v>
      </c>
      <c r="B69" s="17">
        <v>45952.0</v>
      </c>
      <c r="C69" s="8">
        <v>0.5934953703703704</v>
      </c>
      <c r="D69" s="9" t="s">
        <v>22</v>
      </c>
      <c r="E69" s="10"/>
      <c r="F69" s="10"/>
      <c r="I69" s="14">
        <f t="array" ref="I69">IF(D69="","",INDEX('Товары '!$D$2:$D$78, MATCH(D69, 'Товары '!$B$2:$B$78, 0)))
</f>
        <v>15</v>
      </c>
      <c r="J69" s="14">
        <f>IF(D69="","",VLOOKUP(D69, 'Товары '!$B$2:$C$78, 2, FALSE))
</f>
        <v>6</v>
      </c>
      <c r="K69" s="15">
        <f t="shared" si="2"/>
        <v>9</v>
      </c>
    </row>
    <row r="70">
      <c r="A70" s="6">
        <v>4.0</v>
      </c>
      <c r="B70" s="17">
        <v>45952.0</v>
      </c>
      <c r="C70" s="8">
        <v>0.5936458333333333</v>
      </c>
      <c r="D70" s="9" t="s">
        <v>12</v>
      </c>
      <c r="E70" s="10"/>
      <c r="F70" s="10"/>
      <c r="I70" s="14">
        <f t="array" ref="I70">IF(D70="","",INDEX('Товары '!$D$2:$D$78, MATCH(D70, 'Товары '!$B$2:$B$78, 0)))
</f>
        <v>13</v>
      </c>
      <c r="J70" s="14">
        <f>IF(D70="","",VLOOKUP(D70, 'Товары '!$B$2:$C$78, 2, FALSE))
</f>
        <v>6.4</v>
      </c>
      <c r="K70" s="15">
        <f t="shared" si="2"/>
        <v>6.6</v>
      </c>
    </row>
    <row r="71">
      <c r="A71" s="6">
        <v>5.0</v>
      </c>
      <c r="B71" s="17">
        <v>45952.0</v>
      </c>
      <c r="C71" s="8">
        <v>0.6221412037037037</v>
      </c>
      <c r="D71" s="9" t="s">
        <v>22</v>
      </c>
      <c r="E71" s="10"/>
      <c r="F71" s="10"/>
      <c r="I71" s="14">
        <f t="array" ref="I71">IF(D71="","",INDEX('Товары '!$D$2:$D$78, MATCH(D71, 'Товары '!$B$2:$B$78, 0)))
</f>
        <v>15</v>
      </c>
      <c r="J71" s="14">
        <f>IF(D71="","",VLOOKUP(D71, 'Товары '!$B$2:$C$78, 2, FALSE))
</f>
        <v>6</v>
      </c>
      <c r="K71" s="15">
        <f t="shared" si="2"/>
        <v>9</v>
      </c>
    </row>
    <row r="72">
      <c r="A72" s="6">
        <v>6.0</v>
      </c>
      <c r="B72" s="7">
        <v>45952.0</v>
      </c>
      <c r="C72" s="8">
        <v>0.6251851851851852</v>
      </c>
      <c r="D72" s="9" t="s">
        <v>17</v>
      </c>
      <c r="E72" s="10"/>
      <c r="F72" s="10"/>
      <c r="I72" s="13">
        <f t="array" ref="I72">IF(D72="","",INDEX('Товары '!$D$2:$D$78, MATCH(D72, 'Товары '!$B$2:$B$78, 0)))
</f>
        <v>15</v>
      </c>
      <c r="J72" s="14">
        <f>IF(D72="","",VLOOKUP(D72, 'Товары '!$B$2:$C$78, 2, FALSE))
</f>
        <v>9</v>
      </c>
      <c r="K72" s="15">
        <f t="shared" si="2"/>
        <v>6</v>
      </c>
    </row>
    <row r="73">
      <c r="A73" s="6">
        <v>7.0</v>
      </c>
      <c r="B73" s="7">
        <v>45952.0</v>
      </c>
      <c r="C73" s="8">
        <v>0.6255555555555555</v>
      </c>
      <c r="D73" s="9" t="s">
        <v>21</v>
      </c>
      <c r="E73" s="10"/>
      <c r="F73" s="10"/>
      <c r="I73" s="13">
        <f t="array" ref="I73">IF(D73="","",INDEX('Товары '!$D$2:$D$78, MATCH(D73, 'Товары '!$B$2:$B$78, 0)))
</f>
        <v>15</v>
      </c>
      <c r="J73" s="14">
        <f>IF(D73="","",VLOOKUP(D73, 'Товары '!$B$2:$C$78, 2, FALSE))
</f>
        <v>6.9</v>
      </c>
      <c r="K73" s="15">
        <f t="shared" si="2"/>
        <v>8.1</v>
      </c>
    </row>
    <row r="74">
      <c r="A74" s="6">
        <v>8.0</v>
      </c>
      <c r="B74" s="7">
        <v>45952.0</v>
      </c>
      <c r="C74" s="8">
        <v>0.6436111111111111</v>
      </c>
      <c r="D74" s="9" t="s">
        <v>18</v>
      </c>
      <c r="E74" s="10"/>
      <c r="F74" s="10"/>
      <c r="I74" s="14">
        <f t="array" ref="I74">IF(D74="","",INDEX('Товары '!$D$2:$D$78, MATCH(D74, 'Товары '!$B$2:$B$78, 0)))
</f>
        <v>15</v>
      </c>
      <c r="J74" s="14">
        <f>IF(D74="","",VLOOKUP(D74, 'Товары '!$B$2:$C$78, 2, FALSE))
</f>
        <v>8</v>
      </c>
      <c r="K74" s="15">
        <f t="shared" si="2"/>
        <v>7</v>
      </c>
    </row>
    <row r="75">
      <c r="A75" s="6">
        <v>9.0</v>
      </c>
      <c r="B75" s="7">
        <v>45952.0</v>
      </c>
      <c r="C75" s="8">
        <v>0.6760069444444444</v>
      </c>
      <c r="D75" s="9" t="s">
        <v>15</v>
      </c>
      <c r="E75" s="10"/>
      <c r="F75" s="10"/>
      <c r="I75" s="13">
        <f t="array" ref="I75">IF(D75="","",INDEX('Товары '!$D$2:$D$78, MATCH(D75, 'Товары '!$B$2:$B$78, 0)))
</f>
        <v>15</v>
      </c>
      <c r="J75" s="14">
        <f>IF(D75="","",VLOOKUP(D75, 'Товары '!$B$2:$C$78, 2, FALSE))
</f>
        <v>9</v>
      </c>
      <c r="K75" s="15">
        <f t="shared" si="2"/>
        <v>6</v>
      </c>
    </row>
    <row r="76">
      <c r="A76" s="6">
        <v>10.0</v>
      </c>
      <c r="B76" s="7"/>
      <c r="C76" s="8"/>
      <c r="D76" s="9" t="s">
        <v>17</v>
      </c>
      <c r="E76" s="10"/>
      <c r="F76" s="10"/>
      <c r="I76" s="13">
        <f t="array" ref="I76">IF(D76="","",INDEX('Товары '!$D$2:$D$78, MATCH(D76, 'Товары '!$B$2:$B$78, 0)))
</f>
        <v>15</v>
      </c>
      <c r="J76" s="14">
        <f>IF(D76="","",VLOOKUP(D76, 'Товары '!$B$2:$C$78, 2, FALSE))
</f>
        <v>9</v>
      </c>
      <c r="K76" s="15">
        <f t="shared" si="2"/>
        <v>6</v>
      </c>
    </row>
    <row r="77">
      <c r="A77" s="6">
        <v>11.0</v>
      </c>
      <c r="B77" s="7">
        <v>45952.0</v>
      </c>
      <c r="C77" s="8">
        <v>0.6770833333333334</v>
      </c>
      <c r="D77" s="9" t="s">
        <v>22</v>
      </c>
      <c r="E77" s="10"/>
      <c r="F77" s="10"/>
      <c r="I77" s="14">
        <f t="array" ref="I77">IF(D77="","",INDEX('Товары '!$D$2:$D$78, MATCH(D77, 'Товары '!$B$2:$B$78, 0)))
</f>
        <v>15</v>
      </c>
      <c r="J77" s="14">
        <f>IF(D77="","",VLOOKUP(D77, 'Товары '!$B$2:$C$78, 2, FALSE))
</f>
        <v>6</v>
      </c>
      <c r="K77" s="15">
        <f t="shared" si="2"/>
        <v>9</v>
      </c>
    </row>
    <row r="78">
      <c r="A78" s="6">
        <v>12.0</v>
      </c>
      <c r="B78" s="7">
        <v>45952.0</v>
      </c>
      <c r="C78" s="8">
        <v>0.6999421296296297</v>
      </c>
      <c r="D78" s="9" t="s">
        <v>17</v>
      </c>
      <c r="E78" s="10"/>
      <c r="F78" s="10"/>
      <c r="I78" s="13">
        <f t="array" ref="I78">IF(D78="","",INDEX('Товары '!$D$2:$D$78, MATCH(D78, 'Товары '!$B$2:$B$78, 0)))
</f>
        <v>15</v>
      </c>
      <c r="J78" s="14">
        <f>IF(D78="","",VLOOKUP(D78, 'Товары '!$B$2:$C$78, 2, FALSE))
</f>
        <v>9</v>
      </c>
      <c r="K78" s="15">
        <f t="shared" si="2"/>
        <v>6</v>
      </c>
    </row>
    <row r="79">
      <c r="A79" s="6">
        <v>13.0</v>
      </c>
      <c r="B79" s="7"/>
      <c r="C79" s="8"/>
      <c r="D79" s="6" t="s">
        <v>14</v>
      </c>
      <c r="E79" s="10"/>
      <c r="F79" s="10"/>
      <c r="I79" s="14">
        <f t="array" ref="I79">IF(D79="","",INDEX('Товары '!$D$2:$D$78, MATCH(D79, 'Товары '!$B$2:$B$78, 0)))
</f>
        <v>15</v>
      </c>
      <c r="J79" s="14">
        <f>IF(D79="","",VLOOKUP(D79, 'Товары '!$B$2:$C$78, 2, FALSE))
</f>
        <v>9</v>
      </c>
      <c r="K79" s="15">
        <f t="shared" si="2"/>
        <v>6</v>
      </c>
    </row>
    <row r="80">
      <c r="A80" s="6">
        <v>14.0</v>
      </c>
      <c r="B80" s="7">
        <v>45952.0</v>
      </c>
      <c r="C80" s="8">
        <v>0.7038310185185185</v>
      </c>
      <c r="D80" s="6" t="s">
        <v>22</v>
      </c>
      <c r="E80" s="10"/>
      <c r="F80" s="10"/>
      <c r="I80" s="14">
        <f t="array" ref="I80">IF(D80="","",INDEX('Товары '!$D$2:$D$78, MATCH(D80, 'Товары '!$B$2:$B$78, 0)))
</f>
        <v>15</v>
      </c>
      <c r="J80" s="14">
        <f>IF(D80="","",VLOOKUP(D80, 'Товары '!$B$2:$C$78, 2, FALSE))
</f>
        <v>6</v>
      </c>
      <c r="K80" s="15">
        <f t="shared" si="2"/>
        <v>9</v>
      </c>
    </row>
    <row r="81">
      <c r="A81" s="6">
        <v>15.0</v>
      </c>
      <c r="B81" s="7"/>
      <c r="C81" s="8"/>
      <c r="D81" s="6" t="s">
        <v>12</v>
      </c>
      <c r="E81" s="10"/>
      <c r="F81" s="10"/>
      <c r="I81" s="14">
        <f t="array" ref="I81">IF(D81="","",INDEX('Товары '!$D$2:$D$78, MATCH(D81, 'Товары '!$B$2:$B$78, 0)))
</f>
        <v>13</v>
      </c>
      <c r="J81" s="14">
        <f>IF(D81="","",VLOOKUP(D81, 'Товары '!$B$2:$C$78, 2, FALSE))
</f>
        <v>6.4</v>
      </c>
      <c r="K81" s="15">
        <f t="shared" si="2"/>
        <v>6.6</v>
      </c>
    </row>
    <row r="82">
      <c r="A82" s="6">
        <v>16.0</v>
      </c>
      <c r="B82" s="7">
        <v>45952.0</v>
      </c>
      <c r="C82" s="8">
        <v>0.7190740740740741</v>
      </c>
      <c r="D82" s="6" t="s">
        <v>19</v>
      </c>
      <c r="E82" s="10"/>
      <c r="F82" s="10"/>
      <c r="I82" s="14">
        <f t="array" ref="I82">IF(D82="","",INDEX('Товары '!$D$2:$D$78, MATCH(D82, 'Товары '!$B$2:$B$78, 0)))
</f>
        <v>13</v>
      </c>
      <c r="J82" s="14">
        <f>IF(D82="","",VLOOKUP(D82, 'Товары '!$B$2:$C$78, 2, FALSE))
</f>
        <v>6.4</v>
      </c>
      <c r="K82" s="15">
        <f t="shared" si="2"/>
        <v>6.6</v>
      </c>
    </row>
    <row r="83">
      <c r="A83" s="6">
        <v>17.0</v>
      </c>
      <c r="B83" s="7">
        <v>45952.0</v>
      </c>
      <c r="C83" s="8">
        <v>0.7403587962962963</v>
      </c>
      <c r="D83" s="6" t="s">
        <v>20</v>
      </c>
      <c r="E83" s="10"/>
      <c r="F83" s="10"/>
      <c r="I83" s="14">
        <f t="array" ref="I83">IF(D83="","",INDEX('Товары '!$D$2:$D$78, MATCH(D83, 'Товары '!$B$2:$B$78, 0)))
</f>
        <v>15</v>
      </c>
      <c r="J83" s="14">
        <f>IF(D83="","",VLOOKUP(D83, 'Товары '!$B$2:$C$78, 2, FALSE))
</f>
        <v>9</v>
      </c>
      <c r="K83" s="15">
        <f t="shared" si="2"/>
        <v>6</v>
      </c>
    </row>
    <row r="84">
      <c r="A84" s="6">
        <v>18.0</v>
      </c>
      <c r="B84" s="7">
        <v>45952.0</v>
      </c>
      <c r="C84" s="8">
        <v>0.7464004629629629</v>
      </c>
      <c r="D84" s="6" t="s">
        <v>17</v>
      </c>
      <c r="E84" s="10"/>
      <c r="F84" s="10"/>
      <c r="I84" s="13">
        <f t="array" ref="I84">IF(D84="","",INDEX('Товары '!$D$2:$D$78, MATCH(D84, 'Товары '!$B$2:$B$78, 0)))
</f>
        <v>15</v>
      </c>
      <c r="J84" s="14">
        <f>IF(D84="","",VLOOKUP(D84, 'Товары '!$B$2:$C$78, 2, FALSE))
</f>
        <v>9</v>
      </c>
      <c r="K84" s="15">
        <f t="shared" si="2"/>
        <v>6</v>
      </c>
    </row>
    <row r="85">
      <c r="A85" s="6">
        <v>19.0</v>
      </c>
      <c r="B85" s="7">
        <v>45952.0</v>
      </c>
      <c r="C85" s="8">
        <v>0.7555324074074075</v>
      </c>
      <c r="D85" s="6" t="s">
        <v>23</v>
      </c>
      <c r="E85" s="10"/>
      <c r="F85" s="10"/>
      <c r="I85" s="13">
        <f t="array" ref="I85">IF(D85="","",INDEX('Товары '!$D$2:$D$78, MATCH(D85, 'Товары '!$B$2:$B$78, 0)))
</f>
        <v>15</v>
      </c>
      <c r="J85" s="14">
        <f>IF(D85="","",VLOOKUP(D85, 'Товары '!$B$2:$C$78, 2, FALSE))
</f>
        <v>8.5</v>
      </c>
      <c r="K85" s="15">
        <f t="shared" si="2"/>
        <v>6.5</v>
      </c>
    </row>
    <row r="86">
      <c r="A86" s="6">
        <v>20.0</v>
      </c>
      <c r="B86" s="7">
        <v>45952.0</v>
      </c>
      <c r="C86" s="8">
        <v>0.7795486111111111</v>
      </c>
      <c r="D86" s="6" t="s">
        <v>15</v>
      </c>
      <c r="E86" s="10"/>
      <c r="F86" s="10"/>
      <c r="I86" s="13">
        <f t="array" ref="I86">IF(D86="","",INDEX('Товары '!$D$2:$D$78, MATCH(D86, 'Товары '!$B$2:$B$78, 0)))
</f>
        <v>15</v>
      </c>
      <c r="J86" s="14">
        <f>IF(D86="","",VLOOKUP(D86, 'Товары '!$B$2:$C$78, 2, FALSE))
</f>
        <v>9</v>
      </c>
      <c r="K86" s="15">
        <f t="shared" si="2"/>
        <v>6</v>
      </c>
    </row>
    <row r="87">
      <c r="A87" s="6">
        <v>21.0</v>
      </c>
      <c r="B87" s="7">
        <v>45952.0</v>
      </c>
      <c r="C87" s="8">
        <v>0.7986458333333334</v>
      </c>
      <c r="D87" s="6" t="s">
        <v>15</v>
      </c>
      <c r="E87" s="10"/>
      <c r="F87" s="10"/>
      <c r="I87" s="13">
        <f t="array" ref="I87">IF(D87="","",INDEX('Товары '!$D$2:$D$78, MATCH(D87, 'Товары '!$B$2:$B$78, 0)))
</f>
        <v>15</v>
      </c>
      <c r="J87" s="14">
        <f>IF(D87="","",VLOOKUP(D87, 'Товары '!$B$2:$C$78, 2, FALSE))
</f>
        <v>9</v>
      </c>
      <c r="K87" s="15">
        <f t="shared" si="2"/>
        <v>6</v>
      </c>
    </row>
    <row r="88">
      <c r="A88" s="6">
        <v>22.0</v>
      </c>
      <c r="B88" s="7">
        <v>45952.0</v>
      </c>
      <c r="C88" s="8">
        <v>0.7994791666666666</v>
      </c>
      <c r="D88" s="6" t="s">
        <v>16</v>
      </c>
      <c r="E88" s="10"/>
      <c r="F88" s="10"/>
      <c r="I88" s="13">
        <f t="array" ref="I88">IF(D88="","",INDEX('Товары '!$D$2:$D$78, MATCH(D88, 'Товары '!$B$2:$B$78, 0)))
</f>
        <v>15</v>
      </c>
      <c r="J88" s="14">
        <f>IF(D88="","",VLOOKUP(D88, 'Товары '!$B$2:$C$78, 2, FALSE))
</f>
        <v>8.5</v>
      </c>
      <c r="K88" s="15">
        <f t="shared" si="2"/>
        <v>6.5</v>
      </c>
    </row>
    <row r="89">
      <c r="A89" s="6">
        <v>23.0</v>
      </c>
      <c r="B89" s="7">
        <v>45952.0</v>
      </c>
      <c r="C89" s="8">
        <v>0.8224421296296296</v>
      </c>
      <c r="D89" s="6" t="s">
        <v>14</v>
      </c>
      <c r="E89" s="10"/>
      <c r="F89" s="10"/>
      <c r="I89" s="14">
        <f t="array" ref="I89">IF(D89="","",INDEX('Товары '!$D$2:$D$78, MATCH(D89, 'Товары '!$B$2:$B$78, 0)))
</f>
        <v>15</v>
      </c>
      <c r="J89" s="14">
        <f>IF(D89="","",VLOOKUP(D89, 'Товары '!$B$2:$C$78, 2, FALSE))
</f>
        <v>9</v>
      </c>
      <c r="K89" s="15">
        <f t="shared" si="2"/>
        <v>6</v>
      </c>
    </row>
    <row r="90">
      <c r="A90" s="6">
        <v>24.0</v>
      </c>
      <c r="B90" s="7">
        <v>45952.0</v>
      </c>
      <c r="C90" s="8">
        <v>0.8569097222222222</v>
      </c>
      <c r="D90" s="6" t="s">
        <v>15</v>
      </c>
      <c r="E90" s="10"/>
      <c r="F90" s="10">
        <v>5.0</v>
      </c>
      <c r="I90" s="13">
        <f t="array" ref="I90">IF(D90="","",INDEX('Товары '!$D$2:$D$78, MATCH(D90, 'Товары '!$B$2:$B$78, 0)))
</f>
        <v>15</v>
      </c>
      <c r="J90" s="14">
        <f>IF(D90="","",VLOOKUP(D90, 'Товары '!$B$2:$C$78, 2, FALSE))
</f>
        <v>9</v>
      </c>
      <c r="K90" s="15">
        <f t="shared" si="2"/>
        <v>1</v>
      </c>
    </row>
    <row r="91">
      <c r="A91" s="6">
        <v>25.0</v>
      </c>
      <c r="B91" s="7">
        <v>45952.0</v>
      </c>
      <c r="C91" s="8">
        <v>0.9092708333333334</v>
      </c>
      <c r="D91" s="6" t="s">
        <v>21</v>
      </c>
      <c r="E91" s="10"/>
      <c r="F91" s="10"/>
      <c r="I91" s="13">
        <f t="array" ref="I91">IF(D91="","",INDEX('Товары '!$D$2:$D$78, MATCH(D91, 'Товары '!$B$2:$B$78, 0)))
</f>
        <v>15</v>
      </c>
      <c r="J91" s="14">
        <f>IF(D91="","",VLOOKUP(D91, 'Товары '!$B$2:$C$78, 2, FALSE))
</f>
        <v>6.9</v>
      </c>
      <c r="K91" s="15">
        <f t="shared" si="2"/>
        <v>8.1</v>
      </c>
    </row>
    <row r="92">
      <c r="A92" s="6">
        <v>26.0</v>
      </c>
      <c r="B92" s="7"/>
      <c r="C92" s="8"/>
      <c r="D92" s="18"/>
      <c r="E92" s="10"/>
      <c r="F92" s="10"/>
      <c r="I92" s="13" t="str">
        <f t="array" ref="I92">IF(D92="","",INDEX('Товары '!$D$2:$D$78, MATCH(D92, 'Товары '!$B$2:$B$78, 0)))
</f>
        <v/>
      </c>
      <c r="J92" s="13" t="str">
        <f>IF(D92="","",VLOOKUP(D92, 'Товары '!$B$2:$C$78, 2, FALSE))
</f>
        <v/>
      </c>
      <c r="K92" s="15">
        <f t="shared" si="2"/>
        <v>0</v>
      </c>
    </row>
    <row r="93">
      <c r="A93" s="6">
        <v>27.0</v>
      </c>
      <c r="B93" s="7"/>
      <c r="C93" s="8"/>
      <c r="D93" s="18"/>
      <c r="E93" s="10"/>
      <c r="F93" s="10"/>
      <c r="I93" s="13" t="str">
        <f t="array" ref="I93">IF(D93="","",INDEX('Товары '!$D$2:$D$78, MATCH(D93, 'Товары '!$B$2:$B$78, 0)))
</f>
        <v/>
      </c>
      <c r="J93" s="13" t="str">
        <f>IF(D93="","",VLOOKUP(D93, 'Товары '!$B$2:$C$78, 2, FALSE))
</f>
        <v/>
      </c>
      <c r="K93" s="15">
        <f t="shared" si="2"/>
        <v>0</v>
      </c>
    </row>
    <row r="94">
      <c r="A94" s="6">
        <v>28.0</v>
      </c>
      <c r="B94" s="7"/>
      <c r="C94" s="8"/>
      <c r="D94" s="18"/>
      <c r="E94" s="10"/>
      <c r="F94" s="10"/>
      <c r="I94" s="13" t="str">
        <f t="array" ref="I94">IF(D94="","",INDEX('Товары '!$D$2:$D$78, MATCH(D94, 'Товары '!$B$2:$B$78, 0)))
</f>
        <v/>
      </c>
      <c r="J94" s="13" t="str">
        <f>IF(D94="","",VLOOKUP(D94, 'Товары '!$B$2:$C$78, 2, FALSE))
</f>
        <v/>
      </c>
      <c r="K94" s="15">
        <f t="shared" si="2"/>
        <v>0</v>
      </c>
    </row>
    <row r="95">
      <c r="A95" s="6">
        <v>29.0</v>
      </c>
      <c r="B95" s="7"/>
      <c r="C95" s="8"/>
      <c r="D95" s="18"/>
      <c r="E95" s="10"/>
      <c r="F95" s="10"/>
      <c r="I95" s="13" t="str">
        <f t="array" ref="I95">IF(D95="","",INDEX('Товары '!$D$2:$D$78, MATCH(D95, 'Товары '!$B$2:$B$78, 0)))
</f>
        <v/>
      </c>
      <c r="J95" s="13" t="str">
        <f>IF(D95="","",VLOOKUP(D95, 'Товары '!$B$2:$C$78, 2, FALSE))
</f>
        <v/>
      </c>
      <c r="K95" s="15">
        <f t="shared" si="2"/>
        <v>0</v>
      </c>
    </row>
    <row r="96">
      <c r="A96" s="6">
        <v>30.0</v>
      </c>
      <c r="B96" s="7"/>
      <c r="C96" s="8"/>
      <c r="D96" s="18"/>
      <c r="E96" s="10"/>
      <c r="F96" s="10"/>
      <c r="I96" s="13" t="str">
        <f t="array" ref="I96">IF(D96="","",INDEX('Товары '!$D$2:$D$78, MATCH(D96, 'Товары '!$B$2:$B$78, 0)))
</f>
        <v/>
      </c>
      <c r="J96" s="13" t="str">
        <f>IF(D96="","",VLOOKUP(D96, 'Товары '!$B$2:$C$78, 2, FALSE))
</f>
        <v/>
      </c>
      <c r="K96" s="15">
        <f t="shared" si="2"/>
        <v>0</v>
      </c>
    </row>
    <row r="97">
      <c r="A97" s="6">
        <v>31.0</v>
      </c>
      <c r="B97" s="7"/>
      <c r="C97" s="8"/>
      <c r="D97" s="18"/>
      <c r="E97" s="10"/>
      <c r="F97" s="10"/>
      <c r="I97" s="13" t="str">
        <f t="array" ref="I97">IF(D97="","",INDEX('Товары '!$D$2:$D$78, MATCH(D97, 'Товары '!$B$2:$B$78, 0)))
</f>
        <v/>
      </c>
      <c r="J97" s="13" t="str">
        <f>IF(D97="","",VLOOKUP(D97, 'Товары '!$B$2:$C$78, 2, FALSE))
</f>
        <v/>
      </c>
      <c r="K97" s="15">
        <f t="shared" si="2"/>
        <v>0</v>
      </c>
    </row>
    <row r="98">
      <c r="A98" s="6">
        <v>32.0</v>
      </c>
      <c r="B98" s="7"/>
      <c r="C98" s="8"/>
      <c r="D98" s="18"/>
      <c r="E98" s="10"/>
      <c r="F98" s="10"/>
      <c r="I98" s="13" t="str">
        <f t="array" ref="I98">IF(D98="","",INDEX('Товары '!$D$2:$D$78, MATCH(D98, 'Товары '!$B$2:$B$78, 0)))
</f>
        <v/>
      </c>
      <c r="J98" s="13" t="str">
        <f>IF(D98="","",VLOOKUP(D98, 'Товары '!$B$2:$C$78, 2, FALSE))
</f>
        <v/>
      </c>
      <c r="K98" s="15">
        <f t="shared" si="2"/>
        <v>0</v>
      </c>
    </row>
    <row r="99">
      <c r="A99" s="6">
        <v>33.0</v>
      </c>
      <c r="B99" s="7"/>
      <c r="C99" s="8"/>
      <c r="D99" s="18"/>
      <c r="E99" s="10"/>
      <c r="F99" s="10"/>
      <c r="I99" s="13" t="str">
        <f t="array" ref="I99">IF(D99="","",INDEX('Товары '!$D$2:$D$78, MATCH(D99, 'Товары '!$B$2:$B$78, 0)))
</f>
        <v/>
      </c>
      <c r="J99" s="13" t="str">
        <f>IF(D99="","",VLOOKUP(D99, 'Товары '!$B$2:$C$78, 2, FALSE))
</f>
        <v/>
      </c>
      <c r="K99" s="15">
        <f t="shared" si="2"/>
        <v>0</v>
      </c>
    </row>
    <row r="100">
      <c r="A100" s="6">
        <v>34.0</v>
      </c>
      <c r="B100" s="7"/>
      <c r="C100" s="8"/>
      <c r="D100" s="18"/>
      <c r="E100" s="10"/>
      <c r="F100" s="10"/>
      <c r="I100" s="13" t="str">
        <f t="array" ref="I100">IF(D100="","",INDEX('Товары '!$D$2:$D$78, MATCH(D100, 'Товары '!$B$2:$B$78, 0)))
</f>
        <v/>
      </c>
      <c r="J100" s="13" t="str">
        <f>IF(D100="","",VLOOKUP(D100, 'Товары '!$B$2:$C$78, 2, FALSE))
</f>
        <v/>
      </c>
      <c r="K100" s="15">
        <f t="shared" si="2"/>
        <v>0</v>
      </c>
    </row>
    <row r="101">
      <c r="A101" s="6">
        <v>35.0</v>
      </c>
      <c r="B101" s="7"/>
      <c r="C101" s="8"/>
      <c r="D101" s="18"/>
      <c r="E101" s="10"/>
      <c r="F101" s="10"/>
      <c r="I101" s="13" t="str">
        <f t="array" ref="I101">IF(D101="","",INDEX('Товары '!$D$2:$D$78, MATCH(D101, 'Товары '!$B$2:$B$78, 0)))
</f>
        <v/>
      </c>
      <c r="J101" s="13" t="str">
        <f>IF(D101="","",VLOOKUP(D101, 'Товары '!$B$2:$C$78, 2, FALSE))
</f>
        <v/>
      </c>
      <c r="K101" s="15">
        <f t="shared" si="2"/>
        <v>0</v>
      </c>
    </row>
    <row r="102">
      <c r="A102" s="6">
        <v>36.0</v>
      </c>
      <c r="B102" s="7"/>
      <c r="C102" s="8"/>
      <c r="D102" s="18"/>
      <c r="E102" s="10"/>
      <c r="F102" s="10"/>
      <c r="I102" s="13" t="str">
        <f t="array" ref="I102">IF(D102="","",INDEX('Товары '!$D$2:$D$78, MATCH(D102, 'Товары '!$B$2:$B$78, 0)))
</f>
        <v/>
      </c>
      <c r="J102" s="13" t="str">
        <f>IF(D102="","",VLOOKUP(D102, 'Товары '!$B$2:$C$78, 2, FALSE))
</f>
        <v/>
      </c>
      <c r="K102" s="15">
        <f t="shared" si="2"/>
        <v>0</v>
      </c>
    </row>
    <row r="103">
      <c r="A103" s="6">
        <v>37.0</v>
      </c>
      <c r="B103" s="7"/>
      <c r="C103" s="8"/>
      <c r="D103" s="18"/>
      <c r="E103" s="10"/>
      <c r="F103" s="10"/>
      <c r="I103" s="13" t="str">
        <f t="array" ref="I103">IF(D103="","",INDEX('Товары '!$D$2:$D$78, MATCH(D103, 'Товары '!$B$2:$B$78, 0)))
</f>
        <v/>
      </c>
      <c r="J103" s="13" t="str">
        <f>IF(D103="","",VLOOKUP(D103, 'Товары '!$B$2:$C$78, 2, FALSE))
</f>
        <v/>
      </c>
      <c r="K103" s="15">
        <f t="shared" si="2"/>
        <v>0</v>
      </c>
    </row>
    <row r="104">
      <c r="A104" s="6">
        <v>38.0</v>
      </c>
      <c r="B104" s="7"/>
      <c r="C104" s="8"/>
      <c r="D104" s="18"/>
      <c r="E104" s="10"/>
      <c r="F104" s="10"/>
      <c r="I104" s="13" t="str">
        <f t="array" ref="I104">IF(D104="","",INDEX('Товары '!$D$2:$D$78, MATCH(D104, 'Товары '!$B$2:$B$78, 0)))
</f>
        <v/>
      </c>
      <c r="J104" s="13" t="str">
        <f>IF(D104="","",VLOOKUP(D104, 'Товары '!$B$2:$C$78, 2, FALSE))
</f>
        <v/>
      </c>
      <c r="K104" s="15">
        <f t="shared" si="2"/>
        <v>0</v>
      </c>
    </row>
    <row r="105">
      <c r="A105" s="6">
        <v>39.0</v>
      </c>
      <c r="B105" s="7"/>
      <c r="C105" s="8"/>
      <c r="D105" s="18"/>
      <c r="E105" s="10"/>
      <c r="F105" s="10"/>
      <c r="I105" s="13" t="str">
        <f t="array" ref="I105">IF(D105="","",INDEX('Товары '!$D$2:$D$78, MATCH(D105, 'Товары '!$B$2:$B$78, 0)))
</f>
        <v/>
      </c>
      <c r="J105" s="13" t="str">
        <f>IF(D105="","",VLOOKUP(D105, 'Товары '!$B$2:$C$78, 2, FALSE))
</f>
        <v/>
      </c>
      <c r="K105" s="15">
        <f t="shared" si="2"/>
        <v>0</v>
      </c>
    </row>
    <row r="106">
      <c r="A106" s="6">
        <v>40.0</v>
      </c>
      <c r="B106" s="7"/>
      <c r="C106" s="8"/>
      <c r="D106" s="18"/>
      <c r="E106" s="10"/>
      <c r="F106" s="10"/>
      <c r="I106" s="13" t="str">
        <f t="array" ref="I106">IF(D106="","",INDEX('Товары '!$D$2:$D$78, MATCH(D106, 'Товары '!$B$2:$B$78, 0)))
</f>
        <v/>
      </c>
      <c r="J106" s="13" t="str">
        <f>IF(D106="","",VLOOKUP(D106, 'Товары '!$B$2:$C$78, 2, FALSE))
</f>
        <v/>
      </c>
      <c r="K106" s="15">
        <f t="shared" si="2"/>
        <v>0</v>
      </c>
    </row>
    <row r="107">
      <c r="A107" s="6">
        <v>41.0</v>
      </c>
      <c r="B107" s="7"/>
      <c r="C107" s="8"/>
      <c r="D107" s="18"/>
      <c r="E107" s="10"/>
      <c r="F107" s="10"/>
      <c r="I107" s="13" t="str">
        <f t="array" ref="I107">IF(D107="","",INDEX('Товары '!$D$2:$D$78, MATCH(D107, 'Товары '!$B$2:$B$78, 0)))
</f>
        <v/>
      </c>
      <c r="J107" s="13" t="str">
        <f>IF(D107="","",VLOOKUP(D107, 'Товары '!$B$2:$C$78, 2, FALSE))
</f>
        <v/>
      </c>
      <c r="K107" s="15">
        <f t="shared" si="2"/>
        <v>0</v>
      </c>
    </row>
    <row r="108">
      <c r="A108" s="6">
        <v>42.0</v>
      </c>
      <c r="B108" s="7"/>
      <c r="C108" s="8"/>
      <c r="D108" s="18"/>
      <c r="E108" s="10"/>
      <c r="F108" s="10"/>
      <c r="I108" s="13" t="str">
        <f t="array" ref="I108">IF(D108="","",INDEX('Товары '!$D$2:$D$78, MATCH(D108, 'Товары '!$B$2:$B$78, 0)))
</f>
        <v/>
      </c>
      <c r="J108" s="13" t="str">
        <f>IF(D108="","",VLOOKUP(D108, 'Товары '!$B$2:$C$78, 2, FALSE))
</f>
        <v/>
      </c>
      <c r="K108" s="15">
        <f t="shared" si="2"/>
        <v>0</v>
      </c>
    </row>
    <row r="109">
      <c r="A109" s="6">
        <v>43.0</v>
      </c>
      <c r="B109" s="7"/>
      <c r="C109" s="8"/>
      <c r="D109" s="18"/>
      <c r="E109" s="10"/>
      <c r="F109" s="10"/>
      <c r="I109" s="13" t="str">
        <f t="array" ref="I109">IF(D109="","",INDEX('Товары '!$D$2:$D$78, MATCH(D109, 'Товары '!$B$2:$B$78, 0)))
</f>
        <v/>
      </c>
      <c r="J109" s="13" t="str">
        <f>IF(D109="","",VLOOKUP(D109, 'Товары '!$B$2:$C$78, 2, FALSE))
</f>
        <v/>
      </c>
      <c r="K109" s="15">
        <f t="shared" si="2"/>
        <v>0</v>
      </c>
    </row>
    <row r="110">
      <c r="A110" s="6">
        <v>44.0</v>
      </c>
      <c r="B110" s="7"/>
      <c r="C110" s="8"/>
      <c r="D110" s="18"/>
      <c r="E110" s="10"/>
      <c r="F110" s="10"/>
      <c r="I110" s="13" t="str">
        <f t="array" ref="I110">IF(D110="","",INDEX('Товары '!$D$2:$D$78, MATCH(D110, 'Товары '!$B$2:$B$78, 0)))
</f>
        <v/>
      </c>
      <c r="J110" s="13" t="str">
        <f>IF(D110="","",VLOOKUP(D110, 'Товары '!$B$2:$C$78, 2, FALSE))
</f>
        <v/>
      </c>
      <c r="K110" s="15">
        <f t="shared" si="2"/>
        <v>0</v>
      </c>
    </row>
    <row r="111">
      <c r="A111" s="6">
        <v>45.0</v>
      </c>
      <c r="B111" s="7"/>
      <c r="C111" s="8"/>
      <c r="D111" s="18"/>
      <c r="E111" s="10"/>
      <c r="F111" s="10"/>
      <c r="I111" s="13" t="str">
        <f t="array" ref="I111">IF(D111="","",INDEX('Товары '!$D$2:$D$78, MATCH(D111, 'Товары '!$B$2:$B$78, 0)))
</f>
        <v/>
      </c>
      <c r="J111" s="13" t="str">
        <f>IF(D111="","",VLOOKUP(D111, 'Товары '!$B$2:$C$78, 2, FALSE))
</f>
        <v/>
      </c>
      <c r="K111" s="15">
        <f t="shared" si="2"/>
        <v>0</v>
      </c>
    </row>
    <row r="112">
      <c r="A112" s="6">
        <v>46.0</v>
      </c>
      <c r="B112" s="7"/>
      <c r="C112" s="8"/>
      <c r="D112" s="18"/>
      <c r="E112" s="10"/>
      <c r="F112" s="10"/>
      <c r="I112" s="13" t="str">
        <f t="array" ref="I112">IF(D112="","",INDEX('Товары '!$D$2:$D$78, MATCH(D112, 'Товары '!$B$2:$B$78, 0)))
</f>
        <v/>
      </c>
      <c r="J112" s="13" t="str">
        <f>IF(D112="","",VLOOKUP(D112, 'Товары '!$B$2:$C$78, 2, FALSE))
</f>
        <v/>
      </c>
      <c r="K112" s="15">
        <f t="shared" si="2"/>
        <v>0</v>
      </c>
    </row>
    <row r="113">
      <c r="A113" s="6">
        <v>47.0</v>
      </c>
      <c r="B113" s="7"/>
      <c r="C113" s="8"/>
      <c r="D113" s="18"/>
      <c r="E113" s="10"/>
      <c r="F113" s="10"/>
      <c r="I113" s="13" t="str">
        <f t="array" ref="I113">IF(D113="","",INDEX('Товары '!$D$2:$D$78, MATCH(D113, 'Товары '!$B$2:$B$78, 0)))
</f>
        <v/>
      </c>
      <c r="J113" s="13" t="str">
        <f>IF(D113="","",VLOOKUP(D113, 'Товары '!$B$2:$C$78, 2, FALSE))
</f>
        <v/>
      </c>
      <c r="K113" s="15">
        <f t="shared" si="2"/>
        <v>0</v>
      </c>
    </row>
    <row r="114">
      <c r="A114" s="6">
        <v>48.0</v>
      </c>
      <c r="B114" s="7"/>
      <c r="C114" s="8"/>
      <c r="D114" s="18"/>
      <c r="E114" s="10"/>
      <c r="F114" s="10"/>
      <c r="I114" s="13" t="str">
        <f t="array" ref="I114">IF(D114="","",INDEX('Товары '!$D$2:$D$78, MATCH(D114, 'Товары '!$B$2:$B$78, 0)))
</f>
        <v/>
      </c>
      <c r="J114" s="13" t="str">
        <f>IF(D114="","",VLOOKUP(D114, 'Товары '!$B$2:$C$78, 2, FALSE))
</f>
        <v/>
      </c>
      <c r="K114" s="15">
        <f t="shared" si="2"/>
        <v>0</v>
      </c>
    </row>
    <row r="115">
      <c r="A115" s="6">
        <v>49.0</v>
      </c>
      <c r="B115" s="7"/>
      <c r="C115" s="8"/>
      <c r="D115" s="18"/>
      <c r="E115" s="10"/>
      <c r="F115" s="10"/>
      <c r="I115" s="13" t="str">
        <f t="array" ref="I115">IF(D115="","",INDEX('Товары '!$D$2:$D$78, MATCH(D115, 'Товары '!$B$2:$B$78, 0)))
</f>
        <v/>
      </c>
      <c r="J115" s="13" t="str">
        <f>IF(D115="","",VLOOKUP(D115, 'Товары '!$B$2:$C$78, 2, FALSE))
</f>
        <v/>
      </c>
      <c r="K115" s="15">
        <f t="shared" si="2"/>
        <v>0</v>
      </c>
    </row>
    <row r="116">
      <c r="A116" s="6">
        <v>50.0</v>
      </c>
      <c r="B116" s="7"/>
      <c r="C116" s="8"/>
      <c r="D116" s="18"/>
      <c r="E116" s="10"/>
      <c r="F116" s="10"/>
      <c r="I116" s="13" t="str">
        <f t="array" ref="I116">IF(D116="","",INDEX('Товары '!$D$2:$D$78, MATCH(D116, 'Товары '!$B$2:$B$78, 0)))
</f>
        <v/>
      </c>
      <c r="J116" s="13" t="str">
        <f>IF(D116="","",VLOOKUP(D116, 'Товары '!$B$2:$C$78, 2, FALSE))
</f>
        <v/>
      </c>
      <c r="K116" s="15">
        <f t="shared" si="2"/>
        <v>0</v>
      </c>
    </row>
    <row r="117">
      <c r="A117" s="6">
        <v>51.0</v>
      </c>
      <c r="B117" s="7"/>
      <c r="C117" s="8"/>
      <c r="D117" s="18"/>
      <c r="E117" s="10"/>
      <c r="F117" s="10"/>
      <c r="I117" s="13" t="str">
        <f t="array" ref="I117">IF(D117="","",INDEX('Товары '!$D$2:$D$78, MATCH(D117, 'Товары '!$B$2:$B$78, 0)))
</f>
        <v/>
      </c>
      <c r="J117" s="13" t="str">
        <f>IF(D117="","",VLOOKUP(D117, 'Товары '!$B$2:$C$78, 2, FALSE))
</f>
        <v/>
      </c>
      <c r="K117" s="15">
        <f t="shared" si="2"/>
        <v>0</v>
      </c>
    </row>
    <row r="118">
      <c r="A118" s="6">
        <v>52.0</v>
      </c>
      <c r="B118" s="7"/>
      <c r="C118" s="8"/>
      <c r="D118" s="18"/>
      <c r="E118" s="10"/>
      <c r="F118" s="10"/>
      <c r="I118" s="13" t="str">
        <f t="array" ref="I118">IF(D118="","",INDEX('Товары '!$D$2:$D$78, MATCH(D118, 'Товары '!$B$2:$B$78, 0)))
</f>
        <v/>
      </c>
      <c r="J118" s="13" t="str">
        <f>IF(D118="","",VLOOKUP(D118, 'Товары '!$B$2:$C$78, 2, FALSE))
</f>
        <v/>
      </c>
      <c r="K118" s="15">
        <f t="shared" si="2"/>
        <v>0</v>
      </c>
    </row>
    <row r="119">
      <c r="A119" s="6">
        <v>53.0</v>
      </c>
      <c r="B119" s="7"/>
      <c r="C119" s="8"/>
      <c r="D119" s="18"/>
      <c r="E119" s="10"/>
      <c r="F119" s="10"/>
      <c r="I119" s="13" t="str">
        <f t="array" ref="I119">IF(D119="","",INDEX('Товары '!$D$2:$D$78, MATCH(D119, 'Товары '!$B$2:$B$78, 0)))
</f>
        <v/>
      </c>
      <c r="J119" s="13" t="str">
        <f>IF(D119="","",VLOOKUP(D119, 'Товары '!$B$2:$C$78, 2, FALSE))
</f>
        <v/>
      </c>
      <c r="K119" s="15">
        <f t="shared" si="2"/>
        <v>0</v>
      </c>
    </row>
    <row r="120">
      <c r="A120" s="6">
        <v>54.0</v>
      </c>
      <c r="B120" s="7"/>
      <c r="C120" s="8"/>
      <c r="D120" s="18"/>
      <c r="E120" s="10"/>
      <c r="F120" s="10"/>
      <c r="I120" s="13" t="str">
        <f t="array" ref="I120">IF(D120="","",INDEX('Товары '!$D$2:$D$78, MATCH(D120, 'Товары '!$B$2:$B$78, 0)))
</f>
        <v/>
      </c>
      <c r="J120" s="13" t="str">
        <f>IF(D120="","",VLOOKUP(D120, 'Товары '!$B$2:$C$78, 2, FALSE))
</f>
        <v/>
      </c>
      <c r="K120" s="15">
        <f t="shared" si="2"/>
        <v>0</v>
      </c>
    </row>
    <row r="121">
      <c r="A121" s="6">
        <v>55.0</v>
      </c>
      <c r="B121" s="7"/>
      <c r="C121" s="8"/>
      <c r="D121" s="18"/>
      <c r="E121" s="10"/>
      <c r="F121" s="10"/>
      <c r="I121" s="13" t="str">
        <f t="array" ref="I121">IF(D121="","",INDEX('Товары '!$D$2:$D$78, MATCH(D121, 'Товары '!$B$2:$B$78, 0)))
</f>
        <v/>
      </c>
      <c r="J121" s="13" t="str">
        <f>IF(D121="","",VLOOKUP(D121, 'Товары '!$B$2:$C$78, 2, FALSE))
</f>
        <v/>
      </c>
      <c r="K121" s="15">
        <f t="shared" si="2"/>
        <v>0</v>
      </c>
    </row>
    <row r="122">
      <c r="A122" s="6">
        <v>56.0</v>
      </c>
      <c r="B122" s="7"/>
      <c r="C122" s="8"/>
      <c r="D122" s="18"/>
      <c r="E122" s="10"/>
      <c r="F122" s="10"/>
      <c r="I122" s="13" t="str">
        <f t="array" ref="I122">IF(D122="","",INDEX('Товары '!$D$2:$D$78, MATCH(D122, 'Товары '!$B$2:$B$78, 0)))
</f>
        <v/>
      </c>
      <c r="J122" s="13" t="str">
        <f>IF(D122="","",VLOOKUP(D122, 'Товары '!$B$2:$C$78, 2, FALSE))
</f>
        <v/>
      </c>
      <c r="K122" s="15">
        <f t="shared" si="2"/>
        <v>0</v>
      </c>
    </row>
    <row r="123">
      <c r="A123" s="6">
        <v>57.0</v>
      </c>
      <c r="B123" s="7"/>
      <c r="C123" s="8"/>
      <c r="D123" s="18"/>
      <c r="E123" s="10"/>
      <c r="F123" s="10"/>
      <c r="I123" s="13" t="str">
        <f t="array" ref="I123">IF(D123="","",INDEX('Товары '!$D$2:$D$78, MATCH(D123, 'Товары '!$B$2:$B$78, 0)))
</f>
        <v/>
      </c>
      <c r="J123" s="13" t="str">
        <f>IF(D123="","",VLOOKUP(D123, 'Товары '!$B$2:$C$78, 2, FALSE))
</f>
        <v/>
      </c>
      <c r="K123" s="15">
        <f t="shared" si="2"/>
        <v>0</v>
      </c>
    </row>
    <row r="124">
      <c r="A124" s="6">
        <v>58.0</v>
      </c>
      <c r="B124" s="7"/>
      <c r="C124" s="8"/>
      <c r="D124" s="18"/>
      <c r="E124" s="10"/>
      <c r="F124" s="10"/>
      <c r="I124" s="13" t="str">
        <f t="array" ref="I124">IF(D124="","",INDEX('Товары '!$D$2:$D$78, MATCH(D124, 'Товары '!$B$2:$B$78, 0)))
</f>
        <v/>
      </c>
      <c r="J124" s="13" t="str">
        <f>IF(D124="","",VLOOKUP(D124, 'Товары '!$B$2:$C$78, 2, FALSE))
</f>
        <v/>
      </c>
      <c r="K124" s="15">
        <f t="shared" si="2"/>
        <v>0</v>
      </c>
    </row>
    <row r="125">
      <c r="A125" s="6">
        <v>59.0</v>
      </c>
      <c r="B125" s="7"/>
      <c r="C125" s="8"/>
      <c r="D125" s="18"/>
      <c r="E125" s="10"/>
      <c r="F125" s="10"/>
      <c r="I125" s="13" t="str">
        <f t="array" ref="I125">IF(D125="","",INDEX('Товары '!$D$2:$D$78, MATCH(D125, 'Товары '!$B$2:$B$78, 0)))
</f>
        <v/>
      </c>
      <c r="J125" s="13" t="str">
        <f>IF(D125="","",VLOOKUP(D125, 'Товары '!$B$2:$C$78, 2, FALSE))
</f>
        <v/>
      </c>
      <c r="K125" s="15">
        <f t="shared" si="2"/>
        <v>0</v>
      </c>
    </row>
    <row r="126">
      <c r="A126" s="6">
        <v>60.0</v>
      </c>
      <c r="B126" s="7"/>
      <c r="C126" s="8"/>
      <c r="D126" s="18"/>
      <c r="E126" s="10"/>
      <c r="F126" s="10"/>
      <c r="I126" s="13" t="str">
        <f t="array" ref="I126">IF(D126="","",INDEX('Товары '!$D$2:$D$78, MATCH(D126, 'Товары '!$B$2:$B$78, 0)))
</f>
        <v/>
      </c>
      <c r="J126" s="13" t="str">
        <f>IF(D126="","",VLOOKUP(D126, 'Товары '!$B$2:$C$78, 2, FALSE))
</f>
        <v/>
      </c>
      <c r="K126" s="15">
        <f t="shared" si="2"/>
        <v>0</v>
      </c>
    </row>
    <row r="127">
      <c r="A127" s="1" t="s">
        <v>0</v>
      </c>
      <c r="B127" s="1" t="s">
        <v>1</v>
      </c>
      <c r="C127" s="2" t="s">
        <v>2</v>
      </c>
      <c r="D127" s="2" t="s">
        <v>3</v>
      </c>
      <c r="E127" s="3" t="s">
        <v>4</v>
      </c>
      <c r="F127" s="1" t="s">
        <v>5</v>
      </c>
      <c r="G127" s="4" t="s">
        <v>6</v>
      </c>
      <c r="H127" s="5" t="s">
        <v>7</v>
      </c>
      <c r="I127" s="1" t="s">
        <v>8</v>
      </c>
      <c r="J127" s="1" t="s">
        <v>9</v>
      </c>
      <c r="K127" s="1" t="s">
        <v>10</v>
      </c>
    </row>
    <row r="130">
      <c r="A130" s="6">
        <v>1.0</v>
      </c>
      <c r="B130" s="7">
        <v>45953.0</v>
      </c>
      <c r="C130" s="8">
        <v>0.6530092592592592</v>
      </c>
      <c r="D130" s="9" t="s">
        <v>17</v>
      </c>
      <c r="E130" s="10"/>
      <c r="F130" s="10"/>
      <c r="G130" s="11">
        <f>SUM(K130:K189)</f>
        <v>129.9</v>
      </c>
      <c r="H130" s="12">
        <f>SUM(J130:K189)</f>
        <v>284</v>
      </c>
      <c r="I130" s="13">
        <f t="array" ref="I130">IF(D130="","",INDEX('Товары '!$D$2:$D$78, MATCH(D130, 'Товары '!$B$2:$B$78, 0)))
</f>
        <v>15</v>
      </c>
      <c r="J130" s="14">
        <f>IF(D130="","",VLOOKUP(D130, 'Товары '!$B$2:$C$78, 2, FALSE))
</f>
        <v>9</v>
      </c>
      <c r="K130" s="15">
        <f t="shared" ref="K130:K189" si="3">IF(OR(I130="", J130=""), "", VALUE(I130) - VALUE(J130))-F130
</f>
        <v>6</v>
      </c>
    </row>
    <row r="131">
      <c r="A131" s="6">
        <v>2.0</v>
      </c>
      <c r="B131" s="7">
        <v>45953.0</v>
      </c>
      <c r="C131" s="16">
        <v>0.661238425925926</v>
      </c>
      <c r="D131" s="9" t="s">
        <v>17</v>
      </c>
      <c r="E131" s="10"/>
      <c r="F131" s="10"/>
      <c r="I131" s="13">
        <f t="array" ref="I131">IF(D131="","",INDEX('Товары '!$D$2:$D$78, MATCH(D131, 'Товары '!$B$2:$B$78, 0)))
</f>
        <v>15</v>
      </c>
      <c r="J131" s="14">
        <f>IF(D131="","",VLOOKUP(D131, 'Товары '!$B$2:$C$78, 2, FALSE))
</f>
        <v>9</v>
      </c>
      <c r="K131" s="15">
        <f t="shared" si="3"/>
        <v>6</v>
      </c>
    </row>
    <row r="132">
      <c r="A132" s="6">
        <v>3.0</v>
      </c>
      <c r="B132" s="17">
        <v>45953.0</v>
      </c>
      <c r="C132" s="8">
        <v>0.6612731481481482</v>
      </c>
      <c r="D132" s="9" t="s">
        <v>12</v>
      </c>
      <c r="E132" s="10"/>
      <c r="F132" s="10"/>
      <c r="I132" s="14">
        <f t="array" ref="I132">IF(D132="","",INDEX('Товары '!$D$2:$D$78, MATCH(D132, 'Товары '!$B$2:$B$78, 0)))
</f>
        <v>13</v>
      </c>
      <c r="J132" s="14">
        <f>IF(D132="","",VLOOKUP(D132, 'Товары '!$B$2:$C$78, 2, FALSE))
</f>
        <v>6.4</v>
      </c>
      <c r="K132" s="15">
        <f t="shared" si="3"/>
        <v>6.6</v>
      </c>
    </row>
    <row r="133">
      <c r="A133" s="6">
        <v>4.0</v>
      </c>
      <c r="B133" s="17">
        <v>45953.0</v>
      </c>
      <c r="C133" s="8">
        <v>0.7284837962962963</v>
      </c>
      <c r="D133" s="9" t="s">
        <v>15</v>
      </c>
      <c r="E133" s="10"/>
      <c r="F133" s="10"/>
      <c r="I133" s="13">
        <f t="array" ref="I133">IF(D133="","",INDEX('Товары '!$D$2:$D$78, MATCH(D133, 'Товары '!$B$2:$B$78, 0)))
</f>
        <v>15</v>
      </c>
      <c r="J133" s="14">
        <f>IF(D133="","",VLOOKUP(D133, 'Товары '!$B$2:$C$78, 2, FALSE))
</f>
        <v>9</v>
      </c>
      <c r="K133" s="15">
        <f t="shared" si="3"/>
        <v>6</v>
      </c>
    </row>
    <row r="134">
      <c r="A134" s="6">
        <v>5.0</v>
      </c>
      <c r="B134" s="17">
        <v>45953.0</v>
      </c>
      <c r="C134" s="8">
        <v>0.7507291666666667</v>
      </c>
      <c r="D134" s="9" t="s">
        <v>21</v>
      </c>
      <c r="E134" s="10"/>
      <c r="F134" s="10"/>
      <c r="I134" s="13">
        <f t="array" ref="I134">IF(D134="","",INDEX('Товары '!$D$2:$D$78, MATCH(D134, 'Товары '!$B$2:$B$78, 0)))
</f>
        <v>15</v>
      </c>
      <c r="J134" s="14">
        <f>IF(D134="","",VLOOKUP(D134, 'Товары '!$B$2:$C$78, 2, FALSE))
</f>
        <v>6.9</v>
      </c>
      <c r="K134" s="15">
        <f t="shared" si="3"/>
        <v>8.1</v>
      </c>
    </row>
    <row r="135">
      <c r="A135" s="6">
        <v>6.0</v>
      </c>
      <c r="B135" s="7">
        <v>45953.0</v>
      </c>
      <c r="C135" s="8">
        <v>0.7508101851851852</v>
      </c>
      <c r="D135" s="9" t="s">
        <v>12</v>
      </c>
      <c r="E135" s="10"/>
      <c r="F135" s="10"/>
      <c r="I135" s="14">
        <f t="array" ref="I135">IF(D135="","",INDEX('Товары '!$D$2:$D$78, MATCH(D135, 'Товары '!$B$2:$B$78, 0)))
</f>
        <v>13</v>
      </c>
      <c r="J135" s="14">
        <f>IF(D135="","",VLOOKUP(D135, 'Товары '!$B$2:$C$78, 2, FALSE))
</f>
        <v>6.4</v>
      </c>
      <c r="K135" s="15">
        <f t="shared" si="3"/>
        <v>6.6</v>
      </c>
    </row>
    <row r="136">
      <c r="A136" s="6">
        <v>7.0</v>
      </c>
      <c r="B136" s="7">
        <v>45953.0</v>
      </c>
      <c r="C136" s="8">
        <v>0.7665740740740741</v>
      </c>
      <c r="D136" s="9" t="s">
        <v>15</v>
      </c>
      <c r="E136" s="10"/>
      <c r="F136" s="10"/>
      <c r="I136" s="13">
        <f t="array" ref="I136">IF(D136="","",INDEX('Товары '!$D$2:$D$78, MATCH(D136, 'Товары '!$B$2:$B$78, 0)))
</f>
        <v>15</v>
      </c>
      <c r="J136" s="14">
        <f>IF(D136="","",VLOOKUP(D136, 'Товары '!$B$2:$C$78, 2, FALSE))
</f>
        <v>9</v>
      </c>
      <c r="K136" s="15">
        <f t="shared" si="3"/>
        <v>6</v>
      </c>
    </row>
    <row r="137">
      <c r="A137" s="6">
        <v>8.0</v>
      </c>
      <c r="B137" s="7">
        <v>45953.0</v>
      </c>
      <c r="C137" s="8">
        <v>0.7825810185185185</v>
      </c>
      <c r="D137" s="9" t="s">
        <v>12</v>
      </c>
      <c r="E137" s="10"/>
      <c r="F137" s="10">
        <v>1.0</v>
      </c>
      <c r="I137" s="14">
        <f t="array" ref="I137">IF(D137="","",INDEX('Товары '!$D$2:$D$78, MATCH(D137, 'Товары '!$B$2:$B$78, 0)))
</f>
        <v>13</v>
      </c>
      <c r="J137" s="14">
        <f>IF(D137="","",VLOOKUP(D137, 'Товары '!$B$2:$C$78, 2, FALSE))
</f>
        <v>6.4</v>
      </c>
      <c r="K137" s="15">
        <f t="shared" si="3"/>
        <v>5.6</v>
      </c>
    </row>
    <row r="138">
      <c r="A138" s="6">
        <v>9.0</v>
      </c>
      <c r="B138" s="7">
        <v>45953.0</v>
      </c>
      <c r="C138" s="8">
        <v>0.7826504629629629</v>
      </c>
      <c r="D138" s="9" t="s">
        <v>12</v>
      </c>
      <c r="E138" s="10"/>
      <c r="F138" s="10"/>
      <c r="I138" s="14">
        <f t="array" ref="I138">IF(D138="","",INDEX('Товары '!$D$2:$D$78, MATCH(D138, 'Товары '!$B$2:$B$78, 0)))
</f>
        <v>13</v>
      </c>
      <c r="J138" s="14">
        <f>IF(D138="","",VLOOKUP(D138, 'Товары '!$B$2:$C$78, 2, FALSE))
</f>
        <v>6.4</v>
      </c>
      <c r="K138" s="15">
        <f t="shared" si="3"/>
        <v>6.6</v>
      </c>
    </row>
    <row r="139">
      <c r="A139" s="6">
        <v>10.0</v>
      </c>
      <c r="B139" s="7">
        <v>45953.0</v>
      </c>
      <c r="C139" s="8">
        <v>0.7827314814814815</v>
      </c>
      <c r="D139" s="9" t="s">
        <v>15</v>
      </c>
      <c r="E139" s="10"/>
      <c r="F139" s="10"/>
      <c r="I139" s="13">
        <f t="array" ref="I139">IF(D139="","",INDEX('Товары '!$D$2:$D$78, MATCH(D139, 'Товары '!$B$2:$B$78, 0)))
</f>
        <v>15</v>
      </c>
      <c r="J139" s="14">
        <f>IF(D139="","",VLOOKUP(D139, 'Товары '!$B$2:$C$78, 2, FALSE))
</f>
        <v>9</v>
      </c>
      <c r="K139" s="15">
        <f t="shared" si="3"/>
        <v>6</v>
      </c>
    </row>
    <row r="140">
      <c r="A140" s="6">
        <v>11.0</v>
      </c>
      <c r="B140" s="7">
        <v>45953.0</v>
      </c>
      <c r="C140" s="8">
        <v>0.7828587962962963</v>
      </c>
      <c r="D140" s="9" t="s">
        <v>11</v>
      </c>
      <c r="E140" s="10"/>
      <c r="F140" s="10"/>
      <c r="I140" s="13">
        <f t="array" ref="I140">IF(D140="","",INDEX('Товары '!$D$2:$D$78, MATCH(D140, 'Товары '!$B$2:$B$78, 0)))
</f>
        <v>15</v>
      </c>
      <c r="J140" s="14">
        <f>IF(D140="","",VLOOKUP(D140, 'Товары '!$B$2:$C$78, 2, FALSE))
</f>
        <v>9</v>
      </c>
      <c r="K140" s="15">
        <f t="shared" si="3"/>
        <v>6</v>
      </c>
    </row>
    <row r="141">
      <c r="A141" s="6">
        <v>12.0</v>
      </c>
      <c r="B141" s="7">
        <v>45953.0</v>
      </c>
      <c r="C141" s="8">
        <v>0.7828935185185185</v>
      </c>
      <c r="D141" s="9" t="s">
        <v>22</v>
      </c>
      <c r="E141" s="10"/>
      <c r="F141" s="10"/>
      <c r="I141" s="14">
        <f t="array" ref="I141">IF(D141="","",INDEX('Товары '!$D$2:$D$78, MATCH(D141, 'Товары '!$B$2:$B$78, 0)))
</f>
        <v>15</v>
      </c>
      <c r="J141" s="14">
        <f>IF(D141="","",VLOOKUP(D141, 'Товары '!$B$2:$C$78, 2, FALSE))
</f>
        <v>6</v>
      </c>
      <c r="K141" s="15">
        <f t="shared" si="3"/>
        <v>9</v>
      </c>
    </row>
    <row r="142">
      <c r="A142" s="6">
        <v>13.0</v>
      </c>
      <c r="B142" s="7">
        <v>45953.0</v>
      </c>
      <c r="C142" s="8">
        <v>0.7830092592592592</v>
      </c>
      <c r="D142" s="6" t="s">
        <v>24</v>
      </c>
      <c r="E142" s="10"/>
      <c r="F142" s="10"/>
      <c r="I142" s="14">
        <f t="array" ref="I142">IF(D142="","",INDEX('Товары '!$D$2:$D$78, MATCH(D142, 'Товары '!$B$2:$B$78, 0)))
</f>
        <v>15</v>
      </c>
      <c r="J142" s="14">
        <f>IF(D142="","",VLOOKUP(D142, 'Товары '!$B$2:$C$78, 2, FALSE))
</f>
        <v>8.5</v>
      </c>
      <c r="K142" s="15">
        <f t="shared" si="3"/>
        <v>6.5</v>
      </c>
    </row>
    <row r="143">
      <c r="A143" s="6">
        <v>14.0</v>
      </c>
      <c r="B143" s="7">
        <v>45953.0</v>
      </c>
      <c r="C143" s="8">
        <v>0.7960185185185186</v>
      </c>
      <c r="D143" s="6" t="s">
        <v>14</v>
      </c>
      <c r="E143" s="10"/>
      <c r="F143" s="10"/>
      <c r="I143" s="14">
        <f t="array" ref="I143">IF(D143="","",INDEX('Товары '!$D$2:$D$78, MATCH(D143, 'Товары '!$B$2:$B$78, 0)))
</f>
        <v>15</v>
      </c>
      <c r="J143" s="14">
        <f>IF(D143="","",VLOOKUP(D143, 'Товары '!$B$2:$C$78, 2, FALSE))
</f>
        <v>9</v>
      </c>
      <c r="K143" s="15">
        <f t="shared" si="3"/>
        <v>6</v>
      </c>
    </row>
    <row r="144">
      <c r="A144" s="6">
        <v>15.0</v>
      </c>
      <c r="B144" s="7">
        <v>45953.0</v>
      </c>
      <c r="C144" s="8">
        <v>0.796238425925926</v>
      </c>
      <c r="D144" s="6" t="s">
        <v>12</v>
      </c>
      <c r="E144" s="10"/>
      <c r="F144" s="10"/>
      <c r="I144" s="14">
        <f t="array" ref="I144">IF(D144="","",INDEX('Товары '!$D$2:$D$78, MATCH(D144, 'Товары '!$B$2:$B$78, 0)))
</f>
        <v>13</v>
      </c>
      <c r="J144" s="14">
        <f>IF(D144="","",VLOOKUP(D144, 'Товары '!$B$2:$C$78, 2, FALSE))
</f>
        <v>6.4</v>
      </c>
      <c r="K144" s="15">
        <f t="shared" si="3"/>
        <v>6.6</v>
      </c>
    </row>
    <row r="145">
      <c r="A145" s="6">
        <v>16.0</v>
      </c>
      <c r="B145" s="7">
        <v>45953.0</v>
      </c>
      <c r="C145" s="8">
        <v>0.8206481481481481</v>
      </c>
      <c r="D145" s="6" t="s">
        <v>21</v>
      </c>
      <c r="E145" s="10"/>
      <c r="F145" s="10"/>
      <c r="I145" s="13">
        <f t="array" ref="I145">IF(D145="","",INDEX('Товары '!$D$2:$D$78, MATCH(D145, 'Товары '!$B$2:$B$78, 0)))
</f>
        <v>15</v>
      </c>
      <c r="J145" s="14">
        <f>IF(D145="","",VLOOKUP(D145, 'Товары '!$B$2:$C$78, 2, FALSE))
</f>
        <v>6.9</v>
      </c>
      <c r="K145" s="15">
        <f t="shared" si="3"/>
        <v>8.1</v>
      </c>
    </row>
    <row r="146">
      <c r="A146" s="6">
        <v>17.0</v>
      </c>
      <c r="B146" s="7">
        <v>45953.0</v>
      </c>
      <c r="C146" s="8">
        <v>0.8770949074074074</v>
      </c>
      <c r="D146" s="6" t="s">
        <v>15</v>
      </c>
      <c r="E146" s="10"/>
      <c r="F146" s="10"/>
      <c r="I146" s="13">
        <f t="array" ref="I146">IF(D146="","",INDEX('Товары '!$D$2:$D$78, MATCH(D146, 'Товары '!$B$2:$B$78, 0)))
</f>
        <v>15</v>
      </c>
      <c r="J146" s="14">
        <f>IF(D146="","",VLOOKUP(D146, 'Товары '!$B$2:$C$78, 2, FALSE))
</f>
        <v>9</v>
      </c>
      <c r="K146" s="15">
        <f t="shared" si="3"/>
        <v>6</v>
      </c>
    </row>
    <row r="147">
      <c r="A147" s="6">
        <v>18.0</v>
      </c>
      <c r="B147" s="7">
        <v>45953.0</v>
      </c>
      <c r="C147" s="8">
        <v>0.8807523148148149</v>
      </c>
      <c r="D147" s="6" t="s">
        <v>12</v>
      </c>
      <c r="E147" s="10"/>
      <c r="F147" s="10">
        <v>1.0</v>
      </c>
      <c r="I147" s="14">
        <f t="array" ref="I147">IF(D147="","",INDEX('Товары '!$D$2:$D$78, MATCH(D147, 'Товары '!$B$2:$B$78, 0)))
</f>
        <v>13</v>
      </c>
      <c r="J147" s="14">
        <f>IF(D147="","",VLOOKUP(D147, 'Товары '!$B$2:$C$78, 2, FALSE))
</f>
        <v>6.4</v>
      </c>
      <c r="K147" s="15">
        <f t="shared" si="3"/>
        <v>5.6</v>
      </c>
    </row>
    <row r="148">
      <c r="A148" s="6">
        <v>19.0</v>
      </c>
      <c r="B148" s="7">
        <v>45953.0</v>
      </c>
      <c r="C148" s="8">
        <v>0.8814467592592593</v>
      </c>
      <c r="D148" s="6" t="s">
        <v>12</v>
      </c>
      <c r="E148" s="10"/>
      <c r="F148" s="10"/>
      <c r="I148" s="14">
        <f t="array" ref="I148">IF(D148="","",INDEX('Товары '!$D$2:$D$78, MATCH(D148, 'Товары '!$B$2:$B$78, 0)))
</f>
        <v>13</v>
      </c>
      <c r="J148" s="14">
        <f>IF(D148="","",VLOOKUP(D148, 'Товары '!$B$2:$C$78, 2, FALSE))
</f>
        <v>6.4</v>
      </c>
      <c r="K148" s="15">
        <f t="shared" si="3"/>
        <v>6.6</v>
      </c>
    </row>
    <row r="149">
      <c r="A149" s="6">
        <v>20.0</v>
      </c>
      <c r="B149" s="7">
        <v>45953.0</v>
      </c>
      <c r="C149" s="8">
        <v>0.904375</v>
      </c>
      <c r="D149" s="6" t="s">
        <v>17</v>
      </c>
      <c r="E149" s="10"/>
      <c r="F149" s="10"/>
      <c r="I149" s="13">
        <f t="array" ref="I149">IF(D149="","",INDEX('Товары '!$D$2:$D$78, MATCH(D149, 'Товары '!$B$2:$B$78, 0)))
</f>
        <v>15</v>
      </c>
      <c r="J149" s="14">
        <f>IF(D149="","",VLOOKUP(D149, 'Товары '!$B$2:$C$78, 2, FALSE))
</f>
        <v>9</v>
      </c>
      <c r="K149" s="15">
        <f t="shared" si="3"/>
        <v>6</v>
      </c>
    </row>
    <row r="150">
      <c r="A150" s="6">
        <v>21.0</v>
      </c>
      <c r="B150" s="7"/>
      <c r="C150" s="8"/>
      <c r="D150" s="18"/>
      <c r="E150" s="10"/>
      <c r="F150" s="10"/>
      <c r="I150" s="13" t="str">
        <f t="array" ref="I150">IF(D150="","",INDEX('Товары '!$D$2:$D$78, MATCH(D150, 'Товары '!$B$2:$B$78, 0)))
</f>
        <v/>
      </c>
      <c r="J150" s="13" t="str">
        <f>IF(D150="","",VLOOKUP(D150, 'Товары '!$B$2:$C$78, 2, FALSE))
</f>
        <v/>
      </c>
      <c r="K150" s="15">
        <f t="shared" si="3"/>
        <v>0</v>
      </c>
    </row>
    <row r="151">
      <c r="A151" s="6">
        <v>22.0</v>
      </c>
      <c r="B151" s="7"/>
      <c r="C151" s="8"/>
      <c r="D151" s="18"/>
      <c r="E151" s="10"/>
      <c r="F151" s="10"/>
      <c r="I151" s="13" t="str">
        <f t="array" ref="I151">IF(D151="","",INDEX('Товары '!$D$2:$D$78, MATCH(D151, 'Товары '!$B$2:$B$78, 0)))
</f>
        <v/>
      </c>
      <c r="J151" s="13" t="str">
        <f>IF(D151="","",VLOOKUP(D151, 'Товары '!$B$2:$C$78, 2, FALSE))
</f>
        <v/>
      </c>
      <c r="K151" s="15">
        <f t="shared" si="3"/>
        <v>0</v>
      </c>
    </row>
    <row r="152">
      <c r="A152" s="6">
        <v>23.0</v>
      </c>
      <c r="B152" s="7"/>
      <c r="C152" s="8"/>
      <c r="D152" s="18"/>
      <c r="E152" s="10"/>
      <c r="F152" s="10"/>
      <c r="I152" s="13" t="str">
        <f t="array" ref="I152">IF(D152="","",INDEX('Товары '!$D$2:$D$78, MATCH(D152, 'Товары '!$B$2:$B$78, 0)))
</f>
        <v/>
      </c>
      <c r="J152" s="13" t="str">
        <f>IF(D152="","",VLOOKUP(D152, 'Товары '!$B$2:$C$78, 2, FALSE))
</f>
        <v/>
      </c>
      <c r="K152" s="15">
        <f t="shared" si="3"/>
        <v>0</v>
      </c>
    </row>
    <row r="153">
      <c r="A153" s="6">
        <v>24.0</v>
      </c>
      <c r="B153" s="7"/>
      <c r="C153" s="8"/>
      <c r="D153" s="18"/>
      <c r="E153" s="10"/>
      <c r="F153" s="10"/>
      <c r="I153" s="13" t="str">
        <f t="array" ref="I153">IF(D153="","",INDEX('Товары '!$D$2:$D$78, MATCH(D153, 'Товары '!$B$2:$B$78, 0)))
</f>
        <v/>
      </c>
      <c r="J153" s="13" t="str">
        <f>IF(D153="","",VLOOKUP(D153, 'Товары '!$B$2:$C$78, 2, FALSE))
</f>
        <v/>
      </c>
      <c r="K153" s="15">
        <f t="shared" si="3"/>
        <v>0</v>
      </c>
    </row>
    <row r="154">
      <c r="A154" s="6">
        <v>25.0</v>
      </c>
      <c r="B154" s="7"/>
      <c r="C154" s="8"/>
      <c r="D154" s="18"/>
      <c r="E154" s="10"/>
      <c r="F154" s="10"/>
      <c r="I154" s="13" t="str">
        <f t="array" ref="I154">IF(D154="","",INDEX('Товары '!$D$2:$D$78, MATCH(D154, 'Товары '!$B$2:$B$78, 0)))
</f>
        <v/>
      </c>
      <c r="J154" s="13" t="str">
        <f>IF(D154="","",VLOOKUP(D154, 'Товары '!$B$2:$C$78, 2, FALSE))
</f>
        <v/>
      </c>
      <c r="K154" s="15">
        <f t="shared" si="3"/>
        <v>0</v>
      </c>
    </row>
    <row r="155">
      <c r="A155" s="6">
        <v>26.0</v>
      </c>
      <c r="B155" s="7"/>
      <c r="C155" s="8"/>
      <c r="D155" s="18"/>
      <c r="E155" s="10"/>
      <c r="F155" s="10"/>
      <c r="I155" s="13" t="str">
        <f t="array" ref="I155">IF(D155="","",INDEX('Товары '!$D$2:$D$78, MATCH(D155, 'Товары '!$B$2:$B$78, 0)))
</f>
        <v/>
      </c>
      <c r="J155" s="13" t="str">
        <f>IF(D155="","",VLOOKUP(D155, 'Товары '!$B$2:$C$78, 2, FALSE))
</f>
        <v/>
      </c>
      <c r="K155" s="15">
        <f t="shared" si="3"/>
        <v>0</v>
      </c>
    </row>
    <row r="156">
      <c r="A156" s="6">
        <v>27.0</v>
      </c>
      <c r="B156" s="7"/>
      <c r="C156" s="8"/>
      <c r="D156" s="18"/>
      <c r="E156" s="10"/>
      <c r="F156" s="10"/>
      <c r="I156" s="13" t="str">
        <f t="array" ref="I156">IF(D156="","",INDEX('Товары '!$D$2:$D$78, MATCH(D156, 'Товары '!$B$2:$B$78, 0)))
</f>
        <v/>
      </c>
      <c r="J156" s="13" t="str">
        <f>IF(D156="","",VLOOKUP(D156, 'Товары '!$B$2:$C$78, 2, FALSE))
</f>
        <v/>
      </c>
      <c r="K156" s="15">
        <f t="shared" si="3"/>
        <v>0</v>
      </c>
    </row>
    <row r="157">
      <c r="A157" s="6">
        <v>28.0</v>
      </c>
      <c r="B157" s="7"/>
      <c r="C157" s="8"/>
      <c r="D157" s="18"/>
      <c r="E157" s="10"/>
      <c r="F157" s="10"/>
      <c r="I157" s="13" t="str">
        <f t="array" ref="I157">IF(D157="","",INDEX('Товары '!$D$2:$D$78, MATCH(D157, 'Товары '!$B$2:$B$78, 0)))
</f>
        <v/>
      </c>
      <c r="J157" s="13" t="str">
        <f>IF(D157="","",VLOOKUP(D157, 'Товары '!$B$2:$C$78, 2, FALSE))
</f>
        <v/>
      </c>
      <c r="K157" s="15">
        <f t="shared" si="3"/>
        <v>0</v>
      </c>
    </row>
    <row r="158">
      <c r="A158" s="6">
        <v>29.0</v>
      </c>
      <c r="B158" s="7"/>
      <c r="C158" s="8"/>
      <c r="D158" s="18"/>
      <c r="E158" s="10"/>
      <c r="F158" s="10"/>
      <c r="I158" s="13" t="str">
        <f t="array" ref="I158">IF(D158="","",INDEX('Товары '!$D$2:$D$78, MATCH(D158, 'Товары '!$B$2:$B$78, 0)))
</f>
        <v/>
      </c>
      <c r="J158" s="13" t="str">
        <f>IF(D158="","",VLOOKUP(D158, 'Товары '!$B$2:$C$78, 2, FALSE))
</f>
        <v/>
      </c>
      <c r="K158" s="15">
        <f t="shared" si="3"/>
        <v>0</v>
      </c>
    </row>
    <row r="159">
      <c r="A159" s="6">
        <v>30.0</v>
      </c>
      <c r="B159" s="7"/>
      <c r="C159" s="8"/>
      <c r="D159" s="18"/>
      <c r="E159" s="10"/>
      <c r="F159" s="10"/>
      <c r="I159" s="13" t="str">
        <f t="array" ref="I159">IF(D159="","",INDEX('Товары '!$D$2:$D$78, MATCH(D159, 'Товары '!$B$2:$B$78, 0)))
</f>
        <v/>
      </c>
      <c r="J159" s="13" t="str">
        <f>IF(D159="","",VLOOKUP(D159, 'Товары '!$B$2:$C$78, 2, FALSE))
</f>
        <v/>
      </c>
      <c r="K159" s="15">
        <f t="shared" si="3"/>
        <v>0</v>
      </c>
    </row>
    <row r="160">
      <c r="A160" s="6">
        <v>31.0</v>
      </c>
      <c r="B160" s="7"/>
      <c r="C160" s="8"/>
      <c r="D160" s="18"/>
      <c r="E160" s="10"/>
      <c r="F160" s="10"/>
      <c r="I160" s="13" t="str">
        <f t="array" ref="I160">IF(D160="","",INDEX('Товары '!$D$2:$D$78, MATCH(D160, 'Товары '!$B$2:$B$78, 0)))
</f>
        <v/>
      </c>
      <c r="J160" s="13" t="str">
        <f>IF(D160="","",VLOOKUP(D160, 'Товары '!$B$2:$C$78, 2, FALSE))
</f>
        <v/>
      </c>
      <c r="K160" s="15">
        <f t="shared" si="3"/>
        <v>0</v>
      </c>
    </row>
    <row r="161">
      <c r="A161" s="6">
        <v>32.0</v>
      </c>
      <c r="B161" s="7"/>
      <c r="C161" s="8"/>
      <c r="D161" s="18"/>
      <c r="E161" s="10"/>
      <c r="F161" s="10"/>
      <c r="I161" s="13" t="str">
        <f t="array" ref="I161">IF(D161="","",INDEX('Товары '!$D$2:$D$78, MATCH(D161, 'Товары '!$B$2:$B$78, 0)))
</f>
        <v/>
      </c>
      <c r="J161" s="13" t="str">
        <f>IF(D161="","",VLOOKUP(D161, 'Товары '!$B$2:$C$78, 2, FALSE))
</f>
        <v/>
      </c>
      <c r="K161" s="15">
        <f t="shared" si="3"/>
        <v>0</v>
      </c>
    </row>
    <row r="162">
      <c r="A162" s="6">
        <v>33.0</v>
      </c>
      <c r="B162" s="7"/>
      <c r="C162" s="8"/>
      <c r="D162" s="18"/>
      <c r="E162" s="10"/>
      <c r="F162" s="10"/>
      <c r="I162" s="13" t="str">
        <f t="array" ref="I162">IF(D162="","",INDEX('Товары '!$D$2:$D$78, MATCH(D162, 'Товары '!$B$2:$B$78, 0)))
</f>
        <v/>
      </c>
      <c r="J162" s="13" t="str">
        <f>IF(D162="","",VLOOKUP(D162, 'Товары '!$B$2:$C$78, 2, FALSE))
</f>
        <v/>
      </c>
      <c r="K162" s="15">
        <f t="shared" si="3"/>
        <v>0</v>
      </c>
    </row>
    <row r="163">
      <c r="A163" s="6">
        <v>34.0</v>
      </c>
      <c r="B163" s="7"/>
      <c r="C163" s="8"/>
      <c r="D163" s="18"/>
      <c r="E163" s="10"/>
      <c r="F163" s="10"/>
      <c r="I163" s="13" t="str">
        <f t="array" ref="I163">IF(D163="","",INDEX('Товары '!$D$2:$D$78, MATCH(D163, 'Товары '!$B$2:$B$78, 0)))
</f>
        <v/>
      </c>
      <c r="J163" s="13" t="str">
        <f>IF(D163="","",VLOOKUP(D163, 'Товары '!$B$2:$C$78, 2, FALSE))
</f>
        <v/>
      </c>
      <c r="K163" s="15">
        <f t="shared" si="3"/>
        <v>0</v>
      </c>
    </row>
    <row r="164">
      <c r="A164" s="6">
        <v>35.0</v>
      </c>
      <c r="B164" s="7"/>
      <c r="C164" s="8"/>
      <c r="D164" s="18"/>
      <c r="E164" s="10"/>
      <c r="F164" s="10"/>
      <c r="I164" s="13" t="str">
        <f t="array" ref="I164">IF(D164="","",INDEX('Товары '!$D$2:$D$78, MATCH(D164, 'Товары '!$B$2:$B$78, 0)))
</f>
        <v/>
      </c>
      <c r="J164" s="13" t="str">
        <f>IF(D164="","",VLOOKUP(D164, 'Товары '!$B$2:$C$78, 2, FALSE))
</f>
        <v/>
      </c>
      <c r="K164" s="15">
        <f t="shared" si="3"/>
        <v>0</v>
      </c>
    </row>
    <row r="165">
      <c r="A165" s="6">
        <v>36.0</v>
      </c>
      <c r="B165" s="7"/>
      <c r="C165" s="8"/>
      <c r="D165" s="18"/>
      <c r="E165" s="10"/>
      <c r="F165" s="10"/>
      <c r="I165" s="13" t="str">
        <f t="array" ref="I165">IF(D165="","",INDEX('Товары '!$D$2:$D$78, MATCH(D165, 'Товары '!$B$2:$B$78, 0)))
</f>
        <v/>
      </c>
      <c r="J165" s="13" t="str">
        <f>IF(D165="","",VLOOKUP(D165, 'Товары '!$B$2:$C$78, 2, FALSE))
</f>
        <v/>
      </c>
      <c r="K165" s="15">
        <f t="shared" si="3"/>
        <v>0</v>
      </c>
    </row>
    <row r="166">
      <c r="A166" s="6">
        <v>37.0</v>
      </c>
      <c r="B166" s="7"/>
      <c r="C166" s="8"/>
      <c r="D166" s="18"/>
      <c r="E166" s="10"/>
      <c r="F166" s="10"/>
      <c r="I166" s="13" t="str">
        <f t="array" ref="I166">IF(D166="","",INDEX('Товары '!$D$2:$D$78, MATCH(D166, 'Товары '!$B$2:$B$78, 0)))
</f>
        <v/>
      </c>
      <c r="J166" s="13" t="str">
        <f>IF(D166="","",VLOOKUP(D166, 'Товары '!$B$2:$C$78, 2, FALSE))
</f>
        <v/>
      </c>
      <c r="K166" s="15">
        <f t="shared" si="3"/>
        <v>0</v>
      </c>
    </row>
    <row r="167">
      <c r="A167" s="6">
        <v>38.0</v>
      </c>
      <c r="B167" s="7"/>
      <c r="C167" s="8"/>
      <c r="D167" s="18"/>
      <c r="E167" s="10"/>
      <c r="F167" s="10"/>
      <c r="I167" s="13" t="str">
        <f t="array" ref="I167">IF(D167="","",INDEX('Товары '!$D$2:$D$78, MATCH(D167, 'Товары '!$B$2:$B$78, 0)))
</f>
        <v/>
      </c>
      <c r="J167" s="13" t="str">
        <f>IF(D167="","",VLOOKUP(D167, 'Товары '!$B$2:$C$78, 2, FALSE))
</f>
        <v/>
      </c>
      <c r="K167" s="15">
        <f t="shared" si="3"/>
        <v>0</v>
      </c>
    </row>
    <row r="168">
      <c r="A168" s="6">
        <v>39.0</v>
      </c>
      <c r="B168" s="7"/>
      <c r="C168" s="8"/>
      <c r="D168" s="18"/>
      <c r="E168" s="10"/>
      <c r="F168" s="10"/>
      <c r="I168" s="13" t="str">
        <f t="array" ref="I168">IF(D168="","",INDEX('Товары '!$D$2:$D$78, MATCH(D168, 'Товары '!$B$2:$B$78, 0)))
</f>
        <v/>
      </c>
      <c r="J168" s="13" t="str">
        <f>IF(D168="","",VLOOKUP(D168, 'Товары '!$B$2:$C$78, 2, FALSE))
</f>
        <v/>
      </c>
      <c r="K168" s="15">
        <f t="shared" si="3"/>
        <v>0</v>
      </c>
    </row>
    <row r="169">
      <c r="A169" s="6">
        <v>40.0</v>
      </c>
      <c r="B169" s="7"/>
      <c r="C169" s="8"/>
      <c r="D169" s="18"/>
      <c r="E169" s="10"/>
      <c r="F169" s="10"/>
      <c r="I169" s="13" t="str">
        <f t="array" ref="I169">IF(D169="","",INDEX('Товары '!$D$2:$D$78, MATCH(D169, 'Товары '!$B$2:$B$78, 0)))
</f>
        <v/>
      </c>
      <c r="J169" s="13" t="str">
        <f>IF(D169="","",VLOOKUP(D169, 'Товары '!$B$2:$C$78, 2, FALSE))
</f>
        <v/>
      </c>
      <c r="K169" s="15">
        <f t="shared" si="3"/>
        <v>0</v>
      </c>
    </row>
    <row r="170">
      <c r="A170" s="6">
        <v>41.0</v>
      </c>
      <c r="B170" s="7"/>
      <c r="C170" s="8"/>
      <c r="D170" s="18"/>
      <c r="E170" s="10"/>
      <c r="F170" s="10"/>
      <c r="I170" s="13" t="str">
        <f t="array" ref="I170">IF(D170="","",INDEX('Товары '!$D$2:$D$78, MATCH(D170, 'Товары '!$B$2:$B$78, 0)))
</f>
        <v/>
      </c>
      <c r="J170" s="13" t="str">
        <f>IF(D170="","",VLOOKUP(D170, 'Товары '!$B$2:$C$78, 2, FALSE))
</f>
        <v/>
      </c>
      <c r="K170" s="15">
        <f t="shared" si="3"/>
        <v>0</v>
      </c>
    </row>
    <row r="171">
      <c r="A171" s="6">
        <v>42.0</v>
      </c>
      <c r="B171" s="7"/>
      <c r="C171" s="8"/>
      <c r="D171" s="18"/>
      <c r="E171" s="10"/>
      <c r="F171" s="10"/>
      <c r="I171" s="13" t="str">
        <f t="array" ref="I171">IF(D171="","",INDEX('Товары '!$D$2:$D$78, MATCH(D171, 'Товары '!$B$2:$B$78, 0)))
</f>
        <v/>
      </c>
      <c r="J171" s="13" t="str">
        <f>IF(D171="","",VLOOKUP(D171, 'Товары '!$B$2:$C$78, 2, FALSE))
</f>
        <v/>
      </c>
      <c r="K171" s="15">
        <f t="shared" si="3"/>
        <v>0</v>
      </c>
    </row>
    <row r="172">
      <c r="A172" s="6">
        <v>43.0</v>
      </c>
      <c r="B172" s="7"/>
      <c r="C172" s="8"/>
      <c r="D172" s="18"/>
      <c r="E172" s="10"/>
      <c r="F172" s="10"/>
      <c r="I172" s="13" t="str">
        <f t="array" ref="I172">IF(D172="","",INDEX('Товары '!$D$2:$D$78, MATCH(D172, 'Товары '!$B$2:$B$78, 0)))
</f>
        <v/>
      </c>
      <c r="J172" s="13" t="str">
        <f>IF(D172="","",VLOOKUP(D172, 'Товары '!$B$2:$C$78, 2, FALSE))
</f>
        <v/>
      </c>
      <c r="K172" s="15">
        <f t="shared" si="3"/>
        <v>0</v>
      </c>
    </row>
    <row r="173">
      <c r="A173" s="6">
        <v>44.0</v>
      </c>
      <c r="B173" s="7"/>
      <c r="C173" s="8"/>
      <c r="D173" s="18"/>
      <c r="E173" s="10"/>
      <c r="F173" s="10"/>
      <c r="I173" s="13" t="str">
        <f t="array" ref="I173">IF(D173="","",INDEX('Товары '!$D$2:$D$78, MATCH(D173, 'Товары '!$B$2:$B$78, 0)))
</f>
        <v/>
      </c>
      <c r="J173" s="13" t="str">
        <f>IF(D173="","",VLOOKUP(D173, 'Товары '!$B$2:$C$78, 2, FALSE))
</f>
        <v/>
      </c>
      <c r="K173" s="15">
        <f t="shared" si="3"/>
        <v>0</v>
      </c>
    </row>
    <row r="174">
      <c r="A174" s="6">
        <v>45.0</v>
      </c>
      <c r="B174" s="7"/>
      <c r="C174" s="8"/>
      <c r="D174" s="18"/>
      <c r="E174" s="10"/>
      <c r="F174" s="10"/>
      <c r="I174" s="13" t="str">
        <f t="array" ref="I174">IF(D174="","",INDEX('Товары '!$D$2:$D$78, MATCH(D174, 'Товары '!$B$2:$B$78, 0)))
</f>
        <v/>
      </c>
      <c r="J174" s="13" t="str">
        <f>IF(D174="","",VLOOKUP(D174, 'Товары '!$B$2:$C$78, 2, FALSE))
</f>
        <v/>
      </c>
      <c r="K174" s="15">
        <f t="shared" si="3"/>
        <v>0</v>
      </c>
    </row>
    <row r="175">
      <c r="A175" s="6">
        <v>46.0</v>
      </c>
      <c r="B175" s="7"/>
      <c r="C175" s="8"/>
      <c r="D175" s="18"/>
      <c r="E175" s="10"/>
      <c r="F175" s="10"/>
      <c r="I175" s="13" t="str">
        <f t="array" ref="I175">IF(D175="","",INDEX('Товары '!$D$2:$D$78, MATCH(D175, 'Товары '!$B$2:$B$78, 0)))
</f>
        <v/>
      </c>
      <c r="J175" s="13" t="str">
        <f>IF(D175="","",VLOOKUP(D175, 'Товары '!$B$2:$C$78, 2, FALSE))
</f>
        <v/>
      </c>
      <c r="K175" s="15">
        <f t="shared" si="3"/>
        <v>0</v>
      </c>
    </row>
    <row r="176">
      <c r="A176" s="6">
        <v>47.0</v>
      </c>
      <c r="B176" s="7"/>
      <c r="C176" s="8"/>
      <c r="D176" s="18"/>
      <c r="E176" s="10"/>
      <c r="F176" s="10"/>
      <c r="I176" s="13" t="str">
        <f t="array" ref="I176">IF(D176="","",INDEX('Товары '!$D$2:$D$78, MATCH(D176, 'Товары '!$B$2:$B$78, 0)))
</f>
        <v/>
      </c>
      <c r="J176" s="13" t="str">
        <f>IF(D176="","",VLOOKUP(D176, 'Товары '!$B$2:$C$78, 2, FALSE))
</f>
        <v/>
      </c>
      <c r="K176" s="15">
        <f t="shared" si="3"/>
        <v>0</v>
      </c>
    </row>
    <row r="177">
      <c r="A177" s="6">
        <v>48.0</v>
      </c>
      <c r="B177" s="7"/>
      <c r="C177" s="8"/>
      <c r="D177" s="18"/>
      <c r="E177" s="10"/>
      <c r="F177" s="10"/>
      <c r="I177" s="13" t="str">
        <f t="array" ref="I177">IF(D177="","",INDEX('Товары '!$D$2:$D$78, MATCH(D177, 'Товары '!$B$2:$B$78, 0)))
</f>
        <v/>
      </c>
      <c r="J177" s="13" t="str">
        <f>IF(D177="","",VLOOKUP(D177, 'Товары '!$B$2:$C$78, 2, FALSE))
</f>
        <v/>
      </c>
      <c r="K177" s="15">
        <f t="shared" si="3"/>
        <v>0</v>
      </c>
    </row>
    <row r="178">
      <c r="A178" s="6">
        <v>49.0</v>
      </c>
      <c r="B178" s="7"/>
      <c r="C178" s="8"/>
      <c r="D178" s="18"/>
      <c r="E178" s="10"/>
      <c r="F178" s="10"/>
      <c r="I178" s="13" t="str">
        <f t="array" ref="I178">IF(D178="","",INDEX('Товары '!$D$2:$D$78, MATCH(D178, 'Товары '!$B$2:$B$78, 0)))
</f>
        <v/>
      </c>
      <c r="J178" s="13" t="str">
        <f>IF(D178="","",VLOOKUP(D178, 'Товары '!$B$2:$C$78, 2, FALSE))
</f>
        <v/>
      </c>
      <c r="K178" s="15">
        <f t="shared" si="3"/>
        <v>0</v>
      </c>
    </row>
    <row r="179">
      <c r="A179" s="6">
        <v>50.0</v>
      </c>
      <c r="B179" s="7"/>
      <c r="C179" s="8"/>
      <c r="D179" s="18"/>
      <c r="E179" s="10"/>
      <c r="F179" s="10"/>
      <c r="I179" s="13" t="str">
        <f t="array" ref="I179">IF(D179="","",INDEX('Товары '!$D$2:$D$78, MATCH(D179, 'Товары '!$B$2:$B$78, 0)))
</f>
        <v/>
      </c>
      <c r="J179" s="13" t="str">
        <f>IF(D179="","",VLOOKUP(D179, 'Товары '!$B$2:$C$78, 2, FALSE))
</f>
        <v/>
      </c>
      <c r="K179" s="15">
        <f t="shared" si="3"/>
        <v>0</v>
      </c>
    </row>
    <row r="180">
      <c r="A180" s="6">
        <v>51.0</v>
      </c>
      <c r="B180" s="7"/>
      <c r="C180" s="8"/>
      <c r="D180" s="18"/>
      <c r="E180" s="10"/>
      <c r="F180" s="10"/>
      <c r="I180" s="13" t="str">
        <f t="array" ref="I180">IF(D180="","",INDEX('Товары '!$D$2:$D$78, MATCH(D180, 'Товары '!$B$2:$B$78, 0)))
</f>
        <v/>
      </c>
      <c r="J180" s="13" t="str">
        <f>IF(D180="","",VLOOKUP(D180, 'Товары '!$B$2:$C$78, 2, FALSE))
</f>
        <v/>
      </c>
      <c r="K180" s="15">
        <f t="shared" si="3"/>
        <v>0</v>
      </c>
    </row>
    <row r="181">
      <c r="A181" s="6">
        <v>52.0</v>
      </c>
      <c r="B181" s="7"/>
      <c r="C181" s="8"/>
      <c r="D181" s="18"/>
      <c r="E181" s="10"/>
      <c r="F181" s="10"/>
      <c r="I181" s="13" t="str">
        <f t="array" ref="I181">IF(D181="","",INDEX('Товары '!$D$2:$D$78, MATCH(D181, 'Товары '!$B$2:$B$78, 0)))
</f>
        <v/>
      </c>
      <c r="J181" s="13" t="str">
        <f>IF(D181="","",VLOOKUP(D181, 'Товары '!$B$2:$C$78, 2, FALSE))
</f>
        <v/>
      </c>
      <c r="K181" s="15">
        <f t="shared" si="3"/>
        <v>0</v>
      </c>
    </row>
    <row r="182">
      <c r="A182" s="6">
        <v>53.0</v>
      </c>
      <c r="B182" s="7"/>
      <c r="C182" s="8"/>
      <c r="D182" s="18"/>
      <c r="E182" s="10"/>
      <c r="F182" s="10"/>
      <c r="I182" s="13" t="str">
        <f t="array" ref="I182">IF(D182="","",INDEX('Товары '!$D$2:$D$78, MATCH(D182, 'Товары '!$B$2:$B$78, 0)))
</f>
        <v/>
      </c>
      <c r="J182" s="13" t="str">
        <f>IF(D182="","",VLOOKUP(D182, 'Товары '!$B$2:$C$78, 2, FALSE))
</f>
        <v/>
      </c>
      <c r="K182" s="15">
        <f t="shared" si="3"/>
        <v>0</v>
      </c>
    </row>
    <row r="183">
      <c r="A183" s="6">
        <v>54.0</v>
      </c>
      <c r="B183" s="7"/>
      <c r="C183" s="8"/>
      <c r="D183" s="18"/>
      <c r="E183" s="10"/>
      <c r="F183" s="10"/>
      <c r="I183" s="13" t="str">
        <f t="array" ref="I183">IF(D183="","",INDEX('Товары '!$D$2:$D$78, MATCH(D183, 'Товары '!$B$2:$B$78, 0)))
</f>
        <v/>
      </c>
      <c r="J183" s="13" t="str">
        <f>IF(D183="","",VLOOKUP(D183, 'Товары '!$B$2:$C$78, 2, FALSE))
</f>
        <v/>
      </c>
      <c r="K183" s="15">
        <f t="shared" si="3"/>
        <v>0</v>
      </c>
    </row>
    <row r="184">
      <c r="A184" s="6">
        <v>55.0</v>
      </c>
      <c r="B184" s="7"/>
      <c r="C184" s="8"/>
      <c r="D184" s="18"/>
      <c r="E184" s="10"/>
      <c r="F184" s="10"/>
      <c r="I184" s="13" t="str">
        <f t="array" ref="I184">IF(D184="","",INDEX('Товары '!$D$2:$D$78, MATCH(D184, 'Товары '!$B$2:$B$78, 0)))
</f>
        <v/>
      </c>
      <c r="J184" s="13" t="str">
        <f>IF(D184="","",VLOOKUP(D184, 'Товары '!$B$2:$C$78, 2, FALSE))
</f>
        <v/>
      </c>
      <c r="K184" s="15">
        <f t="shared" si="3"/>
        <v>0</v>
      </c>
    </row>
    <row r="185">
      <c r="A185" s="6">
        <v>56.0</v>
      </c>
      <c r="B185" s="7"/>
      <c r="C185" s="8"/>
      <c r="D185" s="18"/>
      <c r="E185" s="10"/>
      <c r="F185" s="10"/>
      <c r="I185" s="13" t="str">
        <f t="array" ref="I185">IF(D185="","",INDEX('Товары '!$D$2:$D$78, MATCH(D185, 'Товары '!$B$2:$B$78, 0)))
</f>
        <v/>
      </c>
      <c r="J185" s="13" t="str">
        <f>IF(D185="","",VLOOKUP(D185, 'Товары '!$B$2:$C$78, 2, FALSE))
</f>
        <v/>
      </c>
      <c r="K185" s="15">
        <f t="shared" si="3"/>
        <v>0</v>
      </c>
    </row>
    <row r="186">
      <c r="A186" s="6">
        <v>57.0</v>
      </c>
      <c r="B186" s="7"/>
      <c r="C186" s="8"/>
      <c r="D186" s="18"/>
      <c r="E186" s="10"/>
      <c r="F186" s="10"/>
      <c r="I186" s="13" t="str">
        <f t="array" ref="I186">IF(D186="","",INDEX('Товары '!$D$2:$D$78, MATCH(D186, 'Товары '!$B$2:$B$78, 0)))
</f>
        <v/>
      </c>
      <c r="J186" s="13" t="str">
        <f>IF(D186="","",VLOOKUP(D186, 'Товары '!$B$2:$C$78, 2, FALSE))
</f>
        <v/>
      </c>
      <c r="K186" s="15">
        <f t="shared" si="3"/>
        <v>0</v>
      </c>
    </row>
    <row r="187">
      <c r="A187" s="6">
        <v>58.0</v>
      </c>
      <c r="B187" s="7"/>
      <c r="C187" s="8"/>
      <c r="D187" s="18"/>
      <c r="E187" s="10"/>
      <c r="F187" s="10"/>
      <c r="I187" s="13" t="str">
        <f t="array" ref="I187">IF(D187="","",INDEX('Товары '!$D$2:$D$78, MATCH(D187, 'Товары '!$B$2:$B$78, 0)))
</f>
        <v/>
      </c>
      <c r="J187" s="13" t="str">
        <f>IF(D187="","",VLOOKUP(D187, 'Товары '!$B$2:$C$78, 2, FALSE))
</f>
        <v/>
      </c>
      <c r="K187" s="15">
        <f t="shared" si="3"/>
        <v>0</v>
      </c>
    </row>
    <row r="188">
      <c r="A188" s="6">
        <v>59.0</v>
      </c>
      <c r="B188" s="7"/>
      <c r="C188" s="8"/>
      <c r="D188" s="18"/>
      <c r="E188" s="10"/>
      <c r="F188" s="10"/>
      <c r="I188" s="13" t="str">
        <f t="array" ref="I188">IF(D188="","",INDEX('Товары '!$D$2:$D$78, MATCH(D188, 'Товары '!$B$2:$B$78, 0)))
</f>
        <v/>
      </c>
      <c r="J188" s="13" t="str">
        <f>IF(D188="","",VLOOKUP(D188, 'Товары '!$B$2:$C$78, 2, FALSE))
</f>
        <v/>
      </c>
      <c r="K188" s="15">
        <f t="shared" si="3"/>
        <v>0</v>
      </c>
    </row>
    <row r="189">
      <c r="A189" s="6">
        <v>60.0</v>
      </c>
      <c r="B189" s="7"/>
      <c r="C189" s="8"/>
      <c r="D189" s="18"/>
      <c r="E189" s="10"/>
      <c r="F189" s="10"/>
      <c r="I189" s="13" t="str">
        <f t="array" ref="I189">IF(D189="","",INDEX('Товары '!$D$2:$D$78, MATCH(D189, 'Товары '!$B$2:$B$78, 0)))
</f>
        <v/>
      </c>
      <c r="J189" s="13" t="str">
        <f>IF(D189="","",VLOOKUP(D189, 'Товары '!$B$2:$C$78, 2, FALSE))
</f>
        <v/>
      </c>
      <c r="K189" s="15">
        <f t="shared" si="3"/>
        <v>0</v>
      </c>
    </row>
    <row r="190">
      <c r="A190" s="1" t="s">
        <v>0</v>
      </c>
      <c r="B190" s="1" t="s">
        <v>1</v>
      </c>
      <c r="C190" s="2" t="s">
        <v>2</v>
      </c>
      <c r="D190" s="2" t="s">
        <v>3</v>
      </c>
      <c r="E190" s="3" t="s">
        <v>4</v>
      </c>
      <c r="F190" s="1" t="s">
        <v>5</v>
      </c>
      <c r="G190" s="4" t="s">
        <v>6</v>
      </c>
      <c r="H190" s="5" t="s">
        <v>7</v>
      </c>
      <c r="I190" s="1" t="s">
        <v>8</v>
      </c>
      <c r="J190" s="1" t="s">
        <v>9</v>
      </c>
      <c r="K190" s="1" t="s">
        <v>10</v>
      </c>
    </row>
    <row r="193">
      <c r="A193" s="6">
        <v>1.0</v>
      </c>
      <c r="B193" s="7">
        <v>45954.0</v>
      </c>
      <c r="C193" s="8">
        <v>0.6188773148148148</v>
      </c>
      <c r="D193" s="9" t="s">
        <v>15</v>
      </c>
      <c r="E193" s="10"/>
      <c r="F193" s="10"/>
      <c r="G193" s="11">
        <f>SUM(K193:K252)</f>
        <v>368.2</v>
      </c>
      <c r="H193" s="12">
        <f>SUM(J193:K252)</f>
        <v>779</v>
      </c>
      <c r="I193" s="13">
        <f t="array" ref="I193">IF(D193="","",INDEX('Товары '!$D$2:$D$78, MATCH(D193, 'Товары '!$B$2:$B$78, 0)))
</f>
        <v>15</v>
      </c>
      <c r="J193" s="14">
        <f>IF(D193="","",VLOOKUP(D193, 'Товары '!$B$2:$C$78, 2, FALSE))
</f>
        <v>9</v>
      </c>
      <c r="K193" s="15">
        <f t="shared" ref="K193:K252" si="4">IF(OR(I193="", J193=""), "", VALUE(I193) - VALUE(J193))-F193
</f>
        <v>6</v>
      </c>
    </row>
    <row r="194">
      <c r="A194" s="6">
        <v>2.0</v>
      </c>
      <c r="B194" s="7">
        <v>45954.0</v>
      </c>
      <c r="C194" s="16">
        <v>0.6190856481481481</v>
      </c>
      <c r="D194" s="9" t="s">
        <v>11</v>
      </c>
      <c r="E194" s="10"/>
      <c r="F194" s="10"/>
      <c r="I194" s="13">
        <f t="array" ref="I194">IF(D194="","",INDEX('Товары '!$D$2:$D$78, MATCH(D194, 'Товары '!$B$2:$B$78, 0)))
</f>
        <v>15</v>
      </c>
      <c r="J194" s="14">
        <f>IF(D194="","",VLOOKUP(D194, 'Товары '!$B$2:$C$78, 2, FALSE))
</f>
        <v>9</v>
      </c>
      <c r="K194" s="15">
        <f t="shared" si="4"/>
        <v>6</v>
      </c>
    </row>
    <row r="195">
      <c r="A195" s="6">
        <v>3.0</v>
      </c>
      <c r="B195" s="17">
        <v>45954.0</v>
      </c>
      <c r="C195" s="8">
        <v>0.6190740740740741</v>
      </c>
      <c r="D195" s="9" t="s">
        <v>15</v>
      </c>
      <c r="E195" s="10"/>
      <c r="F195" s="10"/>
      <c r="I195" s="13">
        <f t="array" ref="I195">IF(D195="","",INDEX('Товары '!$D$2:$D$78, MATCH(D195, 'Товары '!$B$2:$B$78, 0)))
</f>
        <v>15</v>
      </c>
      <c r="J195" s="14">
        <f>IF(D195="","",VLOOKUP(D195, 'Товары '!$B$2:$C$78, 2, FALSE))
</f>
        <v>9</v>
      </c>
      <c r="K195" s="15">
        <f t="shared" si="4"/>
        <v>6</v>
      </c>
    </row>
    <row r="196">
      <c r="A196" s="6">
        <v>4.0</v>
      </c>
      <c r="B196" s="17">
        <v>45954.0</v>
      </c>
      <c r="C196" s="8">
        <v>0.628287037037037</v>
      </c>
      <c r="D196" s="9" t="s">
        <v>22</v>
      </c>
      <c r="E196" s="10"/>
      <c r="F196" s="10"/>
      <c r="I196" s="14">
        <f t="array" ref="I196">IF(D196="","",INDEX('Товары '!$D$2:$D$78, MATCH(D196, 'Товары '!$B$2:$B$78, 0)))
</f>
        <v>15</v>
      </c>
      <c r="J196" s="14">
        <f>IF(D196="","",VLOOKUP(D196, 'Товары '!$B$2:$C$78, 2, FALSE))
</f>
        <v>6</v>
      </c>
      <c r="K196" s="15">
        <f t="shared" si="4"/>
        <v>9</v>
      </c>
    </row>
    <row r="197">
      <c r="A197" s="6">
        <v>5.0</v>
      </c>
      <c r="B197" s="17">
        <v>45954.0</v>
      </c>
      <c r="C197" s="8">
        <v>0.6807291666666667</v>
      </c>
      <c r="D197" s="9" t="s">
        <v>21</v>
      </c>
      <c r="E197" s="10"/>
      <c r="F197" s="10"/>
      <c r="I197" s="13">
        <f t="array" ref="I197">IF(D197="","",INDEX('Товары '!$D$2:$D$78, MATCH(D197, 'Товары '!$B$2:$B$78, 0)))
</f>
        <v>15</v>
      </c>
      <c r="J197" s="14">
        <f>IF(D197="","",VLOOKUP(D197, 'Товары '!$B$2:$C$78, 2, FALSE))
</f>
        <v>6.9</v>
      </c>
      <c r="K197" s="15">
        <f t="shared" si="4"/>
        <v>8.1</v>
      </c>
    </row>
    <row r="198">
      <c r="A198" s="6">
        <v>6.0</v>
      </c>
      <c r="B198" s="7">
        <v>45954.0</v>
      </c>
      <c r="C198" s="8">
        <v>0.7001157407407408</v>
      </c>
      <c r="D198" s="9" t="s">
        <v>17</v>
      </c>
      <c r="E198" s="10"/>
      <c r="F198" s="10"/>
      <c r="I198" s="13">
        <f t="array" ref="I198">IF(D198="","",INDEX('Товары '!$D$2:$D$78, MATCH(D198, 'Товары '!$B$2:$B$78, 0)))
</f>
        <v>15</v>
      </c>
      <c r="J198" s="14">
        <f>IF(D198="","",VLOOKUP(D198, 'Товары '!$B$2:$C$78, 2, FALSE))
</f>
        <v>9</v>
      </c>
      <c r="K198" s="15">
        <f t="shared" si="4"/>
        <v>6</v>
      </c>
    </row>
    <row r="199">
      <c r="A199" s="6">
        <v>7.0</v>
      </c>
      <c r="B199" s="7">
        <v>45954.0</v>
      </c>
      <c r="C199" s="8">
        <v>0.7032638888888889</v>
      </c>
      <c r="D199" s="9" t="s">
        <v>11</v>
      </c>
      <c r="E199" s="10"/>
      <c r="F199" s="10"/>
      <c r="I199" s="13">
        <f t="array" ref="I199">IF(D199="","",INDEX('Товары '!$D$2:$D$78, MATCH(D199, 'Товары '!$B$2:$B$78, 0)))
</f>
        <v>15</v>
      </c>
      <c r="J199" s="14">
        <f>IF(D199="","",VLOOKUP(D199, 'Товары '!$B$2:$C$78, 2, FALSE))
</f>
        <v>9</v>
      </c>
      <c r="K199" s="15">
        <f t="shared" si="4"/>
        <v>6</v>
      </c>
    </row>
    <row r="200">
      <c r="A200" s="6">
        <v>8.0</v>
      </c>
      <c r="B200" s="7">
        <v>45954.0</v>
      </c>
      <c r="C200" s="8">
        <v>0.7032638888888889</v>
      </c>
      <c r="D200" s="9" t="s">
        <v>12</v>
      </c>
      <c r="E200" s="10"/>
      <c r="F200" s="10"/>
      <c r="I200" s="14">
        <f t="array" ref="I200">IF(D200="","",INDEX('Товары '!$D$2:$D$78, MATCH(D200, 'Товары '!$B$2:$B$78, 0)))
</f>
        <v>13</v>
      </c>
      <c r="J200" s="14">
        <f>IF(D200="","",VLOOKUP(D200, 'Товары '!$B$2:$C$78, 2, FALSE))
</f>
        <v>6.4</v>
      </c>
      <c r="K200" s="15">
        <f t="shared" si="4"/>
        <v>6.6</v>
      </c>
    </row>
    <row r="201">
      <c r="A201" s="6">
        <v>9.0</v>
      </c>
      <c r="B201" s="7">
        <v>45954.0</v>
      </c>
      <c r="C201" s="8">
        <v>0.7098263888888889</v>
      </c>
      <c r="D201" s="9" t="s">
        <v>11</v>
      </c>
      <c r="E201" s="10"/>
      <c r="F201" s="10"/>
      <c r="I201" s="13">
        <f t="array" ref="I201">IF(D201="","",INDEX('Товары '!$D$2:$D$78, MATCH(D201, 'Товары '!$B$2:$B$78, 0)))
</f>
        <v>15</v>
      </c>
      <c r="J201" s="14">
        <f>IF(D201="","",VLOOKUP(D201, 'Товары '!$B$2:$C$78, 2, FALSE))
</f>
        <v>9</v>
      </c>
      <c r="K201" s="15">
        <f t="shared" si="4"/>
        <v>6</v>
      </c>
    </row>
    <row r="202">
      <c r="A202" s="6">
        <v>10.0</v>
      </c>
      <c r="B202" s="7">
        <v>45954.0</v>
      </c>
      <c r="C202" s="8">
        <v>0.7133217592592592</v>
      </c>
      <c r="D202" s="9" t="s">
        <v>16</v>
      </c>
      <c r="E202" s="10"/>
      <c r="F202" s="10"/>
      <c r="I202" s="13">
        <f t="array" ref="I202">IF(D202="","",INDEX('Товары '!$D$2:$D$78, MATCH(D202, 'Товары '!$B$2:$B$78, 0)))
</f>
        <v>15</v>
      </c>
      <c r="J202" s="14">
        <f>IF(D202="","",VLOOKUP(D202, 'Товары '!$B$2:$C$78, 2, FALSE))
</f>
        <v>8.5</v>
      </c>
      <c r="K202" s="15">
        <f t="shared" si="4"/>
        <v>6.5</v>
      </c>
    </row>
    <row r="203">
      <c r="A203" s="6">
        <v>11.0</v>
      </c>
      <c r="B203" s="7">
        <v>45954.0</v>
      </c>
      <c r="C203" s="8">
        <v>0.7156944444444444</v>
      </c>
      <c r="D203" s="9" t="s">
        <v>14</v>
      </c>
      <c r="E203" s="10"/>
      <c r="F203" s="10"/>
      <c r="I203" s="14">
        <f t="array" ref="I203">IF(D203="","",INDEX('Товары '!$D$2:$D$78, MATCH(D203, 'Товары '!$B$2:$B$78, 0)))
</f>
        <v>15</v>
      </c>
      <c r="J203" s="14">
        <f>IF(D203="","",VLOOKUP(D203, 'Товары '!$B$2:$C$78, 2, FALSE))
</f>
        <v>9</v>
      </c>
      <c r="K203" s="15">
        <f t="shared" si="4"/>
        <v>6</v>
      </c>
    </row>
    <row r="204">
      <c r="A204" s="6">
        <v>12.0</v>
      </c>
      <c r="B204" s="7">
        <v>45954.0</v>
      </c>
      <c r="C204" s="8">
        <v>0.7301620370370371</v>
      </c>
      <c r="D204" s="9" t="s">
        <v>12</v>
      </c>
      <c r="E204" s="10"/>
      <c r="F204" s="10">
        <v>8.0</v>
      </c>
      <c r="I204" s="14">
        <f t="array" ref="I204">IF(D204="","",INDEX('Товары '!$D$2:$D$78, MATCH(D204, 'Товары '!$B$2:$B$78, 0)))
</f>
        <v>13</v>
      </c>
      <c r="J204" s="14">
        <f>IF(D204="","",VLOOKUP(D204, 'Товары '!$B$2:$C$78, 2, FALSE))
</f>
        <v>6.4</v>
      </c>
      <c r="K204" s="15">
        <f t="shared" si="4"/>
        <v>-1.4</v>
      </c>
    </row>
    <row r="205">
      <c r="A205" s="6">
        <v>13.0</v>
      </c>
      <c r="B205" s="7">
        <v>45954.0</v>
      </c>
      <c r="C205" s="8">
        <v>0.7411458333333333</v>
      </c>
      <c r="D205" s="6" t="s">
        <v>14</v>
      </c>
      <c r="E205" s="10"/>
      <c r="F205" s="10"/>
      <c r="I205" s="14">
        <f t="array" ref="I205">IF(D205="","",INDEX('Товары '!$D$2:$D$78, MATCH(D205, 'Товары '!$B$2:$B$78, 0)))
</f>
        <v>15</v>
      </c>
      <c r="J205" s="14">
        <f>IF(D205="","",VLOOKUP(D205, 'Товары '!$B$2:$C$78, 2, FALSE))
</f>
        <v>9</v>
      </c>
      <c r="K205" s="15">
        <f t="shared" si="4"/>
        <v>6</v>
      </c>
    </row>
    <row r="206">
      <c r="A206" s="6">
        <v>14.0</v>
      </c>
      <c r="B206" s="7">
        <v>45954.0</v>
      </c>
      <c r="C206" s="8">
        <v>0.7411921296296297</v>
      </c>
      <c r="D206" s="6" t="s">
        <v>12</v>
      </c>
      <c r="E206" s="10"/>
      <c r="F206" s="10"/>
      <c r="I206" s="14">
        <f t="array" ref="I206">IF(D206="","",INDEX('Товары '!$D$2:$D$78, MATCH(D206, 'Товары '!$B$2:$B$78, 0)))
</f>
        <v>13</v>
      </c>
      <c r="J206" s="14">
        <f>IF(D206="","",VLOOKUP(D206, 'Товары '!$B$2:$C$78, 2, FALSE))
</f>
        <v>6.4</v>
      </c>
      <c r="K206" s="15">
        <f t="shared" si="4"/>
        <v>6.6</v>
      </c>
    </row>
    <row r="207">
      <c r="A207" s="6">
        <v>15.0</v>
      </c>
      <c r="B207" s="7">
        <v>45954.0</v>
      </c>
      <c r="C207" s="8">
        <v>0.7480324074074074</v>
      </c>
      <c r="D207" s="6" t="s">
        <v>14</v>
      </c>
      <c r="E207" s="10"/>
      <c r="F207" s="10"/>
      <c r="I207" s="14">
        <f t="array" ref="I207">IF(D207="","",INDEX('Товары '!$D$2:$D$78, MATCH(D207, 'Товары '!$B$2:$B$78, 0)))
</f>
        <v>15</v>
      </c>
      <c r="J207" s="14">
        <f>IF(D207="","",VLOOKUP(D207, 'Товары '!$B$2:$C$78, 2, FALSE))
</f>
        <v>9</v>
      </c>
      <c r="K207" s="15">
        <f t="shared" si="4"/>
        <v>6</v>
      </c>
    </row>
    <row r="208">
      <c r="A208" s="6">
        <v>16.0</v>
      </c>
      <c r="B208" s="7">
        <v>45954.0</v>
      </c>
      <c r="C208" s="8">
        <v>0.7485532407407407</v>
      </c>
      <c r="D208" s="6" t="s">
        <v>15</v>
      </c>
      <c r="E208" s="10"/>
      <c r="F208" s="10"/>
      <c r="I208" s="13">
        <f t="array" ref="I208">IF(D208="","",INDEX('Товары '!$D$2:$D$78, MATCH(D208, 'Товары '!$B$2:$B$78, 0)))
</f>
        <v>15</v>
      </c>
      <c r="J208" s="14">
        <f>IF(D208="","",VLOOKUP(D208, 'Товары '!$B$2:$C$78, 2, FALSE))
</f>
        <v>9</v>
      </c>
      <c r="K208" s="15">
        <f t="shared" si="4"/>
        <v>6</v>
      </c>
    </row>
    <row r="209">
      <c r="A209" s="6">
        <v>17.0</v>
      </c>
      <c r="B209" s="7">
        <v>45954.0</v>
      </c>
      <c r="C209" s="8">
        <v>0.7734375</v>
      </c>
      <c r="D209" s="6" t="s">
        <v>21</v>
      </c>
      <c r="E209" s="10"/>
      <c r="F209" s="10"/>
      <c r="I209" s="13">
        <f t="array" ref="I209">IF(D209="","",INDEX('Товары '!$D$2:$D$78, MATCH(D209, 'Товары '!$B$2:$B$78, 0)))
</f>
        <v>15</v>
      </c>
      <c r="J209" s="14">
        <f>IF(D209="","",VLOOKUP(D209, 'Товары '!$B$2:$C$78, 2, FALSE))
</f>
        <v>6.9</v>
      </c>
      <c r="K209" s="15">
        <f t="shared" si="4"/>
        <v>8.1</v>
      </c>
    </row>
    <row r="210">
      <c r="A210" s="6">
        <v>18.0</v>
      </c>
      <c r="B210" s="7">
        <v>45954.0</v>
      </c>
      <c r="C210" s="8">
        <v>0.7770601851851852</v>
      </c>
      <c r="D210" s="6" t="s">
        <v>18</v>
      </c>
      <c r="E210" s="10"/>
      <c r="F210" s="10"/>
      <c r="I210" s="14">
        <f t="array" ref="I210">IF(D210="","",INDEX('Товары '!$D$2:$D$78, MATCH(D210, 'Товары '!$B$2:$B$78, 0)))
</f>
        <v>15</v>
      </c>
      <c r="J210" s="14">
        <f>IF(D210="","",VLOOKUP(D210, 'Товары '!$B$2:$C$78, 2, FALSE))
</f>
        <v>8</v>
      </c>
      <c r="K210" s="15">
        <f t="shared" si="4"/>
        <v>7</v>
      </c>
    </row>
    <row r="211">
      <c r="A211" s="6">
        <v>19.0</v>
      </c>
      <c r="B211" s="7">
        <v>45954.0</v>
      </c>
      <c r="C211" s="8">
        <v>0.7770949074074074</v>
      </c>
      <c r="D211" s="6" t="s">
        <v>18</v>
      </c>
      <c r="E211" s="10"/>
      <c r="F211" s="10"/>
      <c r="I211" s="14">
        <f t="array" ref="I211">IF(D211="","",INDEX('Товары '!$D$2:$D$78, MATCH(D211, 'Товары '!$B$2:$B$78, 0)))
</f>
        <v>15</v>
      </c>
      <c r="J211" s="14">
        <f>IF(D211="","",VLOOKUP(D211, 'Товары '!$B$2:$C$78, 2, FALSE))
</f>
        <v>8</v>
      </c>
      <c r="K211" s="15">
        <f t="shared" si="4"/>
        <v>7</v>
      </c>
    </row>
    <row r="212">
      <c r="A212" s="6">
        <v>20.0</v>
      </c>
      <c r="B212" s="7">
        <v>45954.0</v>
      </c>
      <c r="C212" s="8">
        <v>0.7792476851851852</v>
      </c>
      <c r="D212" s="6" t="s">
        <v>17</v>
      </c>
      <c r="E212" s="10"/>
      <c r="F212" s="10"/>
      <c r="I212" s="13">
        <f t="array" ref="I212">IF(D212="","",INDEX('Товары '!$D$2:$D$78, MATCH(D212, 'Товары '!$B$2:$B$78, 0)))
</f>
        <v>15</v>
      </c>
      <c r="J212" s="14">
        <f>IF(D212="","",VLOOKUP(D212, 'Товары '!$B$2:$C$78, 2, FALSE))
</f>
        <v>9</v>
      </c>
      <c r="K212" s="15">
        <f t="shared" si="4"/>
        <v>6</v>
      </c>
    </row>
    <row r="213">
      <c r="A213" s="6">
        <v>21.0</v>
      </c>
      <c r="B213" s="7">
        <v>45954.0</v>
      </c>
      <c r="C213" s="8">
        <v>0.7880671296296297</v>
      </c>
      <c r="D213" s="6" t="s">
        <v>11</v>
      </c>
      <c r="E213" s="10"/>
      <c r="F213" s="10"/>
      <c r="I213" s="13">
        <f t="array" ref="I213">IF(D213="","",INDEX('Товары '!$D$2:$D$78, MATCH(D213, 'Товары '!$B$2:$B$78, 0)))
</f>
        <v>15</v>
      </c>
      <c r="J213" s="14">
        <f>IF(D213="","",VLOOKUP(D213, 'Товары '!$B$2:$C$78, 2, FALSE))
</f>
        <v>9</v>
      </c>
      <c r="K213" s="15">
        <f t="shared" si="4"/>
        <v>6</v>
      </c>
    </row>
    <row r="214">
      <c r="A214" s="6">
        <v>22.0</v>
      </c>
      <c r="B214" s="7">
        <v>45954.0</v>
      </c>
      <c r="C214" s="8">
        <v>0.7978125</v>
      </c>
      <c r="D214" s="6" t="s">
        <v>17</v>
      </c>
      <c r="E214" s="10"/>
      <c r="F214" s="10"/>
      <c r="I214" s="13">
        <f t="array" ref="I214">IF(D214="","",INDEX('Товары '!$D$2:$D$78, MATCH(D214, 'Товары '!$B$2:$B$78, 0)))
</f>
        <v>15</v>
      </c>
      <c r="J214" s="14">
        <f>IF(D214="","",VLOOKUP(D214, 'Товары '!$B$2:$C$78, 2, FALSE))
</f>
        <v>9</v>
      </c>
      <c r="K214" s="15">
        <f t="shared" si="4"/>
        <v>6</v>
      </c>
    </row>
    <row r="215">
      <c r="A215" s="6">
        <v>23.0</v>
      </c>
      <c r="B215" s="7">
        <v>45954.0</v>
      </c>
      <c r="C215" s="8">
        <v>0.8203587962962963</v>
      </c>
      <c r="D215" s="6" t="s">
        <v>13</v>
      </c>
      <c r="E215" s="10"/>
      <c r="F215" s="10"/>
      <c r="I215" s="14">
        <f t="array" ref="I215">IF(D215="","",INDEX('Товары '!$D$2:$D$78, MATCH(D215, 'Товары '!$B$2:$B$78, 0)))
</f>
        <v>70</v>
      </c>
      <c r="J215" s="14">
        <f>IF(D215="","",VLOOKUP(D215, 'Товары '!$B$2:$C$78, 2, FALSE))
</f>
        <v>40</v>
      </c>
      <c r="K215" s="15">
        <f t="shared" si="4"/>
        <v>30</v>
      </c>
    </row>
    <row r="216">
      <c r="A216" s="6">
        <v>24.0</v>
      </c>
      <c r="B216" s="7">
        <v>45954.0</v>
      </c>
      <c r="C216" s="8">
        <v>0.8203587962962963</v>
      </c>
      <c r="D216" s="6" t="s">
        <v>11</v>
      </c>
      <c r="E216" s="10"/>
      <c r="F216" s="10"/>
      <c r="I216" s="13">
        <f t="array" ref="I216">IF(D216="","",INDEX('Товары '!$D$2:$D$78, MATCH(D216, 'Товары '!$B$2:$B$78, 0)))
</f>
        <v>15</v>
      </c>
      <c r="J216" s="14">
        <f>IF(D216="","",VLOOKUP(D216, 'Товары '!$B$2:$C$78, 2, FALSE))
</f>
        <v>9</v>
      </c>
      <c r="K216" s="15">
        <f t="shared" si="4"/>
        <v>6</v>
      </c>
    </row>
    <row r="217">
      <c r="A217" s="6">
        <v>25.0</v>
      </c>
      <c r="B217" s="7">
        <v>45954.0</v>
      </c>
      <c r="C217" s="8">
        <v>0.8302662037037037</v>
      </c>
      <c r="D217" s="6" t="s">
        <v>14</v>
      </c>
      <c r="E217" s="10"/>
      <c r="F217" s="10"/>
      <c r="I217" s="14">
        <f t="array" ref="I217">IF(D217="","",INDEX('Товары '!$D$2:$D$78, MATCH(D217, 'Товары '!$B$2:$B$78, 0)))
</f>
        <v>15</v>
      </c>
      <c r="J217" s="14">
        <f>IF(D217="","",VLOOKUP(D217, 'Товары '!$B$2:$C$78, 2, FALSE))
</f>
        <v>9</v>
      </c>
      <c r="K217" s="15">
        <f t="shared" si="4"/>
        <v>6</v>
      </c>
    </row>
    <row r="218">
      <c r="A218" s="6">
        <v>26.0</v>
      </c>
      <c r="B218" s="7">
        <v>45954.0</v>
      </c>
      <c r="C218" s="8">
        <v>0.8306828703703704</v>
      </c>
      <c r="D218" s="6" t="s">
        <v>11</v>
      </c>
      <c r="E218" s="10"/>
      <c r="F218" s="10"/>
      <c r="I218" s="13">
        <f t="array" ref="I218">IF(D218="","",INDEX('Товары '!$D$2:$D$78, MATCH(D218, 'Товары '!$B$2:$B$78, 0)))
</f>
        <v>15</v>
      </c>
      <c r="J218" s="14">
        <f>IF(D218="","",VLOOKUP(D218, 'Товары '!$B$2:$C$78, 2, FALSE))
</f>
        <v>9</v>
      </c>
      <c r="K218" s="15">
        <f t="shared" si="4"/>
        <v>6</v>
      </c>
    </row>
    <row r="219">
      <c r="A219" s="6">
        <v>27.0</v>
      </c>
      <c r="B219" s="7">
        <v>45954.0</v>
      </c>
      <c r="C219" s="8">
        <v>0.8321180555555555</v>
      </c>
      <c r="D219" s="6" t="s">
        <v>22</v>
      </c>
      <c r="E219" s="10"/>
      <c r="F219" s="10"/>
      <c r="I219" s="14">
        <f t="array" ref="I219">IF(D219="","",INDEX('Товары '!$D$2:$D$78, MATCH(D219, 'Товары '!$B$2:$B$78, 0)))
</f>
        <v>15</v>
      </c>
      <c r="J219" s="14">
        <f>IF(D219="","",VLOOKUP(D219, 'Товары '!$B$2:$C$78, 2, FALSE))
</f>
        <v>6</v>
      </c>
      <c r="K219" s="15">
        <f t="shared" si="4"/>
        <v>9</v>
      </c>
    </row>
    <row r="220">
      <c r="A220" s="6">
        <v>28.0</v>
      </c>
      <c r="B220" s="7">
        <v>45954.0</v>
      </c>
      <c r="C220" s="8">
        <v>0.8368865740740741</v>
      </c>
      <c r="D220" s="6" t="s">
        <v>21</v>
      </c>
      <c r="E220" s="10"/>
      <c r="F220" s="10"/>
      <c r="I220" s="13">
        <f t="array" ref="I220">IF(D220="","",INDEX('Товары '!$D$2:$D$78, MATCH(D220, 'Товары '!$B$2:$B$78, 0)))
</f>
        <v>15</v>
      </c>
      <c r="J220" s="14">
        <f>IF(D220="","",VLOOKUP(D220, 'Товары '!$B$2:$C$78, 2, FALSE))
</f>
        <v>6.9</v>
      </c>
      <c r="K220" s="15">
        <f t="shared" si="4"/>
        <v>8.1</v>
      </c>
    </row>
    <row r="221">
      <c r="A221" s="6">
        <v>29.0</v>
      </c>
      <c r="B221" s="7">
        <v>45954.0</v>
      </c>
      <c r="C221" s="8">
        <v>0.8440740740740741</v>
      </c>
      <c r="D221" s="6" t="s">
        <v>21</v>
      </c>
      <c r="E221" s="10"/>
      <c r="F221" s="10"/>
      <c r="I221" s="13">
        <f t="array" ref="I221">IF(D221="","",INDEX('Товары '!$D$2:$D$78, MATCH(D221, 'Товары '!$B$2:$B$78, 0)))
</f>
        <v>15</v>
      </c>
      <c r="J221" s="14">
        <f>IF(D221="","",VLOOKUP(D221, 'Товары '!$B$2:$C$78, 2, FALSE))
</f>
        <v>6.9</v>
      </c>
      <c r="K221" s="15">
        <f t="shared" si="4"/>
        <v>8.1</v>
      </c>
    </row>
    <row r="222">
      <c r="A222" s="6">
        <v>30.0</v>
      </c>
      <c r="B222" s="7">
        <v>45954.0</v>
      </c>
      <c r="C222" s="8">
        <v>0.8440856481481481</v>
      </c>
      <c r="D222" s="6" t="s">
        <v>12</v>
      </c>
      <c r="E222" s="10"/>
      <c r="F222" s="10"/>
      <c r="I222" s="14">
        <f t="array" ref="I222">IF(D222="","",INDEX('Товары '!$D$2:$D$78, MATCH(D222, 'Товары '!$B$2:$B$78, 0)))
</f>
        <v>13</v>
      </c>
      <c r="J222" s="14">
        <f>IF(D222="","",VLOOKUP(D222, 'Товары '!$B$2:$C$78, 2, FALSE))
</f>
        <v>6.4</v>
      </c>
      <c r="K222" s="15">
        <f t="shared" si="4"/>
        <v>6.6</v>
      </c>
    </row>
    <row r="223">
      <c r="A223" s="6">
        <v>31.0</v>
      </c>
      <c r="B223" s="7">
        <v>45954.0</v>
      </c>
      <c r="C223" s="8">
        <v>0.8699768518518518</v>
      </c>
      <c r="D223" s="6" t="s">
        <v>16</v>
      </c>
      <c r="E223" s="10"/>
      <c r="F223" s="10"/>
      <c r="I223" s="13">
        <f t="array" ref="I223">IF(D223="","",INDEX('Товары '!$D$2:$D$78, MATCH(D223, 'Товары '!$B$2:$B$78, 0)))
</f>
        <v>15</v>
      </c>
      <c r="J223" s="14">
        <f>IF(D223="","",VLOOKUP(D223, 'Товары '!$B$2:$C$78, 2, FALSE))
</f>
        <v>8.5</v>
      </c>
      <c r="K223" s="15">
        <f t="shared" si="4"/>
        <v>6.5</v>
      </c>
    </row>
    <row r="224">
      <c r="A224" s="6">
        <v>32.0</v>
      </c>
      <c r="B224" s="7">
        <v>45954.0</v>
      </c>
      <c r="C224" s="8">
        <v>0.8701851851851852</v>
      </c>
      <c r="D224" s="6" t="s">
        <v>22</v>
      </c>
      <c r="E224" s="10"/>
      <c r="F224" s="10"/>
      <c r="I224" s="14">
        <f t="array" ref="I224">IF(D224="","",INDEX('Товары '!$D$2:$D$78, MATCH(D224, 'Товары '!$B$2:$B$78, 0)))
</f>
        <v>15</v>
      </c>
      <c r="J224" s="14">
        <f>IF(D224="","",VLOOKUP(D224, 'Товары '!$B$2:$C$78, 2, FALSE))
</f>
        <v>6</v>
      </c>
      <c r="K224" s="15">
        <f t="shared" si="4"/>
        <v>9</v>
      </c>
    </row>
    <row r="225">
      <c r="A225" s="6">
        <v>33.0</v>
      </c>
      <c r="B225" s="7">
        <v>45954.0</v>
      </c>
      <c r="C225" s="8">
        <v>0.8884606481481482</v>
      </c>
      <c r="D225" s="6" t="s">
        <v>20</v>
      </c>
      <c r="E225" s="10"/>
      <c r="F225" s="10"/>
      <c r="I225" s="14">
        <f t="array" ref="I225">IF(D225="","",INDEX('Товары '!$D$2:$D$78, MATCH(D225, 'Товары '!$B$2:$B$78, 0)))
</f>
        <v>15</v>
      </c>
      <c r="J225" s="14">
        <f>IF(D225="","",VLOOKUP(D225, 'Товары '!$B$2:$C$78, 2, FALSE))
</f>
        <v>9</v>
      </c>
      <c r="K225" s="15">
        <f t="shared" si="4"/>
        <v>6</v>
      </c>
    </row>
    <row r="226">
      <c r="A226" s="6">
        <v>34.0</v>
      </c>
      <c r="B226" s="7">
        <v>45954.0</v>
      </c>
      <c r="C226" s="8">
        <v>0.8885879629629629</v>
      </c>
      <c r="D226" s="6" t="s">
        <v>20</v>
      </c>
      <c r="E226" s="10"/>
      <c r="F226" s="10"/>
      <c r="I226" s="14">
        <f t="array" ref="I226">IF(D226="","",INDEX('Товары '!$D$2:$D$78, MATCH(D226, 'Товары '!$B$2:$B$78, 0)))
</f>
        <v>15</v>
      </c>
      <c r="J226" s="14">
        <f>IF(D226="","",VLOOKUP(D226, 'Товары '!$B$2:$C$78, 2, FALSE))
</f>
        <v>9</v>
      </c>
      <c r="K226" s="15">
        <f t="shared" si="4"/>
        <v>6</v>
      </c>
    </row>
    <row r="227">
      <c r="A227" s="6">
        <v>35.0</v>
      </c>
      <c r="B227" s="7">
        <v>45954.0</v>
      </c>
      <c r="C227" s="8">
        <v>0.8886689814814814</v>
      </c>
      <c r="D227" s="6" t="s">
        <v>17</v>
      </c>
      <c r="E227" s="10"/>
      <c r="F227" s="10"/>
      <c r="I227" s="13">
        <f t="array" ref="I227">IF(D227="","",INDEX('Товары '!$D$2:$D$78, MATCH(D227, 'Товары '!$B$2:$B$78, 0)))
</f>
        <v>15</v>
      </c>
      <c r="J227" s="14">
        <f>IF(D227="","",VLOOKUP(D227, 'Товары '!$B$2:$C$78, 2, FALSE))
</f>
        <v>9</v>
      </c>
      <c r="K227" s="15">
        <f t="shared" si="4"/>
        <v>6</v>
      </c>
    </row>
    <row r="228">
      <c r="A228" s="6">
        <v>36.0</v>
      </c>
      <c r="B228" s="7">
        <v>45954.0</v>
      </c>
      <c r="C228" s="8">
        <v>0.8887384259259259</v>
      </c>
      <c r="D228" s="6" t="s">
        <v>17</v>
      </c>
      <c r="E228" s="10"/>
      <c r="F228" s="10"/>
      <c r="I228" s="13">
        <f t="array" ref="I228">IF(D228="","",INDEX('Товары '!$D$2:$D$78, MATCH(D228, 'Товары '!$B$2:$B$78, 0)))
</f>
        <v>15</v>
      </c>
      <c r="J228" s="14">
        <f>IF(D228="","",VLOOKUP(D228, 'Товары '!$B$2:$C$78, 2, FALSE))
</f>
        <v>9</v>
      </c>
      <c r="K228" s="15">
        <f t="shared" si="4"/>
        <v>6</v>
      </c>
    </row>
    <row r="229">
      <c r="A229" s="6">
        <v>37.0</v>
      </c>
      <c r="B229" s="7">
        <v>45954.0</v>
      </c>
      <c r="C229" s="8">
        <v>0.8888541666666666</v>
      </c>
      <c r="D229" s="6" t="s">
        <v>21</v>
      </c>
      <c r="E229" s="10"/>
      <c r="F229" s="10"/>
      <c r="I229" s="13">
        <f t="array" ref="I229">IF(D229="","",INDEX('Товары '!$D$2:$D$78, MATCH(D229, 'Товары '!$B$2:$B$78, 0)))
</f>
        <v>15</v>
      </c>
      <c r="J229" s="14">
        <f>IF(D229="","",VLOOKUP(D229, 'Товары '!$B$2:$C$78, 2, FALSE))
</f>
        <v>6.9</v>
      </c>
      <c r="K229" s="15">
        <f t="shared" si="4"/>
        <v>8.1</v>
      </c>
    </row>
    <row r="230">
      <c r="A230" s="6">
        <v>38.0</v>
      </c>
      <c r="B230" s="7">
        <v>45954.0</v>
      </c>
      <c r="C230" s="8">
        <v>0.8890162037037037</v>
      </c>
      <c r="D230" s="6" t="s">
        <v>12</v>
      </c>
      <c r="E230" s="10"/>
      <c r="F230" s="10"/>
      <c r="I230" s="14">
        <f t="array" ref="I230">IF(D230="","",INDEX('Товары '!$D$2:$D$78, MATCH(D230, 'Товары '!$B$2:$B$78, 0)))
</f>
        <v>13</v>
      </c>
      <c r="J230" s="14">
        <f>IF(D230="","",VLOOKUP(D230, 'Товары '!$B$2:$C$78, 2, FALSE))
</f>
        <v>6.4</v>
      </c>
      <c r="K230" s="15">
        <f t="shared" si="4"/>
        <v>6.6</v>
      </c>
    </row>
    <row r="231">
      <c r="A231" s="6">
        <v>39.0</v>
      </c>
      <c r="B231" s="7">
        <v>45954.0</v>
      </c>
      <c r="C231" s="8">
        <v>0.8890740740740741</v>
      </c>
      <c r="D231" s="6" t="s">
        <v>21</v>
      </c>
      <c r="E231" s="10"/>
      <c r="F231" s="10"/>
      <c r="I231" s="13">
        <f t="array" ref="I231">IF(D231="","",INDEX('Товары '!$D$2:$D$78, MATCH(D231, 'Товары '!$B$2:$B$78, 0)))
</f>
        <v>15</v>
      </c>
      <c r="J231" s="14">
        <f>IF(D231="","",VLOOKUP(D231, 'Товары '!$B$2:$C$78, 2, FALSE))
</f>
        <v>6.9</v>
      </c>
      <c r="K231" s="15">
        <f t="shared" si="4"/>
        <v>8.1</v>
      </c>
    </row>
    <row r="232">
      <c r="A232" s="6">
        <v>40.0</v>
      </c>
      <c r="B232" s="7">
        <v>45954.0</v>
      </c>
      <c r="C232" s="8">
        <v>0.8891666666666667</v>
      </c>
      <c r="D232" s="6" t="s">
        <v>14</v>
      </c>
      <c r="E232" s="10"/>
      <c r="F232" s="10"/>
      <c r="I232" s="14">
        <f t="array" ref="I232">IF(D232="","",INDEX('Товары '!$D$2:$D$78, MATCH(D232, 'Товары '!$B$2:$B$78, 0)))
</f>
        <v>15</v>
      </c>
      <c r="J232" s="14">
        <f>IF(D232="","",VLOOKUP(D232, 'Товары '!$B$2:$C$78, 2, FALSE))
</f>
        <v>9</v>
      </c>
      <c r="K232" s="15">
        <f t="shared" si="4"/>
        <v>6</v>
      </c>
    </row>
    <row r="233">
      <c r="A233" s="6">
        <v>41.0</v>
      </c>
      <c r="B233" s="7">
        <v>45954.0</v>
      </c>
      <c r="C233" s="8">
        <v>0.8961226851851852</v>
      </c>
      <c r="D233" s="6" t="s">
        <v>12</v>
      </c>
      <c r="E233" s="10"/>
      <c r="F233" s="10"/>
      <c r="I233" s="14">
        <f t="array" ref="I233">IF(D233="","",INDEX('Товары '!$D$2:$D$78, MATCH(D233, 'Товары '!$B$2:$B$78, 0)))
</f>
        <v>13</v>
      </c>
      <c r="J233" s="14">
        <f>IF(D233="","",VLOOKUP(D233, 'Товары '!$B$2:$C$78, 2, FALSE))
</f>
        <v>6.4</v>
      </c>
      <c r="K233" s="15">
        <f t="shared" si="4"/>
        <v>6.6</v>
      </c>
    </row>
    <row r="234">
      <c r="A234" s="6">
        <v>42.0</v>
      </c>
      <c r="B234" s="7">
        <v>45954.0</v>
      </c>
      <c r="C234" s="8">
        <v>0.968113425925926</v>
      </c>
      <c r="D234" s="6" t="s">
        <v>21</v>
      </c>
      <c r="E234" s="10"/>
      <c r="F234" s="10"/>
      <c r="I234" s="13">
        <f t="array" ref="I234">IF(D234="","",INDEX('Товары '!$D$2:$D$78, MATCH(D234, 'Товары '!$B$2:$B$78, 0)))
</f>
        <v>15</v>
      </c>
      <c r="J234" s="14">
        <f>IF(D234="","",VLOOKUP(D234, 'Товары '!$B$2:$C$78, 2, FALSE))
</f>
        <v>6.9</v>
      </c>
      <c r="K234" s="15">
        <f t="shared" si="4"/>
        <v>8.1</v>
      </c>
    </row>
    <row r="235">
      <c r="A235" s="6">
        <v>43.0</v>
      </c>
      <c r="B235" s="7">
        <v>45954.0</v>
      </c>
      <c r="C235" s="8">
        <v>0.9681597222222222</v>
      </c>
      <c r="D235" s="6" t="s">
        <v>15</v>
      </c>
      <c r="E235" s="10"/>
      <c r="F235" s="10"/>
      <c r="I235" s="13">
        <f t="array" ref="I235">IF(D235="","",INDEX('Товары '!$D$2:$D$78, MATCH(D235, 'Товары '!$B$2:$B$78, 0)))
</f>
        <v>15</v>
      </c>
      <c r="J235" s="14">
        <f>IF(D235="","",VLOOKUP(D235, 'Товары '!$B$2:$C$78, 2, FALSE))
</f>
        <v>9</v>
      </c>
      <c r="K235" s="15">
        <f t="shared" si="4"/>
        <v>6</v>
      </c>
    </row>
    <row r="236">
      <c r="A236" s="6">
        <v>44.0</v>
      </c>
      <c r="B236" s="7">
        <v>45954.0</v>
      </c>
      <c r="C236" s="8">
        <v>0.968275462962963</v>
      </c>
      <c r="D236" s="6" t="s">
        <v>12</v>
      </c>
      <c r="E236" s="10"/>
      <c r="F236" s="10"/>
      <c r="I236" s="14">
        <f t="array" ref="I236">IF(D236="","",INDEX('Товары '!$D$2:$D$78, MATCH(D236, 'Товары '!$B$2:$B$78, 0)))
</f>
        <v>13</v>
      </c>
      <c r="J236" s="14">
        <f>IF(D236="","",VLOOKUP(D236, 'Товары '!$B$2:$C$78, 2, FALSE))
</f>
        <v>6.4</v>
      </c>
      <c r="K236" s="15">
        <f t="shared" si="4"/>
        <v>6.6</v>
      </c>
    </row>
    <row r="237">
      <c r="A237" s="6">
        <v>45.0</v>
      </c>
      <c r="B237" s="7">
        <v>45954.0</v>
      </c>
      <c r="C237" s="8">
        <v>0.9683333333333334</v>
      </c>
      <c r="D237" s="6" t="s">
        <v>12</v>
      </c>
      <c r="E237" s="10"/>
      <c r="F237" s="10"/>
      <c r="I237" s="14">
        <f t="array" ref="I237">IF(D237="","",INDEX('Товары '!$D$2:$D$78, MATCH(D237, 'Товары '!$B$2:$B$78, 0)))
</f>
        <v>13</v>
      </c>
      <c r="J237" s="14">
        <f>IF(D237="","",VLOOKUP(D237, 'Товары '!$B$2:$C$78, 2, FALSE))
</f>
        <v>6.4</v>
      </c>
      <c r="K237" s="15">
        <f t="shared" si="4"/>
        <v>6.6</v>
      </c>
    </row>
    <row r="238">
      <c r="A238" s="6">
        <v>46.0</v>
      </c>
      <c r="B238" s="7">
        <v>45955.0</v>
      </c>
      <c r="C238" s="8">
        <v>0.017685185185185186</v>
      </c>
      <c r="D238" s="6" t="s">
        <v>25</v>
      </c>
      <c r="E238" s="10"/>
      <c r="F238" s="10"/>
      <c r="I238" s="14">
        <f t="array" ref="I238">IF(D238="","",INDEX('Товары '!$D$2:$D$78, MATCH(D238, 'Товары '!$B$2:$B$78, 0)))
</f>
        <v>30</v>
      </c>
      <c r="J238" s="14">
        <f>IF(D238="","",VLOOKUP(D238, 'Товары '!$B$2:$C$78, 2, FALSE))
</f>
        <v>0</v>
      </c>
      <c r="K238" s="15">
        <f t="shared" si="4"/>
        <v>30</v>
      </c>
    </row>
    <row r="239">
      <c r="A239" s="6">
        <v>47.0</v>
      </c>
      <c r="B239" s="7">
        <v>45955.0</v>
      </c>
      <c r="C239" s="8">
        <v>0.09412037037037037</v>
      </c>
      <c r="D239" s="6" t="s">
        <v>15</v>
      </c>
      <c r="E239" s="10"/>
      <c r="F239" s="10"/>
      <c r="I239" s="13">
        <f t="array" ref="I239">IF(D239="","",INDEX('Товары '!$D$2:$D$78, MATCH(D239, 'Товары '!$B$2:$B$78, 0)))
</f>
        <v>15</v>
      </c>
      <c r="J239" s="14">
        <f>IF(D239="","",VLOOKUP(D239, 'Товары '!$B$2:$C$78, 2, FALSE))
</f>
        <v>9</v>
      </c>
      <c r="K239" s="15">
        <f t="shared" si="4"/>
        <v>6</v>
      </c>
    </row>
    <row r="240">
      <c r="A240" s="6">
        <v>48.0</v>
      </c>
      <c r="B240" s="7">
        <v>45955.0</v>
      </c>
      <c r="C240" s="8">
        <v>0.09420138888888889</v>
      </c>
      <c r="D240" s="6" t="s">
        <v>21</v>
      </c>
      <c r="E240" s="10"/>
      <c r="F240" s="10"/>
      <c r="I240" s="13">
        <f t="array" ref="I240">IF(D240="","",INDEX('Товары '!$D$2:$D$78, MATCH(D240, 'Товары '!$B$2:$B$78, 0)))
</f>
        <v>15</v>
      </c>
      <c r="J240" s="14">
        <f>IF(D240="","",VLOOKUP(D240, 'Товары '!$B$2:$C$78, 2, FALSE))
</f>
        <v>6.9</v>
      </c>
      <c r="K240" s="15">
        <f t="shared" si="4"/>
        <v>8.1</v>
      </c>
    </row>
    <row r="241">
      <c r="A241" s="6">
        <v>49.0</v>
      </c>
      <c r="B241" s="7">
        <v>45955.0</v>
      </c>
      <c r="C241" s="8">
        <v>0.10340277777777777</v>
      </c>
      <c r="D241" s="6" t="s">
        <v>12</v>
      </c>
      <c r="E241" s="10"/>
      <c r="F241" s="10"/>
      <c r="I241" s="14">
        <f t="array" ref="I241">IF(D241="","",INDEX('Товары '!$D$2:$D$78, MATCH(D241, 'Товары '!$B$2:$B$78, 0)))
</f>
        <v>13</v>
      </c>
      <c r="J241" s="14">
        <f>IF(D241="","",VLOOKUP(D241, 'Товары '!$B$2:$C$78, 2, FALSE))
</f>
        <v>6.4</v>
      </c>
      <c r="K241" s="15">
        <f t="shared" si="4"/>
        <v>6.6</v>
      </c>
    </row>
    <row r="242">
      <c r="A242" s="6">
        <v>50.0</v>
      </c>
      <c r="B242" s="7"/>
      <c r="C242" s="8"/>
      <c r="D242" s="18"/>
      <c r="E242" s="10"/>
      <c r="F242" s="10"/>
      <c r="I242" s="13" t="str">
        <f t="array" ref="I242">IF(D242="","",INDEX('Товары '!$D$2:$D$78, MATCH(D242, 'Товары '!$B$2:$B$78, 0)))
</f>
        <v/>
      </c>
      <c r="J242" s="13" t="str">
        <f>IF(D242="","",VLOOKUP(D242, 'Товары '!$B$2:$C$78, 2, FALSE))
</f>
        <v/>
      </c>
      <c r="K242" s="15">
        <f t="shared" si="4"/>
        <v>0</v>
      </c>
    </row>
    <row r="243">
      <c r="A243" s="6">
        <v>51.0</v>
      </c>
      <c r="B243" s="7"/>
      <c r="C243" s="8"/>
      <c r="D243" s="18"/>
      <c r="E243" s="10"/>
      <c r="F243" s="10"/>
      <c r="I243" s="13" t="str">
        <f t="array" ref="I243">IF(D243="","",INDEX('Товары '!$D$2:$D$78, MATCH(D243, 'Товары '!$B$2:$B$78, 0)))
</f>
        <v/>
      </c>
      <c r="J243" s="13" t="str">
        <f>IF(D243="","",VLOOKUP(D243, 'Товары '!$B$2:$C$78, 2, FALSE))
</f>
        <v/>
      </c>
      <c r="K243" s="15">
        <f t="shared" si="4"/>
        <v>0</v>
      </c>
    </row>
    <row r="244">
      <c r="A244" s="6">
        <v>52.0</v>
      </c>
      <c r="B244" s="7"/>
      <c r="C244" s="8"/>
      <c r="D244" s="18"/>
      <c r="E244" s="10"/>
      <c r="F244" s="10"/>
      <c r="I244" s="13" t="str">
        <f t="array" ref="I244">IF(D244="","",INDEX('Товары '!$D$2:$D$78, MATCH(D244, 'Товары '!$B$2:$B$78, 0)))
</f>
        <v/>
      </c>
      <c r="J244" s="13" t="str">
        <f>IF(D244="","",VLOOKUP(D244, 'Товары '!$B$2:$C$78, 2, FALSE))
</f>
        <v/>
      </c>
      <c r="K244" s="15">
        <f t="shared" si="4"/>
        <v>0</v>
      </c>
    </row>
    <row r="245">
      <c r="A245" s="6">
        <v>53.0</v>
      </c>
      <c r="B245" s="7"/>
      <c r="C245" s="8"/>
      <c r="D245" s="18"/>
      <c r="E245" s="10"/>
      <c r="F245" s="10"/>
      <c r="I245" s="13" t="str">
        <f t="array" ref="I245">IF(D245="","",INDEX('Товары '!$D$2:$D$78, MATCH(D245, 'Товары '!$B$2:$B$78, 0)))
</f>
        <v/>
      </c>
      <c r="J245" s="13" t="str">
        <f>IF(D245="","",VLOOKUP(D245, 'Товары '!$B$2:$C$78, 2, FALSE))
</f>
        <v/>
      </c>
      <c r="K245" s="15">
        <f t="shared" si="4"/>
        <v>0</v>
      </c>
    </row>
    <row r="246">
      <c r="A246" s="6">
        <v>54.0</v>
      </c>
      <c r="B246" s="7"/>
      <c r="C246" s="8"/>
      <c r="D246" s="18"/>
      <c r="E246" s="10"/>
      <c r="F246" s="10"/>
      <c r="I246" s="13" t="str">
        <f t="array" ref="I246">IF(D246="","",INDEX('Товары '!$D$2:$D$78, MATCH(D246, 'Товары '!$B$2:$B$78, 0)))
</f>
        <v/>
      </c>
      <c r="J246" s="13" t="str">
        <f>IF(D246="","",VLOOKUP(D246, 'Товары '!$B$2:$C$78, 2, FALSE))
</f>
        <v/>
      </c>
      <c r="K246" s="15">
        <f t="shared" si="4"/>
        <v>0</v>
      </c>
    </row>
    <row r="247">
      <c r="A247" s="6">
        <v>55.0</v>
      </c>
      <c r="B247" s="7"/>
      <c r="C247" s="8"/>
      <c r="D247" s="18"/>
      <c r="E247" s="10"/>
      <c r="F247" s="10"/>
      <c r="I247" s="13" t="str">
        <f t="array" ref="I247">IF(D247="","",INDEX('Товары '!$D$2:$D$78, MATCH(D247, 'Товары '!$B$2:$B$78, 0)))
</f>
        <v/>
      </c>
      <c r="J247" s="13" t="str">
        <f>IF(D247="","",VLOOKUP(D247, 'Товары '!$B$2:$C$78, 2, FALSE))
</f>
        <v/>
      </c>
      <c r="K247" s="15">
        <f t="shared" si="4"/>
        <v>0</v>
      </c>
    </row>
    <row r="248">
      <c r="A248" s="6">
        <v>56.0</v>
      </c>
      <c r="B248" s="7"/>
      <c r="C248" s="8"/>
      <c r="D248" s="18"/>
      <c r="E248" s="10"/>
      <c r="F248" s="10"/>
      <c r="I248" s="13" t="str">
        <f t="array" ref="I248">IF(D248="","",INDEX('Товары '!$D$2:$D$78, MATCH(D248, 'Товары '!$B$2:$B$78, 0)))
</f>
        <v/>
      </c>
      <c r="J248" s="13" t="str">
        <f>IF(D248="","",VLOOKUP(D248, 'Товары '!$B$2:$C$78, 2, FALSE))
</f>
        <v/>
      </c>
      <c r="K248" s="15">
        <f t="shared" si="4"/>
        <v>0</v>
      </c>
    </row>
    <row r="249">
      <c r="A249" s="6">
        <v>57.0</v>
      </c>
      <c r="B249" s="7"/>
      <c r="C249" s="8"/>
      <c r="D249" s="18"/>
      <c r="E249" s="10"/>
      <c r="F249" s="10"/>
      <c r="I249" s="13" t="str">
        <f t="array" ref="I249">IF(D249="","",INDEX('Товары '!$D$2:$D$78, MATCH(D249, 'Товары '!$B$2:$B$78, 0)))
</f>
        <v/>
      </c>
      <c r="J249" s="13" t="str">
        <f>IF(D249="","",VLOOKUP(D249, 'Товары '!$B$2:$C$78, 2, FALSE))
</f>
        <v/>
      </c>
      <c r="K249" s="15">
        <f t="shared" si="4"/>
        <v>0</v>
      </c>
    </row>
    <row r="250">
      <c r="A250" s="6">
        <v>58.0</v>
      </c>
      <c r="B250" s="7"/>
      <c r="C250" s="8"/>
      <c r="D250" s="18"/>
      <c r="E250" s="10"/>
      <c r="F250" s="10"/>
      <c r="I250" s="13" t="str">
        <f t="array" ref="I250">IF(D250="","",INDEX('Товары '!$D$2:$D$78, MATCH(D250, 'Товары '!$B$2:$B$78, 0)))
</f>
        <v/>
      </c>
      <c r="J250" s="13" t="str">
        <f>IF(D250="","",VLOOKUP(D250, 'Товары '!$B$2:$C$78, 2, FALSE))
</f>
        <v/>
      </c>
      <c r="K250" s="15">
        <f t="shared" si="4"/>
        <v>0</v>
      </c>
    </row>
    <row r="251">
      <c r="A251" s="6">
        <v>59.0</v>
      </c>
      <c r="B251" s="7"/>
      <c r="C251" s="8"/>
      <c r="D251" s="18"/>
      <c r="E251" s="10"/>
      <c r="F251" s="10"/>
      <c r="I251" s="13" t="str">
        <f t="array" ref="I251">IF(D251="","",INDEX('Товары '!$D$2:$D$78, MATCH(D251, 'Товары '!$B$2:$B$78, 0)))
</f>
        <v/>
      </c>
      <c r="J251" s="13" t="str">
        <f>IF(D251="","",VLOOKUP(D251, 'Товары '!$B$2:$C$78, 2, FALSE))
</f>
        <v/>
      </c>
      <c r="K251" s="15">
        <f t="shared" si="4"/>
        <v>0</v>
      </c>
    </row>
    <row r="252">
      <c r="A252" s="6">
        <v>60.0</v>
      </c>
      <c r="B252" s="7"/>
      <c r="C252" s="8"/>
      <c r="D252" s="18"/>
      <c r="E252" s="10"/>
      <c r="F252" s="10"/>
      <c r="I252" s="13" t="str">
        <f t="array" ref="I252">IF(D252="","",INDEX('Товары '!$D$2:$D$78, MATCH(D252, 'Товары '!$B$2:$B$78, 0)))
</f>
        <v/>
      </c>
      <c r="J252" s="13" t="str">
        <f>IF(D252="","",VLOOKUP(D252, 'Товары '!$B$2:$C$78, 2, FALSE))
</f>
        <v/>
      </c>
      <c r="K252" s="15">
        <f t="shared" si="4"/>
        <v>0</v>
      </c>
    </row>
    <row r="253">
      <c r="A253" s="1" t="s">
        <v>0</v>
      </c>
      <c r="B253" s="1" t="s">
        <v>1</v>
      </c>
      <c r="C253" s="2" t="s">
        <v>2</v>
      </c>
      <c r="D253" s="2" t="s">
        <v>3</v>
      </c>
      <c r="E253" s="3" t="s">
        <v>4</v>
      </c>
      <c r="F253" s="1" t="s">
        <v>5</v>
      </c>
      <c r="G253" s="4" t="s">
        <v>6</v>
      </c>
      <c r="H253" s="5" t="s">
        <v>7</v>
      </c>
      <c r="I253" s="1" t="s">
        <v>8</v>
      </c>
      <c r="J253" s="1" t="s">
        <v>9</v>
      </c>
      <c r="K253" s="1" t="s">
        <v>10</v>
      </c>
    </row>
    <row r="256">
      <c r="A256" s="6">
        <v>1.0</v>
      </c>
      <c r="B256" s="7">
        <v>45955.0</v>
      </c>
      <c r="C256" s="8">
        <v>0.578287037037037</v>
      </c>
      <c r="D256" s="9" t="s">
        <v>12</v>
      </c>
      <c r="E256" s="10"/>
      <c r="F256" s="10"/>
      <c r="G256" s="11">
        <f>SUM(K256:K315)</f>
        <v>372.6</v>
      </c>
      <c r="H256" s="12">
        <f>SUM(J256:K315)</f>
        <v>829</v>
      </c>
      <c r="I256" s="14">
        <f t="array" ref="I256">IF(D256="","",INDEX('Товары '!$D$2:$D$78, MATCH(D256, 'Товары '!$B$2:$B$78, 0)))
</f>
        <v>13</v>
      </c>
      <c r="J256" s="14">
        <f>IF(D256="","",VLOOKUP(D256, 'Товары '!$B$2:$C$78, 2, FALSE))
</f>
        <v>6.4</v>
      </c>
      <c r="K256" s="15">
        <f t="shared" ref="K256:K315" si="5">IF(OR(I256="", J256=""), "", VALUE(I256) - VALUE(J256))-F256
</f>
        <v>6.6</v>
      </c>
    </row>
    <row r="257">
      <c r="A257" s="6">
        <v>2.0</v>
      </c>
      <c r="B257" s="7">
        <v>45955.0</v>
      </c>
      <c r="C257" s="16">
        <v>0.5846643518518518</v>
      </c>
      <c r="D257" s="9" t="s">
        <v>11</v>
      </c>
      <c r="E257" s="10"/>
      <c r="F257" s="10"/>
      <c r="I257" s="13">
        <f t="array" ref="I257">IF(D257="","",INDEX('Товары '!$D$2:$D$78, MATCH(D257, 'Товары '!$B$2:$B$78, 0)))
</f>
        <v>15</v>
      </c>
      <c r="J257" s="14">
        <f>IF(D257="","",VLOOKUP(D257, 'Товары '!$B$2:$C$78, 2, FALSE))
</f>
        <v>9</v>
      </c>
      <c r="K257" s="15">
        <f t="shared" si="5"/>
        <v>6</v>
      </c>
    </row>
    <row r="258">
      <c r="A258" s="6">
        <v>3.0</v>
      </c>
      <c r="B258" s="17">
        <v>45955.0</v>
      </c>
      <c r="C258" s="8">
        <v>0.587650462962963</v>
      </c>
      <c r="D258" s="9" t="s">
        <v>25</v>
      </c>
      <c r="E258" s="10" t="s">
        <v>26</v>
      </c>
      <c r="F258" s="10"/>
      <c r="I258" s="14">
        <f t="array" ref="I258">IF(D258="","",INDEX('Товары '!$D$2:$D$78, MATCH(D258, 'Товары '!$B$2:$B$78, 0)))
</f>
        <v>30</v>
      </c>
      <c r="J258" s="14">
        <f>IF(D258="","",VLOOKUP(D258, 'Товары '!$B$2:$C$78, 2, FALSE))
</f>
        <v>0</v>
      </c>
      <c r="K258" s="15">
        <f t="shared" si="5"/>
        <v>30</v>
      </c>
    </row>
    <row r="259">
      <c r="A259" s="6">
        <v>4.0</v>
      </c>
      <c r="B259" s="17">
        <v>45955.0</v>
      </c>
      <c r="C259" s="8">
        <v>0.5888194444444445</v>
      </c>
      <c r="D259" s="9" t="s">
        <v>14</v>
      </c>
      <c r="E259" s="10"/>
      <c r="F259" s="10"/>
      <c r="I259" s="14">
        <f t="array" ref="I259">IF(D259="","",INDEX('Товары '!$D$2:$D$78, MATCH(D259, 'Товары '!$B$2:$B$78, 0)))
</f>
        <v>15</v>
      </c>
      <c r="J259" s="14">
        <f>IF(D259="","",VLOOKUP(D259, 'Товары '!$B$2:$C$78, 2, FALSE))
</f>
        <v>9</v>
      </c>
      <c r="K259" s="15">
        <f t="shared" si="5"/>
        <v>6</v>
      </c>
    </row>
    <row r="260">
      <c r="A260" s="6">
        <v>5.0</v>
      </c>
      <c r="B260" s="17">
        <v>45955.0</v>
      </c>
      <c r="C260" s="8">
        <v>0.5928356481481482</v>
      </c>
      <c r="D260" s="9" t="s">
        <v>27</v>
      </c>
      <c r="E260" s="10"/>
      <c r="F260" s="10"/>
      <c r="I260" s="14">
        <f t="array" ref="I260">IF(D260="","",INDEX('Товары '!$D$2:$D$78, MATCH(D260, 'Товары '!$B$2:$B$78, 0)))
</f>
        <v>15</v>
      </c>
      <c r="J260" s="14">
        <f>IF(D260="","",VLOOKUP(D260, 'Товары '!$B$2:$C$78, 2, FALSE))
</f>
        <v>8</v>
      </c>
      <c r="K260" s="15">
        <f t="shared" si="5"/>
        <v>7</v>
      </c>
    </row>
    <row r="261">
      <c r="A261" s="6">
        <v>6.0</v>
      </c>
      <c r="B261" s="7">
        <v>45955.0</v>
      </c>
      <c r="C261" s="8">
        <v>0.6060300925925926</v>
      </c>
      <c r="D261" s="9" t="s">
        <v>23</v>
      </c>
      <c r="E261" s="10"/>
      <c r="F261" s="10"/>
      <c r="I261" s="13">
        <f t="array" ref="I261">IF(D261="","",INDEX('Товары '!$D$2:$D$78, MATCH(D261, 'Товары '!$B$2:$B$78, 0)))
</f>
        <v>15</v>
      </c>
      <c r="J261" s="14">
        <f>IF(D261="","",VLOOKUP(D261, 'Товары '!$B$2:$C$78, 2, FALSE))
</f>
        <v>8.5</v>
      </c>
      <c r="K261" s="15">
        <f t="shared" si="5"/>
        <v>6.5</v>
      </c>
    </row>
    <row r="262">
      <c r="A262" s="6">
        <v>7.0</v>
      </c>
      <c r="B262" s="7">
        <v>45955.0</v>
      </c>
      <c r="C262" s="8">
        <v>0.6060300925925926</v>
      </c>
      <c r="D262" s="9" t="s">
        <v>15</v>
      </c>
      <c r="E262" s="10"/>
      <c r="F262" s="10"/>
      <c r="I262" s="13">
        <f t="array" ref="I262">IF(D262="","",INDEX('Товары '!$D$2:$D$78, MATCH(D262, 'Товары '!$B$2:$B$78, 0)))
</f>
        <v>15</v>
      </c>
      <c r="J262" s="14">
        <f>IF(D262="","",VLOOKUP(D262, 'Товары '!$B$2:$C$78, 2, FALSE))
</f>
        <v>9</v>
      </c>
      <c r="K262" s="15">
        <f t="shared" si="5"/>
        <v>6</v>
      </c>
    </row>
    <row r="263">
      <c r="A263" s="6">
        <v>8.0</v>
      </c>
      <c r="B263" s="7">
        <v>45955.0</v>
      </c>
      <c r="C263" s="8">
        <v>0.6235879629629629</v>
      </c>
      <c r="D263" s="9" t="s">
        <v>21</v>
      </c>
      <c r="E263" s="10"/>
      <c r="F263" s="10"/>
      <c r="I263" s="13">
        <f t="array" ref="I263">IF(D263="","",INDEX('Товары '!$D$2:$D$78, MATCH(D263, 'Товары '!$B$2:$B$78, 0)))
</f>
        <v>15</v>
      </c>
      <c r="J263" s="14">
        <f>IF(D263="","",VLOOKUP(D263, 'Товары '!$B$2:$C$78, 2, FALSE))
</f>
        <v>6.9</v>
      </c>
      <c r="K263" s="15">
        <f t="shared" si="5"/>
        <v>8.1</v>
      </c>
    </row>
    <row r="264">
      <c r="A264" s="6">
        <v>9.0</v>
      </c>
      <c r="B264" s="7">
        <v>45955.0</v>
      </c>
      <c r="C264" s="8">
        <v>0.6359490740740741</v>
      </c>
      <c r="D264" s="9" t="s">
        <v>20</v>
      </c>
      <c r="E264" s="10"/>
      <c r="F264" s="10"/>
      <c r="I264" s="14">
        <f t="array" ref="I264">IF(D264="","",INDEX('Товары '!$D$2:$D$78, MATCH(D264, 'Товары '!$B$2:$B$78, 0)))
</f>
        <v>15</v>
      </c>
      <c r="J264" s="14">
        <f>IF(D264="","",VLOOKUP(D264, 'Товары '!$B$2:$C$78, 2, FALSE))
</f>
        <v>9</v>
      </c>
      <c r="K264" s="15">
        <f t="shared" si="5"/>
        <v>6</v>
      </c>
    </row>
    <row r="265">
      <c r="A265" s="6">
        <v>10.0</v>
      </c>
      <c r="B265" s="7">
        <v>45955.0</v>
      </c>
      <c r="C265" s="8">
        <v>0.6428703703703704</v>
      </c>
      <c r="D265" s="9" t="s">
        <v>20</v>
      </c>
      <c r="E265" s="10"/>
      <c r="F265" s="10"/>
      <c r="I265" s="14">
        <f t="array" ref="I265">IF(D265="","",INDEX('Товары '!$D$2:$D$78, MATCH(D265, 'Товары '!$B$2:$B$78, 0)))
</f>
        <v>15</v>
      </c>
      <c r="J265" s="14">
        <f>IF(D265="","",VLOOKUP(D265, 'Товары '!$B$2:$C$78, 2, FALSE))
</f>
        <v>9</v>
      </c>
      <c r="K265" s="15">
        <f t="shared" si="5"/>
        <v>6</v>
      </c>
    </row>
    <row r="266">
      <c r="A266" s="6">
        <v>11.0</v>
      </c>
      <c r="B266" s="7">
        <v>45955.0</v>
      </c>
      <c r="C266" s="8">
        <v>0.6466203703703703</v>
      </c>
      <c r="D266" s="9" t="s">
        <v>12</v>
      </c>
      <c r="E266" s="10"/>
      <c r="F266" s="10"/>
      <c r="I266" s="14">
        <f t="array" ref="I266">IF(D266="","",INDEX('Товары '!$D$2:$D$78, MATCH(D266, 'Товары '!$B$2:$B$78, 0)))
</f>
        <v>13</v>
      </c>
      <c r="J266" s="14">
        <f>IF(D266="","",VLOOKUP(D266, 'Товары '!$B$2:$C$78, 2, FALSE))
</f>
        <v>6.4</v>
      </c>
      <c r="K266" s="15">
        <f t="shared" si="5"/>
        <v>6.6</v>
      </c>
    </row>
    <row r="267">
      <c r="A267" s="6">
        <v>12.0</v>
      </c>
      <c r="B267" s="7">
        <v>45955.0</v>
      </c>
      <c r="C267" s="8">
        <v>0.6911458333333333</v>
      </c>
      <c r="D267" s="9" t="s">
        <v>11</v>
      </c>
      <c r="E267" s="10"/>
      <c r="F267" s="10"/>
      <c r="I267" s="13">
        <f t="array" ref="I267">IF(D267="","",INDEX('Товары '!$D$2:$D$78, MATCH(D267, 'Товары '!$B$2:$B$78, 0)))
</f>
        <v>15</v>
      </c>
      <c r="J267" s="14">
        <f>IF(D267="","",VLOOKUP(D267, 'Товары '!$B$2:$C$78, 2, FALSE))
</f>
        <v>9</v>
      </c>
      <c r="K267" s="15">
        <f t="shared" si="5"/>
        <v>6</v>
      </c>
    </row>
    <row r="268">
      <c r="A268" s="6">
        <v>13.0</v>
      </c>
      <c r="B268" s="7">
        <v>45955.0</v>
      </c>
      <c r="C268" s="8">
        <v>0.6911805555555556</v>
      </c>
      <c r="D268" s="6" t="s">
        <v>12</v>
      </c>
      <c r="E268" s="10"/>
      <c r="F268" s="10"/>
      <c r="I268" s="14">
        <f t="array" ref="I268">IF(D268="","",INDEX('Товары '!$D$2:$D$78, MATCH(D268, 'Товары '!$B$2:$B$78, 0)))
</f>
        <v>13</v>
      </c>
      <c r="J268" s="14">
        <f>IF(D268="","",VLOOKUP(D268, 'Товары '!$B$2:$C$78, 2, FALSE))
</f>
        <v>6.4</v>
      </c>
      <c r="K268" s="15">
        <f t="shared" si="5"/>
        <v>6.6</v>
      </c>
    </row>
    <row r="269">
      <c r="A269" s="6">
        <v>14.0</v>
      </c>
      <c r="B269" s="7">
        <v>45955.0</v>
      </c>
      <c r="C269" s="8">
        <v>0.6949884259259259</v>
      </c>
      <c r="D269" s="6" t="s">
        <v>24</v>
      </c>
      <c r="E269" s="10"/>
      <c r="F269" s="10"/>
      <c r="I269" s="14">
        <f t="array" ref="I269">IF(D269="","",INDEX('Товары '!$D$2:$D$78, MATCH(D269, 'Товары '!$B$2:$B$78, 0)))
</f>
        <v>15</v>
      </c>
      <c r="J269" s="14">
        <f>IF(D269="","",VLOOKUP(D269, 'Товары '!$B$2:$C$78, 2, FALSE))
</f>
        <v>8.5</v>
      </c>
      <c r="K269" s="15">
        <f t="shared" si="5"/>
        <v>6.5</v>
      </c>
    </row>
    <row r="270">
      <c r="A270" s="6">
        <v>15.0</v>
      </c>
      <c r="B270" s="7">
        <v>45955.0</v>
      </c>
      <c r="C270" s="8">
        <v>0.6951041666666666</v>
      </c>
      <c r="D270" s="6" t="s">
        <v>24</v>
      </c>
      <c r="E270" s="10"/>
      <c r="F270" s="10"/>
      <c r="I270" s="14">
        <f t="array" ref="I270">IF(D270="","",INDEX('Товары '!$D$2:$D$78, MATCH(D270, 'Товары '!$B$2:$B$78, 0)))
</f>
        <v>15</v>
      </c>
      <c r="J270" s="14">
        <f>IF(D270="","",VLOOKUP(D270, 'Товары '!$B$2:$C$78, 2, FALSE))
</f>
        <v>8.5</v>
      </c>
      <c r="K270" s="15">
        <f t="shared" si="5"/>
        <v>6.5</v>
      </c>
    </row>
    <row r="271">
      <c r="A271" s="6">
        <v>16.0</v>
      </c>
      <c r="B271" s="7">
        <v>45955.0</v>
      </c>
      <c r="C271" s="8">
        <v>0.7004050925925925</v>
      </c>
      <c r="D271" s="6" t="s">
        <v>15</v>
      </c>
      <c r="E271" s="10"/>
      <c r="F271" s="10"/>
      <c r="I271" s="13">
        <f t="array" ref="I271">IF(D271="","",INDEX('Товары '!$D$2:$D$78, MATCH(D271, 'Товары '!$B$2:$B$78, 0)))
</f>
        <v>15</v>
      </c>
      <c r="J271" s="14">
        <f>IF(D271="","",VLOOKUP(D271, 'Товары '!$B$2:$C$78, 2, FALSE))
</f>
        <v>9</v>
      </c>
      <c r="K271" s="15">
        <f t="shared" si="5"/>
        <v>6</v>
      </c>
    </row>
    <row r="272">
      <c r="A272" s="6">
        <v>17.0</v>
      </c>
      <c r="B272" s="7">
        <v>45955.0</v>
      </c>
      <c r="C272" s="8">
        <v>0.7100115740740741</v>
      </c>
      <c r="D272" s="6" t="s">
        <v>11</v>
      </c>
      <c r="E272" s="10"/>
      <c r="F272" s="10"/>
      <c r="I272" s="13">
        <f t="array" ref="I272">IF(D272="","",INDEX('Товары '!$D$2:$D$78, MATCH(D272, 'Товары '!$B$2:$B$78, 0)))
</f>
        <v>15</v>
      </c>
      <c r="J272" s="14">
        <f>IF(D272="","",VLOOKUP(D272, 'Товары '!$B$2:$C$78, 2, FALSE))
</f>
        <v>9</v>
      </c>
      <c r="K272" s="15">
        <f t="shared" si="5"/>
        <v>6</v>
      </c>
    </row>
    <row r="273">
      <c r="A273" s="6">
        <v>18.0</v>
      </c>
      <c r="B273" s="7">
        <v>45955.0</v>
      </c>
      <c r="C273" s="8">
        <v>0.7102546296296296</v>
      </c>
      <c r="D273" s="6" t="s">
        <v>28</v>
      </c>
      <c r="E273" s="10"/>
      <c r="F273" s="10"/>
      <c r="I273" s="14">
        <f t="array" ref="I273">IF(D273="","",INDEX('Товары '!$D$2:$D$78, MATCH(D273, 'Товары '!$B$2:$B$78, 0)))
</f>
        <v>15</v>
      </c>
      <c r="J273" s="14">
        <f>IF(D273="","",VLOOKUP(D273, 'Товары '!$B$2:$C$78, 2, FALSE))
</f>
        <v>8</v>
      </c>
      <c r="K273" s="15">
        <f t="shared" si="5"/>
        <v>7</v>
      </c>
    </row>
    <row r="274">
      <c r="A274" s="6">
        <v>19.0</v>
      </c>
      <c r="B274" s="7">
        <v>45955.0</v>
      </c>
      <c r="C274" s="8">
        <v>0.7532523148148148</v>
      </c>
      <c r="D274" s="6" t="s">
        <v>20</v>
      </c>
      <c r="E274" s="10"/>
      <c r="F274" s="10"/>
      <c r="I274" s="14">
        <f t="array" ref="I274">IF(D274="","",INDEX('Товары '!$D$2:$D$78, MATCH(D274, 'Товары '!$B$2:$B$78, 0)))
</f>
        <v>15</v>
      </c>
      <c r="J274" s="14">
        <f>IF(D274="","",VLOOKUP(D274, 'Товары '!$B$2:$C$78, 2, FALSE))
</f>
        <v>9</v>
      </c>
      <c r="K274" s="15">
        <f t="shared" si="5"/>
        <v>6</v>
      </c>
    </row>
    <row r="275">
      <c r="A275" s="6">
        <v>20.0</v>
      </c>
      <c r="B275" s="7">
        <v>45955.0</v>
      </c>
      <c r="C275" s="8">
        <v>0.7534027777777778</v>
      </c>
      <c r="D275" s="6" t="s">
        <v>21</v>
      </c>
      <c r="E275" s="10"/>
      <c r="F275" s="10"/>
      <c r="I275" s="13">
        <f t="array" ref="I275">IF(D275="","",INDEX('Товары '!$D$2:$D$78, MATCH(D275, 'Товары '!$B$2:$B$78, 0)))
</f>
        <v>15</v>
      </c>
      <c r="J275" s="14">
        <f>IF(D275="","",VLOOKUP(D275, 'Товары '!$B$2:$C$78, 2, FALSE))
</f>
        <v>6.9</v>
      </c>
      <c r="K275" s="15">
        <f t="shared" si="5"/>
        <v>8.1</v>
      </c>
    </row>
    <row r="276">
      <c r="A276" s="6">
        <v>21.0</v>
      </c>
      <c r="B276" s="7">
        <v>45955.0</v>
      </c>
      <c r="C276" s="8">
        <v>0.787349537037037</v>
      </c>
      <c r="D276" s="6" t="s">
        <v>16</v>
      </c>
      <c r="E276" s="10"/>
      <c r="F276" s="10"/>
      <c r="I276" s="13">
        <f t="array" ref="I276">IF(D276="","",INDEX('Товары '!$D$2:$D$78, MATCH(D276, 'Товары '!$B$2:$B$78, 0)))
</f>
        <v>15</v>
      </c>
      <c r="J276" s="14">
        <f>IF(D276="","",VLOOKUP(D276, 'Товары '!$B$2:$C$78, 2, FALSE))
</f>
        <v>8.5</v>
      </c>
      <c r="K276" s="15">
        <f t="shared" si="5"/>
        <v>6.5</v>
      </c>
    </row>
    <row r="277">
      <c r="A277" s="6">
        <v>22.0</v>
      </c>
      <c r="B277" s="7">
        <v>45955.0</v>
      </c>
      <c r="C277" s="8">
        <v>0.7932523148148148</v>
      </c>
      <c r="D277" s="6" t="s">
        <v>12</v>
      </c>
      <c r="E277" s="10"/>
      <c r="F277" s="10"/>
      <c r="I277" s="14">
        <f t="array" ref="I277">IF(D277="","",INDEX('Товары '!$D$2:$D$78, MATCH(D277, 'Товары '!$B$2:$B$78, 0)))
</f>
        <v>13</v>
      </c>
      <c r="J277" s="14">
        <f>IF(D277="","",VLOOKUP(D277, 'Товары '!$B$2:$C$78, 2, FALSE))
</f>
        <v>6.4</v>
      </c>
      <c r="K277" s="15">
        <f t="shared" si="5"/>
        <v>6.6</v>
      </c>
    </row>
    <row r="278">
      <c r="A278" s="6">
        <v>23.0</v>
      </c>
      <c r="B278" s="7">
        <v>45955.0</v>
      </c>
      <c r="C278" s="8">
        <v>0.7938425925925926</v>
      </c>
      <c r="D278" s="6" t="s">
        <v>20</v>
      </c>
      <c r="E278" s="10"/>
      <c r="F278" s="10"/>
      <c r="I278" s="14">
        <f t="array" ref="I278">IF(D278="","",INDEX('Товары '!$D$2:$D$78, MATCH(D278, 'Товары '!$B$2:$B$78, 0)))
</f>
        <v>15</v>
      </c>
      <c r="J278" s="14">
        <f>IF(D278="","",VLOOKUP(D278, 'Товары '!$B$2:$C$78, 2, FALSE))
</f>
        <v>9</v>
      </c>
      <c r="K278" s="15">
        <f t="shared" si="5"/>
        <v>6</v>
      </c>
    </row>
    <row r="279">
      <c r="A279" s="6">
        <v>24.0</v>
      </c>
      <c r="B279" s="7">
        <v>45955.0</v>
      </c>
      <c r="C279" s="8">
        <v>0.8038310185185186</v>
      </c>
      <c r="D279" s="6" t="s">
        <v>20</v>
      </c>
      <c r="E279" s="10"/>
      <c r="F279" s="10"/>
      <c r="I279" s="14">
        <f t="array" ref="I279">IF(D279="","",INDEX('Товары '!$D$2:$D$78, MATCH(D279, 'Товары '!$B$2:$B$78, 0)))
</f>
        <v>15</v>
      </c>
      <c r="J279" s="14">
        <f>IF(D279="","",VLOOKUP(D279, 'Товары '!$B$2:$C$78, 2, FALSE))
</f>
        <v>9</v>
      </c>
      <c r="K279" s="15">
        <f t="shared" si="5"/>
        <v>6</v>
      </c>
    </row>
    <row r="280">
      <c r="A280" s="6">
        <v>25.0</v>
      </c>
      <c r="B280" s="7">
        <v>45955.0</v>
      </c>
      <c r="C280" s="8">
        <v>0.8091435185185185</v>
      </c>
      <c r="D280" s="6" t="s">
        <v>20</v>
      </c>
      <c r="E280" s="10"/>
      <c r="F280" s="10"/>
      <c r="I280" s="14">
        <f t="array" ref="I280">IF(D280="","",INDEX('Товары '!$D$2:$D$78, MATCH(D280, 'Товары '!$B$2:$B$78, 0)))
</f>
        <v>15</v>
      </c>
      <c r="J280" s="14">
        <f>IF(D280="","",VLOOKUP(D280, 'Товары '!$B$2:$C$78, 2, FALSE))
</f>
        <v>9</v>
      </c>
      <c r="K280" s="15">
        <f t="shared" si="5"/>
        <v>6</v>
      </c>
    </row>
    <row r="281">
      <c r="A281" s="6">
        <v>26.0</v>
      </c>
      <c r="B281" s="7">
        <v>45955.0</v>
      </c>
      <c r="C281" s="8">
        <v>0.8181712962962963</v>
      </c>
      <c r="D281" s="6" t="s">
        <v>21</v>
      </c>
      <c r="E281" s="10"/>
      <c r="F281" s="10"/>
      <c r="I281" s="13">
        <f t="array" ref="I281">IF(D281="","",INDEX('Товары '!$D$2:$D$78, MATCH(D281, 'Товары '!$B$2:$B$78, 0)))
</f>
        <v>15</v>
      </c>
      <c r="J281" s="14">
        <f>IF(D281="","",VLOOKUP(D281, 'Товары '!$B$2:$C$78, 2, FALSE))
</f>
        <v>6.9</v>
      </c>
      <c r="K281" s="15">
        <f t="shared" si="5"/>
        <v>8.1</v>
      </c>
    </row>
    <row r="282">
      <c r="A282" s="6">
        <v>27.0</v>
      </c>
      <c r="B282" s="7"/>
      <c r="C282" s="8"/>
      <c r="D282" s="6" t="s">
        <v>12</v>
      </c>
      <c r="E282" s="10"/>
      <c r="F282" s="10"/>
      <c r="I282" s="14">
        <f t="array" ref="I282">IF(D282="","",INDEX('Товары '!$D$2:$D$78, MATCH(D282, 'Товары '!$B$2:$B$78, 0)))
</f>
        <v>13</v>
      </c>
      <c r="J282" s="14">
        <f>IF(D282="","",VLOOKUP(D282, 'Товары '!$B$2:$C$78, 2, FALSE))
</f>
        <v>6.4</v>
      </c>
      <c r="K282" s="15">
        <f t="shared" si="5"/>
        <v>6.6</v>
      </c>
    </row>
    <row r="283">
      <c r="A283" s="6">
        <v>28.0</v>
      </c>
      <c r="B283" s="7">
        <v>45955.0</v>
      </c>
      <c r="C283" s="8">
        <v>0.8191666666666667</v>
      </c>
      <c r="D283" s="6" t="s">
        <v>29</v>
      </c>
      <c r="E283" s="10"/>
      <c r="F283" s="10"/>
      <c r="I283" s="14">
        <f t="array" ref="I283">IF(D283="","",INDEX('Товары '!$D$2:$D$78, MATCH(D283, 'Товары '!$B$2:$B$78, 0)))
</f>
        <v>13</v>
      </c>
      <c r="J283" s="14">
        <f>IF(D283="","",VLOOKUP(D283, 'Товары '!$B$2:$C$78, 2, FALSE))
</f>
        <v>7</v>
      </c>
      <c r="K283" s="15">
        <f t="shared" si="5"/>
        <v>6</v>
      </c>
    </row>
    <row r="284">
      <c r="A284" s="6">
        <v>29.0</v>
      </c>
      <c r="B284" s="7">
        <v>45955.0</v>
      </c>
      <c r="C284" s="8">
        <v>0.8216435185185185</v>
      </c>
      <c r="D284" s="6" t="s">
        <v>15</v>
      </c>
      <c r="E284" s="10"/>
      <c r="F284" s="10"/>
      <c r="I284" s="13">
        <f t="array" ref="I284">IF(D284="","",INDEX('Товары '!$D$2:$D$78, MATCH(D284, 'Товары '!$B$2:$B$78, 0)))
</f>
        <v>15</v>
      </c>
      <c r="J284" s="14">
        <f>IF(D284="","",VLOOKUP(D284, 'Товары '!$B$2:$C$78, 2, FALSE))
</f>
        <v>9</v>
      </c>
      <c r="K284" s="15">
        <f t="shared" si="5"/>
        <v>6</v>
      </c>
    </row>
    <row r="285">
      <c r="A285" s="6">
        <v>30.0</v>
      </c>
      <c r="B285" s="7"/>
      <c r="C285" s="8"/>
      <c r="D285" s="6" t="s">
        <v>12</v>
      </c>
      <c r="E285" s="10"/>
      <c r="F285" s="10"/>
      <c r="I285" s="14">
        <f t="array" ref="I285">IF(D285="","",INDEX('Товары '!$D$2:$D$78, MATCH(D285, 'Товары '!$B$2:$B$78, 0)))
</f>
        <v>13</v>
      </c>
      <c r="J285" s="14">
        <f>IF(D285="","",VLOOKUP(D285, 'Товары '!$B$2:$C$78, 2, FALSE))
</f>
        <v>6.4</v>
      </c>
      <c r="K285" s="15">
        <f t="shared" si="5"/>
        <v>6.6</v>
      </c>
    </row>
    <row r="286">
      <c r="A286" s="6">
        <v>31.0</v>
      </c>
      <c r="B286" s="7">
        <v>45955.0</v>
      </c>
      <c r="C286" s="8">
        <v>0.8311574074074074</v>
      </c>
      <c r="D286" s="6" t="s">
        <v>20</v>
      </c>
      <c r="E286" s="10"/>
      <c r="F286" s="10"/>
      <c r="I286" s="14">
        <f t="array" ref="I286">IF(D286="","",INDEX('Товары '!$D$2:$D$78, MATCH(D286, 'Товары '!$B$2:$B$78, 0)))
</f>
        <v>15</v>
      </c>
      <c r="J286" s="14">
        <f>IF(D286="","",VLOOKUP(D286, 'Товары '!$B$2:$C$78, 2, FALSE))
</f>
        <v>9</v>
      </c>
      <c r="K286" s="15">
        <f t="shared" si="5"/>
        <v>6</v>
      </c>
    </row>
    <row r="287">
      <c r="A287" s="6">
        <v>32.0</v>
      </c>
      <c r="B287" s="7">
        <v>45955.0</v>
      </c>
      <c r="C287" s="8">
        <v>0.8412847222222222</v>
      </c>
      <c r="D287" s="6" t="s">
        <v>20</v>
      </c>
      <c r="E287" s="10"/>
      <c r="F287" s="10"/>
      <c r="I287" s="14">
        <f t="array" ref="I287">IF(D287="","",INDEX('Товары '!$D$2:$D$78, MATCH(D287, 'Товары '!$B$2:$B$78, 0)))
</f>
        <v>15</v>
      </c>
      <c r="J287" s="14">
        <f>IF(D287="","",VLOOKUP(D287, 'Товары '!$B$2:$C$78, 2, FALSE))
</f>
        <v>9</v>
      </c>
      <c r="K287" s="15">
        <f t="shared" si="5"/>
        <v>6</v>
      </c>
    </row>
    <row r="288">
      <c r="A288" s="6">
        <v>33.0</v>
      </c>
      <c r="B288" s="7"/>
      <c r="C288" s="8"/>
      <c r="D288" s="6" t="s">
        <v>20</v>
      </c>
      <c r="E288" s="10"/>
      <c r="F288" s="10"/>
      <c r="I288" s="14">
        <f t="array" ref="I288">IF(D288="","",INDEX('Товары '!$D$2:$D$78, MATCH(D288, 'Товары '!$B$2:$B$78, 0)))
</f>
        <v>15</v>
      </c>
      <c r="J288" s="14">
        <f>IF(D288="","",VLOOKUP(D288, 'Товары '!$B$2:$C$78, 2, FALSE))
</f>
        <v>9</v>
      </c>
      <c r="K288" s="15">
        <f t="shared" si="5"/>
        <v>6</v>
      </c>
    </row>
    <row r="289">
      <c r="A289" s="6">
        <v>34.0</v>
      </c>
      <c r="B289" s="7"/>
      <c r="C289" s="8"/>
      <c r="D289" s="6" t="s">
        <v>11</v>
      </c>
      <c r="E289" s="10"/>
      <c r="F289" s="10"/>
      <c r="I289" s="13">
        <f t="array" ref="I289">IF(D289="","",INDEX('Товары '!$D$2:$D$78, MATCH(D289, 'Товары '!$B$2:$B$78, 0)))
</f>
        <v>15</v>
      </c>
      <c r="J289" s="14">
        <f>IF(D289="","",VLOOKUP(D289, 'Товары '!$B$2:$C$78, 2, FALSE))
</f>
        <v>9</v>
      </c>
      <c r="K289" s="15">
        <f t="shared" si="5"/>
        <v>6</v>
      </c>
    </row>
    <row r="290">
      <c r="A290" s="6">
        <v>35.0</v>
      </c>
      <c r="B290" s="7">
        <v>45955.0</v>
      </c>
      <c r="C290" s="8">
        <v>0.8414699074074075</v>
      </c>
      <c r="D290" s="6" t="s">
        <v>11</v>
      </c>
      <c r="E290" s="10"/>
      <c r="F290" s="10"/>
      <c r="I290" s="13">
        <f t="array" ref="I290">IF(D290="","",INDEX('Товары '!$D$2:$D$78, MATCH(D290, 'Товары '!$B$2:$B$78, 0)))
</f>
        <v>15</v>
      </c>
      <c r="J290" s="14">
        <f>IF(D290="","",VLOOKUP(D290, 'Товары '!$B$2:$C$78, 2, FALSE))
</f>
        <v>9</v>
      </c>
      <c r="K290" s="15">
        <f t="shared" si="5"/>
        <v>6</v>
      </c>
      <c r="L290" s="6" t="s">
        <v>30</v>
      </c>
    </row>
    <row r="291">
      <c r="A291" s="6">
        <v>36.0</v>
      </c>
      <c r="B291" s="7">
        <v>45955.0</v>
      </c>
      <c r="C291" s="8">
        <v>0.8505439814814815</v>
      </c>
      <c r="D291" s="6" t="s">
        <v>11</v>
      </c>
      <c r="E291" s="10"/>
      <c r="F291" s="10"/>
      <c r="I291" s="13">
        <f t="array" ref="I291">IF(D291="","",INDEX('Товары '!$D$2:$D$78, MATCH(D291, 'Товары '!$B$2:$B$78, 0)))
</f>
        <v>15</v>
      </c>
      <c r="J291" s="14">
        <f>IF(D291="","",VLOOKUP(D291, 'Товары '!$B$2:$C$78, 2, FALSE))
</f>
        <v>9</v>
      </c>
      <c r="K291" s="15">
        <f t="shared" si="5"/>
        <v>6</v>
      </c>
    </row>
    <row r="292">
      <c r="A292" s="6">
        <v>37.0</v>
      </c>
      <c r="B292" s="7">
        <v>45955.0</v>
      </c>
      <c r="C292" s="8">
        <v>0.8569907407407408</v>
      </c>
      <c r="D292" s="6" t="s">
        <v>20</v>
      </c>
      <c r="E292" s="10"/>
      <c r="F292" s="10"/>
      <c r="I292" s="14">
        <f t="array" ref="I292">IF(D292="","",INDEX('Товары '!$D$2:$D$78, MATCH(D292, 'Товары '!$B$2:$B$78, 0)))
</f>
        <v>15</v>
      </c>
      <c r="J292" s="14">
        <f>IF(D292="","",VLOOKUP(D292, 'Товары '!$B$2:$C$78, 2, FALSE))
</f>
        <v>9</v>
      </c>
      <c r="K292" s="15">
        <f t="shared" si="5"/>
        <v>6</v>
      </c>
    </row>
    <row r="293">
      <c r="A293" s="6">
        <v>38.0</v>
      </c>
      <c r="B293" s="7">
        <v>45955.0</v>
      </c>
      <c r="C293" s="8">
        <v>0.8654398148148148</v>
      </c>
      <c r="D293" s="6" t="s">
        <v>11</v>
      </c>
      <c r="E293" s="10"/>
      <c r="F293" s="10"/>
      <c r="I293" s="13">
        <f t="array" ref="I293">IF(D293="","",INDEX('Товары '!$D$2:$D$78, MATCH(D293, 'Товары '!$B$2:$B$78, 0)))
</f>
        <v>15</v>
      </c>
      <c r="J293" s="14">
        <f>IF(D293="","",VLOOKUP(D293, 'Товары '!$B$2:$C$78, 2, FALSE))
</f>
        <v>9</v>
      </c>
      <c r="K293" s="15">
        <f t="shared" si="5"/>
        <v>6</v>
      </c>
    </row>
    <row r="294">
      <c r="A294" s="6">
        <v>39.0</v>
      </c>
      <c r="B294" s="7">
        <v>45955.0</v>
      </c>
      <c r="C294" s="8">
        <v>0.8667013888888889</v>
      </c>
      <c r="D294" s="6" t="s">
        <v>15</v>
      </c>
      <c r="E294" s="10"/>
      <c r="F294" s="10"/>
      <c r="I294" s="13">
        <f t="array" ref="I294">IF(D294="","",INDEX('Товары '!$D$2:$D$78, MATCH(D294, 'Товары '!$B$2:$B$78, 0)))
</f>
        <v>15</v>
      </c>
      <c r="J294" s="14">
        <f>IF(D294="","",VLOOKUP(D294, 'Товары '!$B$2:$C$78, 2, FALSE))
</f>
        <v>9</v>
      </c>
      <c r="K294" s="15">
        <f t="shared" si="5"/>
        <v>6</v>
      </c>
    </row>
    <row r="295">
      <c r="A295" s="6">
        <v>40.0</v>
      </c>
      <c r="B295" s="7">
        <v>45955.0</v>
      </c>
      <c r="C295" s="8">
        <v>0.8755324074074075</v>
      </c>
      <c r="D295" s="6" t="s">
        <v>14</v>
      </c>
      <c r="E295" s="10"/>
      <c r="F295" s="10"/>
      <c r="I295" s="14">
        <f t="array" ref="I295">IF(D295="","",INDEX('Товары '!$D$2:$D$78, MATCH(D295, 'Товары '!$B$2:$B$78, 0)))
</f>
        <v>15</v>
      </c>
      <c r="J295" s="14">
        <f>IF(D295="","",VLOOKUP(D295, 'Товары '!$B$2:$C$78, 2, FALSE))
</f>
        <v>9</v>
      </c>
      <c r="K295" s="15">
        <f t="shared" si="5"/>
        <v>6</v>
      </c>
    </row>
    <row r="296">
      <c r="A296" s="6">
        <v>41.0</v>
      </c>
      <c r="B296" s="7">
        <v>45955.0</v>
      </c>
      <c r="C296" s="8">
        <v>0.8804513888888889</v>
      </c>
      <c r="D296" s="6" t="s">
        <v>16</v>
      </c>
      <c r="E296" s="10"/>
      <c r="F296" s="10"/>
      <c r="I296" s="13">
        <f t="array" ref="I296">IF(D296="","",INDEX('Товары '!$D$2:$D$78, MATCH(D296, 'Товары '!$B$2:$B$78, 0)))
</f>
        <v>15</v>
      </c>
      <c r="J296" s="14">
        <f>IF(D296="","",VLOOKUP(D296, 'Товары '!$B$2:$C$78, 2, FALSE))
</f>
        <v>8.5</v>
      </c>
      <c r="K296" s="15">
        <f t="shared" si="5"/>
        <v>6.5</v>
      </c>
    </row>
    <row r="297">
      <c r="A297" s="6">
        <v>42.0</v>
      </c>
      <c r="B297" s="7">
        <v>45955.0</v>
      </c>
      <c r="C297" s="8">
        <v>0.8817361111111112</v>
      </c>
      <c r="D297" s="6" t="s">
        <v>12</v>
      </c>
      <c r="E297" s="10"/>
      <c r="F297" s="10">
        <v>3.0</v>
      </c>
      <c r="I297" s="14">
        <f t="array" ref="I297">IF(D297="","",INDEX('Товары '!$D$2:$D$78, MATCH(D297, 'Товары '!$B$2:$B$78, 0)))
</f>
        <v>13</v>
      </c>
      <c r="J297" s="14">
        <f>IF(D297="","",VLOOKUP(D297, 'Товары '!$B$2:$C$78, 2, FALSE))
</f>
        <v>6.4</v>
      </c>
      <c r="K297" s="15">
        <f t="shared" si="5"/>
        <v>3.6</v>
      </c>
    </row>
    <row r="298">
      <c r="A298" s="6">
        <v>43.0</v>
      </c>
      <c r="B298" s="7">
        <v>45955.0</v>
      </c>
      <c r="C298" s="8">
        <v>0.892337962962963</v>
      </c>
      <c r="D298" s="6" t="s">
        <v>15</v>
      </c>
      <c r="E298" s="10"/>
      <c r="F298" s="10"/>
      <c r="I298" s="13">
        <f t="array" ref="I298">IF(D298="","",INDEX('Товары '!$D$2:$D$78, MATCH(D298, 'Товары '!$B$2:$B$78, 0)))
</f>
        <v>15</v>
      </c>
      <c r="J298" s="14">
        <f>IF(D298="","",VLOOKUP(D298, 'Товары '!$B$2:$C$78, 2, FALSE))
</f>
        <v>9</v>
      </c>
      <c r="K298" s="15">
        <f t="shared" si="5"/>
        <v>6</v>
      </c>
    </row>
    <row r="299">
      <c r="A299" s="6">
        <v>44.0</v>
      </c>
      <c r="B299" s="7">
        <v>45955.0</v>
      </c>
      <c r="C299" s="8">
        <v>0.8924074074074074</v>
      </c>
      <c r="D299" s="6" t="s">
        <v>15</v>
      </c>
      <c r="E299" s="10"/>
      <c r="F299" s="10"/>
      <c r="I299" s="13">
        <f t="array" ref="I299">IF(D299="","",INDEX('Товары '!$D$2:$D$78, MATCH(D299, 'Товары '!$B$2:$B$78, 0)))
</f>
        <v>15</v>
      </c>
      <c r="J299" s="14">
        <f>IF(D299="","",VLOOKUP(D299, 'Товары '!$B$2:$C$78, 2, FALSE))
</f>
        <v>9</v>
      </c>
      <c r="K299" s="15">
        <f t="shared" si="5"/>
        <v>6</v>
      </c>
    </row>
    <row r="300">
      <c r="A300" s="6">
        <v>45.0</v>
      </c>
      <c r="B300" s="7">
        <v>45955.0</v>
      </c>
      <c r="C300" s="8">
        <v>0.8924421296296297</v>
      </c>
      <c r="D300" s="6" t="s">
        <v>15</v>
      </c>
      <c r="E300" s="10"/>
      <c r="F300" s="10"/>
      <c r="I300" s="13">
        <f t="array" ref="I300">IF(D300="","",INDEX('Товары '!$D$2:$D$78, MATCH(D300, 'Товары '!$B$2:$B$78, 0)))
</f>
        <v>15</v>
      </c>
      <c r="J300" s="14">
        <f>IF(D300="","",VLOOKUP(D300, 'Товары '!$B$2:$C$78, 2, FALSE))
</f>
        <v>9</v>
      </c>
      <c r="K300" s="15">
        <f t="shared" si="5"/>
        <v>6</v>
      </c>
    </row>
    <row r="301">
      <c r="A301" s="6">
        <v>46.0</v>
      </c>
      <c r="B301" s="7">
        <v>45955.0</v>
      </c>
      <c r="C301" s="8">
        <v>0.8924768518518519</v>
      </c>
      <c r="D301" s="6" t="s">
        <v>15</v>
      </c>
      <c r="E301" s="10"/>
      <c r="F301" s="10"/>
      <c r="I301" s="13">
        <f t="array" ref="I301">IF(D301="","",INDEX('Товары '!$D$2:$D$78, MATCH(D301, 'Товары '!$B$2:$B$78, 0)))
</f>
        <v>15</v>
      </c>
      <c r="J301" s="14">
        <f>IF(D301="","",VLOOKUP(D301, 'Товары '!$B$2:$C$78, 2, FALSE))
</f>
        <v>9</v>
      </c>
      <c r="K301" s="15">
        <f t="shared" si="5"/>
        <v>6</v>
      </c>
    </row>
    <row r="302">
      <c r="A302" s="6">
        <v>47.0</v>
      </c>
      <c r="B302" s="7">
        <v>45955.0</v>
      </c>
      <c r="C302" s="8">
        <v>0.8925</v>
      </c>
      <c r="D302" s="6" t="s">
        <v>15</v>
      </c>
      <c r="E302" s="10"/>
      <c r="F302" s="10"/>
      <c r="I302" s="13">
        <f t="array" ref="I302">IF(D302="","",INDEX('Товары '!$D$2:$D$78, MATCH(D302, 'Товары '!$B$2:$B$78, 0)))
</f>
        <v>15</v>
      </c>
      <c r="J302" s="14">
        <f>IF(D302="","",VLOOKUP(D302, 'Товары '!$B$2:$C$78, 2, FALSE))
</f>
        <v>9</v>
      </c>
      <c r="K302" s="15">
        <f t="shared" si="5"/>
        <v>6</v>
      </c>
    </row>
    <row r="303">
      <c r="A303" s="6">
        <v>48.0</v>
      </c>
      <c r="B303" s="7">
        <v>45955.0</v>
      </c>
      <c r="C303" s="8">
        <v>0.8925</v>
      </c>
      <c r="D303" s="6" t="s">
        <v>12</v>
      </c>
      <c r="E303" s="10"/>
      <c r="F303" s="10"/>
      <c r="I303" s="14">
        <f t="array" ref="I303">IF(D303="","",INDEX('Товары '!$D$2:$D$78, MATCH(D303, 'Товары '!$B$2:$B$78, 0)))
</f>
        <v>13</v>
      </c>
      <c r="J303" s="14">
        <f>IF(D303="","",VLOOKUP(D303, 'Товары '!$B$2:$C$78, 2, FALSE))
</f>
        <v>6.4</v>
      </c>
      <c r="K303" s="15">
        <f t="shared" si="5"/>
        <v>6.6</v>
      </c>
    </row>
    <row r="304">
      <c r="A304" s="6">
        <v>49.0</v>
      </c>
      <c r="B304" s="7">
        <v>45955.0</v>
      </c>
      <c r="C304" s="8">
        <v>0.8949537037037038</v>
      </c>
      <c r="D304" s="6" t="s">
        <v>15</v>
      </c>
      <c r="E304" s="10"/>
      <c r="F304" s="10"/>
      <c r="I304" s="13">
        <f t="array" ref="I304">IF(D304="","",INDEX('Товары '!$D$2:$D$78, MATCH(D304, 'Товары '!$B$2:$B$78, 0)))
</f>
        <v>15</v>
      </c>
      <c r="J304" s="14">
        <f>IF(D304="","",VLOOKUP(D304, 'Товары '!$B$2:$C$78, 2, FALSE))
</f>
        <v>9</v>
      </c>
      <c r="K304" s="15">
        <f t="shared" si="5"/>
        <v>6</v>
      </c>
    </row>
    <row r="305">
      <c r="A305" s="6">
        <v>50.0</v>
      </c>
      <c r="B305" s="7">
        <v>45955.0</v>
      </c>
      <c r="C305" s="8">
        <v>0.8983564814814815</v>
      </c>
      <c r="D305" s="6" t="s">
        <v>11</v>
      </c>
      <c r="E305" s="10"/>
      <c r="F305" s="10"/>
      <c r="I305" s="13">
        <f t="array" ref="I305">IF(D305="","",INDEX('Товары '!$D$2:$D$78, MATCH(D305, 'Товары '!$B$2:$B$78, 0)))
</f>
        <v>15</v>
      </c>
      <c r="J305" s="14">
        <f>IF(D305="","",VLOOKUP(D305, 'Товары '!$B$2:$C$78, 2, FALSE))
</f>
        <v>9</v>
      </c>
      <c r="K305" s="15">
        <f t="shared" si="5"/>
        <v>6</v>
      </c>
    </row>
    <row r="306">
      <c r="A306" s="6">
        <v>51.0</v>
      </c>
      <c r="B306" s="7">
        <v>45955.0</v>
      </c>
      <c r="C306" s="8">
        <v>0.9013310185185185</v>
      </c>
      <c r="D306" s="6" t="s">
        <v>20</v>
      </c>
      <c r="E306" s="10"/>
      <c r="F306" s="10"/>
      <c r="I306" s="14">
        <f t="array" ref="I306">IF(D306="","",INDEX('Товары '!$D$2:$D$78, MATCH(D306, 'Товары '!$B$2:$B$78, 0)))
</f>
        <v>15</v>
      </c>
      <c r="J306" s="14">
        <f>IF(D306="","",VLOOKUP(D306, 'Товары '!$B$2:$C$78, 2, FALSE))
</f>
        <v>9</v>
      </c>
      <c r="K306" s="15">
        <f t="shared" si="5"/>
        <v>6</v>
      </c>
    </row>
    <row r="307">
      <c r="A307" s="6">
        <v>52.0</v>
      </c>
      <c r="B307" s="7">
        <v>45955.0</v>
      </c>
      <c r="C307" s="8">
        <v>0.9081134259259259</v>
      </c>
      <c r="D307" s="6" t="s">
        <v>13</v>
      </c>
      <c r="E307" s="10"/>
      <c r="F307" s="10"/>
      <c r="I307" s="14">
        <f t="array" ref="I307">IF(D307="","",INDEX('Товары '!$D$2:$D$78, MATCH(D307, 'Товары '!$B$2:$B$78, 0)))
</f>
        <v>70</v>
      </c>
      <c r="J307" s="14">
        <f>IF(D307="","",VLOOKUP(D307, 'Товары '!$B$2:$C$78, 2, FALSE))
</f>
        <v>40</v>
      </c>
      <c r="K307" s="15">
        <f t="shared" si="5"/>
        <v>30</v>
      </c>
      <c r="L307" s="6" t="s">
        <v>31</v>
      </c>
    </row>
    <row r="308">
      <c r="A308" s="6">
        <v>53.0</v>
      </c>
      <c r="B308" s="7"/>
      <c r="C308" s="8"/>
      <c r="D308" s="18"/>
      <c r="E308" s="10"/>
      <c r="F308" s="10"/>
      <c r="I308" s="13" t="str">
        <f t="array" ref="I308">IF(D308="","",INDEX('Товары '!$D$2:$D$78, MATCH(D308, 'Товары '!$B$2:$B$78, 0)))
</f>
        <v/>
      </c>
      <c r="J308" s="13" t="str">
        <f>IF(D308="","",VLOOKUP(D308, 'Товары '!$B$2:$C$78, 2, FALSE))
</f>
        <v/>
      </c>
      <c r="K308" s="15">
        <f t="shared" si="5"/>
        <v>0</v>
      </c>
    </row>
    <row r="309">
      <c r="A309" s="6">
        <v>54.0</v>
      </c>
      <c r="B309" s="7"/>
      <c r="C309" s="8"/>
      <c r="D309" s="18"/>
      <c r="E309" s="10"/>
      <c r="F309" s="10"/>
      <c r="I309" s="13" t="str">
        <f t="array" ref="I309">IF(D309="","",INDEX('Товары '!$D$2:$D$78, MATCH(D309, 'Товары '!$B$2:$B$78, 0)))
</f>
        <v/>
      </c>
      <c r="J309" s="13" t="str">
        <f>IF(D309="","",VLOOKUP(D309, 'Товары '!$B$2:$C$78, 2, FALSE))
</f>
        <v/>
      </c>
      <c r="K309" s="15">
        <f t="shared" si="5"/>
        <v>0</v>
      </c>
    </row>
    <row r="310">
      <c r="A310" s="6">
        <v>55.0</v>
      </c>
      <c r="B310" s="7"/>
      <c r="C310" s="8"/>
      <c r="D310" s="18"/>
      <c r="E310" s="10"/>
      <c r="F310" s="10"/>
      <c r="I310" s="13" t="str">
        <f t="array" ref="I310">IF(D310="","",INDEX('Товары '!$D$2:$D$78, MATCH(D310, 'Товары '!$B$2:$B$78, 0)))
</f>
        <v/>
      </c>
      <c r="J310" s="13" t="str">
        <f>IF(D310="","",VLOOKUP(D310, 'Товары '!$B$2:$C$78, 2, FALSE))
</f>
        <v/>
      </c>
      <c r="K310" s="15">
        <f t="shared" si="5"/>
        <v>0</v>
      </c>
      <c r="L310" s="6" t="s">
        <v>32</v>
      </c>
    </row>
    <row r="311">
      <c r="A311" s="6">
        <v>56.0</v>
      </c>
      <c r="B311" s="7"/>
      <c r="C311" s="8"/>
      <c r="D311" s="18"/>
      <c r="E311" s="10"/>
      <c r="F311" s="10"/>
      <c r="I311" s="13" t="str">
        <f t="array" ref="I311">IF(D311="","",INDEX('Товары '!$D$2:$D$78, MATCH(D311, 'Товары '!$B$2:$B$78, 0)))
</f>
        <v/>
      </c>
      <c r="J311" s="13" t="str">
        <f>IF(D311="","",VLOOKUP(D311, 'Товары '!$B$2:$C$78, 2, FALSE))
</f>
        <v/>
      </c>
      <c r="K311" s="15">
        <f t="shared" si="5"/>
        <v>0</v>
      </c>
      <c r="L311" s="6" t="s">
        <v>33</v>
      </c>
    </row>
    <row r="312">
      <c r="A312" s="6">
        <v>57.0</v>
      </c>
      <c r="B312" s="7"/>
      <c r="C312" s="8"/>
      <c r="D312" s="18"/>
      <c r="E312" s="10"/>
      <c r="F312" s="10"/>
      <c r="I312" s="13" t="str">
        <f t="array" ref="I312">IF(D312="","",INDEX('Товары '!$D$2:$D$78, MATCH(D312, 'Товары '!$B$2:$B$78, 0)))
</f>
        <v/>
      </c>
      <c r="J312" s="13" t="str">
        <f>IF(D312="","",VLOOKUP(D312, 'Товары '!$B$2:$C$78, 2, FALSE))
</f>
        <v/>
      </c>
      <c r="K312" s="15">
        <f t="shared" si="5"/>
        <v>0</v>
      </c>
    </row>
    <row r="313">
      <c r="A313" s="6">
        <v>58.0</v>
      </c>
      <c r="B313" s="7"/>
      <c r="C313" s="8"/>
      <c r="D313" s="18"/>
      <c r="E313" s="10"/>
      <c r="F313" s="10"/>
      <c r="I313" s="13" t="str">
        <f t="array" ref="I313">IF(D313="","",INDEX('Товары '!$D$2:$D$78, MATCH(D313, 'Товары '!$B$2:$B$78, 0)))
</f>
        <v/>
      </c>
      <c r="J313" s="13" t="str">
        <f>IF(D313="","",VLOOKUP(D313, 'Товары '!$B$2:$C$78, 2, FALSE))
</f>
        <v/>
      </c>
      <c r="K313" s="15">
        <f t="shared" si="5"/>
        <v>0</v>
      </c>
    </row>
    <row r="314">
      <c r="A314" s="6">
        <v>59.0</v>
      </c>
      <c r="B314" s="7"/>
      <c r="C314" s="8"/>
      <c r="D314" s="18"/>
      <c r="E314" s="10"/>
      <c r="F314" s="10"/>
      <c r="I314" s="13" t="str">
        <f t="array" ref="I314">IF(D314="","",INDEX('Товары '!$D$2:$D$78, MATCH(D314, 'Товары '!$B$2:$B$78, 0)))
</f>
        <v/>
      </c>
      <c r="J314" s="13" t="str">
        <f>IF(D314="","",VLOOKUP(D314, 'Товары '!$B$2:$C$78, 2, FALSE))
</f>
        <v/>
      </c>
      <c r="K314" s="15">
        <f t="shared" si="5"/>
        <v>0</v>
      </c>
    </row>
    <row r="315">
      <c r="A315" s="6">
        <v>60.0</v>
      </c>
      <c r="B315" s="7"/>
      <c r="C315" s="8"/>
      <c r="D315" s="18"/>
      <c r="E315" s="10"/>
      <c r="F315" s="10"/>
      <c r="I315" s="13" t="str">
        <f t="array" ref="I315">IF(D315="","",INDEX('Товары '!$D$2:$D$78, MATCH(D315, 'Товары '!$B$2:$B$78, 0)))
</f>
        <v/>
      </c>
      <c r="J315" s="13" t="str">
        <f>IF(D315="","",VLOOKUP(D315, 'Товары '!$B$2:$C$78, 2, FALSE))
</f>
        <v/>
      </c>
      <c r="K315" s="15">
        <f t="shared" si="5"/>
        <v>0</v>
      </c>
    </row>
    <row r="316">
      <c r="A316" s="1" t="s">
        <v>0</v>
      </c>
      <c r="B316" s="1" t="s">
        <v>1</v>
      </c>
      <c r="C316" s="2" t="s">
        <v>2</v>
      </c>
      <c r="D316" s="2" t="s">
        <v>3</v>
      </c>
      <c r="E316" s="3" t="s">
        <v>4</v>
      </c>
      <c r="F316" s="1" t="s">
        <v>5</v>
      </c>
      <c r="G316" s="4" t="s">
        <v>6</v>
      </c>
      <c r="H316" s="5" t="s">
        <v>7</v>
      </c>
      <c r="I316" s="1" t="s">
        <v>8</v>
      </c>
      <c r="J316" s="1" t="s">
        <v>9</v>
      </c>
      <c r="K316" s="1" t="s">
        <v>10</v>
      </c>
    </row>
    <row r="319">
      <c r="A319" s="6">
        <v>1.0</v>
      </c>
      <c r="B319" s="7">
        <v>45956.0</v>
      </c>
      <c r="C319" s="8">
        <v>0.6612847222222222</v>
      </c>
      <c r="D319" s="9" t="s">
        <v>11</v>
      </c>
      <c r="E319" s="10"/>
      <c r="F319" s="10"/>
      <c r="G319" s="11">
        <f>SUM(K319:K378)</f>
        <v>370.5</v>
      </c>
      <c r="H319" s="12">
        <f>SUM(J319:K378)</f>
        <v>861</v>
      </c>
      <c r="I319" s="13">
        <f t="array" ref="I319">IF(D319="","",INDEX('Товары '!$D$2:$D$78, MATCH(D319, 'Товары '!$B$2:$B$78, 0)))
</f>
        <v>15</v>
      </c>
      <c r="J319" s="14">
        <f>IF(D319="","",VLOOKUP(D319, 'Товары '!$B$2:$C$78, 2, FALSE))
</f>
        <v>9</v>
      </c>
      <c r="K319" s="15">
        <f t="shared" ref="K319:K378" si="6">IF(OR(I319="", J319=""), "", VALUE(I319) - VALUE(J319))-F319
</f>
        <v>6</v>
      </c>
    </row>
    <row r="320">
      <c r="A320" s="6">
        <v>2.0</v>
      </c>
      <c r="B320" s="7">
        <v>45956.0</v>
      </c>
      <c r="C320" s="16">
        <v>0.6621412037037037</v>
      </c>
      <c r="D320" s="9" t="s">
        <v>11</v>
      </c>
      <c r="E320" s="10"/>
      <c r="F320" s="10"/>
      <c r="I320" s="13">
        <f t="array" ref="I320">IF(D320="","",INDEX('Товары '!$D$2:$D$78, MATCH(D320, 'Товары '!$B$2:$B$78, 0)))
</f>
        <v>15</v>
      </c>
      <c r="J320" s="14">
        <f>IF(D320="","",VLOOKUP(D320, 'Товары '!$B$2:$C$78, 2, FALSE))
</f>
        <v>9</v>
      </c>
      <c r="K320" s="15">
        <f t="shared" si="6"/>
        <v>6</v>
      </c>
    </row>
    <row r="321">
      <c r="A321" s="6">
        <v>3.0</v>
      </c>
      <c r="B321" s="17">
        <v>45956.0</v>
      </c>
      <c r="C321" s="8">
        <v>0.6667708333333333</v>
      </c>
      <c r="D321" s="9" t="s">
        <v>22</v>
      </c>
      <c r="E321" s="10"/>
      <c r="F321" s="10"/>
      <c r="I321" s="14">
        <f t="array" ref="I321">IF(D321="","",INDEX('Товары '!$D$2:$D$78, MATCH(D321, 'Товары '!$B$2:$B$78, 0)))
</f>
        <v>15</v>
      </c>
      <c r="J321" s="14">
        <f>IF(D321="","",VLOOKUP(D321, 'Товары '!$B$2:$C$78, 2, FALSE))
</f>
        <v>6</v>
      </c>
      <c r="K321" s="15">
        <f t="shared" si="6"/>
        <v>9</v>
      </c>
    </row>
    <row r="322">
      <c r="A322" s="6">
        <v>4.0</v>
      </c>
      <c r="B322" s="17">
        <v>45956.0</v>
      </c>
      <c r="C322" s="8">
        <v>0.671400462962963</v>
      </c>
      <c r="D322" s="9" t="s">
        <v>21</v>
      </c>
      <c r="E322" s="10"/>
      <c r="F322" s="10"/>
      <c r="I322" s="13">
        <f t="array" ref="I322">IF(D322="","",INDEX('Товары '!$D$2:$D$78, MATCH(D322, 'Товары '!$B$2:$B$78, 0)))
</f>
        <v>15</v>
      </c>
      <c r="J322" s="14">
        <f>IF(D322="","",VLOOKUP(D322, 'Товары '!$B$2:$C$78, 2, FALSE))
</f>
        <v>6.9</v>
      </c>
      <c r="K322" s="15">
        <f t="shared" si="6"/>
        <v>8.1</v>
      </c>
    </row>
    <row r="323">
      <c r="A323" s="6">
        <v>5.0</v>
      </c>
      <c r="B323" s="17">
        <v>45956.0</v>
      </c>
      <c r="C323" s="8">
        <v>0.671400462962963</v>
      </c>
      <c r="D323" s="9" t="s">
        <v>21</v>
      </c>
      <c r="E323" s="10"/>
      <c r="F323" s="10"/>
      <c r="I323" s="13">
        <f t="array" ref="I323">IF(D323="","",INDEX('Товары '!$D$2:$D$78, MATCH(D323, 'Товары '!$B$2:$B$78, 0)))
</f>
        <v>15</v>
      </c>
      <c r="J323" s="14">
        <f>IF(D323="","",VLOOKUP(D323, 'Товары '!$B$2:$C$78, 2, FALSE))
</f>
        <v>6.9</v>
      </c>
      <c r="K323" s="15">
        <f t="shared" si="6"/>
        <v>8.1</v>
      </c>
    </row>
    <row r="324">
      <c r="A324" s="6">
        <v>6.0</v>
      </c>
      <c r="B324" s="7">
        <v>45956.0</v>
      </c>
      <c r="C324" s="8">
        <v>0.671400462962963</v>
      </c>
      <c r="D324" s="9" t="s">
        <v>21</v>
      </c>
      <c r="E324" s="10"/>
      <c r="F324" s="10"/>
      <c r="I324" s="13">
        <f t="array" ref="I324">IF(D324="","",INDEX('Товары '!$D$2:$D$78, MATCH(D324, 'Товары '!$B$2:$B$78, 0)))
</f>
        <v>15</v>
      </c>
      <c r="J324" s="14">
        <f>IF(D324="","",VLOOKUP(D324, 'Товары '!$B$2:$C$78, 2, FALSE))
</f>
        <v>6.9</v>
      </c>
      <c r="K324" s="15">
        <f t="shared" si="6"/>
        <v>8.1</v>
      </c>
    </row>
    <row r="325">
      <c r="A325" s="6">
        <v>7.0</v>
      </c>
      <c r="B325" s="7">
        <v>45956.0</v>
      </c>
      <c r="C325" s="8">
        <v>0.6714814814814815</v>
      </c>
      <c r="D325" s="9" t="s">
        <v>12</v>
      </c>
      <c r="E325" s="10"/>
      <c r="F325" s="10"/>
      <c r="I325" s="14">
        <f t="array" ref="I325">IF(D325="","",INDEX('Товары '!$D$2:$D$78, MATCH(D325, 'Товары '!$B$2:$B$78, 0)))
</f>
        <v>13</v>
      </c>
      <c r="J325" s="14">
        <f>IF(D325="","",VLOOKUP(D325, 'Товары '!$B$2:$C$78, 2, FALSE))
</f>
        <v>6.4</v>
      </c>
      <c r="K325" s="15">
        <f t="shared" si="6"/>
        <v>6.6</v>
      </c>
    </row>
    <row r="326">
      <c r="A326" s="6">
        <v>8.0</v>
      </c>
      <c r="B326" s="7">
        <v>45956.0</v>
      </c>
      <c r="C326" s="8">
        <v>0.675625</v>
      </c>
      <c r="D326" s="9" t="s">
        <v>20</v>
      </c>
      <c r="E326" s="10"/>
      <c r="F326" s="10"/>
      <c r="I326" s="14">
        <f t="array" ref="I326">IF(D326="","",INDEX('Товары '!$D$2:$D$78, MATCH(D326, 'Товары '!$B$2:$B$78, 0)))
</f>
        <v>15</v>
      </c>
      <c r="J326" s="14">
        <f>IF(D326="","",VLOOKUP(D326, 'Товары '!$B$2:$C$78, 2, FALSE))
</f>
        <v>9</v>
      </c>
      <c r="K326" s="15">
        <f t="shared" si="6"/>
        <v>6</v>
      </c>
    </row>
    <row r="327">
      <c r="A327" s="6">
        <v>9.0</v>
      </c>
      <c r="B327" s="7">
        <v>45956.0</v>
      </c>
      <c r="C327" s="8">
        <v>0.6757060185185185</v>
      </c>
      <c r="D327" s="9" t="s">
        <v>22</v>
      </c>
      <c r="E327" s="10"/>
      <c r="F327" s="10"/>
      <c r="I327" s="14">
        <f t="array" ref="I327">IF(D327="","",INDEX('Товары '!$D$2:$D$78, MATCH(D327, 'Товары '!$B$2:$B$78, 0)))
</f>
        <v>15</v>
      </c>
      <c r="J327" s="14">
        <f>IF(D327="","",VLOOKUP(D327, 'Товары '!$B$2:$C$78, 2, FALSE))
</f>
        <v>6</v>
      </c>
      <c r="K327" s="15">
        <f t="shared" si="6"/>
        <v>9</v>
      </c>
    </row>
    <row r="328">
      <c r="A328" s="6">
        <v>10.0</v>
      </c>
      <c r="B328" s="7">
        <v>45956.0</v>
      </c>
      <c r="C328" s="8">
        <v>0.680162037037037</v>
      </c>
      <c r="D328" s="9" t="s">
        <v>12</v>
      </c>
      <c r="E328" s="10"/>
      <c r="F328" s="10"/>
      <c r="I328" s="14">
        <f t="array" ref="I328">IF(D328="","",INDEX('Товары '!$D$2:$D$78, MATCH(D328, 'Товары '!$B$2:$B$78, 0)))
</f>
        <v>13</v>
      </c>
      <c r="J328" s="14">
        <f>IF(D328="","",VLOOKUP(D328, 'Товары '!$B$2:$C$78, 2, FALSE))
</f>
        <v>6.4</v>
      </c>
      <c r="K328" s="15">
        <f t="shared" si="6"/>
        <v>6.6</v>
      </c>
    </row>
    <row r="329">
      <c r="A329" s="6">
        <v>11.0</v>
      </c>
      <c r="B329" s="7">
        <v>45956.0</v>
      </c>
      <c r="C329" s="8">
        <v>0.6802199074074075</v>
      </c>
      <c r="D329" s="9" t="s">
        <v>11</v>
      </c>
      <c r="E329" s="10"/>
      <c r="F329" s="10"/>
      <c r="I329" s="13">
        <f t="array" ref="I329">IF(D329="","",INDEX('Товары '!$D$2:$D$78, MATCH(D329, 'Товары '!$B$2:$B$78, 0)))
</f>
        <v>15</v>
      </c>
      <c r="J329" s="14">
        <f>IF(D329="","",VLOOKUP(D329, 'Товары '!$B$2:$C$78, 2, FALSE))
</f>
        <v>9</v>
      </c>
      <c r="K329" s="15">
        <f t="shared" si="6"/>
        <v>6</v>
      </c>
    </row>
    <row r="330">
      <c r="A330" s="6">
        <v>12.0</v>
      </c>
      <c r="B330" s="7">
        <v>45956.0</v>
      </c>
      <c r="C330" s="8">
        <v>0.6892824074074074</v>
      </c>
      <c r="D330" s="9" t="s">
        <v>20</v>
      </c>
      <c r="E330" s="10"/>
      <c r="F330" s="10"/>
      <c r="I330" s="14">
        <f t="array" ref="I330">IF(D330="","",INDEX('Товары '!$D$2:$D$78, MATCH(D330, 'Товары '!$B$2:$B$78, 0)))
</f>
        <v>15</v>
      </c>
      <c r="J330" s="14">
        <f>IF(D330="","",VLOOKUP(D330, 'Товары '!$B$2:$C$78, 2, FALSE))
</f>
        <v>9</v>
      </c>
      <c r="K330" s="15">
        <f t="shared" si="6"/>
        <v>6</v>
      </c>
    </row>
    <row r="331">
      <c r="A331" s="6">
        <v>13.0</v>
      </c>
      <c r="B331" s="7">
        <v>45956.0</v>
      </c>
      <c r="C331" s="8">
        <v>0.6893634259259259</v>
      </c>
      <c r="D331" s="6" t="s">
        <v>20</v>
      </c>
      <c r="E331" s="10"/>
      <c r="F331" s="10"/>
      <c r="I331" s="14">
        <f t="array" ref="I331">IF(D331="","",INDEX('Товары '!$D$2:$D$78, MATCH(D331, 'Товары '!$B$2:$B$78, 0)))
</f>
        <v>15</v>
      </c>
      <c r="J331" s="14">
        <f>IF(D331="","",VLOOKUP(D331, 'Товары '!$B$2:$C$78, 2, FALSE))
</f>
        <v>9</v>
      </c>
      <c r="K331" s="15">
        <f t="shared" si="6"/>
        <v>6</v>
      </c>
    </row>
    <row r="332">
      <c r="A332" s="6">
        <v>14.0</v>
      </c>
      <c r="B332" s="7">
        <v>45956.0</v>
      </c>
      <c r="C332" s="8">
        <v>0.6896296296296296</v>
      </c>
      <c r="D332" s="6" t="s">
        <v>34</v>
      </c>
      <c r="E332" s="10"/>
      <c r="F332" s="10"/>
      <c r="I332" s="14">
        <f t="array" ref="I332">IF(D332="","",INDEX('Товары '!$D$2:$D$78, MATCH(D332, 'Товары '!$B$2:$B$78, 0)))
</f>
        <v>110</v>
      </c>
      <c r="J332" s="14">
        <f>IF(D332="","",VLOOKUP(D332, 'Товары '!$B$2:$C$78, 2, FALSE))
</f>
        <v>80</v>
      </c>
      <c r="K332" s="15">
        <f t="shared" si="6"/>
        <v>30</v>
      </c>
    </row>
    <row r="333">
      <c r="A333" s="6">
        <v>15.0</v>
      </c>
      <c r="B333" s="7">
        <v>45956.0</v>
      </c>
      <c r="C333" s="8">
        <v>0.6936574074074074</v>
      </c>
      <c r="D333" s="6" t="s">
        <v>22</v>
      </c>
      <c r="E333" s="10"/>
      <c r="F333" s="10"/>
      <c r="I333" s="14">
        <f t="array" ref="I333">IF(D333="","",INDEX('Товары '!$D$2:$D$78, MATCH(D333, 'Товары '!$B$2:$B$78, 0)))
</f>
        <v>15</v>
      </c>
      <c r="J333" s="14">
        <f>IF(D333="","",VLOOKUP(D333, 'Товары '!$B$2:$C$78, 2, FALSE))
</f>
        <v>6</v>
      </c>
      <c r="K333" s="15">
        <f t="shared" si="6"/>
        <v>9</v>
      </c>
    </row>
    <row r="334">
      <c r="A334" s="6">
        <v>16.0</v>
      </c>
      <c r="B334" s="7">
        <v>45956.0</v>
      </c>
      <c r="C334" s="8">
        <v>0.7094097222222222</v>
      </c>
      <c r="D334" s="6" t="s">
        <v>20</v>
      </c>
      <c r="E334" s="10"/>
      <c r="F334" s="10"/>
      <c r="I334" s="14">
        <f t="array" ref="I334">IF(D334="","",INDEX('Товары '!$D$2:$D$78, MATCH(D334, 'Товары '!$B$2:$B$78, 0)))
</f>
        <v>15</v>
      </c>
      <c r="J334" s="14">
        <f>IF(D334="","",VLOOKUP(D334, 'Товары '!$B$2:$C$78, 2, FALSE))
</f>
        <v>9</v>
      </c>
      <c r="K334" s="15">
        <f t="shared" si="6"/>
        <v>6</v>
      </c>
    </row>
    <row r="335">
      <c r="A335" s="6">
        <v>17.0</v>
      </c>
      <c r="B335" s="7">
        <v>45956.0</v>
      </c>
      <c r="C335" s="8">
        <v>0.7096296296296296</v>
      </c>
      <c r="D335" s="6" t="s">
        <v>13</v>
      </c>
      <c r="E335" s="10"/>
      <c r="F335" s="10"/>
      <c r="I335" s="14">
        <f t="array" ref="I335">IF(D335="","",INDEX('Товары '!$D$2:$D$78, MATCH(D335, 'Товары '!$B$2:$B$78, 0)))
</f>
        <v>70</v>
      </c>
      <c r="J335" s="14">
        <f>IF(D335="","",VLOOKUP(D335, 'Товары '!$B$2:$C$78, 2, FALSE))
</f>
        <v>40</v>
      </c>
      <c r="K335" s="15">
        <f t="shared" si="6"/>
        <v>30</v>
      </c>
    </row>
    <row r="336">
      <c r="A336" s="6">
        <v>18.0</v>
      </c>
      <c r="B336" s="7">
        <v>45956.0</v>
      </c>
      <c r="C336" s="8">
        <v>0.7215856481481482</v>
      </c>
      <c r="D336" s="6" t="s">
        <v>17</v>
      </c>
      <c r="E336" s="10"/>
      <c r="F336" s="10"/>
      <c r="I336" s="13">
        <f t="array" ref="I336">IF(D336="","",INDEX('Товары '!$D$2:$D$78, MATCH(D336, 'Товары '!$B$2:$B$78, 0)))
</f>
        <v>15</v>
      </c>
      <c r="J336" s="14">
        <f>IF(D336="","",VLOOKUP(D336, 'Товары '!$B$2:$C$78, 2, FALSE))
</f>
        <v>9</v>
      </c>
      <c r="K336" s="15">
        <f t="shared" si="6"/>
        <v>6</v>
      </c>
    </row>
    <row r="337">
      <c r="A337" s="6">
        <v>19.0</v>
      </c>
      <c r="B337" s="7">
        <v>45956.0</v>
      </c>
      <c r="C337" s="8">
        <v>0.7692939814814815</v>
      </c>
      <c r="D337" s="6" t="s">
        <v>21</v>
      </c>
      <c r="E337" s="10"/>
      <c r="F337" s="10"/>
      <c r="I337" s="13">
        <f t="array" ref="I337">IF(D337="","",INDEX('Товары '!$D$2:$D$78, MATCH(D337, 'Товары '!$B$2:$B$78, 0)))
</f>
        <v>15</v>
      </c>
      <c r="J337" s="14">
        <f>IF(D337="","",VLOOKUP(D337, 'Товары '!$B$2:$C$78, 2, FALSE))
</f>
        <v>6.9</v>
      </c>
      <c r="K337" s="15">
        <f t="shared" si="6"/>
        <v>8.1</v>
      </c>
    </row>
    <row r="338">
      <c r="A338" s="6">
        <v>20.0</v>
      </c>
      <c r="B338" s="7">
        <v>45956.0</v>
      </c>
      <c r="C338" s="8">
        <v>0.7770254629629629</v>
      </c>
      <c r="D338" s="6" t="s">
        <v>20</v>
      </c>
      <c r="E338" s="10"/>
      <c r="F338" s="10"/>
      <c r="I338" s="14">
        <f t="array" ref="I338">IF(D338="","",INDEX('Товары '!$D$2:$D$78, MATCH(D338, 'Товары '!$B$2:$B$78, 0)))
</f>
        <v>15</v>
      </c>
      <c r="J338" s="14">
        <f>IF(D338="","",VLOOKUP(D338, 'Товары '!$B$2:$C$78, 2, FALSE))
</f>
        <v>9</v>
      </c>
      <c r="K338" s="15">
        <f t="shared" si="6"/>
        <v>6</v>
      </c>
    </row>
    <row r="339">
      <c r="A339" s="6">
        <v>21.0</v>
      </c>
      <c r="B339" s="7">
        <v>45956.0</v>
      </c>
      <c r="C339" s="8">
        <v>0.7935763888888889</v>
      </c>
      <c r="D339" s="6" t="s">
        <v>17</v>
      </c>
      <c r="E339" s="10"/>
      <c r="F339" s="10"/>
      <c r="I339" s="13">
        <f t="array" ref="I339">IF(D339="","",INDEX('Товары '!$D$2:$D$78, MATCH(D339, 'Товары '!$B$2:$B$78, 0)))
</f>
        <v>15</v>
      </c>
      <c r="J339" s="14">
        <f>IF(D339="","",VLOOKUP(D339, 'Товары '!$B$2:$C$78, 2, FALSE))
</f>
        <v>9</v>
      </c>
      <c r="K339" s="15">
        <f t="shared" si="6"/>
        <v>6</v>
      </c>
    </row>
    <row r="340">
      <c r="A340" s="6">
        <v>22.0</v>
      </c>
      <c r="B340" s="7">
        <v>45956.0</v>
      </c>
      <c r="C340" s="8">
        <v>0.7989120370370371</v>
      </c>
      <c r="D340" s="6" t="s">
        <v>23</v>
      </c>
      <c r="E340" s="10"/>
      <c r="F340" s="10"/>
      <c r="I340" s="13">
        <f t="array" ref="I340">IF(D340="","",INDEX('Товары '!$D$2:$D$78, MATCH(D340, 'Товары '!$B$2:$B$78, 0)))
</f>
        <v>15</v>
      </c>
      <c r="J340" s="14">
        <f>IF(D340="","",VLOOKUP(D340, 'Товары '!$B$2:$C$78, 2, FALSE))
</f>
        <v>8.5</v>
      </c>
      <c r="K340" s="15">
        <f t="shared" si="6"/>
        <v>6.5</v>
      </c>
    </row>
    <row r="341">
      <c r="A341" s="6">
        <v>23.0</v>
      </c>
      <c r="B341" s="7">
        <v>45956.0</v>
      </c>
      <c r="C341" s="8">
        <v>0.8171643518518519</v>
      </c>
      <c r="D341" s="6" t="s">
        <v>15</v>
      </c>
      <c r="E341" s="10"/>
      <c r="F341" s="10"/>
      <c r="I341" s="13">
        <f t="array" ref="I341">IF(D341="","",INDEX('Товары '!$D$2:$D$78, MATCH(D341, 'Товары '!$B$2:$B$78, 0)))
</f>
        <v>15</v>
      </c>
      <c r="J341" s="14">
        <f>IF(D341="","",VLOOKUP(D341, 'Товары '!$B$2:$C$78, 2, FALSE))
</f>
        <v>9</v>
      </c>
      <c r="K341" s="15">
        <f t="shared" si="6"/>
        <v>6</v>
      </c>
    </row>
    <row r="342">
      <c r="A342" s="6">
        <v>24.0</v>
      </c>
      <c r="B342" s="7">
        <v>45956.0</v>
      </c>
      <c r="C342" s="8">
        <v>0.8172916666666666</v>
      </c>
      <c r="D342" s="6" t="s">
        <v>14</v>
      </c>
      <c r="E342" s="10"/>
      <c r="F342" s="10"/>
      <c r="I342" s="14">
        <f t="array" ref="I342">IF(D342="","",INDEX('Товары '!$D$2:$D$78, MATCH(D342, 'Товары '!$B$2:$B$78, 0)))
</f>
        <v>15</v>
      </c>
      <c r="J342" s="14">
        <f>IF(D342="","",VLOOKUP(D342, 'Товары '!$B$2:$C$78, 2, FALSE))
</f>
        <v>9</v>
      </c>
      <c r="K342" s="15">
        <f t="shared" si="6"/>
        <v>6</v>
      </c>
    </row>
    <row r="343">
      <c r="A343" s="6">
        <v>25.0</v>
      </c>
      <c r="B343" s="7">
        <v>45956.0</v>
      </c>
      <c r="C343" s="8">
        <v>0.8174189814814815</v>
      </c>
      <c r="D343" s="6" t="s">
        <v>13</v>
      </c>
      <c r="E343" s="10"/>
      <c r="F343" s="10"/>
      <c r="I343" s="14">
        <f t="array" ref="I343">IF(D343="","",INDEX('Товары '!$D$2:$D$78, MATCH(D343, 'Товары '!$B$2:$B$78, 0)))
</f>
        <v>70</v>
      </c>
      <c r="J343" s="14">
        <f>IF(D343="","",VLOOKUP(D343, 'Товары '!$B$2:$C$78, 2, FALSE))
</f>
        <v>40</v>
      </c>
      <c r="K343" s="15">
        <f t="shared" si="6"/>
        <v>30</v>
      </c>
    </row>
    <row r="344">
      <c r="A344" s="6">
        <v>26.0</v>
      </c>
      <c r="B344" s="7">
        <v>45956.0</v>
      </c>
      <c r="C344" s="8">
        <v>0.817511574074074</v>
      </c>
      <c r="D344" s="6" t="s">
        <v>12</v>
      </c>
      <c r="E344" s="10"/>
      <c r="F344" s="10"/>
      <c r="I344" s="14">
        <f t="array" ref="I344">IF(D344="","",INDEX('Товары '!$D$2:$D$78, MATCH(D344, 'Товары '!$B$2:$B$78, 0)))
</f>
        <v>13</v>
      </c>
      <c r="J344" s="14">
        <f>IF(D344="","",VLOOKUP(D344, 'Товары '!$B$2:$C$78, 2, FALSE))
</f>
        <v>6.4</v>
      </c>
      <c r="K344" s="15">
        <f t="shared" si="6"/>
        <v>6.6</v>
      </c>
    </row>
    <row r="345">
      <c r="A345" s="6">
        <v>27.0</v>
      </c>
      <c r="B345" s="7">
        <v>45956.0</v>
      </c>
      <c r="C345" s="8">
        <v>0.8295023148148148</v>
      </c>
      <c r="D345" s="6" t="s">
        <v>15</v>
      </c>
      <c r="E345" s="10"/>
      <c r="F345" s="10"/>
      <c r="I345" s="13">
        <f t="array" ref="I345">IF(D345="","",INDEX('Товары '!$D$2:$D$78, MATCH(D345, 'Товары '!$B$2:$B$78, 0)))
</f>
        <v>15</v>
      </c>
      <c r="J345" s="14">
        <f>IF(D345="","",VLOOKUP(D345, 'Товары '!$B$2:$C$78, 2, FALSE))
</f>
        <v>9</v>
      </c>
      <c r="K345" s="15">
        <f t="shared" si="6"/>
        <v>6</v>
      </c>
    </row>
    <row r="346">
      <c r="A346" s="6">
        <v>28.0</v>
      </c>
      <c r="B346" s="7">
        <v>45956.0</v>
      </c>
      <c r="C346" s="8">
        <v>0.8295254629629629</v>
      </c>
      <c r="D346" s="6" t="s">
        <v>15</v>
      </c>
      <c r="E346" s="10"/>
      <c r="F346" s="10"/>
      <c r="I346" s="13">
        <f t="array" ref="I346">IF(D346="","",INDEX('Товары '!$D$2:$D$78, MATCH(D346, 'Товары '!$B$2:$B$78, 0)))
</f>
        <v>15</v>
      </c>
      <c r="J346" s="14">
        <f>IF(D346="","",VLOOKUP(D346, 'Товары '!$B$2:$C$78, 2, FALSE))
</f>
        <v>9</v>
      </c>
      <c r="K346" s="15">
        <f t="shared" si="6"/>
        <v>6</v>
      </c>
    </row>
    <row r="347">
      <c r="A347" s="6">
        <v>29.0</v>
      </c>
      <c r="B347" s="7">
        <v>45956.0</v>
      </c>
      <c r="C347" s="8">
        <v>0.8295486111111111</v>
      </c>
      <c r="D347" s="6" t="s">
        <v>17</v>
      </c>
      <c r="E347" s="10"/>
      <c r="F347" s="10"/>
      <c r="I347" s="13">
        <f t="array" ref="I347">IF(D347="","",INDEX('Товары '!$D$2:$D$78, MATCH(D347, 'Товары '!$B$2:$B$78, 0)))
</f>
        <v>15</v>
      </c>
      <c r="J347" s="14">
        <f>IF(D347="","",VLOOKUP(D347, 'Товары '!$B$2:$C$78, 2, FALSE))
</f>
        <v>9</v>
      </c>
      <c r="K347" s="15">
        <f t="shared" si="6"/>
        <v>6</v>
      </c>
    </row>
    <row r="348">
      <c r="A348" s="6">
        <v>30.0</v>
      </c>
      <c r="B348" s="7">
        <v>45956.0</v>
      </c>
      <c r="C348" s="8">
        <v>0.8295486111111111</v>
      </c>
      <c r="D348" s="6" t="s">
        <v>17</v>
      </c>
      <c r="E348" s="10"/>
      <c r="F348" s="10"/>
      <c r="I348" s="13">
        <f t="array" ref="I348">IF(D348="","",INDEX('Товары '!$D$2:$D$78, MATCH(D348, 'Товары '!$B$2:$B$78, 0)))
</f>
        <v>15</v>
      </c>
      <c r="J348" s="14">
        <f>IF(D348="","",VLOOKUP(D348, 'Товары '!$B$2:$C$78, 2, FALSE))
</f>
        <v>9</v>
      </c>
      <c r="K348" s="15">
        <f t="shared" si="6"/>
        <v>6</v>
      </c>
    </row>
    <row r="349">
      <c r="A349" s="6">
        <v>31.0</v>
      </c>
      <c r="B349" s="7">
        <v>45956.0</v>
      </c>
      <c r="C349" s="8">
        <v>0.8296527777777778</v>
      </c>
      <c r="D349" s="6" t="s">
        <v>13</v>
      </c>
      <c r="E349" s="10"/>
      <c r="F349" s="10"/>
      <c r="I349" s="14">
        <f t="array" ref="I349">IF(D349="","",INDEX('Товары '!$D$2:$D$78, MATCH(D349, 'Товары '!$B$2:$B$78, 0)))
</f>
        <v>70</v>
      </c>
      <c r="J349" s="14">
        <f>IF(D349="","",VLOOKUP(D349, 'Товары '!$B$2:$C$78, 2, FALSE))
</f>
        <v>40</v>
      </c>
      <c r="K349" s="15">
        <f t="shared" si="6"/>
        <v>30</v>
      </c>
    </row>
    <row r="350">
      <c r="A350" s="6">
        <v>32.0</v>
      </c>
      <c r="B350" s="7">
        <v>45956.0</v>
      </c>
      <c r="C350" s="8">
        <v>0.8297453703703703</v>
      </c>
      <c r="D350" s="6" t="s">
        <v>12</v>
      </c>
      <c r="E350" s="10"/>
      <c r="F350" s="10"/>
      <c r="I350" s="14">
        <f t="array" ref="I350">IF(D350="","",INDEX('Товары '!$D$2:$D$78, MATCH(D350, 'Товары '!$B$2:$B$78, 0)))
</f>
        <v>13</v>
      </c>
      <c r="J350" s="14">
        <f>IF(D350="","",VLOOKUP(D350, 'Товары '!$B$2:$C$78, 2, FALSE))
</f>
        <v>6.4</v>
      </c>
      <c r="K350" s="15">
        <f t="shared" si="6"/>
        <v>6.6</v>
      </c>
    </row>
    <row r="351">
      <c r="A351" s="6">
        <v>33.0</v>
      </c>
      <c r="B351" s="7">
        <v>45956.0</v>
      </c>
      <c r="C351" s="8">
        <v>0.8298148148148148</v>
      </c>
      <c r="D351" s="6" t="s">
        <v>12</v>
      </c>
      <c r="E351" s="10"/>
      <c r="F351" s="10"/>
      <c r="I351" s="14">
        <f t="array" ref="I351">IF(D351="","",INDEX('Товары '!$D$2:$D$78, MATCH(D351, 'Товары '!$B$2:$B$78, 0)))
</f>
        <v>13</v>
      </c>
      <c r="J351" s="14">
        <f>IF(D351="","",VLOOKUP(D351, 'Товары '!$B$2:$C$78, 2, FALSE))
</f>
        <v>6.4</v>
      </c>
      <c r="K351" s="15">
        <f t="shared" si="6"/>
        <v>6.6</v>
      </c>
    </row>
    <row r="352">
      <c r="A352" s="6">
        <v>34.0</v>
      </c>
      <c r="B352" s="7">
        <v>45956.0</v>
      </c>
      <c r="C352" s="8">
        <v>0.8414583333333333</v>
      </c>
      <c r="D352" s="6" t="s">
        <v>15</v>
      </c>
      <c r="E352" s="10"/>
      <c r="F352" s="10"/>
      <c r="I352" s="13">
        <f t="array" ref="I352">IF(D352="","",INDEX('Товары '!$D$2:$D$78, MATCH(D352, 'Товары '!$B$2:$B$78, 0)))
</f>
        <v>15</v>
      </c>
      <c r="J352" s="14">
        <f>IF(D352="","",VLOOKUP(D352, 'Товары '!$B$2:$C$78, 2, FALSE))
</f>
        <v>9</v>
      </c>
      <c r="K352" s="15">
        <f t="shared" si="6"/>
        <v>6</v>
      </c>
    </row>
    <row r="353">
      <c r="A353" s="6">
        <v>35.0</v>
      </c>
      <c r="B353" s="7">
        <v>45956.0</v>
      </c>
      <c r="C353" s="8">
        <v>0.8414583333333333</v>
      </c>
      <c r="D353" s="6" t="s">
        <v>17</v>
      </c>
      <c r="E353" s="10"/>
      <c r="F353" s="10"/>
      <c r="I353" s="13">
        <f t="array" ref="I353">IF(D353="","",INDEX('Товары '!$D$2:$D$78, MATCH(D353, 'Товары '!$B$2:$B$78, 0)))
</f>
        <v>15</v>
      </c>
      <c r="J353" s="14">
        <f>IF(D353="","",VLOOKUP(D353, 'Товары '!$B$2:$C$78, 2, FALSE))
</f>
        <v>9</v>
      </c>
      <c r="K353" s="15">
        <f t="shared" si="6"/>
        <v>6</v>
      </c>
    </row>
    <row r="354">
      <c r="A354" s="6">
        <v>36.0</v>
      </c>
      <c r="B354" s="7">
        <v>45956.0</v>
      </c>
      <c r="C354" s="8">
        <v>0.8611458333333334</v>
      </c>
      <c r="D354" s="6" t="s">
        <v>15</v>
      </c>
      <c r="E354" s="10"/>
      <c r="F354" s="10"/>
      <c r="I354" s="13">
        <f t="array" ref="I354">IF(D354="","",INDEX('Товары '!$D$2:$D$78, MATCH(D354, 'Товары '!$B$2:$B$78, 0)))
</f>
        <v>15</v>
      </c>
      <c r="J354" s="14">
        <f>IF(D354="","",VLOOKUP(D354, 'Товары '!$B$2:$C$78, 2, FALSE))
</f>
        <v>9</v>
      </c>
      <c r="K354" s="15">
        <f t="shared" si="6"/>
        <v>6</v>
      </c>
    </row>
    <row r="355">
      <c r="A355" s="6">
        <v>37.0</v>
      </c>
      <c r="B355" s="7">
        <v>45956.0</v>
      </c>
      <c r="C355" s="8">
        <v>0.8751273148148148</v>
      </c>
      <c r="D355" s="6" t="s">
        <v>11</v>
      </c>
      <c r="E355" s="10"/>
      <c r="F355" s="10"/>
      <c r="I355" s="13">
        <f t="array" ref="I355">IF(D355="","",INDEX('Товары '!$D$2:$D$78, MATCH(D355, 'Товары '!$B$2:$B$78, 0)))
</f>
        <v>15</v>
      </c>
      <c r="J355" s="14">
        <f>IF(D355="","",VLOOKUP(D355, 'Товары '!$B$2:$C$78, 2, FALSE))
</f>
        <v>9</v>
      </c>
      <c r="K355" s="15">
        <f t="shared" si="6"/>
        <v>6</v>
      </c>
    </row>
    <row r="356">
      <c r="A356" s="6">
        <v>38.0</v>
      </c>
      <c r="B356" s="7">
        <v>45956.0</v>
      </c>
      <c r="C356" s="8">
        <v>0.8781018518518519</v>
      </c>
      <c r="D356" s="6" t="s">
        <v>35</v>
      </c>
      <c r="E356" s="10"/>
      <c r="F356" s="10">
        <v>2.0</v>
      </c>
      <c r="I356" s="13">
        <f t="array" ref="I356">IF(D356="","",INDEX('Товары '!$D$2:$D$78, MATCH(D356, 'Товары '!$B$2:$B$78, 0)))
</f>
        <v>15</v>
      </c>
      <c r="J356" s="13">
        <f>IF(D356="","",VLOOKUP(D356, 'Товары '!$B$2:$C$78, 2, FALSE))
</f>
        <v>0</v>
      </c>
      <c r="K356" s="15">
        <f t="shared" si="6"/>
        <v>13</v>
      </c>
    </row>
    <row r="357">
      <c r="A357" s="6">
        <v>39.0</v>
      </c>
      <c r="B357" s="7">
        <v>45956.0</v>
      </c>
      <c r="C357" s="8">
        <v>0.8909722222222223</v>
      </c>
      <c r="D357" s="6" t="s">
        <v>11</v>
      </c>
      <c r="E357" s="10"/>
      <c r="F357" s="10"/>
      <c r="I357" s="13">
        <f t="array" ref="I357">IF(D357="","",INDEX('Товары '!$D$2:$D$78, MATCH(D357, 'Товары '!$B$2:$B$78, 0)))
</f>
        <v>15</v>
      </c>
      <c r="J357" s="14">
        <f>IF(D357="","",VLOOKUP(D357, 'Товары '!$B$2:$C$78, 2, FALSE))
</f>
        <v>9</v>
      </c>
      <c r="K357" s="15">
        <f t="shared" si="6"/>
        <v>6</v>
      </c>
    </row>
    <row r="358">
      <c r="A358" s="6">
        <v>40.0</v>
      </c>
      <c r="B358" s="7">
        <v>45956.0</v>
      </c>
      <c r="C358" s="8">
        <v>0.8851388888888889</v>
      </c>
      <c r="D358" s="6" t="s">
        <v>20</v>
      </c>
      <c r="E358" s="10"/>
      <c r="F358" s="10"/>
      <c r="I358" s="14">
        <f t="array" ref="I358">IF(D358="","",INDEX('Товары '!$D$2:$D$78, MATCH(D358, 'Товары '!$B$2:$B$78, 0)))
</f>
        <v>15</v>
      </c>
      <c r="J358" s="14">
        <f>IF(D358="","",VLOOKUP(D358, 'Товары '!$B$2:$C$78, 2, FALSE))
</f>
        <v>9</v>
      </c>
      <c r="K358" s="15">
        <f t="shared" si="6"/>
        <v>6</v>
      </c>
    </row>
    <row r="359">
      <c r="A359" s="6">
        <v>41.0</v>
      </c>
      <c r="B359" s="7">
        <v>45956.0</v>
      </c>
      <c r="C359" s="8">
        <v>0.9078935185185185</v>
      </c>
      <c r="D359" s="6" t="s">
        <v>12</v>
      </c>
      <c r="E359" s="10"/>
      <c r="F359" s="10"/>
      <c r="I359" s="14">
        <f t="array" ref="I359">IF(D359="","",INDEX('Товары '!$D$2:$D$78, MATCH(D359, 'Товары '!$B$2:$B$78, 0)))
</f>
        <v>13</v>
      </c>
      <c r="J359" s="14">
        <f>IF(D359="","",VLOOKUP(D359, 'Товары '!$B$2:$C$78, 2, FALSE))
</f>
        <v>6.4</v>
      </c>
      <c r="K359" s="15">
        <f t="shared" si="6"/>
        <v>6.6</v>
      </c>
    </row>
    <row r="360">
      <c r="A360" s="6">
        <v>42.0</v>
      </c>
      <c r="B360" s="7"/>
      <c r="C360" s="8"/>
      <c r="D360" s="18"/>
      <c r="E360" s="10"/>
      <c r="F360" s="10"/>
      <c r="I360" s="13" t="str">
        <f t="array" ref="I360">IF(D360="","",INDEX('Товары '!$D$2:$D$78, MATCH(D360, 'Товары '!$B$2:$B$78, 0)))
</f>
        <v/>
      </c>
      <c r="J360" s="13" t="str">
        <f>IF(D360="","",VLOOKUP(D360, 'Товары '!$B$2:$C$78, 2, FALSE))
</f>
        <v/>
      </c>
      <c r="K360" s="15">
        <f t="shared" si="6"/>
        <v>0</v>
      </c>
    </row>
    <row r="361">
      <c r="A361" s="6">
        <v>43.0</v>
      </c>
      <c r="B361" s="7"/>
      <c r="C361" s="8"/>
      <c r="D361" s="18"/>
      <c r="E361" s="10"/>
      <c r="F361" s="10"/>
      <c r="I361" s="13" t="str">
        <f t="array" ref="I361">IF(D361="","",INDEX('Товары '!$D$2:$D$78, MATCH(D361, 'Товары '!$B$2:$B$78, 0)))
</f>
        <v/>
      </c>
      <c r="J361" s="13" t="str">
        <f>IF(D361="","",VLOOKUP(D361, 'Товары '!$B$2:$C$78, 2, FALSE))
</f>
        <v/>
      </c>
      <c r="K361" s="15">
        <f t="shared" si="6"/>
        <v>0</v>
      </c>
    </row>
    <row r="362">
      <c r="A362" s="6">
        <v>44.0</v>
      </c>
      <c r="B362" s="7"/>
      <c r="C362" s="8"/>
      <c r="D362" s="18"/>
      <c r="E362" s="10"/>
      <c r="F362" s="10"/>
      <c r="I362" s="13" t="str">
        <f t="array" ref="I362">IF(D362="","",INDEX('Товары '!$D$2:$D$78, MATCH(D362, 'Товары '!$B$2:$B$78, 0)))
</f>
        <v/>
      </c>
      <c r="J362" s="13" t="str">
        <f>IF(D362="","",VLOOKUP(D362, 'Товары '!$B$2:$C$78, 2, FALSE))
</f>
        <v/>
      </c>
      <c r="K362" s="15">
        <f t="shared" si="6"/>
        <v>0</v>
      </c>
    </row>
    <row r="363">
      <c r="A363" s="6">
        <v>45.0</v>
      </c>
      <c r="B363" s="7"/>
      <c r="C363" s="8"/>
      <c r="D363" s="18"/>
      <c r="E363" s="10"/>
      <c r="F363" s="10"/>
      <c r="I363" s="13" t="str">
        <f t="array" ref="I363">IF(D363="","",INDEX('Товары '!$D$2:$D$78, MATCH(D363, 'Товары '!$B$2:$B$78, 0)))
</f>
        <v/>
      </c>
      <c r="J363" s="13" t="str">
        <f>IF(D363="","",VLOOKUP(D363, 'Товары '!$B$2:$C$78, 2, FALSE))
</f>
        <v/>
      </c>
      <c r="K363" s="15">
        <f t="shared" si="6"/>
        <v>0</v>
      </c>
    </row>
    <row r="364">
      <c r="A364" s="6">
        <v>46.0</v>
      </c>
      <c r="B364" s="7"/>
      <c r="C364" s="8"/>
      <c r="D364" s="18"/>
      <c r="E364" s="10"/>
      <c r="F364" s="10"/>
      <c r="I364" s="13" t="str">
        <f t="array" ref="I364">IF(D364="","",INDEX('Товары '!$D$2:$D$78, MATCH(D364, 'Товары '!$B$2:$B$78, 0)))
</f>
        <v/>
      </c>
      <c r="J364" s="13" t="str">
        <f>IF(D364="","",VLOOKUP(D364, 'Товары '!$B$2:$C$78, 2, FALSE))
</f>
        <v/>
      </c>
      <c r="K364" s="15">
        <f t="shared" si="6"/>
        <v>0</v>
      </c>
    </row>
    <row r="365">
      <c r="A365" s="6">
        <v>47.0</v>
      </c>
      <c r="B365" s="7"/>
      <c r="C365" s="8"/>
      <c r="D365" s="18"/>
      <c r="E365" s="10"/>
      <c r="F365" s="10"/>
      <c r="I365" s="13" t="str">
        <f t="array" ref="I365">IF(D365="","",INDEX('Товары '!$D$2:$D$78, MATCH(D365, 'Товары '!$B$2:$B$78, 0)))
</f>
        <v/>
      </c>
      <c r="J365" s="13" t="str">
        <f>IF(D365="","",VLOOKUP(D365, 'Товары '!$B$2:$C$78, 2, FALSE))
</f>
        <v/>
      </c>
      <c r="K365" s="15">
        <f t="shared" si="6"/>
        <v>0</v>
      </c>
    </row>
    <row r="366">
      <c r="A366" s="6">
        <v>48.0</v>
      </c>
      <c r="B366" s="7"/>
      <c r="C366" s="8"/>
      <c r="D366" s="18"/>
      <c r="E366" s="10"/>
      <c r="F366" s="10"/>
      <c r="I366" s="13" t="str">
        <f t="array" ref="I366">IF(D366="","",INDEX('Товары '!$D$2:$D$78, MATCH(D366, 'Товары '!$B$2:$B$78, 0)))
</f>
        <v/>
      </c>
      <c r="J366" s="13" t="str">
        <f>IF(D366="","",VLOOKUP(D366, 'Товары '!$B$2:$C$78, 2, FALSE))
</f>
        <v/>
      </c>
      <c r="K366" s="15">
        <f t="shared" si="6"/>
        <v>0</v>
      </c>
    </row>
    <row r="367">
      <c r="A367" s="6">
        <v>49.0</v>
      </c>
      <c r="B367" s="7"/>
      <c r="C367" s="8"/>
      <c r="D367" s="18"/>
      <c r="E367" s="10"/>
      <c r="F367" s="10"/>
      <c r="I367" s="13" t="str">
        <f t="array" ref="I367">IF(D367="","",INDEX('Товары '!$D$2:$D$78, MATCH(D367, 'Товары '!$B$2:$B$78, 0)))
</f>
        <v/>
      </c>
      <c r="J367" s="13" t="str">
        <f>IF(D367="","",VLOOKUP(D367, 'Товары '!$B$2:$C$78, 2, FALSE))
</f>
        <v/>
      </c>
      <c r="K367" s="15">
        <f t="shared" si="6"/>
        <v>0</v>
      </c>
    </row>
    <row r="368">
      <c r="A368" s="6">
        <v>50.0</v>
      </c>
      <c r="B368" s="7"/>
      <c r="C368" s="8"/>
      <c r="D368" s="18"/>
      <c r="E368" s="10"/>
      <c r="F368" s="10"/>
      <c r="I368" s="13" t="str">
        <f t="array" ref="I368">IF(D368="","",INDEX('Товары '!$D$2:$D$78, MATCH(D368, 'Товары '!$B$2:$B$78, 0)))
</f>
        <v/>
      </c>
      <c r="J368" s="13" t="str">
        <f>IF(D368="","",VLOOKUP(D368, 'Товары '!$B$2:$C$78, 2, FALSE))
</f>
        <v/>
      </c>
      <c r="K368" s="15">
        <f t="shared" si="6"/>
        <v>0</v>
      </c>
    </row>
    <row r="369">
      <c r="A369" s="6">
        <v>51.0</v>
      </c>
      <c r="B369" s="7"/>
      <c r="C369" s="8"/>
      <c r="D369" s="18"/>
      <c r="E369" s="10"/>
      <c r="F369" s="10"/>
      <c r="I369" s="13" t="str">
        <f t="array" ref="I369">IF(D369="","",INDEX('Товары '!$D$2:$D$78, MATCH(D369, 'Товары '!$B$2:$B$78, 0)))
</f>
        <v/>
      </c>
      <c r="J369" s="13" t="str">
        <f>IF(D369="","",VLOOKUP(D369, 'Товары '!$B$2:$C$78, 2, FALSE))
</f>
        <v/>
      </c>
      <c r="K369" s="15">
        <f t="shared" si="6"/>
        <v>0</v>
      </c>
    </row>
    <row r="370">
      <c r="A370" s="6">
        <v>52.0</v>
      </c>
      <c r="B370" s="7"/>
      <c r="C370" s="8"/>
      <c r="D370" s="18"/>
      <c r="E370" s="10"/>
      <c r="F370" s="10"/>
      <c r="I370" s="13" t="str">
        <f t="array" ref="I370">IF(D370="","",INDEX('Товары '!$D$2:$D$78, MATCH(D370, 'Товары '!$B$2:$B$78, 0)))
</f>
        <v/>
      </c>
      <c r="J370" s="13" t="str">
        <f>IF(D370="","",VLOOKUP(D370, 'Товары '!$B$2:$C$78, 2, FALSE))
</f>
        <v/>
      </c>
      <c r="K370" s="15">
        <f t="shared" si="6"/>
        <v>0</v>
      </c>
    </row>
    <row r="371">
      <c r="A371" s="6">
        <v>53.0</v>
      </c>
      <c r="B371" s="7"/>
      <c r="C371" s="8"/>
      <c r="D371" s="18"/>
      <c r="E371" s="10"/>
      <c r="F371" s="10"/>
      <c r="I371" s="13" t="str">
        <f t="array" ref="I371">IF(D371="","",INDEX('Товары '!$D$2:$D$78, MATCH(D371, 'Товары '!$B$2:$B$78, 0)))
</f>
        <v/>
      </c>
      <c r="J371" s="13" t="str">
        <f>IF(D371="","",VLOOKUP(D371, 'Товары '!$B$2:$C$78, 2, FALSE))
</f>
        <v/>
      </c>
      <c r="K371" s="15">
        <f t="shared" si="6"/>
        <v>0</v>
      </c>
    </row>
    <row r="372">
      <c r="A372" s="6">
        <v>54.0</v>
      </c>
      <c r="B372" s="7"/>
      <c r="C372" s="8"/>
      <c r="D372" s="18"/>
      <c r="E372" s="10"/>
      <c r="F372" s="10"/>
      <c r="I372" s="13" t="str">
        <f t="array" ref="I372">IF(D372="","",INDEX('Товары '!$D$2:$D$78, MATCH(D372, 'Товары '!$B$2:$B$78, 0)))
</f>
        <v/>
      </c>
      <c r="J372" s="13" t="str">
        <f>IF(D372="","",VLOOKUP(D372, 'Товары '!$B$2:$C$78, 2, FALSE))
</f>
        <v/>
      </c>
      <c r="K372" s="15">
        <f t="shared" si="6"/>
        <v>0</v>
      </c>
    </row>
    <row r="373">
      <c r="A373" s="6">
        <v>55.0</v>
      </c>
      <c r="B373" s="7"/>
      <c r="C373" s="8"/>
      <c r="D373" s="18"/>
      <c r="E373" s="10"/>
      <c r="F373" s="10"/>
      <c r="I373" s="13" t="str">
        <f t="array" ref="I373">IF(D373="","",INDEX('Товары '!$D$2:$D$78, MATCH(D373, 'Товары '!$B$2:$B$78, 0)))
</f>
        <v/>
      </c>
      <c r="J373" s="13" t="str">
        <f>IF(D373="","",VLOOKUP(D373, 'Товары '!$B$2:$C$78, 2, FALSE))
</f>
        <v/>
      </c>
      <c r="K373" s="15">
        <f t="shared" si="6"/>
        <v>0</v>
      </c>
    </row>
    <row r="374">
      <c r="A374" s="6">
        <v>56.0</v>
      </c>
      <c r="B374" s="7"/>
      <c r="C374" s="8"/>
      <c r="D374" s="18"/>
      <c r="E374" s="10"/>
      <c r="F374" s="10"/>
      <c r="I374" s="13" t="str">
        <f t="array" ref="I374">IF(D374="","",INDEX('Товары '!$D$2:$D$78, MATCH(D374, 'Товары '!$B$2:$B$78, 0)))
</f>
        <v/>
      </c>
      <c r="J374" s="13" t="str">
        <f>IF(D374="","",VLOOKUP(D374, 'Товары '!$B$2:$C$78, 2, FALSE))
</f>
        <v/>
      </c>
      <c r="K374" s="15">
        <f t="shared" si="6"/>
        <v>0</v>
      </c>
    </row>
    <row r="375">
      <c r="A375" s="6">
        <v>57.0</v>
      </c>
      <c r="B375" s="7"/>
      <c r="C375" s="8"/>
      <c r="D375" s="18"/>
      <c r="E375" s="10"/>
      <c r="F375" s="10"/>
      <c r="I375" s="13" t="str">
        <f t="array" ref="I375">IF(D375="","",INDEX('Товары '!$D$2:$D$78, MATCH(D375, 'Товары '!$B$2:$B$78, 0)))
</f>
        <v/>
      </c>
      <c r="J375" s="13" t="str">
        <f>IF(D375="","",VLOOKUP(D375, 'Товары '!$B$2:$C$78, 2, FALSE))
</f>
        <v/>
      </c>
      <c r="K375" s="15">
        <f t="shared" si="6"/>
        <v>0</v>
      </c>
    </row>
    <row r="376">
      <c r="A376" s="6">
        <v>58.0</v>
      </c>
      <c r="B376" s="7"/>
      <c r="C376" s="8"/>
      <c r="D376" s="18"/>
      <c r="E376" s="10"/>
      <c r="F376" s="10"/>
      <c r="I376" s="13" t="str">
        <f t="array" ref="I376">IF(D376="","",INDEX('Товары '!$D$2:$D$78, MATCH(D376, 'Товары '!$B$2:$B$78, 0)))
</f>
        <v/>
      </c>
      <c r="J376" s="13" t="str">
        <f>IF(D376="","",VLOOKUP(D376, 'Товары '!$B$2:$C$78, 2, FALSE))
</f>
        <v/>
      </c>
      <c r="K376" s="15">
        <f t="shared" si="6"/>
        <v>0</v>
      </c>
    </row>
    <row r="377">
      <c r="A377" s="6">
        <v>59.0</v>
      </c>
      <c r="B377" s="7"/>
      <c r="C377" s="8"/>
      <c r="D377" s="18"/>
      <c r="E377" s="10"/>
      <c r="F377" s="10"/>
      <c r="I377" s="13" t="str">
        <f t="array" ref="I377">IF(D377="","",INDEX('Товары '!$D$2:$D$78, MATCH(D377, 'Товары '!$B$2:$B$78, 0)))
</f>
        <v/>
      </c>
      <c r="J377" s="13" t="str">
        <f>IF(D377="","",VLOOKUP(D377, 'Товары '!$B$2:$C$78, 2, FALSE))
</f>
        <v/>
      </c>
      <c r="K377" s="15">
        <f t="shared" si="6"/>
        <v>0</v>
      </c>
    </row>
    <row r="378">
      <c r="A378" s="6">
        <v>60.0</v>
      </c>
      <c r="B378" s="7"/>
      <c r="C378" s="8"/>
      <c r="D378" s="18"/>
      <c r="E378" s="10"/>
      <c r="F378" s="10"/>
      <c r="I378" s="13" t="str">
        <f t="array" ref="I378">IF(D378="","",INDEX('Товары '!$D$2:$D$78, MATCH(D378, 'Товары '!$B$2:$B$78, 0)))
</f>
        <v/>
      </c>
      <c r="J378" s="13" t="str">
        <f>IF(D378="","",VLOOKUP(D378, 'Товары '!$B$2:$C$78, 2, FALSE))
</f>
        <v/>
      </c>
      <c r="K378" s="15">
        <f t="shared" si="6"/>
        <v>0</v>
      </c>
    </row>
    <row r="379">
      <c r="A379" s="1" t="s">
        <v>0</v>
      </c>
      <c r="B379" s="1" t="s">
        <v>1</v>
      </c>
      <c r="C379" s="2" t="s">
        <v>2</v>
      </c>
      <c r="D379" s="2" t="s">
        <v>3</v>
      </c>
      <c r="E379" s="3" t="s">
        <v>4</v>
      </c>
      <c r="F379" s="1" t="s">
        <v>5</v>
      </c>
      <c r="G379" s="4" t="s">
        <v>6</v>
      </c>
      <c r="H379" s="5" t="s">
        <v>7</v>
      </c>
      <c r="I379" s="1" t="s">
        <v>8</v>
      </c>
      <c r="J379" s="1" t="s">
        <v>9</v>
      </c>
      <c r="K379" s="1" t="s">
        <v>10</v>
      </c>
    </row>
    <row r="382">
      <c r="A382" s="6">
        <v>1.0</v>
      </c>
      <c r="B382" s="7">
        <v>45957.0</v>
      </c>
      <c r="C382" s="8">
        <v>0.60375</v>
      </c>
      <c r="D382" s="9" t="s">
        <v>27</v>
      </c>
      <c r="E382" s="10"/>
      <c r="F382" s="10"/>
      <c r="G382" s="11">
        <f>SUM(K382:K441)</f>
        <v>317.6</v>
      </c>
      <c r="H382" s="12">
        <f>SUM(J382:K441)</f>
        <v>760</v>
      </c>
      <c r="I382" s="14">
        <f t="array" ref="I382">IF(D382="","",INDEX('Товары '!$D$2:$D$78, MATCH(D382, 'Товары '!$B$2:$B$78, 0)))
</f>
        <v>15</v>
      </c>
      <c r="J382" s="14">
        <f>IF(D382="","",VLOOKUP(D382, 'Товары '!$B$2:$C$78, 2, FALSE))
</f>
        <v>8</v>
      </c>
      <c r="K382" s="15">
        <f t="shared" ref="K382:K441" si="7">IF(OR(I382="", J382=""), "", VALUE(I382) - VALUE(J382))-F382
</f>
        <v>7</v>
      </c>
    </row>
    <row r="383">
      <c r="A383" s="6">
        <v>2.0</v>
      </c>
      <c r="B383" s="7">
        <v>45957.0</v>
      </c>
      <c r="C383" s="16">
        <v>0.6038541666666667</v>
      </c>
      <c r="D383" s="9" t="s">
        <v>12</v>
      </c>
      <c r="E383" s="10"/>
      <c r="F383" s="10"/>
      <c r="I383" s="14">
        <f t="array" ref="I383">IF(D383="","",INDEX('Товары '!$D$2:$D$78, MATCH(D383, 'Товары '!$B$2:$B$78, 0)))
</f>
        <v>13</v>
      </c>
      <c r="J383" s="14">
        <f>IF(D383="","",VLOOKUP(D383, 'Товары '!$B$2:$C$78, 2, FALSE))
</f>
        <v>6.4</v>
      </c>
      <c r="K383" s="15">
        <f t="shared" si="7"/>
        <v>6.6</v>
      </c>
    </row>
    <row r="384">
      <c r="A384" s="6">
        <v>3.0</v>
      </c>
      <c r="B384" s="17">
        <v>45957.0</v>
      </c>
      <c r="C384" s="8">
        <v>0.6054050925925926</v>
      </c>
      <c r="D384" s="9" t="s">
        <v>20</v>
      </c>
      <c r="E384" s="10"/>
      <c r="F384" s="10"/>
      <c r="I384" s="14">
        <f t="array" ref="I384">IF(D384="","",INDEX('Товары '!$D$2:$D$78, MATCH(D384, 'Товары '!$B$2:$B$78, 0)))
</f>
        <v>15</v>
      </c>
      <c r="J384" s="14">
        <f>IF(D384="","",VLOOKUP(D384, 'Товары '!$B$2:$C$78, 2, FALSE))
</f>
        <v>9</v>
      </c>
      <c r="K384" s="15">
        <f t="shared" si="7"/>
        <v>6</v>
      </c>
    </row>
    <row r="385">
      <c r="A385" s="6">
        <v>4.0</v>
      </c>
      <c r="B385" s="17">
        <v>45957.0</v>
      </c>
      <c r="C385" s="8">
        <v>0.605474537037037</v>
      </c>
      <c r="D385" s="9" t="s">
        <v>22</v>
      </c>
      <c r="E385" s="10"/>
      <c r="F385" s="10"/>
      <c r="I385" s="14">
        <f t="array" ref="I385">IF(D385="","",INDEX('Товары '!$D$2:$D$78, MATCH(D385, 'Товары '!$B$2:$B$78, 0)))
</f>
        <v>15</v>
      </c>
      <c r="J385" s="14">
        <f>IF(D385="","",VLOOKUP(D385, 'Товары '!$B$2:$C$78, 2, FALSE))
</f>
        <v>6</v>
      </c>
      <c r="K385" s="15">
        <f t="shared" si="7"/>
        <v>9</v>
      </c>
    </row>
    <row r="386">
      <c r="A386" s="6">
        <v>5.0</v>
      </c>
      <c r="B386" s="17">
        <v>45957.0</v>
      </c>
      <c r="C386" s="8">
        <v>0.6055208333333333</v>
      </c>
      <c r="D386" s="9" t="s">
        <v>22</v>
      </c>
      <c r="E386" s="10"/>
      <c r="F386" s="10"/>
      <c r="I386" s="14">
        <f t="array" ref="I386">IF(D386="","",INDEX('Товары '!$D$2:$D$78, MATCH(D386, 'Товары '!$B$2:$B$78, 0)))
</f>
        <v>15</v>
      </c>
      <c r="J386" s="14">
        <f>IF(D386="","",VLOOKUP(D386, 'Товары '!$B$2:$C$78, 2, FALSE))
</f>
        <v>6</v>
      </c>
      <c r="K386" s="15">
        <f t="shared" si="7"/>
        <v>9</v>
      </c>
    </row>
    <row r="387">
      <c r="A387" s="6">
        <v>6.0</v>
      </c>
      <c r="B387" s="7">
        <v>45957.0</v>
      </c>
      <c r="C387" s="8">
        <v>0.6056481481481482</v>
      </c>
      <c r="D387" s="9" t="s">
        <v>16</v>
      </c>
      <c r="E387" s="10"/>
      <c r="F387" s="10"/>
      <c r="I387" s="13">
        <f t="array" ref="I387">IF(D387="","",INDEX('Товары '!$D$2:$D$78, MATCH(D387, 'Товары '!$B$2:$B$78, 0)))
</f>
        <v>15</v>
      </c>
      <c r="J387" s="14">
        <f>IF(D387="","",VLOOKUP(D387, 'Товары '!$B$2:$C$78, 2, FALSE))
</f>
        <v>8.5</v>
      </c>
      <c r="K387" s="15">
        <f t="shared" si="7"/>
        <v>6.5</v>
      </c>
    </row>
    <row r="388">
      <c r="A388" s="6">
        <v>7.0</v>
      </c>
      <c r="B388" s="7">
        <v>45957.0</v>
      </c>
      <c r="C388" s="8">
        <v>0.6057638888888889</v>
      </c>
      <c r="D388" s="9" t="s">
        <v>13</v>
      </c>
      <c r="E388" s="10"/>
      <c r="F388" s="10"/>
      <c r="I388" s="14">
        <f t="array" ref="I388">IF(D388="","",INDEX('Товары '!$D$2:$D$78, MATCH(D388, 'Товары '!$B$2:$B$78, 0)))
</f>
        <v>70</v>
      </c>
      <c r="J388" s="14">
        <f>IF(D388="","",VLOOKUP(D388, 'Товары '!$B$2:$C$78, 2, FALSE))
</f>
        <v>40</v>
      </c>
      <c r="K388" s="15">
        <f t="shared" si="7"/>
        <v>30</v>
      </c>
    </row>
    <row r="389">
      <c r="A389" s="6">
        <v>8.0</v>
      </c>
      <c r="B389" s="7">
        <v>45957.0</v>
      </c>
      <c r="C389" s="8">
        <v>0.6073611111111111</v>
      </c>
      <c r="D389" s="9" t="s">
        <v>12</v>
      </c>
      <c r="E389" s="10"/>
      <c r="F389" s="10"/>
      <c r="I389" s="14">
        <f t="array" ref="I389">IF(D389="","",INDEX('Товары '!$D$2:$D$78, MATCH(D389, 'Товары '!$B$2:$B$78, 0)))
</f>
        <v>13</v>
      </c>
      <c r="J389" s="14">
        <f>IF(D389="","",VLOOKUP(D389, 'Товары '!$B$2:$C$78, 2, FALSE))
</f>
        <v>6.4</v>
      </c>
      <c r="K389" s="15">
        <f t="shared" si="7"/>
        <v>6.6</v>
      </c>
    </row>
    <row r="390">
      <c r="A390" s="6">
        <v>9.0</v>
      </c>
      <c r="B390" s="7">
        <v>45957.0</v>
      </c>
      <c r="C390" s="8">
        <v>0.6262384259259259</v>
      </c>
      <c r="D390" s="9" t="s">
        <v>27</v>
      </c>
      <c r="E390" s="10"/>
      <c r="F390" s="10"/>
      <c r="I390" s="14">
        <f t="array" ref="I390">IF(D390="","",INDEX('Товары '!$D$2:$D$78, MATCH(D390, 'Товары '!$B$2:$B$78, 0)))
</f>
        <v>15</v>
      </c>
      <c r="J390" s="14">
        <f>IF(D390="","",VLOOKUP(D390, 'Товары '!$B$2:$C$78, 2, FALSE))
</f>
        <v>8</v>
      </c>
      <c r="K390" s="15">
        <f t="shared" si="7"/>
        <v>7</v>
      </c>
    </row>
    <row r="391">
      <c r="A391" s="6">
        <v>10.0</v>
      </c>
      <c r="B391" s="7">
        <v>45957.0</v>
      </c>
      <c r="C391" s="8">
        <v>0.6262384259259259</v>
      </c>
      <c r="D391" s="9" t="s">
        <v>12</v>
      </c>
      <c r="E391" s="10"/>
      <c r="F391" s="10"/>
      <c r="I391" s="14">
        <f t="array" ref="I391">IF(D391="","",INDEX('Товары '!$D$2:$D$78, MATCH(D391, 'Товары '!$B$2:$B$78, 0)))
</f>
        <v>13</v>
      </c>
      <c r="J391" s="14">
        <f>IF(D391="","",VLOOKUP(D391, 'Товары '!$B$2:$C$78, 2, FALSE))
</f>
        <v>6.4</v>
      </c>
      <c r="K391" s="15">
        <f t="shared" si="7"/>
        <v>6.6</v>
      </c>
    </row>
    <row r="392">
      <c r="A392" s="6">
        <v>11.0</v>
      </c>
      <c r="B392" s="7">
        <v>45957.0</v>
      </c>
      <c r="C392" s="8">
        <v>0.6266203703703703</v>
      </c>
      <c r="D392" s="9" t="s">
        <v>12</v>
      </c>
      <c r="E392" s="10"/>
      <c r="F392" s="10"/>
      <c r="I392" s="14">
        <f t="array" ref="I392">IF(D392="","",INDEX('Товары '!$D$2:$D$78, MATCH(D392, 'Товары '!$B$2:$B$78, 0)))
</f>
        <v>13</v>
      </c>
      <c r="J392" s="14">
        <f>IF(D392="","",VLOOKUP(D392, 'Товары '!$B$2:$C$78, 2, FALSE))
</f>
        <v>6.4</v>
      </c>
      <c r="K392" s="15">
        <f t="shared" si="7"/>
        <v>6.6</v>
      </c>
    </row>
    <row r="393">
      <c r="A393" s="6">
        <v>12.0</v>
      </c>
      <c r="B393" s="7">
        <v>45957.0</v>
      </c>
      <c r="C393" s="8">
        <v>0.626724537037037</v>
      </c>
      <c r="D393" s="9" t="s">
        <v>27</v>
      </c>
      <c r="E393" s="10"/>
      <c r="F393" s="10"/>
      <c r="I393" s="14">
        <f t="array" ref="I393">IF(D393="","",INDEX('Товары '!$D$2:$D$78, MATCH(D393, 'Товары '!$B$2:$B$78, 0)))
</f>
        <v>15</v>
      </c>
      <c r="J393" s="14">
        <f>IF(D393="","",VLOOKUP(D393, 'Товары '!$B$2:$C$78, 2, FALSE))
</f>
        <v>8</v>
      </c>
      <c r="K393" s="15">
        <f t="shared" si="7"/>
        <v>7</v>
      </c>
    </row>
    <row r="394">
      <c r="A394" s="6">
        <v>13.0</v>
      </c>
      <c r="B394" s="7">
        <v>45957.0</v>
      </c>
      <c r="C394" s="8">
        <v>0.6272685185185185</v>
      </c>
      <c r="D394" s="6" t="s">
        <v>20</v>
      </c>
      <c r="E394" s="10"/>
      <c r="F394" s="10"/>
      <c r="I394" s="14">
        <f t="array" ref="I394">IF(D394="","",INDEX('Товары '!$D$2:$D$78, MATCH(D394, 'Товары '!$B$2:$B$78, 0)))
</f>
        <v>15</v>
      </c>
      <c r="J394" s="14">
        <f>IF(D394="","",VLOOKUP(D394, 'Товары '!$B$2:$C$78, 2, FALSE))
</f>
        <v>9</v>
      </c>
      <c r="K394" s="15">
        <f t="shared" si="7"/>
        <v>6</v>
      </c>
    </row>
    <row r="395">
      <c r="A395" s="6">
        <v>14.0</v>
      </c>
      <c r="B395" s="7">
        <v>45957.0</v>
      </c>
      <c r="C395" s="8">
        <v>0.6302314814814814</v>
      </c>
      <c r="D395" s="6" t="s">
        <v>24</v>
      </c>
      <c r="E395" s="10"/>
      <c r="F395" s="10"/>
      <c r="I395" s="14">
        <f t="array" ref="I395">IF(D395="","",INDEX('Товары '!$D$2:$D$78, MATCH(D395, 'Товары '!$B$2:$B$78, 0)))
</f>
        <v>15</v>
      </c>
      <c r="J395" s="14">
        <f>IF(D395="","",VLOOKUP(D395, 'Товары '!$B$2:$C$78, 2, FALSE))
</f>
        <v>8.5</v>
      </c>
      <c r="K395" s="15">
        <f t="shared" si="7"/>
        <v>6.5</v>
      </c>
    </row>
    <row r="396">
      <c r="A396" s="6">
        <v>15.0</v>
      </c>
      <c r="B396" s="7">
        <v>45957.0</v>
      </c>
      <c r="C396" s="8">
        <v>0.6306018518518518</v>
      </c>
      <c r="D396" s="6" t="s">
        <v>24</v>
      </c>
      <c r="E396" s="10"/>
      <c r="F396" s="10"/>
      <c r="I396" s="14">
        <f t="array" ref="I396">IF(D396="","",INDEX('Товары '!$D$2:$D$78, MATCH(D396, 'Товары '!$B$2:$B$78, 0)))
</f>
        <v>15</v>
      </c>
      <c r="J396" s="14">
        <f>IF(D396="","",VLOOKUP(D396, 'Товары '!$B$2:$C$78, 2, FALSE))
</f>
        <v>8.5</v>
      </c>
      <c r="K396" s="15">
        <f t="shared" si="7"/>
        <v>6.5</v>
      </c>
    </row>
    <row r="397">
      <c r="A397" s="6">
        <v>16.0</v>
      </c>
      <c r="B397" s="7">
        <v>45957.0</v>
      </c>
      <c r="C397" s="8">
        <v>0.6307407407407407</v>
      </c>
      <c r="D397" s="6" t="s">
        <v>20</v>
      </c>
      <c r="E397" s="10"/>
      <c r="F397" s="10"/>
      <c r="I397" s="14">
        <f t="array" ref="I397">IF(D397="","",INDEX('Товары '!$D$2:$D$78, MATCH(D397, 'Товары '!$B$2:$B$78, 0)))
</f>
        <v>15</v>
      </c>
      <c r="J397" s="14">
        <f>IF(D397="","",VLOOKUP(D397, 'Товары '!$B$2:$C$78, 2, FALSE))
</f>
        <v>9</v>
      </c>
      <c r="K397" s="15">
        <f t="shared" si="7"/>
        <v>6</v>
      </c>
    </row>
    <row r="398">
      <c r="A398" s="6">
        <v>17.0</v>
      </c>
      <c r="B398" s="7">
        <v>45957.0</v>
      </c>
      <c r="C398" s="8">
        <v>0.6308217592592592</v>
      </c>
      <c r="D398" s="6" t="s">
        <v>20</v>
      </c>
      <c r="E398" s="10"/>
      <c r="F398" s="10"/>
      <c r="I398" s="14">
        <f t="array" ref="I398">IF(D398="","",INDEX('Товары '!$D$2:$D$78, MATCH(D398, 'Товары '!$B$2:$B$78, 0)))
</f>
        <v>15</v>
      </c>
      <c r="J398" s="14">
        <f>IF(D398="","",VLOOKUP(D398, 'Товары '!$B$2:$C$78, 2, FALSE))
</f>
        <v>9</v>
      </c>
      <c r="K398" s="15">
        <f t="shared" si="7"/>
        <v>6</v>
      </c>
    </row>
    <row r="399">
      <c r="A399" s="6">
        <v>18.0</v>
      </c>
      <c r="B399" s="7">
        <v>45957.0</v>
      </c>
      <c r="C399" s="8">
        <v>0.6526620370370371</v>
      </c>
      <c r="D399" s="6" t="s">
        <v>13</v>
      </c>
      <c r="E399" s="10"/>
      <c r="F399" s="10"/>
      <c r="I399" s="14">
        <f t="array" ref="I399">IF(D399="","",INDEX('Товары '!$D$2:$D$78, MATCH(D399, 'Товары '!$B$2:$B$78, 0)))
</f>
        <v>70</v>
      </c>
      <c r="J399" s="14">
        <f>IF(D399="","",VLOOKUP(D399, 'Товары '!$B$2:$C$78, 2, FALSE))
</f>
        <v>40</v>
      </c>
      <c r="K399" s="15">
        <f t="shared" si="7"/>
        <v>30</v>
      </c>
    </row>
    <row r="400">
      <c r="A400" s="6">
        <v>19.0</v>
      </c>
      <c r="B400" s="7">
        <v>45957.0</v>
      </c>
      <c r="C400" s="8">
        <v>0.6528819444444445</v>
      </c>
      <c r="D400" s="6" t="s">
        <v>21</v>
      </c>
      <c r="E400" s="10"/>
      <c r="F400" s="10">
        <v>10.0</v>
      </c>
      <c r="I400" s="13">
        <f t="array" ref="I400">IF(D400="","",INDEX('Товары '!$D$2:$D$78, MATCH(D400, 'Товары '!$B$2:$B$78, 0)))
</f>
        <v>15</v>
      </c>
      <c r="J400" s="14">
        <f>IF(D400="","",VLOOKUP(D400, 'Товары '!$B$2:$C$78, 2, FALSE))
</f>
        <v>6.9</v>
      </c>
      <c r="K400" s="15">
        <f t="shared" si="7"/>
        <v>-1.9</v>
      </c>
    </row>
    <row r="401">
      <c r="A401" s="6">
        <v>20.0</v>
      </c>
      <c r="B401" s="7">
        <v>45957.0</v>
      </c>
      <c r="C401" s="8">
        <v>0.6765856481481481</v>
      </c>
      <c r="D401" s="6" t="s">
        <v>16</v>
      </c>
      <c r="E401" s="10"/>
      <c r="F401" s="10"/>
      <c r="I401" s="13">
        <f t="array" ref="I401">IF(D401="","",INDEX('Товары '!$D$2:$D$78, MATCH(D401, 'Товары '!$B$2:$B$78, 0)))
</f>
        <v>15</v>
      </c>
      <c r="J401" s="14">
        <f>IF(D401="","",VLOOKUP(D401, 'Товары '!$B$2:$C$78, 2, FALSE))
</f>
        <v>8.5</v>
      </c>
      <c r="K401" s="15">
        <f t="shared" si="7"/>
        <v>6.5</v>
      </c>
    </row>
    <row r="402">
      <c r="A402" s="6">
        <v>21.0</v>
      </c>
      <c r="B402" s="7">
        <v>45957.0</v>
      </c>
      <c r="C402" s="8">
        <v>0.7000462962962963</v>
      </c>
      <c r="D402" s="6" t="s">
        <v>15</v>
      </c>
      <c r="E402" s="10"/>
      <c r="F402" s="10">
        <v>5.0</v>
      </c>
      <c r="I402" s="13">
        <f t="array" ref="I402">IF(D402="","",INDEX('Товары '!$D$2:$D$78, MATCH(D402, 'Товары '!$B$2:$B$78, 0)))
</f>
        <v>15</v>
      </c>
      <c r="J402" s="14">
        <f>IF(D402="","",VLOOKUP(D402, 'Товары '!$B$2:$C$78, 2, FALSE))
</f>
        <v>9</v>
      </c>
      <c r="K402" s="15">
        <f t="shared" si="7"/>
        <v>1</v>
      </c>
    </row>
    <row r="403">
      <c r="A403" s="6">
        <v>22.0</v>
      </c>
      <c r="B403" s="7">
        <v>45957.0</v>
      </c>
      <c r="C403" s="8">
        <v>0.7125</v>
      </c>
      <c r="D403" s="6" t="s">
        <v>15</v>
      </c>
      <c r="E403" s="10"/>
      <c r="F403" s="10"/>
      <c r="I403" s="13">
        <f t="array" ref="I403">IF(D403="","",INDEX('Товары '!$D$2:$D$78, MATCH(D403, 'Товары '!$B$2:$B$78, 0)))
</f>
        <v>15</v>
      </c>
      <c r="J403" s="14">
        <f>IF(D403="","",VLOOKUP(D403, 'Товары '!$B$2:$C$78, 2, FALSE))
</f>
        <v>9</v>
      </c>
      <c r="K403" s="15">
        <f t="shared" si="7"/>
        <v>6</v>
      </c>
    </row>
    <row r="404">
      <c r="A404" s="6">
        <v>23.0</v>
      </c>
      <c r="B404" s="7">
        <v>45957.0</v>
      </c>
      <c r="C404" s="8">
        <v>0.7126157407407407</v>
      </c>
      <c r="D404" s="6" t="s">
        <v>18</v>
      </c>
      <c r="E404" s="10"/>
      <c r="F404" s="10"/>
      <c r="I404" s="14">
        <f t="array" ref="I404">IF(D404="","",INDEX('Товары '!$D$2:$D$78, MATCH(D404, 'Товары '!$B$2:$B$78, 0)))
</f>
        <v>15</v>
      </c>
      <c r="J404" s="14">
        <f>IF(D404="","",VLOOKUP(D404, 'Товары '!$B$2:$C$78, 2, FALSE))
</f>
        <v>8</v>
      </c>
      <c r="K404" s="15">
        <f t="shared" si="7"/>
        <v>7</v>
      </c>
    </row>
    <row r="405">
      <c r="A405" s="6">
        <v>24.0</v>
      </c>
      <c r="B405" s="7">
        <v>45957.0</v>
      </c>
      <c r="C405" s="8">
        <v>0.7394328703703704</v>
      </c>
      <c r="D405" s="6" t="s">
        <v>14</v>
      </c>
      <c r="E405" s="10"/>
      <c r="F405" s="10"/>
      <c r="I405" s="14">
        <f t="array" ref="I405">IF(D405="","",INDEX('Товары '!$D$2:$D$78, MATCH(D405, 'Товары '!$B$2:$B$78, 0)))
</f>
        <v>15</v>
      </c>
      <c r="J405" s="14">
        <f>IF(D405="","",VLOOKUP(D405, 'Товары '!$B$2:$C$78, 2, FALSE))
</f>
        <v>9</v>
      </c>
      <c r="K405" s="15">
        <f t="shared" si="7"/>
        <v>6</v>
      </c>
    </row>
    <row r="406">
      <c r="A406" s="6">
        <v>25.0</v>
      </c>
      <c r="B406" s="7">
        <v>45957.0</v>
      </c>
      <c r="C406" s="8">
        <v>0.742337962962963</v>
      </c>
      <c r="D406" s="6" t="s">
        <v>20</v>
      </c>
      <c r="E406" s="10"/>
      <c r="F406" s="10"/>
      <c r="I406" s="14">
        <f t="array" ref="I406">IF(D406="","",INDEX('Товары '!$D$2:$D$78, MATCH(D406, 'Товары '!$B$2:$B$78, 0)))
</f>
        <v>15</v>
      </c>
      <c r="J406" s="14">
        <f>IF(D406="","",VLOOKUP(D406, 'Товары '!$B$2:$C$78, 2, FALSE))
</f>
        <v>9</v>
      </c>
      <c r="K406" s="15">
        <f t="shared" si="7"/>
        <v>6</v>
      </c>
    </row>
    <row r="407">
      <c r="A407" s="6">
        <v>26.0</v>
      </c>
      <c r="B407" s="7">
        <v>45957.0</v>
      </c>
      <c r="C407" s="8">
        <v>0.7761689814814815</v>
      </c>
      <c r="D407" s="6" t="s">
        <v>16</v>
      </c>
      <c r="E407" s="10"/>
      <c r="F407" s="10"/>
      <c r="I407" s="13">
        <f t="array" ref="I407">IF(D407="","",INDEX('Товары '!$D$2:$D$78, MATCH(D407, 'Товары '!$B$2:$B$78, 0)))
</f>
        <v>15</v>
      </c>
      <c r="J407" s="14">
        <f>IF(D407="","",VLOOKUP(D407, 'Товары '!$B$2:$C$78, 2, FALSE))
</f>
        <v>8.5</v>
      </c>
      <c r="K407" s="15">
        <f t="shared" si="7"/>
        <v>6.5</v>
      </c>
    </row>
    <row r="408">
      <c r="A408" s="6">
        <v>27.0</v>
      </c>
      <c r="B408" s="7">
        <v>45957.0</v>
      </c>
      <c r="C408" s="8">
        <v>0.777974537037037</v>
      </c>
      <c r="D408" s="6" t="s">
        <v>13</v>
      </c>
      <c r="E408" s="10"/>
      <c r="F408" s="10">
        <v>5.0</v>
      </c>
      <c r="I408" s="14">
        <f t="array" ref="I408">IF(D408="","",INDEX('Товары '!$D$2:$D$78, MATCH(D408, 'Товары '!$B$2:$B$78, 0)))
</f>
        <v>70</v>
      </c>
      <c r="J408" s="14">
        <f>IF(D408="","",VLOOKUP(D408, 'Товары '!$B$2:$C$78, 2, FALSE))
</f>
        <v>40</v>
      </c>
      <c r="K408" s="15">
        <f t="shared" si="7"/>
        <v>25</v>
      </c>
    </row>
    <row r="409">
      <c r="A409" s="6">
        <v>28.0</v>
      </c>
      <c r="B409" s="7">
        <v>45957.0</v>
      </c>
      <c r="C409" s="8">
        <v>0.7784143518518518</v>
      </c>
      <c r="D409" s="6" t="s">
        <v>13</v>
      </c>
      <c r="E409" s="10"/>
      <c r="F409" s="10"/>
      <c r="I409" s="14">
        <f t="array" ref="I409">IF(D409="","",INDEX('Товары '!$D$2:$D$78, MATCH(D409, 'Товары '!$B$2:$B$78, 0)))
</f>
        <v>70</v>
      </c>
      <c r="J409" s="14">
        <f>IF(D409="","",VLOOKUP(D409, 'Товары '!$B$2:$C$78, 2, FALSE))
</f>
        <v>40</v>
      </c>
      <c r="K409" s="15">
        <f t="shared" si="7"/>
        <v>30</v>
      </c>
    </row>
    <row r="410">
      <c r="A410" s="6">
        <v>29.0</v>
      </c>
      <c r="B410" s="7">
        <v>45957.0</v>
      </c>
      <c r="C410" s="8">
        <v>0.7890393518518518</v>
      </c>
      <c r="D410" s="6" t="s">
        <v>19</v>
      </c>
      <c r="E410" s="10"/>
      <c r="F410" s="10"/>
      <c r="I410" s="14">
        <f t="array" ref="I410">IF(D410="","",INDEX('Товары '!$D$2:$D$78, MATCH(D410, 'Товары '!$B$2:$B$78, 0)))
</f>
        <v>13</v>
      </c>
      <c r="J410" s="14">
        <f>IF(D410="","",VLOOKUP(D410, 'Товары '!$B$2:$C$78, 2, FALSE))
</f>
        <v>6.4</v>
      </c>
      <c r="K410" s="15">
        <f t="shared" si="7"/>
        <v>6.6</v>
      </c>
    </row>
    <row r="411">
      <c r="A411" s="6">
        <v>30.0</v>
      </c>
      <c r="B411" s="7">
        <v>45957.0</v>
      </c>
      <c r="C411" s="8">
        <v>0.8060648148148148</v>
      </c>
      <c r="D411" s="6" t="s">
        <v>17</v>
      </c>
      <c r="E411" s="10"/>
      <c r="F411" s="10"/>
      <c r="I411" s="13">
        <f t="array" ref="I411">IF(D411="","",INDEX('Товары '!$D$2:$D$78, MATCH(D411, 'Товары '!$B$2:$B$78, 0)))
</f>
        <v>15</v>
      </c>
      <c r="J411" s="14">
        <f>IF(D411="","",VLOOKUP(D411, 'Товары '!$B$2:$C$78, 2, FALSE))
</f>
        <v>9</v>
      </c>
      <c r="K411" s="15">
        <f t="shared" si="7"/>
        <v>6</v>
      </c>
    </row>
    <row r="412">
      <c r="A412" s="6">
        <v>31.0</v>
      </c>
      <c r="B412" s="7">
        <v>45957.0</v>
      </c>
      <c r="C412" s="8">
        <v>0.8151851851851852</v>
      </c>
      <c r="D412" s="6" t="s">
        <v>18</v>
      </c>
      <c r="E412" s="10"/>
      <c r="F412" s="10"/>
      <c r="I412" s="14">
        <f t="array" ref="I412">IF(D412="","",INDEX('Товары '!$D$2:$D$78, MATCH(D412, 'Товары '!$B$2:$B$78, 0)))
</f>
        <v>15</v>
      </c>
      <c r="J412" s="14">
        <f>IF(D412="","",VLOOKUP(D412, 'Товары '!$B$2:$C$78, 2, FALSE))
</f>
        <v>8</v>
      </c>
      <c r="K412" s="15">
        <f t="shared" si="7"/>
        <v>7</v>
      </c>
    </row>
    <row r="413">
      <c r="A413" s="6">
        <v>32.0</v>
      </c>
      <c r="B413" s="7">
        <v>45957.0</v>
      </c>
      <c r="C413" s="8">
        <v>0.8745023148148148</v>
      </c>
      <c r="D413" s="6" t="s">
        <v>18</v>
      </c>
      <c r="E413" s="10"/>
      <c r="F413" s="10"/>
      <c r="I413" s="14">
        <f t="array" ref="I413">IF(D413="","",INDEX('Товары '!$D$2:$D$78, MATCH(D413, 'Товары '!$B$2:$B$78, 0)))
</f>
        <v>15</v>
      </c>
      <c r="J413" s="14">
        <f>IF(D413="","",VLOOKUP(D413, 'Товары '!$B$2:$C$78, 2, FALSE))
</f>
        <v>8</v>
      </c>
      <c r="K413" s="15">
        <f t="shared" si="7"/>
        <v>7</v>
      </c>
    </row>
    <row r="414">
      <c r="A414" s="6">
        <v>33.0</v>
      </c>
      <c r="B414" s="7">
        <v>45958.0</v>
      </c>
      <c r="C414" s="8">
        <v>0.6102893518518518</v>
      </c>
      <c r="D414" s="6" t="s">
        <v>36</v>
      </c>
      <c r="E414" s="10"/>
      <c r="F414" s="10"/>
      <c r="I414" s="14">
        <f t="array" ref="I414">IF(D414="","",INDEX('Товары '!$D$2:$D$78, MATCH(D414, 'Товары '!$B$2:$B$78, 0)))
</f>
        <v>90</v>
      </c>
      <c r="J414" s="14">
        <f>IF(D414="","",VLOOKUP(D414, 'Товары '!$B$2:$C$78, 2, FALSE))
</f>
        <v>60</v>
      </c>
      <c r="K414" s="15">
        <f t="shared" si="7"/>
        <v>30</v>
      </c>
    </row>
    <row r="415">
      <c r="A415" s="6">
        <v>34.0</v>
      </c>
      <c r="B415" s="7"/>
      <c r="C415" s="8"/>
      <c r="D415" s="18"/>
      <c r="E415" s="10"/>
      <c r="F415" s="10"/>
      <c r="I415" s="13" t="str">
        <f t="array" ref="I415">IF(D415="","",INDEX('Товары '!$D$2:$D$78, MATCH(D415, 'Товары '!$B$2:$B$78, 0)))
</f>
        <v/>
      </c>
      <c r="J415" s="13" t="str">
        <f>IF(D415="","",VLOOKUP(D415, 'Товары '!$B$2:$C$78, 2, FALSE))
</f>
        <v/>
      </c>
      <c r="K415" s="15">
        <f t="shared" si="7"/>
        <v>0</v>
      </c>
    </row>
    <row r="416">
      <c r="A416" s="6">
        <v>35.0</v>
      </c>
      <c r="B416" s="7"/>
      <c r="C416" s="8"/>
      <c r="D416" s="18"/>
      <c r="E416" s="10"/>
      <c r="F416" s="10"/>
      <c r="I416" s="13" t="str">
        <f t="array" ref="I416">IF(D416="","",INDEX('Товары '!$D$2:$D$78, MATCH(D416, 'Товары '!$B$2:$B$78, 0)))
</f>
        <v/>
      </c>
      <c r="J416" s="13" t="str">
        <f>IF(D416="","",VLOOKUP(D416, 'Товары '!$B$2:$C$78, 2, FALSE))
</f>
        <v/>
      </c>
      <c r="K416" s="15">
        <f t="shared" si="7"/>
        <v>0</v>
      </c>
    </row>
    <row r="417">
      <c r="A417" s="6">
        <v>36.0</v>
      </c>
      <c r="B417" s="7"/>
      <c r="C417" s="8"/>
      <c r="D417" s="18"/>
      <c r="E417" s="10"/>
      <c r="F417" s="10"/>
      <c r="I417" s="13" t="str">
        <f t="array" ref="I417">IF(D417="","",INDEX('Товары '!$D$2:$D$78, MATCH(D417, 'Товары '!$B$2:$B$78, 0)))
</f>
        <v/>
      </c>
      <c r="J417" s="13" t="str">
        <f>IF(D417="","",VLOOKUP(D417, 'Товары '!$B$2:$C$78, 2, FALSE))
</f>
        <v/>
      </c>
      <c r="K417" s="15">
        <f t="shared" si="7"/>
        <v>0</v>
      </c>
    </row>
    <row r="418">
      <c r="A418" s="6">
        <v>37.0</v>
      </c>
      <c r="B418" s="7"/>
      <c r="C418" s="8"/>
      <c r="D418" s="18"/>
      <c r="E418" s="10"/>
      <c r="F418" s="10"/>
      <c r="I418" s="13" t="str">
        <f t="array" ref="I418">IF(D418="","",INDEX('Товары '!$D$2:$D$78, MATCH(D418, 'Товары '!$B$2:$B$78, 0)))
</f>
        <v/>
      </c>
      <c r="J418" s="13" t="str">
        <f>IF(D418="","",VLOOKUP(D418, 'Товары '!$B$2:$C$78, 2, FALSE))
</f>
        <v/>
      </c>
      <c r="K418" s="15">
        <f t="shared" si="7"/>
        <v>0</v>
      </c>
    </row>
    <row r="419">
      <c r="A419" s="6">
        <v>38.0</v>
      </c>
      <c r="B419" s="7"/>
      <c r="C419" s="8"/>
      <c r="D419" s="18"/>
      <c r="E419" s="10"/>
      <c r="F419" s="10"/>
      <c r="I419" s="13" t="str">
        <f t="array" ref="I419">IF(D419="","",INDEX('Товары '!$D$2:$D$78, MATCH(D419, 'Товары '!$B$2:$B$78, 0)))
</f>
        <v/>
      </c>
      <c r="J419" s="13" t="str">
        <f>IF(D419="","",VLOOKUP(D419, 'Товары '!$B$2:$C$78, 2, FALSE))
</f>
        <v/>
      </c>
      <c r="K419" s="15">
        <f t="shared" si="7"/>
        <v>0</v>
      </c>
    </row>
    <row r="420">
      <c r="A420" s="6">
        <v>39.0</v>
      </c>
      <c r="B420" s="7"/>
      <c r="C420" s="8"/>
      <c r="D420" s="18"/>
      <c r="E420" s="10"/>
      <c r="F420" s="10"/>
      <c r="I420" s="13" t="str">
        <f t="array" ref="I420">IF(D420="","",INDEX('Товары '!$D$2:$D$78, MATCH(D420, 'Товары '!$B$2:$B$78, 0)))
</f>
        <v/>
      </c>
      <c r="J420" s="13" t="str">
        <f>IF(D420="","",VLOOKUP(D420, 'Товары '!$B$2:$C$78, 2, FALSE))
</f>
        <v/>
      </c>
      <c r="K420" s="15">
        <f t="shared" si="7"/>
        <v>0</v>
      </c>
    </row>
    <row r="421">
      <c r="A421" s="6">
        <v>40.0</v>
      </c>
      <c r="B421" s="7"/>
      <c r="C421" s="8"/>
      <c r="D421" s="18"/>
      <c r="E421" s="10"/>
      <c r="F421" s="10"/>
      <c r="I421" s="13" t="str">
        <f t="array" ref="I421">IF(D421="","",INDEX('Товары '!$D$2:$D$78, MATCH(D421, 'Товары '!$B$2:$B$78, 0)))
</f>
        <v/>
      </c>
      <c r="J421" s="13" t="str">
        <f>IF(D421="","",VLOOKUP(D421, 'Товары '!$B$2:$C$78, 2, FALSE))
</f>
        <v/>
      </c>
      <c r="K421" s="15">
        <f t="shared" si="7"/>
        <v>0</v>
      </c>
    </row>
    <row r="422">
      <c r="A422" s="6">
        <v>41.0</v>
      </c>
      <c r="B422" s="7"/>
      <c r="C422" s="8"/>
      <c r="D422" s="18"/>
      <c r="E422" s="10"/>
      <c r="F422" s="10"/>
      <c r="I422" s="13" t="str">
        <f t="array" ref="I422">IF(D422="","",INDEX('Товары '!$D$2:$D$78, MATCH(D422, 'Товары '!$B$2:$B$78, 0)))
</f>
        <v/>
      </c>
      <c r="J422" s="13" t="str">
        <f>IF(D422="","",VLOOKUP(D422, 'Товары '!$B$2:$C$78, 2, FALSE))
</f>
        <v/>
      </c>
      <c r="K422" s="15">
        <f t="shared" si="7"/>
        <v>0</v>
      </c>
    </row>
    <row r="423">
      <c r="A423" s="6">
        <v>42.0</v>
      </c>
      <c r="B423" s="7"/>
      <c r="C423" s="8"/>
      <c r="D423" s="18"/>
      <c r="E423" s="10"/>
      <c r="F423" s="10"/>
      <c r="I423" s="13" t="str">
        <f t="array" ref="I423">IF(D423="","",INDEX('Товары '!$D$2:$D$78, MATCH(D423, 'Товары '!$B$2:$B$78, 0)))
</f>
        <v/>
      </c>
      <c r="J423" s="13" t="str">
        <f>IF(D423="","",VLOOKUP(D423, 'Товары '!$B$2:$C$78, 2, FALSE))
</f>
        <v/>
      </c>
      <c r="K423" s="15">
        <f t="shared" si="7"/>
        <v>0</v>
      </c>
    </row>
    <row r="424">
      <c r="A424" s="6">
        <v>43.0</v>
      </c>
      <c r="B424" s="7"/>
      <c r="C424" s="8"/>
      <c r="D424" s="18"/>
      <c r="E424" s="10"/>
      <c r="F424" s="10"/>
      <c r="I424" s="13" t="str">
        <f t="array" ref="I424">IF(D424="","",INDEX('Товары '!$D$2:$D$78, MATCH(D424, 'Товары '!$B$2:$B$78, 0)))
</f>
        <v/>
      </c>
      <c r="J424" s="13" t="str">
        <f>IF(D424="","",VLOOKUP(D424, 'Товары '!$B$2:$C$78, 2, FALSE))
</f>
        <v/>
      </c>
      <c r="K424" s="15">
        <f t="shared" si="7"/>
        <v>0</v>
      </c>
    </row>
    <row r="425">
      <c r="A425" s="6">
        <v>44.0</v>
      </c>
      <c r="B425" s="7"/>
      <c r="C425" s="8"/>
      <c r="D425" s="18"/>
      <c r="E425" s="10"/>
      <c r="F425" s="10"/>
      <c r="I425" s="13" t="str">
        <f t="array" ref="I425">IF(D425="","",INDEX('Товары '!$D$2:$D$78, MATCH(D425, 'Товары '!$B$2:$B$78, 0)))
</f>
        <v/>
      </c>
      <c r="J425" s="13" t="str">
        <f>IF(D425="","",VLOOKUP(D425, 'Товары '!$B$2:$C$78, 2, FALSE))
</f>
        <v/>
      </c>
      <c r="K425" s="15">
        <f t="shared" si="7"/>
        <v>0</v>
      </c>
    </row>
    <row r="426">
      <c r="A426" s="6">
        <v>45.0</v>
      </c>
      <c r="B426" s="7"/>
      <c r="C426" s="8"/>
      <c r="D426" s="18"/>
      <c r="E426" s="10"/>
      <c r="F426" s="10"/>
      <c r="I426" s="13" t="str">
        <f t="array" ref="I426">IF(D426="","",INDEX('Товары '!$D$2:$D$78, MATCH(D426, 'Товары '!$B$2:$B$78, 0)))
</f>
        <v/>
      </c>
      <c r="J426" s="13" t="str">
        <f>IF(D426="","",VLOOKUP(D426, 'Товары '!$B$2:$C$78, 2, FALSE))
</f>
        <v/>
      </c>
      <c r="K426" s="15">
        <f t="shared" si="7"/>
        <v>0</v>
      </c>
    </row>
    <row r="427">
      <c r="A427" s="6">
        <v>46.0</v>
      </c>
      <c r="B427" s="7"/>
      <c r="C427" s="8"/>
      <c r="D427" s="18"/>
      <c r="E427" s="10"/>
      <c r="F427" s="10"/>
      <c r="I427" s="13" t="str">
        <f t="array" ref="I427">IF(D427="","",INDEX('Товары '!$D$2:$D$78, MATCH(D427, 'Товары '!$B$2:$B$78, 0)))
</f>
        <v/>
      </c>
      <c r="J427" s="13" t="str">
        <f>IF(D427="","",VLOOKUP(D427, 'Товары '!$B$2:$C$78, 2, FALSE))
</f>
        <v/>
      </c>
      <c r="K427" s="15">
        <f t="shared" si="7"/>
        <v>0</v>
      </c>
    </row>
    <row r="428">
      <c r="A428" s="6">
        <v>47.0</v>
      </c>
      <c r="B428" s="7"/>
      <c r="C428" s="8"/>
      <c r="D428" s="18"/>
      <c r="E428" s="10"/>
      <c r="F428" s="10"/>
      <c r="I428" s="13" t="str">
        <f t="array" ref="I428">IF(D428="","",INDEX('Товары '!$D$2:$D$78, MATCH(D428, 'Товары '!$B$2:$B$78, 0)))
</f>
        <v/>
      </c>
      <c r="J428" s="13" t="str">
        <f>IF(D428="","",VLOOKUP(D428, 'Товары '!$B$2:$C$78, 2, FALSE))
</f>
        <v/>
      </c>
      <c r="K428" s="15">
        <f t="shared" si="7"/>
        <v>0</v>
      </c>
    </row>
    <row r="429">
      <c r="A429" s="6">
        <v>48.0</v>
      </c>
      <c r="B429" s="7"/>
      <c r="C429" s="8"/>
      <c r="D429" s="18"/>
      <c r="E429" s="10"/>
      <c r="F429" s="10"/>
      <c r="I429" s="13" t="str">
        <f t="array" ref="I429">IF(D429="","",INDEX('Товары '!$D$2:$D$78, MATCH(D429, 'Товары '!$B$2:$B$78, 0)))
</f>
        <v/>
      </c>
      <c r="J429" s="13" t="str">
        <f>IF(D429="","",VLOOKUP(D429, 'Товары '!$B$2:$C$78, 2, FALSE))
</f>
        <v/>
      </c>
      <c r="K429" s="15">
        <f t="shared" si="7"/>
        <v>0</v>
      </c>
    </row>
    <row r="430">
      <c r="A430" s="6">
        <v>49.0</v>
      </c>
      <c r="B430" s="7"/>
      <c r="C430" s="8"/>
      <c r="D430" s="18"/>
      <c r="E430" s="10"/>
      <c r="F430" s="10"/>
      <c r="I430" s="13" t="str">
        <f t="array" ref="I430">IF(D430="","",INDEX('Товары '!$D$2:$D$78, MATCH(D430, 'Товары '!$B$2:$B$78, 0)))
</f>
        <v/>
      </c>
      <c r="J430" s="13" t="str">
        <f>IF(D430="","",VLOOKUP(D430, 'Товары '!$B$2:$C$78, 2, FALSE))
</f>
        <v/>
      </c>
      <c r="K430" s="15">
        <f t="shared" si="7"/>
        <v>0</v>
      </c>
    </row>
    <row r="431">
      <c r="A431" s="6">
        <v>50.0</v>
      </c>
      <c r="B431" s="7"/>
      <c r="C431" s="8"/>
      <c r="D431" s="18"/>
      <c r="E431" s="10"/>
      <c r="F431" s="10"/>
      <c r="I431" s="13" t="str">
        <f t="array" ref="I431">IF(D431="","",INDEX('Товары '!$D$2:$D$78, MATCH(D431, 'Товары '!$B$2:$B$78, 0)))
</f>
        <v/>
      </c>
      <c r="J431" s="13" t="str">
        <f>IF(D431="","",VLOOKUP(D431, 'Товары '!$B$2:$C$78, 2, FALSE))
</f>
        <v/>
      </c>
      <c r="K431" s="15">
        <f t="shared" si="7"/>
        <v>0</v>
      </c>
    </row>
    <row r="432">
      <c r="A432" s="6">
        <v>51.0</v>
      </c>
      <c r="B432" s="7"/>
      <c r="C432" s="8"/>
      <c r="D432" s="18"/>
      <c r="E432" s="10"/>
      <c r="F432" s="10"/>
      <c r="I432" s="13" t="str">
        <f t="array" ref="I432">IF(D432="","",INDEX('Товары '!$D$2:$D$78, MATCH(D432, 'Товары '!$B$2:$B$78, 0)))
</f>
        <v/>
      </c>
      <c r="J432" s="13" t="str">
        <f>IF(D432="","",VLOOKUP(D432, 'Товары '!$B$2:$C$78, 2, FALSE))
</f>
        <v/>
      </c>
      <c r="K432" s="15">
        <f t="shared" si="7"/>
        <v>0</v>
      </c>
    </row>
    <row r="433">
      <c r="A433" s="6">
        <v>52.0</v>
      </c>
      <c r="B433" s="7"/>
      <c r="C433" s="8"/>
      <c r="D433" s="18"/>
      <c r="E433" s="10"/>
      <c r="F433" s="10"/>
      <c r="I433" s="13" t="str">
        <f t="array" ref="I433">IF(D433="","",INDEX('Товары '!$D$2:$D$78, MATCH(D433, 'Товары '!$B$2:$B$78, 0)))
</f>
        <v/>
      </c>
      <c r="J433" s="13" t="str">
        <f>IF(D433="","",VLOOKUP(D433, 'Товары '!$B$2:$C$78, 2, FALSE))
</f>
        <v/>
      </c>
      <c r="K433" s="15">
        <f t="shared" si="7"/>
        <v>0</v>
      </c>
    </row>
    <row r="434">
      <c r="A434" s="6">
        <v>53.0</v>
      </c>
      <c r="B434" s="7"/>
      <c r="C434" s="8"/>
      <c r="D434" s="18"/>
      <c r="E434" s="10"/>
      <c r="F434" s="10"/>
      <c r="I434" s="13" t="str">
        <f t="array" ref="I434">IF(D434="","",INDEX('Товары '!$D$2:$D$78, MATCH(D434, 'Товары '!$B$2:$B$78, 0)))
</f>
        <v/>
      </c>
      <c r="J434" s="13" t="str">
        <f>IF(D434="","",VLOOKUP(D434, 'Товары '!$B$2:$C$78, 2, FALSE))
</f>
        <v/>
      </c>
      <c r="K434" s="15">
        <f t="shared" si="7"/>
        <v>0</v>
      </c>
    </row>
    <row r="435">
      <c r="A435" s="6">
        <v>54.0</v>
      </c>
      <c r="B435" s="7"/>
      <c r="C435" s="8"/>
      <c r="D435" s="18"/>
      <c r="E435" s="10"/>
      <c r="F435" s="10"/>
      <c r="I435" s="13" t="str">
        <f t="array" ref="I435">IF(D435="","",INDEX('Товары '!$D$2:$D$78, MATCH(D435, 'Товары '!$B$2:$B$78, 0)))
</f>
        <v/>
      </c>
      <c r="J435" s="13" t="str">
        <f>IF(D435="","",VLOOKUP(D435, 'Товары '!$B$2:$C$78, 2, FALSE))
</f>
        <v/>
      </c>
      <c r="K435" s="15">
        <f t="shared" si="7"/>
        <v>0</v>
      </c>
    </row>
    <row r="436">
      <c r="A436" s="6">
        <v>55.0</v>
      </c>
      <c r="B436" s="7"/>
      <c r="C436" s="8"/>
      <c r="D436" s="18"/>
      <c r="E436" s="10"/>
      <c r="F436" s="10"/>
      <c r="I436" s="13" t="str">
        <f t="array" ref="I436">IF(D436="","",INDEX('Товары '!$D$2:$D$78, MATCH(D436, 'Товары '!$B$2:$B$78, 0)))
</f>
        <v/>
      </c>
      <c r="J436" s="13" t="str">
        <f>IF(D436="","",VLOOKUP(D436, 'Товары '!$B$2:$C$78, 2, FALSE))
</f>
        <v/>
      </c>
      <c r="K436" s="15">
        <f t="shared" si="7"/>
        <v>0</v>
      </c>
    </row>
    <row r="437">
      <c r="A437" s="6">
        <v>56.0</v>
      </c>
      <c r="B437" s="7"/>
      <c r="C437" s="8"/>
      <c r="D437" s="18"/>
      <c r="E437" s="10"/>
      <c r="F437" s="10"/>
      <c r="I437" s="13" t="str">
        <f t="array" ref="I437">IF(D437="","",INDEX('Товары '!$D$2:$D$78, MATCH(D437, 'Товары '!$B$2:$B$78, 0)))
</f>
        <v/>
      </c>
      <c r="J437" s="13" t="str">
        <f>IF(D437="","",VLOOKUP(D437, 'Товары '!$B$2:$C$78, 2, FALSE))
</f>
        <v/>
      </c>
      <c r="K437" s="15">
        <f t="shared" si="7"/>
        <v>0</v>
      </c>
    </row>
    <row r="438">
      <c r="A438" s="6">
        <v>57.0</v>
      </c>
      <c r="B438" s="7"/>
      <c r="C438" s="8"/>
      <c r="D438" s="18"/>
      <c r="E438" s="10"/>
      <c r="F438" s="10"/>
      <c r="I438" s="13" t="str">
        <f t="array" ref="I438">IF(D438="","",INDEX('Товары '!$D$2:$D$78, MATCH(D438, 'Товары '!$B$2:$B$78, 0)))
</f>
        <v/>
      </c>
      <c r="J438" s="13" t="str">
        <f>IF(D438="","",VLOOKUP(D438, 'Товары '!$B$2:$C$78, 2, FALSE))
</f>
        <v/>
      </c>
      <c r="K438" s="15">
        <f t="shared" si="7"/>
        <v>0</v>
      </c>
    </row>
    <row r="439">
      <c r="A439" s="6">
        <v>58.0</v>
      </c>
      <c r="B439" s="7"/>
      <c r="C439" s="8"/>
      <c r="D439" s="18"/>
      <c r="E439" s="10"/>
      <c r="F439" s="10"/>
      <c r="I439" s="13" t="str">
        <f t="array" ref="I439">IF(D439="","",INDEX('Товары '!$D$2:$D$78, MATCH(D439, 'Товары '!$B$2:$B$78, 0)))
</f>
        <v/>
      </c>
      <c r="J439" s="13" t="str">
        <f>IF(D439="","",VLOOKUP(D439, 'Товары '!$B$2:$C$78, 2, FALSE))
</f>
        <v/>
      </c>
      <c r="K439" s="15">
        <f t="shared" si="7"/>
        <v>0</v>
      </c>
    </row>
    <row r="440">
      <c r="A440" s="6">
        <v>59.0</v>
      </c>
      <c r="B440" s="7"/>
      <c r="C440" s="8"/>
      <c r="D440" s="18"/>
      <c r="E440" s="10"/>
      <c r="F440" s="10"/>
      <c r="I440" s="13" t="str">
        <f t="array" ref="I440">IF(D440="","",INDEX('Товары '!$D$2:$D$78, MATCH(D440, 'Товары '!$B$2:$B$78, 0)))
</f>
        <v/>
      </c>
      <c r="J440" s="13" t="str">
        <f>IF(D440="","",VLOOKUP(D440, 'Товары '!$B$2:$C$78, 2, FALSE))
</f>
        <v/>
      </c>
      <c r="K440" s="15">
        <f t="shared" si="7"/>
        <v>0</v>
      </c>
    </row>
    <row r="441">
      <c r="A441" s="6">
        <v>60.0</v>
      </c>
      <c r="B441" s="7"/>
      <c r="C441" s="8"/>
      <c r="D441" s="18"/>
      <c r="E441" s="10"/>
      <c r="F441" s="10"/>
      <c r="I441" s="13" t="str">
        <f t="array" ref="I441">IF(D441="","",INDEX('Товары '!$D$2:$D$78, MATCH(D441, 'Товары '!$B$2:$B$78, 0)))
</f>
        <v/>
      </c>
      <c r="J441" s="13" t="str">
        <f>IF(D441="","",VLOOKUP(D441, 'Товары '!$B$2:$C$78, 2, FALSE))
</f>
        <v/>
      </c>
      <c r="K441" s="15">
        <f t="shared" si="7"/>
        <v>0</v>
      </c>
    </row>
    <row r="442">
      <c r="A442" s="1" t="s">
        <v>0</v>
      </c>
      <c r="B442" s="1" t="s">
        <v>1</v>
      </c>
      <c r="C442" s="2" t="s">
        <v>2</v>
      </c>
      <c r="D442" s="2" t="s">
        <v>3</v>
      </c>
      <c r="E442" s="3" t="s">
        <v>4</v>
      </c>
      <c r="F442" s="1" t="s">
        <v>5</v>
      </c>
      <c r="G442" s="4" t="s">
        <v>6</v>
      </c>
      <c r="H442" s="5" t="s">
        <v>7</v>
      </c>
      <c r="I442" s="1" t="s">
        <v>8</v>
      </c>
      <c r="J442" s="1" t="s">
        <v>9</v>
      </c>
      <c r="K442" s="1" t="s">
        <v>10</v>
      </c>
    </row>
    <row r="445">
      <c r="A445" s="6">
        <v>1.0</v>
      </c>
      <c r="B445" s="7">
        <v>45958.0</v>
      </c>
      <c r="C445" s="8">
        <v>0.6075462962962963</v>
      </c>
      <c r="D445" s="19" t="s">
        <v>15</v>
      </c>
      <c r="E445" s="10"/>
      <c r="F445" s="10"/>
      <c r="G445" s="11">
        <f>SUM(K445:K504)</f>
        <v>221.9</v>
      </c>
      <c r="H445" s="12">
        <f>SUM(J445:K504)</f>
        <v>506</v>
      </c>
      <c r="I445" s="13">
        <f t="array" ref="I445">IF(D445="","",INDEX('Товары '!$D$2:$D$78, MATCH(D445, 'Товары '!$B$2:$B$78, 0)))
</f>
        <v>15</v>
      </c>
      <c r="J445" s="14">
        <f>IF(D445="","",VLOOKUP(D445, 'Товары '!$B$2:$C$78, 2, FALSE))
</f>
        <v>9</v>
      </c>
      <c r="K445" s="15">
        <f t="shared" ref="K445:K504" si="8">IF(OR(I445="", J445=""), "", VALUE(I445) - VALUE(J445))-F445
</f>
        <v>6</v>
      </c>
    </row>
    <row r="446">
      <c r="A446" s="6">
        <v>2.0</v>
      </c>
      <c r="B446" s="7"/>
      <c r="C446" s="16"/>
      <c r="D446" s="19" t="s">
        <v>12</v>
      </c>
      <c r="E446" s="10"/>
      <c r="F446" s="10"/>
      <c r="I446" s="14">
        <f t="array" ref="I446">IF(D446="","",INDEX('Товары '!$D$2:$D$78, MATCH(D446, 'Товары '!$B$2:$B$78, 0)))
</f>
        <v>13</v>
      </c>
      <c r="J446" s="14">
        <f>IF(D446="","",VLOOKUP(D446, 'Товары '!$B$2:$C$78, 2, FALSE))
</f>
        <v>6.4</v>
      </c>
      <c r="K446" s="15">
        <f t="shared" si="8"/>
        <v>6.6</v>
      </c>
    </row>
    <row r="447">
      <c r="A447" s="6">
        <v>3.0</v>
      </c>
      <c r="B447" s="17"/>
      <c r="C447" s="8"/>
      <c r="D447" s="19" t="s">
        <v>16</v>
      </c>
      <c r="E447" s="10"/>
      <c r="F447" s="10"/>
      <c r="I447" s="13">
        <f t="array" ref="I447">IF(D447="","",INDEX('Товары '!$D$2:$D$78, MATCH(D447, 'Товары '!$B$2:$B$78, 0)))
</f>
        <v>15</v>
      </c>
      <c r="J447" s="14">
        <f>IF(D447="","",VLOOKUP(D447, 'Товары '!$B$2:$C$78, 2, FALSE))
</f>
        <v>8.5</v>
      </c>
      <c r="K447" s="15">
        <f t="shared" si="8"/>
        <v>6.5</v>
      </c>
    </row>
    <row r="448">
      <c r="A448" s="6">
        <v>4.0</v>
      </c>
      <c r="B448" s="17"/>
      <c r="C448" s="8"/>
      <c r="D448" s="19" t="s">
        <v>20</v>
      </c>
      <c r="E448" s="10"/>
      <c r="F448" s="10"/>
      <c r="I448" s="14">
        <f t="array" ref="I448">IF(D448="","",INDEX('Товары '!$D$2:$D$78, MATCH(D448, 'Товары '!$B$2:$B$78, 0)))
</f>
        <v>15</v>
      </c>
      <c r="J448" s="14">
        <f>IF(D448="","",VLOOKUP(D448, 'Товары '!$B$2:$C$78, 2, FALSE))
</f>
        <v>9</v>
      </c>
      <c r="K448" s="15">
        <f t="shared" si="8"/>
        <v>6</v>
      </c>
    </row>
    <row r="449">
      <c r="A449" s="6">
        <v>5.0</v>
      </c>
      <c r="B449" s="17"/>
      <c r="C449" s="8"/>
      <c r="D449" s="19" t="s">
        <v>16</v>
      </c>
      <c r="E449" s="10"/>
      <c r="F449" s="10"/>
      <c r="I449" s="13">
        <f t="array" ref="I449">IF(D449="","",INDEX('Товары '!$D$2:$D$78, MATCH(D449, 'Товары '!$B$2:$B$78, 0)))
</f>
        <v>15</v>
      </c>
      <c r="J449" s="14">
        <f>IF(D449="","",VLOOKUP(D449, 'Товары '!$B$2:$C$78, 2, FALSE))
</f>
        <v>8.5</v>
      </c>
      <c r="K449" s="15">
        <f t="shared" si="8"/>
        <v>6.5</v>
      </c>
    </row>
    <row r="450">
      <c r="A450" s="6">
        <v>6.0</v>
      </c>
      <c r="B450" s="7"/>
      <c r="C450" s="8"/>
      <c r="D450" s="19" t="s">
        <v>12</v>
      </c>
      <c r="E450" s="10"/>
      <c r="F450" s="10"/>
      <c r="I450" s="14">
        <f t="array" ref="I450">IF(D450="","",INDEX('Товары '!$D$2:$D$78, MATCH(D450, 'Товары '!$B$2:$B$78, 0)))
</f>
        <v>13</v>
      </c>
      <c r="J450" s="14">
        <f>IF(D450="","",VLOOKUP(D450, 'Товары '!$B$2:$C$78, 2, FALSE))
</f>
        <v>6.4</v>
      </c>
      <c r="K450" s="15">
        <f t="shared" si="8"/>
        <v>6.6</v>
      </c>
    </row>
    <row r="451">
      <c r="A451" s="6">
        <v>7.0</v>
      </c>
      <c r="B451" s="7"/>
      <c r="C451" s="8"/>
      <c r="D451" s="19" t="s">
        <v>14</v>
      </c>
      <c r="E451" s="10"/>
      <c r="F451" s="10"/>
      <c r="I451" s="14">
        <f t="array" ref="I451">IF(D451="","",INDEX('Товары '!$D$2:$D$78, MATCH(D451, 'Товары '!$B$2:$B$78, 0)))
</f>
        <v>15</v>
      </c>
      <c r="J451" s="14">
        <f>IF(D451="","",VLOOKUP(D451, 'Товары '!$B$2:$C$78, 2, FALSE))
</f>
        <v>9</v>
      </c>
      <c r="K451" s="15">
        <f t="shared" si="8"/>
        <v>6</v>
      </c>
    </row>
    <row r="452">
      <c r="A452" s="6">
        <v>8.0</v>
      </c>
      <c r="B452" s="7"/>
      <c r="C452" s="8"/>
      <c r="D452" s="19" t="s">
        <v>20</v>
      </c>
      <c r="E452" s="10"/>
      <c r="F452" s="10"/>
      <c r="I452" s="14">
        <f t="array" ref="I452">IF(D452="","",INDEX('Товары '!$D$2:$D$78, MATCH(D452, 'Товары '!$B$2:$B$78, 0)))
</f>
        <v>15</v>
      </c>
      <c r="J452" s="14">
        <f>IF(D452="","",VLOOKUP(D452, 'Товары '!$B$2:$C$78, 2, FALSE))
</f>
        <v>9</v>
      </c>
      <c r="K452" s="15">
        <f t="shared" si="8"/>
        <v>6</v>
      </c>
    </row>
    <row r="453">
      <c r="A453" s="6">
        <v>9.0</v>
      </c>
      <c r="B453" s="7"/>
      <c r="C453" s="8"/>
      <c r="D453" s="19" t="s">
        <v>17</v>
      </c>
      <c r="E453" s="10"/>
      <c r="F453" s="10"/>
      <c r="I453" s="13">
        <f t="array" ref="I453">IF(D453="","",INDEX('Товары '!$D$2:$D$78, MATCH(D453, 'Товары '!$B$2:$B$78, 0)))
</f>
        <v>15</v>
      </c>
      <c r="J453" s="14">
        <f>IF(D453="","",VLOOKUP(D453, 'Товары '!$B$2:$C$78, 2, FALSE))
</f>
        <v>9</v>
      </c>
      <c r="K453" s="15">
        <f t="shared" si="8"/>
        <v>6</v>
      </c>
    </row>
    <row r="454">
      <c r="A454" s="6">
        <v>10.0</v>
      </c>
      <c r="B454" s="7"/>
      <c r="C454" s="8"/>
      <c r="D454" s="19" t="s">
        <v>12</v>
      </c>
      <c r="E454" s="10"/>
      <c r="F454" s="10"/>
      <c r="I454" s="14">
        <f t="array" ref="I454">IF(D454="","",INDEX('Товары '!$D$2:$D$78, MATCH(D454, 'Товары '!$B$2:$B$78, 0)))
</f>
        <v>13</v>
      </c>
      <c r="J454" s="14">
        <f>IF(D454="","",VLOOKUP(D454, 'Товары '!$B$2:$C$78, 2, FALSE))
</f>
        <v>6.4</v>
      </c>
      <c r="K454" s="15">
        <f t="shared" si="8"/>
        <v>6.6</v>
      </c>
    </row>
    <row r="455">
      <c r="A455" s="6">
        <v>11.0</v>
      </c>
      <c r="B455" s="7">
        <v>45958.0</v>
      </c>
      <c r="C455" s="8">
        <v>0.6268402777777777</v>
      </c>
      <c r="D455" s="9" t="s">
        <v>21</v>
      </c>
      <c r="E455" s="10"/>
      <c r="F455" s="10"/>
      <c r="I455" s="13">
        <f t="array" ref="I455">IF(D455="","",INDEX('Товары '!$D$2:$D$78, MATCH(D455, 'Товары '!$B$2:$B$78, 0)))
</f>
        <v>15</v>
      </c>
      <c r="J455" s="14">
        <f>IF(D455="","",VLOOKUP(D455, 'Товары '!$B$2:$C$78, 2, FALSE))
</f>
        <v>6.9</v>
      </c>
      <c r="K455" s="15">
        <f t="shared" si="8"/>
        <v>8.1</v>
      </c>
    </row>
    <row r="456">
      <c r="A456" s="6">
        <v>12.0</v>
      </c>
      <c r="B456" s="7">
        <v>45958.0</v>
      </c>
      <c r="C456" s="8">
        <v>0.6805555555555556</v>
      </c>
      <c r="D456" s="9" t="s">
        <v>12</v>
      </c>
      <c r="E456" s="10"/>
      <c r="F456" s="10"/>
      <c r="I456" s="14">
        <f t="array" ref="I456">IF(D456="","",INDEX('Товары '!$D$2:$D$78, MATCH(D456, 'Товары '!$B$2:$B$78, 0)))
</f>
        <v>13</v>
      </c>
      <c r="J456" s="14">
        <f>IF(D456="","",VLOOKUP(D456, 'Товары '!$B$2:$C$78, 2, FALSE))
</f>
        <v>6.4</v>
      </c>
      <c r="K456" s="15">
        <f t="shared" si="8"/>
        <v>6.6</v>
      </c>
    </row>
    <row r="457">
      <c r="A457" s="6">
        <v>13.0</v>
      </c>
      <c r="B457" s="7">
        <v>45958.0</v>
      </c>
      <c r="C457" s="8">
        <v>0.6917939814814815</v>
      </c>
      <c r="D457" s="6" t="s">
        <v>14</v>
      </c>
      <c r="E457" s="10"/>
      <c r="F457" s="10"/>
      <c r="I457" s="14">
        <f t="array" ref="I457">IF(D457="","",INDEX('Товары '!$D$2:$D$78, MATCH(D457, 'Товары '!$B$2:$B$78, 0)))
</f>
        <v>15</v>
      </c>
      <c r="J457" s="14">
        <f>IF(D457="","",VLOOKUP(D457, 'Товары '!$B$2:$C$78, 2, FALSE))
</f>
        <v>9</v>
      </c>
      <c r="K457" s="15">
        <f t="shared" si="8"/>
        <v>6</v>
      </c>
    </row>
    <row r="458">
      <c r="A458" s="6">
        <v>14.0</v>
      </c>
      <c r="B458" s="7">
        <v>45958.0</v>
      </c>
      <c r="C458" s="8">
        <v>0.6944212962962963</v>
      </c>
      <c r="D458" s="6" t="s">
        <v>18</v>
      </c>
      <c r="E458" s="10"/>
      <c r="F458" s="10"/>
      <c r="I458" s="14">
        <f t="array" ref="I458">IF(D458="","",INDEX('Товары '!$D$2:$D$78, MATCH(D458, 'Товары '!$B$2:$B$78, 0)))
</f>
        <v>15</v>
      </c>
      <c r="J458" s="14">
        <f>IF(D458="","",VLOOKUP(D458, 'Товары '!$B$2:$C$78, 2, FALSE))
</f>
        <v>8</v>
      </c>
      <c r="K458" s="15">
        <f t="shared" si="8"/>
        <v>7</v>
      </c>
    </row>
    <row r="459">
      <c r="A459" s="6">
        <v>15.0</v>
      </c>
      <c r="B459" s="7">
        <v>45958.0</v>
      </c>
      <c r="C459" s="8">
        <v>0.7142476851851852</v>
      </c>
      <c r="D459" s="6" t="s">
        <v>15</v>
      </c>
      <c r="E459" s="10"/>
      <c r="F459" s="10"/>
      <c r="I459" s="13">
        <f t="array" ref="I459">IF(D459="","",INDEX('Товары '!$D$2:$D$78, MATCH(D459, 'Товары '!$B$2:$B$78, 0)))
</f>
        <v>15</v>
      </c>
      <c r="J459" s="14">
        <f>IF(D459="","",VLOOKUP(D459, 'Товары '!$B$2:$C$78, 2, FALSE))
</f>
        <v>9</v>
      </c>
      <c r="K459" s="15">
        <f t="shared" si="8"/>
        <v>6</v>
      </c>
    </row>
    <row r="460">
      <c r="A460" s="6">
        <v>16.0</v>
      </c>
      <c r="B460" s="7">
        <v>45958.0</v>
      </c>
      <c r="C460" s="8">
        <v>0.714849537037037</v>
      </c>
      <c r="D460" s="6" t="s">
        <v>18</v>
      </c>
      <c r="E460" s="10"/>
      <c r="F460" s="10"/>
      <c r="I460" s="14">
        <f t="array" ref="I460">IF(D460="","",INDEX('Товары '!$D$2:$D$78, MATCH(D460, 'Товары '!$B$2:$B$78, 0)))
</f>
        <v>15</v>
      </c>
      <c r="J460" s="14">
        <f>IF(D460="","",VLOOKUP(D460, 'Товары '!$B$2:$C$78, 2, FALSE))
</f>
        <v>8</v>
      </c>
      <c r="K460" s="15">
        <f t="shared" si="8"/>
        <v>7</v>
      </c>
    </row>
    <row r="461">
      <c r="A461" s="6">
        <v>17.0</v>
      </c>
      <c r="B461" s="7">
        <v>45958.0</v>
      </c>
      <c r="C461" s="8">
        <v>0.7149421296296297</v>
      </c>
      <c r="D461" s="6" t="s">
        <v>12</v>
      </c>
      <c r="E461" s="10"/>
      <c r="F461" s="10"/>
      <c r="I461" s="14">
        <f t="array" ref="I461">IF(D461="","",INDEX('Товары '!$D$2:$D$78, MATCH(D461, 'Товары '!$B$2:$B$78, 0)))
</f>
        <v>13</v>
      </c>
      <c r="J461" s="14">
        <f>IF(D461="","",VLOOKUP(D461, 'Товары '!$B$2:$C$78, 2, FALSE))
</f>
        <v>6.4</v>
      </c>
      <c r="K461" s="15">
        <f t="shared" si="8"/>
        <v>6.6</v>
      </c>
    </row>
    <row r="462">
      <c r="A462" s="6">
        <v>18.0</v>
      </c>
      <c r="B462" s="7">
        <v>45958.0</v>
      </c>
      <c r="C462" s="8">
        <v>0.7298263888888888</v>
      </c>
      <c r="D462" s="6" t="s">
        <v>12</v>
      </c>
      <c r="E462" s="10"/>
      <c r="F462" s="10"/>
      <c r="I462" s="14">
        <f t="array" ref="I462">IF(D462="","",INDEX('Товары '!$D$2:$D$78, MATCH(D462, 'Товары '!$B$2:$B$78, 0)))
</f>
        <v>13</v>
      </c>
      <c r="J462" s="14">
        <f>IF(D462="","",VLOOKUP(D462, 'Товары '!$B$2:$C$78, 2, FALSE))
</f>
        <v>6.4</v>
      </c>
      <c r="K462" s="15">
        <f t="shared" si="8"/>
        <v>6.6</v>
      </c>
    </row>
    <row r="463">
      <c r="A463" s="6">
        <v>19.0</v>
      </c>
      <c r="B463" s="7">
        <v>45958.0</v>
      </c>
      <c r="C463" s="8">
        <v>0.7314583333333333</v>
      </c>
      <c r="D463" s="6" t="s">
        <v>21</v>
      </c>
      <c r="E463" s="10"/>
      <c r="F463" s="10"/>
      <c r="I463" s="13">
        <f t="array" ref="I463">IF(D463="","",INDEX('Товары '!$D$2:$D$78, MATCH(D463, 'Товары '!$B$2:$B$78, 0)))
</f>
        <v>15</v>
      </c>
      <c r="J463" s="14">
        <f>IF(D463="","",VLOOKUP(D463, 'Товары '!$B$2:$C$78, 2, FALSE))
</f>
        <v>6.9</v>
      </c>
      <c r="K463" s="15">
        <f t="shared" si="8"/>
        <v>8.1</v>
      </c>
    </row>
    <row r="464">
      <c r="A464" s="6">
        <v>20.0</v>
      </c>
      <c r="B464" s="7">
        <v>45958.0</v>
      </c>
      <c r="C464" s="8">
        <v>0.7403125</v>
      </c>
      <c r="D464" s="6" t="s">
        <v>20</v>
      </c>
      <c r="E464" s="10"/>
      <c r="F464" s="10"/>
      <c r="I464" s="14">
        <f t="array" ref="I464">IF(D464="","",INDEX('Товары '!$D$2:$D$78, MATCH(D464, 'Товары '!$B$2:$B$78, 0)))
</f>
        <v>15</v>
      </c>
      <c r="J464" s="14">
        <f>IF(D464="","",VLOOKUP(D464, 'Товары '!$B$2:$C$78, 2, FALSE))
</f>
        <v>9</v>
      </c>
      <c r="K464" s="15">
        <f t="shared" si="8"/>
        <v>6</v>
      </c>
    </row>
    <row r="465">
      <c r="A465" s="6">
        <v>21.0</v>
      </c>
      <c r="B465" s="7">
        <v>45958.0</v>
      </c>
      <c r="C465" s="8">
        <v>0.7816898148148148</v>
      </c>
      <c r="D465" s="6" t="s">
        <v>15</v>
      </c>
      <c r="E465" s="10"/>
      <c r="F465" s="10"/>
      <c r="I465" s="13">
        <f t="array" ref="I465">IF(D465="","",INDEX('Товары '!$D$2:$D$78, MATCH(D465, 'Товары '!$B$2:$B$78, 0)))
</f>
        <v>15</v>
      </c>
      <c r="J465" s="14">
        <f>IF(D465="","",VLOOKUP(D465, 'Товары '!$B$2:$C$78, 2, FALSE))
</f>
        <v>9</v>
      </c>
      <c r="K465" s="15">
        <f t="shared" si="8"/>
        <v>6</v>
      </c>
    </row>
    <row r="466">
      <c r="A466" s="6">
        <v>22.0</v>
      </c>
      <c r="B466" s="7">
        <v>45958.0</v>
      </c>
      <c r="C466" s="8">
        <v>0.7817361111111111</v>
      </c>
      <c r="D466" s="6" t="s">
        <v>17</v>
      </c>
      <c r="E466" s="10"/>
      <c r="F466" s="10"/>
      <c r="I466" s="13">
        <f t="array" ref="I466">IF(D466="","",INDEX('Товары '!$D$2:$D$78, MATCH(D466, 'Товары '!$B$2:$B$78, 0)))
</f>
        <v>15</v>
      </c>
      <c r="J466" s="14">
        <f>IF(D466="","",VLOOKUP(D466, 'Товары '!$B$2:$C$78, 2, FALSE))
</f>
        <v>9</v>
      </c>
      <c r="K466" s="15">
        <f t="shared" si="8"/>
        <v>6</v>
      </c>
    </row>
    <row r="467">
      <c r="A467" s="6">
        <v>23.0</v>
      </c>
      <c r="B467" s="7">
        <v>45958.0</v>
      </c>
      <c r="C467" s="8">
        <v>0.8344907407407407</v>
      </c>
      <c r="D467" s="6" t="s">
        <v>13</v>
      </c>
      <c r="E467" s="10"/>
      <c r="F467" s="10"/>
      <c r="I467" s="14">
        <f t="array" ref="I467">IF(D467="","",INDEX('Товары '!$D$2:$D$78, MATCH(D467, 'Товары '!$B$2:$B$78, 0)))
</f>
        <v>70</v>
      </c>
      <c r="J467" s="14">
        <f>IF(D467="","",VLOOKUP(D467, 'Товары '!$B$2:$C$78, 2, FALSE))
</f>
        <v>40</v>
      </c>
      <c r="K467" s="15">
        <f t="shared" si="8"/>
        <v>30</v>
      </c>
    </row>
    <row r="468">
      <c r="A468" s="6">
        <v>24.0</v>
      </c>
      <c r="B468" s="7">
        <v>45958.0</v>
      </c>
      <c r="C468" s="8">
        <v>0.8345717592592593</v>
      </c>
      <c r="D468" s="6" t="s">
        <v>15</v>
      </c>
      <c r="E468" s="10"/>
      <c r="F468" s="10"/>
      <c r="I468" s="13">
        <f t="array" ref="I468">IF(D468="","",INDEX('Товары '!$D$2:$D$78, MATCH(D468, 'Товары '!$B$2:$B$78, 0)))
</f>
        <v>15</v>
      </c>
      <c r="J468" s="14">
        <f>IF(D468="","",VLOOKUP(D468, 'Товары '!$B$2:$C$78, 2, FALSE))
</f>
        <v>9</v>
      </c>
      <c r="K468" s="15">
        <f t="shared" si="8"/>
        <v>6</v>
      </c>
    </row>
    <row r="469">
      <c r="A469" s="6">
        <v>25.0</v>
      </c>
      <c r="B469" s="7">
        <v>45958.0</v>
      </c>
      <c r="C469" s="8">
        <v>0.8347106481481481</v>
      </c>
      <c r="D469" s="6" t="s">
        <v>14</v>
      </c>
      <c r="E469" s="10"/>
      <c r="F469" s="10"/>
      <c r="I469" s="14">
        <f t="array" ref="I469">IF(D469="","",INDEX('Товары '!$D$2:$D$78, MATCH(D469, 'Товары '!$B$2:$B$78, 0)))
</f>
        <v>15</v>
      </c>
      <c r="J469" s="14">
        <f>IF(D469="","",VLOOKUP(D469, 'Товары '!$B$2:$C$78, 2, FALSE))
</f>
        <v>9</v>
      </c>
      <c r="K469" s="15">
        <f t="shared" si="8"/>
        <v>6</v>
      </c>
    </row>
    <row r="470">
      <c r="A470" s="6">
        <v>26.0</v>
      </c>
      <c r="B470" s="7">
        <v>45958.0</v>
      </c>
      <c r="C470" s="8">
        <v>0.8450810185185185</v>
      </c>
      <c r="D470" s="6" t="s">
        <v>15</v>
      </c>
      <c r="E470" s="10"/>
      <c r="F470" s="10"/>
      <c r="I470" s="13">
        <f t="array" ref="I470">IF(D470="","",INDEX('Товары '!$D$2:$D$78, MATCH(D470, 'Товары '!$B$2:$B$78, 0)))
</f>
        <v>15</v>
      </c>
      <c r="J470" s="14">
        <f>IF(D470="","",VLOOKUP(D470, 'Товары '!$B$2:$C$78, 2, FALSE))
</f>
        <v>9</v>
      </c>
      <c r="K470" s="15">
        <f t="shared" si="8"/>
        <v>6</v>
      </c>
    </row>
    <row r="471">
      <c r="A471" s="6">
        <v>27.0</v>
      </c>
      <c r="B471" s="7">
        <v>45958.0</v>
      </c>
      <c r="C471" s="8">
        <v>0.8511458333333334</v>
      </c>
      <c r="D471" s="6" t="s">
        <v>16</v>
      </c>
      <c r="E471" s="10"/>
      <c r="F471" s="10"/>
      <c r="I471" s="13">
        <f t="array" ref="I471">IF(D471="","",INDEX('Товары '!$D$2:$D$78, MATCH(D471, 'Товары '!$B$2:$B$78, 0)))
</f>
        <v>15</v>
      </c>
      <c r="J471" s="14">
        <f>IF(D471="","",VLOOKUP(D471, 'Товары '!$B$2:$C$78, 2, FALSE))
</f>
        <v>8.5</v>
      </c>
      <c r="K471" s="15">
        <f t="shared" si="8"/>
        <v>6.5</v>
      </c>
    </row>
    <row r="472">
      <c r="A472" s="6">
        <v>28.0</v>
      </c>
      <c r="B472" s="7">
        <v>45958.0</v>
      </c>
      <c r="C472" s="8">
        <v>0.8512731481481481</v>
      </c>
      <c r="D472" s="6" t="s">
        <v>12</v>
      </c>
      <c r="E472" s="10"/>
      <c r="F472" s="10"/>
      <c r="I472" s="14">
        <f t="array" ref="I472">IF(D472="","",INDEX('Товары '!$D$2:$D$78, MATCH(D472, 'Товары '!$B$2:$B$78, 0)))
</f>
        <v>13</v>
      </c>
      <c r="J472" s="14">
        <f>IF(D472="","",VLOOKUP(D472, 'Товары '!$B$2:$C$78, 2, FALSE))
</f>
        <v>6.4</v>
      </c>
      <c r="K472" s="15">
        <f t="shared" si="8"/>
        <v>6.6</v>
      </c>
    </row>
    <row r="473">
      <c r="A473" s="6">
        <v>29.0</v>
      </c>
      <c r="B473" s="7">
        <v>45958.0</v>
      </c>
      <c r="C473" s="8">
        <v>0.8562962962962963</v>
      </c>
      <c r="D473" s="6" t="s">
        <v>17</v>
      </c>
      <c r="E473" s="10"/>
      <c r="F473" s="10"/>
      <c r="I473" s="13">
        <f t="array" ref="I473">IF(D473="","",INDEX('Товары '!$D$2:$D$78, MATCH(D473, 'Товары '!$B$2:$B$78, 0)))
</f>
        <v>15</v>
      </c>
      <c r="J473" s="14">
        <f>IF(D473="","",VLOOKUP(D473, 'Товары '!$B$2:$C$78, 2, FALSE))
</f>
        <v>9</v>
      </c>
      <c r="K473" s="15">
        <f t="shared" si="8"/>
        <v>6</v>
      </c>
    </row>
    <row r="474">
      <c r="A474" s="6">
        <v>30.0</v>
      </c>
      <c r="B474" s="7"/>
      <c r="C474" s="8"/>
      <c r="D474" s="6" t="s">
        <v>15</v>
      </c>
      <c r="E474" s="10"/>
      <c r="F474" s="10"/>
      <c r="I474" s="13">
        <f t="array" ref="I474">IF(D474="","",INDEX('Товары '!$D$2:$D$78, MATCH(D474, 'Товары '!$B$2:$B$78, 0)))
</f>
        <v>15</v>
      </c>
      <c r="J474" s="14">
        <f>IF(D474="","",VLOOKUP(D474, 'Товары '!$B$2:$C$78, 2, FALSE))
</f>
        <v>9</v>
      </c>
      <c r="K474" s="15">
        <f t="shared" si="8"/>
        <v>6</v>
      </c>
    </row>
    <row r="475">
      <c r="A475" s="6">
        <v>31.0</v>
      </c>
      <c r="B475" s="7">
        <v>45958.0</v>
      </c>
      <c r="C475" s="8">
        <v>0.9305092592592593</v>
      </c>
      <c r="D475" s="6" t="s">
        <v>17</v>
      </c>
      <c r="E475" s="10"/>
      <c r="F475" s="10"/>
      <c r="I475" s="13">
        <f t="array" ref="I475">IF(D475="","",INDEX('Товары '!$D$2:$D$78, MATCH(D475, 'Товары '!$B$2:$B$78, 0)))
</f>
        <v>15</v>
      </c>
      <c r="J475" s="14">
        <f>IF(D475="","",VLOOKUP(D475, 'Товары '!$B$2:$C$78, 2, FALSE))
</f>
        <v>9</v>
      </c>
      <c r="K475" s="15">
        <f t="shared" si="8"/>
        <v>6</v>
      </c>
    </row>
    <row r="476">
      <c r="A476" s="6">
        <v>32.0</v>
      </c>
      <c r="B476" s="7"/>
      <c r="C476" s="8"/>
      <c r="D476" s="18"/>
      <c r="E476" s="10"/>
      <c r="F476" s="10"/>
      <c r="I476" s="13" t="str">
        <f t="array" ref="I476">IF(D476="","",INDEX('Товары '!$D$2:$D$78, MATCH(D476, 'Товары '!$B$2:$B$78, 0)))
</f>
        <v/>
      </c>
      <c r="J476" s="13" t="str">
        <f>IF(D476="","",VLOOKUP(D476, 'Товары '!$B$2:$C$78, 2, FALSE))
</f>
        <v/>
      </c>
      <c r="K476" s="15">
        <f t="shared" si="8"/>
        <v>0</v>
      </c>
    </row>
    <row r="477">
      <c r="A477" s="6">
        <v>33.0</v>
      </c>
      <c r="B477" s="7"/>
      <c r="C477" s="8"/>
      <c r="D477" s="18"/>
      <c r="E477" s="10"/>
      <c r="F477" s="10"/>
      <c r="I477" s="13" t="str">
        <f t="array" ref="I477">IF(D477="","",INDEX('Товары '!$D$2:$D$78, MATCH(D477, 'Товары '!$B$2:$B$78, 0)))
</f>
        <v/>
      </c>
      <c r="J477" s="13" t="str">
        <f>IF(D477="","",VLOOKUP(D477, 'Товары '!$B$2:$C$78, 2, FALSE))
</f>
        <v/>
      </c>
      <c r="K477" s="15">
        <f t="shared" si="8"/>
        <v>0</v>
      </c>
    </row>
    <row r="478">
      <c r="A478" s="6">
        <v>34.0</v>
      </c>
      <c r="B478" s="7"/>
      <c r="C478" s="8"/>
      <c r="D478" s="18"/>
      <c r="E478" s="10"/>
      <c r="F478" s="10"/>
      <c r="I478" s="13" t="str">
        <f t="array" ref="I478">IF(D478="","",INDEX('Товары '!$D$2:$D$78, MATCH(D478, 'Товары '!$B$2:$B$78, 0)))
</f>
        <v/>
      </c>
      <c r="J478" s="13" t="str">
        <f>IF(D478="","",VLOOKUP(D478, 'Товары '!$B$2:$C$78, 2, FALSE))
</f>
        <v/>
      </c>
      <c r="K478" s="15">
        <f t="shared" si="8"/>
        <v>0</v>
      </c>
    </row>
    <row r="479">
      <c r="A479" s="6">
        <v>35.0</v>
      </c>
      <c r="B479" s="7"/>
      <c r="C479" s="8"/>
      <c r="D479" s="18"/>
      <c r="E479" s="10"/>
      <c r="F479" s="10"/>
      <c r="I479" s="13" t="str">
        <f t="array" ref="I479">IF(D479="","",INDEX('Товары '!$D$2:$D$78, MATCH(D479, 'Товары '!$B$2:$B$78, 0)))
</f>
        <v/>
      </c>
      <c r="J479" s="13" t="str">
        <f>IF(D479="","",VLOOKUP(D479, 'Товары '!$B$2:$C$78, 2, FALSE))
</f>
        <v/>
      </c>
      <c r="K479" s="15">
        <f t="shared" si="8"/>
        <v>0</v>
      </c>
    </row>
    <row r="480">
      <c r="A480" s="6">
        <v>36.0</v>
      </c>
      <c r="B480" s="7"/>
      <c r="C480" s="8"/>
      <c r="D480" s="18"/>
      <c r="E480" s="10"/>
      <c r="F480" s="10"/>
      <c r="I480" s="13" t="str">
        <f t="array" ref="I480">IF(D480="","",INDEX('Товары '!$D$2:$D$78, MATCH(D480, 'Товары '!$B$2:$B$78, 0)))
</f>
        <v/>
      </c>
      <c r="J480" s="13" t="str">
        <f>IF(D480="","",VLOOKUP(D480, 'Товары '!$B$2:$C$78, 2, FALSE))
</f>
        <v/>
      </c>
      <c r="K480" s="15">
        <f t="shared" si="8"/>
        <v>0</v>
      </c>
    </row>
    <row r="481">
      <c r="A481" s="6">
        <v>37.0</v>
      </c>
      <c r="B481" s="7"/>
      <c r="C481" s="8"/>
      <c r="D481" s="18"/>
      <c r="E481" s="10"/>
      <c r="F481" s="10"/>
      <c r="I481" s="13" t="str">
        <f t="array" ref="I481">IF(D481="","",INDEX('Товары '!$D$2:$D$78, MATCH(D481, 'Товары '!$B$2:$B$78, 0)))
</f>
        <v/>
      </c>
      <c r="J481" s="13" t="str">
        <f>IF(D481="","",VLOOKUP(D481, 'Товары '!$B$2:$C$78, 2, FALSE))
</f>
        <v/>
      </c>
      <c r="K481" s="15">
        <f t="shared" si="8"/>
        <v>0</v>
      </c>
    </row>
    <row r="482">
      <c r="A482" s="6">
        <v>38.0</v>
      </c>
      <c r="B482" s="7"/>
      <c r="C482" s="8"/>
      <c r="D482" s="18"/>
      <c r="E482" s="10"/>
      <c r="F482" s="10"/>
      <c r="I482" s="13" t="str">
        <f t="array" ref="I482">IF(D482="","",INDEX('Товары '!$D$2:$D$78, MATCH(D482, 'Товары '!$B$2:$B$78, 0)))
</f>
        <v/>
      </c>
      <c r="J482" s="13" t="str">
        <f>IF(D482="","",VLOOKUP(D482, 'Товары '!$B$2:$C$78, 2, FALSE))
</f>
        <v/>
      </c>
      <c r="K482" s="15">
        <f t="shared" si="8"/>
        <v>0</v>
      </c>
    </row>
    <row r="483">
      <c r="A483" s="6">
        <v>39.0</v>
      </c>
      <c r="B483" s="7"/>
      <c r="C483" s="8"/>
      <c r="D483" s="18"/>
      <c r="E483" s="10"/>
      <c r="F483" s="10"/>
      <c r="I483" s="13" t="str">
        <f t="array" ref="I483">IF(D483="","",INDEX('Товары '!$D$2:$D$78, MATCH(D483, 'Товары '!$B$2:$B$78, 0)))
</f>
        <v/>
      </c>
      <c r="J483" s="13" t="str">
        <f>IF(D483="","",VLOOKUP(D483, 'Товары '!$B$2:$C$78, 2, FALSE))
</f>
        <v/>
      </c>
      <c r="K483" s="15">
        <f t="shared" si="8"/>
        <v>0</v>
      </c>
    </row>
    <row r="484">
      <c r="A484" s="6">
        <v>40.0</v>
      </c>
      <c r="B484" s="7"/>
      <c r="C484" s="8"/>
      <c r="D484" s="18"/>
      <c r="E484" s="10"/>
      <c r="F484" s="10"/>
      <c r="I484" s="13" t="str">
        <f t="array" ref="I484">IF(D484="","",INDEX('Товары '!$D$2:$D$78, MATCH(D484, 'Товары '!$B$2:$B$78, 0)))
</f>
        <v/>
      </c>
      <c r="J484" s="13" t="str">
        <f>IF(D484="","",VLOOKUP(D484, 'Товары '!$B$2:$C$78, 2, FALSE))
</f>
        <v/>
      </c>
      <c r="K484" s="15">
        <f t="shared" si="8"/>
        <v>0</v>
      </c>
    </row>
    <row r="485">
      <c r="A485" s="6">
        <v>41.0</v>
      </c>
      <c r="B485" s="7"/>
      <c r="C485" s="8"/>
      <c r="D485" s="18"/>
      <c r="E485" s="10"/>
      <c r="F485" s="10"/>
      <c r="I485" s="13" t="str">
        <f t="array" ref="I485">IF(D485="","",INDEX('Товары '!$D$2:$D$78, MATCH(D485, 'Товары '!$B$2:$B$78, 0)))
</f>
        <v/>
      </c>
      <c r="J485" s="13" t="str">
        <f>IF(D485="","",VLOOKUP(D485, 'Товары '!$B$2:$C$78, 2, FALSE))
</f>
        <v/>
      </c>
      <c r="K485" s="15">
        <f t="shared" si="8"/>
        <v>0</v>
      </c>
    </row>
    <row r="486">
      <c r="A486" s="6">
        <v>42.0</v>
      </c>
      <c r="B486" s="7"/>
      <c r="C486" s="8"/>
      <c r="D486" s="18"/>
      <c r="E486" s="10"/>
      <c r="F486" s="10"/>
      <c r="I486" s="13" t="str">
        <f t="array" ref="I486">IF(D486="","",INDEX('Товары '!$D$2:$D$78, MATCH(D486, 'Товары '!$B$2:$B$78, 0)))
</f>
        <v/>
      </c>
      <c r="J486" s="13" t="str">
        <f>IF(D486="","",VLOOKUP(D486, 'Товары '!$B$2:$C$78, 2, FALSE))
</f>
        <v/>
      </c>
      <c r="K486" s="15">
        <f t="shared" si="8"/>
        <v>0</v>
      </c>
    </row>
    <row r="487">
      <c r="A487" s="6">
        <v>43.0</v>
      </c>
      <c r="B487" s="7"/>
      <c r="C487" s="8"/>
      <c r="D487" s="18"/>
      <c r="E487" s="10"/>
      <c r="F487" s="10"/>
      <c r="I487" s="13" t="str">
        <f t="array" ref="I487">IF(D487="","",INDEX('Товары '!$D$2:$D$78, MATCH(D487, 'Товары '!$B$2:$B$78, 0)))
</f>
        <v/>
      </c>
      <c r="J487" s="13" t="str">
        <f>IF(D487="","",VLOOKUP(D487, 'Товары '!$B$2:$C$78, 2, FALSE))
</f>
        <v/>
      </c>
      <c r="K487" s="15">
        <f t="shared" si="8"/>
        <v>0</v>
      </c>
    </row>
    <row r="488">
      <c r="A488" s="6">
        <v>44.0</v>
      </c>
      <c r="B488" s="7"/>
      <c r="C488" s="8"/>
      <c r="D488" s="18"/>
      <c r="E488" s="10"/>
      <c r="F488" s="10"/>
      <c r="I488" s="13" t="str">
        <f t="array" ref="I488">IF(D488="","",INDEX('Товары '!$D$2:$D$78, MATCH(D488, 'Товары '!$B$2:$B$78, 0)))
</f>
        <v/>
      </c>
      <c r="J488" s="13" t="str">
        <f>IF(D488="","",VLOOKUP(D488, 'Товары '!$B$2:$C$78, 2, FALSE))
</f>
        <v/>
      </c>
      <c r="K488" s="15">
        <f t="shared" si="8"/>
        <v>0</v>
      </c>
    </row>
    <row r="489">
      <c r="A489" s="6">
        <v>45.0</v>
      </c>
      <c r="B489" s="7"/>
      <c r="C489" s="8"/>
      <c r="D489" s="18"/>
      <c r="E489" s="10"/>
      <c r="F489" s="10"/>
      <c r="I489" s="13" t="str">
        <f t="array" ref="I489">IF(D489="","",INDEX('Товары '!$D$2:$D$78, MATCH(D489, 'Товары '!$B$2:$B$78, 0)))
</f>
        <v/>
      </c>
      <c r="J489" s="13" t="str">
        <f>IF(D489="","",VLOOKUP(D489, 'Товары '!$B$2:$C$78, 2, FALSE))
</f>
        <v/>
      </c>
      <c r="K489" s="15">
        <f t="shared" si="8"/>
        <v>0</v>
      </c>
    </row>
    <row r="490">
      <c r="A490" s="6">
        <v>46.0</v>
      </c>
      <c r="B490" s="7"/>
      <c r="C490" s="8"/>
      <c r="D490" s="18"/>
      <c r="E490" s="10"/>
      <c r="F490" s="10"/>
      <c r="I490" s="13" t="str">
        <f t="array" ref="I490">IF(D490="","",INDEX('Товары '!$D$2:$D$78, MATCH(D490, 'Товары '!$B$2:$B$78, 0)))
</f>
        <v/>
      </c>
      <c r="J490" s="13" t="str">
        <f>IF(D490="","",VLOOKUP(D490, 'Товары '!$B$2:$C$78, 2, FALSE))
</f>
        <v/>
      </c>
      <c r="K490" s="15">
        <f t="shared" si="8"/>
        <v>0</v>
      </c>
    </row>
    <row r="491">
      <c r="A491" s="6">
        <v>47.0</v>
      </c>
      <c r="B491" s="7"/>
      <c r="C491" s="8"/>
      <c r="D491" s="18"/>
      <c r="E491" s="10"/>
      <c r="F491" s="10"/>
      <c r="I491" s="13" t="str">
        <f t="array" ref="I491">IF(D491="","",INDEX('Товары '!$D$2:$D$78, MATCH(D491, 'Товары '!$B$2:$B$78, 0)))
</f>
        <v/>
      </c>
      <c r="J491" s="13" t="str">
        <f>IF(D491="","",VLOOKUP(D491, 'Товары '!$B$2:$C$78, 2, FALSE))
</f>
        <v/>
      </c>
      <c r="K491" s="15">
        <f t="shared" si="8"/>
        <v>0</v>
      </c>
    </row>
    <row r="492">
      <c r="A492" s="6">
        <v>48.0</v>
      </c>
      <c r="B492" s="7"/>
      <c r="C492" s="8"/>
      <c r="D492" s="18"/>
      <c r="E492" s="10"/>
      <c r="F492" s="10"/>
      <c r="I492" s="13" t="str">
        <f t="array" ref="I492">IF(D492="","",INDEX('Товары '!$D$2:$D$78, MATCH(D492, 'Товары '!$B$2:$B$78, 0)))
</f>
        <v/>
      </c>
      <c r="J492" s="13" t="str">
        <f>IF(D492="","",VLOOKUP(D492, 'Товары '!$B$2:$C$78, 2, FALSE))
</f>
        <v/>
      </c>
      <c r="K492" s="15">
        <f t="shared" si="8"/>
        <v>0</v>
      </c>
    </row>
    <row r="493">
      <c r="A493" s="6">
        <v>49.0</v>
      </c>
      <c r="B493" s="7"/>
      <c r="C493" s="8"/>
      <c r="D493" s="18"/>
      <c r="E493" s="10"/>
      <c r="F493" s="10"/>
      <c r="I493" s="13" t="str">
        <f t="array" ref="I493">IF(D493="","",INDEX('Товары '!$D$2:$D$78, MATCH(D493, 'Товары '!$B$2:$B$78, 0)))
</f>
        <v/>
      </c>
      <c r="J493" s="13" t="str">
        <f>IF(D493="","",VLOOKUP(D493, 'Товары '!$B$2:$C$78, 2, FALSE))
</f>
        <v/>
      </c>
      <c r="K493" s="15">
        <f t="shared" si="8"/>
        <v>0</v>
      </c>
    </row>
    <row r="494">
      <c r="A494" s="6">
        <v>50.0</v>
      </c>
      <c r="B494" s="7"/>
      <c r="C494" s="8"/>
      <c r="D494" s="18"/>
      <c r="E494" s="10"/>
      <c r="F494" s="10"/>
      <c r="I494" s="13" t="str">
        <f t="array" ref="I494">IF(D494="","",INDEX('Товары '!$D$2:$D$78, MATCH(D494, 'Товары '!$B$2:$B$78, 0)))
</f>
        <v/>
      </c>
      <c r="J494" s="13" t="str">
        <f>IF(D494="","",VLOOKUP(D494, 'Товары '!$B$2:$C$78, 2, FALSE))
</f>
        <v/>
      </c>
      <c r="K494" s="15">
        <f t="shared" si="8"/>
        <v>0</v>
      </c>
    </row>
    <row r="495">
      <c r="A495" s="6">
        <v>51.0</v>
      </c>
      <c r="B495" s="7"/>
      <c r="C495" s="8"/>
      <c r="D495" s="18"/>
      <c r="E495" s="10"/>
      <c r="F495" s="10"/>
      <c r="I495" s="13" t="str">
        <f t="array" ref="I495">IF(D495="","",INDEX('Товары '!$D$2:$D$78, MATCH(D495, 'Товары '!$B$2:$B$78, 0)))
</f>
        <v/>
      </c>
      <c r="J495" s="13" t="str">
        <f>IF(D495="","",VLOOKUP(D495, 'Товары '!$B$2:$C$78, 2, FALSE))
</f>
        <v/>
      </c>
      <c r="K495" s="15">
        <f t="shared" si="8"/>
        <v>0</v>
      </c>
    </row>
    <row r="496">
      <c r="A496" s="6">
        <v>52.0</v>
      </c>
      <c r="B496" s="7"/>
      <c r="C496" s="8"/>
      <c r="D496" s="18"/>
      <c r="E496" s="10"/>
      <c r="F496" s="10"/>
      <c r="I496" s="13" t="str">
        <f t="array" ref="I496">IF(D496="","",INDEX('Товары '!$D$2:$D$78, MATCH(D496, 'Товары '!$B$2:$B$78, 0)))
</f>
        <v/>
      </c>
      <c r="J496" s="13" t="str">
        <f>IF(D496="","",VLOOKUP(D496, 'Товары '!$B$2:$C$78, 2, FALSE))
</f>
        <v/>
      </c>
      <c r="K496" s="15">
        <f t="shared" si="8"/>
        <v>0</v>
      </c>
    </row>
    <row r="497">
      <c r="A497" s="6">
        <v>53.0</v>
      </c>
      <c r="B497" s="7"/>
      <c r="C497" s="8"/>
      <c r="D497" s="18"/>
      <c r="E497" s="10"/>
      <c r="F497" s="10"/>
      <c r="I497" s="13" t="str">
        <f t="array" ref="I497">IF(D497="","",INDEX('Товары '!$D$2:$D$78, MATCH(D497, 'Товары '!$B$2:$B$78, 0)))
</f>
        <v/>
      </c>
      <c r="J497" s="13" t="str">
        <f>IF(D497="","",VLOOKUP(D497, 'Товары '!$B$2:$C$78, 2, FALSE))
</f>
        <v/>
      </c>
      <c r="K497" s="15">
        <f t="shared" si="8"/>
        <v>0</v>
      </c>
    </row>
    <row r="498">
      <c r="A498" s="6">
        <v>54.0</v>
      </c>
      <c r="B498" s="7"/>
      <c r="C498" s="8"/>
      <c r="D498" s="18"/>
      <c r="E498" s="10"/>
      <c r="F498" s="10"/>
      <c r="I498" s="13" t="str">
        <f t="array" ref="I498">IF(D498="","",INDEX('Товары '!$D$2:$D$78, MATCH(D498, 'Товары '!$B$2:$B$78, 0)))
</f>
        <v/>
      </c>
      <c r="J498" s="13" t="str">
        <f>IF(D498="","",VLOOKUP(D498, 'Товары '!$B$2:$C$78, 2, FALSE))
</f>
        <v/>
      </c>
      <c r="K498" s="15">
        <f t="shared" si="8"/>
        <v>0</v>
      </c>
    </row>
    <row r="499">
      <c r="A499" s="6">
        <v>55.0</v>
      </c>
      <c r="B499" s="7"/>
      <c r="C499" s="8"/>
      <c r="D499" s="18"/>
      <c r="E499" s="10"/>
      <c r="F499" s="10"/>
      <c r="I499" s="13" t="str">
        <f t="array" ref="I499">IF(D499="","",INDEX('Товары '!$D$2:$D$78, MATCH(D499, 'Товары '!$B$2:$B$78, 0)))
</f>
        <v/>
      </c>
      <c r="J499" s="13" t="str">
        <f>IF(D499="","",VLOOKUP(D499, 'Товары '!$B$2:$C$78, 2, FALSE))
</f>
        <v/>
      </c>
      <c r="K499" s="15">
        <f t="shared" si="8"/>
        <v>0</v>
      </c>
    </row>
    <row r="500">
      <c r="A500" s="6">
        <v>56.0</v>
      </c>
      <c r="B500" s="7"/>
      <c r="C500" s="8"/>
      <c r="D500" s="18"/>
      <c r="E500" s="10"/>
      <c r="F500" s="10"/>
      <c r="I500" s="13" t="str">
        <f t="array" ref="I500">IF(D500="","",INDEX('Товары '!$D$2:$D$78, MATCH(D500, 'Товары '!$B$2:$B$78, 0)))
</f>
        <v/>
      </c>
      <c r="J500" s="13" t="str">
        <f>IF(D500="","",VLOOKUP(D500, 'Товары '!$B$2:$C$78, 2, FALSE))
</f>
        <v/>
      </c>
      <c r="K500" s="15">
        <f t="shared" si="8"/>
        <v>0</v>
      </c>
    </row>
    <row r="501">
      <c r="A501" s="6">
        <v>57.0</v>
      </c>
      <c r="B501" s="7"/>
      <c r="C501" s="8"/>
      <c r="D501" s="18"/>
      <c r="E501" s="10"/>
      <c r="F501" s="10"/>
      <c r="I501" s="13" t="str">
        <f t="array" ref="I501">IF(D501="","",INDEX('Товары '!$D$2:$D$78, MATCH(D501, 'Товары '!$B$2:$B$78, 0)))
</f>
        <v/>
      </c>
      <c r="J501" s="13" t="str">
        <f>IF(D501="","",VLOOKUP(D501, 'Товары '!$B$2:$C$78, 2, FALSE))
</f>
        <v/>
      </c>
      <c r="K501" s="15">
        <f t="shared" si="8"/>
        <v>0</v>
      </c>
    </row>
    <row r="502">
      <c r="A502" s="6">
        <v>58.0</v>
      </c>
      <c r="B502" s="7"/>
      <c r="C502" s="8"/>
      <c r="D502" s="18"/>
      <c r="E502" s="10"/>
      <c r="F502" s="10"/>
      <c r="I502" s="13" t="str">
        <f t="array" ref="I502">IF(D502="","",INDEX('Товары '!$D$2:$D$78, MATCH(D502, 'Товары '!$B$2:$B$78, 0)))
</f>
        <v/>
      </c>
      <c r="J502" s="13" t="str">
        <f>IF(D502="","",VLOOKUP(D502, 'Товары '!$B$2:$C$78, 2, FALSE))
</f>
        <v/>
      </c>
      <c r="K502" s="15">
        <f t="shared" si="8"/>
        <v>0</v>
      </c>
    </row>
    <row r="503">
      <c r="A503" s="6">
        <v>59.0</v>
      </c>
      <c r="B503" s="7"/>
      <c r="C503" s="8"/>
      <c r="D503" s="18"/>
      <c r="E503" s="10"/>
      <c r="F503" s="10"/>
      <c r="I503" s="13" t="str">
        <f t="array" ref="I503">IF(D503="","",INDEX('Товары '!$D$2:$D$78, MATCH(D503, 'Товары '!$B$2:$B$78, 0)))
</f>
        <v/>
      </c>
      <c r="J503" s="13" t="str">
        <f>IF(D503="","",VLOOKUP(D503, 'Товары '!$B$2:$C$78, 2, FALSE))
</f>
        <v/>
      </c>
      <c r="K503" s="15">
        <f t="shared" si="8"/>
        <v>0</v>
      </c>
    </row>
    <row r="504">
      <c r="A504" s="6">
        <v>60.0</v>
      </c>
      <c r="B504" s="7"/>
      <c r="C504" s="8"/>
      <c r="D504" s="18"/>
      <c r="E504" s="10"/>
      <c r="F504" s="10"/>
      <c r="I504" s="13" t="str">
        <f t="array" ref="I504">IF(D504="","",INDEX('Товары '!$D$2:$D$78, MATCH(D504, 'Товары '!$B$2:$B$78, 0)))
</f>
        <v/>
      </c>
      <c r="J504" s="13" t="str">
        <f>IF(D504="","",VLOOKUP(D504, 'Товары '!$B$2:$C$78, 2, FALSE))
</f>
        <v/>
      </c>
      <c r="K504" s="15">
        <f t="shared" si="8"/>
        <v>0</v>
      </c>
    </row>
    <row r="505">
      <c r="A505" s="1" t="s">
        <v>0</v>
      </c>
      <c r="B505" s="1" t="s">
        <v>1</v>
      </c>
      <c r="C505" s="2" t="s">
        <v>2</v>
      </c>
      <c r="D505" s="2" t="s">
        <v>3</v>
      </c>
      <c r="E505" s="3" t="s">
        <v>4</v>
      </c>
      <c r="F505" s="1" t="s">
        <v>5</v>
      </c>
      <c r="G505" s="4" t="s">
        <v>6</v>
      </c>
      <c r="H505" s="5" t="s">
        <v>7</v>
      </c>
      <c r="I505" s="1" t="s">
        <v>8</v>
      </c>
      <c r="J505" s="1" t="s">
        <v>9</v>
      </c>
      <c r="K505" s="1" t="s">
        <v>10</v>
      </c>
    </row>
    <row r="508">
      <c r="A508" s="6">
        <v>1.0</v>
      </c>
      <c r="B508" s="7">
        <v>45959.0</v>
      </c>
      <c r="C508" s="8">
        <v>0.5894444444444444</v>
      </c>
      <c r="D508" s="9" t="s">
        <v>19</v>
      </c>
      <c r="E508" s="10"/>
      <c r="F508" s="10"/>
      <c r="G508" s="11">
        <f>SUM(K508:K567)</f>
        <v>119.8</v>
      </c>
      <c r="H508" s="12">
        <f>SUM(J508:K567)</f>
        <v>264</v>
      </c>
      <c r="I508" s="14">
        <f t="array" ref="I508">IF(D508="","",INDEX('Товары '!$D$2:$D$78, MATCH(D508, 'Товары '!$B$2:$B$78, 0)))
</f>
        <v>13</v>
      </c>
      <c r="J508" s="14">
        <f>IF(D508="","",VLOOKUP(D508, 'Товары '!$B$2:$C$78, 2, FALSE))
</f>
        <v>6.4</v>
      </c>
      <c r="K508" s="15">
        <f t="shared" ref="K508:K567" si="9">IF(OR(I508="", J508=""), "", VALUE(I508) - VALUE(J508))-F508
</f>
        <v>6.6</v>
      </c>
    </row>
    <row r="509">
      <c r="A509" s="6">
        <v>2.0</v>
      </c>
      <c r="B509" s="7">
        <v>45959.0</v>
      </c>
      <c r="C509" s="16">
        <v>0.5894791666666667</v>
      </c>
      <c r="D509" s="9" t="s">
        <v>20</v>
      </c>
      <c r="E509" s="10"/>
      <c r="F509" s="10"/>
      <c r="I509" s="14">
        <f t="array" ref="I509">IF(D509="","",INDEX('Товары '!$D$2:$D$78, MATCH(D509, 'Товары '!$B$2:$B$78, 0)))
</f>
        <v>15</v>
      </c>
      <c r="J509" s="14">
        <f>IF(D509="","",VLOOKUP(D509, 'Товары '!$B$2:$C$78, 2, FALSE))
</f>
        <v>9</v>
      </c>
      <c r="K509" s="15">
        <f t="shared" si="9"/>
        <v>6</v>
      </c>
    </row>
    <row r="510">
      <c r="A510" s="6">
        <v>3.0</v>
      </c>
      <c r="B510" s="17">
        <v>45959.0</v>
      </c>
      <c r="C510" s="8">
        <v>0.5956481481481481</v>
      </c>
      <c r="D510" s="9" t="s">
        <v>17</v>
      </c>
      <c r="E510" s="10"/>
      <c r="F510" s="10"/>
      <c r="I510" s="13">
        <f t="array" ref="I510">IF(D510="","",INDEX('Товары '!$D$2:$D$78, MATCH(D510, 'Товары '!$B$2:$B$78, 0)))
</f>
        <v>15</v>
      </c>
      <c r="J510" s="14">
        <f>IF(D510="","",VLOOKUP(D510, 'Товары '!$B$2:$C$78, 2, FALSE))
</f>
        <v>9</v>
      </c>
      <c r="K510" s="15">
        <f t="shared" si="9"/>
        <v>6</v>
      </c>
    </row>
    <row r="511">
      <c r="A511" s="6">
        <v>4.0</v>
      </c>
      <c r="B511" s="17">
        <v>45959.0</v>
      </c>
      <c r="C511" s="8">
        <v>0.5957523148148148</v>
      </c>
      <c r="D511" s="9" t="s">
        <v>14</v>
      </c>
      <c r="E511" s="10"/>
      <c r="F511" s="10"/>
      <c r="I511" s="14">
        <f t="array" ref="I511">IF(D511="","",INDEX('Товары '!$D$2:$D$78, MATCH(D511, 'Товары '!$B$2:$B$78, 0)))
</f>
        <v>15</v>
      </c>
      <c r="J511" s="14">
        <f>IF(D511="","",VLOOKUP(D511, 'Товары '!$B$2:$C$78, 2, FALSE))
</f>
        <v>9</v>
      </c>
      <c r="K511" s="15">
        <f t="shared" si="9"/>
        <v>6</v>
      </c>
    </row>
    <row r="512">
      <c r="A512" s="6">
        <v>5.0</v>
      </c>
      <c r="B512" s="17">
        <v>45959.0</v>
      </c>
      <c r="C512" s="8">
        <v>0.6105671296296297</v>
      </c>
      <c r="D512" s="9" t="s">
        <v>15</v>
      </c>
      <c r="E512" s="10"/>
      <c r="F512" s="10"/>
      <c r="I512" s="13">
        <f t="array" ref="I512">IF(D512="","",INDEX('Товары '!$D$2:$D$78, MATCH(D512, 'Товары '!$B$2:$B$78, 0)))
</f>
        <v>15</v>
      </c>
      <c r="J512" s="14">
        <f>IF(D512="","",VLOOKUP(D512, 'Товары '!$B$2:$C$78, 2, FALSE))
</f>
        <v>9</v>
      </c>
      <c r="K512" s="15">
        <f t="shared" si="9"/>
        <v>6</v>
      </c>
    </row>
    <row r="513">
      <c r="A513" s="6">
        <v>6.0</v>
      </c>
      <c r="B513" s="7">
        <v>45959.0</v>
      </c>
      <c r="C513" s="8">
        <v>0.6106481481481482</v>
      </c>
      <c r="D513" s="9" t="s">
        <v>12</v>
      </c>
      <c r="E513" s="10"/>
      <c r="F513" s="10"/>
      <c r="I513" s="14">
        <f t="array" ref="I513">IF(D513="","",INDEX('Товары '!$D$2:$D$78, MATCH(D513, 'Товары '!$B$2:$B$78, 0)))
</f>
        <v>13</v>
      </c>
      <c r="J513" s="14">
        <f>IF(D513="","",VLOOKUP(D513, 'Товары '!$B$2:$C$78, 2, FALSE))
</f>
        <v>6.4</v>
      </c>
      <c r="K513" s="15">
        <f t="shared" si="9"/>
        <v>6.6</v>
      </c>
    </row>
    <row r="514">
      <c r="A514" s="6">
        <v>7.0</v>
      </c>
      <c r="B514" s="7">
        <v>45959.0</v>
      </c>
      <c r="C514" s="8">
        <v>0.629988425925926</v>
      </c>
      <c r="D514" s="9" t="s">
        <v>12</v>
      </c>
      <c r="E514" s="10"/>
      <c r="F514" s="10"/>
      <c r="I514" s="14">
        <f t="array" ref="I514">IF(D514="","",INDEX('Товары '!$D$2:$D$78, MATCH(D514, 'Товары '!$B$2:$B$78, 0)))
</f>
        <v>13</v>
      </c>
      <c r="J514" s="14">
        <f>IF(D514="","",VLOOKUP(D514, 'Товары '!$B$2:$C$78, 2, FALSE))
</f>
        <v>6.4</v>
      </c>
      <c r="K514" s="15">
        <f t="shared" si="9"/>
        <v>6.6</v>
      </c>
    </row>
    <row r="515">
      <c r="A515" s="6">
        <v>8.0</v>
      </c>
      <c r="B515" s="7">
        <v>45959.0</v>
      </c>
      <c r="C515" s="8">
        <v>0.6620254629629629</v>
      </c>
      <c r="D515" s="9" t="s">
        <v>20</v>
      </c>
      <c r="E515" s="10"/>
      <c r="F515" s="10"/>
      <c r="I515" s="14">
        <f t="array" ref="I515">IF(D515="","",INDEX('Товары '!$D$2:$D$78, MATCH(D515, 'Товары '!$B$2:$B$78, 0)))
</f>
        <v>15</v>
      </c>
      <c r="J515" s="14">
        <f>IF(D515="","",VLOOKUP(D515, 'Товары '!$B$2:$C$78, 2, FALSE))
</f>
        <v>9</v>
      </c>
      <c r="K515" s="15">
        <f t="shared" si="9"/>
        <v>6</v>
      </c>
    </row>
    <row r="516">
      <c r="A516" s="6">
        <v>9.0</v>
      </c>
      <c r="B516" s="7">
        <v>45959.0</v>
      </c>
      <c r="C516" s="8">
        <v>0.6622337962962963</v>
      </c>
      <c r="D516" s="9" t="s">
        <v>20</v>
      </c>
      <c r="E516" s="10"/>
      <c r="F516" s="10"/>
      <c r="I516" s="14">
        <f t="array" ref="I516">IF(D516="","",INDEX('Товары '!$D$2:$D$78, MATCH(D516, 'Товары '!$B$2:$B$78, 0)))
</f>
        <v>15</v>
      </c>
      <c r="J516" s="14">
        <f>IF(D516="","",VLOOKUP(D516, 'Товары '!$B$2:$C$78, 2, FALSE))
</f>
        <v>9</v>
      </c>
      <c r="K516" s="15">
        <f t="shared" si="9"/>
        <v>6</v>
      </c>
    </row>
    <row r="517">
      <c r="A517" s="6">
        <v>10.0</v>
      </c>
      <c r="B517" s="7">
        <v>45959.0</v>
      </c>
      <c r="C517" s="8">
        <v>0.7126967592592592</v>
      </c>
      <c r="D517" s="9" t="s">
        <v>16</v>
      </c>
      <c r="E517" s="10"/>
      <c r="F517" s="10"/>
      <c r="I517" s="13">
        <f t="array" ref="I517">IF(D517="","",INDEX('Товары '!$D$2:$D$78, MATCH(D517, 'Товары '!$B$2:$B$78, 0)))
</f>
        <v>15</v>
      </c>
      <c r="J517" s="14">
        <f>IF(D517="","",VLOOKUP(D517, 'Товары '!$B$2:$C$78, 2, FALSE))
</f>
        <v>8.5</v>
      </c>
      <c r="K517" s="15">
        <f t="shared" si="9"/>
        <v>6.5</v>
      </c>
    </row>
    <row r="518">
      <c r="A518" s="6">
        <v>11.0</v>
      </c>
      <c r="B518" s="7">
        <v>45959.0</v>
      </c>
      <c r="C518" s="8">
        <v>0.7126967592592592</v>
      </c>
      <c r="D518" s="9" t="s">
        <v>16</v>
      </c>
      <c r="E518" s="10"/>
      <c r="F518" s="10"/>
      <c r="I518" s="13">
        <f t="array" ref="I518">IF(D518="","",INDEX('Товары '!$D$2:$D$78, MATCH(D518, 'Товары '!$B$2:$B$78, 0)))
</f>
        <v>15</v>
      </c>
      <c r="J518" s="14">
        <f>IF(D518="","",VLOOKUP(D518, 'Товары '!$B$2:$C$78, 2, FALSE))
</f>
        <v>8.5</v>
      </c>
      <c r="K518" s="15">
        <f t="shared" si="9"/>
        <v>6.5</v>
      </c>
    </row>
    <row r="519">
      <c r="A519" s="6">
        <v>12.0</v>
      </c>
      <c r="B519" s="7">
        <v>45959.0</v>
      </c>
      <c r="C519" s="8">
        <v>0.7165046296296296</v>
      </c>
      <c r="D519" s="9" t="s">
        <v>20</v>
      </c>
      <c r="E519" s="10"/>
      <c r="F519" s="10"/>
      <c r="I519" s="14">
        <f t="array" ref="I519">IF(D519="","",INDEX('Товары '!$D$2:$D$78, MATCH(D519, 'Товары '!$B$2:$B$78, 0)))
</f>
        <v>15</v>
      </c>
      <c r="J519" s="14">
        <f>IF(D519="","",VLOOKUP(D519, 'Товары '!$B$2:$C$78, 2, FALSE))
</f>
        <v>9</v>
      </c>
      <c r="K519" s="15">
        <f t="shared" si="9"/>
        <v>6</v>
      </c>
    </row>
    <row r="520">
      <c r="A520" s="6">
        <v>13.0</v>
      </c>
      <c r="B520" s="7">
        <v>45959.0</v>
      </c>
      <c r="C520" s="8">
        <v>0.7740162037037037</v>
      </c>
      <c r="D520" s="6" t="s">
        <v>14</v>
      </c>
      <c r="E520" s="10"/>
      <c r="F520" s="10"/>
      <c r="I520" s="14">
        <f t="array" ref="I520">IF(D520="","",INDEX('Товары '!$D$2:$D$78, MATCH(D520, 'Товары '!$B$2:$B$78, 0)))
</f>
        <v>15</v>
      </c>
      <c r="J520" s="14">
        <f>IF(D520="","",VLOOKUP(D520, 'Товары '!$B$2:$C$78, 2, FALSE))
</f>
        <v>9</v>
      </c>
      <c r="K520" s="15">
        <f t="shared" si="9"/>
        <v>6</v>
      </c>
    </row>
    <row r="521">
      <c r="A521" s="6">
        <v>14.0</v>
      </c>
      <c r="B521" s="7">
        <v>45959.0</v>
      </c>
      <c r="C521" s="8">
        <v>0.7740162037037037</v>
      </c>
      <c r="D521" s="6" t="s">
        <v>17</v>
      </c>
      <c r="E521" s="10"/>
      <c r="F521" s="10"/>
      <c r="I521" s="13">
        <f t="array" ref="I521">IF(D521="","",INDEX('Товары '!$D$2:$D$78, MATCH(D521, 'Товары '!$B$2:$B$78, 0)))
</f>
        <v>15</v>
      </c>
      <c r="J521" s="14">
        <f>IF(D521="","",VLOOKUP(D521, 'Товары '!$B$2:$C$78, 2, FALSE))
</f>
        <v>9</v>
      </c>
      <c r="K521" s="15">
        <f t="shared" si="9"/>
        <v>6</v>
      </c>
    </row>
    <row r="522">
      <c r="A522" s="6">
        <v>15.0</v>
      </c>
      <c r="B522" s="7">
        <v>45959.0</v>
      </c>
      <c r="C522" s="8">
        <v>0.872025462962963</v>
      </c>
      <c r="D522" s="6" t="s">
        <v>20</v>
      </c>
      <c r="E522" s="10"/>
      <c r="F522" s="10"/>
      <c r="I522" s="14">
        <f t="array" ref="I522">IF(D522="","",INDEX('Товары '!$D$2:$D$78, MATCH(D522, 'Товары '!$B$2:$B$78, 0)))
</f>
        <v>15</v>
      </c>
      <c r="J522" s="14">
        <f>IF(D522="","",VLOOKUP(D522, 'Товары '!$B$2:$C$78, 2, FALSE))
</f>
        <v>9</v>
      </c>
      <c r="K522" s="15">
        <f t="shared" si="9"/>
        <v>6</v>
      </c>
    </row>
    <row r="523">
      <c r="A523" s="6">
        <v>16.0</v>
      </c>
      <c r="B523" s="7">
        <v>45959.0</v>
      </c>
      <c r="C523" s="8">
        <v>0.8722453703703704</v>
      </c>
      <c r="D523" s="6" t="s">
        <v>20</v>
      </c>
      <c r="E523" s="10"/>
      <c r="F523" s="10"/>
      <c r="I523" s="14">
        <f t="array" ref="I523">IF(D523="","",INDEX('Товары '!$D$2:$D$78, MATCH(D523, 'Товары '!$B$2:$B$78, 0)))
</f>
        <v>15</v>
      </c>
      <c r="J523" s="14">
        <f>IF(D523="","",VLOOKUP(D523, 'Товары '!$B$2:$C$78, 2, FALSE))
</f>
        <v>9</v>
      </c>
      <c r="K523" s="15">
        <f t="shared" si="9"/>
        <v>6</v>
      </c>
    </row>
    <row r="524">
      <c r="A524" s="6">
        <v>17.0</v>
      </c>
      <c r="B524" s="7">
        <v>45959.0</v>
      </c>
      <c r="C524" s="8">
        <v>0.8725347222222222</v>
      </c>
      <c r="D524" s="6" t="s">
        <v>35</v>
      </c>
      <c r="E524" s="10"/>
      <c r="F524" s="10"/>
      <c r="I524" s="13">
        <f t="array" ref="I524">IF(D524="","",INDEX('Товары '!$D$2:$D$78, MATCH(D524, 'Товары '!$B$2:$B$78, 0)))
</f>
        <v>15</v>
      </c>
      <c r="J524" s="13">
        <f>IF(D524="","",VLOOKUP(D524, 'Товары '!$B$2:$C$78, 2, FALSE))
</f>
        <v>0</v>
      </c>
      <c r="K524" s="15">
        <f t="shared" si="9"/>
        <v>15</v>
      </c>
    </row>
    <row r="525">
      <c r="A525" s="6">
        <v>18.0</v>
      </c>
      <c r="B525" s="7">
        <v>45959.0</v>
      </c>
      <c r="C525" s="8">
        <v>0.8970254629629629</v>
      </c>
      <c r="D525" s="6" t="s">
        <v>20</v>
      </c>
      <c r="E525" s="10"/>
      <c r="F525" s="10"/>
      <c r="I525" s="14">
        <f t="array" ref="I525">IF(D525="","",INDEX('Товары '!$D$2:$D$78, MATCH(D525, 'Товары '!$B$2:$B$78, 0)))
</f>
        <v>15</v>
      </c>
      <c r="J525" s="14">
        <f>IF(D525="","",VLOOKUP(D525, 'Товары '!$B$2:$C$78, 2, FALSE))
</f>
        <v>9</v>
      </c>
      <c r="K525" s="15">
        <f t="shared" si="9"/>
        <v>6</v>
      </c>
    </row>
    <row r="526">
      <c r="A526" s="6">
        <v>19.0</v>
      </c>
      <c r="B526" s="7"/>
      <c r="C526" s="8"/>
      <c r="D526" s="18"/>
      <c r="E526" s="10"/>
      <c r="F526" s="10"/>
      <c r="I526" s="13" t="str">
        <f t="array" ref="I526">IF(D526="","",INDEX('Товары '!$D$2:$D$78, MATCH(D526, 'Товары '!$B$2:$B$78, 0)))
</f>
        <v/>
      </c>
      <c r="J526" s="13" t="str">
        <f>IF(D526="","",VLOOKUP(D526, 'Товары '!$B$2:$C$78, 2, FALSE))
</f>
        <v/>
      </c>
      <c r="K526" s="15">
        <f t="shared" si="9"/>
        <v>0</v>
      </c>
    </row>
    <row r="527">
      <c r="A527" s="6">
        <v>20.0</v>
      </c>
      <c r="B527" s="7"/>
      <c r="C527" s="8"/>
      <c r="D527" s="18"/>
      <c r="E527" s="10"/>
      <c r="F527" s="10"/>
      <c r="I527" s="13" t="str">
        <f t="array" ref="I527">IF(D527="","",INDEX('Товары '!$D$2:$D$78, MATCH(D527, 'Товары '!$B$2:$B$78, 0)))
</f>
        <v/>
      </c>
      <c r="J527" s="13" t="str">
        <f>IF(D527="","",VLOOKUP(D527, 'Товары '!$B$2:$C$78, 2, FALSE))
</f>
        <v/>
      </c>
      <c r="K527" s="15">
        <f t="shared" si="9"/>
        <v>0</v>
      </c>
    </row>
    <row r="528">
      <c r="A528" s="6">
        <v>21.0</v>
      </c>
      <c r="B528" s="7"/>
      <c r="C528" s="8"/>
      <c r="D528" s="18"/>
      <c r="E528" s="10"/>
      <c r="F528" s="10"/>
      <c r="I528" s="13" t="str">
        <f t="array" ref="I528">IF(D528="","",INDEX('Товары '!$D$2:$D$78, MATCH(D528, 'Товары '!$B$2:$B$78, 0)))
</f>
        <v/>
      </c>
      <c r="J528" s="13" t="str">
        <f>IF(D528="","",VLOOKUP(D528, 'Товары '!$B$2:$C$78, 2, FALSE))
</f>
        <v/>
      </c>
      <c r="K528" s="15">
        <f t="shared" si="9"/>
        <v>0</v>
      </c>
    </row>
    <row r="529">
      <c r="A529" s="6">
        <v>22.0</v>
      </c>
      <c r="B529" s="7"/>
      <c r="C529" s="8"/>
      <c r="D529" s="18"/>
      <c r="E529" s="10"/>
      <c r="F529" s="10"/>
      <c r="I529" s="13" t="str">
        <f t="array" ref="I529">IF(D529="","",INDEX('Товары '!$D$2:$D$78, MATCH(D529, 'Товары '!$B$2:$B$78, 0)))
</f>
        <v/>
      </c>
      <c r="J529" s="13" t="str">
        <f>IF(D529="","",VLOOKUP(D529, 'Товары '!$B$2:$C$78, 2, FALSE))
</f>
        <v/>
      </c>
      <c r="K529" s="15">
        <f t="shared" si="9"/>
        <v>0</v>
      </c>
    </row>
    <row r="530">
      <c r="A530" s="6">
        <v>23.0</v>
      </c>
      <c r="B530" s="7"/>
      <c r="C530" s="8"/>
      <c r="D530" s="18"/>
      <c r="E530" s="10"/>
      <c r="F530" s="10"/>
      <c r="I530" s="13" t="str">
        <f t="array" ref="I530">IF(D530="","",INDEX('Товары '!$D$2:$D$78, MATCH(D530, 'Товары '!$B$2:$B$78, 0)))
</f>
        <v/>
      </c>
      <c r="J530" s="13" t="str">
        <f>IF(D530="","",VLOOKUP(D530, 'Товары '!$B$2:$C$78, 2, FALSE))
</f>
        <v/>
      </c>
      <c r="K530" s="15">
        <f t="shared" si="9"/>
        <v>0</v>
      </c>
    </row>
    <row r="531">
      <c r="A531" s="6">
        <v>24.0</v>
      </c>
      <c r="B531" s="7"/>
      <c r="C531" s="8"/>
      <c r="D531" s="18"/>
      <c r="E531" s="10"/>
      <c r="F531" s="10"/>
      <c r="I531" s="13" t="str">
        <f t="array" ref="I531">IF(D531="","",INDEX('Товары '!$D$2:$D$78, MATCH(D531, 'Товары '!$B$2:$B$78, 0)))
</f>
        <v/>
      </c>
      <c r="J531" s="13" t="str">
        <f>IF(D531="","",VLOOKUP(D531, 'Товары '!$B$2:$C$78, 2, FALSE))
</f>
        <v/>
      </c>
      <c r="K531" s="15">
        <f t="shared" si="9"/>
        <v>0</v>
      </c>
    </row>
    <row r="532">
      <c r="A532" s="6">
        <v>25.0</v>
      </c>
      <c r="B532" s="7"/>
      <c r="C532" s="8"/>
      <c r="D532" s="18"/>
      <c r="E532" s="10"/>
      <c r="F532" s="10"/>
      <c r="I532" s="13" t="str">
        <f t="array" ref="I532">IF(D532="","",INDEX('Товары '!$D$2:$D$78, MATCH(D532, 'Товары '!$B$2:$B$78, 0)))
</f>
        <v/>
      </c>
      <c r="J532" s="13" t="str">
        <f>IF(D532="","",VLOOKUP(D532, 'Товары '!$B$2:$C$78, 2, FALSE))
</f>
        <v/>
      </c>
      <c r="K532" s="15">
        <f t="shared" si="9"/>
        <v>0</v>
      </c>
    </row>
    <row r="533">
      <c r="A533" s="6">
        <v>26.0</v>
      </c>
      <c r="B533" s="7"/>
      <c r="C533" s="8"/>
      <c r="D533" s="18"/>
      <c r="E533" s="10"/>
      <c r="F533" s="10"/>
      <c r="I533" s="13" t="str">
        <f t="array" ref="I533">IF(D533="","",INDEX('Товары '!$D$2:$D$78, MATCH(D533, 'Товары '!$B$2:$B$78, 0)))
</f>
        <v/>
      </c>
      <c r="J533" s="13" t="str">
        <f>IF(D533="","",VLOOKUP(D533, 'Товары '!$B$2:$C$78, 2, FALSE))
</f>
        <v/>
      </c>
      <c r="K533" s="15">
        <f t="shared" si="9"/>
        <v>0</v>
      </c>
    </row>
    <row r="534">
      <c r="A534" s="6">
        <v>27.0</v>
      </c>
      <c r="B534" s="7"/>
      <c r="C534" s="8"/>
      <c r="D534" s="18"/>
      <c r="E534" s="10"/>
      <c r="F534" s="10"/>
      <c r="I534" s="13" t="str">
        <f t="array" ref="I534">IF(D534="","",INDEX('Товары '!$D$2:$D$78, MATCH(D534, 'Товары '!$B$2:$B$78, 0)))
</f>
        <v/>
      </c>
      <c r="J534" s="13" t="str">
        <f>IF(D534="","",VLOOKUP(D534, 'Товары '!$B$2:$C$78, 2, FALSE))
</f>
        <v/>
      </c>
      <c r="K534" s="15">
        <f t="shared" si="9"/>
        <v>0</v>
      </c>
    </row>
    <row r="535">
      <c r="A535" s="6">
        <v>28.0</v>
      </c>
      <c r="B535" s="7"/>
      <c r="C535" s="8"/>
      <c r="D535" s="18"/>
      <c r="E535" s="10"/>
      <c r="F535" s="10"/>
      <c r="I535" s="13" t="str">
        <f t="array" ref="I535">IF(D535="","",INDEX('Товары '!$D$2:$D$78, MATCH(D535, 'Товары '!$B$2:$B$78, 0)))
</f>
        <v/>
      </c>
      <c r="J535" s="13" t="str">
        <f>IF(D535="","",VLOOKUP(D535, 'Товары '!$B$2:$C$78, 2, FALSE))
</f>
        <v/>
      </c>
      <c r="K535" s="15">
        <f t="shared" si="9"/>
        <v>0</v>
      </c>
    </row>
    <row r="536">
      <c r="A536" s="6">
        <v>29.0</v>
      </c>
      <c r="B536" s="7"/>
      <c r="C536" s="8"/>
      <c r="D536" s="18"/>
      <c r="E536" s="10"/>
      <c r="F536" s="10"/>
      <c r="I536" s="13" t="str">
        <f t="array" ref="I536">IF(D536="","",INDEX('Товары '!$D$2:$D$78, MATCH(D536, 'Товары '!$B$2:$B$78, 0)))
</f>
        <v/>
      </c>
      <c r="J536" s="13" t="str">
        <f>IF(D536="","",VLOOKUP(D536, 'Товары '!$B$2:$C$78, 2, FALSE))
</f>
        <v/>
      </c>
      <c r="K536" s="15">
        <f t="shared" si="9"/>
        <v>0</v>
      </c>
    </row>
    <row r="537">
      <c r="A537" s="6">
        <v>30.0</v>
      </c>
      <c r="B537" s="7"/>
      <c r="C537" s="8"/>
      <c r="D537" s="18"/>
      <c r="E537" s="10"/>
      <c r="F537" s="10"/>
      <c r="I537" s="13" t="str">
        <f t="array" ref="I537">IF(D537="","",INDEX('Товары '!$D$2:$D$78, MATCH(D537, 'Товары '!$B$2:$B$78, 0)))
</f>
        <v/>
      </c>
      <c r="J537" s="13" t="str">
        <f>IF(D537="","",VLOOKUP(D537, 'Товары '!$B$2:$C$78, 2, FALSE))
</f>
        <v/>
      </c>
      <c r="K537" s="15">
        <f t="shared" si="9"/>
        <v>0</v>
      </c>
    </row>
    <row r="538">
      <c r="A538" s="6">
        <v>31.0</v>
      </c>
      <c r="B538" s="7"/>
      <c r="C538" s="8"/>
      <c r="D538" s="18"/>
      <c r="E538" s="10"/>
      <c r="F538" s="10"/>
      <c r="I538" s="13" t="str">
        <f t="array" ref="I538">IF(D538="","",INDEX('Товары '!$D$2:$D$78, MATCH(D538, 'Товары '!$B$2:$B$78, 0)))
</f>
        <v/>
      </c>
      <c r="J538" s="13" t="str">
        <f>IF(D538="","",VLOOKUP(D538, 'Товары '!$B$2:$C$78, 2, FALSE))
</f>
        <v/>
      </c>
      <c r="K538" s="15">
        <f t="shared" si="9"/>
        <v>0</v>
      </c>
    </row>
    <row r="539">
      <c r="A539" s="6">
        <v>32.0</v>
      </c>
      <c r="B539" s="7"/>
      <c r="C539" s="8"/>
      <c r="D539" s="18"/>
      <c r="E539" s="10"/>
      <c r="F539" s="10"/>
      <c r="I539" s="13" t="str">
        <f t="array" ref="I539">IF(D539="","",INDEX('Товары '!$D$2:$D$78, MATCH(D539, 'Товары '!$B$2:$B$78, 0)))
</f>
        <v/>
      </c>
      <c r="J539" s="13" t="str">
        <f>IF(D539="","",VLOOKUP(D539, 'Товары '!$B$2:$C$78, 2, FALSE))
</f>
        <v/>
      </c>
      <c r="K539" s="15">
        <f t="shared" si="9"/>
        <v>0</v>
      </c>
    </row>
    <row r="540">
      <c r="A540" s="6">
        <v>33.0</v>
      </c>
      <c r="B540" s="7"/>
      <c r="C540" s="8"/>
      <c r="D540" s="18"/>
      <c r="E540" s="10"/>
      <c r="F540" s="10"/>
      <c r="I540" s="13" t="str">
        <f t="array" ref="I540">IF(D540="","",INDEX('Товары '!$D$2:$D$78, MATCH(D540, 'Товары '!$B$2:$B$78, 0)))
</f>
        <v/>
      </c>
      <c r="J540" s="13" t="str">
        <f>IF(D540="","",VLOOKUP(D540, 'Товары '!$B$2:$C$78, 2, FALSE))
</f>
        <v/>
      </c>
      <c r="K540" s="15">
        <f t="shared" si="9"/>
        <v>0</v>
      </c>
    </row>
    <row r="541">
      <c r="A541" s="6">
        <v>34.0</v>
      </c>
      <c r="B541" s="7"/>
      <c r="C541" s="8"/>
      <c r="D541" s="18"/>
      <c r="E541" s="10"/>
      <c r="F541" s="10"/>
      <c r="I541" s="13" t="str">
        <f t="array" ref="I541">IF(D541="","",INDEX('Товары '!$D$2:$D$78, MATCH(D541, 'Товары '!$B$2:$B$78, 0)))
</f>
        <v/>
      </c>
      <c r="J541" s="13" t="str">
        <f>IF(D541="","",VLOOKUP(D541, 'Товары '!$B$2:$C$78, 2, FALSE))
</f>
        <v/>
      </c>
      <c r="K541" s="15">
        <f t="shared" si="9"/>
        <v>0</v>
      </c>
    </row>
    <row r="542">
      <c r="A542" s="6">
        <v>35.0</v>
      </c>
      <c r="B542" s="7"/>
      <c r="C542" s="8"/>
      <c r="D542" s="18"/>
      <c r="E542" s="10"/>
      <c r="F542" s="10"/>
      <c r="I542" s="13" t="str">
        <f t="array" ref="I542">IF(D542="","",INDEX('Товары '!$D$2:$D$78, MATCH(D542, 'Товары '!$B$2:$B$78, 0)))
</f>
        <v/>
      </c>
      <c r="J542" s="13" t="str">
        <f>IF(D542="","",VLOOKUP(D542, 'Товары '!$B$2:$C$78, 2, FALSE))
</f>
        <v/>
      </c>
      <c r="K542" s="15">
        <f t="shared" si="9"/>
        <v>0</v>
      </c>
    </row>
    <row r="543">
      <c r="A543" s="6">
        <v>36.0</v>
      </c>
      <c r="B543" s="7"/>
      <c r="C543" s="8"/>
      <c r="D543" s="18"/>
      <c r="E543" s="10"/>
      <c r="F543" s="10"/>
      <c r="I543" s="13" t="str">
        <f t="array" ref="I543">IF(D543="","",INDEX('Товары '!$D$2:$D$78, MATCH(D543, 'Товары '!$B$2:$B$78, 0)))
</f>
        <v/>
      </c>
      <c r="J543" s="13" t="str">
        <f>IF(D543="","",VLOOKUP(D543, 'Товары '!$B$2:$C$78, 2, FALSE))
</f>
        <v/>
      </c>
      <c r="K543" s="15">
        <f t="shared" si="9"/>
        <v>0</v>
      </c>
    </row>
    <row r="544">
      <c r="A544" s="6">
        <v>37.0</v>
      </c>
      <c r="B544" s="7"/>
      <c r="C544" s="8"/>
      <c r="D544" s="18"/>
      <c r="E544" s="10"/>
      <c r="F544" s="10"/>
      <c r="I544" s="13" t="str">
        <f t="array" ref="I544">IF(D544="","",INDEX('Товары '!$D$2:$D$78, MATCH(D544, 'Товары '!$B$2:$B$78, 0)))
</f>
        <v/>
      </c>
      <c r="J544" s="13" t="str">
        <f>IF(D544="","",VLOOKUP(D544, 'Товары '!$B$2:$C$78, 2, FALSE))
</f>
        <v/>
      </c>
      <c r="K544" s="15">
        <f t="shared" si="9"/>
        <v>0</v>
      </c>
    </row>
    <row r="545">
      <c r="A545" s="6">
        <v>38.0</v>
      </c>
      <c r="B545" s="7"/>
      <c r="C545" s="8"/>
      <c r="D545" s="18"/>
      <c r="E545" s="10"/>
      <c r="F545" s="10"/>
      <c r="I545" s="13" t="str">
        <f t="array" ref="I545">IF(D545="","",INDEX('Товары '!$D$2:$D$78, MATCH(D545, 'Товары '!$B$2:$B$78, 0)))
</f>
        <v/>
      </c>
      <c r="J545" s="13" t="str">
        <f>IF(D545="","",VLOOKUP(D545, 'Товары '!$B$2:$C$78, 2, FALSE))
</f>
        <v/>
      </c>
      <c r="K545" s="15">
        <f t="shared" si="9"/>
        <v>0</v>
      </c>
    </row>
    <row r="546">
      <c r="A546" s="6">
        <v>39.0</v>
      </c>
      <c r="B546" s="7"/>
      <c r="C546" s="8"/>
      <c r="D546" s="18"/>
      <c r="E546" s="10"/>
      <c r="F546" s="10"/>
      <c r="I546" s="13" t="str">
        <f t="array" ref="I546">IF(D546="","",INDEX('Товары '!$D$2:$D$78, MATCH(D546, 'Товары '!$B$2:$B$78, 0)))
</f>
        <v/>
      </c>
      <c r="J546" s="13" t="str">
        <f>IF(D546="","",VLOOKUP(D546, 'Товары '!$B$2:$C$78, 2, FALSE))
</f>
        <v/>
      </c>
      <c r="K546" s="15">
        <f t="shared" si="9"/>
        <v>0</v>
      </c>
    </row>
    <row r="547">
      <c r="A547" s="6">
        <v>40.0</v>
      </c>
      <c r="B547" s="7"/>
      <c r="C547" s="8"/>
      <c r="D547" s="18"/>
      <c r="E547" s="10"/>
      <c r="F547" s="10"/>
      <c r="I547" s="13" t="str">
        <f t="array" ref="I547">IF(D547="","",INDEX('Товары '!$D$2:$D$78, MATCH(D547, 'Товары '!$B$2:$B$78, 0)))
</f>
        <v/>
      </c>
      <c r="J547" s="13" t="str">
        <f>IF(D547="","",VLOOKUP(D547, 'Товары '!$B$2:$C$78, 2, FALSE))
</f>
        <v/>
      </c>
      <c r="K547" s="15">
        <f t="shared" si="9"/>
        <v>0</v>
      </c>
    </row>
    <row r="548">
      <c r="A548" s="6">
        <v>41.0</v>
      </c>
      <c r="B548" s="7"/>
      <c r="C548" s="8"/>
      <c r="D548" s="18"/>
      <c r="E548" s="10"/>
      <c r="F548" s="10"/>
      <c r="I548" s="13" t="str">
        <f t="array" ref="I548">IF(D548="","",INDEX('Товары '!$D$2:$D$78, MATCH(D548, 'Товары '!$B$2:$B$78, 0)))
</f>
        <v/>
      </c>
      <c r="J548" s="13" t="str">
        <f>IF(D548="","",VLOOKUP(D548, 'Товары '!$B$2:$C$78, 2, FALSE))
</f>
        <v/>
      </c>
      <c r="K548" s="15">
        <f t="shared" si="9"/>
        <v>0</v>
      </c>
    </row>
    <row r="549">
      <c r="A549" s="6">
        <v>42.0</v>
      </c>
      <c r="B549" s="7"/>
      <c r="C549" s="8"/>
      <c r="D549" s="18"/>
      <c r="E549" s="10"/>
      <c r="F549" s="10"/>
      <c r="I549" s="13" t="str">
        <f t="array" ref="I549">IF(D549="","",INDEX('Товары '!$D$2:$D$78, MATCH(D549, 'Товары '!$B$2:$B$78, 0)))
</f>
        <v/>
      </c>
      <c r="J549" s="13" t="str">
        <f>IF(D549="","",VLOOKUP(D549, 'Товары '!$B$2:$C$78, 2, FALSE))
</f>
        <v/>
      </c>
      <c r="K549" s="15">
        <f t="shared" si="9"/>
        <v>0</v>
      </c>
    </row>
    <row r="550">
      <c r="A550" s="6">
        <v>43.0</v>
      </c>
      <c r="B550" s="7"/>
      <c r="C550" s="8"/>
      <c r="D550" s="18"/>
      <c r="E550" s="10"/>
      <c r="F550" s="10"/>
      <c r="I550" s="13" t="str">
        <f t="array" ref="I550">IF(D550="","",INDEX('Товары '!$D$2:$D$78, MATCH(D550, 'Товары '!$B$2:$B$78, 0)))
</f>
        <v/>
      </c>
      <c r="J550" s="13" t="str">
        <f>IF(D550="","",VLOOKUP(D550, 'Товары '!$B$2:$C$78, 2, FALSE))
</f>
        <v/>
      </c>
      <c r="K550" s="15">
        <f t="shared" si="9"/>
        <v>0</v>
      </c>
    </row>
    <row r="551">
      <c r="A551" s="6">
        <v>44.0</v>
      </c>
      <c r="B551" s="7"/>
      <c r="C551" s="8"/>
      <c r="D551" s="18"/>
      <c r="E551" s="10"/>
      <c r="F551" s="10"/>
      <c r="I551" s="13" t="str">
        <f t="array" ref="I551">IF(D551="","",INDEX('Товары '!$D$2:$D$78, MATCH(D551, 'Товары '!$B$2:$B$78, 0)))
</f>
        <v/>
      </c>
      <c r="J551" s="13" t="str">
        <f>IF(D551="","",VLOOKUP(D551, 'Товары '!$B$2:$C$78, 2, FALSE))
</f>
        <v/>
      </c>
      <c r="K551" s="15">
        <f t="shared" si="9"/>
        <v>0</v>
      </c>
    </row>
    <row r="552">
      <c r="A552" s="6">
        <v>45.0</v>
      </c>
      <c r="B552" s="7"/>
      <c r="C552" s="8"/>
      <c r="D552" s="18"/>
      <c r="E552" s="10"/>
      <c r="F552" s="10"/>
      <c r="I552" s="13" t="str">
        <f t="array" ref="I552">IF(D552="","",INDEX('Товары '!$D$2:$D$78, MATCH(D552, 'Товары '!$B$2:$B$78, 0)))
</f>
        <v/>
      </c>
      <c r="J552" s="13" t="str">
        <f>IF(D552="","",VLOOKUP(D552, 'Товары '!$B$2:$C$78, 2, FALSE))
</f>
        <v/>
      </c>
      <c r="K552" s="15">
        <f t="shared" si="9"/>
        <v>0</v>
      </c>
    </row>
    <row r="553">
      <c r="A553" s="6">
        <v>46.0</v>
      </c>
      <c r="B553" s="7"/>
      <c r="C553" s="8"/>
      <c r="D553" s="18"/>
      <c r="E553" s="10"/>
      <c r="F553" s="10"/>
      <c r="I553" s="13" t="str">
        <f t="array" ref="I553">IF(D553="","",INDEX('Товары '!$D$2:$D$78, MATCH(D553, 'Товары '!$B$2:$B$78, 0)))
</f>
        <v/>
      </c>
      <c r="J553" s="13" t="str">
        <f>IF(D553="","",VLOOKUP(D553, 'Товары '!$B$2:$C$78, 2, FALSE))
</f>
        <v/>
      </c>
      <c r="K553" s="15">
        <f t="shared" si="9"/>
        <v>0</v>
      </c>
    </row>
    <row r="554">
      <c r="A554" s="6">
        <v>47.0</v>
      </c>
      <c r="B554" s="7"/>
      <c r="C554" s="8"/>
      <c r="D554" s="18"/>
      <c r="E554" s="10"/>
      <c r="F554" s="10"/>
      <c r="I554" s="13" t="str">
        <f t="array" ref="I554">IF(D554="","",INDEX('Товары '!$D$2:$D$78, MATCH(D554, 'Товары '!$B$2:$B$78, 0)))
</f>
        <v/>
      </c>
      <c r="J554" s="13" t="str">
        <f>IF(D554="","",VLOOKUP(D554, 'Товары '!$B$2:$C$78, 2, FALSE))
</f>
        <v/>
      </c>
      <c r="K554" s="15">
        <f t="shared" si="9"/>
        <v>0</v>
      </c>
    </row>
    <row r="555">
      <c r="A555" s="6">
        <v>48.0</v>
      </c>
      <c r="B555" s="7"/>
      <c r="C555" s="8"/>
      <c r="D555" s="18"/>
      <c r="E555" s="10"/>
      <c r="F555" s="10"/>
      <c r="I555" s="13" t="str">
        <f t="array" ref="I555">IF(D555="","",INDEX('Товары '!$D$2:$D$78, MATCH(D555, 'Товары '!$B$2:$B$78, 0)))
</f>
        <v/>
      </c>
      <c r="J555" s="13" t="str">
        <f>IF(D555="","",VLOOKUP(D555, 'Товары '!$B$2:$C$78, 2, FALSE))
</f>
        <v/>
      </c>
      <c r="K555" s="15">
        <f t="shared" si="9"/>
        <v>0</v>
      </c>
    </row>
    <row r="556">
      <c r="A556" s="6">
        <v>49.0</v>
      </c>
      <c r="B556" s="7"/>
      <c r="C556" s="8"/>
      <c r="D556" s="18"/>
      <c r="E556" s="10"/>
      <c r="F556" s="10"/>
      <c r="I556" s="13" t="str">
        <f t="array" ref="I556">IF(D556="","",INDEX('Товары '!$D$2:$D$78, MATCH(D556, 'Товары '!$B$2:$B$78, 0)))
</f>
        <v/>
      </c>
      <c r="J556" s="13" t="str">
        <f>IF(D556="","",VLOOKUP(D556, 'Товары '!$B$2:$C$78, 2, FALSE))
</f>
        <v/>
      </c>
      <c r="K556" s="15">
        <f t="shared" si="9"/>
        <v>0</v>
      </c>
    </row>
    <row r="557">
      <c r="A557" s="6">
        <v>50.0</v>
      </c>
      <c r="B557" s="7"/>
      <c r="C557" s="8"/>
      <c r="D557" s="18"/>
      <c r="E557" s="10"/>
      <c r="F557" s="10"/>
      <c r="I557" s="13" t="str">
        <f t="array" ref="I557">IF(D557="","",INDEX('Товары '!$D$2:$D$78, MATCH(D557, 'Товары '!$B$2:$B$78, 0)))
</f>
        <v/>
      </c>
      <c r="J557" s="13" t="str">
        <f>IF(D557="","",VLOOKUP(D557, 'Товары '!$B$2:$C$78, 2, FALSE))
</f>
        <v/>
      </c>
      <c r="K557" s="15">
        <f t="shared" si="9"/>
        <v>0</v>
      </c>
    </row>
    <row r="558">
      <c r="A558" s="6">
        <v>51.0</v>
      </c>
      <c r="B558" s="7"/>
      <c r="C558" s="8"/>
      <c r="D558" s="18"/>
      <c r="E558" s="10"/>
      <c r="F558" s="10"/>
      <c r="I558" s="13" t="str">
        <f t="array" ref="I558">IF(D558="","",INDEX('Товары '!$D$2:$D$78, MATCH(D558, 'Товары '!$B$2:$B$78, 0)))
</f>
        <v/>
      </c>
      <c r="J558" s="13" t="str">
        <f>IF(D558="","",VLOOKUP(D558, 'Товары '!$B$2:$C$78, 2, FALSE))
</f>
        <v/>
      </c>
      <c r="K558" s="15">
        <f t="shared" si="9"/>
        <v>0</v>
      </c>
    </row>
    <row r="559">
      <c r="A559" s="6">
        <v>52.0</v>
      </c>
      <c r="B559" s="7"/>
      <c r="C559" s="8"/>
      <c r="D559" s="18"/>
      <c r="E559" s="10"/>
      <c r="F559" s="10"/>
      <c r="I559" s="13" t="str">
        <f t="array" ref="I559">IF(D559="","",INDEX('Товары '!$D$2:$D$78, MATCH(D559, 'Товары '!$B$2:$B$78, 0)))
</f>
        <v/>
      </c>
      <c r="J559" s="13" t="str">
        <f>IF(D559="","",VLOOKUP(D559, 'Товары '!$B$2:$C$78, 2, FALSE))
</f>
        <v/>
      </c>
      <c r="K559" s="15">
        <f t="shared" si="9"/>
        <v>0</v>
      </c>
    </row>
    <row r="560">
      <c r="A560" s="6">
        <v>53.0</v>
      </c>
      <c r="B560" s="7"/>
      <c r="C560" s="8"/>
      <c r="D560" s="18"/>
      <c r="E560" s="10"/>
      <c r="F560" s="10"/>
      <c r="I560" s="13" t="str">
        <f t="array" ref="I560">IF(D560="","",INDEX('Товары '!$D$2:$D$78, MATCH(D560, 'Товары '!$B$2:$B$78, 0)))
</f>
        <v/>
      </c>
      <c r="J560" s="13" t="str">
        <f>IF(D560="","",VLOOKUP(D560, 'Товары '!$B$2:$C$78, 2, FALSE))
</f>
        <v/>
      </c>
      <c r="K560" s="15">
        <f t="shared" si="9"/>
        <v>0</v>
      </c>
    </row>
    <row r="561">
      <c r="A561" s="6">
        <v>54.0</v>
      </c>
      <c r="B561" s="7"/>
      <c r="C561" s="8"/>
      <c r="D561" s="18"/>
      <c r="E561" s="10"/>
      <c r="F561" s="10"/>
      <c r="I561" s="13" t="str">
        <f t="array" ref="I561">IF(D561="","",INDEX('Товары '!$D$2:$D$78, MATCH(D561, 'Товары '!$B$2:$B$78, 0)))
</f>
        <v/>
      </c>
      <c r="J561" s="13" t="str">
        <f>IF(D561="","",VLOOKUP(D561, 'Товары '!$B$2:$C$78, 2, FALSE))
</f>
        <v/>
      </c>
      <c r="K561" s="15">
        <f t="shared" si="9"/>
        <v>0</v>
      </c>
    </row>
    <row r="562">
      <c r="A562" s="6">
        <v>55.0</v>
      </c>
      <c r="B562" s="7"/>
      <c r="C562" s="8"/>
      <c r="D562" s="18"/>
      <c r="E562" s="10"/>
      <c r="F562" s="10"/>
      <c r="I562" s="13" t="str">
        <f t="array" ref="I562">IF(D562="","",INDEX('Товары '!$D$2:$D$78, MATCH(D562, 'Товары '!$B$2:$B$78, 0)))
</f>
        <v/>
      </c>
      <c r="J562" s="13" t="str">
        <f>IF(D562="","",VLOOKUP(D562, 'Товары '!$B$2:$C$78, 2, FALSE))
</f>
        <v/>
      </c>
      <c r="K562" s="15">
        <f t="shared" si="9"/>
        <v>0</v>
      </c>
    </row>
    <row r="563">
      <c r="A563" s="6">
        <v>56.0</v>
      </c>
      <c r="B563" s="7"/>
      <c r="C563" s="8"/>
      <c r="D563" s="18"/>
      <c r="E563" s="10"/>
      <c r="F563" s="10"/>
      <c r="I563" s="13" t="str">
        <f t="array" ref="I563">IF(D563="","",INDEX('Товары '!$D$2:$D$78, MATCH(D563, 'Товары '!$B$2:$B$78, 0)))
</f>
        <v/>
      </c>
      <c r="J563" s="13" t="str">
        <f>IF(D563="","",VLOOKUP(D563, 'Товары '!$B$2:$C$78, 2, FALSE))
</f>
        <v/>
      </c>
      <c r="K563" s="15">
        <f t="shared" si="9"/>
        <v>0</v>
      </c>
    </row>
    <row r="564">
      <c r="A564" s="6">
        <v>57.0</v>
      </c>
      <c r="B564" s="7"/>
      <c r="C564" s="8"/>
      <c r="D564" s="18"/>
      <c r="E564" s="10"/>
      <c r="F564" s="10"/>
      <c r="I564" s="13" t="str">
        <f t="array" ref="I564">IF(D564="","",INDEX('Товары '!$D$2:$D$78, MATCH(D564, 'Товары '!$B$2:$B$78, 0)))
</f>
        <v/>
      </c>
      <c r="J564" s="13" t="str">
        <f>IF(D564="","",VLOOKUP(D564, 'Товары '!$B$2:$C$78, 2, FALSE))
</f>
        <v/>
      </c>
      <c r="K564" s="15">
        <f t="shared" si="9"/>
        <v>0</v>
      </c>
    </row>
    <row r="565">
      <c r="A565" s="6">
        <v>58.0</v>
      </c>
      <c r="B565" s="7"/>
      <c r="C565" s="8"/>
      <c r="D565" s="18"/>
      <c r="E565" s="10"/>
      <c r="F565" s="10"/>
      <c r="I565" s="13" t="str">
        <f t="array" ref="I565">IF(D565="","",INDEX('Товары '!$D$2:$D$78, MATCH(D565, 'Товары '!$B$2:$B$78, 0)))
</f>
        <v/>
      </c>
      <c r="J565" s="13" t="str">
        <f>IF(D565="","",VLOOKUP(D565, 'Товары '!$B$2:$C$78, 2, FALSE))
</f>
        <v/>
      </c>
      <c r="K565" s="15">
        <f t="shared" si="9"/>
        <v>0</v>
      </c>
    </row>
    <row r="566">
      <c r="A566" s="6">
        <v>59.0</v>
      </c>
      <c r="B566" s="7"/>
      <c r="C566" s="8"/>
      <c r="D566" s="18"/>
      <c r="E566" s="10"/>
      <c r="F566" s="10"/>
      <c r="I566" s="13" t="str">
        <f t="array" ref="I566">IF(D566="","",INDEX('Товары '!$D$2:$D$78, MATCH(D566, 'Товары '!$B$2:$B$78, 0)))
</f>
        <v/>
      </c>
      <c r="J566" s="13" t="str">
        <f>IF(D566="","",VLOOKUP(D566, 'Товары '!$B$2:$C$78, 2, FALSE))
</f>
        <v/>
      </c>
      <c r="K566" s="15">
        <f t="shared" si="9"/>
        <v>0</v>
      </c>
    </row>
    <row r="567">
      <c r="A567" s="6">
        <v>60.0</v>
      </c>
      <c r="B567" s="7"/>
      <c r="C567" s="8"/>
      <c r="D567" s="18"/>
      <c r="E567" s="10"/>
      <c r="F567" s="10"/>
      <c r="I567" s="13" t="str">
        <f t="array" ref="I567">IF(D567="","",INDEX('Товары '!$D$2:$D$78, MATCH(D567, 'Товары '!$B$2:$B$78, 0)))
</f>
        <v/>
      </c>
      <c r="J567" s="13" t="str">
        <f>IF(D567="","",VLOOKUP(D567, 'Товары '!$B$2:$C$78, 2, FALSE))
</f>
        <v/>
      </c>
      <c r="K567" s="15">
        <f t="shared" si="9"/>
        <v>0</v>
      </c>
    </row>
    <row r="568">
      <c r="A568" s="1" t="s">
        <v>0</v>
      </c>
      <c r="B568" s="1" t="s">
        <v>1</v>
      </c>
      <c r="C568" s="2" t="s">
        <v>2</v>
      </c>
      <c r="D568" s="2" t="s">
        <v>3</v>
      </c>
      <c r="E568" s="3" t="s">
        <v>4</v>
      </c>
      <c r="F568" s="1" t="s">
        <v>5</v>
      </c>
      <c r="G568" s="4" t="s">
        <v>6</v>
      </c>
      <c r="H568" s="5" t="s">
        <v>7</v>
      </c>
      <c r="I568" s="1" t="s">
        <v>8</v>
      </c>
      <c r="J568" s="1" t="s">
        <v>9</v>
      </c>
      <c r="K568" s="1" t="s">
        <v>10</v>
      </c>
    </row>
    <row r="571">
      <c r="A571" s="6">
        <v>1.0</v>
      </c>
      <c r="B571" s="7">
        <v>45960.0</v>
      </c>
      <c r="C571" s="8">
        <v>0.5682754629629629</v>
      </c>
      <c r="D571" s="9" t="s">
        <v>17</v>
      </c>
      <c r="E571" s="10"/>
      <c r="F571" s="10"/>
      <c r="G571" s="11">
        <f>SUM(K571:K630)</f>
        <v>201.1</v>
      </c>
      <c r="H571" s="12">
        <f>SUM(J571:K630)</f>
        <v>414</v>
      </c>
      <c r="I571" s="13">
        <f t="array" ref="I571">IF(D571="","",INDEX('Товары '!$D$2:$D$78, MATCH(D571, 'Товары '!$B$2:$B$78, 0)))
</f>
        <v>15</v>
      </c>
      <c r="J571" s="14">
        <f>IF(D571="","",VLOOKUP(D571, 'Товары '!$B$2:$C$78, 2, FALSE))
</f>
        <v>9</v>
      </c>
      <c r="K571" s="15">
        <f t="shared" ref="K571:K630" si="10">IF(OR(I571="", J571=""), "", VALUE(I571) - VALUE(J571))-F571
</f>
        <v>6</v>
      </c>
    </row>
    <row r="572">
      <c r="A572" s="6">
        <v>2.0</v>
      </c>
      <c r="B572" s="7">
        <v>45960.0</v>
      </c>
      <c r="C572" s="16">
        <v>0.5684027777777778</v>
      </c>
      <c r="D572" s="9" t="s">
        <v>14</v>
      </c>
      <c r="E572" s="10"/>
      <c r="F572" s="10"/>
      <c r="I572" s="14">
        <f t="array" ref="I572">IF(D572="","",INDEX('Товары '!$D$2:$D$78, MATCH(D572, 'Товары '!$B$2:$B$78, 0)))
</f>
        <v>15</v>
      </c>
      <c r="J572" s="14">
        <f>IF(D572="","",VLOOKUP(D572, 'Товары '!$B$2:$C$78, 2, FALSE))
</f>
        <v>9</v>
      </c>
      <c r="K572" s="15">
        <f t="shared" si="10"/>
        <v>6</v>
      </c>
    </row>
    <row r="573">
      <c r="A573" s="6">
        <v>3.0</v>
      </c>
      <c r="B573" s="17">
        <v>45960.0</v>
      </c>
      <c r="C573" s="8">
        <v>0.5981018518518518</v>
      </c>
      <c r="D573" s="9" t="s">
        <v>15</v>
      </c>
      <c r="E573" s="10"/>
      <c r="F573" s="10"/>
      <c r="I573" s="13">
        <f t="array" ref="I573">IF(D573="","",INDEX('Товары '!$D$2:$D$78, MATCH(D573, 'Товары '!$B$2:$B$78, 0)))
</f>
        <v>15</v>
      </c>
      <c r="J573" s="14">
        <f>IF(D573="","",VLOOKUP(D573, 'Товары '!$B$2:$C$78, 2, FALSE))
</f>
        <v>9</v>
      </c>
      <c r="K573" s="15">
        <f t="shared" si="10"/>
        <v>6</v>
      </c>
    </row>
    <row r="574">
      <c r="A574" s="6">
        <v>4.0</v>
      </c>
      <c r="B574" s="17">
        <v>45960.0</v>
      </c>
      <c r="C574" s="8">
        <v>0.6029050925925926</v>
      </c>
      <c r="D574" s="9" t="s">
        <v>21</v>
      </c>
      <c r="E574" s="10"/>
      <c r="F574" s="10"/>
      <c r="I574" s="13">
        <f t="array" ref="I574">IF(D574="","",INDEX('Товары '!$D$2:$D$78, MATCH(D574, 'Товары '!$B$2:$B$78, 0)))
</f>
        <v>15</v>
      </c>
      <c r="J574" s="14">
        <f>IF(D574="","",VLOOKUP(D574, 'Товары '!$B$2:$C$78, 2, FALSE))
</f>
        <v>6.9</v>
      </c>
      <c r="K574" s="15">
        <f t="shared" si="10"/>
        <v>8.1</v>
      </c>
    </row>
    <row r="575">
      <c r="A575" s="6">
        <v>5.0</v>
      </c>
      <c r="B575" s="17"/>
      <c r="C575" s="8"/>
      <c r="D575" s="9" t="s">
        <v>25</v>
      </c>
      <c r="E575" s="10"/>
      <c r="F575" s="10"/>
      <c r="I575" s="14">
        <f t="array" ref="I575">IF(D575="","",INDEX('Товары '!$D$2:$D$78, MATCH(D575, 'Товары '!$B$2:$B$78, 0)))
</f>
        <v>30</v>
      </c>
      <c r="J575" s="14">
        <f>IF(D575="","",VLOOKUP(D575, 'Товары '!$B$2:$C$78, 2, FALSE))
</f>
        <v>0</v>
      </c>
      <c r="K575" s="15">
        <f t="shared" si="10"/>
        <v>30</v>
      </c>
    </row>
    <row r="576">
      <c r="A576" s="6">
        <v>6.0</v>
      </c>
      <c r="B576" s="7">
        <v>45960.0</v>
      </c>
      <c r="C576" s="8">
        <v>0.6710300925925926</v>
      </c>
      <c r="D576" s="9" t="s">
        <v>21</v>
      </c>
      <c r="E576" s="10"/>
      <c r="F576" s="10"/>
      <c r="I576" s="13">
        <f t="array" ref="I576">IF(D576="","",INDEX('Товары '!$D$2:$D$78, MATCH(D576, 'Товары '!$B$2:$B$78, 0)))
</f>
        <v>15</v>
      </c>
      <c r="J576" s="14">
        <f>IF(D576="","",VLOOKUP(D576, 'Товары '!$B$2:$C$78, 2, FALSE))
</f>
        <v>6.9</v>
      </c>
      <c r="K576" s="15">
        <f t="shared" si="10"/>
        <v>8.1</v>
      </c>
    </row>
    <row r="577">
      <c r="A577" s="6">
        <v>7.0</v>
      </c>
      <c r="B577" s="7">
        <v>45960.0</v>
      </c>
      <c r="C577" s="8">
        <v>0.6713310185185185</v>
      </c>
      <c r="D577" s="9" t="s">
        <v>22</v>
      </c>
      <c r="E577" s="10"/>
      <c r="F577" s="10"/>
      <c r="I577" s="14">
        <f t="array" ref="I577">IF(D577="","",INDEX('Товары '!$D$2:$D$78, MATCH(D577, 'Товары '!$B$2:$B$78, 0)))
</f>
        <v>15</v>
      </c>
      <c r="J577" s="14">
        <f>IF(D577="","",VLOOKUP(D577, 'Товары '!$B$2:$C$78, 2, FALSE))
</f>
        <v>6</v>
      </c>
      <c r="K577" s="15">
        <f t="shared" si="10"/>
        <v>9</v>
      </c>
    </row>
    <row r="578">
      <c r="A578" s="6">
        <v>8.0</v>
      </c>
      <c r="B578" s="7">
        <v>45960.0</v>
      </c>
      <c r="C578" s="8">
        <v>0.6817939814814815</v>
      </c>
      <c r="D578" s="9" t="s">
        <v>14</v>
      </c>
      <c r="E578" s="10"/>
      <c r="F578" s="10"/>
      <c r="I578" s="14">
        <f t="array" ref="I578">IF(D578="","",INDEX('Товары '!$D$2:$D$78, MATCH(D578, 'Товары '!$B$2:$B$78, 0)))
</f>
        <v>15</v>
      </c>
      <c r="J578" s="14">
        <f>IF(D578="","",VLOOKUP(D578, 'Товары '!$B$2:$C$78, 2, FALSE))
</f>
        <v>9</v>
      </c>
      <c r="K578" s="15">
        <f t="shared" si="10"/>
        <v>6</v>
      </c>
    </row>
    <row r="579">
      <c r="A579" s="6">
        <v>9.0</v>
      </c>
      <c r="B579" s="7">
        <v>45960.0</v>
      </c>
      <c r="C579" s="8">
        <v>0.7146412037037037</v>
      </c>
      <c r="D579" s="9" t="s">
        <v>23</v>
      </c>
      <c r="E579" s="10"/>
      <c r="F579" s="10"/>
      <c r="I579" s="13">
        <f t="array" ref="I579">IF(D579="","",INDEX('Товары '!$D$2:$D$78, MATCH(D579, 'Товары '!$B$2:$B$78, 0)))
</f>
        <v>15</v>
      </c>
      <c r="J579" s="14">
        <f>IF(D579="","",VLOOKUP(D579, 'Товары '!$B$2:$C$78, 2, FALSE))
</f>
        <v>8.5</v>
      </c>
      <c r="K579" s="15">
        <f t="shared" si="10"/>
        <v>6.5</v>
      </c>
    </row>
    <row r="580">
      <c r="A580" s="6">
        <v>10.0</v>
      </c>
      <c r="B580" s="7">
        <v>45960.0</v>
      </c>
      <c r="C580" s="8">
        <v>0.7638657407407408</v>
      </c>
      <c r="D580" s="9" t="s">
        <v>11</v>
      </c>
      <c r="E580" s="10"/>
      <c r="F580" s="10"/>
      <c r="I580" s="13">
        <f t="array" ref="I580">IF(D580="","",INDEX('Товары '!$D$2:$D$78, MATCH(D580, 'Товары '!$B$2:$B$78, 0)))
</f>
        <v>15</v>
      </c>
      <c r="J580" s="14">
        <f>IF(D580="","",VLOOKUP(D580, 'Товары '!$B$2:$C$78, 2, FALSE))
</f>
        <v>9</v>
      </c>
      <c r="K580" s="15">
        <f t="shared" si="10"/>
        <v>6</v>
      </c>
    </row>
    <row r="581">
      <c r="A581" s="6">
        <v>11.0</v>
      </c>
      <c r="B581" s="7">
        <v>45960.0</v>
      </c>
      <c r="C581" s="8">
        <v>0.7889467592592593</v>
      </c>
      <c r="D581" s="9" t="s">
        <v>18</v>
      </c>
      <c r="E581" s="10"/>
      <c r="F581" s="10"/>
      <c r="I581" s="14">
        <f t="array" ref="I581">IF(D581="","",INDEX('Товары '!$D$2:$D$78, MATCH(D581, 'Товары '!$B$2:$B$78, 0)))
</f>
        <v>15</v>
      </c>
      <c r="J581" s="14">
        <f>IF(D581="","",VLOOKUP(D581, 'Товары '!$B$2:$C$78, 2, FALSE))
</f>
        <v>8</v>
      </c>
      <c r="K581" s="15">
        <f t="shared" si="10"/>
        <v>7</v>
      </c>
    </row>
    <row r="582">
      <c r="A582" s="6">
        <v>12.0</v>
      </c>
      <c r="B582" s="7">
        <v>45960.0</v>
      </c>
      <c r="C582" s="8">
        <v>0.7891782407407407</v>
      </c>
      <c r="D582" s="9" t="s">
        <v>15</v>
      </c>
      <c r="E582" s="10"/>
      <c r="F582" s="10"/>
      <c r="I582" s="13">
        <f t="array" ref="I582">IF(D582="","",INDEX('Товары '!$D$2:$D$78, MATCH(D582, 'Товары '!$B$2:$B$78, 0)))
</f>
        <v>15</v>
      </c>
      <c r="J582" s="14">
        <f>IF(D582="","",VLOOKUP(D582, 'Товары '!$B$2:$C$78, 2, FALSE))
</f>
        <v>9</v>
      </c>
      <c r="K582" s="15">
        <f t="shared" si="10"/>
        <v>6</v>
      </c>
    </row>
    <row r="583">
      <c r="A583" s="6">
        <v>13.0</v>
      </c>
      <c r="B583" s="7">
        <v>45960.0</v>
      </c>
      <c r="C583" s="8">
        <v>0.8115740740740741</v>
      </c>
      <c r="D583" s="6" t="s">
        <v>14</v>
      </c>
      <c r="E583" s="10"/>
      <c r="F583" s="10"/>
      <c r="I583" s="14">
        <f t="array" ref="I583">IF(D583="","",INDEX('Товары '!$D$2:$D$78, MATCH(D583, 'Товары '!$B$2:$B$78, 0)))
</f>
        <v>15</v>
      </c>
      <c r="J583" s="14">
        <f>IF(D583="","",VLOOKUP(D583, 'Товары '!$B$2:$C$78, 2, FALSE))
</f>
        <v>9</v>
      </c>
      <c r="K583" s="15">
        <f t="shared" si="10"/>
        <v>6</v>
      </c>
    </row>
    <row r="584">
      <c r="A584" s="6">
        <v>14.0</v>
      </c>
      <c r="B584" s="7">
        <v>45960.0</v>
      </c>
      <c r="C584" s="8">
        <v>0.8119212962962963</v>
      </c>
      <c r="D584" s="6" t="s">
        <v>12</v>
      </c>
      <c r="E584" s="10"/>
      <c r="F584" s="10"/>
      <c r="I584" s="14">
        <f t="array" ref="I584">IF(D584="","",INDEX('Товары '!$D$2:$D$78, MATCH(D584, 'Товары '!$B$2:$B$78, 0)))
</f>
        <v>13</v>
      </c>
      <c r="J584" s="14">
        <f>IF(D584="","",VLOOKUP(D584, 'Товары '!$B$2:$C$78, 2, FALSE))
</f>
        <v>6.4</v>
      </c>
      <c r="K584" s="15">
        <f t="shared" si="10"/>
        <v>6.6</v>
      </c>
    </row>
    <row r="585">
      <c r="A585" s="6">
        <v>15.0</v>
      </c>
      <c r="B585" s="7">
        <v>45960.0</v>
      </c>
      <c r="C585" s="8">
        <v>0.8127199074074074</v>
      </c>
      <c r="D585" s="6" t="s">
        <v>20</v>
      </c>
      <c r="E585" s="10"/>
      <c r="F585" s="10"/>
      <c r="I585" s="14">
        <f t="array" ref="I585">IF(D585="","",INDEX('Товары '!$D$2:$D$78, MATCH(D585, 'Товары '!$B$2:$B$78, 0)))
</f>
        <v>15</v>
      </c>
      <c r="J585" s="14">
        <f>IF(D585="","",VLOOKUP(D585, 'Товары '!$B$2:$C$78, 2, FALSE))
</f>
        <v>9</v>
      </c>
      <c r="K585" s="15">
        <f t="shared" si="10"/>
        <v>6</v>
      </c>
    </row>
    <row r="586">
      <c r="A586" s="6">
        <v>16.0</v>
      </c>
      <c r="B586" s="7">
        <v>45960.0</v>
      </c>
      <c r="C586" s="8">
        <v>0.8151388888888889</v>
      </c>
      <c r="D586" s="6" t="s">
        <v>16</v>
      </c>
      <c r="E586" s="10"/>
      <c r="F586" s="10"/>
      <c r="I586" s="13">
        <f t="array" ref="I586">IF(D586="","",INDEX('Товары '!$D$2:$D$78, MATCH(D586, 'Товары '!$B$2:$B$78, 0)))
</f>
        <v>15</v>
      </c>
      <c r="J586" s="14">
        <f>IF(D586="","",VLOOKUP(D586, 'Товары '!$B$2:$C$78, 2, FALSE))
</f>
        <v>8.5</v>
      </c>
      <c r="K586" s="15">
        <f t="shared" si="10"/>
        <v>6.5</v>
      </c>
    </row>
    <row r="587">
      <c r="A587" s="6">
        <v>17.0</v>
      </c>
      <c r="B587" s="7">
        <v>45960.0</v>
      </c>
      <c r="C587" s="8">
        <v>0.8178703703703704</v>
      </c>
      <c r="D587" s="6" t="s">
        <v>20</v>
      </c>
      <c r="E587" s="10"/>
      <c r="F587" s="10"/>
      <c r="I587" s="14">
        <f t="array" ref="I587">IF(D587="","",INDEX('Товары '!$D$2:$D$78, MATCH(D587, 'Товары '!$B$2:$B$78, 0)))
</f>
        <v>15</v>
      </c>
      <c r="J587" s="14">
        <f>IF(D587="","",VLOOKUP(D587, 'Товары '!$B$2:$C$78, 2, FALSE))
</f>
        <v>9</v>
      </c>
      <c r="K587" s="15">
        <f t="shared" si="10"/>
        <v>6</v>
      </c>
    </row>
    <row r="588">
      <c r="A588" s="6">
        <v>18.0</v>
      </c>
      <c r="B588" s="7">
        <v>45960.0</v>
      </c>
      <c r="C588" s="8">
        <v>0.820949074074074</v>
      </c>
      <c r="D588" s="6" t="s">
        <v>24</v>
      </c>
      <c r="E588" s="10"/>
      <c r="F588" s="10"/>
      <c r="I588" s="14">
        <f t="array" ref="I588">IF(D588="","",INDEX('Товары '!$D$2:$D$78, MATCH(D588, 'Товары '!$B$2:$B$78, 0)))
</f>
        <v>15</v>
      </c>
      <c r="J588" s="14">
        <f>IF(D588="","",VLOOKUP(D588, 'Товары '!$B$2:$C$78, 2, FALSE))
</f>
        <v>8.5</v>
      </c>
      <c r="K588" s="15">
        <f t="shared" si="10"/>
        <v>6.5</v>
      </c>
    </row>
    <row r="589">
      <c r="A589" s="6">
        <v>19.0</v>
      </c>
      <c r="B589" s="7">
        <v>45960.0</v>
      </c>
      <c r="C589" s="8">
        <v>0.8230555555555555</v>
      </c>
      <c r="D589" s="6" t="s">
        <v>21</v>
      </c>
      <c r="E589" s="10"/>
      <c r="F589" s="10"/>
      <c r="I589" s="13">
        <f t="array" ref="I589">IF(D589="","",INDEX('Товары '!$D$2:$D$78, MATCH(D589, 'Товары '!$B$2:$B$78, 0)))
</f>
        <v>15</v>
      </c>
      <c r="J589" s="14">
        <f>IF(D589="","",VLOOKUP(D589, 'Товары '!$B$2:$C$78, 2, FALSE))
</f>
        <v>6.9</v>
      </c>
      <c r="K589" s="15">
        <f t="shared" si="10"/>
        <v>8.1</v>
      </c>
    </row>
    <row r="590">
      <c r="A590" s="6">
        <v>20.0</v>
      </c>
      <c r="B590" s="7">
        <v>45960.0</v>
      </c>
      <c r="C590" s="8">
        <v>0.8249884259259259</v>
      </c>
      <c r="D590" s="6" t="s">
        <v>12</v>
      </c>
      <c r="E590" s="10"/>
      <c r="F590" s="10"/>
      <c r="I590" s="14">
        <f t="array" ref="I590">IF(D590="","",INDEX('Товары '!$D$2:$D$78, MATCH(D590, 'Товары '!$B$2:$B$78, 0)))
</f>
        <v>13</v>
      </c>
      <c r="J590" s="14">
        <f>IF(D590="","",VLOOKUP(D590, 'Товары '!$B$2:$C$78, 2, FALSE))
</f>
        <v>6.4</v>
      </c>
      <c r="K590" s="15">
        <f t="shared" si="10"/>
        <v>6.6</v>
      </c>
    </row>
    <row r="591">
      <c r="A591" s="6">
        <v>21.0</v>
      </c>
      <c r="B591" s="7">
        <v>45960.0</v>
      </c>
      <c r="C591" s="8">
        <v>0.8266435185185185</v>
      </c>
      <c r="D591" s="6" t="s">
        <v>16</v>
      </c>
      <c r="E591" s="10"/>
      <c r="F591" s="10"/>
      <c r="I591" s="13">
        <f t="array" ref="I591">IF(D591="","",INDEX('Товары '!$D$2:$D$78, MATCH(D591, 'Товары '!$B$2:$B$78, 0)))
</f>
        <v>15</v>
      </c>
      <c r="J591" s="14">
        <f>IF(D591="","",VLOOKUP(D591, 'Товары '!$B$2:$C$78, 2, FALSE))
</f>
        <v>8.5</v>
      </c>
      <c r="K591" s="15">
        <f t="shared" si="10"/>
        <v>6.5</v>
      </c>
    </row>
    <row r="592">
      <c r="A592" s="6">
        <v>22.0</v>
      </c>
      <c r="B592" s="7">
        <v>45960.0</v>
      </c>
      <c r="C592" s="8">
        <v>0.8316898148148149</v>
      </c>
      <c r="D592" s="6" t="s">
        <v>15</v>
      </c>
      <c r="E592" s="10"/>
      <c r="F592" s="10"/>
      <c r="I592" s="13">
        <f t="array" ref="I592">IF(D592="","",INDEX('Товары '!$D$2:$D$78, MATCH(D592, 'Товары '!$B$2:$B$78, 0)))
</f>
        <v>15</v>
      </c>
      <c r="J592" s="14">
        <f>IF(D592="","",VLOOKUP(D592, 'Товары '!$B$2:$C$78, 2, FALSE))
</f>
        <v>9</v>
      </c>
      <c r="K592" s="15">
        <f t="shared" si="10"/>
        <v>6</v>
      </c>
    </row>
    <row r="593">
      <c r="A593" s="6">
        <v>23.0</v>
      </c>
      <c r="B593" s="7">
        <v>45960.0</v>
      </c>
      <c r="C593" s="8">
        <v>0.8803935185185185</v>
      </c>
      <c r="D593" s="6" t="s">
        <v>14</v>
      </c>
      <c r="E593" s="10"/>
      <c r="F593" s="10"/>
      <c r="I593" s="14">
        <f t="array" ref="I593">IF(D593="","",INDEX('Товары '!$D$2:$D$78, MATCH(D593, 'Товары '!$B$2:$B$78, 0)))
</f>
        <v>15</v>
      </c>
      <c r="J593" s="14">
        <f>IF(D593="","",VLOOKUP(D593, 'Товары '!$B$2:$C$78, 2, FALSE))
</f>
        <v>9</v>
      </c>
      <c r="K593" s="15">
        <f t="shared" si="10"/>
        <v>6</v>
      </c>
    </row>
    <row r="594">
      <c r="A594" s="6">
        <v>24.0</v>
      </c>
      <c r="B594" s="7">
        <v>45960.0</v>
      </c>
      <c r="C594" s="8">
        <v>0.8804398148148148</v>
      </c>
      <c r="D594" s="6" t="s">
        <v>14</v>
      </c>
      <c r="E594" s="10"/>
      <c r="F594" s="10"/>
      <c r="I594" s="14">
        <f t="array" ref="I594">IF(D594="","",INDEX('Товары '!$D$2:$D$78, MATCH(D594, 'Товары '!$B$2:$B$78, 0)))
</f>
        <v>15</v>
      </c>
      <c r="J594" s="14">
        <f>IF(D594="","",VLOOKUP(D594, 'Товары '!$B$2:$C$78, 2, FALSE))
</f>
        <v>9</v>
      </c>
      <c r="K594" s="15">
        <f t="shared" si="10"/>
        <v>6</v>
      </c>
    </row>
    <row r="595">
      <c r="A595" s="6">
        <v>25.0</v>
      </c>
      <c r="B595" s="7">
        <v>45960.0</v>
      </c>
      <c r="C595" s="8">
        <v>0.887824074074074</v>
      </c>
      <c r="D595" s="6" t="s">
        <v>20</v>
      </c>
      <c r="E595" s="10"/>
      <c r="F595" s="10"/>
      <c r="I595" s="14">
        <f t="array" ref="I595">IF(D595="","",INDEX('Товары '!$D$2:$D$78, MATCH(D595, 'Товары '!$B$2:$B$78, 0)))
</f>
        <v>15</v>
      </c>
      <c r="J595" s="14">
        <f>IF(D595="","",VLOOKUP(D595, 'Товары '!$B$2:$C$78, 2, FALSE))
</f>
        <v>9</v>
      </c>
      <c r="K595" s="15">
        <f t="shared" si="10"/>
        <v>6</v>
      </c>
    </row>
    <row r="596">
      <c r="A596" s="6">
        <v>26.0</v>
      </c>
      <c r="B596" s="7">
        <v>45960.0</v>
      </c>
      <c r="C596" s="8">
        <v>0.8879050925925925</v>
      </c>
      <c r="D596" s="6" t="s">
        <v>12</v>
      </c>
      <c r="E596" s="10"/>
      <c r="F596" s="10"/>
      <c r="I596" s="14">
        <f t="array" ref="I596">IF(D596="","",INDEX('Товары '!$D$2:$D$78, MATCH(D596, 'Товары '!$B$2:$B$78, 0)))
</f>
        <v>13</v>
      </c>
      <c r="J596" s="14">
        <f>IF(D596="","",VLOOKUP(D596, 'Товары '!$B$2:$C$78, 2, FALSE))
</f>
        <v>6.4</v>
      </c>
      <c r="K596" s="15">
        <f t="shared" si="10"/>
        <v>6.6</v>
      </c>
    </row>
    <row r="597">
      <c r="A597" s="6">
        <v>27.0</v>
      </c>
      <c r="B597" s="7">
        <v>45960.0</v>
      </c>
      <c r="C597" s="8">
        <v>0.8951736111111112</v>
      </c>
      <c r="D597" s="6" t="s">
        <v>28</v>
      </c>
      <c r="E597" s="10"/>
      <c r="F597" s="10"/>
      <c r="I597" s="14">
        <f t="array" ref="I597">IF(D597="","",INDEX('Товары '!$D$2:$D$78, MATCH(D597, 'Товары '!$B$2:$B$78, 0)))
</f>
        <v>15</v>
      </c>
      <c r="J597" s="14">
        <f>IF(D597="","",VLOOKUP(D597, 'Товары '!$B$2:$C$78, 2, FALSE))
</f>
        <v>8</v>
      </c>
      <c r="K597" s="15">
        <f t="shared" si="10"/>
        <v>7</v>
      </c>
    </row>
    <row r="598">
      <c r="A598" s="6">
        <v>28.0</v>
      </c>
      <c r="B598" s="7"/>
      <c r="C598" s="8"/>
      <c r="D598" s="18"/>
      <c r="E598" s="10"/>
      <c r="F598" s="10"/>
      <c r="I598" s="13" t="str">
        <f t="array" ref="I598">IF(D598="","",INDEX('Товары '!$D$2:$D$78, MATCH(D598, 'Товары '!$B$2:$B$78, 0)))
</f>
        <v/>
      </c>
      <c r="J598" s="13" t="str">
        <f>IF(D598="","",VLOOKUP(D598, 'Товары '!$B$2:$C$78, 2, FALSE))
</f>
        <v/>
      </c>
      <c r="K598" s="15">
        <f t="shared" si="10"/>
        <v>0</v>
      </c>
    </row>
    <row r="599">
      <c r="A599" s="6">
        <v>29.0</v>
      </c>
      <c r="B599" s="7"/>
      <c r="C599" s="8"/>
      <c r="D599" s="18"/>
      <c r="E599" s="10"/>
      <c r="F599" s="10"/>
      <c r="I599" s="13" t="str">
        <f t="array" ref="I599">IF(D599="","",INDEX('Товары '!$D$2:$D$78, MATCH(D599, 'Товары '!$B$2:$B$78, 0)))
</f>
        <v/>
      </c>
      <c r="J599" s="13" t="str">
        <f>IF(D599="","",VLOOKUP(D599, 'Товары '!$B$2:$C$78, 2, FALSE))
</f>
        <v/>
      </c>
      <c r="K599" s="15">
        <f t="shared" si="10"/>
        <v>0</v>
      </c>
    </row>
    <row r="600">
      <c r="A600" s="6">
        <v>30.0</v>
      </c>
      <c r="B600" s="7"/>
      <c r="C600" s="8"/>
      <c r="D600" s="18"/>
      <c r="E600" s="10"/>
      <c r="F600" s="10"/>
      <c r="I600" s="13" t="str">
        <f t="array" ref="I600">IF(D600="","",INDEX('Товары '!$D$2:$D$78, MATCH(D600, 'Товары '!$B$2:$B$78, 0)))
</f>
        <v/>
      </c>
      <c r="J600" s="13" t="str">
        <f>IF(D600="","",VLOOKUP(D600, 'Товары '!$B$2:$C$78, 2, FALSE))
</f>
        <v/>
      </c>
      <c r="K600" s="15">
        <f t="shared" si="10"/>
        <v>0</v>
      </c>
    </row>
    <row r="601">
      <c r="A601" s="6">
        <v>31.0</v>
      </c>
      <c r="B601" s="7"/>
      <c r="C601" s="8"/>
      <c r="D601" s="18"/>
      <c r="E601" s="10"/>
      <c r="F601" s="10"/>
      <c r="I601" s="13" t="str">
        <f t="array" ref="I601">IF(D601="","",INDEX('Товары '!$D$2:$D$78, MATCH(D601, 'Товары '!$B$2:$B$78, 0)))
</f>
        <v/>
      </c>
      <c r="J601" s="13" t="str">
        <f>IF(D601="","",VLOOKUP(D601, 'Товары '!$B$2:$C$78, 2, FALSE))
</f>
        <v/>
      </c>
      <c r="K601" s="15">
        <f t="shared" si="10"/>
        <v>0</v>
      </c>
    </row>
    <row r="602">
      <c r="A602" s="6">
        <v>32.0</v>
      </c>
      <c r="B602" s="7"/>
      <c r="C602" s="8"/>
      <c r="D602" s="18"/>
      <c r="E602" s="10"/>
      <c r="F602" s="10"/>
      <c r="I602" s="13" t="str">
        <f t="array" ref="I602">IF(D602="","",INDEX('Товары '!$D$2:$D$78, MATCH(D602, 'Товары '!$B$2:$B$78, 0)))
</f>
        <v/>
      </c>
      <c r="J602" s="13" t="str">
        <f>IF(D602="","",VLOOKUP(D602, 'Товары '!$B$2:$C$78, 2, FALSE))
</f>
        <v/>
      </c>
      <c r="K602" s="15">
        <f t="shared" si="10"/>
        <v>0</v>
      </c>
    </row>
    <row r="603">
      <c r="A603" s="6">
        <v>33.0</v>
      </c>
      <c r="B603" s="7"/>
      <c r="C603" s="8"/>
      <c r="D603" s="18"/>
      <c r="E603" s="10"/>
      <c r="F603" s="10"/>
      <c r="I603" s="13" t="str">
        <f t="array" ref="I603">IF(D603="","",INDEX('Товары '!$D$2:$D$78, MATCH(D603, 'Товары '!$B$2:$B$78, 0)))
</f>
        <v/>
      </c>
      <c r="J603" s="13" t="str">
        <f>IF(D603="","",VLOOKUP(D603, 'Товары '!$B$2:$C$78, 2, FALSE))
</f>
        <v/>
      </c>
      <c r="K603" s="15">
        <f t="shared" si="10"/>
        <v>0</v>
      </c>
    </row>
    <row r="604">
      <c r="A604" s="6">
        <v>34.0</v>
      </c>
      <c r="B604" s="7"/>
      <c r="C604" s="8"/>
      <c r="D604" s="18"/>
      <c r="E604" s="10"/>
      <c r="F604" s="10"/>
      <c r="I604" s="13" t="str">
        <f t="array" ref="I604">IF(D604="","",INDEX('Товары '!$D$2:$D$78, MATCH(D604, 'Товары '!$B$2:$B$78, 0)))
</f>
        <v/>
      </c>
      <c r="J604" s="13" t="str">
        <f>IF(D604="","",VLOOKUP(D604, 'Товары '!$B$2:$C$78, 2, FALSE))
</f>
        <v/>
      </c>
      <c r="K604" s="15">
        <f t="shared" si="10"/>
        <v>0</v>
      </c>
    </row>
    <row r="605">
      <c r="A605" s="6">
        <v>35.0</v>
      </c>
      <c r="B605" s="7"/>
      <c r="C605" s="8"/>
      <c r="D605" s="18"/>
      <c r="E605" s="10"/>
      <c r="F605" s="10"/>
      <c r="I605" s="13" t="str">
        <f t="array" ref="I605">IF(D605="","",INDEX('Товары '!$D$2:$D$78, MATCH(D605, 'Товары '!$B$2:$B$78, 0)))
</f>
        <v/>
      </c>
      <c r="J605" s="13" t="str">
        <f>IF(D605="","",VLOOKUP(D605, 'Товары '!$B$2:$C$78, 2, FALSE))
</f>
        <v/>
      </c>
      <c r="K605" s="15">
        <f t="shared" si="10"/>
        <v>0</v>
      </c>
    </row>
    <row r="606">
      <c r="A606" s="6">
        <v>36.0</v>
      </c>
      <c r="B606" s="7"/>
      <c r="C606" s="8"/>
      <c r="D606" s="18"/>
      <c r="E606" s="10"/>
      <c r="F606" s="10"/>
      <c r="I606" s="13" t="str">
        <f t="array" ref="I606">IF(D606="","",INDEX('Товары '!$D$2:$D$78, MATCH(D606, 'Товары '!$B$2:$B$78, 0)))
</f>
        <v/>
      </c>
      <c r="J606" s="13" t="str">
        <f>IF(D606="","",VLOOKUP(D606, 'Товары '!$B$2:$C$78, 2, FALSE))
</f>
        <v/>
      </c>
      <c r="K606" s="15">
        <f t="shared" si="10"/>
        <v>0</v>
      </c>
    </row>
    <row r="607">
      <c r="A607" s="6">
        <v>37.0</v>
      </c>
      <c r="B607" s="7"/>
      <c r="C607" s="8"/>
      <c r="D607" s="18"/>
      <c r="E607" s="10"/>
      <c r="F607" s="10"/>
      <c r="I607" s="13" t="str">
        <f t="array" ref="I607">IF(D607="","",INDEX('Товары '!$D$2:$D$78, MATCH(D607, 'Товары '!$B$2:$B$78, 0)))
</f>
        <v/>
      </c>
      <c r="J607" s="13" t="str">
        <f>IF(D607="","",VLOOKUP(D607, 'Товары '!$B$2:$C$78, 2, FALSE))
</f>
        <v/>
      </c>
      <c r="K607" s="15">
        <f t="shared" si="10"/>
        <v>0</v>
      </c>
    </row>
    <row r="608">
      <c r="A608" s="6">
        <v>38.0</v>
      </c>
      <c r="B608" s="7"/>
      <c r="C608" s="8"/>
      <c r="D608" s="18"/>
      <c r="E608" s="10"/>
      <c r="F608" s="10"/>
      <c r="I608" s="13" t="str">
        <f t="array" ref="I608">IF(D608="","",INDEX('Товары '!$D$2:$D$78, MATCH(D608, 'Товары '!$B$2:$B$78, 0)))
</f>
        <v/>
      </c>
      <c r="J608" s="13" t="str">
        <f>IF(D608="","",VLOOKUP(D608, 'Товары '!$B$2:$C$78, 2, FALSE))
</f>
        <v/>
      </c>
      <c r="K608" s="15">
        <f t="shared" si="10"/>
        <v>0</v>
      </c>
    </row>
    <row r="609">
      <c r="A609" s="6">
        <v>39.0</v>
      </c>
      <c r="B609" s="7"/>
      <c r="C609" s="8"/>
      <c r="D609" s="18"/>
      <c r="E609" s="10"/>
      <c r="F609" s="10"/>
      <c r="I609" s="13" t="str">
        <f t="array" ref="I609">IF(D609="","",INDEX('Товары '!$D$2:$D$78, MATCH(D609, 'Товары '!$B$2:$B$78, 0)))
</f>
        <v/>
      </c>
      <c r="J609" s="13" t="str">
        <f>IF(D609="","",VLOOKUP(D609, 'Товары '!$B$2:$C$78, 2, FALSE))
</f>
        <v/>
      </c>
      <c r="K609" s="15">
        <f t="shared" si="10"/>
        <v>0</v>
      </c>
    </row>
    <row r="610">
      <c r="A610" s="6">
        <v>40.0</v>
      </c>
      <c r="B610" s="7"/>
      <c r="C610" s="8"/>
      <c r="D610" s="18"/>
      <c r="E610" s="10"/>
      <c r="F610" s="10"/>
      <c r="I610" s="13" t="str">
        <f t="array" ref="I610">IF(D610="","",INDEX('Товары '!$D$2:$D$78, MATCH(D610, 'Товары '!$B$2:$B$78, 0)))
</f>
        <v/>
      </c>
      <c r="J610" s="13" t="str">
        <f>IF(D610="","",VLOOKUP(D610, 'Товары '!$B$2:$C$78, 2, FALSE))
</f>
        <v/>
      </c>
      <c r="K610" s="15">
        <f t="shared" si="10"/>
        <v>0</v>
      </c>
    </row>
    <row r="611">
      <c r="A611" s="6">
        <v>41.0</v>
      </c>
      <c r="B611" s="7"/>
      <c r="C611" s="8"/>
      <c r="D611" s="18"/>
      <c r="E611" s="10"/>
      <c r="F611" s="10"/>
      <c r="I611" s="13" t="str">
        <f t="array" ref="I611">IF(D611="","",INDEX('Товары '!$D$2:$D$78, MATCH(D611, 'Товары '!$B$2:$B$78, 0)))
</f>
        <v/>
      </c>
      <c r="J611" s="13" t="str">
        <f>IF(D611="","",VLOOKUP(D611, 'Товары '!$B$2:$C$78, 2, FALSE))
</f>
        <v/>
      </c>
      <c r="K611" s="15">
        <f t="shared" si="10"/>
        <v>0</v>
      </c>
    </row>
    <row r="612">
      <c r="A612" s="6">
        <v>42.0</v>
      </c>
      <c r="B612" s="7"/>
      <c r="C612" s="8"/>
      <c r="D612" s="18"/>
      <c r="E612" s="10"/>
      <c r="F612" s="10"/>
      <c r="I612" s="13" t="str">
        <f t="array" ref="I612">IF(D612="","",INDEX('Товары '!$D$2:$D$78, MATCH(D612, 'Товары '!$B$2:$B$78, 0)))
</f>
        <v/>
      </c>
      <c r="J612" s="13" t="str">
        <f>IF(D612="","",VLOOKUP(D612, 'Товары '!$B$2:$C$78, 2, FALSE))
</f>
        <v/>
      </c>
      <c r="K612" s="15">
        <f t="shared" si="10"/>
        <v>0</v>
      </c>
    </row>
    <row r="613">
      <c r="A613" s="6">
        <v>43.0</v>
      </c>
      <c r="B613" s="7"/>
      <c r="C613" s="8"/>
      <c r="D613" s="18"/>
      <c r="E613" s="10"/>
      <c r="F613" s="10"/>
      <c r="I613" s="13" t="str">
        <f t="array" ref="I613">IF(D613="","",INDEX('Товары '!$D$2:$D$78, MATCH(D613, 'Товары '!$B$2:$B$78, 0)))
</f>
        <v/>
      </c>
      <c r="J613" s="13" t="str">
        <f>IF(D613="","",VLOOKUP(D613, 'Товары '!$B$2:$C$78, 2, FALSE))
</f>
        <v/>
      </c>
      <c r="K613" s="15">
        <f t="shared" si="10"/>
        <v>0</v>
      </c>
    </row>
    <row r="614">
      <c r="A614" s="6">
        <v>44.0</v>
      </c>
      <c r="B614" s="7"/>
      <c r="C614" s="8"/>
      <c r="D614" s="18"/>
      <c r="E614" s="10"/>
      <c r="F614" s="10"/>
      <c r="I614" s="13" t="str">
        <f t="array" ref="I614">IF(D614="","",INDEX('Товары '!$D$2:$D$78, MATCH(D614, 'Товары '!$B$2:$B$78, 0)))
</f>
        <v/>
      </c>
      <c r="J614" s="13" t="str">
        <f>IF(D614="","",VLOOKUP(D614, 'Товары '!$B$2:$C$78, 2, FALSE))
</f>
        <v/>
      </c>
      <c r="K614" s="15">
        <f t="shared" si="10"/>
        <v>0</v>
      </c>
    </row>
    <row r="615">
      <c r="A615" s="6">
        <v>45.0</v>
      </c>
      <c r="B615" s="7"/>
      <c r="C615" s="8"/>
      <c r="D615" s="18"/>
      <c r="E615" s="10"/>
      <c r="F615" s="10"/>
      <c r="I615" s="13" t="str">
        <f t="array" ref="I615">IF(D615="","",INDEX('Товары '!$D$2:$D$78, MATCH(D615, 'Товары '!$B$2:$B$78, 0)))
</f>
        <v/>
      </c>
      <c r="J615" s="13" t="str">
        <f>IF(D615="","",VLOOKUP(D615, 'Товары '!$B$2:$C$78, 2, FALSE))
</f>
        <v/>
      </c>
      <c r="K615" s="15">
        <f t="shared" si="10"/>
        <v>0</v>
      </c>
    </row>
    <row r="616">
      <c r="A616" s="6">
        <v>46.0</v>
      </c>
      <c r="B616" s="7"/>
      <c r="C616" s="8"/>
      <c r="D616" s="18"/>
      <c r="E616" s="10"/>
      <c r="F616" s="10"/>
      <c r="I616" s="13" t="str">
        <f t="array" ref="I616">IF(D616="","",INDEX('Товары '!$D$2:$D$78, MATCH(D616, 'Товары '!$B$2:$B$78, 0)))
</f>
        <v/>
      </c>
      <c r="J616" s="13" t="str">
        <f>IF(D616="","",VLOOKUP(D616, 'Товары '!$B$2:$C$78, 2, FALSE))
</f>
        <v/>
      </c>
      <c r="K616" s="15">
        <f t="shared" si="10"/>
        <v>0</v>
      </c>
    </row>
    <row r="617">
      <c r="A617" s="6">
        <v>47.0</v>
      </c>
      <c r="B617" s="7"/>
      <c r="C617" s="8"/>
      <c r="D617" s="18"/>
      <c r="E617" s="10"/>
      <c r="F617" s="10"/>
      <c r="I617" s="13" t="str">
        <f t="array" ref="I617">IF(D617="","",INDEX('Товары '!$D$2:$D$78, MATCH(D617, 'Товары '!$B$2:$B$78, 0)))
</f>
        <v/>
      </c>
      <c r="J617" s="13" t="str">
        <f>IF(D617="","",VLOOKUP(D617, 'Товары '!$B$2:$C$78, 2, FALSE))
</f>
        <v/>
      </c>
      <c r="K617" s="15">
        <f t="shared" si="10"/>
        <v>0</v>
      </c>
    </row>
    <row r="618">
      <c r="A618" s="6">
        <v>48.0</v>
      </c>
      <c r="B618" s="7"/>
      <c r="C618" s="8"/>
      <c r="D618" s="18"/>
      <c r="E618" s="10"/>
      <c r="F618" s="10"/>
      <c r="I618" s="13" t="str">
        <f t="array" ref="I618">IF(D618="","",INDEX('Товары '!$D$2:$D$78, MATCH(D618, 'Товары '!$B$2:$B$78, 0)))
</f>
        <v/>
      </c>
      <c r="J618" s="13" t="str">
        <f>IF(D618="","",VLOOKUP(D618, 'Товары '!$B$2:$C$78, 2, FALSE))
</f>
        <v/>
      </c>
      <c r="K618" s="15">
        <f t="shared" si="10"/>
        <v>0</v>
      </c>
    </row>
    <row r="619">
      <c r="A619" s="6">
        <v>49.0</v>
      </c>
      <c r="B619" s="7"/>
      <c r="C619" s="8"/>
      <c r="D619" s="18"/>
      <c r="E619" s="10"/>
      <c r="F619" s="10"/>
      <c r="I619" s="13" t="str">
        <f t="array" ref="I619">IF(D619="","",INDEX('Товары '!$D$2:$D$78, MATCH(D619, 'Товары '!$B$2:$B$78, 0)))
</f>
        <v/>
      </c>
      <c r="J619" s="13" t="str">
        <f>IF(D619="","",VLOOKUP(D619, 'Товары '!$B$2:$C$78, 2, FALSE))
</f>
        <v/>
      </c>
      <c r="K619" s="15">
        <f t="shared" si="10"/>
        <v>0</v>
      </c>
    </row>
    <row r="620">
      <c r="A620" s="6">
        <v>50.0</v>
      </c>
      <c r="B620" s="7"/>
      <c r="C620" s="8"/>
      <c r="D620" s="18"/>
      <c r="E620" s="10"/>
      <c r="F620" s="10"/>
      <c r="I620" s="13" t="str">
        <f t="array" ref="I620">IF(D620="","",INDEX('Товары '!$D$2:$D$78, MATCH(D620, 'Товары '!$B$2:$B$78, 0)))
</f>
        <v/>
      </c>
      <c r="J620" s="13" t="str">
        <f>IF(D620="","",VLOOKUP(D620, 'Товары '!$B$2:$C$78, 2, FALSE))
</f>
        <v/>
      </c>
      <c r="K620" s="15">
        <f t="shared" si="10"/>
        <v>0</v>
      </c>
    </row>
    <row r="621">
      <c r="A621" s="6">
        <v>51.0</v>
      </c>
      <c r="B621" s="7"/>
      <c r="C621" s="8"/>
      <c r="D621" s="18"/>
      <c r="E621" s="10"/>
      <c r="F621" s="10"/>
      <c r="I621" s="13" t="str">
        <f t="array" ref="I621">IF(D621="","",INDEX('Товары '!$D$2:$D$78, MATCH(D621, 'Товары '!$B$2:$B$78, 0)))
</f>
        <v/>
      </c>
      <c r="J621" s="13" t="str">
        <f>IF(D621="","",VLOOKUP(D621, 'Товары '!$B$2:$C$78, 2, FALSE))
</f>
        <v/>
      </c>
      <c r="K621" s="15">
        <f t="shared" si="10"/>
        <v>0</v>
      </c>
    </row>
    <row r="622">
      <c r="A622" s="6">
        <v>52.0</v>
      </c>
      <c r="B622" s="7"/>
      <c r="C622" s="8"/>
      <c r="D622" s="18"/>
      <c r="E622" s="10"/>
      <c r="F622" s="10"/>
      <c r="I622" s="13" t="str">
        <f t="array" ref="I622">IF(D622="","",INDEX('Товары '!$D$2:$D$78, MATCH(D622, 'Товары '!$B$2:$B$78, 0)))
</f>
        <v/>
      </c>
      <c r="J622" s="13" t="str">
        <f>IF(D622="","",VLOOKUP(D622, 'Товары '!$B$2:$C$78, 2, FALSE))
</f>
        <v/>
      </c>
      <c r="K622" s="15">
        <f t="shared" si="10"/>
        <v>0</v>
      </c>
    </row>
    <row r="623">
      <c r="A623" s="6">
        <v>53.0</v>
      </c>
      <c r="B623" s="7"/>
      <c r="C623" s="8"/>
      <c r="D623" s="18"/>
      <c r="E623" s="10"/>
      <c r="F623" s="10"/>
      <c r="I623" s="13" t="str">
        <f t="array" ref="I623">IF(D623="","",INDEX('Товары '!$D$2:$D$78, MATCH(D623, 'Товары '!$B$2:$B$78, 0)))
</f>
        <v/>
      </c>
      <c r="J623" s="13" t="str">
        <f>IF(D623="","",VLOOKUP(D623, 'Товары '!$B$2:$C$78, 2, FALSE))
</f>
        <v/>
      </c>
      <c r="K623" s="15">
        <f t="shared" si="10"/>
        <v>0</v>
      </c>
    </row>
    <row r="624">
      <c r="A624" s="6">
        <v>54.0</v>
      </c>
      <c r="B624" s="7"/>
      <c r="C624" s="8"/>
      <c r="D624" s="18"/>
      <c r="E624" s="10"/>
      <c r="F624" s="10"/>
      <c r="I624" s="13" t="str">
        <f t="array" ref="I624">IF(D624="","",INDEX('Товары '!$D$2:$D$78, MATCH(D624, 'Товары '!$B$2:$B$78, 0)))
</f>
        <v/>
      </c>
      <c r="J624" s="13" t="str">
        <f>IF(D624="","",VLOOKUP(D624, 'Товары '!$B$2:$C$78, 2, FALSE))
</f>
        <v/>
      </c>
      <c r="K624" s="15">
        <f t="shared" si="10"/>
        <v>0</v>
      </c>
    </row>
    <row r="625">
      <c r="A625" s="6">
        <v>55.0</v>
      </c>
      <c r="B625" s="7"/>
      <c r="C625" s="8"/>
      <c r="D625" s="18"/>
      <c r="E625" s="10"/>
      <c r="F625" s="10"/>
      <c r="I625" s="13" t="str">
        <f t="array" ref="I625">IF(D625="","",INDEX('Товары '!$D$2:$D$78, MATCH(D625, 'Товары '!$B$2:$B$78, 0)))
</f>
        <v/>
      </c>
      <c r="J625" s="13" t="str">
        <f>IF(D625="","",VLOOKUP(D625, 'Товары '!$B$2:$C$78, 2, FALSE))
</f>
        <v/>
      </c>
      <c r="K625" s="15">
        <f t="shared" si="10"/>
        <v>0</v>
      </c>
    </row>
    <row r="626">
      <c r="A626" s="6">
        <v>56.0</v>
      </c>
      <c r="B626" s="7"/>
      <c r="C626" s="8"/>
      <c r="D626" s="18"/>
      <c r="E626" s="10"/>
      <c r="F626" s="10"/>
      <c r="I626" s="13" t="str">
        <f t="array" ref="I626">IF(D626="","",INDEX('Товары '!$D$2:$D$78, MATCH(D626, 'Товары '!$B$2:$B$78, 0)))
</f>
        <v/>
      </c>
      <c r="J626" s="13" t="str">
        <f>IF(D626="","",VLOOKUP(D626, 'Товары '!$B$2:$C$78, 2, FALSE))
</f>
        <v/>
      </c>
      <c r="K626" s="15">
        <f t="shared" si="10"/>
        <v>0</v>
      </c>
    </row>
    <row r="627">
      <c r="A627" s="6">
        <v>57.0</v>
      </c>
      <c r="B627" s="7"/>
      <c r="C627" s="8"/>
      <c r="D627" s="18"/>
      <c r="E627" s="10"/>
      <c r="F627" s="10"/>
      <c r="I627" s="13" t="str">
        <f t="array" ref="I627">IF(D627="","",INDEX('Товары '!$D$2:$D$78, MATCH(D627, 'Товары '!$B$2:$B$78, 0)))
</f>
        <v/>
      </c>
      <c r="J627" s="13" t="str">
        <f>IF(D627="","",VLOOKUP(D627, 'Товары '!$B$2:$C$78, 2, FALSE))
</f>
        <v/>
      </c>
      <c r="K627" s="15">
        <f t="shared" si="10"/>
        <v>0</v>
      </c>
    </row>
    <row r="628">
      <c r="A628" s="6">
        <v>58.0</v>
      </c>
      <c r="B628" s="7"/>
      <c r="C628" s="8"/>
      <c r="D628" s="18"/>
      <c r="E628" s="10"/>
      <c r="F628" s="10"/>
      <c r="I628" s="13" t="str">
        <f t="array" ref="I628">IF(D628="","",INDEX('Товары '!$D$2:$D$78, MATCH(D628, 'Товары '!$B$2:$B$78, 0)))
</f>
        <v/>
      </c>
      <c r="J628" s="13" t="str">
        <f>IF(D628="","",VLOOKUP(D628, 'Товары '!$B$2:$C$78, 2, FALSE))
</f>
        <v/>
      </c>
      <c r="K628" s="15">
        <f t="shared" si="10"/>
        <v>0</v>
      </c>
    </row>
    <row r="629">
      <c r="A629" s="6">
        <v>59.0</v>
      </c>
      <c r="B629" s="7"/>
      <c r="C629" s="8"/>
      <c r="D629" s="18"/>
      <c r="E629" s="10"/>
      <c r="F629" s="10"/>
      <c r="I629" s="13" t="str">
        <f t="array" ref="I629">IF(D629="","",INDEX('Товары '!$D$2:$D$78, MATCH(D629, 'Товары '!$B$2:$B$78, 0)))
</f>
        <v/>
      </c>
      <c r="J629" s="13" t="str">
        <f>IF(D629="","",VLOOKUP(D629, 'Товары '!$B$2:$C$78, 2, FALSE))
</f>
        <v/>
      </c>
      <c r="K629" s="15">
        <f t="shared" si="10"/>
        <v>0</v>
      </c>
    </row>
    <row r="630">
      <c r="A630" s="6">
        <v>60.0</v>
      </c>
      <c r="B630" s="7"/>
      <c r="C630" s="8"/>
      <c r="D630" s="18"/>
      <c r="E630" s="10"/>
      <c r="F630" s="10"/>
      <c r="I630" s="13" t="str">
        <f t="array" ref="I630">IF(D630="","",INDEX('Товары '!$D$2:$D$78, MATCH(D630, 'Товары '!$B$2:$B$78, 0)))
</f>
        <v/>
      </c>
      <c r="J630" s="13" t="str">
        <f>IF(D630="","",VLOOKUP(D630, 'Товары '!$B$2:$C$78, 2, FALSE))
</f>
        <v/>
      </c>
      <c r="K630" s="15">
        <f t="shared" si="10"/>
        <v>0</v>
      </c>
    </row>
    <row r="631">
      <c r="A631" s="1" t="s">
        <v>0</v>
      </c>
      <c r="B631" s="1" t="s">
        <v>1</v>
      </c>
      <c r="C631" s="2" t="s">
        <v>2</v>
      </c>
      <c r="D631" s="2" t="s">
        <v>3</v>
      </c>
      <c r="E631" s="3" t="s">
        <v>4</v>
      </c>
      <c r="F631" s="1" t="s">
        <v>5</v>
      </c>
      <c r="G631" s="4" t="s">
        <v>6</v>
      </c>
      <c r="H631" s="5" t="s">
        <v>7</v>
      </c>
      <c r="I631" s="1" t="s">
        <v>8</v>
      </c>
      <c r="J631" s="1" t="s">
        <v>9</v>
      </c>
      <c r="K631" s="1" t="s">
        <v>10</v>
      </c>
    </row>
    <row r="634">
      <c r="A634" s="6">
        <v>1.0</v>
      </c>
      <c r="B634" s="7">
        <v>45961.0</v>
      </c>
      <c r="C634" s="8">
        <v>0.5865277777777778</v>
      </c>
      <c r="D634" s="9" t="s">
        <v>20</v>
      </c>
      <c r="E634" s="10"/>
      <c r="F634" s="10"/>
      <c r="G634" s="11">
        <f>SUM(K634:K694)</f>
        <v>301.6</v>
      </c>
      <c r="H634" s="12">
        <f>SUM(J634:K694)</f>
        <v>626</v>
      </c>
      <c r="I634" s="14">
        <f t="array" ref="I634">IF(D634="","",INDEX('Товары '!$D$2:$D$78, MATCH(D634, 'Товары '!$B$2:$B$78, 0)))
</f>
        <v>15</v>
      </c>
      <c r="J634" s="14">
        <f>IF(D634="","",VLOOKUP(D634, 'Товары '!$B$2:$C$78, 2, FALSE))
</f>
        <v>9</v>
      </c>
      <c r="K634" s="15">
        <f t="shared" ref="K634:K694" si="11">IF(OR(I634="", J634=""), "", VALUE(I634) - VALUE(J634))-F634
</f>
        <v>6</v>
      </c>
    </row>
    <row r="635">
      <c r="A635" s="6">
        <v>2.0</v>
      </c>
      <c r="B635" s="7">
        <v>45961.0</v>
      </c>
      <c r="C635" s="16">
        <v>0.5866203703703704</v>
      </c>
      <c r="D635" s="9" t="s">
        <v>12</v>
      </c>
      <c r="E635" s="10"/>
      <c r="F635" s="10"/>
      <c r="I635" s="14">
        <f t="array" ref="I635">IF(D635="","",INDEX('Товары '!$D$2:$D$78, MATCH(D635, 'Товары '!$B$2:$B$78, 0)))
</f>
        <v>13</v>
      </c>
      <c r="J635" s="14">
        <f>IF(D635="","",VLOOKUP(D635, 'Товары '!$B$2:$C$78, 2, FALSE))
</f>
        <v>6.4</v>
      </c>
      <c r="K635" s="15">
        <f t="shared" si="11"/>
        <v>6.6</v>
      </c>
    </row>
    <row r="636">
      <c r="A636" s="6">
        <v>3.0</v>
      </c>
      <c r="B636" s="17">
        <v>45961.0</v>
      </c>
      <c r="C636" s="8">
        <v>0.5866666666666667</v>
      </c>
      <c r="D636" s="9" t="s">
        <v>15</v>
      </c>
      <c r="E636" s="10"/>
      <c r="F636" s="10">
        <v>5.0</v>
      </c>
      <c r="I636" s="13">
        <f t="array" ref="I636">IF(D636="","",INDEX('Товары '!$D$2:$D$78, MATCH(D636, 'Товары '!$B$2:$B$78, 0)))
</f>
        <v>15</v>
      </c>
      <c r="J636" s="14">
        <f>IF(D636="","",VLOOKUP(D636, 'Товары '!$B$2:$C$78, 2, FALSE))
</f>
        <v>9</v>
      </c>
      <c r="K636" s="15">
        <f t="shared" si="11"/>
        <v>1</v>
      </c>
    </row>
    <row r="637">
      <c r="A637" s="6">
        <v>4.0</v>
      </c>
      <c r="B637" s="17">
        <v>45961.0</v>
      </c>
      <c r="C637" s="8">
        <v>0.5871990740740741</v>
      </c>
      <c r="D637" s="9" t="s">
        <v>20</v>
      </c>
      <c r="E637" s="10"/>
      <c r="F637" s="10"/>
      <c r="I637" s="14">
        <f t="array" ref="I637">IF(D637="","",INDEX('Товары '!$D$2:$D$78, MATCH(D637, 'Товары '!$B$2:$B$78, 0)))
</f>
        <v>15</v>
      </c>
      <c r="J637" s="14">
        <f>IF(D637="","",VLOOKUP(D637, 'Товары '!$B$2:$C$78, 2, FALSE))
</f>
        <v>9</v>
      </c>
      <c r="K637" s="15">
        <f t="shared" si="11"/>
        <v>6</v>
      </c>
    </row>
    <row r="638">
      <c r="A638" s="6">
        <v>5.0</v>
      </c>
      <c r="B638" s="17">
        <v>45961.0</v>
      </c>
      <c r="C638" s="8">
        <v>0.5900115740740741</v>
      </c>
      <c r="D638" s="9" t="s">
        <v>17</v>
      </c>
      <c r="E638" s="10"/>
      <c r="F638" s="10"/>
      <c r="I638" s="13">
        <f t="array" ref="I638">IF(D638="","",INDEX('Товары '!$D$2:$D$78, MATCH(D638, 'Товары '!$B$2:$B$78, 0)))
</f>
        <v>15</v>
      </c>
      <c r="J638" s="14">
        <f>IF(D638="","",VLOOKUP(D638, 'Товары '!$B$2:$C$78, 2, FALSE))
</f>
        <v>9</v>
      </c>
      <c r="K638" s="15">
        <f t="shared" si="11"/>
        <v>6</v>
      </c>
    </row>
    <row r="639">
      <c r="A639" s="6">
        <v>6.0</v>
      </c>
      <c r="B639" s="7">
        <v>45961.0</v>
      </c>
      <c r="C639" s="8">
        <v>0.6183217592592593</v>
      </c>
      <c r="D639" s="9" t="s">
        <v>12</v>
      </c>
      <c r="E639" s="10"/>
      <c r="F639" s="10"/>
      <c r="I639" s="14">
        <f t="array" ref="I639">IF(D639="","",INDEX('Товары '!$D$2:$D$78, MATCH(D639, 'Товары '!$B$2:$B$78, 0)))
</f>
        <v>13</v>
      </c>
      <c r="J639" s="14">
        <f>IF(D639="","",VLOOKUP(D639, 'Товары '!$B$2:$C$78, 2, FALSE))
</f>
        <v>6.4</v>
      </c>
      <c r="K639" s="15">
        <f t="shared" si="11"/>
        <v>6.6</v>
      </c>
    </row>
    <row r="640">
      <c r="A640" s="6">
        <v>7.0</v>
      </c>
      <c r="B640" s="7">
        <v>45961.0</v>
      </c>
      <c r="C640" s="8">
        <v>0.6185069444444444</v>
      </c>
      <c r="D640" s="9" t="s">
        <v>20</v>
      </c>
      <c r="E640" s="10"/>
      <c r="F640" s="10"/>
      <c r="I640" s="14">
        <f t="array" ref="I640">IF(D640="","",INDEX('Товары '!$D$2:$D$78, MATCH(D640, 'Товары '!$B$2:$B$78, 0)))
</f>
        <v>15</v>
      </c>
      <c r="J640" s="14">
        <f>IF(D640="","",VLOOKUP(D640, 'Товары '!$B$2:$C$78, 2, FALSE))
</f>
        <v>9</v>
      </c>
      <c r="K640" s="15">
        <f t="shared" si="11"/>
        <v>6</v>
      </c>
    </row>
    <row r="641">
      <c r="A641" s="6">
        <v>8.0</v>
      </c>
      <c r="B641" s="7">
        <v>45961.0</v>
      </c>
      <c r="C641" s="8">
        <v>0.6442592592592593</v>
      </c>
      <c r="D641" s="9" t="s">
        <v>17</v>
      </c>
      <c r="E641" s="10"/>
      <c r="F641" s="10"/>
      <c r="I641" s="13">
        <f t="array" ref="I641">IF(D641="","",INDEX('Товары '!$D$2:$D$78, MATCH(D641, 'Товары '!$B$2:$B$78, 0)))
</f>
        <v>15</v>
      </c>
      <c r="J641" s="14">
        <f>IF(D641="","",VLOOKUP(D641, 'Товары '!$B$2:$C$78, 2, FALSE))
</f>
        <v>9</v>
      </c>
      <c r="K641" s="15">
        <f t="shared" si="11"/>
        <v>6</v>
      </c>
    </row>
    <row r="642">
      <c r="A642" s="6">
        <v>9.0</v>
      </c>
      <c r="B642" s="7">
        <v>45961.0</v>
      </c>
      <c r="C642" s="8">
        <v>0.644375</v>
      </c>
      <c r="D642" s="9" t="s">
        <v>12</v>
      </c>
      <c r="E642" s="10"/>
      <c r="F642" s="10"/>
      <c r="I642" s="14">
        <f t="array" ref="I642">IF(D642="","",INDEX('Товары '!$D$2:$D$78, MATCH(D642, 'Товары '!$B$2:$B$78, 0)))
</f>
        <v>13</v>
      </c>
      <c r="J642" s="14">
        <f>IF(D642="","",VLOOKUP(D642, 'Товары '!$B$2:$C$78, 2, FALSE))
</f>
        <v>6.4</v>
      </c>
      <c r="K642" s="15">
        <f t="shared" si="11"/>
        <v>6.6</v>
      </c>
    </row>
    <row r="643">
      <c r="A643" s="6">
        <v>10.0</v>
      </c>
      <c r="B643" s="7">
        <v>45961.0</v>
      </c>
      <c r="C643" s="8">
        <v>0.6976273148148148</v>
      </c>
      <c r="D643" s="9" t="s">
        <v>17</v>
      </c>
      <c r="E643" s="10"/>
      <c r="F643" s="10"/>
      <c r="I643" s="13">
        <f t="array" ref="I643">IF(D643="","",INDEX('Товары '!$D$2:$D$78, MATCH(D643, 'Товары '!$B$2:$B$78, 0)))
</f>
        <v>15</v>
      </c>
      <c r="J643" s="14">
        <f>IF(D643="","",VLOOKUP(D643, 'Товары '!$B$2:$C$78, 2, FALSE))
</f>
        <v>9</v>
      </c>
      <c r="K643" s="15">
        <f t="shared" si="11"/>
        <v>6</v>
      </c>
    </row>
    <row r="644">
      <c r="A644" s="6">
        <v>11.0</v>
      </c>
      <c r="B644" s="7">
        <v>45961.0</v>
      </c>
      <c r="C644" s="8">
        <v>0.6976388888888889</v>
      </c>
      <c r="D644" s="9" t="s">
        <v>15</v>
      </c>
      <c r="E644" s="10"/>
      <c r="F644" s="10"/>
      <c r="I644" s="13">
        <f t="array" ref="I644">IF(D644="","",INDEX('Товары '!$D$2:$D$78, MATCH(D644, 'Товары '!$B$2:$B$78, 0)))
</f>
        <v>15</v>
      </c>
      <c r="J644" s="14">
        <f>IF(D644="","",VLOOKUP(D644, 'Товары '!$B$2:$C$78, 2, FALSE))
</f>
        <v>9</v>
      </c>
      <c r="K644" s="15">
        <f t="shared" si="11"/>
        <v>6</v>
      </c>
    </row>
    <row r="645">
      <c r="A645" s="6">
        <v>12.0</v>
      </c>
      <c r="B645" s="7">
        <v>45961.0</v>
      </c>
      <c r="C645" s="8">
        <v>0.697662037037037</v>
      </c>
      <c r="D645" s="9" t="s">
        <v>15</v>
      </c>
      <c r="E645" s="10"/>
      <c r="F645" s="10"/>
      <c r="I645" s="13">
        <f t="array" ref="I645">IF(D645="","",INDEX('Товары '!$D$2:$D$78, MATCH(D645, 'Товары '!$B$2:$B$78, 0)))
</f>
        <v>15</v>
      </c>
      <c r="J645" s="14">
        <f>IF(D645="","",VLOOKUP(D645, 'Товары '!$B$2:$C$78, 2, FALSE))
</f>
        <v>9</v>
      </c>
      <c r="K645" s="15">
        <f t="shared" si="11"/>
        <v>6</v>
      </c>
    </row>
    <row r="646">
      <c r="A646" s="6">
        <v>13.0</v>
      </c>
      <c r="B646" s="7">
        <v>45961.0</v>
      </c>
      <c r="C646" s="8">
        <v>0.6977314814814815</v>
      </c>
      <c r="D646" s="6" t="s">
        <v>12</v>
      </c>
      <c r="E646" s="10"/>
      <c r="F646" s="10"/>
      <c r="I646" s="14">
        <f t="array" ref="I646">IF(D646="","",INDEX('Товары '!$D$2:$D$78, MATCH(D646, 'Товары '!$B$2:$B$78, 0)))
</f>
        <v>13</v>
      </c>
      <c r="J646" s="14">
        <f>IF(D646="","",VLOOKUP(D646, 'Товары '!$B$2:$C$78, 2, FALSE))
</f>
        <v>6.4</v>
      </c>
      <c r="K646" s="15">
        <f t="shared" si="11"/>
        <v>6.6</v>
      </c>
    </row>
    <row r="647">
      <c r="A647" s="6">
        <v>14.0</v>
      </c>
      <c r="B647" s="7">
        <v>45961.0</v>
      </c>
      <c r="C647" s="8">
        <v>0.7050694444444444</v>
      </c>
      <c r="D647" s="6" t="s">
        <v>20</v>
      </c>
      <c r="E647" s="10"/>
      <c r="F647" s="10"/>
      <c r="I647" s="14">
        <f t="array" ref="I647">IF(D647="","",INDEX('Товары '!$D$2:$D$78, MATCH(D647, 'Товары '!$B$2:$B$78, 0)))
</f>
        <v>15</v>
      </c>
      <c r="J647" s="14">
        <f>IF(D647="","",VLOOKUP(D647, 'Товары '!$B$2:$C$78, 2, FALSE))
</f>
        <v>9</v>
      </c>
      <c r="K647" s="15">
        <f t="shared" si="11"/>
        <v>6</v>
      </c>
    </row>
    <row r="648">
      <c r="A648" s="6">
        <v>15.0</v>
      </c>
      <c r="B648" s="7">
        <v>45961.0</v>
      </c>
      <c r="C648" s="8">
        <v>0.7195601851851852</v>
      </c>
      <c r="D648" s="6" t="s">
        <v>14</v>
      </c>
      <c r="E648" s="10"/>
      <c r="F648" s="10"/>
      <c r="I648" s="14">
        <f t="array" ref="I648">IF(D648="","",INDEX('Товары '!$D$2:$D$78, MATCH(D648, 'Товары '!$B$2:$B$78, 0)))
</f>
        <v>15</v>
      </c>
      <c r="J648" s="14">
        <f>IF(D648="","",VLOOKUP(D648, 'Товары '!$B$2:$C$78, 2, FALSE))
</f>
        <v>9</v>
      </c>
      <c r="K648" s="15">
        <f t="shared" si="11"/>
        <v>6</v>
      </c>
    </row>
    <row r="649">
      <c r="A649" s="6">
        <v>16.0</v>
      </c>
      <c r="B649" s="7">
        <v>45961.0</v>
      </c>
      <c r="C649" s="8">
        <v>0.7227314814814815</v>
      </c>
      <c r="D649" s="6" t="s">
        <v>21</v>
      </c>
      <c r="E649" s="10"/>
      <c r="F649" s="10"/>
      <c r="I649" s="13">
        <f t="array" ref="I649">IF(D649="","",INDEX('Товары '!$D$2:$D$78, MATCH(D649, 'Товары '!$B$2:$B$78, 0)))
</f>
        <v>15</v>
      </c>
      <c r="J649" s="14">
        <f>IF(D649="","",VLOOKUP(D649, 'Товары '!$B$2:$C$78, 2, FALSE))
</f>
        <v>6.9</v>
      </c>
      <c r="K649" s="15">
        <f t="shared" si="11"/>
        <v>8.1</v>
      </c>
    </row>
    <row r="650">
      <c r="A650" s="6">
        <v>17.0</v>
      </c>
      <c r="B650" s="7">
        <v>45961.0</v>
      </c>
      <c r="C650" s="8">
        <v>0.7282638888888889</v>
      </c>
      <c r="D650" s="6" t="s">
        <v>20</v>
      </c>
      <c r="E650" s="10"/>
      <c r="F650" s="10"/>
      <c r="I650" s="14">
        <f t="array" ref="I650">IF(D650="","",INDEX('Товары '!$D$2:$D$78, MATCH(D650, 'Товары '!$B$2:$B$78, 0)))
</f>
        <v>15</v>
      </c>
      <c r="J650" s="14">
        <f>IF(D650="","",VLOOKUP(D650, 'Товары '!$B$2:$C$78, 2, FALSE))
</f>
        <v>9</v>
      </c>
      <c r="K650" s="15">
        <f t="shared" si="11"/>
        <v>6</v>
      </c>
    </row>
    <row r="651">
      <c r="A651" s="6">
        <v>18.0</v>
      </c>
      <c r="B651" s="7">
        <v>45961.0</v>
      </c>
      <c r="C651" s="8">
        <v>0.7283564814814815</v>
      </c>
      <c r="D651" s="6" t="s">
        <v>12</v>
      </c>
      <c r="E651" s="10"/>
      <c r="F651" s="10"/>
      <c r="I651" s="14">
        <f t="array" ref="I651">IF(D651="","",INDEX('Товары '!$D$2:$D$78, MATCH(D651, 'Товары '!$B$2:$B$78, 0)))
</f>
        <v>13</v>
      </c>
      <c r="J651" s="14">
        <f>IF(D651="","",VLOOKUP(D651, 'Товары '!$B$2:$C$78, 2, FALSE))
</f>
        <v>6.4</v>
      </c>
      <c r="K651" s="15">
        <f t="shared" si="11"/>
        <v>6.6</v>
      </c>
    </row>
    <row r="652">
      <c r="A652" s="6">
        <v>19.0</v>
      </c>
      <c r="B652" s="7">
        <v>45961.0</v>
      </c>
      <c r="C652" s="8">
        <v>0.7344675925925926</v>
      </c>
      <c r="D652" s="6" t="s">
        <v>12</v>
      </c>
      <c r="E652" s="10"/>
      <c r="F652" s="10">
        <v>1.0</v>
      </c>
      <c r="I652" s="14">
        <f t="array" ref="I652">IF(D652="","",INDEX('Товары '!$D$2:$D$78, MATCH(D652, 'Товары '!$B$2:$B$78, 0)))
</f>
        <v>13</v>
      </c>
      <c r="J652" s="14">
        <f>IF(D652="","",VLOOKUP(D652, 'Товары '!$B$2:$C$78, 2, FALSE))
</f>
        <v>6.4</v>
      </c>
      <c r="K652" s="15">
        <f t="shared" si="11"/>
        <v>5.6</v>
      </c>
    </row>
    <row r="653">
      <c r="A653" s="6">
        <v>20.0</v>
      </c>
      <c r="B653" s="7">
        <v>45961.0</v>
      </c>
      <c r="C653" s="8">
        <v>0.7411574074074074</v>
      </c>
      <c r="D653" s="6" t="s">
        <v>14</v>
      </c>
      <c r="E653" s="10"/>
      <c r="F653" s="10"/>
      <c r="I653" s="14">
        <f t="array" ref="I653">IF(D653="","",INDEX('Товары '!$D$2:$D$78, MATCH(D653, 'Товары '!$B$2:$B$78, 0)))
</f>
        <v>15</v>
      </c>
      <c r="J653" s="14">
        <f>IF(D653="","",VLOOKUP(D653, 'Товары '!$B$2:$C$78, 2, FALSE))
</f>
        <v>9</v>
      </c>
      <c r="K653" s="15">
        <f t="shared" si="11"/>
        <v>6</v>
      </c>
    </row>
    <row r="654">
      <c r="A654" s="6">
        <v>21.0</v>
      </c>
      <c r="B654" s="7">
        <v>45961.0</v>
      </c>
      <c r="C654" s="8">
        <v>0.7412384259259259</v>
      </c>
      <c r="D654" s="6" t="s">
        <v>16</v>
      </c>
      <c r="E654" s="10"/>
      <c r="F654" s="10"/>
      <c r="I654" s="13">
        <f t="array" ref="I654">IF(D654="","",INDEX('Товары '!$D$2:$D$78, MATCH(D654, 'Товары '!$B$2:$B$78, 0)))
</f>
        <v>15</v>
      </c>
      <c r="J654" s="14">
        <f>IF(D654="","",VLOOKUP(D654, 'Товары '!$B$2:$C$78, 2, FALSE))
</f>
        <v>8.5</v>
      </c>
      <c r="K654" s="15">
        <f t="shared" si="11"/>
        <v>6.5</v>
      </c>
    </row>
    <row r="655">
      <c r="A655" s="6">
        <v>22.0</v>
      </c>
      <c r="B655" s="7">
        <v>45961.0</v>
      </c>
      <c r="C655" s="8">
        <v>0.7433101851851852</v>
      </c>
      <c r="D655" s="6" t="s">
        <v>27</v>
      </c>
      <c r="E655" s="10"/>
      <c r="F655" s="10"/>
      <c r="I655" s="14">
        <f t="array" ref="I655">IF(D655="","",INDEX('Товары '!$D$2:$D$78, MATCH(D655, 'Товары '!$B$2:$B$78, 0)))
</f>
        <v>15</v>
      </c>
      <c r="J655" s="14">
        <f>IF(D655="","",VLOOKUP(D655, 'Товары '!$B$2:$C$78, 2, FALSE))
</f>
        <v>8</v>
      </c>
      <c r="K655" s="15">
        <f t="shared" si="11"/>
        <v>7</v>
      </c>
    </row>
    <row r="656">
      <c r="A656" s="6">
        <v>23.0</v>
      </c>
      <c r="B656" s="7">
        <v>45961.0</v>
      </c>
      <c r="C656" s="8">
        <v>0.7434606481481482</v>
      </c>
      <c r="D656" s="6" t="s">
        <v>27</v>
      </c>
      <c r="E656" s="10"/>
      <c r="F656" s="10"/>
      <c r="I656" s="14">
        <f t="array" ref="I656">IF(D656="","",INDEX('Товары '!$D$2:$D$78, MATCH(D656, 'Товары '!$B$2:$B$78, 0)))
</f>
        <v>15</v>
      </c>
      <c r="J656" s="14">
        <f>IF(D656="","",VLOOKUP(D656, 'Товары '!$B$2:$C$78, 2, FALSE))
</f>
        <v>8</v>
      </c>
      <c r="K656" s="15">
        <f t="shared" si="11"/>
        <v>7</v>
      </c>
    </row>
    <row r="657">
      <c r="A657" s="6">
        <v>24.0</v>
      </c>
      <c r="B657" s="7">
        <v>45961.0</v>
      </c>
      <c r="C657" s="8">
        <v>0.7435763888888889</v>
      </c>
      <c r="D657" s="6" t="s">
        <v>18</v>
      </c>
      <c r="E657" s="10"/>
      <c r="F657" s="10"/>
      <c r="I657" s="14">
        <f t="array" ref="I657">IF(D657="","",INDEX('Товары '!$D$2:$D$78, MATCH(D657, 'Товары '!$B$2:$B$78, 0)))
</f>
        <v>15</v>
      </c>
      <c r="J657" s="14">
        <f>IF(D657="","",VLOOKUP(D657, 'Товары '!$B$2:$C$78, 2, FALSE))
</f>
        <v>8</v>
      </c>
      <c r="K657" s="15">
        <f t="shared" si="11"/>
        <v>7</v>
      </c>
    </row>
    <row r="658">
      <c r="A658" s="6">
        <v>25.0</v>
      </c>
      <c r="B658" s="7">
        <v>45961.0</v>
      </c>
      <c r="C658" s="8">
        <v>0.7437268518518518</v>
      </c>
      <c r="D658" s="6" t="s">
        <v>20</v>
      </c>
      <c r="E658" s="10"/>
      <c r="F658" s="10"/>
      <c r="I658" s="14">
        <f t="array" ref="I658">IF(D658="","",INDEX('Товары '!$D$2:$D$78, MATCH(D658, 'Товары '!$B$2:$B$78, 0)))
</f>
        <v>15</v>
      </c>
      <c r="J658" s="14">
        <f>IF(D658="","",VLOOKUP(D658, 'Товары '!$B$2:$C$78, 2, FALSE))
</f>
        <v>9</v>
      </c>
      <c r="K658" s="15">
        <f t="shared" si="11"/>
        <v>6</v>
      </c>
    </row>
    <row r="659">
      <c r="A659" s="6">
        <v>26.0</v>
      </c>
      <c r="B659" s="7">
        <v>45961.0</v>
      </c>
      <c r="C659" s="8">
        <v>0.7532523148148148</v>
      </c>
      <c r="D659" s="6" t="s">
        <v>12</v>
      </c>
      <c r="E659" s="10"/>
      <c r="F659" s="10"/>
      <c r="I659" s="14">
        <f t="array" ref="I659">IF(D659="","",INDEX('Товары '!$D$2:$D$78, MATCH(D659, 'Товары '!$B$2:$B$78, 0)))
</f>
        <v>13</v>
      </c>
      <c r="J659" s="14">
        <f>IF(D659="","",VLOOKUP(D659, 'Товары '!$B$2:$C$78, 2, FALSE))
</f>
        <v>6.4</v>
      </c>
      <c r="K659" s="15">
        <f t="shared" si="11"/>
        <v>6.6</v>
      </c>
    </row>
    <row r="660">
      <c r="A660" s="6">
        <v>27.0</v>
      </c>
      <c r="B660" s="7">
        <v>45961.0</v>
      </c>
      <c r="C660" s="8">
        <v>0.7533449074074074</v>
      </c>
      <c r="D660" s="6" t="s">
        <v>16</v>
      </c>
      <c r="E660" s="10"/>
      <c r="F660" s="10"/>
      <c r="I660" s="13">
        <f t="array" ref="I660">IF(D660="","",INDEX('Товары '!$D$2:$D$78, MATCH(D660, 'Товары '!$B$2:$B$78, 0)))
</f>
        <v>15</v>
      </c>
      <c r="J660" s="14">
        <f>IF(D660="","",VLOOKUP(D660, 'Товары '!$B$2:$C$78, 2, FALSE))
</f>
        <v>8.5</v>
      </c>
      <c r="K660" s="15">
        <f t="shared" si="11"/>
        <v>6.5</v>
      </c>
    </row>
    <row r="661">
      <c r="A661" s="6">
        <v>28.0</v>
      </c>
      <c r="B661" s="7">
        <v>45961.0</v>
      </c>
      <c r="C661" s="8">
        <v>0.8127777777777778</v>
      </c>
      <c r="D661" s="6" t="s">
        <v>14</v>
      </c>
      <c r="E661" s="10"/>
      <c r="F661" s="10"/>
      <c r="I661" s="14">
        <f t="array" ref="I661">IF(D661="","",INDEX('Товары '!$D$2:$D$78, MATCH(D661, 'Товары '!$B$2:$B$78, 0)))
</f>
        <v>15</v>
      </c>
      <c r="J661" s="14">
        <f>IF(D661="","",VLOOKUP(D661, 'Товары '!$B$2:$C$78, 2, FALSE))
</f>
        <v>9</v>
      </c>
      <c r="K661" s="15">
        <f t="shared" si="11"/>
        <v>6</v>
      </c>
    </row>
    <row r="662">
      <c r="A662" s="6">
        <v>29.0</v>
      </c>
      <c r="B662" s="7">
        <v>45961.0</v>
      </c>
      <c r="C662" s="8">
        <v>0.8202546296296296</v>
      </c>
      <c r="D662" s="6" t="s">
        <v>25</v>
      </c>
      <c r="E662" s="10"/>
      <c r="F662" s="10"/>
      <c r="I662" s="14">
        <f t="array" ref="I662">IF(D662="","",INDEX('Товары '!$D$2:$D$78, MATCH(D662, 'Товары '!$B$2:$B$78, 0)))
</f>
        <v>30</v>
      </c>
      <c r="J662" s="14">
        <f>IF(D662="","",VLOOKUP(D662, 'Товары '!$B$2:$C$78, 2, FALSE))
</f>
        <v>0</v>
      </c>
      <c r="K662" s="15">
        <f t="shared" si="11"/>
        <v>30</v>
      </c>
    </row>
    <row r="663">
      <c r="A663" s="6">
        <v>30.0</v>
      </c>
      <c r="B663" s="7">
        <v>45961.0</v>
      </c>
      <c r="C663" s="8">
        <v>0.8343055555555555</v>
      </c>
      <c r="D663" s="6" t="s">
        <v>15</v>
      </c>
      <c r="E663" s="10"/>
      <c r="F663" s="10"/>
      <c r="I663" s="13">
        <f t="array" ref="I663">IF(D663="","",INDEX('Товары '!$D$2:$D$78, MATCH(D663, 'Товары '!$B$2:$B$78, 0)))
</f>
        <v>15</v>
      </c>
      <c r="J663" s="14">
        <f>IF(D663="","",VLOOKUP(D663, 'Товары '!$B$2:$C$78, 2, FALSE))
</f>
        <v>9</v>
      </c>
      <c r="K663" s="15">
        <f t="shared" si="11"/>
        <v>6</v>
      </c>
    </row>
    <row r="664">
      <c r="A664" s="6">
        <v>31.0</v>
      </c>
      <c r="B664" s="7">
        <v>45961.0</v>
      </c>
      <c r="C664" s="8">
        <v>0.8343055555555555</v>
      </c>
      <c r="D664" s="6" t="s">
        <v>17</v>
      </c>
      <c r="E664" s="10"/>
      <c r="F664" s="10"/>
      <c r="I664" s="13">
        <f t="array" ref="I664">IF(D664="","",INDEX('Товары '!$D$2:$D$78, MATCH(D664, 'Товары '!$B$2:$B$78, 0)))
</f>
        <v>15</v>
      </c>
      <c r="J664" s="14">
        <f>IF(D664="","",VLOOKUP(D664, 'Товары '!$B$2:$C$78, 2, FALSE))
</f>
        <v>9</v>
      </c>
      <c r="K664" s="15">
        <f t="shared" si="11"/>
        <v>6</v>
      </c>
    </row>
    <row r="665">
      <c r="A665" s="6">
        <v>32.0</v>
      </c>
      <c r="B665" s="7">
        <v>45961.0</v>
      </c>
      <c r="C665" s="8">
        <v>0.8344907407407407</v>
      </c>
      <c r="D665" s="6" t="s">
        <v>14</v>
      </c>
      <c r="E665" s="10"/>
      <c r="F665" s="10"/>
      <c r="I665" s="14">
        <f t="array" ref="I665">IF(D665="","",INDEX('Товары '!$D$2:$D$78, MATCH(D665, 'Товары '!$B$2:$B$78, 0)))
</f>
        <v>15</v>
      </c>
      <c r="J665" s="14">
        <f>IF(D665="","",VLOOKUP(D665, 'Товары '!$B$2:$C$78, 2, FALSE))
</f>
        <v>9</v>
      </c>
      <c r="K665" s="15">
        <f t="shared" si="11"/>
        <v>6</v>
      </c>
    </row>
    <row r="666">
      <c r="A666" s="6">
        <v>33.0</v>
      </c>
      <c r="B666" s="7">
        <v>45961.0</v>
      </c>
      <c r="C666" s="8">
        <v>0.8343865740740741</v>
      </c>
      <c r="D666" s="6" t="s">
        <v>12</v>
      </c>
      <c r="E666" s="10"/>
      <c r="F666" s="10"/>
      <c r="I666" s="14">
        <f t="array" ref="I666">IF(D666="","",INDEX('Товары '!$D$2:$D$78, MATCH(D666, 'Товары '!$B$2:$B$78, 0)))
</f>
        <v>13</v>
      </c>
      <c r="J666" s="14">
        <f>IF(D666="","",VLOOKUP(D666, 'Товары '!$B$2:$C$78, 2, FALSE))
</f>
        <v>6.4</v>
      </c>
      <c r="K666" s="15">
        <f t="shared" si="11"/>
        <v>6.6</v>
      </c>
    </row>
    <row r="667">
      <c r="A667" s="6">
        <v>34.0</v>
      </c>
      <c r="B667" s="7">
        <v>45961.0</v>
      </c>
      <c r="C667" s="8">
        <v>0.8460532407407407</v>
      </c>
      <c r="D667" s="6" t="s">
        <v>12</v>
      </c>
      <c r="E667" s="10"/>
      <c r="F667" s="10"/>
      <c r="I667" s="14">
        <f t="array" ref="I667">IF(D667="","",INDEX('Товары '!$D$2:$D$78, MATCH(D667, 'Товары '!$B$2:$B$78, 0)))
</f>
        <v>13</v>
      </c>
      <c r="J667" s="14">
        <f>IF(D667="","",VLOOKUP(D667, 'Товары '!$B$2:$C$78, 2, FALSE))
</f>
        <v>6.4</v>
      </c>
      <c r="K667" s="15">
        <f t="shared" si="11"/>
        <v>6.6</v>
      </c>
    </row>
    <row r="668">
      <c r="A668" s="6">
        <v>35.0</v>
      </c>
      <c r="B668" s="7">
        <v>45961.0</v>
      </c>
      <c r="C668" s="8">
        <v>0.8461342592592592</v>
      </c>
      <c r="D668" s="6" t="s">
        <v>12</v>
      </c>
      <c r="E668" s="10"/>
      <c r="F668" s="10"/>
      <c r="I668" s="14">
        <f t="array" ref="I668">IF(D668="","",INDEX('Товары '!$D$2:$D$78, MATCH(D668, 'Товары '!$B$2:$B$78, 0)))
</f>
        <v>13</v>
      </c>
      <c r="J668" s="14">
        <f>IF(D668="","",VLOOKUP(D668, 'Товары '!$B$2:$C$78, 2, FALSE))
</f>
        <v>6.4</v>
      </c>
      <c r="K668" s="15">
        <f t="shared" si="11"/>
        <v>6.6</v>
      </c>
    </row>
    <row r="669">
      <c r="A669" s="6">
        <v>36.0</v>
      </c>
      <c r="B669" s="7">
        <v>45961.0</v>
      </c>
      <c r="C669" s="8">
        <v>0.8919444444444444</v>
      </c>
      <c r="D669" s="6" t="s">
        <v>19</v>
      </c>
      <c r="E669" s="10"/>
      <c r="F669" s="10"/>
      <c r="I669" s="14">
        <f t="array" ref="I669">IF(D669="","",INDEX('Товары '!$D$2:$D$78, MATCH(D669, 'Товары '!$B$2:$B$78, 0)))
</f>
        <v>13</v>
      </c>
      <c r="J669" s="14">
        <f>IF(D669="","",VLOOKUP(D669, 'Товары '!$B$2:$C$78, 2, FALSE))
</f>
        <v>6.4</v>
      </c>
      <c r="K669" s="15">
        <f t="shared" si="11"/>
        <v>6.6</v>
      </c>
    </row>
    <row r="670">
      <c r="A670" s="6">
        <v>37.0</v>
      </c>
      <c r="B670" s="7">
        <v>45961.0</v>
      </c>
      <c r="C670" s="8">
        <v>0.8919791666666667</v>
      </c>
      <c r="D670" s="6" t="s">
        <v>20</v>
      </c>
      <c r="E670" s="10"/>
      <c r="F670" s="10"/>
      <c r="I670" s="14">
        <f t="array" ref="I670">IF(D670="","",INDEX('Товары '!$D$2:$D$78, MATCH(D670, 'Товары '!$B$2:$B$78, 0)))
</f>
        <v>15</v>
      </c>
      <c r="J670" s="14">
        <f>IF(D670="","",VLOOKUP(D670, 'Товары '!$B$2:$C$78, 2, FALSE))
</f>
        <v>9</v>
      </c>
      <c r="K670" s="15">
        <f t="shared" si="11"/>
        <v>6</v>
      </c>
    </row>
    <row r="671">
      <c r="A671" s="6">
        <v>38.0</v>
      </c>
      <c r="B671" s="7">
        <v>45961.0</v>
      </c>
      <c r="C671" s="8">
        <v>0.8920601851851852</v>
      </c>
      <c r="D671" s="6" t="s">
        <v>12</v>
      </c>
      <c r="E671" s="10"/>
      <c r="F671" s="10"/>
      <c r="I671" s="14">
        <f t="array" ref="I671">IF(D671="","",INDEX('Товары '!$D$2:$D$78, MATCH(D671, 'Товары '!$B$2:$B$78, 0)))
</f>
        <v>13</v>
      </c>
      <c r="J671" s="14">
        <f>IF(D671="","",VLOOKUP(D671, 'Товары '!$B$2:$C$78, 2, FALSE))
</f>
        <v>6.4</v>
      </c>
      <c r="K671" s="15">
        <f t="shared" si="11"/>
        <v>6.6</v>
      </c>
    </row>
    <row r="672">
      <c r="A672" s="6">
        <v>39.0</v>
      </c>
      <c r="B672" s="7">
        <v>45961.0</v>
      </c>
      <c r="C672" s="8">
        <v>0.8987152777777778</v>
      </c>
      <c r="D672" s="6" t="s">
        <v>35</v>
      </c>
      <c r="E672" s="10"/>
      <c r="F672" s="10"/>
      <c r="I672" s="13">
        <f t="array" ref="I672">IF(D672="","",INDEX('Товары '!$D$2:$D$78, MATCH(D672, 'Товары '!$B$2:$B$78, 0)))
</f>
        <v>15</v>
      </c>
      <c r="J672" s="13">
        <f>IF(D672="","",VLOOKUP(D672, 'Товары '!$B$2:$C$78, 2, FALSE))
</f>
        <v>0</v>
      </c>
      <c r="K672" s="15">
        <f t="shared" si="11"/>
        <v>15</v>
      </c>
    </row>
    <row r="673">
      <c r="A673" s="6">
        <v>40.0</v>
      </c>
      <c r="B673" s="7">
        <v>45961.0</v>
      </c>
      <c r="C673" s="8">
        <v>0.9007175925925925</v>
      </c>
      <c r="D673" s="6" t="s">
        <v>12</v>
      </c>
      <c r="E673" s="10"/>
      <c r="F673" s="10"/>
      <c r="I673" s="14">
        <f t="array" ref="I673">IF(D673="","",INDEX('Товары '!$D$2:$D$78, MATCH(D673, 'Товары '!$B$2:$B$78, 0)))
</f>
        <v>13</v>
      </c>
      <c r="J673" s="14">
        <f>IF(D673="","",VLOOKUP(D673, 'Товары '!$B$2:$C$78, 2, FALSE))
</f>
        <v>6.4</v>
      </c>
      <c r="K673" s="15">
        <f t="shared" si="11"/>
        <v>6.6</v>
      </c>
    </row>
    <row r="674">
      <c r="A674" s="6">
        <v>41.0</v>
      </c>
      <c r="B674" s="7">
        <v>45961.0</v>
      </c>
      <c r="C674" s="8">
        <v>0.9054166666666666</v>
      </c>
      <c r="D674" s="6" t="s">
        <v>14</v>
      </c>
      <c r="E674" s="10"/>
      <c r="F674" s="10"/>
      <c r="I674" s="14">
        <f t="array" ref="I674">IF(D674="","",INDEX('Товары '!$D$2:$D$78, MATCH(D674, 'Товары '!$B$2:$B$78, 0)))
</f>
        <v>15</v>
      </c>
      <c r="J674" s="14">
        <f>IF(D674="","",VLOOKUP(D674, 'Товары '!$B$2:$C$78, 2, FALSE))
</f>
        <v>9</v>
      </c>
      <c r="K674" s="15">
        <f t="shared" si="11"/>
        <v>6</v>
      </c>
    </row>
    <row r="675">
      <c r="A675" s="6">
        <v>42.0</v>
      </c>
      <c r="B675" s="7">
        <v>45962.0</v>
      </c>
      <c r="C675" s="8">
        <v>0.20142361111111112</v>
      </c>
      <c r="D675" s="6" t="s">
        <v>12</v>
      </c>
      <c r="E675" s="10"/>
      <c r="F675" s="10"/>
      <c r="I675" s="14">
        <f t="array" ref="I675">IF(D675="","",INDEX('Товары '!$D$2:$D$78, MATCH(D675, 'Товары '!$B$2:$B$78, 0)))
</f>
        <v>13</v>
      </c>
      <c r="J675" s="14">
        <f>IF(D675="","",VLOOKUP(D675, 'Товары '!$B$2:$C$78, 2, FALSE))
</f>
        <v>6.4</v>
      </c>
      <c r="K675" s="15">
        <f t="shared" si="11"/>
        <v>6.6</v>
      </c>
    </row>
    <row r="676">
      <c r="A676" s="6">
        <v>43.0</v>
      </c>
      <c r="B676" s="7">
        <v>45962.0</v>
      </c>
      <c r="C676" s="8">
        <v>0.20195601851851852</v>
      </c>
      <c r="D676" s="6" t="s">
        <v>21</v>
      </c>
      <c r="E676" s="10"/>
      <c r="F676" s="10"/>
      <c r="I676" s="13">
        <f t="array" ref="I676">IF(D676="","",INDEX('Товары '!$D$2:$D$78, MATCH(D676, 'Товары '!$B$2:$B$78, 0)))
</f>
        <v>15</v>
      </c>
      <c r="J676" s="14">
        <f>IF(D676="","",VLOOKUP(D676, 'Товары '!$B$2:$C$78, 2, FALSE))
</f>
        <v>6.9</v>
      </c>
      <c r="K676" s="15">
        <f t="shared" si="11"/>
        <v>8.1</v>
      </c>
    </row>
    <row r="677">
      <c r="A677" s="6">
        <v>44.0</v>
      </c>
      <c r="B677" s="7"/>
      <c r="C677" s="8"/>
      <c r="D677" s="18"/>
      <c r="E677" s="10"/>
      <c r="F677" s="10"/>
      <c r="I677" s="13" t="str">
        <f t="array" ref="I677">IF(D677="","",INDEX('Товары '!$D$2:$D$78, MATCH(D677, 'Товары '!$B$2:$B$78, 0)))
</f>
        <v/>
      </c>
      <c r="J677" s="13" t="str">
        <f>IF(D677="","",VLOOKUP(D677, 'Товары '!$B$2:$C$78, 2, FALSE))
</f>
        <v/>
      </c>
      <c r="K677" s="15">
        <f t="shared" si="11"/>
        <v>0</v>
      </c>
    </row>
    <row r="678">
      <c r="A678" s="6">
        <v>45.0</v>
      </c>
      <c r="B678" s="7"/>
      <c r="C678" s="8"/>
      <c r="D678" s="18"/>
      <c r="E678" s="10"/>
      <c r="F678" s="10"/>
      <c r="I678" s="13" t="str">
        <f t="array" ref="I678">IF(D678="","",INDEX('Товары '!$D$2:$D$78, MATCH(D678, 'Товары '!$B$2:$B$78, 0)))
</f>
        <v/>
      </c>
      <c r="J678" s="13" t="str">
        <f>IF(D678="","",VLOOKUP(D678, 'Товары '!$B$2:$C$78, 2, FALSE))
</f>
        <v/>
      </c>
      <c r="K678" s="15">
        <f t="shared" si="11"/>
        <v>0</v>
      </c>
    </row>
    <row r="679">
      <c r="A679" s="6">
        <v>46.0</v>
      </c>
      <c r="B679" s="7"/>
      <c r="C679" s="8"/>
      <c r="D679" s="18"/>
      <c r="E679" s="10"/>
      <c r="F679" s="10"/>
      <c r="I679" s="13" t="str">
        <f t="array" ref="I679">IF(D679="","",INDEX('Товары '!$D$2:$D$78, MATCH(D679, 'Товары '!$B$2:$B$78, 0)))
</f>
        <v/>
      </c>
      <c r="J679" s="13" t="str">
        <f>IF(D679="","",VLOOKUP(D679, 'Товары '!$B$2:$C$78, 2, FALSE))
</f>
        <v/>
      </c>
      <c r="K679" s="15">
        <f t="shared" si="11"/>
        <v>0</v>
      </c>
    </row>
    <row r="680">
      <c r="A680" s="6">
        <v>47.0</v>
      </c>
      <c r="B680" s="7"/>
      <c r="C680" s="8"/>
      <c r="D680" s="18"/>
      <c r="E680" s="10"/>
      <c r="F680" s="10"/>
      <c r="I680" s="13" t="str">
        <f t="array" ref="I680">IF(D680="","",INDEX('Товары '!$D$2:$D$78, MATCH(D680, 'Товары '!$B$2:$B$78, 0)))
</f>
        <v/>
      </c>
      <c r="J680" s="13" t="str">
        <f>IF(D680="","",VLOOKUP(D680, 'Товары '!$B$2:$C$78, 2, FALSE))
</f>
        <v/>
      </c>
      <c r="K680" s="15">
        <f t="shared" si="11"/>
        <v>0</v>
      </c>
    </row>
    <row r="681">
      <c r="A681" s="6">
        <v>48.0</v>
      </c>
      <c r="B681" s="7"/>
      <c r="C681" s="8"/>
      <c r="D681" s="18"/>
      <c r="E681" s="10"/>
      <c r="F681" s="10"/>
      <c r="I681" s="13" t="str">
        <f t="array" ref="I681">IF(D681="","",INDEX('Товары '!$D$2:$D$78, MATCH(D681, 'Товары '!$B$2:$B$78, 0)))
</f>
        <v/>
      </c>
      <c r="J681" s="13" t="str">
        <f>IF(D681="","",VLOOKUP(D681, 'Товары '!$B$2:$C$78, 2, FALSE))
</f>
        <v/>
      </c>
      <c r="K681" s="15">
        <f t="shared" si="11"/>
        <v>0</v>
      </c>
    </row>
    <row r="682">
      <c r="A682" s="6">
        <v>49.0</v>
      </c>
      <c r="B682" s="7"/>
      <c r="C682" s="8"/>
      <c r="D682" s="18"/>
      <c r="E682" s="10"/>
      <c r="F682" s="10"/>
      <c r="I682" s="13" t="str">
        <f t="array" ref="I682">IF(D682="","",INDEX('Товары '!$D$2:$D$78, MATCH(D682, 'Товары '!$B$2:$B$78, 0)))
</f>
        <v/>
      </c>
      <c r="J682" s="13" t="str">
        <f>IF(D682="","",VLOOKUP(D682, 'Товары '!$B$2:$C$78, 2, FALSE))
</f>
        <v/>
      </c>
      <c r="K682" s="15">
        <f t="shared" si="11"/>
        <v>0</v>
      </c>
    </row>
    <row r="683">
      <c r="A683" s="6">
        <v>50.0</v>
      </c>
      <c r="B683" s="7"/>
      <c r="C683" s="8"/>
      <c r="D683" s="18"/>
      <c r="E683" s="10"/>
      <c r="F683" s="10"/>
      <c r="I683" s="13" t="str">
        <f t="array" ref="I683">IF(D683="","",INDEX('Товары '!$D$2:$D$78, MATCH(D683, 'Товары '!$B$2:$B$78, 0)))
</f>
        <v/>
      </c>
      <c r="J683" s="13" t="str">
        <f>IF(D683="","",VLOOKUP(D683, 'Товары '!$B$2:$C$78, 2, FALSE))
</f>
        <v/>
      </c>
      <c r="K683" s="15">
        <f t="shared" si="11"/>
        <v>0</v>
      </c>
    </row>
    <row r="684">
      <c r="A684" s="6">
        <v>51.0</v>
      </c>
      <c r="B684" s="7"/>
      <c r="C684" s="8"/>
      <c r="D684" s="18"/>
      <c r="E684" s="10"/>
      <c r="F684" s="10"/>
      <c r="I684" s="13" t="str">
        <f t="array" ref="I684">IF(D684="","",INDEX('Товары '!$D$2:$D$78, MATCH(D684, 'Товары '!$B$2:$B$78, 0)))
</f>
        <v/>
      </c>
      <c r="J684" s="13" t="str">
        <f>IF(D684="","",VLOOKUP(D684, 'Товары '!$B$2:$C$78, 2, FALSE))
</f>
        <v/>
      </c>
      <c r="K684" s="15">
        <f t="shared" si="11"/>
        <v>0</v>
      </c>
    </row>
    <row r="685">
      <c r="A685" s="6">
        <v>52.0</v>
      </c>
      <c r="B685" s="7"/>
      <c r="C685" s="8"/>
      <c r="D685" s="18"/>
      <c r="E685" s="10"/>
      <c r="F685" s="10"/>
      <c r="I685" s="13" t="str">
        <f t="array" ref="I685">IF(D685="","",INDEX('Товары '!$D$2:$D$78, MATCH(D685, 'Товары '!$B$2:$B$78, 0)))
</f>
        <v/>
      </c>
      <c r="J685" s="13" t="str">
        <f>IF(D685="","",VLOOKUP(D685, 'Товары '!$B$2:$C$78, 2, FALSE))
</f>
        <v/>
      </c>
      <c r="K685" s="15">
        <f t="shared" si="11"/>
        <v>0</v>
      </c>
    </row>
    <row r="686">
      <c r="A686" s="6">
        <v>53.0</v>
      </c>
      <c r="B686" s="7"/>
      <c r="C686" s="8"/>
      <c r="D686" s="18"/>
      <c r="E686" s="10"/>
      <c r="F686" s="10"/>
      <c r="I686" s="13" t="str">
        <f t="array" ref="I686">IF(D686="","",INDEX('Товары '!$D$2:$D$78, MATCH(D686, 'Товары '!$B$2:$B$78, 0)))
</f>
        <v/>
      </c>
      <c r="J686" s="13" t="str">
        <f>IF(D686="","",VLOOKUP(D686, 'Товары '!$B$2:$C$78, 2, FALSE))
</f>
        <v/>
      </c>
      <c r="K686" s="15">
        <f t="shared" si="11"/>
        <v>0</v>
      </c>
    </row>
    <row r="687">
      <c r="A687" s="6">
        <v>54.0</v>
      </c>
      <c r="B687" s="7"/>
      <c r="C687" s="8"/>
      <c r="D687" s="18"/>
      <c r="E687" s="10"/>
      <c r="F687" s="10"/>
      <c r="I687" s="13" t="str">
        <f t="array" ref="I687">IF(D687="","",INDEX('Товары '!$D$2:$D$78, MATCH(D687, 'Товары '!$B$2:$B$78, 0)))
</f>
        <v/>
      </c>
      <c r="J687" s="13" t="str">
        <f>IF(D687="","",VLOOKUP(D687, 'Товары '!$B$2:$C$78, 2, FALSE))
</f>
        <v/>
      </c>
      <c r="K687" s="15">
        <f t="shared" si="11"/>
        <v>0</v>
      </c>
    </row>
    <row r="688">
      <c r="A688" s="6">
        <v>55.0</v>
      </c>
      <c r="B688" s="7"/>
      <c r="C688" s="8"/>
      <c r="D688" s="18"/>
      <c r="E688" s="10"/>
      <c r="F688" s="10"/>
      <c r="I688" s="13" t="str">
        <f t="array" ref="I688">IF(D688="","",INDEX('Товары '!$D$2:$D$78, MATCH(D688, 'Товары '!$B$2:$B$78, 0)))
</f>
        <v/>
      </c>
      <c r="J688" s="13" t="str">
        <f>IF(D688="","",VLOOKUP(D688, 'Товары '!$B$2:$C$78, 2, FALSE))
</f>
        <v/>
      </c>
      <c r="K688" s="15">
        <f t="shared" si="11"/>
        <v>0</v>
      </c>
    </row>
    <row r="689">
      <c r="A689" s="6">
        <v>56.0</v>
      </c>
      <c r="B689" s="7"/>
      <c r="C689" s="8"/>
      <c r="D689" s="18"/>
      <c r="E689" s="10"/>
      <c r="F689" s="10"/>
      <c r="I689" s="13" t="str">
        <f t="array" ref="I689">IF(D689="","",INDEX('Товары '!$D$2:$D$78, MATCH(D689, 'Товары '!$B$2:$B$78, 0)))
</f>
        <v/>
      </c>
      <c r="J689" s="13" t="str">
        <f>IF(D689="","",VLOOKUP(D689, 'Товары '!$B$2:$C$78, 2, FALSE))
</f>
        <v/>
      </c>
      <c r="K689" s="15">
        <f t="shared" si="11"/>
        <v>0</v>
      </c>
    </row>
    <row r="690">
      <c r="A690" s="6">
        <v>57.0</v>
      </c>
      <c r="B690" s="7"/>
      <c r="C690" s="8"/>
      <c r="D690" s="18"/>
      <c r="E690" s="10"/>
      <c r="F690" s="10"/>
      <c r="I690" s="13" t="str">
        <f t="array" ref="I690">IF(D690="","",INDEX('Товары '!$D$2:$D$78, MATCH(D690, 'Товары '!$B$2:$B$78, 0)))
</f>
        <v/>
      </c>
      <c r="J690" s="13" t="str">
        <f>IF(D690="","",VLOOKUP(D690, 'Товары '!$B$2:$C$78, 2, FALSE))
</f>
        <v/>
      </c>
      <c r="K690" s="15">
        <f t="shared" si="11"/>
        <v>0</v>
      </c>
    </row>
    <row r="691">
      <c r="A691" s="6">
        <v>58.0</v>
      </c>
      <c r="B691" s="7"/>
      <c r="C691" s="8"/>
      <c r="D691" s="18"/>
      <c r="E691" s="10"/>
      <c r="F691" s="10"/>
      <c r="I691" s="13" t="str">
        <f t="array" ref="I691">IF(D691="","",INDEX('Товары '!$D$2:$D$78, MATCH(D691, 'Товары '!$B$2:$B$78, 0)))
</f>
        <v/>
      </c>
      <c r="J691" s="13" t="str">
        <f>IF(D691="","",VLOOKUP(D691, 'Товары '!$B$2:$C$78, 2, FALSE))
</f>
        <v/>
      </c>
      <c r="K691" s="15">
        <f t="shared" si="11"/>
        <v>0</v>
      </c>
    </row>
    <row r="692">
      <c r="A692" s="6">
        <v>59.0</v>
      </c>
      <c r="B692" s="7"/>
      <c r="C692" s="8"/>
      <c r="D692" s="18"/>
      <c r="E692" s="10"/>
      <c r="F692" s="10"/>
      <c r="I692" s="13" t="str">
        <f t="array" ref="I692">IF(D692="","",INDEX('Товары '!$D$2:$D$78, MATCH(D692, 'Товары '!$B$2:$B$78, 0)))
</f>
        <v/>
      </c>
      <c r="J692" s="13" t="str">
        <f>IF(D692="","",VLOOKUP(D692, 'Товары '!$B$2:$C$78, 2, FALSE))
</f>
        <v/>
      </c>
      <c r="K692" s="15">
        <f t="shared" si="11"/>
        <v>0</v>
      </c>
    </row>
    <row r="693">
      <c r="A693" s="6">
        <v>60.0</v>
      </c>
      <c r="B693" s="7"/>
      <c r="C693" s="8"/>
      <c r="D693" s="18"/>
      <c r="E693" s="10"/>
      <c r="F693" s="10"/>
      <c r="I693" s="13" t="str">
        <f t="array" ref="I693">IF(D693="","",INDEX('Товары '!$D$2:$D$78, MATCH(D693, 'Товары '!$B$2:$B$78, 0)))
</f>
        <v/>
      </c>
      <c r="J693" s="13" t="str">
        <f>IF(D693="","",VLOOKUP(D693, 'Товары '!$B$2:$C$78, 2, FALSE))
</f>
        <v/>
      </c>
      <c r="K693" s="15">
        <f t="shared" si="11"/>
        <v>0</v>
      </c>
    </row>
    <row r="694">
      <c r="B694" s="7"/>
      <c r="C694" s="8"/>
      <c r="D694" s="18"/>
      <c r="E694" s="10"/>
      <c r="F694" s="10"/>
      <c r="I694" s="13" t="str">
        <f t="array" ref="I694">IF(D694="","",INDEX('Товары '!$D$2:$D$78, MATCH(D694, 'Товары '!$B$2:$B$78, 0)))
</f>
        <v/>
      </c>
      <c r="J694" s="13" t="str">
        <f>IF(D694="","",VLOOKUP(D694, 'Товары '!$B$2:$C$78, 2, FALSE))
</f>
        <v/>
      </c>
      <c r="K694" s="15">
        <f t="shared" si="11"/>
        <v>0</v>
      </c>
    </row>
    <row r="695">
      <c r="A695" s="1" t="s">
        <v>0</v>
      </c>
      <c r="B695" s="1" t="s">
        <v>1</v>
      </c>
      <c r="C695" s="2" t="s">
        <v>2</v>
      </c>
      <c r="D695" s="2" t="s">
        <v>3</v>
      </c>
      <c r="E695" s="3" t="s">
        <v>4</v>
      </c>
      <c r="F695" s="1" t="s">
        <v>5</v>
      </c>
      <c r="G695" s="4" t="s">
        <v>6</v>
      </c>
      <c r="H695" s="5" t="s">
        <v>7</v>
      </c>
      <c r="I695" s="1" t="s">
        <v>8</v>
      </c>
      <c r="J695" s="1" t="s">
        <v>9</v>
      </c>
      <c r="K695" s="1" t="s">
        <v>10</v>
      </c>
    </row>
    <row r="698">
      <c r="A698" s="6">
        <v>1.0</v>
      </c>
      <c r="B698" s="7">
        <v>45962.0</v>
      </c>
      <c r="C698" s="8">
        <v>0.6136111111111111</v>
      </c>
      <c r="D698" s="9" t="s">
        <v>15</v>
      </c>
      <c r="E698" s="10"/>
      <c r="F698" s="10"/>
      <c r="G698" s="11">
        <f>SUM(K698:K757)</f>
        <v>381.7</v>
      </c>
      <c r="H698" s="12">
        <f>SUM(J698:K757)</f>
        <v>817</v>
      </c>
      <c r="I698" s="13">
        <f t="array" ref="I698">IF(D698="","",INDEX('Товары '!$D$2:$D$78, MATCH(D698, 'Товары '!$B$2:$B$78, 0)))
</f>
        <v>15</v>
      </c>
      <c r="J698" s="14">
        <f>IF(D698="","",VLOOKUP(D698, 'Товары '!$B$2:$C$78, 2, FALSE))
</f>
        <v>9</v>
      </c>
      <c r="K698" s="15">
        <f t="shared" ref="K698:K722" si="12">IF(OR(I698="", J698=""), "", VALUE(I698) - VALUE(J698))-F698
</f>
        <v>6</v>
      </c>
    </row>
    <row r="699">
      <c r="A699" s="6">
        <v>2.0</v>
      </c>
      <c r="B699" s="7">
        <v>45962.0</v>
      </c>
      <c r="C699" s="16">
        <v>0.6137268518518518</v>
      </c>
      <c r="D699" s="9" t="s">
        <v>15</v>
      </c>
      <c r="E699" s="10"/>
      <c r="F699" s="10"/>
      <c r="I699" s="13">
        <f t="array" ref="I699">IF(D699="","",INDEX('Товары '!$D$2:$D$78, MATCH(D699, 'Товары '!$B$2:$B$78, 0)))
</f>
        <v>15</v>
      </c>
      <c r="J699" s="14">
        <f>IF(D699="","",VLOOKUP(D699, 'Товары '!$B$2:$C$78, 2, FALSE))
</f>
        <v>9</v>
      </c>
      <c r="K699" s="15">
        <f t="shared" si="12"/>
        <v>6</v>
      </c>
    </row>
    <row r="700">
      <c r="A700" s="6">
        <v>3.0</v>
      </c>
      <c r="B700" s="17">
        <v>45962.0</v>
      </c>
      <c r="C700" s="8">
        <v>0.6137268518518518</v>
      </c>
      <c r="D700" s="9" t="s">
        <v>15</v>
      </c>
      <c r="E700" s="10"/>
      <c r="F700" s="10"/>
      <c r="I700" s="13">
        <f t="array" ref="I700">IF(D700="","",INDEX('Товары '!$D$2:$D$78, MATCH(D700, 'Товары '!$B$2:$B$78, 0)))
</f>
        <v>15</v>
      </c>
      <c r="J700" s="14">
        <f>IF(D700="","",VLOOKUP(D700, 'Товары '!$B$2:$C$78, 2, FALSE))
</f>
        <v>9</v>
      </c>
      <c r="K700" s="15">
        <f t="shared" si="12"/>
        <v>6</v>
      </c>
    </row>
    <row r="701">
      <c r="A701" s="6">
        <v>4.0</v>
      </c>
      <c r="B701" s="17">
        <v>45962.0</v>
      </c>
      <c r="C701" s="8">
        <v>0.6138425925925926</v>
      </c>
      <c r="D701" s="9" t="s">
        <v>12</v>
      </c>
      <c r="E701" s="10"/>
      <c r="F701" s="10"/>
      <c r="I701" s="14">
        <f t="array" ref="I701">IF(D701="","",INDEX('Товары '!$D$2:$D$78, MATCH(D701, 'Товары '!$B$2:$B$78, 0)))
</f>
        <v>13</v>
      </c>
      <c r="J701" s="14">
        <f>IF(D701="","",VLOOKUP(D701, 'Товары '!$B$2:$C$78, 2, FALSE))
</f>
        <v>6.4</v>
      </c>
      <c r="K701" s="15">
        <f t="shared" si="12"/>
        <v>6.6</v>
      </c>
    </row>
    <row r="702">
      <c r="A702" s="6">
        <v>5.0</v>
      </c>
      <c r="B702" s="17">
        <v>45962.0</v>
      </c>
      <c r="C702" s="8">
        <v>0.613900462962963</v>
      </c>
      <c r="D702" s="9" t="s">
        <v>21</v>
      </c>
      <c r="E702" s="10"/>
      <c r="F702" s="10"/>
      <c r="I702" s="13">
        <f t="array" ref="I702">IF(D702="","",INDEX('Товары '!$D$2:$D$78, MATCH(D702, 'Товары '!$B$2:$B$78, 0)))
</f>
        <v>15</v>
      </c>
      <c r="J702" s="14">
        <f>IF(D702="","",VLOOKUP(D702, 'Товары '!$B$2:$C$78, 2, FALSE))
</f>
        <v>6.9</v>
      </c>
      <c r="K702" s="15">
        <f t="shared" si="12"/>
        <v>8.1</v>
      </c>
    </row>
    <row r="703">
      <c r="A703" s="6">
        <v>6.0</v>
      </c>
      <c r="B703" s="7">
        <v>45962.0</v>
      </c>
      <c r="C703" s="8">
        <v>0.6216666666666667</v>
      </c>
      <c r="D703" s="9" t="s">
        <v>17</v>
      </c>
      <c r="E703" s="10"/>
      <c r="F703" s="10"/>
      <c r="I703" s="13">
        <f t="array" ref="I703">IF(D703="","",INDEX('Товары '!$D$2:$D$78, MATCH(D703, 'Товары '!$B$2:$B$78, 0)))
</f>
        <v>15</v>
      </c>
      <c r="J703" s="14">
        <f>IF(D703="","",VLOOKUP(D703, 'Товары '!$B$2:$C$78, 2, FALSE))
</f>
        <v>9</v>
      </c>
      <c r="K703" s="15">
        <f t="shared" si="12"/>
        <v>6</v>
      </c>
    </row>
    <row r="704">
      <c r="A704" s="6">
        <v>7.0</v>
      </c>
      <c r="B704" s="7">
        <v>45962.0</v>
      </c>
      <c r="C704" s="8">
        <v>0.6216782407407407</v>
      </c>
      <c r="D704" s="9" t="s">
        <v>15</v>
      </c>
      <c r="E704" s="10"/>
      <c r="F704" s="10"/>
      <c r="I704" s="13">
        <f t="array" ref="I704">IF(D704="","",INDEX('Товары '!$D$2:$D$78, MATCH(D704, 'Товары '!$B$2:$B$78, 0)))
</f>
        <v>15</v>
      </c>
      <c r="J704" s="14">
        <f>IF(D704="","",VLOOKUP(D704, 'Товары '!$B$2:$C$78, 2, FALSE))
</f>
        <v>9</v>
      </c>
      <c r="K704" s="15">
        <f t="shared" si="12"/>
        <v>6</v>
      </c>
    </row>
    <row r="705">
      <c r="A705" s="6">
        <v>8.0</v>
      </c>
      <c r="B705" s="7">
        <v>45962.0</v>
      </c>
      <c r="C705" s="8">
        <v>0.6369907407407407</v>
      </c>
      <c r="D705" s="9" t="s">
        <v>21</v>
      </c>
      <c r="E705" s="10"/>
      <c r="F705" s="10"/>
      <c r="I705" s="13">
        <f t="array" ref="I705">IF(D705="","",INDEX('Товары '!$D$2:$D$78, MATCH(D705, 'Товары '!$B$2:$B$78, 0)))
</f>
        <v>15</v>
      </c>
      <c r="J705" s="14">
        <f>IF(D705="","",VLOOKUP(D705, 'Товары '!$B$2:$C$78, 2, FALSE))
</f>
        <v>6.9</v>
      </c>
      <c r="K705" s="15">
        <f t="shared" si="12"/>
        <v>8.1</v>
      </c>
    </row>
    <row r="706">
      <c r="A706" s="6">
        <v>9.0</v>
      </c>
      <c r="B706" s="7">
        <v>45962.0</v>
      </c>
      <c r="C706" s="8">
        <v>0.6371064814814815</v>
      </c>
      <c r="D706" s="9" t="s">
        <v>20</v>
      </c>
      <c r="E706" s="10"/>
      <c r="F706" s="10"/>
      <c r="I706" s="14">
        <f t="array" ref="I706">IF(D706="","",INDEX('Товары '!$D$2:$D$78, MATCH(D706, 'Товары '!$B$2:$B$78, 0)))
</f>
        <v>15</v>
      </c>
      <c r="J706" s="14">
        <f>IF(D706="","",VLOOKUP(D706, 'Товары '!$B$2:$C$78, 2, FALSE))
</f>
        <v>9</v>
      </c>
      <c r="K706" s="15">
        <f t="shared" si="12"/>
        <v>6</v>
      </c>
    </row>
    <row r="707">
      <c r="A707" s="6">
        <v>10.0</v>
      </c>
      <c r="B707" s="7">
        <v>45962.0</v>
      </c>
      <c r="C707" s="8">
        <v>0.6372106481481481</v>
      </c>
      <c r="D707" s="9" t="s">
        <v>12</v>
      </c>
      <c r="E707" s="10"/>
      <c r="F707" s="10"/>
      <c r="I707" s="14">
        <f t="array" ref="I707">IF(D707="","",INDEX('Товары '!$D$2:$D$78, MATCH(D707, 'Товары '!$B$2:$B$78, 0)))
</f>
        <v>13</v>
      </c>
      <c r="J707" s="14">
        <f>IF(D707="","",VLOOKUP(D707, 'Товары '!$B$2:$C$78, 2, FALSE))
</f>
        <v>6.4</v>
      </c>
      <c r="K707" s="15">
        <f t="shared" si="12"/>
        <v>6.6</v>
      </c>
    </row>
    <row r="708">
      <c r="A708" s="6">
        <v>11.0</v>
      </c>
      <c r="B708" s="7">
        <v>45962.0</v>
      </c>
      <c r="C708" s="8">
        <v>0.6435069444444445</v>
      </c>
      <c r="D708" s="9" t="s">
        <v>20</v>
      </c>
      <c r="E708" s="10"/>
      <c r="F708" s="10"/>
      <c r="I708" s="14">
        <f t="array" ref="I708">IF(D708="","",INDEX('Товары '!$D$2:$D$78, MATCH(D708, 'Товары '!$B$2:$B$78, 0)))
</f>
        <v>15</v>
      </c>
      <c r="J708" s="14">
        <f>IF(D708="","",VLOOKUP(D708, 'Товары '!$B$2:$C$78, 2, FALSE))
</f>
        <v>9</v>
      </c>
      <c r="K708" s="15">
        <f t="shared" si="12"/>
        <v>6</v>
      </c>
    </row>
    <row r="709">
      <c r="A709" s="6">
        <v>12.0</v>
      </c>
      <c r="B709" s="7">
        <v>45962.0</v>
      </c>
      <c r="C709" s="8">
        <v>0.6435532407407407</v>
      </c>
      <c r="D709" s="9" t="s">
        <v>12</v>
      </c>
      <c r="E709" s="10"/>
      <c r="F709" s="10"/>
      <c r="I709" s="14">
        <f t="array" ref="I709">IF(D709="","",INDEX('Товары '!$D$2:$D$78, MATCH(D709, 'Товары '!$B$2:$B$78, 0)))
</f>
        <v>13</v>
      </c>
      <c r="J709" s="14">
        <f>IF(D709="","",VLOOKUP(D709, 'Товары '!$B$2:$C$78, 2, FALSE))
</f>
        <v>6.4</v>
      </c>
      <c r="K709" s="15">
        <f t="shared" si="12"/>
        <v>6.6</v>
      </c>
    </row>
    <row r="710">
      <c r="A710" s="6">
        <v>13.0</v>
      </c>
      <c r="B710" s="7">
        <v>45962.0</v>
      </c>
      <c r="C710" s="8">
        <v>0.6619560185185185</v>
      </c>
      <c r="D710" s="6" t="s">
        <v>21</v>
      </c>
      <c r="E710" s="10"/>
      <c r="F710" s="10"/>
      <c r="I710" s="13">
        <f t="array" ref="I710">IF(D710="","",INDEX('Товары '!$D$2:$D$78, MATCH(D710, 'Товары '!$B$2:$B$78, 0)))
</f>
        <v>15</v>
      </c>
      <c r="J710" s="14">
        <f>IF(D710="","",VLOOKUP(D710, 'Товары '!$B$2:$C$78, 2, FALSE))
</f>
        <v>6.9</v>
      </c>
      <c r="K710" s="15">
        <f t="shared" si="12"/>
        <v>8.1</v>
      </c>
    </row>
    <row r="711">
      <c r="A711" s="6">
        <v>14.0</v>
      </c>
      <c r="B711" s="7">
        <v>45962.0</v>
      </c>
      <c r="C711" s="8">
        <v>0.6620486111111111</v>
      </c>
      <c r="D711" s="6" t="s">
        <v>20</v>
      </c>
      <c r="E711" s="10"/>
      <c r="F711" s="10"/>
      <c r="I711" s="14">
        <f t="array" ref="I711">IF(D711="","",INDEX('Товары '!$D$2:$D$78, MATCH(D711, 'Товары '!$B$2:$B$78, 0)))
</f>
        <v>15</v>
      </c>
      <c r="J711" s="14">
        <f>IF(D711="","",VLOOKUP(D711, 'Товары '!$B$2:$C$78, 2, FALSE))
</f>
        <v>9</v>
      </c>
      <c r="K711" s="15">
        <f t="shared" si="12"/>
        <v>6</v>
      </c>
    </row>
    <row r="712">
      <c r="A712" s="6">
        <v>15.0</v>
      </c>
      <c r="B712" s="7">
        <v>45962.0</v>
      </c>
      <c r="C712" s="8">
        <v>0.6621875</v>
      </c>
      <c r="D712" s="6" t="s">
        <v>12</v>
      </c>
      <c r="E712" s="10"/>
      <c r="F712" s="10"/>
      <c r="I712" s="14">
        <f t="array" ref="I712">IF(D712="","",INDEX('Товары '!$D$2:$D$78, MATCH(D712, 'Товары '!$B$2:$B$78, 0)))
</f>
        <v>13</v>
      </c>
      <c r="J712" s="14">
        <f>IF(D712="","",VLOOKUP(D712, 'Товары '!$B$2:$C$78, 2, FALSE))
</f>
        <v>6.4</v>
      </c>
      <c r="K712" s="15">
        <f t="shared" si="12"/>
        <v>6.6</v>
      </c>
    </row>
    <row r="713">
      <c r="A713" s="6">
        <v>16.0</v>
      </c>
      <c r="B713" s="7">
        <v>45962.0</v>
      </c>
      <c r="C713" s="8">
        <v>0.6622453703703703</v>
      </c>
      <c r="D713" s="6" t="s">
        <v>12</v>
      </c>
      <c r="E713" s="10"/>
      <c r="F713" s="10"/>
      <c r="I713" s="14">
        <f t="array" ref="I713">IF(D713="","",INDEX('Товары '!$D$2:$D$78, MATCH(D713, 'Товары '!$B$2:$B$78, 0)))
</f>
        <v>13</v>
      </c>
      <c r="J713" s="14">
        <f>IF(D713="","",VLOOKUP(D713, 'Товары '!$B$2:$C$78, 2, FALSE))
</f>
        <v>6.4</v>
      </c>
      <c r="K713" s="15">
        <f t="shared" si="12"/>
        <v>6.6</v>
      </c>
    </row>
    <row r="714">
      <c r="A714" s="6">
        <v>17.0</v>
      </c>
      <c r="B714" s="7">
        <v>45962.0</v>
      </c>
      <c r="C714" s="8">
        <v>0.6643055555555556</v>
      </c>
      <c r="D714" s="6" t="s">
        <v>22</v>
      </c>
      <c r="E714" s="10"/>
      <c r="F714" s="10"/>
      <c r="I714" s="14">
        <f t="array" ref="I714">IF(D714="","",INDEX('Товары '!$D$2:$D$78, MATCH(D714, 'Товары '!$B$2:$B$78, 0)))
</f>
        <v>15</v>
      </c>
      <c r="J714" s="14">
        <f>IF(D714="","",VLOOKUP(D714, 'Товары '!$B$2:$C$78, 2, FALSE))
</f>
        <v>6</v>
      </c>
      <c r="K714" s="15">
        <f t="shared" si="12"/>
        <v>9</v>
      </c>
    </row>
    <row r="715">
      <c r="A715" s="6">
        <v>18.0</v>
      </c>
      <c r="B715" s="7">
        <v>45962.0</v>
      </c>
      <c r="C715" s="8">
        <v>0.6644560185185185</v>
      </c>
      <c r="D715" s="6" t="s">
        <v>17</v>
      </c>
      <c r="E715" s="10"/>
      <c r="F715" s="10"/>
      <c r="I715" s="13">
        <f t="array" ref="I715">IF(D715="","",INDEX('Товары '!$D$2:$D$78, MATCH(D715, 'Товары '!$B$2:$B$78, 0)))
</f>
        <v>15</v>
      </c>
      <c r="J715" s="14">
        <f>IF(D715="","",VLOOKUP(D715, 'Товары '!$B$2:$C$78, 2, FALSE))
</f>
        <v>9</v>
      </c>
      <c r="K715" s="15">
        <f t="shared" si="12"/>
        <v>6</v>
      </c>
    </row>
    <row r="716">
      <c r="A716" s="6">
        <v>19.0</v>
      </c>
      <c r="B716" s="7">
        <v>45962.0</v>
      </c>
      <c r="C716" s="8">
        <v>0.6758796296296297</v>
      </c>
      <c r="D716" s="6" t="s">
        <v>12</v>
      </c>
      <c r="E716" s="10"/>
      <c r="F716" s="10"/>
      <c r="I716" s="14">
        <f t="array" ref="I716">IF(D716="","",INDEX('Товары '!$D$2:$D$78, MATCH(D716, 'Товары '!$B$2:$B$78, 0)))
</f>
        <v>13</v>
      </c>
      <c r="J716" s="14">
        <f>IF(D716="","",VLOOKUP(D716, 'Товары '!$B$2:$C$78, 2, FALSE))
</f>
        <v>6.4</v>
      </c>
      <c r="K716" s="15">
        <f t="shared" si="12"/>
        <v>6.6</v>
      </c>
    </row>
    <row r="717">
      <c r="A717" s="6">
        <v>20.0</v>
      </c>
      <c r="B717" s="7">
        <v>45962.0</v>
      </c>
      <c r="C717" s="8">
        <v>0.6759143518518519</v>
      </c>
      <c r="D717" s="6" t="s">
        <v>12</v>
      </c>
      <c r="E717" s="10"/>
      <c r="F717" s="10"/>
      <c r="I717" s="14">
        <f t="array" ref="I717">IF(D717="","",INDEX('Товары '!$D$2:$D$78, MATCH(D717, 'Товары '!$B$2:$B$78, 0)))
</f>
        <v>13</v>
      </c>
      <c r="J717" s="14">
        <f>IF(D717="","",VLOOKUP(D717, 'Товары '!$B$2:$C$78, 2, FALSE))
</f>
        <v>6.4</v>
      </c>
      <c r="K717" s="15">
        <f t="shared" si="12"/>
        <v>6.6</v>
      </c>
    </row>
    <row r="718">
      <c r="A718" s="6">
        <v>21.0</v>
      </c>
      <c r="B718" s="7">
        <v>45962.0</v>
      </c>
      <c r="C718" s="8">
        <v>0.6765393518518519</v>
      </c>
      <c r="D718" s="6" t="s">
        <v>21</v>
      </c>
      <c r="E718" s="10"/>
      <c r="F718" s="10"/>
      <c r="I718" s="13">
        <f t="array" ref="I718">IF(D718="","",INDEX('Товары '!$D$2:$D$78, MATCH(D718, 'Товары '!$B$2:$B$78, 0)))
</f>
        <v>15</v>
      </c>
      <c r="J718" s="14">
        <f>IF(D718="","",VLOOKUP(D718, 'Товары '!$B$2:$C$78, 2, FALSE))
</f>
        <v>6.9</v>
      </c>
      <c r="K718" s="15">
        <f t="shared" si="12"/>
        <v>8.1</v>
      </c>
    </row>
    <row r="719">
      <c r="A719" s="6">
        <v>22.0</v>
      </c>
      <c r="B719" s="7">
        <v>45962.0</v>
      </c>
      <c r="C719" s="8">
        <v>0.6771759259259259</v>
      </c>
      <c r="D719" s="6" t="s">
        <v>21</v>
      </c>
      <c r="E719" s="10"/>
      <c r="F719" s="10"/>
      <c r="I719" s="13">
        <f t="array" ref="I719">IF(D719="","",INDEX('Товары '!$D$2:$D$78, MATCH(D719, 'Товары '!$B$2:$B$78, 0)))
</f>
        <v>15</v>
      </c>
      <c r="J719" s="14">
        <f>IF(D719="","",VLOOKUP(D719, 'Товары '!$B$2:$C$78, 2, FALSE))
</f>
        <v>6.9</v>
      </c>
      <c r="K719" s="15">
        <f t="shared" si="12"/>
        <v>8.1</v>
      </c>
    </row>
    <row r="720">
      <c r="A720" s="6">
        <v>23.0</v>
      </c>
      <c r="B720" s="7">
        <v>45962.0</v>
      </c>
      <c r="C720" s="8">
        <v>0.6866203703703704</v>
      </c>
      <c r="D720" s="6" t="s">
        <v>25</v>
      </c>
      <c r="E720" s="10"/>
      <c r="F720" s="10">
        <v>5.0</v>
      </c>
      <c r="I720" s="14">
        <f t="array" ref="I720">IF(D720="","",INDEX('Товары '!$D$2:$D$78, MATCH(D720, 'Товары '!$B$2:$B$78, 0)))
</f>
        <v>30</v>
      </c>
      <c r="J720" s="14">
        <f>IF(D720="","",VLOOKUP(D720, 'Товары '!$B$2:$C$78, 2, FALSE))
</f>
        <v>0</v>
      </c>
      <c r="K720" s="15">
        <f t="shared" si="12"/>
        <v>25</v>
      </c>
    </row>
    <row r="721">
      <c r="A721" s="6">
        <v>24.0</v>
      </c>
      <c r="B721" s="7">
        <v>45962.0</v>
      </c>
      <c r="C721" s="8">
        <v>0.6868287037037037</v>
      </c>
      <c r="D721" s="6" t="s">
        <v>17</v>
      </c>
      <c r="E721" s="10"/>
      <c r="F721" s="10"/>
      <c r="I721" s="13">
        <f t="array" ref="I721">IF(D721="","",INDEX('Товары '!$D$2:$D$78, MATCH(D721, 'Товары '!$B$2:$B$78, 0)))
</f>
        <v>15</v>
      </c>
      <c r="J721" s="14">
        <f>IF(D721="","",VLOOKUP(D721, 'Товары '!$B$2:$C$78, 2, FALSE))
</f>
        <v>9</v>
      </c>
      <c r="K721" s="15">
        <f t="shared" si="12"/>
        <v>6</v>
      </c>
    </row>
    <row r="722">
      <c r="A722" s="6">
        <v>25.0</v>
      </c>
      <c r="B722" s="7">
        <v>45962.0</v>
      </c>
      <c r="C722" s="8">
        <v>0.7279745370370371</v>
      </c>
      <c r="D722" s="6" t="s">
        <v>18</v>
      </c>
      <c r="E722" s="10"/>
      <c r="F722" s="10"/>
      <c r="I722" s="14">
        <f t="array" ref="I722">IF(D722="","",INDEX('Товары '!$D$2:$D$78, MATCH(D722, 'Товары '!$B$2:$B$78, 0)))
</f>
        <v>15</v>
      </c>
      <c r="J722" s="14">
        <f>IF(D722="","",VLOOKUP(D722, 'Товары '!$B$2:$C$78, 2, FALSE))
</f>
        <v>8</v>
      </c>
      <c r="K722" s="15">
        <f t="shared" si="12"/>
        <v>7</v>
      </c>
    </row>
    <row r="723">
      <c r="A723" s="6">
        <v>26.0</v>
      </c>
      <c r="B723" s="7">
        <v>45962.0</v>
      </c>
      <c r="C723" s="8">
        <v>0.7336574074074074</v>
      </c>
      <c r="D723" s="6" t="s">
        <v>25</v>
      </c>
      <c r="E723" s="10"/>
      <c r="F723" s="10"/>
      <c r="I723" s="14">
        <f t="array" ref="I723">IF(D723="","",INDEX('Товары '!$D$2:$D$78, MATCH(D723, 'Товары '!$B$2:$B$78, 0)))
</f>
        <v>30</v>
      </c>
      <c r="J723" s="13">
        <v>15.0</v>
      </c>
      <c r="K723" s="20">
        <v>15.0</v>
      </c>
    </row>
    <row r="724">
      <c r="A724" s="6">
        <v>27.0</v>
      </c>
      <c r="B724" s="7">
        <v>45962.0</v>
      </c>
      <c r="C724" s="8">
        <v>0.7361111111111112</v>
      </c>
      <c r="D724" s="6" t="s">
        <v>18</v>
      </c>
      <c r="E724" s="10"/>
      <c r="F724" s="10"/>
      <c r="I724" s="14">
        <f t="array" ref="I724">IF(D723="","",INDEX('Товары '!$D$2:$D$78, MATCH(D723, 'Товары '!$B$2:$B$78, 0)))
</f>
        <v>30</v>
      </c>
      <c r="J724" s="13">
        <v>15.0</v>
      </c>
      <c r="K724" s="15">
        <f t="shared" ref="K724:K729" si="13">IF(OR(I724="", J724=""), "", VALUE(I724) - VALUE(J724))-F723
</f>
        <v>15</v>
      </c>
    </row>
    <row r="725">
      <c r="A725" s="6">
        <v>28.0</v>
      </c>
      <c r="B725" s="7">
        <v>45962.0</v>
      </c>
      <c r="C725" s="8">
        <v>0.7555324074074075</v>
      </c>
      <c r="D725" s="6" t="s">
        <v>16</v>
      </c>
      <c r="E725" s="10"/>
      <c r="F725" s="10"/>
      <c r="I725" s="14">
        <f t="array" ref="I725">IF(D724="","",INDEX('Товары '!$D$2:$D$78, MATCH(D724, 'Товары '!$B$2:$B$78, 0)))
</f>
        <v>15</v>
      </c>
      <c r="J725" s="14">
        <f>IF(D724="","",VLOOKUP(D724, 'Товары '!$B$2:$C$78, 2, FALSE))
</f>
        <v>8</v>
      </c>
      <c r="K725" s="15">
        <f t="shared" si="13"/>
        <v>7</v>
      </c>
    </row>
    <row r="726">
      <c r="A726" s="6">
        <v>29.0</v>
      </c>
      <c r="B726" s="7">
        <v>45962.0</v>
      </c>
      <c r="C726" s="8">
        <v>0.7746527777777777</v>
      </c>
      <c r="D726" s="6" t="s">
        <v>11</v>
      </c>
      <c r="E726" s="10"/>
      <c r="F726" s="10"/>
      <c r="I726" s="13">
        <f t="array" ref="I726">IF(D725="","",INDEX('Товары '!$D$2:$D$78, MATCH(D725, 'Товары '!$B$2:$B$78, 0)))
</f>
        <v>15</v>
      </c>
      <c r="J726" s="14">
        <f>IF(D725="","",VLOOKUP(D725, 'Товары '!$B$2:$C$78, 2, FALSE))
</f>
        <v>8.5</v>
      </c>
      <c r="K726" s="15">
        <f t="shared" si="13"/>
        <v>6.5</v>
      </c>
    </row>
    <row r="727">
      <c r="A727" s="6">
        <v>30.0</v>
      </c>
      <c r="B727" s="7">
        <v>45962.0</v>
      </c>
      <c r="C727" s="8">
        <v>0.7747337962962964</v>
      </c>
      <c r="D727" s="6" t="s">
        <v>11</v>
      </c>
      <c r="E727" s="10"/>
      <c r="F727" s="10"/>
      <c r="I727" s="13">
        <f t="array" ref="I727">IF(D726="","",INDEX('Товары '!$D$2:$D$78, MATCH(D726, 'Товары '!$B$2:$B$78, 0)))
</f>
        <v>15</v>
      </c>
      <c r="J727" s="14">
        <f>IF(D726="","",VLOOKUP(D726, 'Товары '!$B$2:$C$78, 2, FALSE))
</f>
        <v>9</v>
      </c>
      <c r="K727" s="15">
        <f t="shared" si="13"/>
        <v>6</v>
      </c>
    </row>
    <row r="728">
      <c r="A728" s="6">
        <v>31.0</v>
      </c>
      <c r="B728" s="7">
        <v>45962.0</v>
      </c>
      <c r="C728" s="8">
        <v>0.7826273148148148</v>
      </c>
      <c r="D728" s="6" t="s">
        <v>21</v>
      </c>
      <c r="E728" s="10"/>
      <c r="F728" s="10"/>
      <c r="I728" s="13">
        <f t="array" ref="I728">IF(D727="","",INDEX('Товары '!$D$2:$D$78, MATCH(D727, 'Товары '!$B$2:$B$78, 0)))
</f>
        <v>15</v>
      </c>
      <c r="J728" s="14">
        <f>IF(D727="","",VLOOKUP(D727, 'Товары '!$B$2:$C$78, 2, FALSE))
</f>
        <v>9</v>
      </c>
      <c r="K728" s="15">
        <f t="shared" si="13"/>
        <v>6</v>
      </c>
    </row>
    <row r="729">
      <c r="A729" s="6">
        <v>32.0</v>
      </c>
      <c r="B729" s="7">
        <v>45962.0</v>
      </c>
      <c r="C729" s="8">
        <v>0.7828356481481481</v>
      </c>
      <c r="D729" s="6" t="s">
        <v>25</v>
      </c>
      <c r="E729" s="10"/>
      <c r="F729" s="10"/>
      <c r="I729" s="13">
        <f t="array" ref="I729">IF(D728="","",INDEX('Товары '!$D$2:$D$78, MATCH(D728, 'Товары '!$B$2:$B$78, 0)))
</f>
        <v>15</v>
      </c>
      <c r="J729" s="14">
        <f>IF(D728="","",VLOOKUP(D728, 'Товары '!$B$2:$C$78, 2, FALSE))
</f>
        <v>6.9</v>
      </c>
      <c r="K729" s="15">
        <f t="shared" si="13"/>
        <v>8.1</v>
      </c>
    </row>
    <row r="730">
      <c r="A730" s="6">
        <v>33.0</v>
      </c>
      <c r="B730" s="7">
        <v>45962.0</v>
      </c>
      <c r="C730" s="8">
        <v>0.7975347222222222</v>
      </c>
      <c r="D730" s="6" t="s">
        <v>13</v>
      </c>
      <c r="E730" s="10"/>
      <c r="F730" s="10"/>
      <c r="I730" s="14">
        <f t="array" ref="I730">IF(D729="","",INDEX('Товары '!$D$2:$D$78, MATCH(D729, 'Товары '!$B$2:$B$78, 0)))
</f>
        <v>30</v>
      </c>
      <c r="J730" s="13">
        <v>15.0</v>
      </c>
      <c r="K730" s="20">
        <v>15.0</v>
      </c>
    </row>
    <row r="731">
      <c r="A731" s="6">
        <v>34.0</v>
      </c>
      <c r="B731" s="7">
        <v>45962.0</v>
      </c>
      <c r="C731" s="8">
        <v>0.8040046296296296</v>
      </c>
      <c r="D731" s="6" t="s">
        <v>17</v>
      </c>
      <c r="E731" s="10"/>
      <c r="F731" s="10"/>
      <c r="I731" s="14">
        <f t="array" ref="I731">IF(D730="","",INDEX('Товары '!$D$2:$D$78, MATCH(D730, 'Товары '!$B$2:$B$78, 0)))
</f>
        <v>70</v>
      </c>
      <c r="J731" s="14">
        <f>IF(D730="","",VLOOKUP(D730, 'Товары '!$B$2:$C$78, 2, FALSE))
</f>
        <v>40</v>
      </c>
      <c r="K731" s="15">
        <f t="shared" ref="K731:K745" si="14">IF(OR(I731="", J731=""), "", VALUE(I731) - VALUE(J731))-F730
</f>
        <v>30</v>
      </c>
    </row>
    <row r="732">
      <c r="A732" s="6">
        <v>35.0</v>
      </c>
      <c r="B732" s="7">
        <v>45962.0</v>
      </c>
      <c r="C732" s="8">
        <v>0.8050347222222223</v>
      </c>
      <c r="D732" s="6" t="s">
        <v>17</v>
      </c>
      <c r="E732" s="10"/>
      <c r="F732" s="10">
        <v>5.0</v>
      </c>
      <c r="I732" s="13">
        <f t="array" ref="I732">IF(D731="","",INDEX('Товары '!$D$2:$D$78, MATCH(D731, 'Товары '!$B$2:$B$78, 0)))
</f>
        <v>15</v>
      </c>
      <c r="J732" s="14">
        <f>IF(D731="","",VLOOKUP(D731, 'Товары '!$B$2:$C$78, 2, FALSE))
</f>
        <v>9</v>
      </c>
      <c r="K732" s="15">
        <f t="shared" si="14"/>
        <v>6</v>
      </c>
    </row>
    <row r="733">
      <c r="A733" s="6">
        <v>36.0</v>
      </c>
      <c r="B733" s="7">
        <v>45962.0</v>
      </c>
      <c r="C733" s="8">
        <v>0.8167708333333333</v>
      </c>
      <c r="D733" s="6" t="s">
        <v>14</v>
      </c>
      <c r="E733" s="10"/>
      <c r="F733" s="10"/>
      <c r="I733" s="13">
        <f t="array" ref="I733">IF(D732="","",INDEX('Товары '!$D$2:$D$78, MATCH(D732, 'Товары '!$B$2:$B$78, 0)))
</f>
        <v>15</v>
      </c>
      <c r="J733" s="14">
        <f>IF(D732="","",VLOOKUP(D732, 'Товары '!$B$2:$C$78, 2, FALSE))
</f>
        <v>9</v>
      </c>
      <c r="K733" s="15">
        <f t="shared" si="14"/>
        <v>1</v>
      </c>
    </row>
    <row r="734">
      <c r="A734" s="6">
        <v>37.0</v>
      </c>
      <c r="B734" s="7">
        <v>45962.0</v>
      </c>
      <c r="C734" s="8">
        <v>0.8285648148148148</v>
      </c>
      <c r="D734" s="6" t="s">
        <v>11</v>
      </c>
      <c r="E734" s="10"/>
      <c r="F734" s="10"/>
      <c r="I734" s="14">
        <f t="array" ref="I734">IF(D733="","",INDEX('Товары '!$D$2:$D$78, MATCH(D733, 'Товары '!$B$2:$B$78, 0)))
</f>
        <v>15</v>
      </c>
      <c r="J734" s="14">
        <f>IF(D733="","",VLOOKUP(D733, 'Товары '!$B$2:$C$78, 2, FALSE))
</f>
        <v>9</v>
      </c>
      <c r="K734" s="15">
        <f t="shared" si="14"/>
        <v>6</v>
      </c>
    </row>
    <row r="735">
      <c r="A735" s="6">
        <v>38.0</v>
      </c>
      <c r="B735" s="7">
        <v>45962.0</v>
      </c>
      <c r="C735" s="8">
        <v>0.8374189814814815</v>
      </c>
      <c r="D735" s="6" t="s">
        <v>17</v>
      </c>
      <c r="E735" s="10"/>
      <c r="F735" s="10"/>
      <c r="I735" s="13">
        <f t="array" ref="I735">IF(D734="","",INDEX('Товары '!$D$2:$D$78, MATCH(D734, 'Товары '!$B$2:$B$78, 0)))
</f>
        <v>15</v>
      </c>
      <c r="J735" s="14">
        <f>IF(D734="","",VLOOKUP(D734, 'Товары '!$B$2:$C$78, 2, FALSE))
</f>
        <v>9</v>
      </c>
      <c r="K735" s="15">
        <f t="shared" si="14"/>
        <v>6</v>
      </c>
    </row>
    <row r="736">
      <c r="A736" s="6">
        <v>39.0</v>
      </c>
      <c r="B736" s="7">
        <v>45962.0</v>
      </c>
      <c r="C736" s="8">
        <v>0.8374189814814815</v>
      </c>
      <c r="D736" s="6" t="s">
        <v>17</v>
      </c>
      <c r="E736" s="10"/>
      <c r="F736" s="10"/>
      <c r="I736" s="13">
        <f t="array" ref="I736">IF(D735="","",INDEX('Товары '!$D$2:$D$78, MATCH(D735, 'Товары '!$B$2:$B$78, 0)))
</f>
        <v>15</v>
      </c>
      <c r="J736" s="14">
        <f>IF(D735="","",VLOOKUP(D735, 'Товары '!$B$2:$C$78, 2, FALSE))
</f>
        <v>9</v>
      </c>
      <c r="K736" s="15">
        <f t="shared" si="14"/>
        <v>6</v>
      </c>
    </row>
    <row r="737">
      <c r="A737" s="6">
        <v>40.0</v>
      </c>
      <c r="B737" s="7">
        <v>45962.0</v>
      </c>
      <c r="C737" s="8">
        <v>0.8966319444444445</v>
      </c>
      <c r="D737" s="6" t="s">
        <v>14</v>
      </c>
      <c r="E737" s="10"/>
      <c r="F737" s="10"/>
      <c r="I737" s="13">
        <f t="array" ref="I737">IF(D736="","",INDEX('Товары '!$D$2:$D$78, MATCH(D736, 'Товары '!$B$2:$B$78, 0)))
</f>
        <v>15</v>
      </c>
      <c r="J737" s="14">
        <f>IF(D736="","",VLOOKUP(D736, 'Товары '!$B$2:$C$78, 2, FALSE))
</f>
        <v>9</v>
      </c>
      <c r="K737" s="15">
        <f t="shared" si="14"/>
        <v>6</v>
      </c>
    </row>
    <row r="738">
      <c r="A738" s="6">
        <v>41.0</v>
      </c>
      <c r="B738" s="7">
        <v>45962.0</v>
      </c>
      <c r="C738" s="8">
        <v>0.8968402777777778</v>
      </c>
      <c r="D738" s="6" t="s">
        <v>14</v>
      </c>
      <c r="E738" s="10"/>
      <c r="F738" s="10">
        <v>5.0</v>
      </c>
      <c r="I738" s="14">
        <f t="array" ref="I738">IF(D737="","",INDEX('Товары '!$D$2:$D$78, MATCH(D737, 'Товары '!$B$2:$B$78, 0)))
</f>
        <v>15</v>
      </c>
      <c r="J738" s="14">
        <f>IF(D737="","",VLOOKUP(D737, 'Товары '!$B$2:$C$78, 2, FALSE))
</f>
        <v>9</v>
      </c>
      <c r="K738" s="15">
        <f t="shared" si="14"/>
        <v>6</v>
      </c>
    </row>
    <row r="739">
      <c r="A739" s="6">
        <v>42.0</v>
      </c>
      <c r="B739" s="7">
        <v>45962.0</v>
      </c>
      <c r="C739" s="8">
        <v>0.8376736111111112</v>
      </c>
      <c r="D739" s="6" t="s">
        <v>21</v>
      </c>
      <c r="E739" s="10"/>
      <c r="F739" s="10"/>
      <c r="I739" s="14">
        <f t="array" ref="I739">IF(D738="","",INDEX('Товары '!$D$2:$D$78, MATCH(D738, 'Товары '!$B$2:$B$78, 0)))
</f>
        <v>15</v>
      </c>
      <c r="J739" s="14">
        <f>IF(D738="","",VLOOKUP(D738, 'Товары '!$B$2:$C$78, 2, FALSE))
</f>
        <v>9</v>
      </c>
      <c r="K739" s="15">
        <f t="shared" si="14"/>
        <v>1</v>
      </c>
    </row>
    <row r="740">
      <c r="A740" s="6">
        <v>43.0</v>
      </c>
      <c r="B740" s="7">
        <v>45962.0</v>
      </c>
      <c r="C740" s="8">
        <v>0.8809837962962963</v>
      </c>
      <c r="D740" s="6" t="s">
        <v>12</v>
      </c>
      <c r="E740" s="10"/>
      <c r="F740" s="10"/>
      <c r="I740" s="13">
        <f t="array" ref="I740">IF(D739="","",INDEX('Товары '!$D$2:$D$78, MATCH(D739, 'Товары '!$B$2:$B$78, 0)))
</f>
        <v>15</v>
      </c>
      <c r="J740" s="14">
        <f>IF(D739="","",VLOOKUP(D739, 'Товары '!$B$2:$C$78, 2, FALSE))
</f>
        <v>6.9</v>
      </c>
      <c r="K740" s="15">
        <f t="shared" si="14"/>
        <v>8.1</v>
      </c>
    </row>
    <row r="741">
      <c r="A741" s="6">
        <v>44.0</v>
      </c>
      <c r="B741" s="7">
        <v>45962.0</v>
      </c>
      <c r="C741" s="8">
        <v>0.8806597222222222</v>
      </c>
      <c r="D741" s="6" t="s">
        <v>21</v>
      </c>
      <c r="E741" s="10"/>
      <c r="F741" s="10"/>
      <c r="I741" s="14">
        <f t="array" ref="I741">IF(D740="","",INDEX('Товары '!$D$2:$D$78, MATCH(D740, 'Товары '!$B$2:$B$78, 0)))
</f>
        <v>13</v>
      </c>
      <c r="J741" s="14">
        <f>IF(D740="","",VLOOKUP(D740, 'Товары '!$B$2:$C$78, 2, FALSE))
</f>
        <v>6.4</v>
      </c>
      <c r="K741" s="15">
        <f t="shared" si="14"/>
        <v>6.6</v>
      </c>
    </row>
    <row r="742">
      <c r="A742" s="6">
        <v>45.0</v>
      </c>
      <c r="B742" s="7">
        <v>45962.0</v>
      </c>
      <c r="C742" s="8">
        <v>0.8809490740740741</v>
      </c>
      <c r="D742" s="6" t="s">
        <v>12</v>
      </c>
      <c r="E742" s="10"/>
      <c r="F742" s="10"/>
      <c r="I742" s="13">
        <f t="array" ref="I742">IF(D741="","",INDEX('Товары '!$D$2:$D$78, MATCH(D741, 'Товары '!$B$2:$B$78, 0)))
</f>
        <v>15</v>
      </c>
      <c r="J742" s="14">
        <f>IF(D741="","",VLOOKUP(D741, 'Товары '!$B$2:$C$78, 2, FALSE))
</f>
        <v>6.9</v>
      </c>
      <c r="K742" s="15">
        <f t="shared" si="14"/>
        <v>8.1</v>
      </c>
    </row>
    <row r="743">
      <c r="A743" s="6">
        <v>46.0</v>
      </c>
      <c r="B743" s="7">
        <v>45962.0</v>
      </c>
      <c r="C743" s="8">
        <v>0.8809837962962963</v>
      </c>
      <c r="D743" s="6" t="s">
        <v>17</v>
      </c>
      <c r="E743" s="10"/>
      <c r="F743" s="10"/>
      <c r="I743" s="14">
        <f t="array" ref="I743">IF(D742="","",INDEX('Товары '!$D$2:$D$78, MATCH(D742, 'Товары '!$B$2:$B$78, 0)))
</f>
        <v>13</v>
      </c>
      <c r="J743" s="14">
        <f>IF(D742="","",VLOOKUP(D742, 'Товары '!$B$2:$C$78, 2, FALSE))
</f>
        <v>6.4</v>
      </c>
      <c r="K743" s="15">
        <f t="shared" si="14"/>
        <v>6.6</v>
      </c>
    </row>
    <row r="744">
      <c r="A744" s="6">
        <v>47.0</v>
      </c>
      <c r="B744" s="7">
        <v>45962.0</v>
      </c>
      <c r="C744" s="8">
        <v>0.8812615740740741</v>
      </c>
      <c r="D744" s="6" t="s">
        <v>20</v>
      </c>
      <c r="E744" s="10"/>
      <c r="F744" s="10"/>
      <c r="I744" s="13">
        <f t="array" ref="I744">IF(D743="","",INDEX('Товары '!$D$2:$D$78, MATCH(D743, 'Товары '!$B$2:$B$78, 0)))
</f>
        <v>15</v>
      </c>
      <c r="J744" s="14">
        <f>IF(D743="","",VLOOKUP(D743, 'Товары '!$B$2:$C$78, 2, FALSE))
</f>
        <v>9</v>
      </c>
      <c r="K744" s="15">
        <f t="shared" si="14"/>
        <v>6</v>
      </c>
    </row>
    <row r="745">
      <c r="A745" s="6">
        <v>48.0</v>
      </c>
      <c r="B745" s="7">
        <v>45962.0</v>
      </c>
      <c r="C745" s="8">
        <v>0.9316550925925926</v>
      </c>
      <c r="D745" s="6" t="s">
        <v>17</v>
      </c>
      <c r="I745" s="14">
        <f t="array" ref="I745">IF(D744="","",INDEX('Товары '!$D$2:$D$78, MATCH(D744, 'Товары '!$B$2:$B$78, 0)))
</f>
        <v>15</v>
      </c>
      <c r="J745" s="14">
        <f>IF(D744="","",VLOOKUP(D744, 'Товары '!$B$2:$C$78, 2, FALSE))
</f>
        <v>9</v>
      </c>
      <c r="K745" s="15">
        <f t="shared" si="14"/>
        <v>6</v>
      </c>
    </row>
    <row r="746">
      <c r="A746" s="6">
        <v>49.0</v>
      </c>
      <c r="B746" s="7">
        <v>45962.0</v>
      </c>
      <c r="C746" s="8">
        <v>0.9316550925925926</v>
      </c>
      <c r="D746" s="6" t="s">
        <v>17</v>
      </c>
      <c r="E746" s="10"/>
      <c r="F746" s="10"/>
      <c r="I746" s="13">
        <f t="array" ref="I746">IF(D746="","",INDEX('Товары '!$D$2:$D$78, MATCH(D746, 'Товары '!$B$2:$B$78, 0)))
</f>
        <v>15</v>
      </c>
      <c r="J746" s="14">
        <f>IF(D746="","",VLOOKUP(D746, 'Товары '!$B$2:$C$78, 2, FALSE))
</f>
        <v>9</v>
      </c>
      <c r="K746" s="15">
        <f t="shared" ref="K746:K757" si="15">IF(OR(I746="", J746=""), "", VALUE(I746) - VALUE(J746))-F746
</f>
        <v>6</v>
      </c>
    </row>
    <row r="747">
      <c r="A747" s="6">
        <v>50.0</v>
      </c>
      <c r="B747" s="7"/>
      <c r="C747" s="8"/>
      <c r="D747" s="18"/>
      <c r="E747" s="10"/>
      <c r="F747" s="10"/>
      <c r="I747" s="13" t="str">
        <f t="array" ref="I747">IF(D747="","",INDEX('Товары '!$D$2:$D$78, MATCH(D747, 'Товары '!$B$2:$B$78, 0)))
</f>
        <v/>
      </c>
      <c r="J747" s="13" t="str">
        <f>IF(D747="","",VLOOKUP(D747, 'Товары '!$B$2:$C$78, 2, FALSE))
</f>
        <v/>
      </c>
      <c r="K747" s="15">
        <f t="shared" si="15"/>
        <v>0</v>
      </c>
    </row>
    <row r="748">
      <c r="A748" s="6">
        <v>51.0</v>
      </c>
      <c r="B748" s="7"/>
      <c r="C748" s="8"/>
      <c r="D748" s="18"/>
      <c r="E748" s="10"/>
      <c r="F748" s="10"/>
      <c r="I748" s="13" t="str">
        <f t="array" ref="I748">IF(D748="","",INDEX('Товары '!$D$2:$D$78, MATCH(D748, 'Товары '!$B$2:$B$78, 0)))
</f>
        <v/>
      </c>
      <c r="J748" s="13" t="str">
        <f>IF(D748="","",VLOOKUP(D748, 'Товары '!$B$2:$C$78, 2, FALSE))
</f>
        <v/>
      </c>
      <c r="K748" s="15">
        <f t="shared" si="15"/>
        <v>0</v>
      </c>
    </row>
    <row r="749">
      <c r="A749" s="6">
        <v>52.0</v>
      </c>
      <c r="B749" s="7"/>
      <c r="C749" s="8"/>
      <c r="D749" s="18"/>
      <c r="E749" s="10"/>
      <c r="F749" s="10"/>
      <c r="I749" s="13" t="str">
        <f t="array" ref="I749">IF(D749="","",INDEX('Товары '!$D$2:$D$78, MATCH(D749, 'Товары '!$B$2:$B$78, 0)))
</f>
        <v/>
      </c>
      <c r="J749" s="13" t="str">
        <f>IF(D749="","",VLOOKUP(D749, 'Товары '!$B$2:$C$78, 2, FALSE))
</f>
        <v/>
      </c>
      <c r="K749" s="15">
        <f t="shared" si="15"/>
        <v>0</v>
      </c>
    </row>
    <row r="750">
      <c r="A750" s="6">
        <v>53.0</v>
      </c>
      <c r="B750" s="7"/>
      <c r="C750" s="8"/>
      <c r="D750" s="18"/>
      <c r="E750" s="10"/>
      <c r="F750" s="10"/>
      <c r="I750" s="13" t="str">
        <f t="array" ref="I750">IF(D750="","",INDEX('Товары '!$D$2:$D$78, MATCH(D750, 'Товары '!$B$2:$B$78, 0)))
</f>
        <v/>
      </c>
      <c r="J750" s="13" t="str">
        <f>IF(D750="","",VLOOKUP(D750, 'Товары '!$B$2:$C$78, 2, FALSE))
</f>
        <v/>
      </c>
      <c r="K750" s="15">
        <f t="shared" si="15"/>
        <v>0</v>
      </c>
    </row>
    <row r="751">
      <c r="A751" s="6">
        <v>54.0</v>
      </c>
      <c r="B751" s="7"/>
      <c r="C751" s="8"/>
      <c r="D751" s="18"/>
      <c r="E751" s="10"/>
      <c r="F751" s="10"/>
      <c r="I751" s="13" t="str">
        <f t="array" ref="I751">IF(D751="","",INDEX('Товары '!$D$2:$D$78, MATCH(D751, 'Товары '!$B$2:$B$78, 0)))
</f>
        <v/>
      </c>
      <c r="J751" s="13" t="str">
        <f>IF(D751="","",VLOOKUP(D751, 'Товары '!$B$2:$C$78, 2, FALSE))
</f>
        <v/>
      </c>
      <c r="K751" s="15">
        <f t="shared" si="15"/>
        <v>0</v>
      </c>
    </row>
    <row r="752">
      <c r="A752" s="6">
        <v>55.0</v>
      </c>
      <c r="B752" s="7"/>
      <c r="C752" s="8"/>
      <c r="D752" s="18"/>
      <c r="E752" s="10"/>
      <c r="F752" s="10"/>
      <c r="I752" s="13" t="str">
        <f t="array" ref="I752">IF(D752="","",INDEX('Товары '!$D$2:$D$78, MATCH(D752, 'Товары '!$B$2:$B$78, 0)))
</f>
        <v/>
      </c>
      <c r="J752" s="13" t="str">
        <f>IF(D752="","",VLOOKUP(D752, 'Товары '!$B$2:$C$78, 2, FALSE))
</f>
        <v/>
      </c>
      <c r="K752" s="15">
        <f t="shared" si="15"/>
        <v>0</v>
      </c>
    </row>
    <row r="753">
      <c r="A753" s="6">
        <v>56.0</v>
      </c>
      <c r="B753" s="7"/>
      <c r="C753" s="8"/>
      <c r="D753" s="18"/>
      <c r="E753" s="10"/>
      <c r="F753" s="10"/>
      <c r="I753" s="13" t="str">
        <f t="array" ref="I753">IF(D753="","",INDEX('Товары '!$D$2:$D$78, MATCH(D753, 'Товары '!$B$2:$B$78, 0)))
</f>
        <v/>
      </c>
      <c r="J753" s="13" t="str">
        <f>IF(D753="","",VLOOKUP(D753, 'Товары '!$B$2:$C$78, 2, FALSE))
</f>
        <v/>
      </c>
      <c r="K753" s="15">
        <f t="shared" si="15"/>
        <v>0</v>
      </c>
    </row>
    <row r="754">
      <c r="A754" s="6">
        <v>57.0</v>
      </c>
      <c r="B754" s="7"/>
      <c r="C754" s="8"/>
      <c r="D754" s="18"/>
      <c r="E754" s="10"/>
      <c r="F754" s="10"/>
      <c r="I754" s="13" t="str">
        <f t="array" ref="I754">IF(D754="","",INDEX('Товары '!$D$2:$D$78, MATCH(D754, 'Товары '!$B$2:$B$78, 0)))
</f>
        <v/>
      </c>
      <c r="J754" s="13" t="str">
        <f>IF(D754="","",VLOOKUP(D754, 'Товары '!$B$2:$C$78, 2, FALSE))
</f>
        <v/>
      </c>
      <c r="K754" s="15">
        <f t="shared" si="15"/>
        <v>0</v>
      </c>
    </row>
    <row r="755">
      <c r="A755" s="6">
        <v>58.0</v>
      </c>
      <c r="B755" s="7"/>
      <c r="C755" s="8"/>
      <c r="D755" s="18"/>
      <c r="E755" s="10"/>
      <c r="F755" s="10"/>
      <c r="I755" s="13" t="str">
        <f t="array" ref="I755">IF(D755="","",INDEX('Товары '!$D$2:$D$78, MATCH(D755, 'Товары '!$B$2:$B$78, 0)))
</f>
        <v/>
      </c>
      <c r="J755" s="13" t="str">
        <f>IF(D755="","",VLOOKUP(D755, 'Товары '!$B$2:$C$78, 2, FALSE))
</f>
        <v/>
      </c>
      <c r="K755" s="15">
        <f t="shared" si="15"/>
        <v>0</v>
      </c>
    </row>
    <row r="756">
      <c r="A756" s="6">
        <v>59.0</v>
      </c>
      <c r="B756" s="7"/>
      <c r="C756" s="8"/>
      <c r="D756" s="18"/>
      <c r="E756" s="10"/>
      <c r="F756" s="10"/>
      <c r="I756" s="13" t="str">
        <f t="array" ref="I756">IF(D756="","",INDEX('Товары '!$D$2:$D$78, MATCH(D756, 'Товары '!$B$2:$B$78, 0)))
</f>
        <v/>
      </c>
      <c r="J756" s="13" t="str">
        <f>IF(D756="","",VLOOKUP(D756, 'Товары '!$B$2:$C$78, 2, FALSE))
</f>
        <v/>
      </c>
      <c r="K756" s="15">
        <f t="shared" si="15"/>
        <v>0</v>
      </c>
    </row>
    <row r="757">
      <c r="A757" s="6">
        <v>60.0</v>
      </c>
      <c r="B757" s="7"/>
      <c r="C757" s="8"/>
      <c r="D757" s="18"/>
      <c r="E757" s="10"/>
      <c r="F757" s="10"/>
      <c r="I757" s="13" t="str">
        <f t="array" ref="I757">IF(D757="","",INDEX('Товары '!$D$2:$D$78, MATCH(D757, 'Товары '!$B$2:$B$78, 0)))
</f>
        <v/>
      </c>
      <c r="J757" s="13" t="str">
        <f>IF(D757="","",VLOOKUP(D757, 'Товары '!$B$2:$C$78, 2, FALSE))
</f>
        <v/>
      </c>
      <c r="K757" s="15">
        <f t="shared" si="15"/>
        <v>0</v>
      </c>
    </row>
    <row r="758">
      <c r="A758" s="1" t="s">
        <v>0</v>
      </c>
      <c r="B758" s="1" t="s">
        <v>1</v>
      </c>
      <c r="C758" s="2" t="s">
        <v>2</v>
      </c>
      <c r="D758" s="2" t="s">
        <v>3</v>
      </c>
      <c r="E758" s="3" t="s">
        <v>4</v>
      </c>
      <c r="F758" s="1" t="s">
        <v>5</v>
      </c>
      <c r="G758" s="4" t="s">
        <v>6</v>
      </c>
      <c r="H758" s="5" t="s">
        <v>7</v>
      </c>
      <c r="I758" s="1" t="s">
        <v>8</v>
      </c>
      <c r="J758" s="1" t="s">
        <v>9</v>
      </c>
      <c r="K758" s="1" t="s">
        <v>10</v>
      </c>
    </row>
    <row r="761">
      <c r="A761" s="6">
        <v>1.0</v>
      </c>
      <c r="B761" s="7">
        <v>45963.0</v>
      </c>
      <c r="C761" s="8">
        <v>0.5874884259259259</v>
      </c>
      <c r="D761" s="9" t="s">
        <v>36</v>
      </c>
      <c r="E761" s="10"/>
      <c r="F761" s="10"/>
      <c r="G761" s="11">
        <f>SUM(K761:K820)</f>
        <v>240.7</v>
      </c>
      <c r="H761" s="12">
        <f>SUM(J761:K820)</f>
        <v>591</v>
      </c>
      <c r="I761" s="14">
        <f t="array" ref="I761">IF(D761="","",INDEX('Товары '!$D$2:$D$78, MATCH(D761, 'Товары '!$B$2:$B$78, 0)))
</f>
        <v>90</v>
      </c>
      <c r="J761" s="14">
        <f>IF(D761="","",VLOOKUP(D761, 'Товары '!$B$2:$C$78, 2, FALSE))
</f>
        <v>60</v>
      </c>
      <c r="K761" s="15">
        <f t="shared" ref="K761:K820" si="16">IF(OR(I761="", J761=""), "", VALUE(I761) - VALUE(J761))-F761
</f>
        <v>30</v>
      </c>
    </row>
    <row r="762">
      <c r="A762" s="6">
        <v>2.0</v>
      </c>
      <c r="B762" s="7">
        <v>45963.0</v>
      </c>
      <c r="C762" s="16">
        <v>0.5875578703703703</v>
      </c>
      <c r="D762" s="9" t="s">
        <v>12</v>
      </c>
      <c r="E762" s="10"/>
      <c r="F762" s="10"/>
      <c r="I762" s="14">
        <f t="array" ref="I762">IF(D762="","",INDEX('Товары '!$D$2:$D$78, MATCH(D762, 'Товары '!$B$2:$B$78, 0)))
</f>
        <v>13</v>
      </c>
      <c r="J762" s="14">
        <f>IF(D762="","",VLOOKUP(D762, 'Товары '!$B$2:$C$78, 2, FALSE))
</f>
        <v>6.4</v>
      </c>
      <c r="K762" s="15">
        <f t="shared" si="16"/>
        <v>6.6</v>
      </c>
    </row>
    <row r="763">
      <c r="A763" s="6">
        <v>3.0</v>
      </c>
      <c r="B763" s="17">
        <v>45963.0</v>
      </c>
      <c r="C763" s="8">
        <v>0.5920601851851852</v>
      </c>
      <c r="D763" s="9" t="s">
        <v>14</v>
      </c>
      <c r="E763" s="10"/>
      <c r="F763" s="10"/>
      <c r="I763" s="14">
        <f t="array" ref="I763">IF(D763="","",INDEX('Товары '!$D$2:$D$78, MATCH(D763, 'Товары '!$B$2:$B$78, 0)))
</f>
        <v>15</v>
      </c>
      <c r="J763" s="14">
        <f>IF(D763="","",VLOOKUP(D763, 'Товары '!$B$2:$C$78, 2, FALSE))
</f>
        <v>9</v>
      </c>
      <c r="K763" s="15">
        <f t="shared" si="16"/>
        <v>6</v>
      </c>
    </row>
    <row r="764">
      <c r="A764" s="6">
        <v>4.0</v>
      </c>
      <c r="B764" s="17">
        <v>45963.0</v>
      </c>
      <c r="C764" s="8">
        <v>0.5940509259259259</v>
      </c>
      <c r="D764" s="9" t="s">
        <v>20</v>
      </c>
      <c r="E764" s="10"/>
      <c r="F764" s="10"/>
      <c r="I764" s="14">
        <f t="array" ref="I764">IF(D764="","",INDEX('Товары '!$D$2:$D$78, MATCH(D764, 'Товары '!$B$2:$B$78, 0)))
</f>
        <v>15</v>
      </c>
      <c r="J764" s="14">
        <f>IF(D764="","",VLOOKUP(D764, 'Товары '!$B$2:$C$78, 2, FALSE))
</f>
        <v>9</v>
      </c>
      <c r="K764" s="15">
        <f t="shared" si="16"/>
        <v>6</v>
      </c>
    </row>
    <row r="765">
      <c r="A765" s="6">
        <v>5.0</v>
      </c>
      <c r="B765" s="17">
        <v>45963.0</v>
      </c>
      <c r="C765" s="8">
        <v>0.6069560185185185</v>
      </c>
      <c r="D765" s="9" t="s">
        <v>14</v>
      </c>
      <c r="E765" s="10"/>
      <c r="F765" s="10"/>
      <c r="I765" s="14">
        <f t="array" ref="I765">IF(D765="","",INDEX('Товары '!$D$2:$D$78, MATCH(D765, 'Товары '!$B$2:$B$78, 0)))
</f>
        <v>15</v>
      </c>
      <c r="J765" s="14">
        <f>IF(D765="","",VLOOKUP(D765, 'Товары '!$B$2:$C$78, 2, FALSE))
</f>
        <v>9</v>
      </c>
      <c r="K765" s="15">
        <f t="shared" si="16"/>
        <v>6</v>
      </c>
    </row>
    <row r="766">
      <c r="A766" s="6">
        <v>6.0</v>
      </c>
      <c r="B766" s="7">
        <v>45963.0</v>
      </c>
      <c r="C766" s="8">
        <v>0.6075925925925926</v>
      </c>
      <c r="D766" s="9" t="s">
        <v>18</v>
      </c>
      <c r="E766" s="10"/>
      <c r="F766" s="10">
        <v>1.0</v>
      </c>
      <c r="I766" s="14">
        <f t="array" ref="I766">IF(D766="","",INDEX('Товары '!$D$2:$D$78, MATCH(D766, 'Товары '!$B$2:$B$78, 0)))
</f>
        <v>15</v>
      </c>
      <c r="J766" s="14">
        <f>IF(D766="","",VLOOKUP(D766, 'Товары '!$B$2:$C$78, 2, FALSE))
</f>
        <v>8</v>
      </c>
      <c r="K766" s="15">
        <f t="shared" si="16"/>
        <v>6</v>
      </c>
    </row>
    <row r="767">
      <c r="A767" s="6">
        <v>7.0</v>
      </c>
      <c r="B767" s="7">
        <v>45963.0</v>
      </c>
      <c r="C767" s="8">
        <v>0.6430439814814815</v>
      </c>
      <c r="D767" s="9" t="s">
        <v>18</v>
      </c>
      <c r="E767" s="10"/>
      <c r="F767" s="10"/>
      <c r="I767" s="14">
        <f t="array" ref="I767">IF(D767="","",INDEX('Товары '!$D$2:$D$78, MATCH(D767, 'Товары '!$B$2:$B$78, 0)))
</f>
        <v>15</v>
      </c>
      <c r="J767" s="14">
        <f>IF(D767="","",VLOOKUP(D767, 'Товары '!$B$2:$C$78, 2, FALSE))
</f>
        <v>8</v>
      </c>
      <c r="K767" s="15">
        <f t="shared" si="16"/>
        <v>7</v>
      </c>
    </row>
    <row r="768">
      <c r="A768" s="6">
        <v>8.0</v>
      </c>
      <c r="B768" s="7">
        <v>45963.0</v>
      </c>
      <c r="C768" s="8">
        <v>0.6430439814814815</v>
      </c>
      <c r="D768" s="9" t="s">
        <v>22</v>
      </c>
      <c r="E768" s="10"/>
      <c r="F768" s="10"/>
      <c r="I768" s="14">
        <f t="array" ref="I768">IF(D768="","",INDEX('Товары '!$D$2:$D$78, MATCH(D768, 'Товары '!$B$2:$B$78, 0)))
</f>
        <v>15</v>
      </c>
      <c r="J768" s="14">
        <f>IF(D768="","",VLOOKUP(D768, 'Товары '!$B$2:$C$78, 2, FALSE))
</f>
        <v>6</v>
      </c>
      <c r="K768" s="15">
        <f t="shared" si="16"/>
        <v>9</v>
      </c>
    </row>
    <row r="769">
      <c r="A769" s="6">
        <v>9.0</v>
      </c>
      <c r="B769" s="7">
        <v>45963.0</v>
      </c>
      <c r="C769" s="8">
        <v>0.6671180555555556</v>
      </c>
      <c r="D769" s="9" t="s">
        <v>27</v>
      </c>
      <c r="E769" s="10"/>
      <c r="F769" s="10"/>
      <c r="I769" s="14">
        <f t="array" ref="I769">IF(D769="","",INDEX('Товары '!$D$2:$D$78, MATCH(D769, 'Товары '!$B$2:$B$78, 0)))
</f>
        <v>15</v>
      </c>
      <c r="J769" s="14">
        <f>IF(D769="","",VLOOKUP(D769, 'Товары '!$B$2:$C$78, 2, FALSE))
</f>
        <v>8</v>
      </c>
      <c r="K769" s="15">
        <f t="shared" si="16"/>
        <v>7</v>
      </c>
    </row>
    <row r="770">
      <c r="A770" s="6">
        <v>10.0</v>
      </c>
      <c r="B770" s="7">
        <v>45963.0</v>
      </c>
      <c r="C770" s="8">
        <v>0.7010185185185185</v>
      </c>
      <c r="D770" s="9" t="s">
        <v>17</v>
      </c>
      <c r="E770" s="10"/>
      <c r="F770" s="10"/>
      <c r="I770" s="13">
        <f t="array" ref="I770">IF(D770="","",INDEX('Товары '!$D$2:$D$78, MATCH(D770, 'Товары '!$B$2:$B$78, 0)))
</f>
        <v>15</v>
      </c>
      <c r="J770" s="14">
        <f>IF(D770="","",VLOOKUP(D770, 'Товары '!$B$2:$C$78, 2, FALSE))
</f>
        <v>9</v>
      </c>
      <c r="K770" s="15">
        <f t="shared" si="16"/>
        <v>6</v>
      </c>
    </row>
    <row r="771">
      <c r="A771" s="6">
        <v>11.0</v>
      </c>
      <c r="B771" s="7">
        <v>45963.0</v>
      </c>
      <c r="C771" s="8">
        <v>0.7012731481481481</v>
      </c>
      <c r="D771" s="9" t="s">
        <v>20</v>
      </c>
      <c r="E771" s="10"/>
      <c r="F771" s="10"/>
      <c r="I771" s="14">
        <f t="array" ref="I771">IF(D771="","",INDEX('Товары '!$D$2:$D$78, MATCH(D771, 'Товары '!$B$2:$B$78, 0)))
</f>
        <v>15</v>
      </c>
      <c r="J771" s="14">
        <f>IF(D771="","",VLOOKUP(D771, 'Товары '!$B$2:$C$78, 2, FALSE))
</f>
        <v>9</v>
      </c>
      <c r="K771" s="15">
        <f t="shared" si="16"/>
        <v>6</v>
      </c>
    </row>
    <row r="772">
      <c r="A772" s="6">
        <v>12.0</v>
      </c>
      <c r="B772" s="7">
        <v>45963.0</v>
      </c>
      <c r="C772" s="8">
        <v>0.707025462962963</v>
      </c>
      <c r="D772" s="9" t="s">
        <v>16</v>
      </c>
      <c r="E772" s="10"/>
      <c r="F772" s="10"/>
      <c r="I772" s="13">
        <f t="array" ref="I772">IF(D772="","",INDEX('Товары '!$D$2:$D$78, MATCH(D772, 'Товары '!$B$2:$B$78, 0)))
</f>
        <v>15</v>
      </c>
      <c r="J772" s="14">
        <f>IF(D772="","",VLOOKUP(D772, 'Товары '!$B$2:$C$78, 2, FALSE))
</f>
        <v>8.5</v>
      </c>
      <c r="K772" s="15">
        <f t="shared" si="16"/>
        <v>6.5</v>
      </c>
    </row>
    <row r="773">
      <c r="A773" s="6">
        <v>13.0</v>
      </c>
      <c r="B773" s="7">
        <v>45963.0</v>
      </c>
      <c r="C773" s="8">
        <v>0.7466435185185185</v>
      </c>
      <c r="D773" s="6" t="s">
        <v>14</v>
      </c>
      <c r="E773" s="10"/>
      <c r="F773" s="10"/>
      <c r="I773" s="14">
        <f t="array" ref="I773">IF(D773="","",INDEX('Товары '!$D$2:$D$78, MATCH(D773, 'Товары '!$B$2:$B$78, 0)))
</f>
        <v>15</v>
      </c>
      <c r="J773" s="14">
        <f>IF(D773="","",VLOOKUP(D773, 'Товары '!$B$2:$C$78, 2, FALSE))
</f>
        <v>9</v>
      </c>
      <c r="K773" s="15">
        <f t="shared" si="16"/>
        <v>6</v>
      </c>
    </row>
    <row r="774">
      <c r="A774" s="6">
        <v>14.0</v>
      </c>
      <c r="B774" s="7">
        <v>45963.0</v>
      </c>
      <c r="C774" s="8">
        <v>0.7467361111111112</v>
      </c>
      <c r="D774" s="6" t="s">
        <v>17</v>
      </c>
      <c r="E774" s="10"/>
      <c r="F774" s="10"/>
      <c r="I774" s="13">
        <f t="array" ref="I774">IF(D774="","",INDEX('Товары '!$D$2:$D$78, MATCH(D774, 'Товары '!$B$2:$B$78, 0)))
</f>
        <v>15</v>
      </c>
      <c r="J774" s="14">
        <f>IF(D774="","",VLOOKUP(D774, 'Товары '!$B$2:$C$78, 2, FALSE))
</f>
        <v>9</v>
      </c>
      <c r="K774" s="15">
        <f t="shared" si="16"/>
        <v>6</v>
      </c>
    </row>
    <row r="775">
      <c r="A775" s="6">
        <v>15.0</v>
      </c>
      <c r="B775" s="7">
        <v>45963.0</v>
      </c>
      <c r="C775" s="8">
        <v>0.7517361111111112</v>
      </c>
      <c r="D775" s="6" t="s">
        <v>12</v>
      </c>
      <c r="E775" s="10"/>
      <c r="F775" s="10">
        <v>3.0</v>
      </c>
      <c r="I775" s="14">
        <f t="array" ref="I775">IF(D775="","",INDEX('Товары '!$D$2:$D$78, MATCH(D775, 'Товары '!$B$2:$B$78, 0)))
</f>
        <v>13</v>
      </c>
      <c r="J775" s="14">
        <f>IF(D775="","",VLOOKUP(D775, 'Товары '!$B$2:$C$78, 2, FALSE))
</f>
        <v>6.4</v>
      </c>
      <c r="K775" s="15">
        <f t="shared" si="16"/>
        <v>3.6</v>
      </c>
    </row>
    <row r="776">
      <c r="A776" s="6">
        <v>16.0</v>
      </c>
      <c r="B776" s="7">
        <v>45963.0</v>
      </c>
      <c r="C776" s="8">
        <v>0.7557291666666667</v>
      </c>
      <c r="D776" s="6" t="s">
        <v>19</v>
      </c>
      <c r="E776" s="10"/>
      <c r="F776" s="10">
        <v>3.0</v>
      </c>
      <c r="I776" s="14">
        <f t="array" ref="I776">IF(D776="","",INDEX('Товары '!$D$2:$D$78, MATCH(D776, 'Товары '!$B$2:$B$78, 0)))
</f>
        <v>13</v>
      </c>
      <c r="J776" s="14">
        <f>IF(D776="","",VLOOKUP(D776, 'Товары '!$B$2:$C$78, 2, FALSE))
</f>
        <v>6.4</v>
      </c>
      <c r="K776" s="15">
        <f t="shared" si="16"/>
        <v>3.6</v>
      </c>
    </row>
    <row r="777">
      <c r="A777" s="6">
        <v>17.0</v>
      </c>
      <c r="B777" s="7">
        <v>45963.0</v>
      </c>
      <c r="C777" s="8">
        <v>0.7743518518518518</v>
      </c>
      <c r="D777" s="6" t="s">
        <v>17</v>
      </c>
      <c r="E777" s="10"/>
      <c r="F777" s="10"/>
      <c r="I777" s="13">
        <f t="array" ref="I777">IF(D777="","",INDEX('Товары '!$D$2:$D$78, MATCH(D777, 'Товары '!$B$2:$B$78, 0)))
</f>
        <v>15</v>
      </c>
      <c r="J777" s="14">
        <f>IF(D777="","",VLOOKUP(D777, 'Товары '!$B$2:$C$78, 2, FALSE))
</f>
        <v>9</v>
      </c>
      <c r="K777" s="15">
        <f t="shared" si="16"/>
        <v>6</v>
      </c>
    </row>
    <row r="778">
      <c r="A778" s="6">
        <v>18.0</v>
      </c>
      <c r="B778" s="7">
        <v>45963.0</v>
      </c>
      <c r="C778" s="8">
        <v>0.7789814814814815</v>
      </c>
      <c r="D778" s="6" t="s">
        <v>14</v>
      </c>
      <c r="E778" s="10"/>
      <c r="F778" s="10"/>
      <c r="I778" s="14">
        <f t="array" ref="I778">IF(D778="","",INDEX('Товары '!$D$2:$D$78, MATCH(D778, 'Товары '!$B$2:$B$78, 0)))
</f>
        <v>15</v>
      </c>
      <c r="J778" s="14">
        <f>IF(D778="","",VLOOKUP(D778, 'Товары '!$B$2:$C$78, 2, FALSE))
</f>
        <v>9</v>
      </c>
      <c r="K778" s="15">
        <f t="shared" si="16"/>
        <v>6</v>
      </c>
    </row>
    <row r="779">
      <c r="A779" s="6">
        <v>19.0</v>
      </c>
      <c r="B779" s="7">
        <v>45963.0</v>
      </c>
      <c r="C779" s="8">
        <v>0.7823032407407408</v>
      </c>
      <c r="D779" s="6" t="s">
        <v>13</v>
      </c>
      <c r="E779" s="10"/>
      <c r="F779" s="10"/>
      <c r="I779" s="14">
        <f t="array" ref="I779">IF(D779="","",INDEX('Товары '!$D$2:$D$78, MATCH(D779, 'Товары '!$B$2:$B$78, 0)))
</f>
        <v>70</v>
      </c>
      <c r="J779" s="14">
        <f>IF(D779="","",VLOOKUP(D779, 'Товары '!$B$2:$C$78, 2, FALSE))
</f>
        <v>40</v>
      </c>
      <c r="K779" s="15">
        <f t="shared" si="16"/>
        <v>30</v>
      </c>
    </row>
    <row r="780">
      <c r="A780" s="6">
        <v>20.0</v>
      </c>
      <c r="B780" s="7">
        <v>45963.0</v>
      </c>
      <c r="C780" s="8">
        <v>0.7989467592592593</v>
      </c>
      <c r="D780" s="6" t="s">
        <v>16</v>
      </c>
      <c r="E780" s="10"/>
      <c r="F780" s="10"/>
      <c r="I780" s="13">
        <f t="array" ref="I780">IF(D780="","",INDEX('Товары '!$D$2:$D$78, MATCH(D780, 'Товары '!$B$2:$B$78, 0)))
</f>
        <v>15</v>
      </c>
      <c r="J780" s="14">
        <f>IF(D780="","",VLOOKUP(D780, 'Товары '!$B$2:$C$78, 2, FALSE))
</f>
        <v>8.5</v>
      </c>
      <c r="K780" s="15">
        <f t="shared" si="16"/>
        <v>6.5</v>
      </c>
    </row>
    <row r="781">
      <c r="A781" s="6">
        <v>21.0</v>
      </c>
      <c r="B781" s="7">
        <v>45963.0</v>
      </c>
      <c r="C781" s="8">
        <v>0.7990625</v>
      </c>
      <c r="D781" s="6" t="s">
        <v>12</v>
      </c>
      <c r="E781" s="10"/>
      <c r="F781" s="10"/>
      <c r="I781" s="14">
        <f t="array" ref="I781">IF(D781="","",INDEX('Товары '!$D$2:$D$78, MATCH(D781, 'Товары '!$B$2:$B$78, 0)))
</f>
        <v>13</v>
      </c>
      <c r="J781" s="14">
        <f>IF(D781="","",VLOOKUP(D781, 'Товары '!$B$2:$C$78, 2, FALSE))
</f>
        <v>6.4</v>
      </c>
      <c r="K781" s="15">
        <f t="shared" si="16"/>
        <v>6.6</v>
      </c>
    </row>
    <row r="782">
      <c r="A782" s="6">
        <v>22.0</v>
      </c>
      <c r="B782" s="7">
        <v>45963.0</v>
      </c>
      <c r="C782" s="8">
        <v>0.8064351851851852</v>
      </c>
      <c r="D782" s="6" t="s">
        <v>12</v>
      </c>
      <c r="E782" s="10"/>
      <c r="F782" s="10"/>
      <c r="I782" s="14">
        <f t="array" ref="I782">IF(D782="","",INDEX('Товары '!$D$2:$D$78, MATCH(D782, 'Товары '!$B$2:$B$78, 0)))
</f>
        <v>13</v>
      </c>
      <c r="J782" s="14">
        <f>IF(D782="","",VLOOKUP(D782, 'Товары '!$B$2:$C$78, 2, FALSE))
</f>
        <v>6.4</v>
      </c>
      <c r="K782" s="15">
        <f t="shared" si="16"/>
        <v>6.6</v>
      </c>
    </row>
    <row r="783">
      <c r="A783" s="6">
        <v>23.0</v>
      </c>
      <c r="B783" s="7">
        <v>45963.0</v>
      </c>
      <c r="C783" s="8">
        <v>0.819849537037037</v>
      </c>
      <c r="D783" s="6" t="s">
        <v>21</v>
      </c>
      <c r="E783" s="10"/>
      <c r="F783" s="10"/>
      <c r="I783" s="13">
        <f t="array" ref="I783">IF(D783="","",INDEX('Товары '!$D$2:$D$78, MATCH(D783, 'Товары '!$B$2:$B$78, 0)))
</f>
        <v>15</v>
      </c>
      <c r="J783" s="14">
        <f>IF(D783="","",VLOOKUP(D783, 'Товары '!$B$2:$C$78, 2, FALSE))
</f>
        <v>6.9</v>
      </c>
      <c r="K783" s="15">
        <f t="shared" si="16"/>
        <v>8.1</v>
      </c>
    </row>
    <row r="784">
      <c r="A784" s="6">
        <v>24.0</v>
      </c>
      <c r="B784" s="7">
        <v>45963.0</v>
      </c>
      <c r="C784" s="8">
        <v>0.8292013888888888</v>
      </c>
      <c r="D784" s="6" t="s">
        <v>17</v>
      </c>
      <c r="E784" s="10"/>
      <c r="F784" s="10"/>
      <c r="I784" s="13">
        <f t="array" ref="I784">IF(D784="","",INDEX('Товары '!$D$2:$D$78, MATCH(D784, 'Товары '!$B$2:$B$78, 0)))
</f>
        <v>15</v>
      </c>
      <c r="J784" s="14">
        <f>IF(D784="","",VLOOKUP(D784, 'Товары '!$B$2:$C$78, 2, FALSE))
</f>
        <v>9</v>
      </c>
      <c r="K784" s="15">
        <f t="shared" si="16"/>
        <v>6</v>
      </c>
    </row>
    <row r="785">
      <c r="A785" s="6">
        <v>25.0</v>
      </c>
      <c r="B785" s="7">
        <v>45963.0</v>
      </c>
      <c r="C785" s="8">
        <v>0.8292824074074074</v>
      </c>
      <c r="D785" s="6" t="s">
        <v>14</v>
      </c>
      <c r="E785" s="10"/>
      <c r="F785" s="10"/>
      <c r="I785" s="14">
        <f t="array" ref="I785">IF(D785="","",INDEX('Товары '!$D$2:$D$78, MATCH(D785, 'Товары '!$B$2:$B$78, 0)))
</f>
        <v>15</v>
      </c>
      <c r="J785" s="14">
        <f>IF(D785="","",VLOOKUP(D785, 'Товары '!$B$2:$C$78, 2, FALSE))
</f>
        <v>9</v>
      </c>
      <c r="K785" s="15">
        <f t="shared" si="16"/>
        <v>6</v>
      </c>
    </row>
    <row r="786">
      <c r="A786" s="6">
        <v>26.0</v>
      </c>
      <c r="B786" s="7">
        <v>45963.0</v>
      </c>
      <c r="C786" s="8">
        <v>0.8294212962962964</v>
      </c>
      <c r="D786" s="6" t="s">
        <v>27</v>
      </c>
      <c r="E786" s="10"/>
      <c r="F786" s="10"/>
      <c r="I786" s="14">
        <f t="array" ref="I786">IF(D786="","",INDEX('Товары '!$D$2:$D$78, MATCH(D786, 'Товары '!$B$2:$B$78, 0)))
</f>
        <v>15</v>
      </c>
      <c r="J786" s="14">
        <f>IF(D786="","",VLOOKUP(D786, 'Товары '!$B$2:$C$78, 2, FALSE))
</f>
        <v>8</v>
      </c>
      <c r="K786" s="15">
        <f t="shared" si="16"/>
        <v>7</v>
      </c>
    </row>
    <row r="787">
      <c r="A787" s="6">
        <v>27.0</v>
      </c>
      <c r="B787" s="7">
        <v>45963.0</v>
      </c>
      <c r="C787" s="8">
        <v>0.8295949074074074</v>
      </c>
      <c r="D787" s="6" t="s">
        <v>27</v>
      </c>
      <c r="E787" s="10"/>
      <c r="F787" s="10"/>
      <c r="I787" s="14">
        <f t="array" ref="I787">IF(D787="","",INDEX('Товары '!$D$2:$D$78, MATCH(D787, 'Товары '!$B$2:$B$78, 0)))
</f>
        <v>15</v>
      </c>
      <c r="J787" s="14">
        <f>IF(D787="","",VLOOKUP(D787, 'Товары '!$B$2:$C$78, 2, FALSE))
</f>
        <v>8</v>
      </c>
      <c r="K787" s="15">
        <f t="shared" si="16"/>
        <v>7</v>
      </c>
    </row>
    <row r="788">
      <c r="A788" s="6">
        <v>28.0</v>
      </c>
      <c r="B788" s="7">
        <v>45963.0</v>
      </c>
      <c r="C788" s="8">
        <v>0.8307523148148148</v>
      </c>
      <c r="D788" s="6" t="s">
        <v>27</v>
      </c>
      <c r="E788" s="10"/>
      <c r="F788" s="10">
        <v>15.0</v>
      </c>
      <c r="I788" s="14">
        <f t="array" ref="I788">IF(D788="","",INDEX('Товары '!$D$2:$D$78, MATCH(D788, 'Товары '!$B$2:$B$78, 0)))
</f>
        <v>15</v>
      </c>
      <c r="J788" s="14">
        <f>IF(D788="","",VLOOKUP(D788, 'Товары '!$B$2:$C$78, 2, FALSE))
</f>
        <v>8</v>
      </c>
      <c r="K788" s="15">
        <f t="shared" si="16"/>
        <v>-8</v>
      </c>
    </row>
    <row r="789">
      <c r="A789" s="6">
        <v>29.0</v>
      </c>
      <c r="B789" s="7">
        <v>45963.0</v>
      </c>
      <c r="C789" s="8">
        <v>0.833275462962963</v>
      </c>
      <c r="D789" s="6" t="s">
        <v>14</v>
      </c>
      <c r="E789" s="10"/>
      <c r="F789" s="10"/>
      <c r="I789" s="14">
        <f t="array" ref="I789">IF(D789="","",INDEX('Товары '!$D$2:$D$78, MATCH(D789, 'Товары '!$B$2:$B$78, 0)))
</f>
        <v>15</v>
      </c>
      <c r="J789" s="14">
        <f>IF(D789="","",VLOOKUP(D789, 'Товары '!$B$2:$C$78, 2, FALSE))
</f>
        <v>9</v>
      </c>
      <c r="K789" s="15">
        <f t="shared" si="16"/>
        <v>6</v>
      </c>
    </row>
    <row r="790">
      <c r="A790" s="6">
        <v>30.0</v>
      </c>
      <c r="B790" s="7">
        <v>45963.0</v>
      </c>
      <c r="C790" s="8">
        <v>0.8333796296296296</v>
      </c>
      <c r="D790" s="6" t="s">
        <v>12</v>
      </c>
      <c r="E790" s="10"/>
      <c r="F790" s="10"/>
      <c r="I790" s="14">
        <f t="array" ref="I790">IF(D790="","",INDEX('Товары '!$D$2:$D$78, MATCH(D790, 'Товары '!$B$2:$B$78, 0)))
</f>
        <v>13</v>
      </c>
      <c r="J790" s="14">
        <f>IF(D790="","",VLOOKUP(D790, 'Товары '!$B$2:$C$78, 2, FALSE))
</f>
        <v>6.4</v>
      </c>
      <c r="K790" s="15">
        <f t="shared" si="16"/>
        <v>6.6</v>
      </c>
    </row>
    <row r="791">
      <c r="A791" s="6">
        <v>31.0</v>
      </c>
      <c r="B791" s="7">
        <v>45963.0</v>
      </c>
      <c r="C791" s="8">
        <v>0.8348263888888889</v>
      </c>
      <c r="D791" s="6" t="s">
        <v>14</v>
      </c>
      <c r="E791" s="10"/>
      <c r="F791" s="10"/>
      <c r="I791" s="14">
        <f t="array" ref="I791">IF(D791="","",INDEX('Товары '!$D$2:$D$78, MATCH(D791, 'Товары '!$B$2:$B$78, 0)))
</f>
        <v>15</v>
      </c>
      <c r="J791" s="14">
        <f>IF(D791="","",VLOOKUP(D791, 'Товары '!$B$2:$C$78, 2, FALSE))
</f>
        <v>9</v>
      </c>
      <c r="K791" s="15">
        <f t="shared" si="16"/>
        <v>6</v>
      </c>
    </row>
    <row r="792">
      <c r="A792" s="6">
        <v>32.0</v>
      </c>
      <c r="B792" s="7">
        <v>45963.0</v>
      </c>
      <c r="C792" s="8">
        <v>0.9394560185185186</v>
      </c>
      <c r="D792" s="6" t="s">
        <v>27</v>
      </c>
      <c r="E792" s="10"/>
      <c r="F792" s="10"/>
      <c r="I792" s="14">
        <f t="array" ref="I792">IF(D792="","",INDEX('Товары '!$D$2:$D$78, MATCH(D792, 'Товары '!$B$2:$B$78, 0)))
</f>
        <v>15</v>
      </c>
      <c r="J792" s="14">
        <f>IF(D792="","",VLOOKUP(D792, 'Товары '!$B$2:$C$78, 2, FALSE))
</f>
        <v>8</v>
      </c>
      <c r="K792" s="15">
        <f t="shared" si="16"/>
        <v>7</v>
      </c>
    </row>
    <row r="793">
      <c r="A793" s="6">
        <v>33.0</v>
      </c>
      <c r="B793" s="7">
        <v>45963.0</v>
      </c>
      <c r="C793" s="8">
        <v>0.9404976851851852</v>
      </c>
      <c r="D793" s="6" t="s">
        <v>20</v>
      </c>
      <c r="E793" s="10"/>
      <c r="F793" s="10"/>
      <c r="I793" s="14">
        <f t="array" ref="I793">IF(D793="","",INDEX('Товары '!$D$2:$D$78, MATCH(D793, 'Товары '!$B$2:$B$78, 0)))
</f>
        <v>15</v>
      </c>
      <c r="J793" s="14">
        <f>IF(D793="","",VLOOKUP(D793, 'Товары '!$B$2:$C$78, 2, FALSE))
</f>
        <v>9</v>
      </c>
      <c r="K793" s="15">
        <f t="shared" si="16"/>
        <v>6</v>
      </c>
    </row>
    <row r="794">
      <c r="A794" s="6">
        <v>34.0</v>
      </c>
      <c r="B794" s="7"/>
      <c r="C794" s="8"/>
      <c r="D794" s="18"/>
      <c r="E794" s="10"/>
      <c r="F794" s="10"/>
      <c r="I794" s="13" t="str">
        <f t="array" ref="I794">IF(D794="","",INDEX('Товары '!$D$2:$D$78, MATCH(D794, 'Товары '!$B$2:$B$78, 0)))
</f>
        <v/>
      </c>
      <c r="J794" s="13" t="str">
        <f>IF(D794="","",VLOOKUP(D794, 'Товары '!$B$2:$C$78, 2, FALSE))
</f>
        <v/>
      </c>
      <c r="K794" s="15">
        <f t="shared" si="16"/>
        <v>0</v>
      </c>
    </row>
    <row r="795">
      <c r="A795" s="6">
        <v>35.0</v>
      </c>
      <c r="B795" s="7"/>
      <c r="C795" s="8"/>
      <c r="D795" s="18"/>
      <c r="E795" s="10"/>
      <c r="F795" s="10"/>
      <c r="I795" s="13" t="str">
        <f t="array" ref="I795">IF(D795="","",INDEX('Товары '!$D$2:$D$78, MATCH(D795, 'Товары '!$B$2:$B$78, 0)))
</f>
        <v/>
      </c>
      <c r="J795" s="13" t="str">
        <f>IF(D795="","",VLOOKUP(D795, 'Товары '!$B$2:$C$78, 2, FALSE))
</f>
        <v/>
      </c>
      <c r="K795" s="15">
        <f t="shared" si="16"/>
        <v>0</v>
      </c>
    </row>
    <row r="796">
      <c r="A796" s="6">
        <v>36.0</v>
      </c>
      <c r="B796" s="7"/>
      <c r="C796" s="8"/>
      <c r="D796" s="18"/>
      <c r="E796" s="10"/>
      <c r="F796" s="10"/>
      <c r="I796" s="13" t="str">
        <f t="array" ref="I796">IF(D796="","",INDEX('Товары '!$D$2:$D$78, MATCH(D796, 'Товары '!$B$2:$B$78, 0)))
</f>
        <v/>
      </c>
      <c r="J796" s="13" t="str">
        <f>IF(D796="","",VLOOKUP(D796, 'Товары '!$B$2:$C$78, 2, FALSE))
</f>
        <v/>
      </c>
      <c r="K796" s="15">
        <f t="shared" si="16"/>
        <v>0</v>
      </c>
    </row>
    <row r="797">
      <c r="A797" s="6">
        <v>37.0</v>
      </c>
      <c r="B797" s="7"/>
      <c r="C797" s="8"/>
      <c r="D797" s="18"/>
      <c r="E797" s="10"/>
      <c r="F797" s="10"/>
      <c r="I797" s="13" t="str">
        <f t="array" ref="I797">IF(D797="","",INDEX('Товары '!$D$2:$D$78, MATCH(D797, 'Товары '!$B$2:$B$78, 0)))
</f>
        <v/>
      </c>
      <c r="J797" s="13" t="str">
        <f>IF(D797="","",VLOOKUP(D797, 'Товары '!$B$2:$C$78, 2, FALSE))
</f>
        <v/>
      </c>
      <c r="K797" s="15">
        <f t="shared" si="16"/>
        <v>0</v>
      </c>
    </row>
    <row r="798">
      <c r="A798" s="6">
        <v>38.0</v>
      </c>
      <c r="B798" s="7"/>
      <c r="C798" s="8"/>
      <c r="D798" s="18"/>
      <c r="E798" s="10"/>
      <c r="F798" s="10"/>
      <c r="I798" s="13" t="str">
        <f t="array" ref="I798">IF(D798="","",INDEX('Товары '!$D$2:$D$78, MATCH(D798, 'Товары '!$B$2:$B$78, 0)))
</f>
        <v/>
      </c>
      <c r="J798" s="13" t="str">
        <f>IF(D798="","",VLOOKUP(D798, 'Товары '!$B$2:$C$78, 2, FALSE))
</f>
        <v/>
      </c>
      <c r="K798" s="15">
        <f t="shared" si="16"/>
        <v>0</v>
      </c>
    </row>
    <row r="799">
      <c r="A799" s="6">
        <v>39.0</v>
      </c>
      <c r="B799" s="7"/>
      <c r="C799" s="8"/>
      <c r="D799" s="18"/>
      <c r="E799" s="10"/>
      <c r="F799" s="10"/>
      <c r="I799" s="13" t="str">
        <f t="array" ref="I799">IF(D799="","",INDEX('Товары '!$D$2:$D$78, MATCH(D799, 'Товары '!$B$2:$B$78, 0)))
</f>
        <v/>
      </c>
      <c r="J799" s="13" t="str">
        <f>IF(D799="","",VLOOKUP(D799, 'Товары '!$B$2:$C$78, 2, FALSE))
</f>
        <v/>
      </c>
      <c r="K799" s="15">
        <f t="shared" si="16"/>
        <v>0</v>
      </c>
    </row>
    <row r="800">
      <c r="A800" s="6">
        <v>40.0</v>
      </c>
      <c r="B800" s="7"/>
      <c r="C800" s="8"/>
      <c r="D800" s="18"/>
      <c r="E800" s="10"/>
      <c r="F800" s="10"/>
      <c r="I800" s="13" t="str">
        <f t="array" ref="I800">IF(D800="","",INDEX('Товары '!$D$2:$D$78, MATCH(D800, 'Товары '!$B$2:$B$78, 0)))
</f>
        <v/>
      </c>
      <c r="J800" s="13" t="str">
        <f>IF(D800="","",VLOOKUP(D800, 'Товары '!$B$2:$C$78, 2, FALSE))
</f>
        <v/>
      </c>
      <c r="K800" s="15">
        <f t="shared" si="16"/>
        <v>0</v>
      </c>
    </row>
    <row r="801">
      <c r="A801" s="6">
        <v>41.0</v>
      </c>
      <c r="B801" s="7"/>
      <c r="C801" s="8"/>
      <c r="D801" s="18"/>
      <c r="E801" s="10"/>
      <c r="F801" s="10"/>
      <c r="I801" s="13" t="str">
        <f t="array" ref="I801">IF(D801="","",INDEX('Товары '!$D$2:$D$78, MATCH(D801, 'Товары '!$B$2:$B$78, 0)))
</f>
        <v/>
      </c>
      <c r="J801" s="13" t="str">
        <f>IF(D801="","",VLOOKUP(D801, 'Товары '!$B$2:$C$78, 2, FALSE))
</f>
        <v/>
      </c>
      <c r="K801" s="15">
        <f t="shared" si="16"/>
        <v>0</v>
      </c>
    </row>
    <row r="802">
      <c r="A802" s="6">
        <v>42.0</v>
      </c>
      <c r="B802" s="7"/>
      <c r="C802" s="8"/>
      <c r="D802" s="18"/>
      <c r="E802" s="10"/>
      <c r="F802" s="10"/>
      <c r="I802" s="13" t="str">
        <f t="array" ref="I802">IF(D802="","",INDEX('Товары '!$D$2:$D$78, MATCH(D802, 'Товары '!$B$2:$B$78, 0)))
</f>
        <v/>
      </c>
      <c r="J802" s="13" t="str">
        <f>IF(D802="","",VLOOKUP(D802, 'Товары '!$B$2:$C$78, 2, FALSE))
</f>
        <v/>
      </c>
      <c r="K802" s="15">
        <f t="shared" si="16"/>
        <v>0</v>
      </c>
    </row>
    <row r="803">
      <c r="A803" s="6">
        <v>43.0</v>
      </c>
      <c r="B803" s="7"/>
      <c r="C803" s="8"/>
      <c r="D803" s="18"/>
      <c r="E803" s="10"/>
      <c r="F803" s="10"/>
      <c r="I803" s="13" t="str">
        <f t="array" ref="I803">IF(D803="","",INDEX('Товары '!$D$2:$D$78, MATCH(D803, 'Товары '!$B$2:$B$78, 0)))
</f>
        <v/>
      </c>
      <c r="J803" s="13" t="str">
        <f>IF(D803="","",VLOOKUP(D803, 'Товары '!$B$2:$C$78, 2, FALSE))
</f>
        <v/>
      </c>
      <c r="K803" s="15">
        <f t="shared" si="16"/>
        <v>0</v>
      </c>
    </row>
    <row r="804">
      <c r="A804" s="6">
        <v>44.0</v>
      </c>
      <c r="B804" s="7"/>
      <c r="C804" s="8"/>
      <c r="D804" s="18"/>
      <c r="E804" s="10"/>
      <c r="F804" s="10"/>
      <c r="I804" s="13" t="str">
        <f t="array" ref="I804">IF(D804="","",INDEX('Товары '!$D$2:$D$78, MATCH(D804, 'Товары '!$B$2:$B$78, 0)))
</f>
        <v/>
      </c>
      <c r="J804" s="13" t="str">
        <f>IF(D804="","",VLOOKUP(D804, 'Товары '!$B$2:$C$78, 2, FALSE))
</f>
        <v/>
      </c>
      <c r="K804" s="15">
        <f t="shared" si="16"/>
        <v>0</v>
      </c>
    </row>
    <row r="805">
      <c r="A805" s="6">
        <v>45.0</v>
      </c>
      <c r="B805" s="7"/>
      <c r="C805" s="8"/>
      <c r="D805" s="18"/>
      <c r="E805" s="10"/>
      <c r="F805" s="10"/>
      <c r="I805" s="13" t="str">
        <f t="array" ref="I805">IF(D805="","",INDEX('Товары '!$D$2:$D$78, MATCH(D805, 'Товары '!$B$2:$B$78, 0)))
</f>
        <v/>
      </c>
      <c r="J805" s="13" t="str">
        <f>IF(D805="","",VLOOKUP(D805, 'Товары '!$B$2:$C$78, 2, FALSE))
</f>
        <v/>
      </c>
      <c r="K805" s="15">
        <f t="shared" si="16"/>
        <v>0</v>
      </c>
    </row>
    <row r="806">
      <c r="A806" s="6">
        <v>46.0</v>
      </c>
      <c r="B806" s="7"/>
      <c r="C806" s="8"/>
      <c r="D806" s="18"/>
      <c r="E806" s="10"/>
      <c r="F806" s="10"/>
      <c r="I806" s="13" t="str">
        <f t="array" ref="I806">IF(D806="","",INDEX('Товары '!$D$2:$D$78, MATCH(D806, 'Товары '!$B$2:$B$78, 0)))
</f>
        <v/>
      </c>
      <c r="J806" s="13" t="str">
        <f>IF(D806="","",VLOOKUP(D806, 'Товары '!$B$2:$C$78, 2, FALSE))
</f>
        <v/>
      </c>
      <c r="K806" s="15">
        <f t="shared" si="16"/>
        <v>0</v>
      </c>
    </row>
    <row r="807">
      <c r="A807" s="6">
        <v>47.0</v>
      </c>
      <c r="B807" s="7"/>
      <c r="C807" s="8"/>
      <c r="D807" s="18"/>
      <c r="E807" s="10"/>
      <c r="F807" s="10"/>
      <c r="I807" s="13" t="str">
        <f t="array" ref="I807">IF(D807="","",INDEX('Товары '!$D$2:$D$78, MATCH(D807, 'Товары '!$B$2:$B$78, 0)))
</f>
        <v/>
      </c>
      <c r="J807" s="13" t="str">
        <f>IF(D807="","",VLOOKUP(D807, 'Товары '!$B$2:$C$78, 2, FALSE))
</f>
        <v/>
      </c>
      <c r="K807" s="15">
        <f t="shared" si="16"/>
        <v>0</v>
      </c>
    </row>
    <row r="808">
      <c r="A808" s="6">
        <v>48.0</v>
      </c>
      <c r="B808" s="7"/>
      <c r="C808" s="8"/>
      <c r="D808" s="18"/>
      <c r="E808" s="10"/>
      <c r="F808" s="10"/>
      <c r="I808" s="13" t="str">
        <f t="array" ref="I808">IF(D808="","",INDEX('Товары '!$D$2:$D$78, MATCH(D808, 'Товары '!$B$2:$B$78, 0)))
</f>
        <v/>
      </c>
      <c r="J808" s="13" t="str">
        <f>IF(D808="","",VLOOKUP(D808, 'Товары '!$B$2:$C$78, 2, FALSE))
</f>
        <v/>
      </c>
      <c r="K808" s="15">
        <f t="shared" si="16"/>
        <v>0</v>
      </c>
    </row>
    <row r="809">
      <c r="A809" s="6">
        <v>49.0</v>
      </c>
      <c r="B809" s="7"/>
      <c r="C809" s="8"/>
      <c r="D809" s="18"/>
      <c r="E809" s="10"/>
      <c r="F809" s="10"/>
      <c r="I809" s="13" t="str">
        <f t="array" ref="I809">IF(D809="","",INDEX('Товары '!$D$2:$D$78, MATCH(D809, 'Товары '!$B$2:$B$78, 0)))
</f>
        <v/>
      </c>
      <c r="J809" s="13" t="str">
        <f>IF(D809="","",VLOOKUP(D809, 'Товары '!$B$2:$C$78, 2, FALSE))
</f>
        <v/>
      </c>
      <c r="K809" s="15">
        <f t="shared" si="16"/>
        <v>0</v>
      </c>
    </row>
    <row r="810">
      <c r="A810" s="6">
        <v>50.0</v>
      </c>
      <c r="B810" s="7"/>
      <c r="C810" s="8"/>
      <c r="D810" s="18"/>
      <c r="E810" s="10"/>
      <c r="F810" s="10"/>
      <c r="I810" s="13" t="str">
        <f t="array" ref="I810">IF(D810="","",INDEX('Товары '!$D$2:$D$78, MATCH(D810, 'Товары '!$B$2:$B$78, 0)))
</f>
        <v/>
      </c>
      <c r="J810" s="13" t="str">
        <f>IF(D810="","",VLOOKUP(D810, 'Товары '!$B$2:$C$78, 2, FALSE))
</f>
        <v/>
      </c>
      <c r="K810" s="15">
        <f t="shared" si="16"/>
        <v>0</v>
      </c>
    </row>
    <row r="811">
      <c r="A811" s="6">
        <v>51.0</v>
      </c>
      <c r="B811" s="7"/>
      <c r="C811" s="8"/>
      <c r="D811" s="18"/>
      <c r="E811" s="10"/>
      <c r="F811" s="10"/>
      <c r="I811" s="13" t="str">
        <f t="array" ref="I811">IF(D811="","",INDEX('Товары '!$D$2:$D$78, MATCH(D811, 'Товары '!$B$2:$B$78, 0)))
</f>
        <v/>
      </c>
      <c r="J811" s="13" t="str">
        <f>IF(D811="","",VLOOKUP(D811, 'Товары '!$B$2:$C$78, 2, FALSE))
</f>
        <v/>
      </c>
      <c r="K811" s="15">
        <f t="shared" si="16"/>
        <v>0</v>
      </c>
    </row>
    <row r="812">
      <c r="A812" s="6">
        <v>52.0</v>
      </c>
      <c r="B812" s="7"/>
      <c r="C812" s="8"/>
      <c r="D812" s="18"/>
      <c r="E812" s="10"/>
      <c r="F812" s="10"/>
      <c r="I812" s="13" t="str">
        <f t="array" ref="I812">IF(D812="","",INDEX('Товары '!$D$2:$D$78, MATCH(D812, 'Товары '!$B$2:$B$78, 0)))
</f>
        <v/>
      </c>
      <c r="J812" s="13" t="str">
        <f>IF(D812="","",VLOOKUP(D812, 'Товары '!$B$2:$C$78, 2, FALSE))
</f>
        <v/>
      </c>
      <c r="K812" s="15">
        <f t="shared" si="16"/>
        <v>0</v>
      </c>
    </row>
    <row r="813">
      <c r="A813" s="6">
        <v>53.0</v>
      </c>
      <c r="B813" s="7"/>
      <c r="C813" s="8"/>
      <c r="D813" s="18"/>
      <c r="E813" s="10"/>
      <c r="F813" s="10"/>
      <c r="I813" s="13" t="str">
        <f t="array" ref="I813">IF(D813="","",INDEX('Товары '!$D$2:$D$78, MATCH(D813, 'Товары '!$B$2:$B$78, 0)))
</f>
        <v/>
      </c>
      <c r="J813" s="13" t="str">
        <f>IF(D813="","",VLOOKUP(D813, 'Товары '!$B$2:$C$78, 2, FALSE))
</f>
        <v/>
      </c>
      <c r="K813" s="15">
        <f t="shared" si="16"/>
        <v>0</v>
      </c>
    </row>
    <row r="814">
      <c r="A814" s="6">
        <v>54.0</v>
      </c>
      <c r="B814" s="7"/>
      <c r="C814" s="8"/>
      <c r="D814" s="18"/>
      <c r="E814" s="10"/>
      <c r="F814" s="10"/>
      <c r="I814" s="13" t="str">
        <f t="array" ref="I814">IF(D814="","",INDEX('Товары '!$D$2:$D$78, MATCH(D814, 'Товары '!$B$2:$B$78, 0)))
</f>
        <v/>
      </c>
      <c r="J814" s="13" t="str">
        <f>IF(D814="","",VLOOKUP(D814, 'Товары '!$B$2:$C$78, 2, FALSE))
</f>
        <v/>
      </c>
      <c r="K814" s="15">
        <f t="shared" si="16"/>
        <v>0</v>
      </c>
    </row>
    <row r="815">
      <c r="A815" s="6">
        <v>55.0</v>
      </c>
      <c r="B815" s="7"/>
      <c r="C815" s="8"/>
      <c r="D815" s="18"/>
      <c r="E815" s="10"/>
      <c r="F815" s="10"/>
      <c r="I815" s="13" t="str">
        <f t="array" ref="I815">IF(D815="","",INDEX('Товары '!$D$2:$D$78, MATCH(D815, 'Товары '!$B$2:$B$78, 0)))
</f>
        <v/>
      </c>
      <c r="J815" s="13" t="str">
        <f>IF(D815="","",VLOOKUP(D815, 'Товары '!$B$2:$C$78, 2, FALSE))
</f>
        <v/>
      </c>
      <c r="K815" s="15">
        <f t="shared" si="16"/>
        <v>0</v>
      </c>
    </row>
    <row r="816">
      <c r="A816" s="6">
        <v>56.0</v>
      </c>
      <c r="B816" s="7"/>
      <c r="C816" s="8"/>
      <c r="D816" s="18"/>
      <c r="E816" s="10"/>
      <c r="F816" s="10"/>
      <c r="I816" s="13" t="str">
        <f t="array" ref="I816">IF(D816="","",INDEX('Товары '!$D$2:$D$78, MATCH(D816, 'Товары '!$B$2:$B$78, 0)))
</f>
        <v/>
      </c>
      <c r="J816" s="13" t="str">
        <f>IF(D816="","",VLOOKUP(D816, 'Товары '!$B$2:$C$78, 2, FALSE))
</f>
        <v/>
      </c>
      <c r="K816" s="15">
        <f t="shared" si="16"/>
        <v>0</v>
      </c>
    </row>
    <row r="817">
      <c r="A817" s="6">
        <v>57.0</v>
      </c>
      <c r="B817" s="7"/>
      <c r="C817" s="8"/>
      <c r="D817" s="18"/>
      <c r="E817" s="10"/>
      <c r="F817" s="10"/>
      <c r="I817" s="13" t="str">
        <f t="array" ref="I817">IF(D817="","",INDEX('Товары '!$D$2:$D$78, MATCH(D817, 'Товары '!$B$2:$B$78, 0)))
</f>
        <v/>
      </c>
      <c r="J817" s="13" t="str">
        <f>IF(D817="","",VLOOKUP(D817, 'Товары '!$B$2:$C$78, 2, FALSE))
</f>
        <v/>
      </c>
      <c r="K817" s="15">
        <f t="shared" si="16"/>
        <v>0</v>
      </c>
    </row>
    <row r="818">
      <c r="A818" s="6">
        <v>58.0</v>
      </c>
      <c r="B818" s="7"/>
      <c r="C818" s="8"/>
      <c r="D818" s="18"/>
      <c r="E818" s="10"/>
      <c r="F818" s="10"/>
      <c r="I818" s="13" t="str">
        <f t="array" ref="I818">IF(D818="","",INDEX('Товары '!$D$2:$D$78, MATCH(D818, 'Товары '!$B$2:$B$78, 0)))
</f>
        <v/>
      </c>
      <c r="J818" s="13" t="str">
        <f>IF(D818="","",VLOOKUP(D818, 'Товары '!$B$2:$C$78, 2, FALSE))
</f>
        <v/>
      </c>
      <c r="K818" s="15">
        <f t="shared" si="16"/>
        <v>0</v>
      </c>
    </row>
    <row r="819">
      <c r="A819" s="6">
        <v>59.0</v>
      </c>
      <c r="B819" s="7"/>
      <c r="C819" s="8"/>
      <c r="D819" s="18"/>
      <c r="E819" s="10"/>
      <c r="F819" s="10"/>
      <c r="I819" s="13" t="str">
        <f t="array" ref="I819">IF(D819="","",INDEX('Товары '!$D$2:$D$78, MATCH(D819, 'Товары '!$B$2:$B$78, 0)))
</f>
        <v/>
      </c>
      <c r="J819" s="13" t="str">
        <f>IF(D819="","",VLOOKUP(D819, 'Товары '!$B$2:$C$78, 2, FALSE))
</f>
        <v/>
      </c>
      <c r="K819" s="15">
        <f t="shared" si="16"/>
        <v>0</v>
      </c>
    </row>
    <row r="820">
      <c r="A820" s="6">
        <v>60.0</v>
      </c>
      <c r="B820" s="7"/>
      <c r="C820" s="8"/>
      <c r="D820" s="18"/>
      <c r="E820" s="10"/>
      <c r="F820" s="10"/>
      <c r="I820" s="13" t="str">
        <f t="array" ref="I820">IF(D820="","",INDEX('Товары '!$D$2:$D$78, MATCH(D820, 'Товары '!$B$2:$B$78, 0)))
</f>
        <v/>
      </c>
      <c r="J820" s="13" t="str">
        <f>IF(D820="","",VLOOKUP(D820, 'Товары '!$B$2:$C$78, 2, FALSE))
</f>
        <v/>
      </c>
      <c r="K820" s="15">
        <f t="shared" si="16"/>
        <v>0</v>
      </c>
    </row>
    <row r="821">
      <c r="A821" s="1" t="s">
        <v>0</v>
      </c>
      <c r="B821" s="1" t="s">
        <v>1</v>
      </c>
      <c r="C821" s="2" t="s">
        <v>2</v>
      </c>
      <c r="D821" s="2" t="s">
        <v>3</v>
      </c>
      <c r="E821" s="3" t="s">
        <v>4</v>
      </c>
      <c r="F821" s="1" t="s">
        <v>5</v>
      </c>
      <c r="G821" s="4" t="s">
        <v>6</v>
      </c>
      <c r="H821" s="5" t="s">
        <v>7</v>
      </c>
      <c r="I821" s="1" t="s">
        <v>8</v>
      </c>
      <c r="J821" s="1" t="s">
        <v>9</v>
      </c>
      <c r="K821" s="1" t="s">
        <v>10</v>
      </c>
    </row>
    <row r="824">
      <c r="A824" s="6">
        <v>1.0</v>
      </c>
      <c r="B824" s="7">
        <v>45964.0</v>
      </c>
      <c r="C824" s="8">
        <v>0.5875</v>
      </c>
      <c r="D824" s="9" t="s">
        <v>17</v>
      </c>
      <c r="E824" s="10"/>
      <c r="F824" s="10"/>
      <c r="G824" s="11">
        <f>SUM(K824:K883)</f>
        <v>118.1</v>
      </c>
      <c r="H824" s="12">
        <f>SUM(J824:K883)</f>
        <v>278</v>
      </c>
      <c r="I824" s="13">
        <f t="array" ref="I824">IF(D824="","",INDEX('Товары '!$D$2:$D$78, MATCH(D824, 'Товары '!$B$2:$B$78, 0)))
</f>
        <v>15</v>
      </c>
      <c r="J824" s="14">
        <f>IF(D824="","",VLOOKUP(D824, 'Товары '!$B$2:$C$78, 2, FALSE))
</f>
        <v>9</v>
      </c>
      <c r="K824" s="15">
        <f t="shared" ref="K824:K883" si="17">IF(OR(I824="", J824=""), "", VALUE(I824) - VALUE(J824))-F824
</f>
        <v>6</v>
      </c>
    </row>
    <row r="825">
      <c r="A825" s="6">
        <v>2.0</v>
      </c>
      <c r="B825" s="7">
        <v>45964.0</v>
      </c>
      <c r="C825" s="16">
        <v>0.5878125</v>
      </c>
      <c r="D825" s="9" t="s">
        <v>17</v>
      </c>
      <c r="E825" s="10"/>
      <c r="F825" s="10"/>
      <c r="I825" s="13">
        <f t="array" ref="I825">IF(D825="","",INDEX('Товары '!$D$2:$D$78, MATCH(D825, 'Товары '!$B$2:$B$78, 0)))
</f>
        <v>15</v>
      </c>
      <c r="J825" s="14">
        <f>IF(D825="","",VLOOKUP(D825, 'Товары '!$B$2:$C$78, 2, FALSE))
</f>
        <v>9</v>
      </c>
      <c r="K825" s="15">
        <f t="shared" si="17"/>
        <v>6</v>
      </c>
    </row>
    <row r="826">
      <c r="A826" s="6">
        <v>3.0</v>
      </c>
      <c r="B826" s="17">
        <v>45964.0</v>
      </c>
      <c r="C826" s="8">
        <v>0.6307638888888889</v>
      </c>
      <c r="D826" s="9" t="s">
        <v>18</v>
      </c>
      <c r="E826" s="10"/>
      <c r="F826" s="10"/>
      <c r="I826" s="14">
        <f t="array" ref="I826">IF(D826="","",INDEX('Товары '!$D$2:$D$78, MATCH(D826, 'Товары '!$B$2:$B$78, 0)))
</f>
        <v>15</v>
      </c>
      <c r="J826" s="14">
        <f>IF(D826="","",VLOOKUP(D826, 'Товары '!$B$2:$C$78, 2, FALSE))
</f>
        <v>8</v>
      </c>
      <c r="K826" s="15">
        <f t="shared" si="17"/>
        <v>7</v>
      </c>
    </row>
    <row r="827">
      <c r="A827" s="6">
        <v>4.0</v>
      </c>
      <c r="B827" s="17">
        <v>45964.0</v>
      </c>
      <c r="C827" s="8">
        <v>0.6307986111111111</v>
      </c>
      <c r="D827" s="9" t="s">
        <v>12</v>
      </c>
      <c r="E827" s="10"/>
      <c r="F827" s="10"/>
      <c r="I827" s="14">
        <f t="array" ref="I827">IF(D827="","",INDEX('Товары '!$D$2:$D$78, MATCH(D827, 'Товары '!$B$2:$B$78, 0)))
</f>
        <v>13</v>
      </c>
      <c r="J827" s="14">
        <f>IF(D827="","",VLOOKUP(D827, 'Товары '!$B$2:$C$78, 2, FALSE))
</f>
        <v>6.4</v>
      </c>
      <c r="K827" s="15">
        <f t="shared" si="17"/>
        <v>6.6</v>
      </c>
    </row>
    <row r="828">
      <c r="A828" s="6">
        <v>5.0</v>
      </c>
      <c r="B828" s="17">
        <v>45964.0</v>
      </c>
      <c r="C828" s="8">
        <v>0.633287037037037</v>
      </c>
      <c r="D828" s="9" t="s">
        <v>17</v>
      </c>
      <c r="E828" s="10"/>
      <c r="F828" s="10"/>
      <c r="I828" s="13">
        <f t="array" ref="I828">IF(D828="","",INDEX('Товары '!$D$2:$D$78, MATCH(D828, 'Товары '!$B$2:$B$78, 0)))
</f>
        <v>15</v>
      </c>
      <c r="J828" s="14">
        <f>IF(D828="","",VLOOKUP(D828, 'Товары '!$B$2:$C$78, 2, FALSE))
</f>
        <v>9</v>
      </c>
      <c r="K828" s="15">
        <f t="shared" si="17"/>
        <v>6</v>
      </c>
    </row>
    <row r="829">
      <c r="A829" s="6">
        <v>6.0</v>
      </c>
      <c r="B829" s="7">
        <v>45964.0</v>
      </c>
      <c r="C829" s="8">
        <v>0.6563078703703704</v>
      </c>
      <c r="D829" s="9" t="s">
        <v>16</v>
      </c>
      <c r="E829" s="10"/>
      <c r="F829" s="10"/>
      <c r="I829" s="13">
        <f t="array" ref="I829">IF(D829="","",INDEX('Товары '!$D$2:$D$78, MATCH(D829, 'Товары '!$B$2:$B$78, 0)))
</f>
        <v>15</v>
      </c>
      <c r="J829" s="14">
        <f>IF(D829="","",VLOOKUP(D829, 'Товары '!$B$2:$C$78, 2, FALSE))
</f>
        <v>8.5</v>
      </c>
      <c r="K829" s="15">
        <f t="shared" si="17"/>
        <v>6.5</v>
      </c>
    </row>
    <row r="830">
      <c r="A830" s="6">
        <v>7.0</v>
      </c>
      <c r="B830" s="7">
        <v>45964.0</v>
      </c>
      <c r="C830" s="8">
        <v>0.6638194444444444</v>
      </c>
      <c r="D830" s="9" t="s">
        <v>24</v>
      </c>
      <c r="E830" s="10"/>
      <c r="F830" s="10"/>
      <c r="I830" s="14">
        <f t="array" ref="I830">IF(D830="","",INDEX('Товары '!$D$2:$D$78, MATCH(D830, 'Товары '!$B$2:$B$78, 0)))
</f>
        <v>15</v>
      </c>
      <c r="J830" s="14">
        <f>IF(D830="","",VLOOKUP(D830, 'Товары '!$B$2:$C$78, 2, FALSE))
</f>
        <v>8.5</v>
      </c>
      <c r="K830" s="15">
        <f t="shared" si="17"/>
        <v>6.5</v>
      </c>
    </row>
    <row r="831">
      <c r="A831" s="6">
        <v>8.0</v>
      </c>
      <c r="B831" s="7">
        <v>45964.0</v>
      </c>
      <c r="C831" s="8">
        <v>0.6810995370370371</v>
      </c>
      <c r="D831" s="9" t="s">
        <v>14</v>
      </c>
      <c r="E831" s="10"/>
      <c r="F831" s="10"/>
      <c r="I831" s="14">
        <f t="array" ref="I831">IF(D831="","",INDEX('Товары '!$D$2:$D$78, MATCH(D831, 'Товары '!$B$2:$B$78, 0)))
</f>
        <v>15</v>
      </c>
      <c r="J831" s="14">
        <f>IF(D831="","",VLOOKUP(D831, 'Товары '!$B$2:$C$78, 2, FALSE))
</f>
        <v>9</v>
      </c>
      <c r="K831" s="15">
        <f t="shared" si="17"/>
        <v>6</v>
      </c>
    </row>
    <row r="832">
      <c r="A832" s="6">
        <v>9.0</v>
      </c>
      <c r="B832" s="7">
        <v>45964.0</v>
      </c>
      <c r="C832" s="8">
        <v>0.7049074074074074</v>
      </c>
      <c r="D832" s="9" t="s">
        <v>16</v>
      </c>
      <c r="E832" s="10"/>
      <c r="F832" s="10"/>
      <c r="I832" s="13">
        <f t="array" ref="I832">IF(D832="","",INDEX('Товары '!$D$2:$D$78, MATCH(D832, 'Товары '!$B$2:$B$78, 0)))
</f>
        <v>15</v>
      </c>
      <c r="J832" s="14">
        <f>IF(D832="","",VLOOKUP(D832, 'Товары '!$B$2:$C$78, 2, FALSE))
</f>
        <v>8.5</v>
      </c>
      <c r="K832" s="15">
        <f t="shared" si="17"/>
        <v>6.5</v>
      </c>
    </row>
    <row r="833">
      <c r="A833" s="6">
        <v>10.0</v>
      </c>
      <c r="B833" s="7">
        <v>45964.0</v>
      </c>
      <c r="C833" s="8">
        <v>0.7898842592592593</v>
      </c>
      <c r="D833" s="9" t="s">
        <v>20</v>
      </c>
      <c r="E833" s="10"/>
      <c r="F833" s="10"/>
      <c r="I833" s="14">
        <f t="array" ref="I833">IF(D833="","",INDEX('Товары '!$D$2:$D$78, MATCH(D833, 'Товары '!$B$2:$B$78, 0)))
</f>
        <v>15</v>
      </c>
      <c r="J833" s="14">
        <f>IF(D833="","",VLOOKUP(D833, 'Товары '!$B$2:$C$78, 2, FALSE))
</f>
        <v>9</v>
      </c>
      <c r="K833" s="15">
        <f t="shared" si="17"/>
        <v>6</v>
      </c>
    </row>
    <row r="834">
      <c r="A834" s="6">
        <v>11.0</v>
      </c>
      <c r="B834" s="7">
        <v>45964.0</v>
      </c>
      <c r="C834" s="8">
        <v>0.8025925925925926</v>
      </c>
      <c r="D834" s="9" t="s">
        <v>20</v>
      </c>
      <c r="E834" s="10"/>
      <c r="F834" s="10"/>
      <c r="I834" s="14">
        <f t="array" ref="I834">IF(D834="","",INDEX('Товары '!$D$2:$D$78, MATCH(D834, 'Товары '!$B$2:$B$78, 0)))
</f>
        <v>15</v>
      </c>
      <c r="J834" s="14">
        <f>IF(D834="","",VLOOKUP(D834, 'Товары '!$B$2:$C$78, 2, FALSE))
</f>
        <v>9</v>
      </c>
      <c r="K834" s="15">
        <f t="shared" si="17"/>
        <v>6</v>
      </c>
    </row>
    <row r="835">
      <c r="A835" s="6">
        <v>12.0</v>
      </c>
      <c r="B835" s="7">
        <v>45964.0</v>
      </c>
      <c r="C835" s="8">
        <v>0.8534722222222222</v>
      </c>
      <c r="D835" s="9" t="s">
        <v>13</v>
      </c>
      <c r="E835" s="10"/>
      <c r="F835" s="10"/>
      <c r="I835" s="14">
        <f t="array" ref="I835">IF(D835="","",INDEX('Товары '!$D$2:$D$78, MATCH(D835, 'Товары '!$B$2:$B$78, 0)))
</f>
        <v>70</v>
      </c>
      <c r="J835" s="14">
        <f>IF(D835="","",VLOOKUP(D835, 'Товары '!$B$2:$C$78, 2, FALSE))
</f>
        <v>40</v>
      </c>
      <c r="K835" s="15">
        <f t="shared" si="17"/>
        <v>30</v>
      </c>
    </row>
    <row r="836">
      <c r="A836" s="6">
        <v>13.0</v>
      </c>
      <c r="B836" s="7">
        <v>45964.0</v>
      </c>
      <c r="C836" s="8">
        <v>0.8543055555555555</v>
      </c>
      <c r="D836" s="6" t="s">
        <v>20</v>
      </c>
      <c r="E836" s="10"/>
      <c r="F836" s="10"/>
      <c r="I836" s="14">
        <f t="array" ref="I836">IF(D836="","",INDEX('Товары '!$D$2:$D$78, MATCH(D836, 'Товары '!$B$2:$B$78, 0)))
</f>
        <v>15</v>
      </c>
      <c r="J836" s="14">
        <f>IF(D836="","",VLOOKUP(D836, 'Товары '!$B$2:$C$78, 2, FALSE))
</f>
        <v>9</v>
      </c>
      <c r="K836" s="15">
        <f t="shared" si="17"/>
        <v>6</v>
      </c>
    </row>
    <row r="837">
      <c r="A837" s="6">
        <v>14.0</v>
      </c>
      <c r="B837" s="7">
        <v>45964.0</v>
      </c>
      <c r="C837" s="8">
        <v>0.8575694444444445</v>
      </c>
      <c r="D837" s="6" t="s">
        <v>23</v>
      </c>
      <c r="E837" s="10"/>
      <c r="F837" s="10"/>
      <c r="I837" s="13">
        <f t="array" ref="I837">IF(D837="","",INDEX('Товары '!$D$2:$D$78, MATCH(D837, 'Товары '!$B$2:$B$78, 0)))
</f>
        <v>15</v>
      </c>
      <c r="J837" s="14">
        <f>IF(D837="","",VLOOKUP(D837, 'Товары '!$B$2:$C$78, 2, FALSE))
</f>
        <v>8.5</v>
      </c>
      <c r="K837" s="15">
        <f t="shared" si="17"/>
        <v>6.5</v>
      </c>
    </row>
    <row r="838">
      <c r="A838" s="6">
        <v>15.0</v>
      </c>
      <c r="B838" s="7">
        <v>45964.0</v>
      </c>
      <c r="C838" s="8">
        <v>0.9047916666666667</v>
      </c>
      <c r="D838" s="6" t="s">
        <v>24</v>
      </c>
      <c r="E838" s="10"/>
      <c r="F838" s="10"/>
      <c r="I838" s="14">
        <f t="array" ref="I838">IF(D838="","",INDEX('Товары '!$D$2:$D$78, MATCH(D838, 'Товары '!$B$2:$B$78, 0)))
</f>
        <v>15</v>
      </c>
      <c r="J838" s="14">
        <f>IF(D838="","",VLOOKUP(D838, 'Товары '!$B$2:$C$78, 2, FALSE))
</f>
        <v>8.5</v>
      </c>
      <c r="K838" s="15">
        <f t="shared" si="17"/>
        <v>6.5</v>
      </c>
    </row>
    <row r="839">
      <c r="A839" s="6">
        <v>16.0</v>
      </c>
      <c r="B839" s="7"/>
      <c r="C839" s="8"/>
      <c r="D839" s="18"/>
      <c r="E839" s="10"/>
      <c r="F839" s="10"/>
      <c r="I839" s="13" t="str">
        <f t="array" ref="I839">IF(D839="","",INDEX('Товары '!$D$2:$D$78, MATCH(D839, 'Товары '!$B$2:$B$78, 0)))
</f>
        <v/>
      </c>
      <c r="J839" s="13" t="str">
        <f>IF(D839="","",VLOOKUP(D839, 'Товары '!$B$2:$C$78, 2, FALSE))
</f>
        <v/>
      </c>
      <c r="K839" s="15">
        <f t="shared" si="17"/>
        <v>0</v>
      </c>
    </row>
    <row r="840">
      <c r="A840" s="6">
        <v>17.0</v>
      </c>
      <c r="B840" s="7"/>
      <c r="C840" s="8"/>
      <c r="D840" s="18"/>
      <c r="E840" s="10"/>
      <c r="F840" s="10"/>
      <c r="I840" s="13" t="str">
        <f t="array" ref="I840">IF(D840="","",INDEX('Товары '!$D$2:$D$78, MATCH(D840, 'Товары '!$B$2:$B$78, 0)))
</f>
        <v/>
      </c>
      <c r="J840" s="13" t="str">
        <f>IF(D840="","",VLOOKUP(D840, 'Товары '!$B$2:$C$78, 2, FALSE))
</f>
        <v/>
      </c>
      <c r="K840" s="15">
        <f t="shared" si="17"/>
        <v>0</v>
      </c>
    </row>
    <row r="841">
      <c r="A841" s="6">
        <v>18.0</v>
      </c>
      <c r="B841" s="7"/>
      <c r="C841" s="8"/>
      <c r="D841" s="18"/>
      <c r="E841" s="10"/>
      <c r="F841" s="10"/>
      <c r="I841" s="13" t="str">
        <f t="array" ref="I841">IF(D841="","",INDEX('Товары '!$D$2:$D$78, MATCH(D841, 'Товары '!$B$2:$B$78, 0)))
</f>
        <v/>
      </c>
      <c r="J841" s="13" t="str">
        <f>IF(D841="","",VLOOKUP(D841, 'Товары '!$B$2:$C$78, 2, FALSE))
</f>
        <v/>
      </c>
      <c r="K841" s="15">
        <f t="shared" si="17"/>
        <v>0</v>
      </c>
    </row>
    <row r="842">
      <c r="A842" s="6">
        <v>19.0</v>
      </c>
      <c r="B842" s="7"/>
      <c r="C842" s="8"/>
      <c r="D842" s="18"/>
      <c r="E842" s="10"/>
      <c r="F842" s="10"/>
      <c r="I842" s="13" t="str">
        <f t="array" ref="I842">IF(D842="","",INDEX('Товары '!$D$2:$D$78, MATCH(D842, 'Товары '!$B$2:$B$78, 0)))
</f>
        <v/>
      </c>
      <c r="J842" s="13" t="str">
        <f>IF(D842="","",VLOOKUP(D842, 'Товары '!$B$2:$C$78, 2, FALSE))
</f>
        <v/>
      </c>
      <c r="K842" s="15">
        <f t="shared" si="17"/>
        <v>0</v>
      </c>
    </row>
    <row r="843">
      <c r="A843" s="6">
        <v>20.0</v>
      </c>
      <c r="B843" s="7"/>
      <c r="C843" s="8"/>
      <c r="D843" s="18"/>
      <c r="E843" s="10"/>
      <c r="F843" s="10"/>
      <c r="I843" s="13" t="str">
        <f t="array" ref="I843">IF(D843="","",INDEX('Товары '!$D$2:$D$78, MATCH(D843, 'Товары '!$B$2:$B$78, 0)))
</f>
        <v/>
      </c>
      <c r="J843" s="13" t="str">
        <f>IF(D843="","",VLOOKUP(D843, 'Товары '!$B$2:$C$78, 2, FALSE))
</f>
        <v/>
      </c>
      <c r="K843" s="15">
        <f t="shared" si="17"/>
        <v>0</v>
      </c>
    </row>
    <row r="844">
      <c r="A844" s="6">
        <v>21.0</v>
      </c>
      <c r="B844" s="7"/>
      <c r="C844" s="8"/>
      <c r="D844" s="18"/>
      <c r="E844" s="10"/>
      <c r="F844" s="10"/>
      <c r="I844" s="13" t="str">
        <f t="array" ref="I844">IF(D844="","",INDEX('Товары '!$D$2:$D$78, MATCH(D844, 'Товары '!$B$2:$B$78, 0)))
</f>
        <v/>
      </c>
      <c r="J844" s="13" t="str">
        <f>IF(D844="","",VLOOKUP(D844, 'Товары '!$B$2:$C$78, 2, FALSE))
</f>
        <v/>
      </c>
      <c r="K844" s="15">
        <f t="shared" si="17"/>
        <v>0</v>
      </c>
    </row>
    <row r="845">
      <c r="A845" s="6">
        <v>22.0</v>
      </c>
      <c r="B845" s="7"/>
      <c r="C845" s="8"/>
      <c r="D845" s="18"/>
      <c r="E845" s="10"/>
      <c r="F845" s="10"/>
      <c r="I845" s="13" t="str">
        <f t="array" ref="I845">IF(D845="","",INDEX('Товары '!$D$2:$D$78, MATCH(D845, 'Товары '!$B$2:$B$78, 0)))
</f>
        <v/>
      </c>
      <c r="J845" s="13" t="str">
        <f>IF(D845="","",VLOOKUP(D845, 'Товары '!$B$2:$C$78, 2, FALSE))
</f>
        <v/>
      </c>
      <c r="K845" s="15">
        <f t="shared" si="17"/>
        <v>0</v>
      </c>
    </row>
    <row r="846">
      <c r="A846" s="6">
        <v>23.0</v>
      </c>
      <c r="B846" s="7"/>
      <c r="C846" s="8"/>
      <c r="D846" s="18"/>
      <c r="E846" s="10"/>
      <c r="F846" s="10"/>
      <c r="I846" s="13" t="str">
        <f t="array" ref="I846">IF(D846="","",INDEX('Товары '!$D$2:$D$78, MATCH(D846, 'Товары '!$B$2:$B$78, 0)))
</f>
        <v/>
      </c>
      <c r="J846" s="13" t="str">
        <f>IF(D846="","",VLOOKUP(D846, 'Товары '!$B$2:$C$78, 2, FALSE))
</f>
        <v/>
      </c>
      <c r="K846" s="15">
        <f t="shared" si="17"/>
        <v>0</v>
      </c>
    </row>
    <row r="847">
      <c r="A847" s="6">
        <v>24.0</v>
      </c>
      <c r="B847" s="7"/>
      <c r="C847" s="8"/>
      <c r="D847" s="18"/>
      <c r="E847" s="10"/>
      <c r="F847" s="10"/>
      <c r="I847" s="13" t="str">
        <f t="array" ref="I847">IF(D847="","",INDEX('Товары '!$D$2:$D$78, MATCH(D847, 'Товары '!$B$2:$B$78, 0)))
</f>
        <v/>
      </c>
      <c r="J847" s="13" t="str">
        <f>IF(D847="","",VLOOKUP(D847, 'Товары '!$B$2:$C$78, 2, FALSE))
</f>
        <v/>
      </c>
      <c r="K847" s="15">
        <f t="shared" si="17"/>
        <v>0</v>
      </c>
    </row>
    <row r="848">
      <c r="A848" s="6">
        <v>25.0</v>
      </c>
      <c r="B848" s="7"/>
      <c r="C848" s="8"/>
      <c r="D848" s="18"/>
      <c r="E848" s="10"/>
      <c r="F848" s="10"/>
      <c r="I848" s="13" t="str">
        <f t="array" ref="I848">IF(D848="","",INDEX('Товары '!$D$2:$D$78, MATCH(D848, 'Товары '!$B$2:$B$78, 0)))
</f>
        <v/>
      </c>
      <c r="J848" s="13" t="str">
        <f>IF(D848="","",VLOOKUP(D848, 'Товары '!$B$2:$C$78, 2, FALSE))
</f>
        <v/>
      </c>
      <c r="K848" s="15">
        <f t="shared" si="17"/>
        <v>0</v>
      </c>
    </row>
    <row r="849">
      <c r="A849" s="6">
        <v>26.0</v>
      </c>
      <c r="B849" s="7"/>
      <c r="C849" s="8"/>
      <c r="D849" s="18"/>
      <c r="E849" s="10"/>
      <c r="F849" s="10"/>
      <c r="I849" s="13" t="str">
        <f t="array" ref="I849">IF(D849="","",INDEX('Товары '!$D$2:$D$78, MATCH(D849, 'Товары '!$B$2:$B$78, 0)))
</f>
        <v/>
      </c>
      <c r="J849" s="13" t="str">
        <f>IF(D849="","",VLOOKUP(D849, 'Товары '!$B$2:$C$78, 2, FALSE))
</f>
        <v/>
      </c>
      <c r="K849" s="15">
        <f t="shared" si="17"/>
        <v>0</v>
      </c>
    </row>
    <row r="850">
      <c r="A850" s="6">
        <v>27.0</v>
      </c>
      <c r="B850" s="7"/>
      <c r="C850" s="8"/>
      <c r="D850" s="18"/>
      <c r="E850" s="10"/>
      <c r="F850" s="10"/>
      <c r="I850" s="13" t="str">
        <f t="array" ref="I850">IF(D850="","",INDEX('Товары '!$D$2:$D$78, MATCH(D850, 'Товары '!$B$2:$B$78, 0)))
</f>
        <v/>
      </c>
      <c r="J850" s="13" t="str">
        <f>IF(D850="","",VLOOKUP(D850, 'Товары '!$B$2:$C$78, 2, FALSE))
</f>
        <v/>
      </c>
      <c r="K850" s="15">
        <f t="shared" si="17"/>
        <v>0</v>
      </c>
    </row>
    <row r="851">
      <c r="A851" s="6">
        <v>28.0</v>
      </c>
      <c r="B851" s="7"/>
      <c r="C851" s="8"/>
      <c r="D851" s="18"/>
      <c r="E851" s="10"/>
      <c r="F851" s="10"/>
      <c r="I851" s="13" t="str">
        <f t="array" ref="I851">IF(D851="","",INDEX('Товары '!$D$2:$D$78, MATCH(D851, 'Товары '!$B$2:$B$78, 0)))
</f>
        <v/>
      </c>
      <c r="J851" s="13" t="str">
        <f>IF(D851="","",VLOOKUP(D851, 'Товары '!$B$2:$C$78, 2, FALSE))
</f>
        <v/>
      </c>
      <c r="K851" s="15">
        <f t="shared" si="17"/>
        <v>0</v>
      </c>
    </row>
    <row r="852">
      <c r="A852" s="6">
        <v>29.0</v>
      </c>
      <c r="B852" s="7"/>
      <c r="C852" s="8"/>
      <c r="D852" s="18"/>
      <c r="E852" s="10"/>
      <c r="F852" s="10"/>
      <c r="I852" s="13" t="str">
        <f t="array" ref="I852">IF(D852="","",INDEX('Товары '!$D$2:$D$78, MATCH(D852, 'Товары '!$B$2:$B$78, 0)))
</f>
        <v/>
      </c>
      <c r="J852" s="13" t="str">
        <f>IF(D852="","",VLOOKUP(D852, 'Товары '!$B$2:$C$78, 2, FALSE))
</f>
        <v/>
      </c>
      <c r="K852" s="15">
        <f t="shared" si="17"/>
        <v>0</v>
      </c>
    </row>
    <row r="853">
      <c r="A853" s="6">
        <v>30.0</v>
      </c>
      <c r="B853" s="7"/>
      <c r="C853" s="8"/>
      <c r="D853" s="18"/>
      <c r="E853" s="10"/>
      <c r="F853" s="10"/>
      <c r="I853" s="13" t="str">
        <f t="array" ref="I853">IF(D853="","",INDEX('Товары '!$D$2:$D$78, MATCH(D853, 'Товары '!$B$2:$B$78, 0)))
</f>
        <v/>
      </c>
      <c r="J853" s="13" t="str">
        <f>IF(D853="","",VLOOKUP(D853, 'Товары '!$B$2:$C$78, 2, FALSE))
</f>
        <v/>
      </c>
      <c r="K853" s="15">
        <f t="shared" si="17"/>
        <v>0</v>
      </c>
    </row>
    <row r="854">
      <c r="A854" s="6">
        <v>31.0</v>
      </c>
      <c r="B854" s="7"/>
      <c r="C854" s="8"/>
      <c r="D854" s="18"/>
      <c r="E854" s="10"/>
      <c r="F854" s="10"/>
      <c r="I854" s="13" t="str">
        <f t="array" ref="I854">IF(D854="","",INDEX('Товары '!$D$2:$D$78, MATCH(D854, 'Товары '!$B$2:$B$78, 0)))
</f>
        <v/>
      </c>
      <c r="J854" s="13" t="str">
        <f>IF(D854="","",VLOOKUP(D854, 'Товары '!$B$2:$C$78, 2, FALSE))
</f>
        <v/>
      </c>
      <c r="K854" s="15">
        <f t="shared" si="17"/>
        <v>0</v>
      </c>
    </row>
    <row r="855">
      <c r="A855" s="6">
        <v>32.0</v>
      </c>
      <c r="B855" s="7"/>
      <c r="C855" s="8"/>
      <c r="D855" s="18"/>
      <c r="E855" s="10"/>
      <c r="F855" s="10"/>
      <c r="I855" s="13" t="str">
        <f t="array" ref="I855">IF(D855="","",INDEX('Товары '!$D$2:$D$78, MATCH(D855, 'Товары '!$B$2:$B$78, 0)))
</f>
        <v/>
      </c>
      <c r="J855" s="13" t="str">
        <f>IF(D855="","",VLOOKUP(D855, 'Товары '!$B$2:$C$78, 2, FALSE))
</f>
        <v/>
      </c>
      <c r="K855" s="15">
        <f t="shared" si="17"/>
        <v>0</v>
      </c>
    </row>
    <row r="856">
      <c r="A856" s="6">
        <v>33.0</v>
      </c>
      <c r="B856" s="7"/>
      <c r="C856" s="8"/>
      <c r="D856" s="18"/>
      <c r="E856" s="10"/>
      <c r="F856" s="10"/>
      <c r="I856" s="13" t="str">
        <f t="array" ref="I856">IF(D856="","",INDEX('Товары '!$D$2:$D$78, MATCH(D856, 'Товары '!$B$2:$B$78, 0)))
</f>
        <v/>
      </c>
      <c r="J856" s="13" t="str">
        <f>IF(D856="","",VLOOKUP(D856, 'Товары '!$B$2:$C$78, 2, FALSE))
</f>
        <v/>
      </c>
      <c r="K856" s="15">
        <f t="shared" si="17"/>
        <v>0</v>
      </c>
    </row>
    <row r="857">
      <c r="A857" s="6">
        <v>34.0</v>
      </c>
      <c r="B857" s="7"/>
      <c r="C857" s="8"/>
      <c r="D857" s="18"/>
      <c r="E857" s="10"/>
      <c r="F857" s="10"/>
      <c r="I857" s="13" t="str">
        <f t="array" ref="I857">IF(D857="","",INDEX('Товары '!$D$2:$D$78, MATCH(D857, 'Товары '!$B$2:$B$78, 0)))
</f>
        <v/>
      </c>
      <c r="J857" s="13" t="str">
        <f>IF(D857="","",VLOOKUP(D857, 'Товары '!$B$2:$C$78, 2, FALSE))
</f>
        <v/>
      </c>
      <c r="K857" s="15">
        <f t="shared" si="17"/>
        <v>0</v>
      </c>
    </row>
    <row r="858">
      <c r="A858" s="6">
        <v>35.0</v>
      </c>
      <c r="B858" s="7"/>
      <c r="C858" s="8"/>
      <c r="D858" s="18"/>
      <c r="E858" s="10"/>
      <c r="F858" s="10"/>
      <c r="I858" s="13" t="str">
        <f t="array" ref="I858">IF(D858="","",INDEX('Товары '!$D$2:$D$78, MATCH(D858, 'Товары '!$B$2:$B$78, 0)))
</f>
        <v/>
      </c>
      <c r="J858" s="13" t="str">
        <f>IF(D858="","",VLOOKUP(D858, 'Товары '!$B$2:$C$78, 2, FALSE))
</f>
        <v/>
      </c>
      <c r="K858" s="15">
        <f t="shared" si="17"/>
        <v>0</v>
      </c>
    </row>
    <row r="859">
      <c r="A859" s="6">
        <v>36.0</v>
      </c>
      <c r="B859" s="7"/>
      <c r="C859" s="8"/>
      <c r="D859" s="18"/>
      <c r="E859" s="10"/>
      <c r="F859" s="10"/>
      <c r="I859" s="13" t="str">
        <f t="array" ref="I859">IF(D859="","",INDEX('Товары '!$D$2:$D$78, MATCH(D859, 'Товары '!$B$2:$B$78, 0)))
</f>
        <v/>
      </c>
      <c r="J859" s="13" t="str">
        <f>IF(D859="","",VLOOKUP(D859, 'Товары '!$B$2:$C$78, 2, FALSE))
</f>
        <v/>
      </c>
      <c r="K859" s="15">
        <f t="shared" si="17"/>
        <v>0</v>
      </c>
    </row>
    <row r="860">
      <c r="A860" s="6">
        <v>37.0</v>
      </c>
      <c r="B860" s="7"/>
      <c r="C860" s="8"/>
      <c r="D860" s="18"/>
      <c r="E860" s="10"/>
      <c r="F860" s="10"/>
      <c r="I860" s="13" t="str">
        <f t="array" ref="I860">IF(D860="","",INDEX('Товары '!$D$2:$D$78, MATCH(D860, 'Товары '!$B$2:$B$78, 0)))
</f>
        <v/>
      </c>
      <c r="J860" s="13" t="str">
        <f>IF(D860="","",VLOOKUP(D860, 'Товары '!$B$2:$C$78, 2, FALSE))
</f>
        <v/>
      </c>
      <c r="K860" s="15">
        <f t="shared" si="17"/>
        <v>0</v>
      </c>
    </row>
    <row r="861">
      <c r="A861" s="6">
        <v>38.0</v>
      </c>
      <c r="B861" s="7"/>
      <c r="C861" s="8"/>
      <c r="D861" s="18"/>
      <c r="E861" s="10"/>
      <c r="F861" s="10"/>
      <c r="I861" s="13" t="str">
        <f t="array" ref="I861">IF(D861="","",INDEX('Товары '!$D$2:$D$78, MATCH(D861, 'Товары '!$B$2:$B$78, 0)))
</f>
        <v/>
      </c>
      <c r="J861" s="13" t="str">
        <f>IF(D861="","",VLOOKUP(D861, 'Товары '!$B$2:$C$78, 2, FALSE))
</f>
        <v/>
      </c>
      <c r="K861" s="15">
        <f t="shared" si="17"/>
        <v>0</v>
      </c>
    </row>
    <row r="862">
      <c r="A862" s="6">
        <v>39.0</v>
      </c>
      <c r="B862" s="7"/>
      <c r="C862" s="8"/>
      <c r="D862" s="18"/>
      <c r="E862" s="10"/>
      <c r="F862" s="10"/>
      <c r="I862" s="13" t="str">
        <f t="array" ref="I862">IF(D862="","",INDEX('Товары '!$D$2:$D$78, MATCH(D862, 'Товары '!$B$2:$B$78, 0)))
</f>
        <v/>
      </c>
      <c r="J862" s="13" t="str">
        <f>IF(D862="","",VLOOKUP(D862, 'Товары '!$B$2:$C$78, 2, FALSE))
</f>
        <v/>
      </c>
      <c r="K862" s="15">
        <f t="shared" si="17"/>
        <v>0</v>
      </c>
    </row>
    <row r="863">
      <c r="A863" s="6">
        <v>40.0</v>
      </c>
      <c r="B863" s="7"/>
      <c r="C863" s="8"/>
      <c r="D863" s="18"/>
      <c r="E863" s="10"/>
      <c r="F863" s="10"/>
      <c r="I863" s="13" t="str">
        <f t="array" ref="I863">IF(D863="","",INDEX('Товары '!$D$2:$D$78, MATCH(D863, 'Товары '!$B$2:$B$78, 0)))
</f>
        <v/>
      </c>
      <c r="J863" s="13" t="str">
        <f>IF(D863="","",VLOOKUP(D863, 'Товары '!$B$2:$C$78, 2, FALSE))
</f>
        <v/>
      </c>
      <c r="K863" s="15">
        <f t="shared" si="17"/>
        <v>0</v>
      </c>
    </row>
    <row r="864">
      <c r="A864" s="6">
        <v>41.0</v>
      </c>
      <c r="B864" s="7"/>
      <c r="C864" s="8"/>
      <c r="D864" s="18"/>
      <c r="E864" s="10"/>
      <c r="F864" s="10"/>
      <c r="I864" s="13" t="str">
        <f t="array" ref="I864">IF(D864="","",INDEX('Товары '!$D$2:$D$78, MATCH(D864, 'Товары '!$B$2:$B$78, 0)))
</f>
        <v/>
      </c>
      <c r="J864" s="13" t="str">
        <f>IF(D864="","",VLOOKUP(D864, 'Товары '!$B$2:$C$78, 2, FALSE))
</f>
        <v/>
      </c>
      <c r="K864" s="15">
        <f t="shared" si="17"/>
        <v>0</v>
      </c>
    </row>
    <row r="865">
      <c r="A865" s="6">
        <v>42.0</v>
      </c>
      <c r="B865" s="7"/>
      <c r="C865" s="8"/>
      <c r="D865" s="18"/>
      <c r="E865" s="10"/>
      <c r="F865" s="10"/>
      <c r="I865" s="13" t="str">
        <f t="array" ref="I865">IF(D865="","",INDEX('Товары '!$D$2:$D$78, MATCH(D865, 'Товары '!$B$2:$B$78, 0)))
</f>
        <v/>
      </c>
      <c r="J865" s="13" t="str">
        <f>IF(D865="","",VLOOKUP(D865, 'Товары '!$B$2:$C$78, 2, FALSE))
</f>
        <v/>
      </c>
      <c r="K865" s="15">
        <f t="shared" si="17"/>
        <v>0</v>
      </c>
    </row>
    <row r="866">
      <c r="A866" s="6">
        <v>43.0</v>
      </c>
      <c r="B866" s="7"/>
      <c r="C866" s="8"/>
      <c r="D866" s="18"/>
      <c r="E866" s="10"/>
      <c r="F866" s="10"/>
      <c r="I866" s="13" t="str">
        <f t="array" ref="I866">IF(D866="","",INDEX('Товары '!$D$2:$D$78, MATCH(D866, 'Товары '!$B$2:$B$78, 0)))
</f>
        <v/>
      </c>
      <c r="J866" s="13" t="str">
        <f>IF(D866="","",VLOOKUP(D866, 'Товары '!$B$2:$C$78, 2, FALSE))
</f>
        <v/>
      </c>
      <c r="K866" s="15">
        <f t="shared" si="17"/>
        <v>0</v>
      </c>
    </row>
    <row r="867">
      <c r="A867" s="6">
        <v>44.0</v>
      </c>
      <c r="B867" s="7"/>
      <c r="C867" s="8"/>
      <c r="D867" s="18"/>
      <c r="E867" s="10"/>
      <c r="F867" s="10"/>
      <c r="I867" s="13" t="str">
        <f t="array" ref="I867">IF(D867="","",INDEX('Товары '!$D$2:$D$78, MATCH(D867, 'Товары '!$B$2:$B$78, 0)))
</f>
        <v/>
      </c>
      <c r="J867" s="13" t="str">
        <f>IF(D867="","",VLOOKUP(D867, 'Товары '!$B$2:$C$78, 2, FALSE))
</f>
        <v/>
      </c>
      <c r="K867" s="15">
        <f t="shared" si="17"/>
        <v>0</v>
      </c>
    </row>
    <row r="868">
      <c r="A868" s="6">
        <v>45.0</v>
      </c>
      <c r="B868" s="7"/>
      <c r="C868" s="8"/>
      <c r="D868" s="18"/>
      <c r="E868" s="10"/>
      <c r="F868" s="10"/>
      <c r="I868" s="13" t="str">
        <f t="array" ref="I868">IF(D868="","",INDEX('Товары '!$D$2:$D$78, MATCH(D868, 'Товары '!$B$2:$B$78, 0)))
</f>
        <v/>
      </c>
      <c r="J868" s="13" t="str">
        <f>IF(D868="","",VLOOKUP(D868, 'Товары '!$B$2:$C$78, 2, FALSE))
</f>
        <v/>
      </c>
      <c r="K868" s="15">
        <f t="shared" si="17"/>
        <v>0</v>
      </c>
    </row>
    <row r="869">
      <c r="A869" s="6">
        <v>46.0</v>
      </c>
      <c r="B869" s="7"/>
      <c r="C869" s="8"/>
      <c r="D869" s="18"/>
      <c r="E869" s="10"/>
      <c r="F869" s="10"/>
      <c r="I869" s="13" t="str">
        <f t="array" ref="I869">IF(D869="","",INDEX('Товары '!$D$2:$D$78, MATCH(D869, 'Товары '!$B$2:$B$78, 0)))
</f>
        <v/>
      </c>
      <c r="J869" s="13" t="str">
        <f>IF(D869="","",VLOOKUP(D869, 'Товары '!$B$2:$C$78, 2, FALSE))
</f>
        <v/>
      </c>
      <c r="K869" s="15">
        <f t="shared" si="17"/>
        <v>0</v>
      </c>
    </row>
    <row r="870">
      <c r="A870" s="6">
        <v>47.0</v>
      </c>
      <c r="B870" s="7"/>
      <c r="C870" s="8"/>
      <c r="D870" s="18"/>
      <c r="E870" s="10"/>
      <c r="F870" s="10"/>
      <c r="I870" s="13" t="str">
        <f t="array" ref="I870">IF(D870="","",INDEX('Товары '!$D$2:$D$78, MATCH(D870, 'Товары '!$B$2:$B$78, 0)))
</f>
        <v/>
      </c>
      <c r="J870" s="13" t="str">
        <f>IF(D870="","",VLOOKUP(D870, 'Товары '!$B$2:$C$78, 2, FALSE))
</f>
        <v/>
      </c>
      <c r="K870" s="15">
        <f t="shared" si="17"/>
        <v>0</v>
      </c>
    </row>
    <row r="871">
      <c r="A871" s="6">
        <v>48.0</v>
      </c>
      <c r="B871" s="7"/>
      <c r="C871" s="8"/>
      <c r="D871" s="18"/>
      <c r="E871" s="10"/>
      <c r="F871" s="10"/>
      <c r="I871" s="13" t="str">
        <f t="array" ref="I871">IF(D871="","",INDEX('Товары '!$D$2:$D$78, MATCH(D871, 'Товары '!$B$2:$B$78, 0)))
</f>
        <v/>
      </c>
      <c r="J871" s="13" t="str">
        <f>IF(D871="","",VLOOKUP(D871, 'Товары '!$B$2:$C$78, 2, FALSE))
</f>
        <v/>
      </c>
      <c r="K871" s="15">
        <f t="shared" si="17"/>
        <v>0</v>
      </c>
    </row>
    <row r="872">
      <c r="A872" s="6">
        <v>49.0</v>
      </c>
      <c r="B872" s="7"/>
      <c r="C872" s="8"/>
      <c r="D872" s="18"/>
      <c r="E872" s="10"/>
      <c r="F872" s="10"/>
      <c r="I872" s="13" t="str">
        <f t="array" ref="I872">IF(D872="","",INDEX('Товары '!$D$2:$D$78, MATCH(D872, 'Товары '!$B$2:$B$78, 0)))
</f>
        <v/>
      </c>
      <c r="J872" s="13" t="str">
        <f>IF(D872="","",VLOOKUP(D872, 'Товары '!$B$2:$C$78, 2, FALSE))
</f>
        <v/>
      </c>
      <c r="K872" s="15">
        <f t="shared" si="17"/>
        <v>0</v>
      </c>
    </row>
    <row r="873">
      <c r="A873" s="6">
        <v>50.0</v>
      </c>
      <c r="B873" s="7"/>
      <c r="C873" s="8"/>
      <c r="D873" s="18"/>
      <c r="E873" s="10"/>
      <c r="F873" s="10"/>
      <c r="I873" s="13" t="str">
        <f t="array" ref="I873">IF(D873="","",INDEX('Товары '!$D$2:$D$78, MATCH(D873, 'Товары '!$B$2:$B$78, 0)))
</f>
        <v/>
      </c>
      <c r="J873" s="13" t="str">
        <f>IF(D873="","",VLOOKUP(D873, 'Товары '!$B$2:$C$78, 2, FALSE))
</f>
        <v/>
      </c>
      <c r="K873" s="15">
        <f t="shared" si="17"/>
        <v>0</v>
      </c>
    </row>
    <row r="874">
      <c r="A874" s="6">
        <v>51.0</v>
      </c>
      <c r="B874" s="7"/>
      <c r="C874" s="8"/>
      <c r="D874" s="18"/>
      <c r="E874" s="10"/>
      <c r="F874" s="10"/>
      <c r="I874" s="13" t="str">
        <f t="array" ref="I874">IF(D874="","",INDEX('Товары '!$D$2:$D$78, MATCH(D874, 'Товары '!$B$2:$B$78, 0)))
</f>
        <v/>
      </c>
      <c r="J874" s="13" t="str">
        <f>IF(D874="","",VLOOKUP(D874, 'Товары '!$B$2:$C$78, 2, FALSE))
</f>
        <v/>
      </c>
      <c r="K874" s="15">
        <f t="shared" si="17"/>
        <v>0</v>
      </c>
    </row>
    <row r="875">
      <c r="A875" s="6">
        <v>52.0</v>
      </c>
      <c r="B875" s="7"/>
      <c r="C875" s="8"/>
      <c r="D875" s="18"/>
      <c r="E875" s="10"/>
      <c r="F875" s="10"/>
      <c r="I875" s="13" t="str">
        <f t="array" ref="I875">IF(D875="","",INDEX('Товары '!$D$2:$D$78, MATCH(D875, 'Товары '!$B$2:$B$78, 0)))
</f>
        <v/>
      </c>
      <c r="J875" s="13" t="str">
        <f>IF(D875="","",VLOOKUP(D875, 'Товары '!$B$2:$C$78, 2, FALSE))
</f>
        <v/>
      </c>
      <c r="K875" s="15">
        <f t="shared" si="17"/>
        <v>0</v>
      </c>
    </row>
    <row r="876">
      <c r="A876" s="6">
        <v>53.0</v>
      </c>
      <c r="B876" s="7"/>
      <c r="C876" s="8"/>
      <c r="D876" s="18"/>
      <c r="E876" s="10"/>
      <c r="F876" s="10"/>
      <c r="I876" s="13" t="str">
        <f t="array" ref="I876">IF(D876="","",INDEX('Товары '!$D$2:$D$78, MATCH(D876, 'Товары '!$B$2:$B$78, 0)))
</f>
        <v/>
      </c>
      <c r="J876" s="13" t="str">
        <f>IF(D876="","",VLOOKUP(D876, 'Товары '!$B$2:$C$78, 2, FALSE))
</f>
        <v/>
      </c>
      <c r="K876" s="15">
        <f t="shared" si="17"/>
        <v>0</v>
      </c>
    </row>
    <row r="877">
      <c r="A877" s="6">
        <v>54.0</v>
      </c>
      <c r="B877" s="7"/>
      <c r="C877" s="8"/>
      <c r="D877" s="18"/>
      <c r="E877" s="10"/>
      <c r="F877" s="10"/>
      <c r="I877" s="13" t="str">
        <f t="array" ref="I877">IF(D877="","",INDEX('Товары '!$D$2:$D$78, MATCH(D877, 'Товары '!$B$2:$B$78, 0)))
</f>
        <v/>
      </c>
      <c r="J877" s="13" t="str">
        <f>IF(D877="","",VLOOKUP(D877, 'Товары '!$B$2:$C$78, 2, FALSE))
</f>
        <v/>
      </c>
      <c r="K877" s="15">
        <f t="shared" si="17"/>
        <v>0</v>
      </c>
    </row>
    <row r="878">
      <c r="A878" s="6">
        <v>55.0</v>
      </c>
      <c r="B878" s="7"/>
      <c r="C878" s="8"/>
      <c r="D878" s="18"/>
      <c r="E878" s="10"/>
      <c r="F878" s="10"/>
      <c r="I878" s="13" t="str">
        <f t="array" ref="I878">IF(D878="","",INDEX('Товары '!$D$2:$D$78, MATCH(D878, 'Товары '!$B$2:$B$78, 0)))
</f>
        <v/>
      </c>
      <c r="J878" s="13" t="str">
        <f>IF(D878="","",VLOOKUP(D878, 'Товары '!$B$2:$C$78, 2, FALSE))
</f>
        <v/>
      </c>
      <c r="K878" s="15">
        <f t="shared" si="17"/>
        <v>0</v>
      </c>
    </row>
    <row r="879">
      <c r="A879" s="6">
        <v>56.0</v>
      </c>
      <c r="B879" s="7"/>
      <c r="C879" s="8"/>
      <c r="D879" s="18"/>
      <c r="E879" s="10"/>
      <c r="F879" s="10"/>
      <c r="I879" s="13" t="str">
        <f t="array" ref="I879">IF(D879="","",INDEX('Товары '!$D$2:$D$78, MATCH(D879, 'Товары '!$B$2:$B$78, 0)))
</f>
        <v/>
      </c>
      <c r="J879" s="13" t="str">
        <f>IF(D879="","",VLOOKUP(D879, 'Товары '!$B$2:$C$78, 2, FALSE))
</f>
        <v/>
      </c>
      <c r="K879" s="15">
        <f t="shared" si="17"/>
        <v>0</v>
      </c>
    </row>
    <row r="880">
      <c r="A880" s="6">
        <v>57.0</v>
      </c>
      <c r="B880" s="7"/>
      <c r="C880" s="8"/>
      <c r="D880" s="18"/>
      <c r="E880" s="10"/>
      <c r="F880" s="10"/>
      <c r="I880" s="13" t="str">
        <f t="array" ref="I880">IF(D880="","",INDEX('Товары '!$D$2:$D$78, MATCH(D880, 'Товары '!$B$2:$B$78, 0)))
</f>
        <v/>
      </c>
      <c r="J880" s="13" t="str">
        <f>IF(D880="","",VLOOKUP(D880, 'Товары '!$B$2:$C$78, 2, FALSE))
</f>
        <v/>
      </c>
      <c r="K880" s="15">
        <f t="shared" si="17"/>
        <v>0</v>
      </c>
    </row>
    <row r="881">
      <c r="A881" s="6">
        <v>58.0</v>
      </c>
      <c r="B881" s="7"/>
      <c r="C881" s="8"/>
      <c r="D881" s="18"/>
      <c r="E881" s="10"/>
      <c r="F881" s="10"/>
      <c r="I881" s="13" t="str">
        <f t="array" ref="I881">IF(D881="","",INDEX('Товары '!$D$2:$D$78, MATCH(D881, 'Товары '!$B$2:$B$78, 0)))
</f>
        <v/>
      </c>
      <c r="J881" s="13" t="str">
        <f>IF(D881="","",VLOOKUP(D881, 'Товары '!$B$2:$C$78, 2, FALSE))
</f>
        <v/>
      </c>
      <c r="K881" s="15">
        <f t="shared" si="17"/>
        <v>0</v>
      </c>
    </row>
    <row r="882">
      <c r="A882" s="6">
        <v>59.0</v>
      </c>
      <c r="B882" s="7"/>
      <c r="C882" s="8"/>
      <c r="D882" s="18"/>
      <c r="E882" s="10"/>
      <c r="F882" s="10"/>
      <c r="I882" s="13" t="str">
        <f t="array" ref="I882">IF(D882="","",INDEX('Товары '!$D$2:$D$78, MATCH(D882, 'Товары '!$B$2:$B$78, 0)))
</f>
        <v/>
      </c>
      <c r="J882" s="13" t="str">
        <f>IF(D882="","",VLOOKUP(D882, 'Товары '!$B$2:$C$78, 2, FALSE))
</f>
        <v/>
      </c>
      <c r="K882" s="15">
        <f t="shared" si="17"/>
        <v>0</v>
      </c>
    </row>
    <row r="883">
      <c r="A883" s="6">
        <v>60.0</v>
      </c>
      <c r="B883" s="7"/>
      <c r="C883" s="8"/>
      <c r="D883" s="18"/>
      <c r="E883" s="10"/>
      <c r="F883" s="10"/>
      <c r="I883" s="13" t="str">
        <f t="array" ref="I883">IF(D883="","",INDEX('Товары '!$D$2:$D$78, MATCH(D883, 'Товары '!$B$2:$B$78, 0)))
</f>
        <v/>
      </c>
      <c r="J883" s="13" t="str">
        <f>IF(D883="","",VLOOKUP(D883, 'Товары '!$B$2:$C$78, 2, FALSE))
</f>
        <v/>
      </c>
      <c r="K883" s="15">
        <f t="shared" si="17"/>
        <v>0</v>
      </c>
    </row>
    <row r="884">
      <c r="A884" s="1" t="s">
        <v>0</v>
      </c>
      <c r="B884" s="1" t="s">
        <v>1</v>
      </c>
      <c r="C884" s="2" t="s">
        <v>2</v>
      </c>
      <c r="D884" s="2" t="s">
        <v>3</v>
      </c>
      <c r="E884" s="3" t="s">
        <v>4</v>
      </c>
      <c r="F884" s="1" t="s">
        <v>5</v>
      </c>
      <c r="G884" s="4" t="s">
        <v>6</v>
      </c>
      <c r="H884" s="5" t="s">
        <v>7</v>
      </c>
      <c r="I884" s="1" t="s">
        <v>8</v>
      </c>
      <c r="J884" s="1" t="s">
        <v>9</v>
      </c>
      <c r="K884" s="1" t="s">
        <v>10</v>
      </c>
    </row>
    <row r="887">
      <c r="A887" s="6">
        <v>1.0</v>
      </c>
      <c r="B887" s="7">
        <v>45966.0</v>
      </c>
      <c r="C887" s="8">
        <v>0.5691782407407407</v>
      </c>
      <c r="D887" s="9" t="s">
        <v>14</v>
      </c>
      <c r="E887" s="10"/>
      <c r="F887" s="10"/>
      <c r="G887" s="11">
        <f>SUM(K887:K946)</f>
        <v>369.2</v>
      </c>
      <c r="H887" s="12">
        <f>SUM(J887:K946)</f>
        <v>836.7</v>
      </c>
      <c r="I887" s="14">
        <f t="array" ref="I887">IF(D887="","",INDEX('Товары '!$D$2:$D$78, MATCH(D887, 'Товары '!$B$2:$B$78, 0)))
</f>
        <v>15</v>
      </c>
      <c r="J887" s="14">
        <f>IF(D887="","",VLOOKUP(D887, 'Товары '!$B$2:$C$78, 2, FALSE))
</f>
        <v>9</v>
      </c>
      <c r="K887" s="15">
        <f t="shared" ref="K887:K946" si="18">IF(OR(I887="", J887=""), "", VALUE(I887) - VALUE(J887))-F887
</f>
        <v>6</v>
      </c>
    </row>
    <row r="888">
      <c r="A888" s="6">
        <v>2.0</v>
      </c>
      <c r="B888" s="7">
        <v>45966.0</v>
      </c>
      <c r="C888" s="16">
        <v>0.5694444444444444</v>
      </c>
      <c r="D888" s="9" t="s">
        <v>14</v>
      </c>
      <c r="E888" s="10"/>
      <c r="F888" s="10"/>
      <c r="I888" s="14">
        <f t="array" ref="I888">IF(D888="","",INDEX('Товары '!$D$2:$D$78, MATCH(D888, 'Товары '!$B$2:$B$78, 0)))
</f>
        <v>15</v>
      </c>
      <c r="J888" s="14">
        <f>IF(D888="","",VLOOKUP(D888, 'Товары '!$B$2:$C$78, 2, FALSE))
</f>
        <v>9</v>
      </c>
      <c r="K888" s="15">
        <f t="shared" si="18"/>
        <v>6</v>
      </c>
    </row>
    <row r="889">
      <c r="A889" s="6">
        <v>3.0</v>
      </c>
      <c r="B889" s="17">
        <v>45966.0</v>
      </c>
      <c r="C889" s="8">
        <v>0.5695138888888889</v>
      </c>
      <c r="D889" s="9" t="s">
        <v>12</v>
      </c>
      <c r="E889" s="10"/>
      <c r="F889" s="10"/>
      <c r="I889" s="14">
        <f t="array" ref="I889">IF(D889="","",INDEX('Товары '!$D$2:$D$78, MATCH(D889, 'Товары '!$B$2:$B$78, 0)))
</f>
        <v>13</v>
      </c>
      <c r="J889" s="14">
        <f>IF(D889="","",VLOOKUP(D889, 'Товары '!$B$2:$C$78, 2, FALSE))
</f>
        <v>6.4</v>
      </c>
      <c r="K889" s="15">
        <f t="shared" si="18"/>
        <v>6.6</v>
      </c>
    </row>
    <row r="890">
      <c r="A890" s="6">
        <v>4.0</v>
      </c>
      <c r="B890" s="17">
        <v>45966.0</v>
      </c>
      <c r="C890" s="8">
        <v>0.5695833333333333</v>
      </c>
      <c r="D890" s="9" t="s">
        <v>12</v>
      </c>
      <c r="E890" s="10"/>
      <c r="F890" s="10"/>
      <c r="I890" s="14">
        <f t="array" ref="I890">IF(D890="","",INDEX('Товары '!$D$2:$D$78, MATCH(D890, 'Товары '!$B$2:$B$78, 0)))
</f>
        <v>13</v>
      </c>
      <c r="J890" s="14">
        <f>IF(D890="","",VLOOKUP(D890, 'Товары '!$B$2:$C$78, 2, FALSE))
</f>
        <v>6.4</v>
      </c>
      <c r="K890" s="15">
        <f t="shared" si="18"/>
        <v>6.6</v>
      </c>
    </row>
    <row r="891">
      <c r="A891" s="6">
        <v>5.0</v>
      </c>
      <c r="B891" s="17">
        <v>45966.0</v>
      </c>
      <c r="C891" s="8">
        <v>0.572962962962963</v>
      </c>
      <c r="D891" s="9" t="s">
        <v>20</v>
      </c>
      <c r="E891" s="10"/>
      <c r="F891" s="10"/>
      <c r="I891" s="14">
        <f t="array" ref="I891">IF(D891="","",INDEX('Товары '!$D$2:$D$78, MATCH(D891, 'Товары '!$B$2:$B$78, 0)))
</f>
        <v>15</v>
      </c>
      <c r="J891" s="14">
        <f>IF(D891="","",VLOOKUP(D891, 'Товары '!$B$2:$C$78, 2, FALSE))
</f>
        <v>9</v>
      </c>
      <c r="K891" s="15">
        <f t="shared" si="18"/>
        <v>6</v>
      </c>
    </row>
    <row r="892">
      <c r="A892" s="6">
        <v>6.0</v>
      </c>
      <c r="B892" s="7">
        <v>45966.0</v>
      </c>
      <c r="C892" s="8">
        <v>0.5730671296296296</v>
      </c>
      <c r="D892" s="9" t="s">
        <v>34</v>
      </c>
      <c r="E892" s="10"/>
      <c r="F892" s="10">
        <v>5.0</v>
      </c>
      <c r="I892" s="14">
        <f t="array" ref="I892">IF(D892="","",INDEX('Товары '!$D$2:$D$78, MATCH(D892, 'Товары '!$B$2:$B$78, 0)))
</f>
        <v>110</v>
      </c>
      <c r="J892" s="14">
        <f>IF(D892="","",VLOOKUP(D892, 'Товары '!$B$2:$C$78, 2, FALSE))
</f>
        <v>80</v>
      </c>
      <c r="K892" s="15">
        <f t="shared" si="18"/>
        <v>25</v>
      </c>
    </row>
    <row r="893">
      <c r="A893" s="6">
        <v>7.0</v>
      </c>
      <c r="B893" s="7">
        <v>45966.0</v>
      </c>
      <c r="C893" s="8">
        <v>0.5779976851851852</v>
      </c>
      <c r="D893" s="9" t="s">
        <v>20</v>
      </c>
      <c r="E893" s="10"/>
      <c r="F893" s="10"/>
      <c r="I893" s="14">
        <f t="array" ref="I893">IF(D893="","",INDEX('Товары '!$D$2:$D$78, MATCH(D893, 'Товары '!$B$2:$B$78, 0)))
</f>
        <v>15</v>
      </c>
      <c r="J893" s="14">
        <f>IF(D893="","",VLOOKUP(D893, 'Товары '!$B$2:$C$78, 2, FALSE))
</f>
        <v>9</v>
      </c>
      <c r="K893" s="15">
        <f t="shared" si="18"/>
        <v>6</v>
      </c>
    </row>
    <row r="894">
      <c r="A894" s="6">
        <v>8.0</v>
      </c>
      <c r="B894" s="7">
        <v>45966.0</v>
      </c>
      <c r="C894" s="8">
        <v>0.5780902777777778</v>
      </c>
      <c r="D894" s="9" t="s">
        <v>20</v>
      </c>
      <c r="E894" s="10"/>
      <c r="F894" s="10"/>
      <c r="I894" s="14">
        <f t="array" ref="I894">IF(D894="","",INDEX('Товары '!$D$2:$D$78, MATCH(D894, 'Товары '!$B$2:$B$78, 0)))
</f>
        <v>15</v>
      </c>
      <c r="J894" s="14">
        <f>IF(D894="","",VLOOKUP(D894, 'Товары '!$B$2:$C$78, 2, FALSE))
</f>
        <v>9</v>
      </c>
      <c r="K894" s="15">
        <f t="shared" si="18"/>
        <v>6</v>
      </c>
    </row>
    <row r="895">
      <c r="A895" s="6">
        <v>9.0</v>
      </c>
      <c r="B895" s="7">
        <v>45966.0</v>
      </c>
      <c r="C895" s="8">
        <v>0.5782986111111111</v>
      </c>
      <c r="D895" s="9" t="s">
        <v>20</v>
      </c>
      <c r="E895" s="10"/>
      <c r="F895" s="10"/>
      <c r="I895" s="14">
        <f t="array" ref="I895">IF(D895="","",INDEX('Товары '!$D$2:$D$78, MATCH(D895, 'Товары '!$B$2:$B$78, 0)))
</f>
        <v>15</v>
      </c>
      <c r="J895" s="14">
        <f>IF(D895="","",VLOOKUP(D895, 'Товары '!$B$2:$C$78, 2, FALSE))
</f>
        <v>9</v>
      </c>
      <c r="K895" s="15">
        <f t="shared" si="18"/>
        <v>6</v>
      </c>
    </row>
    <row r="896">
      <c r="A896" s="6">
        <v>10.0</v>
      </c>
      <c r="B896" s="7">
        <v>45966.0</v>
      </c>
      <c r="C896" s="8">
        <v>0.5788425925925926</v>
      </c>
      <c r="D896" s="9" t="s">
        <v>20</v>
      </c>
      <c r="E896" s="10"/>
      <c r="F896" s="10"/>
      <c r="I896" s="14">
        <f t="array" ref="I896">IF(D896="","",INDEX('Товары '!$D$2:$D$78, MATCH(D896, 'Товары '!$B$2:$B$78, 0)))
</f>
        <v>15</v>
      </c>
      <c r="J896" s="14">
        <f>IF(D896="","",VLOOKUP(D896, 'Товары '!$B$2:$C$78, 2, FALSE))
</f>
        <v>9</v>
      </c>
      <c r="K896" s="15">
        <f t="shared" si="18"/>
        <v>6</v>
      </c>
    </row>
    <row r="897">
      <c r="A897" s="6">
        <v>11.0</v>
      </c>
      <c r="B897" s="7">
        <v>45966.0</v>
      </c>
      <c r="C897" s="8">
        <v>0.5818865740740741</v>
      </c>
      <c r="D897" s="9" t="s">
        <v>22</v>
      </c>
      <c r="E897" s="10"/>
      <c r="F897" s="10"/>
      <c r="I897" s="14">
        <f t="array" ref="I897">IF(D897="","",INDEX('Товары '!$D$2:$D$78, MATCH(D897, 'Товары '!$B$2:$B$78, 0)))
</f>
        <v>15</v>
      </c>
      <c r="J897" s="14">
        <f>IF(D897="","",VLOOKUP(D897, 'Товары '!$B$2:$C$78, 2, FALSE))
</f>
        <v>6</v>
      </c>
      <c r="K897" s="15">
        <f t="shared" si="18"/>
        <v>9</v>
      </c>
    </row>
    <row r="898">
      <c r="A898" s="6">
        <v>12.0</v>
      </c>
      <c r="B898" s="7">
        <v>45966.0</v>
      </c>
      <c r="C898" s="8">
        <v>0.5906712962962963</v>
      </c>
      <c r="D898" s="9" t="s">
        <v>21</v>
      </c>
      <c r="E898" s="10"/>
      <c r="F898" s="10"/>
      <c r="I898" s="13">
        <f t="array" ref="I898">IF(D898="","",INDEX('Товары '!$D$2:$D$78, MATCH(D898, 'Товары '!$B$2:$B$78, 0)))
</f>
        <v>15</v>
      </c>
      <c r="J898" s="14">
        <f>IF(D898="","",VLOOKUP(D898, 'Товары '!$B$2:$C$78, 2, FALSE))
</f>
        <v>6.9</v>
      </c>
      <c r="K898" s="15">
        <f t="shared" si="18"/>
        <v>8.1</v>
      </c>
    </row>
    <row r="899">
      <c r="A899" s="6">
        <v>13.0</v>
      </c>
      <c r="B899" s="7">
        <v>45966.0</v>
      </c>
      <c r="C899" s="8">
        <v>0.5981018518518518</v>
      </c>
      <c r="D899" s="6" t="s">
        <v>15</v>
      </c>
      <c r="E899" s="10"/>
      <c r="F899" s="10"/>
      <c r="I899" s="13">
        <f t="array" ref="I899">IF(D899="","",INDEX('Товары '!$D$2:$D$78, MATCH(D899, 'Товары '!$B$2:$B$78, 0)))
</f>
        <v>15</v>
      </c>
      <c r="J899" s="14">
        <f>IF(D899="","",VLOOKUP(D899, 'Товары '!$B$2:$C$78, 2, FALSE))
</f>
        <v>9</v>
      </c>
      <c r="K899" s="15">
        <f t="shared" si="18"/>
        <v>6</v>
      </c>
    </row>
    <row r="900">
      <c r="A900" s="6">
        <v>14.0</v>
      </c>
      <c r="B900" s="7">
        <v>45966.0</v>
      </c>
      <c r="C900" s="8">
        <v>0.6083912037037037</v>
      </c>
      <c r="D900" s="6" t="s">
        <v>12</v>
      </c>
      <c r="E900" s="10"/>
      <c r="F900" s="10"/>
      <c r="I900" s="14">
        <f t="array" ref="I900">IF(D900="","",INDEX('Товары '!$D$2:$D$78, MATCH(D900, 'Товары '!$B$2:$B$78, 0)))
</f>
        <v>13</v>
      </c>
      <c r="J900" s="14">
        <f>IF(D900="","",VLOOKUP(D900, 'Товары '!$B$2:$C$78, 2, FALSE))
</f>
        <v>6.4</v>
      </c>
      <c r="K900" s="15">
        <f t="shared" si="18"/>
        <v>6.6</v>
      </c>
    </row>
    <row r="901">
      <c r="A901" s="6">
        <v>15.0</v>
      </c>
      <c r="B901" s="7">
        <v>45966.0</v>
      </c>
      <c r="C901" s="8">
        <v>0.641087962962963</v>
      </c>
      <c r="D901" s="6" t="s">
        <v>35</v>
      </c>
      <c r="E901" s="10"/>
      <c r="F901" s="10"/>
      <c r="I901" s="13">
        <f t="array" ref="I901">IF(D901="","",INDEX('Товары '!$D$2:$D$78, MATCH(D901, 'Товары '!$B$2:$B$78, 0)))
</f>
        <v>15</v>
      </c>
      <c r="J901" s="13">
        <f>IF(D901="","",VLOOKUP(D901, 'Товары '!$B$2:$C$78, 2, FALSE))
</f>
        <v>0</v>
      </c>
      <c r="K901" s="15">
        <f t="shared" si="18"/>
        <v>15</v>
      </c>
    </row>
    <row r="902">
      <c r="A902" s="6">
        <v>16.0</v>
      </c>
      <c r="B902" s="7">
        <v>45966.0</v>
      </c>
      <c r="C902" s="8">
        <v>0.612037037037037</v>
      </c>
      <c r="D902" s="6" t="s">
        <v>15</v>
      </c>
      <c r="E902" s="10"/>
      <c r="F902" s="10"/>
      <c r="I902" s="13">
        <f t="array" ref="I902">IF(D902="","",INDEX('Товары '!$D$2:$D$78, MATCH(D902, 'Товары '!$B$2:$B$78, 0)))
</f>
        <v>15</v>
      </c>
      <c r="J902" s="14">
        <f>IF(D902="","",VLOOKUP(D902, 'Товары '!$B$2:$C$78, 2, FALSE))
</f>
        <v>9</v>
      </c>
      <c r="K902" s="15">
        <f t="shared" si="18"/>
        <v>6</v>
      </c>
    </row>
    <row r="903">
      <c r="A903" s="6">
        <v>17.0</v>
      </c>
      <c r="B903" s="7">
        <v>45966.0</v>
      </c>
      <c r="C903" s="8">
        <v>0.6159837962962963</v>
      </c>
      <c r="D903" s="6" t="s">
        <v>12</v>
      </c>
      <c r="E903" s="10"/>
      <c r="F903" s="10"/>
      <c r="I903" s="14">
        <f t="array" ref="I903">IF(D903="","",INDEX('Товары '!$D$2:$D$78, MATCH(D903, 'Товары '!$B$2:$B$78, 0)))
</f>
        <v>13</v>
      </c>
      <c r="J903" s="14">
        <f>IF(D903="","",VLOOKUP(D903, 'Товары '!$B$2:$C$78, 2, FALSE))
</f>
        <v>6.4</v>
      </c>
      <c r="K903" s="15">
        <f t="shared" si="18"/>
        <v>6.6</v>
      </c>
    </row>
    <row r="904">
      <c r="A904" s="6">
        <v>18.0</v>
      </c>
      <c r="B904" s="7">
        <v>45966.0</v>
      </c>
      <c r="C904" s="8">
        <v>0.6161689814814815</v>
      </c>
      <c r="D904" s="6" t="s">
        <v>20</v>
      </c>
      <c r="E904" s="10"/>
      <c r="F904" s="10"/>
      <c r="I904" s="14">
        <f t="array" ref="I904">IF(D904="","",INDEX('Товары '!$D$2:$D$78, MATCH(D904, 'Товары '!$B$2:$B$78, 0)))
</f>
        <v>15</v>
      </c>
      <c r="J904" s="14">
        <f>IF(D904="","",VLOOKUP(D904, 'Товары '!$B$2:$C$78, 2, FALSE))
</f>
        <v>9</v>
      </c>
      <c r="K904" s="15">
        <f t="shared" si="18"/>
        <v>6</v>
      </c>
    </row>
    <row r="905">
      <c r="A905" s="6">
        <v>19.0</v>
      </c>
      <c r="B905" s="7">
        <v>45966.0</v>
      </c>
      <c r="C905" s="8">
        <v>0.6412152777777778</v>
      </c>
      <c r="D905" s="6" t="s">
        <v>35</v>
      </c>
      <c r="E905" s="10"/>
      <c r="F905" s="10">
        <v>3.3</v>
      </c>
      <c r="I905" s="13">
        <f t="array" ref="I905">IF(D905="","",INDEX('Товары '!$D$2:$D$78, MATCH(D905, 'Товары '!$B$2:$B$78, 0)))
</f>
        <v>15</v>
      </c>
      <c r="J905" s="13">
        <f>IF(D905="","",VLOOKUP(D905, 'Товары '!$B$2:$C$78, 2, FALSE))
</f>
        <v>0</v>
      </c>
      <c r="K905" s="15">
        <f t="shared" si="18"/>
        <v>11.7</v>
      </c>
    </row>
    <row r="906">
      <c r="A906" s="6">
        <v>20.0</v>
      </c>
      <c r="B906" s="7">
        <v>45966.0</v>
      </c>
      <c r="C906" s="8">
        <v>0.6426736111111111</v>
      </c>
      <c r="D906" s="6" t="s">
        <v>21</v>
      </c>
      <c r="E906" s="10"/>
      <c r="F906" s="10"/>
      <c r="I906" s="13">
        <f t="array" ref="I906">IF(D906="","",INDEX('Товары '!$D$2:$D$78, MATCH(D906, 'Товары '!$B$2:$B$78, 0)))
</f>
        <v>15</v>
      </c>
      <c r="J906" s="14">
        <f>IF(D906="","",VLOOKUP(D906, 'Товары '!$B$2:$C$78, 2, FALSE))
</f>
        <v>6.9</v>
      </c>
      <c r="K906" s="15">
        <f t="shared" si="18"/>
        <v>8.1</v>
      </c>
    </row>
    <row r="907">
      <c r="A907" s="6">
        <v>21.0</v>
      </c>
      <c r="B907" s="7">
        <v>45966.0</v>
      </c>
      <c r="C907" s="8">
        <v>0.6585300925925925</v>
      </c>
      <c r="D907" s="6" t="s">
        <v>15</v>
      </c>
      <c r="E907" s="10"/>
      <c r="F907" s="10"/>
      <c r="I907" s="13">
        <f t="array" ref="I907">IF(D907="","",INDEX('Товары '!$D$2:$D$78, MATCH(D907, 'Товары '!$B$2:$B$78, 0)))
</f>
        <v>15</v>
      </c>
      <c r="J907" s="14">
        <f>IF(D907="","",VLOOKUP(D907, 'Товары '!$B$2:$C$78, 2, FALSE))
</f>
        <v>9</v>
      </c>
      <c r="K907" s="15">
        <f t="shared" si="18"/>
        <v>6</v>
      </c>
    </row>
    <row r="908">
      <c r="A908" s="6">
        <v>22.0</v>
      </c>
      <c r="B908" s="7">
        <v>45966.0</v>
      </c>
      <c r="C908" s="8">
        <v>0.6590162037037037</v>
      </c>
      <c r="D908" s="6" t="s">
        <v>23</v>
      </c>
      <c r="E908" s="10"/>
      <c r="F908" s="10"/>
      <c r="I908" s="13">
        <f t="array" ref="I908">IF(D908="","",INDEX('Товары '!$D$2:$D$78, MATCH(D908, 'Товары '!$B$2:$B$78, 0)))
</f>
        <v>15</v>
      </c>
      <c r="J908" s="14">
        <f>IF(D908="","",VLOOKUP(D908, 'Товары '!$B$2:$C$78, 2, FALSE))
</f>
        <v>8.5</v>
      </c>
      <c r="K908" s="15">
        <f t="shared" si="18"/>
        <v>6.5</v>
      </c>
    </row>
    <row r="909">
      <c r="A909" s="6">
        <v>23.0</v>
      </c>
      <c r="B909" s="7">
        <v>45966.0</v>
      </c>
      <c r="C909" s="8">
        <v>0.6598611111111111</v>
      </c>
      <c r="D909" s="6" t="s">
        <v>12</v>
      </c>
      <c r="E909" s="10"/>
      <c r="F909" s="10"/>
      <c r="I909" s="14">
        <f t="array" ref="I909">IF(D909="","",INDEX('Товары '!$D$2:$D$78, MATCH(D909, 'Товары '!$B$2:$B$78, 0)))
</f>
        <v>13</v>
      </c>
      <c r="J909" s="14">
        <f>IF(D909="","",VLOOKUP(D909, 'Товары '!$B$2:$C$78, 2, FALSE))
</f>
        <v>6.4</v>
      </c>
      <c r="K909" s="15">
        <f t="shared" si="18"/>
        <v>6.6</v>
      </c>
    </row>
    <row r="910">
      <c r="A910" s="6">
        <v>24.0</v>
      </c>
      <c r="B910" s="7"/>
      <c r="C910" s="8"/>
      <c r="D910" s="6" t="s">
        <v>24</v>
      </c>
      <c r="E910" s="10"/>
      <c r="F910" s="10">
        <v>3.0</v>
      </c>
      <c r="I910" s="14">
        <f t="array" ref="I910">IF(D910="","",INDEX('Товары '!$D$2:$D$78, MATCH(D910, 'Товары '!$B$2:$B$78, 0)))
</f>
        <v>15</v>
      </c>
      <c r="J910" s="14">
        <f>IF(D910="","",VLOOKUP(D910, 'Товары '!$B$2:$C$78, 2, FALSE))
</f>
        <v>8.5</v>
      </c>
      <c r="K910" s="15">
        <f t="shared" si="18"/>
        <v>3.5</v>
      </c>
    </row>
    <row r="911">
      <c r="A911" s="6">
        <v>25.0</v>
      </c>
      <c r="B911" s="7">
        <v>45966.0</v>
      </c>
      <c r="C911" s="8">
        <v>0.6698726851851852</v>
      </c>
      <c r="D911" s="6" t="s">
        <v>18</v>
      </c>
      <c r="E911" s="10"/>
      <c r="F911" s="10"/>
      <c r="I911" s="14">
        <f t="array" ref="I911">IF(D911="","",INDEX('Товары '!$D$2:$D$78, MATCH(D911, 'Товары '!$B$2:$B$78, 0)))
</f>
        <v>15</v>
      </c>
      <c r="J911" s="14">
        <f>IF(D911="","",VLOOKUP(D911, 'Товары '!$B$2:$C$78, 2, FALSE))
</f>
        <v>8</v>
      </c>
      <c r="K911" s="15">
        <f t="shared" si="18"/>
        <v>7</v>
      </c>
    </row>
    <row r="912">
      <c r="A912" s="6">
        <v>26.0</v>
      </c>
      <c r="B912" s="7">
        <v>45966.0</v>
      </c>
      <c r="C912" s="8">
        <v>0.6730671296296297</v>
      </c>
      <c r="D912" s="6" t="s">
        <v>22</v>
      </c>
      <c r="E912" s="10"/>
      <c r="F912" s="10"/>
      <c r="I912" s="14">
        <f t="array" ref="I912">IF(D912="","",INDEX('Товары '!$D$2:$D$78, MATCH(D912, 'Товары '!$B$2:$B$78, 0)))
</f>
        <v>15</v>
      </c>
      <c r="J912" s="14">
        <f>IF(D912="","",VLOOKUP(D912, 'Товары '!$B$2:$C$78, 2, FALSE))
</f>
        <v>6</v>
      </c>
      <c r="K912" s="15">
        <f t="shared" si="18"/>
        <v>9</v>
      </c>
    </row>
    <row r="913">
      <c r="A913" s="6">
        <v>27.0</v>
      </c>
      <c r="B913" s="7">
        <v>45966.0</v>
      </c>
      <c r="C913" s="8">
        <v>0.6823958333333333</v>
      </c>
      <c r="D913" s="6" t="s">
        <v>15</v>
      </c>
      <c r="E913" s="10"/>
      <c r="F913" s="10">
        <v>6.0</v>
      </c>
      <c r="I913" s="13">
        <f t="array" ref="I913">IF(D913="","",INDEX('Товары '!$D$2:$D$78, MATCH(D913, 'Товары '!$B$2:$B$78, 0)))
</f>
        <v>15</v>
      </c>
      <c r="J913" s="14">
        <f>IF(D913="","",VLOOKUP(D913, 'Товары '!$B$2:$C$78, 2, FALSE))
</f>
        <v>9</v>
      </c>
      <c r="K913" s="15">
        <f t="shared" si="18"/>
        <v>0</v>
      </c>
    </row>
    <row r="914">
      <c r="A914" s="6">
        <v>28.0</v>
      </c>
      <c r="B914" s="7">
        <v>45966.0</v>
      </c>
      <c r="C914" s="8">
        <v>0.6841782407407407</v>
      </c>
      <c r="D914" s="6" t="s">
        <v>15</v>
      </c>
      <c r="E914" s="10"/>
      <c r="F914" s="10"/>
      <c r="I914" s="13">
        <f t="array" ref="I914">IF(D914="","",INDEX('Товары '!$D$2:$D$78, MATCH(D914, 'Товары '!$B$2:$B$78, 0)))
</f>
        <v>15</v>
      </c>
      <c r="J914" s="14">
        <f>IF(D914="","",VLOOKUP(D914, 'Товары '!$B$2:$C$78, 2, FALSE))
</f>
        <v>9</v>
      </c>
      <c r="K914" s="15">
        <f t="shared" si="18"/>
        <v>6</v>
      </c>
    </row>
    <row r="915">
      <c r="A915" s="6">
        <v>29.0</v>
      </c>
      <c r="B915" s="7">
        <v>45966.0</v>
      </c>
      <c r="C915" s="8">
        <v>0.7186226851851852</v>
      </c>
      <c r="D915" s="6" t="s">
        <v>20</v>
      </c>
      <c r="E915" s="10"/>
      <c r="F915" s="10"/>
      <c r="I915" s="14">
        <f t="array" ref="I915">IF(D915="","",INDEX('Товары '!$D$2:$D$78, MATCH(D915, 'Товары '!$B$2:$B$78, 0)))
</f>
        <v>15</v>
      </c>
      <c r="J915" s="14">
        <f>IF(D915="","",VLOOKUP(D915, 'Товары '!$B$2:$C$78, 2, FALSE))
</f>
        <v>9</v>
      </c>
      <c r="K915" s="15">
        <f t="shared" si="18"/>
        <v>6</v>
      </c>
    </row>
    <row r="916">
      <c r="A916" s="6">
        <v>30.0</v>
      </c>
      <c r="B916" s="7">
        <v>45966.0</v>
      </c>
      <c r="C916" s="8">
        <v>0.7186226851851852</v>
      </c>
      <c r="D916" s="6" t="s">
        <v>15</v>
      </c>
      <c r="E916" s="10"/>
      <c r="F916" s="10"/>
      <c r="I916" s="13">
        <f t="array" ref="I916">IF(D916="","",INDEX('Товары '!$D$2:$D$78, MATCH(D916, 'Товары '!$B$2:$B$78, 0)))
</f>
        <v>15</v>
      </c>
      <c r="J916" s="14">
        <f>IF(D916="","",VLOOKUP(D916, 'Товары '!$B$2:$C$78, 2, FALSE))
</f>
        <v>9</v>
      </c>
      <c r="K916" s="15">
        <f t="shared" si="18"/>
        <v>6</v>
      </c>
    </row>
    <row r="917">
      <c r="A917" s="6">
        <v>31.0</v>
      </c>
      <c r="B917" s="7">
        <v>45966.0</v>
      </c>
      <c r="C917" s="8">
        <v>0.7208680555555556</v>
      </c>
      <c r="D917" s="6" t="s">
        <v>24</v>
      </c>
      <c r="E917" s="10"/>
      <c r="F917" s="10"/>
      <c r="I917" s="14">
        <f t="array" ref="I917">IF(D917="","",INDEX('Товары '!$D$2:$D$78, MATCH(D917, 'Товары '!$B$2:$B$78, 0)))
</f>
        <v>15</v>
      </c>
      <c r="J917" s="14">
        <f>IF(D917="","",VLOOKUP(D917, 'Товары '!$B$2:$C$78, 2, FALSE))
</f>
        <v>8.5</v>
      </c>
      <c r="K917" s="15">
        <f t="shared" si="18"/>
        <v>6.5</v>
      </c>
    </row>
    <row r="918">
      <c r="A918" s="6">
        <v>32.0</v>
      </c>
      <c r="B918" s="7">
        <v>45966.0</v>
      </c>
      <c r="C918" s="8">
        <v>0.7266203703703704</v>
      </c>
      <c r="D918" s="6" t="s">
        <v>21</v>
      </c>
      <c r="E918" s="10"/>
      <c r="F918" s="10"/>
      <c r="I918" s="13">
        <f t="array" ref="I918">IF(D918="","",INDEX('Товары '!$D$2:$D$78, MATCH(D918, 'Товары '!$B$2:$B$78, 0)))
</f>
        <v>15</v>
      </c>
      <c r="J918" s="14">
        <f>IF(D918="","",VLOOKUP(D918, 'Товары '!$B$2:$C$78, 2, FALSE))
</f>
        <v>6.9</v>
      </c>
      <c r="K918" s="15">
        <f t="shared" si="18"/>
        <v>8.1</v>
      </c>
    </row>
    <row r="919">
      <c r="A919" s="6">
        <v>33.0</v>
      </c>
      <c r="B919" s="7">
        <v>45966.0</v>
      </c>
      <c r="C919" s="8">
        <v>0.7537152777777778</v>
      </c>
      <c r="D919" s="6" t="s">
        <v>20</v>
      </c>
      <c r="E919" s="10"/>
      <c r="F919" s="10"/>
      <c r="I919" s="14">
        <f t="array" ref="I919">IF(D919="","",INDEX('Товары '!$D$2:$D$78, MATCH(D919, 'Товары '!$B$2:$B$78, 0)))
</f>
        <v>15</v>
      </c>
      <c r="J919" s="14">
        <f>IF(D919="","",VLOOKUP(D919, 'Товары '!$B$2:$C$78, 2, FALSE))
</f>
        <v>9</v>
      </c>
      <c r="K919" s="15">
        <f t="shared" si="18"/>
        <v>6</v>
      </c>
    </row>
    <row r="920">
      <c r="A920" s="6">
        <v>34.0</v>
      </c>
      <c r="B920" s="7">
        <v>45966.0</v>
      </c>
      <c r="C920" s="8">
        <v>0.755625</v>
      </c>
      <c r="D920" s="6" t="s">
        <v>15</v>
      </c>
      <c r="E920" s="10"/>
      <c r="F920" s="10"/>
      <c r="I920" s="13">
        <f t="array" ref="I920">IF(D920="","",INDEX('Товары '!$D$2:$D$78, MATCH(D920, 'Товары '!$B$2:$B$78, 0)))
</f>
        <v>15</v>
      </c>
      <c r="J920" s="14">
        <f>IF(D920="","",VLOOKUP(D920, 'Товары '!$B$2:$C$78, 2, FALSE))
</f>
        <v>9</v>
      </c>
      <c r="K920" s="15">
        <f t="shared" si="18"/>
        <v>6</v>
      </c>
    </row>
    <row r="921">
      <c r="A921" s="6">
        <v>35.0</v>
      </c>
      <c r="B921" s="7">
        <v>45966.0</v>
      </c>
      <c r="C921" s="8">
        <v>0.7605787037037037</v>
      </c>
      <c r="D921" s="6" t="s">
        <v>20</v>
      </c>
      <c r="E921" s="10"/>
      <c r="F921" s="10"/>
      <c r="I921" s="14">
        <f t="array" ref="I921">IF(D921="","",INDEX('Товары '!$D$2:$D$78, MATCH(D921, 'Товары '!$B$2:$B$78, 0)))
</f>
        <v>15</v>
      </c>
      <c r="J921" s="14">
        <f>IF(D921="","",VLOOKUP(D921, 'Товары '!$B$2:$C$78, 2, FALSE))
</f>
        <v>9</v>
      </c>
      <c r="K921" s="15">
        <f t="shared" si="18"/>
        <v>6</v>
      </c>
    </row>
    <row r="922">
      <c r="A922" s="6">
        <v>36.0</v>
      </c>
      <c r="B922" s="7">
        <v>45966.0</v>
      </c>
      <c r="C922" s="8">
        <v>0.7618055555555555</v>
      </c>
      <c r="D922" s="6" t="s">
        <v>14</v>
      </c>
      <c r="E922" s="10"/>
      <c r="F922" s="10"/>
      <c r="I922" s="14">
        <f t="array" ref="I922">IF(D922="","",INDEX('Товары '!$D$2:$D$78, MATCH(D922, 'Товары '!$B$2:$B$78, 0)))
</f>
        <v>15</v>
      </c>
      <c r="J922" s="14">
        <f>IF(D922="","",VLOOKUP(D922, 'Товары '!$B$2:$C$78, 2, FALSE))
</f>
        <v>9</v>
      </c>
      <c r="K922" s="15">
        <f t="shared" si="18"/>
        <v>6</v>
      </c>
    </row>
    <row r="923">
      <c r="A923" s="6">
        <v>37.0</v>
      </c>
      <c r="B923" s="7">
        <v>45966.0</v>
      </c>
      <c r="C923" s="8">
        <v>0.7700925925925926</v>
      </c>
      <c r="D923" s="6" t="s">
        <v>22</v>
      </c>
      <c r="E923" s="10"/>
      <c r="F923" s="10"/>
      <c r="I923" s="14">
        <f t="array" ref="I923">IF(D923="","",INDEX('Товары '!$D$2:$D$78, MATCH(D923, 'Товары '!$B$2:$B$78, 0)))
</f>
        <v>15</v>
      </c>
      <c r="J923" s="14">
        <f>IF(D923="","",VLOOKUP(D923, 'Товары '!$B$2:$C$78, 2, FALSE))
</f>
        <v>6</v>
      </c>
      <c r="K923" s="15">
        <f t="shared" si="18"/>
        <v>9</v>
      </c>
    </row>
    <row r="924">
      <c r="A924" s="6">
        <v>38.0</v>
      </c>
      <c r="B924" s="7">
        <v>45966.0</v>
      </c>
      <c r="C924" s="8">
        <v>0.7784143518518518</v>
      </c>
      <c r="D924" s="6" t="s">
        <v>22</v>
      </c>
      <c r="E924" s="10"/>
      <c r="F924" s="10"/>
      <c r="I924" s="14">
        <f t="array" ref="I924">IF(D924="","",INDEX('Товары '!$D$2:$D$78, MATCH(D924, 'Товары '!$B$2:$B$78, 0)))
</f>
        <v>15</v>
      </c>
      <c r="J924" s="14">
        <f>IF(D924="","",VLOOKUP(D924, 'Товары '!$B$2:$C$78, 2, FALSE))
</f>
        <v>6</v>
      </c>
      <c r="K924" s="15">
        <f t="shared" si="18"/>
        <v>9</v>
      </c>
    </row>
    <row r="925">
      <c r="A925" s="6">
        <v>39.0</v>
      </c>
      <c r="B925" s="7">
        <v>45966.0</v>
      </c>
      <c r="C925" s="8">
        <v>0.7804282407407407</v>
      </c>
      <c r="D925" s="6" t="s">
        <v>21</v>
      </c>
      <c r="E925" s="10"/>
      <c r="F925" s="10"/>
      <c r="I925" s="13">
        <f t="array" ref="I925">IF(D925="","",INDEX('Товары '!$D$2:$D$78, MATCH(D925, 'Товары '!$B$2:$B$78, 0)))
</f>
        <v>15</v>
      </c>
      <c r="J925" s="14">
        <f>IF(D925="","",VLOOKUP(D925, 'Товары '!$B$2:$C$78, 2, FALSE))
</f>
        <v>6.9</v>
      </c>
      <c r="K925" s="15">
        <f t="shared" si="18"/>
        <v>8.1</v>
      </c>
    </row>
    <row r="926">
      <c r="A926" s="6">
        <v>40.0</v>
      </c>
      <c r="B926" s="7">
        <v>45966.0</v>
      </c>
      <c r="C926" s="8">
        <v>0.7804745370370371</v>
      </c>
      <c r="D926" s="6" t="s">
        <v>12</v>
      </c>
      <c r="E926" s="10"/>
      <c r="F926" s="10"/>
      <c r="I926" s="14">
        <f t="array" ref="I926">IF(D926="","",INDEX('Товары '!$D$2:$D$78, MATCH(D926, 'Товары '!$B$2:$B$78, 0)))
</f>
        <v>13</v>
      </c>
      <c r="J926" s="14">
        <f>IF(D926="","",VLOOKUP(D926, 'Товары '!$B$2:$C$78, 2, FALSE))
</f>
        <v>6.4</v>
      </c>
      <c r="K926" s="15">
        <f t="shared" si="18"/>
        <v>6.6</v>
      </c>
    </row>
    <row r="927">
      <c r="A927" s="6">
        <v>41.0</v>
      </c>
      <c r="B927" s="7">
        <v>45966.0</v>
      </c>
      <c r="C927" s="8">
        <v>0.7863541666666667</v>
      </c>
      <c r="D927" s="6" t="s">
        <v>21</v>
      </c>
      <c r="E927" s="10"/>
      <c r="F927" s="10"/>
      <c r="I927" s="13">
        <f t="array" ref="I927">IF(D927="","",INDEX('Товары '!$D$2:$D$78, MATCH(D927, 'Товары '!$B$2:$B$78, 0)))
</f>
        <v>15</v>
      </c>
      <c r="J927" s="14">
        <f>IF(D927="","",VLOOKUP(D927, 'Товары '!$B$2:$C$78, 2, FALSE))
</f>
        <v>6.9</v>
      </c>
      <c r="K927" s="15">
        <f t="shared" si="18"/>
        <v>8.1</v>
      </c>
    </row>
    <row r="928">
      <c r="A928" s="6">
        <v>42.0</v>
      </c>
      <c r="B928" s="7">
        <v>45966.0</v>
      </c>
      <c r="C928" s="8">
        <v>0.7864699074074074</v>
      </c>
      <c r="D928" s="6" t="s">
        <v>12</v>
      </c>
      <c r="E928" s="10"/>
      <c r="F928" s="10"/>
      <c r="I928" s="14">
        <f t="array" ref="I928">IF(D928="","",INDEX('Товары '!$D$2:$D$78, MATCH(D928, 'Товары '!$B$2:$B$78, 0)))
</f>
        <v>13</v>
      </c>
      <c r="J928" s="14">
        <f>IF(D928="","",VLOOKUP(D928, 'Товары '!$B$2:$C$78, 2, FALSE))
</f>
        <v>6.4</v>
      </c>
      <c r="K928" s="15">
        <f t="shared" si="18"/>
        <v>6.6</v>
      </c>
    </row>
    <row r="929">
      <c r="A929" s="6">
        <v>43.0</v>
      </c>
      <c r="B929" s="7">
        <v>45966.0</v>
      </c>
      <c r="C929" s="8">
        <v>0.7937384259259259</v>
      </c>
      <c r="D929" s="6" t="s">
        <v>21</v>
      </c>
      <c r="E929" s="10"/>
      <c r="F929" s="10"/>
      <c r="I929" s="13">
        <f t="array" ref="I929">IF(D929="","",INDEX('Товары '!$D$2:$D$78, MATCH(D929, 'Товары '!$B$2:$B$78, 0)))
</f>
        <v>15</v>
      </c>
      <c r="J929" s="14">
        <f>IF(D929="","",VLOOKUP(D929, 'Товары '!$B$2:$C$78, 2, FALSE))
</f>
        <v>6.9</v>
      </c>
      <c r="K929" s="15">
        <f t="shared" si="18"/>
        <v>8.1</v>
      </c>
    </row>
    <row r="930">
      <c r="A930" s="6">
        <v>44.0</v>
      </c>
      <c r="B930" s="7">
        <v>45966.0</v>
      </c>
      <c r="C930" s="8">
        <v>0.7938888888888889</v>
      </c>
      <c r="D930" s="6" t="s">
        <v>12</v>
      </c>
      <c r="E930" s="10"/>
      <c r="F930" s="10"/>
      <c r="I930" s="14">
        <f t="array" ref="I930">IF(D930="","",INDEX('Товары '!$D$2:$D$78, MATCH(D930, 'Товары '!$B$2:$B$78, 0)))
</f>
        <v>13</v>
      </c>
      <c r="J930" s="14">
        <f>IF(D930="","",VLOOKUP(D930, 'Товары '!$B$2:$C$78, 2, FALSE))
</f>
        <v>6.4</v>
      </c>
      <c r="K930" s="15">
        <f t="shared" si="18"/>
        <v>6.6</v>
      </c>
    </row>
    <row r="931">
      <c r="A931" s="6">
        <v>45.0</v>
      </c>
      <c r="B931" s="7">
        <v>45966.0</v>
      </c>
      <c r="C931" s="8">
        <v>0.8031018518518519</v>
      </c>
      <c r="D931" s="6" t="s">
        <v>16</v>
      </c>
      <c r="E931" s="10"/>
      <c r="F931" s="10"/>
      <c r="I931" s="13">
        <f t="array" ref="I931">IF(D931="","",INDEX('Товары '!$D$2:$D$78, MATCH(D931, 'Товары '!$B$2:$B$78, 0)))
</f>
        <v>15</v>
      </c>
      <c r="J931" s="14">
        <f>IF(D931="","",VLOOKUP(D931, 'Товары '!$B$2:$C$78, 2, FALSE))
</f>
        <v>8.5</v>
      </c>
      <c r="K931" s="15">
        <f t="shared" si="18"/>
        <v>6.5</v>
      </c>
    </row>
    <row r="932">
      <c r="A932" s="6">
        <v>46.0</v>
      </c>
      <c r="B932" s="7">
        <v>45966.0</v>
      </c>
      <c r="C932" s="8">
        <v>0.8039814814814815</v>
      </c>
      <c r="D932" s="6" t="s">
        <v>14</v>
      </c>
      <c r="E932" s="10"/>
      <c r="F932" s="10"/>
      <c r="I932" s="14">
        <f t="array" ref="I932">IF(D932="","",INDEX('Товары '!$D$2:$D$78, MATCH(D932, 'Товары '!$B$2:$B$78, 0)))
</f>
        <v>15</v>
      </c>
      <c r="J932" s="14">
        <f>IF(D932="","",VLOOKUP(D932, 'Товары '!$B$2:$C$78, 2, FALSE))
</f>
        <v>9</v>
      </c>
      <c r="K932" s="15">
        <f t="shared" si="18"/>
        <v>6</v>
      </c>
    </row>
    <row r="933">
      <c r="A933" s="6">
        <v>47.0</v>
      </c>
      <c r="B933" s="7">
        <v>45966.0</v>
      </c>
      <c r="C933" s="8">
        <v>0.8105902777777778</v>
      </c>
      <c r="D933" s="6" t="s">
        <v>15</v>
      </c>
      <c r="E933" s="10"/>
      <c r="F933" s="10"/>
      <c r="I933" s="13">
        <f t="array" ref="I933">IF(D933="","",INDEX('Товары '!$D$2:$D$78, MATCH(D933, 'Товары '!$B$2:$B$78, 0)))
</f>
        <v>15</v>
      </c>
      <c r="J933" s="14">
        <f>IF(D933="","",VLOOKUP(D933, 'Товары '!$B$2:$C$78, 2, FALSE))
</f>
        <v>9</v>
      </c>
      <c r="K933" s="15">
        <f t="shared" si="18"/>
        <v>6</v>
      </c>
    </row>
    <row r="934">
      <c r="A934" s="6">
        <v>48.0</v>
      </c>
      <c r="B934" s="7">
        <v>45966.0</v>
      </c>
      <c r="C934" s="8">
        <v>0.8261574074074074</v>
      </c>
      <c r="D934" s="6" t="s">
        <v>15</v>
      </c>
      <c r="E934" s="10"/>
      <c r="F934" s="10"/>
      <c r="I934" s="13">
        <f t="array" ref="I934">IF(D934="","",INDEX('Товары '!$D$2:$D$78, MATCH(D934, 'Товары '!$B$2:$B$78, 0)))
</f>
        <v>15</v>
      </c>
      <c r="J934" s="14">
        <f>IF(D934="","",VLOOKUP(D934, 'Товары '!$B$2:$C$78, 2, FALSE))
</f>
        <v>9</v>
      </c>
      <c r="K934" s="15">
        <f t="shared" si="18"/>
        <v>6</v>
      </c>
    </row>
    <row r="935">
      <c r="A935" s="6">
        <v>49.0</v>
      </c>
      <c r="B935" s="7">
        <v>45966.0</v>
      </c>
      <c r="C935" s="8">
        <v>0.8298842592592592</v>
      </c>
      <c r="D935" s="6" t="s">
        <v>21</v>
      </c>
      <c r="E935" s="10"/>
      <c r="F935" s="10"/>
      <c r="I935" s="13">
        <f t="array" ref="I935">IF(D935="","",INDEX('Товары '!$D$2:$D$78, MATCH(D935, 'Товары '!$B$2:$B$78, 0)))
</f>
        <v>15</v>
      </c>
      <c r="J935" s="14">
        <f>IF(D935="","",VLOOKUP(D935, 'Товары '!$B$2:$C$78, 2, FALSE))
</f>
        <v>6.9</v>
      </c>
      <c r="K935" s="15">
        <f t="shared" si="18"/>
        <v>8.1</v>
      </c>
    </row>
    <row r="936">
      <c r="A936" s="6">
        <v>50.0</v>
      </c>
      <c r="B936" s="7">
        <v>45966.0</v>
      </c>
      <c r="C936" s="8">
        <v>0.8408101851851851</v>
      </c>
      <c r="D936" s="6" t="s">
        <v>15</v>
      </c>
      <c r="E936" s="10"/>
      <c r="F936" s="10">
        <v>5.0</v>
      </c>
      <c r="I936" s="13">
        <f t="array" ref="I936">IF(D936="","",INDEX('Товары '!$D$2:$D$78, MATCH(D936, 'Товары '!$B$2:$B$78, 0)))
</f>
        <v>15</v>
      </c>
      <c r="J936" s="14">
        <f>IF(D936="","",VLOOKUP(D936, 'Товары '!$B$2:$C$78, 2, FALSE))
</f>
        <v>9</v>
      </c>
      <c r="K936" s="15">
        <f t="shared" si="18"/>
        <v>1</v>
      </c>
    </row>
    <row r="937">
      <c r="A937" s="6">
        <v>51.0</v>
      </c>
      <c r="B937" s="7">
        <v>45966.0</v>
      </c>
      <c r="C937" s="8">
        <v>0.8493287037037037</v>
      </c>
      <c r="D937" s="6" t="s">
        <v>22</v>
      </c>
      <c r="E937" s="10"/>
      <c r="F937" s="10"/>
      <c r="I937" s="14">
        <f t="array" ref="I937">IF(D937="","",INDEX('Товары '!$D$2:$D$78, MATCH(D937, 'Товары '!$B$2:$B$78, 0)))
</f>
        <v>15</v>
      </c>
      <c r="J937" s="14">
        <f>IF(D937="","",VLOOKUP(D937, 'Товары '!$B$2:$C$78, 2, FALSE))
</f>
        <v>6</v>
      </c>
      <c r="K937" s="15">
        <f t="shared" si="18"/>
        <v>9</v>
      </c>
    </row>
    <row r="938">
      <c r="A938" s="6">
        <v>52.0</v>
      </c>
      <c r="B938" s="7">
        <v>45966.0</v>
      </c>
      <c r="C938" s="8">
        <v>0.9317013888888889</v>
      </c>
      <c r="D938" s="6" t="s">
        <v>15</v>
      </c>
      <c r="E938" s="10"/>
      <c r="F938" s="10"/>
      <c r="I938" s="13">
        <f t="array" ref="I938">IF(D938="","",INDEX('Товары '!$D$2:$D$78, MATCH(D938, 'Товары '!$B$2:$B$78, 0)))
</f>
        <v>15</v>
      </c>
      <c r="J938" s="14">
        <f>IF(D938="","",VLOOKUP(D938, 'Товары '!$B$2:$C$78, 2, FALSE))
</f>
        <v>9</v>
      </c>
      <c r="K938" s="15">
        <f t="shared" si="18"/>
        <v>6</v>
      </c>
    </row>
    <row r="939">
      <c r="A939" s="6">
        <v>53.0</v>
      </c>
      <c r="B939" s="7"/>
      <c r="C939" s="8"/>
      <c r="D939" s="18"/>
      <c r="E939" s="10"/>
      <c r="F939" s="10"/>
      <c r="I939" s="13" t="str">
        <f t="array" ref="I939">IF(D939="","",INDEX('Товары '!$D$2:$D$78, MATCH(D939, 'Товары '!$B$2:$B$78, 0)))
</f>
        <v/>
      </c>
      <c r="J939" s="13" t="str">
        <f>IF(D939="","",VLOOKUP(D939, 'Товары '!$B$2:$C$78, 2, FALSE))
</f>
        <v/>
      </c>
      <c r="K939" s="15">
        <f t="shared" si="18"/>
        <v>0</v>
      </c>
    </row>
    <row r="940">
      <c r="A940" s="6">
        <v>54.0</v>
      </c>
      <c r="B940" s="7"/>
      <c r="C940" s="8"/>
      <c r="D940" s="18"/>
      <c r="E940" s="10"/>
      <c r="F940" s="10"/>
      <c r="I940" s="13" t="str">
        <f t="array" ref="I940">IF(D940="","",INDEX('Товары '!$D$2:$D$78, MATCH(D940, 'Товары '!$B$2:$B$78, 0)))
</f>
        <v/>
      </c>
      <c r="J940" s="13" t="str">
        <f>IF(D940="","",VLOOKUP(D940, 'Товары '!$B$2:$C$78, 2, FALSE))
</f>
        <v/>
      </c>
      <c r="K940" s="15">
        <f t="shared" si="18"/>
        <v>0</v>
      </c>
    </row>
    <row r="941">
      <c r="A941" s="6">
        <v>55.0</v>
      </c>
      <c r="B941" s="7"/>
      <c r="C941" s="8"/>
      <c r="D941" s="18"/>
      <c r="E941" s="10"/>
      <c r="F941" s="10"/>
      <c r="I941" s="13" t="str">
        <f t="array" ref="I941">IF(D941="","",INDEX('Товары '!$D$2:$D$78, MATCH(D941, 'Товары '!$B$2:$B$78, 0)))
</f>
        <v/>
      </c>
      <c r="J941" s="13" t="str">
        <f>IF(D941="","",VLOOKUP(D941, 'Товары '!$B$2:$C$78, 2, FALSE))
</f>
        <v/>
      </c>
      <c r="K941" s="15">
        <f t="shared" si="18"/>
        <v>0</v>
      </c>
    </row>
    <row r="942">
      <c r="A942" s="6">
        <v>56.0</v>
      </c>
      <c r="B942" s="7">
        <v>45967.0</v>
      </c>
      <c r="C942" s="8"/>
      <c r="D942" s="18"/>
      <c r="E942" s="10"/>
      <c r="F942" s="10"/>
      <c r="I942" s="13" t="str">
        <f t="array" ref="I942">IF(D942="","",INDEX('Товары '!$D$2:$D$78, MATCH(D942, 'Товары '!$B$2:$B$78, 0)))
</f>
        <v/>
      </c>
      <c r="J942" s="13" t="str">
        <f>IF(D942="","",VLOOKUP(D942, 'Товары '!$B$2:$C$78, 2, FALSE))
</f>
        <v/>
      </c>
      <c r="K942" s="15">
        <f t="shared" si="18"/>
        <v>0</v>
      </c>
    </row>
    <row r="943">
      <c r="A943" s="6">
        <v>57.0</v>
      </c>
      <c r="B943" s="7">
        <v>45967.0</v>
      </c>
      <c r="C943" s="8"/>
      <c r="D943" s="18"/>
      <c r="E943" s="10"/>
      <c r="F943" s="10"/>
      <c r="I943" s="13" t="str">
        <f t="array" ref="I943">IF(D943="","",INDEX('Товары '!$D$2:$D$78, MATCH(D943, 'Товары '!$B$2:$B$78, 0)))
</f>
        <v/>
      </c>
      <c r="J943" s="13" t="str">
        <f>IF(D943="","",VLOOKUP(D943, 'Товары '!$B$2:$C$78, 2, FALSE))
</f>
        <v/>
      </c>
      <c r="K943" s="15">
        <f t="shared" si="18"/>
        <v>0</v>
      </c>
    </row>
    <row r="944">
      <c r="A944" s="6">
        <v>58.0</v>
      </c>
      <c r="B944" s="7"/>
      <c r="C944" s="8"/>
      <c r="D944" s="18"/>
      <c r="E944" s="10"/>
      <c r="F944" s="10"/>
      <c r="I944" s="13" t="str">
        <f t="array" ref="I944">IF(D944="","",INDEX('Товары '!$D$2:$D$78, MATCH(D944, 'Товары '!$B$2:$B$78, 0)))
</f>
        <v/>
      </c>
      <c r="J944" s="13" t="str">
        <f>IF(D944="","",VLOOKUP(D944, 'Товары '!$B$2:$C$78, 2, FALSE))
</f>
        <v/>
      </c>
      <c r="K944" s="15">
        <f t="shared" si="18"/>
        <v>0</v>
      </c>
    </row>
    <row r="945">
      <c r="A945" s="6">
        <v>59.0</v>
      </c>
      <c r="B945" s="7"/>
      <c r="C945" s="8"/>
      <c r="D945" s="18"/>
      <c r="E945" s="10"/>
      <c r="F945" s="10"/>
      <c r="I945" s="13" t="str">
        <f t="array" ref="I945">IF(D945="","",INDEX('Товары '!$D$2:$D$78, MATCH(D945, 'Товары '!$B$2:$B$78, 0)))
</f>
        <v/>
      </c>
      <c r="J945" s="13" t="str">
        <f>IF(D945="","",VLOOKUP(D945, 'Товары '!$B$2:$C$78, 2, FALSE))
</f>
        <v/>
      </c>
      <c r="K945" s="15">
        <f t="shared" si="18"/>
        <v>0</v>
      </c>
    </row>
    <row r="946">
      <c r="A946" s="6">
        <v>60.0</v>
      </c>
      <c r="B946" s="7"/>
      <c r="C946" s="8"/>
      <c r="D946" s="18"/>
      <c r="E946" s="10"/>
      <c r="F946" s="10"/>
      <c r="I946" s="13" t="str">
        <f t="array" ref="I946">IF(D946="","",INDEX('Товары '!$D$2:$D$78, MATCH(D946, 'Товары '!$B$2:$B$78, 0)))
</f>
        <v/>
      </c>
      <c r="J946" s="13" t="str">
        <f>IF(D946="","",VLOOKUP(D946, 'Товары '!$B$2:$C$78, 2, FALSE))
</f>
        <v/>
      </c>
      <c r="K946" s="15">
        <f t="shared" si="18"/>
        <v>0</v>
      </c>
    </row>
    <row r="947">
      <c r="A947" s="1" t="s">
        <v>0</v>
      </c>
      <c r="B947" s="1" t="s">
        <v>1</v>
      </c>
      <c r="C947" s="2" t="s">
        <v>2</v>
      </c>
      <c r="D947" s="2" t="s">
        <v>3</v>
      </c>
      <c r="E947" s="3" t="s">
        <v>4</v>
      </c>
      <c r="F947" s="1" t="s">
        <v>5</v>
      </c>
      <c r="G947" s="4" t="s">
        <v>6</v>
      </c>
      <c r="H947" s="5" t="s">
        <v>7</v>
      </c>
      <c r="I947" s="1" t="s">
        <v>8</v>
      </c>
      <c r="J947" s="1" t="s">
        <v>9</v>
      </c>
      <c r="K947" s="1" t="s">
        <v>10</v>
      </c>
    </row>
    <row r="950">
      <c r="A950" s="6">
        <v>1.0</v>
      </c>
      <c r="B950" s="7">
        <v>45967.0</v>
      </c>
      <c r="C950" s="8">
        <v>0.5808796296296296</v>
      </c>
      <c r="D950" s="9" t="s">
        <v>22</v>
      </c>
      <c r="E950" s="10"/>
      <c r="F950" s="10"/>
      <c r="G950" s="11">
        <f>SUM(K950:K1009)</f>
        <v>316.6</v>
      </c>
      <c r="H950" s="12">
        <f>SUM(J950:K1009)</f>
        <v>702</v>
      </c>
      <c r="I950" s="14">
        <f t="array" ref="I950">IF(D950="","",INDEX('Товары '!$D$2:$D$78, MATCH(D950, 'Товары '!$B$2:$B$78, 0)))
</f>
        <v>15</v>
      </c>
      <c r="J950" s="14">
        <f>IF(D950="","",VLOOKUP(D950, 'Товары '!$B$2:$C$78, 2, FALSE))
</f>
        <v>6</v>
      </c>
      <c r="K950" s="15">
        <f t="shared" ref="K950:K958" si="19">IF(OR(I950="", J950=""), "", VALUE(I950) - VALUE(J950))-F950
</f>
        <v>9</v>
      </c>
    </row>
    <row r="951">
      <c r="A951" s="6">
        <v>2.0</v>
      </c>
      <c r="B951" s="7">
        <v>45967.0</v>
      </c>
      <c r="C951" s="16">
        <v>0.5808796296296296</v>
      </c>
      <c r="D951" s="9" t="s">
        <v>15</v>
      </c>
      <c r="E951" s="10"/>
      <c r="F951" s="10"/>
      <c r="I951" s="13">
        <f t="array" ref="I951">IF(D951="","",INDEX('Товары '!$D$2:$D$78, MATCH(D951, 'Товары '!$B$2:$B$78, 0)))
</f>
        <v>15</v>
      </c>
      <c r="J951" s="14">
        <f>IF(D951="","",VLOOKUP(D951, 'Товары '!$B$2:$C$78, 2, FALSE))
</f>
        <v>9</v>
      </c>
      <c r="K951" s="15">
        <f t="shared" si="19"/>
        <v>6</v>
      </c>
    </row>
    <row r="952">
      <c r="A952" s="6">
        <v>3.0</v>
      </c>
      <c r="B952" s="17">
        <v>45967.0</v>
      </c>
      <c r="C952" s="8">
        <v>0.5879861111111111</v>
      </c>
      <c r="D952" s="9" t="s">
        <v>13</v>
      </c>
      <c r="E952" s="10"/>
      <c r="F952" s="10"/>
      <c r="I952" s="14">
        <f t="array" ref="I952">IF(D952="","",INDEX('Товары '!$D$2:$D$78, MATCH(D952, 'Товары '!$B$2:$B$78, 0)))
</f>
        <v>70</v>
      </c>
      <c r="J952" s="14">
        <f>IF(D952="","",VLOOKUP(D952, 'Товары '!$B$2:$C$78, 2, FALSE))
</f>
        <v>40</v>
      </c>
      <c r="K952" s="15">
        <f t="shared" si="19"/>
        <v>30</v>
      </c>
    </row>
    <row r="953">
      <c r="A953" s="6">
        <v>4.0</v>
      </c>
      <c r="B953" s="17">
        <v>45967.0</v>
      </c>
      <c r="C953" s="8">
        <v>0.6148263888888889</v>
      </c>
      <c r="D953" s="9" t="s">
        <v>20</v>
      </c>
      <c r="E953" s="10"/>
      <c r="F953" s="10"/>
      <c r="I953" s="14">
        <f t="array" ref="I953">IF(D953="","",INDEX('Товары '!$D$2:$D$78, MATCH(D953, 'Товары '!$B$2:$B$78, 0)))
</f>
        <v>15</v>
      </c>
      <c r="J953" s="14">
        <f>IF(D953="","",VLOOKUP(D953, 'Товары '!$B$2:$C$78, 2, FALSE))
</f>
        <v>9</v>
      </c>
      <c r="K953" s="15">
        <f t="shared" si="19"/>
        <v>6</v>
      </c>
    </row>
    <row r="954">
      <c r="A954" s="6">
        <v>5.0</v>
      </c>
      <c r="B954" s="17">
        <v>45967.0</v>
      </c>
      <c r="C954" s="8">
        <v>0.617175925925926</v>
      </c>
      <c r="D954" s="9" t="s">
        <v>15</v>
      </c>
      <c r="E954" s="10"/>
      <c r="F954" s="10"/>
      <c r="I954" s="13">
        <f t="array" ref="I954">IF(D954="","",INDEX('Товары '!$D$2:$D$78, MATCH(D954, 'Товары '!$B$2:$B$78, 0)))
</f>
        <v>15</v>
      </c>
      <c r="J954" s="14">
        <f>IF(D954="","",VLOOKUP(D954, 'Товары '!$B$2:$C$78, 2, FALSE))
</f>
        <v>9</v>
      </c>
      <c r="K954" s="15">
        <f t="shared" si="19"/>
        <v>6</v>
      </c>
    </row>
    <row r="955">
      <c r="A955" s="6">
        <v>6.0</v>
      </c>
      <c r="B955" s="7">
        <v>45967.0</v>
      </c>
      <c r="C955" s="8">
        <v>0.6877430555555556</v>
      </c>
      <c r="D955" s="9" t="s">
        <v>21</v>
      </c>
      <c r="E955" s="10"/>
      <c r="F955" s="10"/>
      <c r="I955" s="13">
        <f t="array" ref="I955">IF(D955="","",INDEX('Товары '!$D$2:$D$78, MATCH(D955, 'Товары '!$B$2:$B$78, 0)))
</f>
        <v>15</v>
      </c>
      <c r="J955" s="14">
        <f>IF(D955="","",VLOOKUP(D955, 'Товары '!$B$2:$C$78, 2, FALSE))
</f>
        <v>6.9</v>
      </c>
      <c r="K955" s="15">
        <f t="shared" si="19"/>
        <v>8.1</v>
      </c>
    </row>
    <row r="956">
      <c r="A956" s="6">
        <v>7.0</v>
      </c>
      <c r="B956" s="7">
        <v>45967.0</v>
      </c>
      <c r="C956" s="8">
        <v>0.6878240740740741</v>
      </c>
      <c r="D956" s="9" t="s">
        <v>12</v>
      </c>
      <c r="E956" s="10"/>
      <c r="F956" s="10"/>
      <c r="I956" s="14">
        <f t="array" ref="I956">IF(D956="","",INDEX('Товары '!$D$2:$D$78, MATCH(D956, 'Товары '!$B$2:$B$78, 0)))
</f>
        <v>13</v>
      </c>
      <c r="J956" s="14">
        <f>IF(D956="","",VLOOKUP(D956, 'Товары '!$B$2:$C$78, 2, FALSE))
</f>
        <v>6.4</v>
      </c>
      <c r="K956" s="15">
        <f t="shared" si="19"/>
        <v>6.6</v>
      </c>
    </row>
    <row r="957">
      <c r="A957" s="6">
        <v>8.0</v>
      </c>
      <c r="B957" s="7">
        <v>45967.0</v>
      </c>
      <c r="C957" s="8">
        <v>0.6881828703703704</v>
      </c>
      <c r="D957" s="9" t="s">
        <v>29</v>
      </c>
      <c r="E957" s="10"/>
      <c r="F957" s="10"/>
      <c r="I957" s="14">
        <f t="array" ref="I957">IF(D957="","",INDEX('Товары '!$D$2:$D$78, MATCH(D957, 'Товары '!$B$2:$B$78, 0)))
</f>
        <v>13</v>
      </c>
      <c r="J957" s="14">
        <f>IF(D957="","",VLOOKUP(D957, 'Товары '!$B$2:$C$78, 2, FALSE))
</f>
        <v>7</v>
      </c>
      <c r="K957" s="15">
        <f t="shared" si="19"/>
        <v>6</v>
      </c>
    </row>
    <row r="958">
      <c r="A958" s="6">
        <v>9.0</v>
      </c>
      <c r="B958" s="7">
        <v>45967.0</v>
      </c>
      <c r="C958" s="8">
        <v>0.6890393518518518</v>
      </c>
      <c r="D958" s="9" t="s">
        <v>15</v>
      </c>
      <c r="E958" s="10"/>
      <c r="F958" s="10"/>
      <c r="I958" s="13">
        <f t="array" ref="I958">IF(D958="","",INDEX('Товары '!$D$2:$D$78, MATCH(D958, 'Товары '!$B$2:$B$78, 0)))
</f>
        <v>15</v>
      </c>
      <c r="J958" s="14">
        <f>IF(D958="","",VLOOKUP(D958, 'Товары '!$B$2:$C$78, 2, FALSE))
</f>
        <v>9</v>
      </c>
      <c r="K958" s="15">
        <f t="shared" si="19"/>
        <v>6</v>
      </c>
    </row>
    <row r="959">
      <c r="A959" s="6">
        <v>10.0</v>
      </c>
      <c r="B959" s="7">
        <v>45967.0</v>
      </c>
      <c r="C959" s="8">
        <v>0.6963541666666667</v>
      </c>
      <c r="D959" s="9" t="s">
        <v>25</v>
      </c>
      <c r="E959" s="10"/>
      <c r="F959" s="10"/>
      <c r="I959" s="14">
        <f t="array" ref="I959">IF(D959="","",INDEX('Товары '!$D$2:$D$78, MATCH(D959, 'Товары '!$B$2:$B$78, 0)))
</f>
        <v>30</v>
      </c>
      <c r="J959" s="13">
        <v>15.0</v>
      </c>
      <c r="K959" s="20">
        <v>15.0</v>
      </c>
    </row>
    <row r="960">
      <c r="A960" s="6">
        <v>11.0</v>
      </c>
      <c r="B960" s="7">
        <v>45967.0</v>
      </c>
      <c r="C960" s="8">
        <v>0.6966319444444444</v>
      </c>
      <c r="D960" s="9" t="s">
        <v>15</v>
      </c>
      <c r="E960" s="10"/>
      <c r="F960" s="10"/>
      <c r="I960" s="13">
        <f t="array" ref="I960">IF(D960="","",INDEX('Товары '!$D$2:$D$78, MATCH(D960, 'Товары '!$B$2:$B$78, 0)))
</f>
        <v>15</v>
      </c>
      <c r="J960" s="14">
        <f>IF(D960="","",VLOOKUP(D960, 'Товары '!$B$2:$C$78, 2, FALSE))
</f>
        <v>9</v>
      </c>
      <c r="K960" s="15">
        <f t="shared" ref="K960:K1009" si="20">IF(OR(I960="", J960=""), "", VALUE(I960) - VALUE(J960))-F960
</f>
        <v>6</v>
      </c>
    </row>
    <row r="961">
      <c r="A961" s="6">
        <v>12.0</v>
      </c>
      <c r="B961" s="7">
        <v>45967.0</v>
      </c>
      <c r="C961" s="8">
        <v>0.6968402777777778</v>
      </c>
      <c r="D961" s="9" t="s">
        <v>23</v>
      </c>
      <c r="E961" s="10"/>
      <c r="F961" s="10"/>
      <c r="I961" s="13">
        <f t="array" ref="I961">IF(D961="","",INDEX('Товары '!$D$2:$D$78, MATCH(D961, 'Товары '!$B$2:$B$78, 0)))
</f>
        <v>15</v>
      </c>
      <c r="J961" s="14">
        <f>IF(D961="","",VLOOKUP(D961, 'Товары '!$B$2:$C$78, 2, FALSE))
</f>
        <v>8.5</v>
      </c>
      <c r="K961" s="15">
        <f t="shared" si="20"/>
        <v>6.5</v>
      </c>
    </row>
    <row r="962">
      <c r="A962" s="6">
        <v>13.0</v>
      </c>
      <c r="B962" s="7">
        <v>45967.0</v>
      </c>
      <c r="C962" s="8">
        <v>0.6969212962962963</v>
      </c>
      <c r="D962" s="6" t="s">
        <v>12</v>
      </c>
      <c r="E962" s="10"/>
      <c r="F962" s="10">
        <v>6.0</v>
      </c>
      <c r="I962" s="14">
        <f t="array" ref="I962">IF(D962="","",INDEX('Товары '!$D$2:$D$78, MATCH(D962, 'Товары '!$B$2:$B$78, 0)))
</f>
        <v>13</v>
      </c>
      <c r="J962" s="14">
        <f>IF(D962="","",VLOOKUP(D962, 'Товары '!$B$2:$C$78, 2, FALSE))
</f>
        <v>6.4</v>
      </c>
      <c r="K962" s="15">
        <f t="shared" si="20"/>
        <v>0.6</v>
      </c>
    </row>
    <row r="963">
      <c r="A963" s="6">
        <v>14.0</v>
      </c>
      <c r="B963" s="7">
        <v>45967.0</v>
      </c>
      <c r="C963" s="8">
        <v>0.6969212962962963</v>
      </c>
      <c r="D963" s="6" t="s">
        <v>12</v>
      </c>
      <c r="E963" s="10"/>
      <c r="F963" s="10"/>
      <c r="I963" s="14">
        <f t="array" ref="I963">IF(D963="","",INDEX('Товары '!$D$2:$D$78, MATCH(D963, 'Товары '!$B$2:$B$78, 0)))
</f>
        <v>13</v>
      </c>
      <c r="J963" s="14">
        <f>IF(D963="","",VLOOKUP(D963, 'Товары '!$B$2:$C$78, 2, FALSE))
</f>
        <v>6.4</v>
      </c>
      <c r="K963" s="15">
        <f t="shared" si="20"/>
        <v>6.6</v>
      </c>
    </row>
    <row r="964">
      <c r="A964" s="6">
        <v>15.0</v>
      </c>
      <c r="B964" s="7">
        <v>45967.0</v>
      </c>
      <c r="C964" s="8">
        <v>0.7059953703703704</v>
      </c>
      <c r="D964" s="6" t="s">
        <v>20</v>
      </c>
      <c r="E964" s="10"/>
      <c r="F964" s="10"/>
      <c r="I964" s="14">
        <f t="array" ref="I964">IF(D964="","",INDEX('Товары '!$D$2:$D$78, MATCH(D964, 'Товары '!$B$2:$B$78, 0)))
</f>
        <v>15</v>
      </c>
      <c r="J964" s="14">
        <f>IF(D964="","",VLOOKUP(D964, 'Товары '!$B$2:$C$78, 2, FALSE))
</f>
        <v>9</v>
      </c>
      <c r="K964" s="15">
        <f t="shared" si="20"/>
        <v>6</v>
      </c>
    </row>
    <row r="965">
      <c r="A965" s="6">
        <v>16.0</v>
      </c>
      <c r="B965" s="7">
        <v>45967.0</v>
      </c>
      <c r="C965" s="8">
        <v>0.7060763888888889</v>
      </c>
      <c r="D965" s="6" t="s">
        <v>12</v>
      </c>
      <c r="E965" s="10"/>
      <c r="F965" s="10"/>
      <c r="I965" s="14">
        <f t="array" ref="I965">IF(D965="","",INDEX('Товары '!$D$2:$D$78, MATCH(D965, 'Товары '!$B$2:$B$78, 0)))
</f>
        <v>13</v>
      </c>
      <c r="J965" s="14">
        <f>IF(D965="","",VLOOKUP(D965, 'Товары '!$B$2:$C$78, 2, FALSE))
</f>
        <v>6.4</v>
      </c>
      <c r="K965" s="15">
        <f t="shared" si="20"/>
        <v>6.6</v>
      </c>
    </row>
    <row r="966">
      <c r="A966" s="6">
        <v>17.0</v>
      </c>
      <c r="B966" s="7">
        <v>45967.0</v>
      </c>
      <c r="C966" s="8">
        <v>0.7522685185185185</v>
      </c>
      <c r="D966" s="6" t="s">
        <v>20</v>
      </c>
      <c r="E966" s="10"/>
      <c r="F966" s="10"/>
      <c r="I966" s="14">
        <f t="array" ref="I966">IF(D966="","",INDEX('Товары '!$D$2:$D$78, MATCH(D966, 'Товары '!$B$2:$B$78, 0)))
</f>
        <v>15</v>
      </c>
      <c r="J966" s="14">
        <f>IF(D966="","",VLOOKUP(D966, 'Товары '!$B$2:$C$78, 2, FALSE))
</f>
        <v>9</v>
      </c>
      <c r="K966" s="15">
        <f t="shared" si="20"/>
        <v>6</v>
      </c>
    </row>
    <row r="967">
      <c r="A967" s="6">
        <v>18.0</v>
      </c>
      <c r="B967" s="7">
        <v>45967.0</v>
      </c>
      <c r="C967" s="8">
        <v>0.7603587962962963</v>
      </c>
      <c r="D967" s="6" t="s">
        <v>20</v>
      </c>
      <c r="E967" s="10"/>
      <c r="F967" s="10"/>
      <c r="I967" s="14">
        <f t="array" ref="I967">IF(D967="","",INDEX('Товары '!$D$2:$D$78, MATCH(D967, 'Товары '!$B$2:$B$78, 0)))
</f>
        <v>15</v>
      </c>
      <c r="J967" s="14">
        <f>IF(D967="","",VLOOKUP(D967, 'Товары '!$B$2:$C$78, 2, FALSE))
</f>
        <v>9</v>
      </c>
      <c r="K967" s="15">
        <f t="shared" si="20"/>
        <v>6</v>
      </c>
    </row>
    <row r="968">
      <c r="A968" s="6">
        <v>19.0</v>
      </c>
      <c r="B968" s="7">
        <v>45967.0</v>
      </c>
      <c r="C968" s="8">
        <v>0.7672453703703703</v>
      </c>
      <c r="D968" s="6" t="s">
        <v>23</v>
      </c>
      <c r="E968" s="10"/>
      <c r="F968" s="10"/>
      <c r="I968" s="13">
        <f t="array" ref="I968">IF(D968="","",INDEX('Товары '!$D$2:$D$78, MATCH(D968, 'Товары '!$B$2:$B$78, 0)))
</f>
        <v>15</v>
      </c>
      <c r="J968" s="14">
        <f>IF(D968="","",VLOOKUP(D968, 'Товары '!$B$2:$C$78, 2, FALSE))
</f>
        <v>8.5</v>
      </c>
      <c r="K968" s="15">
        <f t="shared" si="20"/>
        <v>6.5</v>
      </c>
    </row>
    <row r="969">
      <c r="A969" s="6">
        <v>20.0</v>
      </c>
      <c r="B969" s="7">
        <v>45967.0</v>
      </c>
      <c r="C969" s="8">
        <v>0.7767824074074074</v>
      </c>
      <c r="D969" s="6" t="s">
        <v>21</v>
      </c>
      <c r="E969" s="10"/>
      <c r="F969" s="10"/>
      <c r="I969" s="13">
        <f t="array" ref="I969">IF(D969="","",INDEX('Товары '!$D$2:$D$78, MATCH(D969, 'Товары '!$B$2:$B$78, 0)))
</f>
        <v>15</v>
      </c>
      <c r="J969" s="14">
        <f>IF(D969="","",VLOOKUP(D969, 'Товары '!$B$2:$C$78, 2, FALSE))
</f>
        <v>6.9</v>
      </c>
      <c r="K969" s="15">
        <f t="shared" si="20"/>
        <v>8.1</v>
      </c>
    </row>
    <row r="970">
      <c r="A970" s="6">
        <v>21.0</v>
      </c>
      <c r="B970" s="7">
        <v>45967.0</v>
      </c>
      <c r="C970" s="8">
        <v>0.7860300925925926</v>
      </c>
      <c r="D970" s="6" t="s">
        <v>16</v>
      </c>
      <c r="E970" s="10"/>
      <c r="F970" s="10"/>
      <c r="I970" s="13">
        <f t="array" ref="I970">IF(D970="","",INDEX('Товары '!$D$2:$D$78, MATCH(D970, 'Товары '!$B$2:$B$78, 0)))
</f>
        <v>15</v>
      </c>
      <c r="J970" s="14">
        <f>IF(D970="","",VLOOKUP(D970, 'Товары '!$B$2:$C$78, 2, FALSE))
</f>
        <v>8.5</v>
      </c>
      <c r="K970" s="15">
        <f t="shared" si="20"/>
        <v>6.5</v>
      </c>
    </row>
    <row r="971">
      <c r="A971" s="6">
        <v>22.0</v>
      </c>
      <c r="B971" s="7">
        <v>45967.0</v>
      </c>
      <c r="C971" s="8">
        <v>0.7911458333333333</v>
      </c>
      <c r="D971" s="6" t="s">
        <v>12</v>
      </c>
      <c r="E971" s="10"/>
      <c r="F971" s="10"/>
      <c r="I971" s="14">
        <f t="array" ref="I971">IF(D971="","",INDEX('Товары '!$D$2:$D$78, MATCH(D971, 'Товары '!$B$2:$B$78, 0)))
</f>
        <v>13</v>
      </c>
      <c r="J971" s="14">
        <f>IF(D971="","",VLOOKUP(D971, 'Товары '!$B$2:$C$78, 2, FALSE))
</f>
        <v>6.4</v>
      </c>
      <c r="K971" s="15">
        <f t="shared" si="20"/>
        <v>6.6</v>
      </c>
    </row>
    <row r="972">
      <c r="A972" s="6">
        <v>23.0</v>
      </c>
      <c r="B972" s="7">
        <v>45967.0</v>
      </c>
      <c r="C972" s="8">
        <v>0.7955787037037036</v>
      </c>
      <c r="D972" s="6" t="s">
        <v>15</v>
      </c>
      <c r="E972" s="10"/>
      <c r="F972" s="10"/>
      <c r="I972" s="13">
        <f t="array" ref="I972">IF(D972="","",INDEX('Товары '!$D$2:$D$78, MATCH(D972, 'Товары '!$B$2:$B$78, 0)))
</f>
        <v>15</v>
      </c>
      <c r="J972" s="14">
        <f>IF(D972="","",VLOOKUP(D972, 'Товары '!$B$2:$C$78, 2, FALSE))
</f>
        <v>9</v>
      </c>
      <c r="K972" s="15">
        <f t="shared" si="20"/>
        <v>6</v>
      </c>
    </row>
    <row r="973">
      <c r="A973" s="6">
        <v>24.0</v>
      </c>
      <c r="B973" s="7">
        <v>45967.0</v>
      </c>
      <c r="C973" s="8">
        <v>0.8029050925925926</v>
      </c>
      <c r="D973" s="6" t="s">
        <v>18</v>
      </c>
      <c r="E973" s="10"/>
      <c r="F973" s="10"/>
      <c r="I973" s="14">
        <f t="array" ref="I973">IF(D973="","",INDEX('Товары '!$D$2:$D$78, MATCH(D973, 'Товары '!$B$2:$B$78, 0)))
</f>
        <v>15</v>
      </c>
      <c r="J973" s="14">
        <f>IF(D973="","",VLOOKUP(D973, 'Товары '!$B$2:$C$78, 2, FALSE))
</f>
        <v>8</v>
      </c>
      <c r="K973" s="15">
        <f t="shared" si="20"/>
        <v>7</v>
      </c>
    </row>
    <row r="974">
      <c r="A974" s="6">
        <v>25.0</v>
      </c>
      <c r="B974" s="7">
        <v>45967.0</v>
      </c>
      <c r="C974" s="8">
        <v>0.8044675925925926</v>
      </c>
      <c r="D974" s="6" t="s">
        <v>14</v>
      </c>
      <c r="E974" s="10"/>
      <c r="F974" s="10"/>
      <c r="I974" s="14">
        <f t="array" ref="I974">IF(D974="","",INDEX('Товары '!$D$2:$D$78, MATCH(D974, 'Товары '!$B$2:$B$78, 0)))
</f>
        <v>15</v>
      </c>
      <c r="J974" s="14">
        <f>IF(D974="","",VLOOKUP(D974, 'Товары '!$B$2:$C$78, 2, FALSE))
</f>
        <v>9</v>
      </c>
      <c r="K974" s="15">
        <f t="shared" si="20"/>
        <v>6</v>
      </c>
    </row>
    <row r="975">
      <c r="A975" s="6">
        <v>26.0</v>
      </c>
      <c r="B975" s="7">
        <v>45967.0</v>
      </c>
      <c r="C975" s="8">
        <v>0.8323495370370371</v>
      </c>
      <c r="D975" s="6" t="s">
        <v>14</v>
      </c>
      <c r="E975" s="10"/>
      <c r="F975" s="10"/>
      <c r="I975" s="14">
        <f t="array" ref="I975">IF(D975="","",INDEX('Товары '!$D$2:$D$78, MATCH(D975, 'Товары '!$B$2:$B$78, 0)))
</f>
        <v>15</v>
      </c>
      <c r="J975" s="14">
        <f>IF(D975="","",VLOOKUP(D975, 'Товары '!$B$2:$C$78, 2, FALSE))
</f>
        <v>9</v>
      </c>
      <c r="K975" s="15">
        <f t="shared" si="20"/>
        <v>6</v>
      </c>
    </row>
    <row r="976">
      <c r="A976" s="6">
        <v>27.0</v>
      </c>
      <c r="B976" s="7">
        <v>45967.0</v>
      </c>
      <c r="C976" s="8">
        <v>0.8428125</v>
      </c>
      <c r="D976" s="6" t="s">
        <v>20</v>
      </c>
      <c r="E976" s="10"/>
      <c r="F976" s="10"/>
      <c r="I976" s="14">
        <f t="array" ref="I976">IF(D976="","",INDEX('Товары '!$D$2:$D$78, MATCH(D976, 'Товары '!$B$2:$B$78, 0)))
</f>
        <v>15</v>
      </c>
      <c r="J976" s="14">
        <f>IF(D976="","",VLOOKUP(D976, 'Товары '!$B$2:$C$78, 2, FALSE))
</f>
        <v>9</v>
      </c>
      <c r="K976" s="15">
        <f t="shared" si="20"/>
        <v>6</v>
      </c>
    </row>
    <row r="977">
      <c r="A977" s="6">
        <v>28.0</v>
      </c>
      <c r="B977" s="7">
        <v>45967.0</v>
      </c>
      <c r="C977" s="8">
        <v>0.8435763888888889</v>
      </c>
      <c r="D977" s="6" t="s">
        <v>12</v>
      </c>
      <c r="E977" s="10"/>
      <c r="F977" s="10"/>
      <c r="I977" s="14">
        <f t="array" ref="I977">IF(D977="","",INDEX('Товары '!$D$2:$D$78, MATCH(D977, 'Товары '!$B$2:$B$78, 0)))
</f>
        <v>13</v>
      </c>
      <c r="J977" s="14">
        <f>IF(D977="","",VLOOKUP(D977, 'Товары '!$B$2:$C$78, 2, FALSE))
</f>
        <v>6.4</v>
      </c>
      <c r="K977" s="15">
        <f t="shared" si="20"/>
        <v>6.6</v>
      </c>
    </row>
    <row r="978">
      <c r="A978" s="6">
        <v>29.0</v>
      </c>
      <c r="B978" s="7">
        <v>45967.0</v>
      </c>
      <c r="C978" s="8">
        <v>0.8552430555555556</v>
      </c>
      <c r="D978" s="6" t="s">
        <v>20</v>
      </c>
      <c r="E978" s="10"/>
      <c r="F978" s="10"/>
      <c r="I978" s="14">
        <f t="array" ref="I978">IF(D978="","",INDEX('Товары '!$D$2:$D$78, MATCH(D978, 'Товары '!$B$2:$B$78, 0)))
</f>
        <v>15</v>
      </c>
      <c r="J978" s="14">
        <f>IF(D978="","",VLOOKUP(D978, 'Товары '!$B$2:$C$78, 2, FALSE))
</f>
        <v>9</v>
      </c>
      <c r="K978" s="15">
        <f t="shared" si="20"/>
        <v>6</v>
      </c>
    </row>
    <row r="979">
      <c r="A979" s="6">
        <v>30.0</v>
      </c>
      <c r="B979" s="7">
        <v>45967.0</v>
      </c>
      <c r="C979" s="8">
        <v>0.8649074074074075</v>
      </c>
      <c r="D979" s="6" t="s">
        <v>14</v>
      </c>
      <c r="E979" s="10"/>
      <c r="F979" s="10"/>
      <c r="I979" s="14">
        <f t="array" ref="I979">IF(D979="","",INDEX('Товары '!$D$2:$D$78, MATCH(D979, 'Товары '!$B$2:$B$78, 0)))
</f>
        <v>15</v>
      </c>
      <c r="J979" s="14">
        <f>IF(D979="","",VLOOKUP(D979, 'Товары '!$B$2:$C$78, 2, FALSE))
</f>
        <v>9</v>
      </c>
      <c r="K979" s="15">
        <f t="shared" si="20"/>
        <v>6</v>
      </c>
    </row>
    <row r="980">
      <c r="A980" s="6">
        <v>31.0</v>
      </c>
      <c r="B980" s="7">
        <v>45967.0</v>
      </c>
      <c r="C980" s="8">
        <v>0.8653472222222223</v>
      </c>
      <c r="D980" s="6" t="s">
        <v>21</v>
      </c>
      <c r="E980" s="10"/>
      <c r="F980" s="10"/>
      <c r="I980" s="13">
        <f t="array" ref="I980">IF(D980="","",INDEX('Товары '!$D$2:$D$78, MATCH(D980, 'Товары '!$B$2:$B$78, 0)))
</f>
        <v>15</v>
      </c>
      <c r="J980" s="14">
        <f>IF(D980="","",VLOOKUP(D980, 'Товары '!$B$2:$C$78, 2, FALSE))
</f>
        <v>6.9</v>
      </c>
      <c r="K980" s="15">
        <f t="shared" si="20"/>
        <v>8.1</v>
      </c>
    </row>
    <row r="981">
      <c r="A981" s="6">
        <v>32.0</v>
      </c>
      <c r="B981" s="7">
        <v>45967.0</v>
      </c>
      <c r="C981" s="8">
        <v>0.8657060185185185</v>
      </c>
      <c r="D981" s="6" t="s">
        <v>12</v>
      </c>
      <c r="E981" s="10"/>
      <c r="F981" s="10"/>
      <c r="I981" s="14">
        <f t="array" ref="I981">IF(D981="","",INDEX('Товары '!$D$2:$D$78, MATCH(D981, 'Товары '!$B$2:$B$78, 0)))
</f>
        <v>13</v>
      </c>
      <c r="J981" s="14">
        <f>IF(D981="","",VLOOKUP(D981, 'Товары '!$B$2:$C$78, 2, FALSE))
</f>
        <v>6.4</v>
      </c>
      <c r="K981" s="15">
        <f t="shared" si="20"/>
        <v>6.6</v>
      </c>
    </row>
    <row r="982">
      <c r="A982" s="6">
        <v>33.0</v>
      </c>
      <c r="B982" s="7">
        <v>45967.0</v>
      </c>
      <c r="C982" s="8">
        <v>0.8668287037037037</v>
      </c>
      <c r="D982" s="6" t="s">
        <v>29</v>
      </c>
      <c r="E982" s="10"/>
      <c r="F982" s="10"/>
      <c r="I982" s="14">
        <f t="array" ref="I982">IF(D982="","",INDEX('Товары '!$D$2:$D$78, MATCH(D982, 'Товары '!$B$2:$B$78, 0)))
</f>
        <v>13</v>
      </c>
      <c r="J982" s="14">
        <f>IF(D982="","",VLOOKUP(D982, 'Товары '!$B$2:$C$78, 2, FALSE))
</f>
        <v>7</v>
      </c>
      <c r="K982" s="15">
        <f t="shared" si="20"/>
        <v>6</v>
      </c>
    </row>
    <row r="983">
      <c r="A983" s="6">
        <v>34.0</v>
      </c>
      <c r="B983" s="7">
        <v>45967.0</v>
      </c>
      <c r="C983" s="8">
        <v>0.8688194444444445</v>
      </c>
      <c r="D983" s="6" t="s">
        <v>14</v>
      </c>
      <c r="E983" s="10"/>
      <c r="F983" s="10"/>
      <c r="I983" s="14">
        <f t="array" ref="I983">IF(D983="","",INDEX('Товары '!$D$2:$D$78, MATCH(D983, 'Товары '!$B$2:$B$78, 0)))
</f>
        <v>15</v>
      </c>
      <c r="J983" s="14">
        <f>IF(D983="","",VLOOKUP(D983, 'Товары '!$B$2:$C$78, 2, FALSE))
</f>
        <v>9</v>
      </c>
      <c r="K983" s="15">
        <f t="shared" si="20"/>
        <v>6</v>
      </c>
    </row>
    <row r="984">
      <c r="A984" s="6">
        <v>35.0</v>
      </c>
      <c r="B984" s="7">
        <v>45967.0</v>
      </c>
      <c r="C984" s="8">
        <v>0.8862037037037037</v>
      </c>
      <c r="D984" s="6" t="s">
        <v>15</v>
      </c>
      <c r="E984" s="10"/>
      <c r="F984" s="10"/>
      <c r="I984" s="13">
        <f t="array" ref="I984">IF(D984="","",INDEX('Товары '!$D$2:$D$78, MATCH(D984, 'Товары '!$B$2:$B$78, 0)))
</f>
        <v>15</v>
      </c>
      <c r="J984" s="14">
        <f>IF(D984="","",VLOOKUP(D984, 'Товары '!$B$2:$C$78, 2, FALSE))
</f>
        <v>9</v>
      </c>
      <c r="K984" s="15">
        <f t="shared" si="20"/>
        <v>6</v>
      </c>
    </row>
    <row r="985">
      <c r="A985" s="6">
        <v>36.0</v>
      </c>
      <c r="B985" s="7">
        <v>45967.0</v>
      </c>
      <c r="C985" s="8">
        <v>0.9504976851851852</v>
      </c>
      <c r="D985" s="6" t="s">
        <v>12</v>
      </c>
      <c r="E985" s="10"/>
      <c r="F985" s="10"/>
      <c r="I985" s="14">
        <f t="array" ref="I985">IF(D985="","",INDEX('Товары '!$D$2:$D$78, MATCH(D985, 'Товары '!$B$2:$B$78, 0)))
</f>
        <v>13</v>
      </c>
      <c r="J985" s="14">
        <f>IF(D985="","",VLOOKUP(D985, 'Товары '!$B$2:$C$78, 2, FALSE))
</f>
        <v>6.4</v>
      </c>
      <c r="K985" s="15">
        <f t="shared" si="20"/>
        <v>6.6</v>
      </c>
    </row>
    <row r="986">
      <c r="A986" s="6">
        <v>37.0</v>
      </c>
      <c r="B986" s="7">
        <v>45967.0</v>
      </c>
      <c r="C986" s="8">
        <v>0.9505902777777778</v>
      </c>
      <c r="D986" s="6" t="s">
        <v>12</v>
      </c>
      <c r="E986" s="10"/>
      <c r="F986" s="10"/>
      <c r="I986" s="14">
        <f t="array" ref="I986">IF(D986="","",INDEX('Товары '!$D$2:$D$78, MATCH(D986, 'Товары '!$B$2:$B$78, 0)))
</f>
        <v>13</v>
      </c>
      <c r="J986" s="14">
        <f>IF(D986="","",VLOOKUP(D986, 'Товары '!$B$2:$C$78, 2, FALSE))
</f>
        <v>6.4</v>
      </c>
      <c r="K986" s="15">
        <f t="shared" si="20"/>
        <v>6.6</v>
      </c>
    </row>
    <row r="987">
      <c r="A987" s="6">
        <v>38.0</v>
      </c>
      <c r="B987" s="7">
        <v>45967.0</v>
      </c>
      <c r="C987" s="8">
        <v>0.9537037037037037</v>
      </c>
      <c r="D987" s="6" t="s">
        <v>21</v>
      </c>
      <c r="E987" s="10"/>
      <c r="F987" s="10"/>
      <c r="I987" s="13">
        <f t="array" ref="I987">IF(D987="","",INDEX('Товары '!$D$2:$D$78, MATCH(D987, 'Товары '!$B$2:$B$78, 0)))
</f>
        <v>15</v>
      </c>
      <c r="J987" s="14">
        <f>IF(D987="","",VLOOKUP(D987, 'Товары '!$B$2:$C$78, 2, FALSE))
</f>
        <v>6.9</v>
      </c>
      <c r="K987" s="15">
        <f t="shared" si="20"/>
        <v>8.1</v>
      </c>
    </row>
    <row r="988">
      <c r="A988" s="6">
        <v>39.0</v>
      </c>
      <c r="B988" s="7">
        <v>45967.0</v>
      </c>
      <c r="C988" s="8">
        <v>0.9537037037037037</v>
      </c>
      <c r="D988" s="6" t="s">
        <v>21</v>
      </c>
      <c r="E988" s="10"/>
      <c r="F988" s="10"/>
      <c r="I988" s="13">
        <f t="array" ref="I988">IF(D988="","",INDEX('Товары '!$D$2:$D$78, MATCH(D988, 'Товары '!$B$2:$B$78, 0)))
</f>
        <v>15</v>
      </c>
      <c r="J988" s="14">
        <f>IF(D988="","",VLOOKUP(D988, 'Товары '!$B$2:$C$78, 2, FALSE))
</f>
        <v>6.9</v>
      </c>
      <c r="K988" s="15">
        <f t="shared" si="20"/>
        <v>8.1</v>
      </c>
    </row>
    <row r="989">
      <c r="A989" s="6">
        <v>40.0</v>
      </c>
      <c r="B989" s="7">
        <v>45967.0</v>
      </c>
      <c r="C989" s="8">
        <v>0.9537037037037037</v>
      </c>
      <c r="D989" s="6" t="s">
        <v>21</v>
      </c>
      <c r="E989" s="10"/>
      <c r="F989" s="10"/>
      <c r="I989" s="13">
        <f t="array" ref="I989">IF(D989="","",INDEX('Товары '!$D$2:$D$78, MATCH(D989, 'Товары '!$B$2:$B$78, 0)))
</f>
        <v>15</v>
      </c>
      <c r="J989" s="14">
        <f>IF(D989="","",VLOOKUP(D989, 'Товары '!$B$2:$C$78, 2, FALSE))
</f>
        <v>6.9</v>
      </c>
      <c r="K989" s="15">
        <f t="shared" si="20"/>
        <v>8.1</v>
      </c>
    </row>
    <row r="990">
      <c r="A990" s="6">
        <v>41.0</v>
      </c>
      <c r="B990" s="7">
        <v>45967.0</v>
      </c>
      <c r="C990" s="8">
        <v>0.9537037037037037</v>
      </c>
      <c r="D990" s="6" t="s">
        <v>21</v>
      </c>
      <c r="E990" s="10"/>
      <c r="F990" s="10"/>
      <c r="I990" s="13">
        <f t="array" ref="I990">IF(D990="","",INDEX('Товары '!$D$2:$D$78, MATCH(D990, 'Товары '!$B$2:$B$78, 0)))
</f>
        <v>15</v>
      </c>
      <c r="J990" s="14">
        <f>IF(D990="","",VLOOKUP(D990, 'Товары '!$B$2:$C$78, 2, FALSE))
</f>
        <v>6.9</v>
      </c>
      <c r="K990" s="15">
        <f t="shared" si="20"/>
        <v>8.1</v>
      </c>
    </row>
    <row r="991">
      <c r="A991" s="6">
        <v>42.0</v>
      </c>
      <c r="B991" s="7">
        <v>45967.0</v>
      </c>
      <c r="C991" s="8">
        <v>0.9538310185185185</v>
      </c>
      <c r="D991" s="6" t="s">
        <v>15</v>
      </c>
      <c r="E991" s="10"/>
      <c r="F991" s="10"/>
      <c r="I991" s="13">
        <f t="array" ref="I991">IF(D991="","",INDEX('Товары '!$D$2:$D$78, MATCH(D991, 'Товары '!$B$2:$B$78, 0)))
</f>
        <v>15</v>
      </c>
      <c r="J991" s="14">
        <f>IF(D991="","",VLOOKUP(D991, 'Товары '!$B$2:$C$78, 2, FALSE))
</f>
        <v>9</v>
      </c>
      <c r="K991" s="15">
        <f t="shared" si="20"/>
        <v>6</v>
      </c>
    </row>
    <row r="992">
      <c r="A992" s="6">
        <v>43.0</v>
      </c>
      <c r="B992" s="7">
        <v>45967.0</v>
      </c>
      <c r="C992" s="8">
        <v>0.9538425925925926</v>
      </c>
      <c r="D992" s="6" t="s">
        <v>15</v>
      </c>
      <c r="E992" s="10"/>
      <c r="F992" s="10"/>
      <c r="I992" s="13">
        <f t="array" ref="I992">IF(D992="","",INDEX('Товары '!$D$2:$D$78, MATCH(D992, 'Товары '!$B$2:$B$78, 0)))
</f>
        <v>15</v>
      </c>
      <c r="J992" s="14">
        <f>IF(D992="","",VLOOKUP(D992, 'Товары '!$B$2:$C$78, 2, FALSE))
</f>
        <v>9</v>
      </c>
      <c r="K992" s="15">
        <f t="shared" si="20"/>
        <v>6</v>
      </c>
    </row>
    <row r="993">
      <c r="A993" s="6">
        <v>44.0</v>
      </c>
      <c r="B993" s="7">
        <v>45967.0</v>
      </c>
      <c r="C993" s="8">
        <v>0.9804398148148148</v>
      </c>
      <c r="D993" s="6" t="s">
        <v>15</v>
      </c>
      <c r="E993" s="10"/>
      <c r="F993" s="10"/>
      <c r="I993" s="13">
        <f t="array" ref="I993">IF(D993="","",INDEX('Товары '!$D$2:$D$78, MATCH(D993, 'Товары '!$B$2:$B$78, 0)))
</f>
        <v>15</v>
      </c>
      <c r="J993" s="14">
        <f>IF(D993="","",VLOOKUP(D993, 'Товары '!$B$2:$C$78, 2, FALSE))
</f>
        <v>9</v>
      </c>
      <c r="K993" s="15">
        <f t="shared" si="20"/>
        <v>6</v>
      </c>
    </row>
    <row r="994">
      <c r="A994" s="6">
        <v>45.0</v>
      </c>
      <c r="B994" s="7"/>
      <c r="C994" s="8"/>
      <c r="D994" s="18"/>
      <c r="E994" s="10"/>
      <c r="F994" s="10"/>
      <c r="I994" s="13" t="str">
        <f t="array" ref="I994">IF(D994="","",INDEX('Товары '!$D$2:$D$78, MATCH(D994, 'Товары '!$B$2:$B$78, 0)))
</f>
        <v/>
      </c>
      <c r="J994" s="13" t="str">
        <f>IF(D994="","",VLOOKUP(D994, 'Товары '!$B$2:$C$78, 2, FALSE))
</f>
        <v/>
      </c>
      <c r="K994" s="15">
        <f t="shared" si="20"/>
        <v>0</v>
      </c>
    </row>
    <row r="995">
      <c r="A995" s="6">
        <v>46.0</v>
      </c>
      <c r="B995" s="7"/>
      <c r="C995" s="8"/>
      <c r="D995" s="18"/>
      <c r="E995" s="10"/>
      <c r="F995" s="10"/>
      <c r="I995" s="13" t="str">
        <f t="array" ref="I995">IF(D995="","",INDEX('Товары '!$D$2:$D$78, MATCH(D995, 'Товары '!$B$2:$B$78, 0)))
</f>
        <v/>
      </c>
      <c r="J995" s="13" t="str">
        <f>IF(D995="","",VLOOKUP(D995, 'Товары '!$B$2:$C$78, 2, FALSE))
</f>
        <v/>
      </c>
      <c r="K995" s="15">
        <f t="shared" si="20"/>
        <v>0</v>
      </c>
    </row>
    <row r="996">
      <c r="A996" s="6">
        <v>47.0</v>
      </c>
      <c r="B996" s="7"/>
      <c r="C996" s="8"/>
      <c r="D996" s="18"/>
      <c r="E996" s="10"/>
      <c r="F996" s="10"/>
      <c r="I996" s="13" t="str">
        <f t="array" ref="I996">IF(D996="","",INDEX('Товары '!$D$2:$D$78, MATCH(D996, 'Товары '!$B$2:$B$78, 0)))
</f>
        <v/>
      </c>
      <c r="J996" s="13" t="str">
        <f>IF(D996="","",VLOOKUP(D996, 'Товары '!$B$2:$C$78, 2, FALSE))
</f>
        <v/>
      </c>
      <c r="K996" s="15">
        <f t="shared" si="20"/>
        <v>0</v>
      </c>
    </row>
    <row r="997">
      <c r="A997" s="6">
        <v>48.0</v>
      </c>
      <c r="B997" s="7"/>
      <c r="C997" s="8"/>
      <c r="D997" s="18"/>
      <c r="E997" s="10"/>
      <c r="F997" s="10"/>
      <c r="I997" s="13" t="str">
        <f t="array" ref="I997">IF(D997="","",INDEX('Товары '!$D$2:$D$78, MATCH(D997, 'Товары '!$B$2:$B$78, 0)))
</f>
        <v/>
      </c>
      <c r="J997" s="13" t="str">
        <f>IF(D997="","",VLOOKUP(D997, 'Товары '!$B$2:$C$78, 2, FALSE))
</f>
        <v/>
      </c>
      <c r="K997" s="15">
        <f t="shared" si="20"/>
        <v>0</v>
      </c>
    </row>
    <row r="998">
      <c r="A998" s="6">
        <v>49.0</v>
      </c>
      <c r="B998" s="7"/>
      <c r="C998" s="8"/>
      <c r="D998" s="18"/>
      <c r="E998" s="10"/>
      <c r="F998" s="10"/>
      <c r="I998" s="13" t="str">
        <f t="array" ref="I998">IF(D998="","",INDEX('Товары '!$D$2:$D$78, MATCH(D998, 'Товары '!$B$2:$B$78, 0)))
</f>
        <v/>
      </c>
      <c r="J998" s="13" t="str">
        <f>IF(D998="","",VLOOKUP(D998, 'Товары '!$B$2:$C$78, 2, FALSE))
</f>
        <v/>
      </c>
      <c r="K998" s="15">
        <f t="shared" si="20"/>
        <v>0</v>
      </c>
    </row>
    <row r="999">
      <c r="A999" s="6">
        <v>50.0</v>
      </c>
      <c r="B999" s="7"/>
      <c r="C999" s="8"/>
      <c r="D999" s="18"/>
      <c r="E999" s="10"/>
      <c r="F999" s="10"/>
      <c r="I999" s="13" t="str">
        <f t="array" ref="I999">IF(D999="","",INDEX('Товары '!$D$2:$D$78, MATCH(D999, 'Товары '!$B$2:$B$78, 0)))
</f>
        <v/>
      </c>
      <c r="J999" s="13" t="str">
        <f>IF(D999="","",VLOOKUP(D999, 'Товары '!$B$2:$C$78, 2, FALSE))
</f>
        <v/>
      </c>
      <c r="K999" s="15">
        <f t="shared" si="20"/>
        <v>0</v>
      </c>
    </row>
    <row r="1000">
      <c r="A1000" s="6">
        <v>51.0</v>
      </c>
      <c r="B1000" s="7"/>
      <c r="C1000" s="8"/>
      <c r="D1000" s="18"/>
      <c r="E1000" s="10"/>
      <c r="F1000" s="10"/>
      <c r="I1000" s="13" t="str">
        <f t="array" ref="I1000">IF(D1000="","",INDEX('Товары '!$D$2:$D$78, MATCH(D1000, 'Товары '!$B$2:$B$78, 0)))
</f>
        <v/>
      </c>
      <c r="J1000" s="13" t="str">
        <f>IF(D1000="","",VLOOKUP(D1000, 'Товары '!$B$2:$C$78, 2, FALSE))
</f>
        <v/>
      </c>
      <c r="K1000" s="15">
        <f t="shared" si="20"/>
        <v>0</v>
      </c>
    </row>
    <row r="1001">
      <c r="A1001" s="6">
        <v>52.0</v>
      </c>
      <c r="B1001" s="7"/>
      <c r="C1001" s="8"/>
      <c r="D1001" s="18"/>
      <c r="E1001" s="10"/>
      <c r="F1001" s="10"/>
      <c r="I1001" s="13" t="str">
        <f t="array" ref="I1001">IF(D1001="","",INDEX('Товары '!$D$2:$D$78, MATCH(D1001, 'Товары '!$B$2:$B$78, 0)))
</f>
        <v/>
      </c>
      <c r="J1001" s="13" t="str">
        <f>IF(D1001="","",VLOOKUP(D1001, 'Товары '!$B$2:$C$78, 2, FALSE))
</f>
        <v/>
      </c>
      <c r="K1001" s="15">
        <f t="shared" si="20"/>
        <v>0</v>
      </c>
    </row>
    <row r="1002">
      <c r="A1002" s="6">
        <v>53.0</v>
      </c>
      <c r="B1002" s="7"/>
      <c r="C1002" s="8"/>
      <c r="D1002" s="18"/>
      <c r="E1002" s="10"/>
      <c r="F1002" s="10"/>
      <c r="I1002" s="13" t="str">
        <f t="array" ref="I1002">IF(D1002="","",INDEX('Товары '!$D$2:$D$78, MATCH(D1002, 'Товары '!$B$2:$B$78, 0)))
</f>
        <v/>
      </c>
      <c r="J1002" s="13" t="str">
        <f>IF(D1002="","",VLOOKUP(D1002, 'Товары '!$B$2:$C$78, 2, FALSE))
</f>
        <v/>
      </c>
      <c r="K1002" s="15">
        <f t="shared" si="20"/>
        <v>0</v>
      </c>
    </row>
    <row r="1003">
      <c r="A1003" s="6">
        <v>54.0</v>
      </c>
      <c r="B1003" s="7"/>
      <c r="C1003" s="8"/>
      <c r="D1003" s="18"/>
      <c r="E1003" s="10"/>
      <c r="F1003" s="10"/>
      <c r="I1003" s="13" t="str">
        <f t="array" ref="I1003">IF(D1003="","",INDEX('Товары '!$D$2:$D$78, MATCH(D1003, 'Товары '!$B$2:$B$78, 0)))
</f>
        <v/>
      </c>
      <c r="J1003" s="13" t="str">
        <f>IF(D1003="","",VLOOKUP(D1003, 'Товары '!$B$2:$C$78, 2, FALSE))
</f>
        <v/>
      </c>
      <c r="K1003" s="15">
        <f t="shared" si="20"/>
        <v>0</v>
      </c>
    </row>
    <row r="1004">
      <c r="A1004" s="6">
        <v>55.0</v>
      </c>
      <c r="B1004" s="7"/>
      <c r="C1004" s="8"/>
      <c r="D1004" s="18"/>
      <c r="E1004" s="10"/>
      <c r="F1004" s="10"/>
      <c r="I1004" s="13" t="str">
        <f t="array" ref="I1004">IF(D1004="","",INDEX('Товары '!$D$2:$D$78, MATCH(D1004, 'Товары '!$B$2:$B$78, 0)))
</f>
        <v/>
      </c>
      <c r="J1004" s="13" t="str">
        <f>IF(D1004="","",VLOOKUP(D1004, 'Товары '!$B$2:$C$78, 2, FALSE))
</f>
        <v/>
      </c>
      <c r="K1004" s="15">
        <f t="shared" si="20"/>
        <v>0</v>
      </c>
    </row>
    <row r="1005">
      <c r="A1005" s="6">
        <v>56.0</v>
      </c>
      <c r="B1005" s="7"/>
      <c r="C1005" s="8"/>
      <c r="D1005" s="18"/>
      <c r="E1005" s="10"/>
      <c r="F1005" s="10"/>
      <c r="I1005" s="13" t="str">
        <f t="array" ref="I1005">IF(D1005="","",INDEX('Товары '!$D$2:$D$78, MATCH(D1005, 'Товары '!$B$2:$B$78, 0)))
</f>
        <v/>
      </c>
      <c r="J1005" s="13" t="str">
        <f>IF(D1005="","",VLOOKUP(D1005, 'Товары '!$B$2:$C$78, 2, FALSE))
</f>
        <v/>
      </c>
      <c r="K1005" s="15">
        <f t="shared" si="20"/>
        <v>0</v>
      </c>
    </row>
    <row r="1006">
      <c r="A1006" s="6">
        <v>57.0</v>
      </c>
      <c r="B1006" s="7"/>
      <c r="C1006" s="8"/>
      <c r="D1006" s="18"/>
      <c r="E1006" s="10"/>
      <c r="F1006" s="10"/>
      <c r="I1006" s="13" t="str">
        <f t="array" ref="I1006">IF(D1006="","",INDEX('Товары '!$D$2:$D$78, MATCH(D1006, 'Товары '!$B$2:$B$78, 0)))
</f>
        <v/>
      </c>
      <c r="J1006" s="13" t="str">
        <f>IF(D1006="","",VLOOKUP(D1006, 'Товары '!$B$2:$C$78, 2, FALSE))
</f>
        <v/>
      </c>
      <c r="K1006" s="15">
        <f t="shared" si="20"/>
        <v>0</v>
      </c>
    </row>
    <row r="1007">
      <c r="A1007" s="6">
        <v>58.0</v>
      </c>
      <c r="B1007" s="7"/>
      <c r="C1007" s="8"/>
      <c r="D1007" s="18"/>
      <c r="E1007" s="10"/>
      <c r="F1007" s="10"/>
      <c r="I1007" s="13" t="str">
        <f t="array" ref="I1007">IF(D1007="","",INDEX('Товары '!$D$2:$D$78, MATCH(D1007, 'Товары '!$B$2:$B$78, 0)))
</f>
        <v/>
      </c>
      <c r="J1007" s="13" t="str">
        <f>IF(D1007="","",VLOOKUP(D1007, 'Товары '!$B$2:$C$78, 2, FALSE))
</f>
        <v/>
      </c>
      <c r="K1007" s="15">
        <f t="shared" si="20"/>
        <v>0</v>
      </c>
    </row>
    <row r="1008">
      <c r="A1008" s="6">
        <v>59.0</v>
      </c>
      <c r="B1008" s="7"/>
      <c r="C1008" s="8"/>
      <c r="D1008" s="18"/>
      <c r="E1008" s="10"/>
      <c r="F1008" s="10"/>
      <c r="I1008" s="13" t="str">
        <f t="array" ref="I1008">IF(D1008="","",INDEX('Товары '!$D$2:$D$78, MATCH(D1008, 'Товары '!$B$2:$B$78, 0)))
</f>
        <v/>
      </c>
      <c r="J1008" s="13" t="str">
        <f>IF(D1008="","",VLOOKUP(D1008, 'Товары '!$B$2:$C$78, 2, FALSE))
</f>
        <v/>
      </c>
      <c r="K1008" s="15">
        <f t="shared" si="20"/>
        <v>0</v>
      </c>
    </row>
    <row r="1009">
      <c r="A1009" s="6">
        <v>60.0</v>
      </c>
      <c r="B1009" s="7"/>
      <c r="C1009" s="8"/>
      <c r="D1009" s="18"/>
      <c r="E1009" s="10"/>
      <c r="F1009" s="10"/>
      <c r="I1009" s="13" t="str">
        <f t="array" ref="I1009">IF(D1009="","",INDEX('Товары '!$D$2:$D$78, MATCH(D1009, 'Товары '!$B$2:$B$78, 0)))
</f>
        <v/>
      </c>
      <c r="J1009" s="13" t="str">
        <f>IF(D1009="","",VLOOKUP(D1009, 'Товары '!$B$2:$C$78, 2, FALSE))
</f>
        <v/>
      </c>
      <c r="K1009" s="15">
        <f t="shared" si="20"/>
        <v>0</v>
      </c>
    </row>
    <row r="1010">
      <c r="A1010" s="1" t="s">
        <v>0</v>
      </c>
      <c r="B1010" s="1" t="s">
        <v>1</v>
      </c>
      <c r="C1010" s="2" t="s">
        <v>2</v>
      </c>
      <c r="D1010" s="2" t="s">
        <v>3</v>
      </c>
      <c r="E1010" s="3" t="s">
        <v>4</v>
      </c>
      <c r="F1010" s="1" t="s">
        <v>5</v>
      </c>
      <c r="G1010" s="4" t="s">
        <v>6</v>
      </c>
      <c r="H1010" s="5" t="s">
        <v>7</v>
      </c>
      <c r="I1010" s="1" t="s">
        <v>8</v>
      </c>
      <c r="J1010" s="1" t="s">
        <v>9</v>
      </c>
      <c r="K1010" s="1" t="s">
        <v>10</v>
      </c>
    </row>
    <row r="1013">
      <c r="A1013" s="6">
        <v>1.0</v>
      </c>
      <c r="B1013" s="7">
        <v>45968.0</v>
      </c>
      <c r="C1013" s="8">
        <v>0.6040972222222222</v>
      </c>
      <c r="D1013" s="9" t="s">
        <v>18</v>
      </c>
      <c r="E1013" s="10"/>
      <c r="F1013" s="10"/>
      <c r="G1013" s="11">
        <f>SUM(K1013:K1072)</f>
        <v>254.9</v>
      </c>
      <c r="H1013" s="12">
        <f>SUM(J1013:K1072)</f>
        <v>584.7</v>
      </c>
      <c r="I1013" s="14">
        <f t="array" ref="I1013">IF(D1013="","",INDEX('Товары '!$D$2:$D$78, MATCH(D1013, 'Товары '!$B$2:$B$78, 0)))
</f>
        <v>15</v>
      </c>
      <c r="J1013" s="14">
        <f>IF(D1013="","",VLOOKUP(D1013, 'Товары '!$B$2:$C$78, 2, FALSE))
</f>
        <v>8</v>
      </c>
      <c r="K1013" s="15">
        <f t="shared" ref="K1013:K1015" si="21">IF(OR(I1013="", J1013=""), "", VALUE(I1013) - VALUE(J1013))-F1013
</f>
        <v>7</v>
      </c>
    </row>
    <row r="1014">
      <c r="A1014" s="6">
        <v>2.0</v>
      </c>
      <c r="B1014" s="7">
        <v>45968.0</v>
      </c>
      <c r="C1014" s="16">
        <v>0.6041550925925926</v>
      </c>
      <c r="D1014" s="9" t="s">
        <v>12</v>
      </c>
      <c r="E1014" s="10"/>
      <c r="F1014" s="10"/>
      <c r="I1014" s="14">
        <f t="array" ref="I1014">IF(D1014="","",INDEX('Товары '!$D$2:$D$78, MATCH(D1014, 'Товары '!$B$2:$B$78, 0)))
</f>
        <v>13</v>
      </c>
      <c r="J1014" s="14">
        <f>IF(D1014="","",VLOOKUP(D1014, 'Товары '!$B$2:$C$78, 2, FALSE))
</f>
        <v>6.4</v>
      </c>
      <c r="K1014" s="15">
        <f t="shared" si="21"/>
        <v>6.6</v>
      </c>
    </row>
    <row r="1015">
      <c r="A1015" s="6">
        <v>3.0</v>
      </c>
      <c r="B1015" s="17">
        <v>45968.0</v>
      </c>
      <c r="C1015" s="8">
        <v>0.6056018518518519</v>
      </c>
      <c r="D1015" s="9" t="s">
        <v>18</v>
      </c>
      <c r="E1015" s="10"/>
      <c r="F1015" s="10"/>
      <c r="I1015" s="14">
        <f t="array" ref="I1015">IF(D1015="","",INDEX('Товары '!$D$2:$D$78, MATCH(D1015, 'Товары '!$B$2:$B$78, 0)))
</f>
        <v>15</v>
      </c>
      <c r="J1015" s="14">
        <f>IF(D1015="","",VLOOKUP(D1015, 'Товары '!$B$2:$C$78, 2, FALSE))
</f>
        <v>8</v>
      </c>
      <c r="K1015" s="15">
        <f t="shared" si="21"/>
        <v>7</v>
      </c>
    </row>
    <row r="1016">
      <c r="A1016" s="6">
        <v>4.0</v>
      </c>
      <c r="B1016" s="17">
        <v>45968.0</v>
      </c>
      <c r="C1016" s="8">
        <v>0.6116782407407407</v>
      </c>
      <c r="D1016" s="9" t="s">
        <v>25</v>
      </c>
      <c r="E1016" s="10"/>
      <c r="F1016" s="10"/>
      <c r="I1016" s="13">
        <v>30.0</v>
      </c>
      <c r="J1016" s="13">
        <v>15.0</v>
      </c>
      <c r="K1016" s="20">
        <v>15.0</v>
      </c>
    </row>
    <row r="1017">
      <c r="A1017" s="6">
        <v>5.0</v>
      </c>
      <c r="B1017" s="17">
        <v>45968.0</v>
      </c>
      <c r="C1017" s="8">
        <v>0.612662037037037</v>
      </c>
      <c r="D1017" s="9" t="s">
        <v>15</v>
      </c>
      <c r="E1017" s="10"/>
      <c r="F1017" s="10"/>
      <c r="I1017" s="13">
        <f t="array" ref="I1017">IF(D1017="","",INDEX('Товары '!$D$2:$D$78, MATCH(D1017, 'Товары '!$B$2:$B$78, 0)))
</f>
        <v>15</v>
      </c>
      <c r="J1017" s="14">
        <f>IF(D1017="","",VLOOKUP(D1017, 'Товары '!$B$2:$C$78, 2, FALSE))
</f>
        <v>9</v>
      </c>
      <c r="K1017" s="15">
        <f t="shared" ref="K1017:K1072" si="22">IF(OR(I1017="", J1017=""), "", VALUE(I1017) - VALUE(J1017))-F1017
</f>
        <v>6</v>
      </c>
    </row>
    <row r="1018">
      <c r="A1018" s="6">
        <v>6.0</v>
      </c>
      <c r="B1018" s="7">
        <v>45968.0</v>
      </c>
      <c r="C1018" s="8">
        <v>0.6440277777777778</v>
      </c>
      <c r="D1018" s="9" t="s">
        <v>15</v>
      </c>
      <c r="E1018" s="10"/>
      <c r="F1018" s="10"/>
      <c r="I1018" s="13">
        <f t="array" ref="I1018">IF(D1018="","",INDEX('Товары '!$D$2:$D$78, MATCH(D1018, 'Товары '!$B$2:$B$78, 0)))
</f>
        <v>15</v>
      </c>
      <c r="J1018" s="14">
        <f>IF(D1018="","",VLOOKUP(D1018, 'Товары '!$B$2:$C$78, 2, FALSE))
</f>
        <v>9</v>
      </c>
      <c r="K1018" s="15">
        <f t="shared" si="22"/>
        <v>6</v>
      </c>
    </row>
    <row r="1019">
      <c r="A1019" s="6">
        <v>7.0</v>
      </c>
      <c r="B1019" s="7">
        <v>45968.0</v>
      </c>
      <c r="C1019" s="8">
        <v>0.6505439814814815</v>
      </c>
      <c r="D1019" s="9" t="s">
        <v>14</v>
      </c>
      <c r="E1019" s="10"/>
      <c r="F1019" s="10"/>
      <c r="I1019" s="14">
        <f t="array" ref="I1019">IF(D1019="","",INDEX('Товары '!$D$2:$D$78, MATCH(D1019, 'Товары '!$B$2:$B$78, 0)))
</f>
        <v>15</v>
      </c>
      <c r="J1019" s="14">
        <f>IF(D1019="","",VLOOKUP(D1019, 'Товары '!$B$2:$C$78, 2, FALSE))
</f>
        <v>9</v>
      </c>
      <c r="K1019" s="15">
        <f t="shared" si="22"/>
        <v>6</v>
      </c>
    </row>
    <row r="1020">
      <c r="A1020" s="6">
        <v>8.0</v>
      </c>
      <c r="B1020" s="7">
        <v>45968.0</v>
      </c>
      <c r="C1020" s="8">
        <v>0.6510763888888889</v>
      </c>
      <c r="D1020" s="9" t="s">
        <v>24</v>
      </c>
      <c r="E1020" s="10"/>
      <c r="F1020" s="10"/>
      <c r="I1020" s="14">
        <f t="array" ref="I1020">IF(D1020="","",INDEX('Товары '!$D$2:$D$78, MATCH(D1020, 'Товары '!$B$2:$B$78, 0)))
</f>
        <v>15</v>
      </c>
      <c r="J1020" s="14">
        <f>IF(D1020="","",VLOOKUP(D1020, 'Товары '!$B$2:$C$78, 2, FALSE))
</f>
        <v>8.5</v>
      </c>
      <c r="K1020" s="15">
        <f t="shared" si="22"/>
        <v>6.5</v>
      </c>
    </row>
    <row r="1021">
      <c r="A1021" s="6">
        <v>9.0</v>
      </c>
      <c r="B1021" s="7">
        <v>45968.0</v>
      </c>
      <c r="C1021" s="8">
        <v>0.6838078703703704</v>
      </c>
      <c r="D1021" s="9" t="s">
        <v>16</v>
      </c>
      <c r="E1021" s="10"/>
      <c r="F1021" s="10"/>
      <c r="I1021" s="13">
        <f t="array" ref="I1021">IF(D1021="","",INDEX('Товары '!$D$2:$D$78, MATCH(D1021, 'Товары '!$B$2:$B$78, 0)))
</f>
        <v>15</v>
      </c>
      <c r="J1021" s="14">
        <f>IF(D1021="","",VLOOKUP(D1021, 'Товары '!$B$2:$C$78, 2, FALSE))
</f>
        <v>8.5</v>
      </c>
      <c r="K1021" s="15">
        <f t="shared" si="22"/>
        <v>6.5</v>
      </c>
    </row>
    <row r="1022">
      <c r="A1022" s="6">
        <v>10.0</v>
      </c>
      <c r="B1022" s="7">
        <v>45968.0</v>
      </c>
      <c r="C1022" s="8">
        <v>0.7068865740740741</v>
      </c>
      <c r="D1022" s="9" t="s">
        <v>12</v>
      </c>
      <c r="E1022" s="10"/>
      <c r="F1022" s="10"/>
      <c r="I1022" s="14">
        <f t="array" ref="I1022">IF(D1022="","",INDEX('Товары '!$D$2:$D$78, MATCH(D1022, 'Товары '!$B$2:$B$78, 0)))
</f>
        <v>13</v>
      </c>
      <c r="J1022" s="14">
        <f>IF(D1022="","",VLOOKUP(D1022, 'Товары '!$B$2:$C$78, 2, FALSE))
</f>
        <v>6.4</v>
      </c>
      <c r="K1022" s="15">
        <f t="shared" si="22"/>
        <v>6.6</v>
      </c>
    </row>
    <row r="1023">
      <c r="A1023" s="6">
        <v>11.0</v>
      </c>
      <c r="B1023" s="7">
        <v>45968.0</v>
      </c>
      <c r="C1023" s="8">
        <v>0.7117245370370371</v>
      </c>
      <c r="D1023" s="9" t="s">
        <v>14</v>
      </c>
      <c r="E1023" s="10"/>
      <c r="F1023" s="10"/>
      <c r="I1023" s="14">
        <f t="array" ref="I1023">IF(D1023="","",INDEX('Товары '!$D$2:$D$78, MATCH(D1023, 'Товары '!$B$2:$B$78, 0)))
</f>
        <v>15</v>
      </c>
      <c r="J1023" s="14">
        <f>IF(D1023="","",VLOOKUP(D1023, 'Товары '!$B$2:$C$78, 2, FALSE))
</f>
        <v>9</v>
      </c>
      <c r="K1023" s="15">
        <f t="shared" si="22"/>
        <v>6</v>
      </c>
    </row>
    <row r="1024">
      <c r="A1024" s="6">
        <v>12.0</v>
      </c>
      <c r="B1024" s="7">
        <v>45968.0</v>
      </c>
      <c r="C1024" s="8">
        <v>0.7154398148148148</v>
      </c>
      <c r="D1024" s="9" t="s">
        <v>12</v>
      </c>
      <c r="E1024" s="10"/>
      <c r="F1024" s="10"/>
      <c r="I1024" s="14">
        <f t="array" ref="I1024">IF(D1024="","",INDEX('Товары '!$D$2:$D$78, MATCH(D1024, 'Товары '!$B$2:$B$78, 0)))
</f>
        <v>13</v>
      </c>
      <c r="J1024" s="14">
        <f>IF(D1024="","",VLOOKUP(D1024, 'Товары '!$B$2:$C$78, 2, FALSE))
</f>
        <v>6.4</v>
      </c>
      <c r="K1024" s="15">
        <f t="shared" si="22"/>
        <v>6.6</v>
      </c>
    </row>
    <row r="1025">
      <c r="A1025" s="6">
        <v>13.0</v>
      </c>
      <c r="B1025" s="7">
        <v>45968.0</v>
      </c>
      <c r="C1025" s="8">
        <v>0.7174537037037036</v>
      </c>
      <c r="D1025" s="6" t="s">
        <v>15</v>
      </c>
      <c r="E1025" s="10"/>
      <c r="F1025" s="10"/>
      <c r="I1025" s="13">
        <f t="array" ref="I1025">IF(D1025="","",INDEX('Товары '!$D$2:$D$78, MATCH(D1025, 'Товары '!$B$2:$B$78, 0)))
</f>
        <v>15</v>
      </c>
      <c r="J1025" s="14">
        <f>IF(D1025="","",VLOOKUP(D1025, 'Товары '!$B$2:$C$78, 2, FALSE))
</f>
        <v>9</v>
      </c>
      <c r="K1025" s="15">
        <f t="shared" si="22"/>
        <v>6</v>
      </c>
    </row>
    <row r="1026">
      <c r="A1026" s="6">
        <v>14.0</v>
      </c>
      <c r="B1026" s="7">
        <v>45968.0</v>
      </c>
      <c r="C1026" s="8">
        <v>0.7212384259259259</v>
      </c>
      <c r="D1026" s="6" t="s">
        <v>20</v>
      </c>
      <c r="E1026" s="10"/>
      <c r="F1026" s="10"/>
      <c r="I1026" s="14">
        <f t="array" ref="I1026">IF(D1026="","",INDEX('Товары '!$D$2:$D$78, MATCH(D1026, 'Товары '!$B$2:$B$78, 0)))
</f>
        <v>15</v>
      </c>
      <c r="J1026" s="14">
        <f>IF(D1026="","",VLOOKUP(D1026, 'Товары '!$B$2:$C$78, 2, FALSE))
</f>
        <v>9</v>
      </c>
      <c r="K1026" s="15">
        <f t="shared" si="22"/>
        <v>6</v>
      </c>
    </row>
    <row r="1027">
      <c r="A1027" s="6">
        <v>15.0</v>
      </c>
      <c r="B1027" s="7">
        <v>45968.0</v>
      </c>
      <c r="C1027" s="8">
        <v>0.7257754629629629</v>
      </c>
      <c r="D1027" s="6" t="s">
        <v>14</v>
      </c>
      <c r="E1027" s="10"/>
      <c r="F1027" s="10"/>
      <c r="I1027" s="14">
        <f t="array" ref="I1027">IF(D1027="","",INDEX('Товары '!$D$2:$D$78, MATCH(D1027, 'Товары '!$B$2:$B$78, 0)))
</f>
        <v>15</v>
      </c>
      <c r="J1027" s="14">
        <f>IF(D1027="","",VLOOKUP(D1027, 'Товары '!$B$2:$C$78, 2, FALSE))
</f>
        <v>9</v>
      </c>
      <c r="K1027" s="15">
        <f t="shared" si="22"/>
        <v>6</v>
      </c>
    </row>
    <row r="1028">
      <c r="A1028" s="6">
        <v>16.0</v>
      </c>
      <c r="B1028" s="7">
        <v>45968.0</v>
      </c>
      <c r="C1028" s="8">
        <v>0.7324768518518519</v>
      </c>
      <c r="D1028" s="6" t="s">
        <v>15</v>
      </c>
      <c r="E1028" s="10"/>
      <c r="F1028" s="10"/>
      <c r="I1028" s="13">
        <f t="array" ref="I1028">IF(D1028="","",INDEX('Товары '!$D$2:$D$78, MATCH(D1028, 'Товары '!$B$2:$B$78, 0)))
</f>
        <v>15</v>
      </c>
      <c r="J1028" s="14">
        <f>IF(D1028="","",VLOOKUP(D1028, 'Товары '!$B$2:$C$78, 2, FALSE))
</f>
        <v>9</v>
      </c>
      <c r="K1028" s="15">
        <f t="shared" si="22"/>
        <v>6</v>
      </c>
    </row>
    <row r="1029">
      <c r="A1029" s="6">
        <v>17.0</v>
      </c>
      <c r="B1029" s="7">
        <v>45968.0</v>
      </c>
      <c r="C1029" s="8">
        <v>0.7414583333333333</v>
      </c>
      <c r="D1029" s="6" t="s">
        <v>15</v>
      </c>
      <c r="E1029" s="10"/>
      <c r="F1029" s="10"/>
      <c r="I1029" s="13">
        <f t="array" ref="I1029">IF(D1029="","",INDEX('Товары '!$D$2:$D$78, MATCH(D1029, 'Товары '!$B$2:$B$78, 0)))
</f>
        <v>15</v>
      </c>
      <c r="J1029" s="14">
        <f>IF(D1029="","",VLOOKUP(D1029, 'Товары '!$B$2:$C$78, 2, FALSE))
</f>
        <v>9</v>
      </c>
      <c r="K1029" s="15">
        <f t="shared" si="22"/>
        <v>6</v>
      </c>
    </row>
    <row r="1030">
      <c r="A1030" s="6">
        <v>18.0</v>
      </c>
      <c r="B1030" s="7">
        <v>45968.0</v>
      </c>
      <c r="C1030" s="8">
        <v>0.7454398148148148</v>
      </c>
      <c r="D1030" s="6" t="s">
        <v>17</v>
      </c>
      <c r="E1030" s="10"/>
      <c r="F1030" s="10"/>
      <c r="I1030" s="13">
        <f t="array" ref="I1030">IF(D1030="","",INDEX('Товары '!$D$2:$D$78, MATCH(D1030, 'Товары '!$B$2:$B$78, 0)))
</f>
        <v>15</v>
      </c>
      <c r="J1030" s="14">
        <f>IF(D1030="","",VLOOKUP(D1030, 'Товары '!$B$2:$C$78, 2, FALSE))
</f>
        <v>9</v>
      </c>
      <c r="K1030" s="15">
        <f t="shared" si="22"/>
        <v>6</v>
      </c>
    </row>
    <row r="1031">
      <c r="A1031" s="6">
        <v>19.0</v>
      </c>
      <c r="B1031" s="7"/>
      <c r="C1031" s="8"/>
      <c r="D1031" s="6" t="s">
        <v>12</v>
      </c>
      <c r="E1031" s="10"/>
      <c r="F1031" s="10"/>
      <c r="I1031" s="14">
        <f t="array" ref="I1031">IF(D1031="","",INDEX('Товары '!$D$2:$D$78, MATCH(D1031, 'Товары '!$B$2:$B$78, 0)))
</f>
        <v>13</v>
      </c>
      <c r="J1031" s="14">
        <f>IF(D1031="","",VLOOKUP(D1031, 'Товары '!$B$2:$C$78, 2, FALSE))
</f>
        <v>6.4</v>
      </c>
      <c r="K1031" s="15">
        <f t="shared" si="22"/>
        <v>6.6</v>
      </c>
    </row>
    <row r="1032">
      <c r="A1032" s="6">
        <v>20.0</v>
      </c>
      <c r="B1032" s="7">
        <v>45968.0</v>
      </c>
      <c r="C1032" s="8">
        <v>0.7470949074074074</v>
      </c>
      <c r="D1032" s="6" t="s">
        <v>14</v>
      </c>
      <c r="E1032" s="10"/>
      <c r="F1032" s="10"/>
      <c r="I1032" s="14">
        <f t="array" ref="I1032">IF(D1032="","",INDEX('Товары '!$D$2:$D$78, MATCH(D1032, 'Товары '!$B$2:$B$78, 0)))
</f>
        <v>15</v>
      </c>
      <c r="J1032" s="14">
        <f>IF(D1032="","",VLOOKUP(D1032, 'Товары '!$B$2:$C$78, 2, FALSE))
</f>
        <v>9</v>
      </c>
      <c r="K1032" s="15">
        <f t="shared" si="22"/>
        <v>6</v>
      </c>
    </row>
    <row r="1033">
      <c r="A1033" s="6">
        <v>21.0</v>
      </c>
      <c r="B1033" s="7">
        <v>45968.0</v>
      </c>
      <c r="C1033" s="8">
        <v>0.791238425925926</v>
      </c>
      <c r="D1033" s="6" t="s">
        <v>16</v>
      </c>
      <c r="E1033" s="10"/>
      <c r="F1033" s="10"/>
      <c r="I1033" s="13">
        <f t="array" ref="I1033">IF(D1033="","",INDEX('Товары '!$D$2:$D$78, MATCH(D1033, 'Товары '!$B$2:$B$78, 0)))
</f>
        <v>15</v>
      </c>
      <c r="J1033" s="14">
        <f>IF(D1033="","",VLOOKUP(D1033, 'Товары '!$B$2:$C$78, 2, FALSE))
</f>
        <v>8.5</v>
      </c>
      <c r="K1033" s="15">
        <f t="shared" si="22"/>
        <v>6.5</v>
      </c>
    </row>
    <row r="1034">
      <c r="A1034" s="6">
        <v>22.0</v>
      </c>
      <c r="B1034" s="7">
        <v>45968.0</v>
      </c>
      <c r="C1034" s="8">
        <v>0.7939699074074074</v>
      </c>
      <c r="D1034" s="6" t="s">
        <v>20</v>
      </c>
      <c r="E1034" s="10"/>
      <c r="F1034" s="10"/>
      <c r="I1034" s="14">
        <f t="array" ref="I1034">IF(D1034="","",INDEX('Товары '!$D$2:$D$78, MATCH(D1034, 'Товары '!$B$2:$B$78, 0)))
</f>
        <v>15</v>
      </c>
      <c r="J1034" s="14">
        <f>IF(D1034="","",VLOOKUP(D1034, 'Товары '!$B$2:$C$78, 2, FALSE))
</f>
        <v>9</v>
      </c>
      <c r="K1034" s="15">
        <f t="shared" si="22"/>
        <v>6</v>
      </c>
    </row>
    <row r="1035">
      <c r="A1035" s="6">
        <v>23.0</v>
      </c>
      <c r="B1035" s="7">
        <v>45968.0</v>
      </c>
      <c r="C1035" s="8">
        <v>0.7984837962962963</v>
      </c>
      <c r="D1035" s="6" t="s">
        <v>15</v>
      </c>
      <c r="E1035" s="10"/>
      <c r="F1035" s="10"/>
      <c r="I1035" s="13">
        <f t="array" ref="I1035">IF(D1035="","",INDEX('Товары '!$D$2:$D$78, MATCH(D1035, 'Товары '!$B$2:$B$78, 0)))
</f>
        <v>15</v>
      </c>
      <c r="J1035" s="14">
        <f>IF(D1035="","",VLOOKUP(D1035, 'Товары '!$B$2:$C$78, 2, FALSE))
</f>
        <v>9</v>
      </c>
      <c r="K1035" s="15">
        <f t="shared" si="22"/>
        <v>6</v>
      </c>
    </row>
    <row r="1036">
      <c r="A1036" s="6">
        <v>24.0</v>
      </c>
      <c r="B1036" s="7">
        <v>45968.0</v>
      </c>
      <c r="C1036" s="8">
        <v>0.7984953703703703</v>
      </c>
      <c r="D1036" s="6" t="s">
        <v>21</v>
      </c>
      <c r="E1036" s="10"/>
      <c r="F1036" s="10"/>
      <c r="I1036" s="13">
        <f t="array" ref="I1036">IF(D1036="","",INDEX('Товары '!$D$2:$D$78, MATCH(D1036, 'Товары '!$B$2:$B$78, 0)))
</f>
        <v>15</v>
      </c>
      <c r="J1036" s="14">
        <f>IF(D1036="","",VLOOKUP(D1036, 'Товары '!$B$2:$C$78, 2, FALSE))
</f>
        <v>6.9</v>
      </c>
      <c r="K1036" s="15">
        <f t="shared" si="22"/>
        <v>8.1</v>
      </c>
    </row>
    <row r="1037">
      <c r="A1037" s="6">
        <v>25.0</v>
      </c>
      <c r="B1037" s="7">
        <v>45968.0</v>
      </c>
      <c r="C1037" s="8">
        <v>0.8018981481481482</v>
      </c>
      <c r="D1037" s="6" t="s">
        <v>20</v>
      </c>
      <c r="E1037" s="10"/>
      <c r="F1037" s="10"/>
      <c r="I1037" s="14">
        <f t="array" ref="I1037">IF(D1037="","",INDEX('Товары '!$D$2:$D$78, MATCH(D1037, 'Товары '!$B$2:$B$78, 0)))
</f>
        <v>15</v>
      </c>
      <c r="J1037" s="14">
        <f>IF(D1037="","",VLOOKUP(D1037, 'Товары '!$B$2:$C$78, 2, FALSE))
</f>
        <v>9</v>
      </c>
      <c r="K1037" s="15">
        <f t="shared" si="22"/>
        <v>6</v>
      </c>
    </row>
    <row r="1038">
      <c r="A1038" s="6">
        <v>26.0</v>
      </c>
      <c r="B1038" s="7">
        <v>45968.0</v>
      </c>
      <c r="C1038" s="8">
        <v>0.8020023148148148</v>
      </c>
      <c r="D1038" s="6" t="s">
        <v>20</v>
      </c>
      <c r="E1038" s="10"/>
      <c r="F1038" s="10"/>
      <c r="I1038" s="14">
        <f t="array" ref="I1038">IF(D1038="","",INDEX('Товары '!$D$2:$D$78, MATCH(D1038, 'Товары '!$B$2:$B$78, 0)))
</f>
        <v>15</v>
      </c>
      <c r="J1038" s="14">
        <f>IF(D1038="","",VLOOKUP(D1038, 'Товары '!$B$2:$C$78, 2, FALSE))
</f>
        <v>9</v>
      </c>
      <c r="K1038" s="15">
        <f t="shared" si="22"/>
        <v>6</v>
      </c>
    </row>
    <row r="1039">
      <c r="A1039" s="6">
        <v>27.0</v>
      </c>
      <c r="B1039" s="7">
        <v>45968.0</v>
      </c>
      <c r="C1039" s="8">
        <v>0.8372569444444444</v>
      </c>
      <c r="D1039" s="6" t="s">
        <v>18</v>
      </c>
      <c r="E1039" s="10"/>
      <c r="F1039" s="10"/>
      <c r="I1039" s="14">
        <f t="array" ref="I1039">IF(D1039="","",INDEX('Товары '!$D$2:$D$78, MATCH(D1039, 'Товары '!$B$2:$B$78, 0)))
</f>
        <v>15</v>
      </c>
      <c r="J1039" s="14">
        <f>IF(D1039="","",VLOOKUP(D1039, 'Товары '!$B$2:$C$78, 2, FALSE))
</f>
        <v>8</v>
      </c>
      <c r="K1039" s="15">
        <f t="shared" si="22"/>
        <v>7</v>
      </c>
    </row>
    <row r="1040">
      <c r="A1040" s="6">
        <v>28.0</v>
      </c>
      <c r="B1040" s="7">
        <v>45968.0</v>
      </c>
      <c r="C1040" s="8">
        <v>0.8373611111111111</v>
      </c>
      <c r="D1040" s="6" t="s">
        <v>17</v>
      </c>
      <c r="E1040" s="10"/>
      <c r="F1040" s="10"/>
      <c r="I1040" s="13">
        <f t="array" ref="I1040">IF(D1040="","",INDEX('Товары '!$D$2:$D$78, MATCH(D1040, 'Товары '!$B$2:$B$78, 0)))
</f>
        <v>15</v>
      </c>
      <c r="J1040" s="14">
        <f>IF(D1040="","",VLOOKUP(D1040, 'Товары '!$B$2:$C$78, 2, FALSE))
</f>
        <v>9</v>
      </c>
      <c r="K1040" s="15">
        <f t="shared" si="22"/>
        <v>6</v>
      </c>
    </row>
    <row r="1041">
      <c r="A1041" s="6">
        <v>29.0</v>
      </c>
      <c r="B1041" s="7">
        <v>45968.0</v>
      </c>
      <c r="C1041" s="8">
        <v>0.8373611111111111</v>
      </c>
      <c r="D1041" s="6" t="s">
        <v>21</v>
      </c>
      <c r="E1041" s="10"/>
      <c r="F1041" s="10"/>
      <c r="I1041" s="13">
        <f t="array" ref="I1041">IF(D1041="","",INDEX('Товары '!$D$2:$D$78, MATCH(D1041, 'Товары '!$B$2:$B$78, 0)))
</f>
        <v>15</v>
      </c>
      <c r="J1041" s="14">
        <f>IF(D1041="","",VLOOKUP(D1041, 'Товары '!$B$2:$C$78, 2, FALSE))
</f>
        <v>6.9</v>
      </c>
      <c r="K1041" s="15">
        <f t="shared" si="22"/>
        <v>8.1</v>
      </c>
    </row>
    <row r="1042">
      <c r="A1042" s="6">
        <v>30.0</v>
      </c>
      <c r="B1042" s="7">
        <v>45968.0</v>
      </c>
      <c r="C1042" s="8">
        <v>0.837662037037037</v>
      </c>
      <c r="D1042" s="6" t="s">
        <v>14</v>
      </c>
      <c r="E1042" s="10"/>
      <c r="F1042" s="10"/>
      <c r="I1042" s="14">
        <f t="array" ref="I1042">IF(D1042="","",INDEX('Товары '!$D$2:$D$78, MATCH(D1042, 'Товары '!$B$2:$B$78, 0)))
</f>
        <v>15</v>
      </c>
      <c r="J1042" s="14">
        <f>IF(D1042="","",VLOOKUP(D1042, 'Товары '!$B$2:$C$78, 2, FALSE))
</f>
        <v>9</v>
      </c>
      <c r="K1042" s="15">
        <f t="shared" si="22"/>
        <v>6</v>
      </c>
    </row>
    <row r="1043">
      <c r="A1043" s="6">
        <v>31.0</v>
      </c>
      <c r="B1043" s="7">
        <v>45968.0</v>
      </c>
      <c r="C1043" s="8">
        <v>0.8456365740740741</v>
      </c>
      <c r="D1043" s="6" t="s">
        <v>23</v>
      </c>
      <c r="E1043" s="10"/>
      <c r="F1043" s="10"/>
      <c r="I1043" s="13">
        <f t="array" ref="I1043">IF(D1043="","",INDEX('Товары '!$D$2:$D$78, MATCH(D1043, 'Товары '!$B$2:$B$78, 0)))
</f>
        <v>15</v>
      </c>
      <c r="J1043" s="14">
        <f>IF(D1043="","",VLOOKUP(D1043, 'Товары '!$B$2:$C$78, 2, FALSE))
</f>
        <v>8.5</v>
      </c>
      <c r="K1043" s="15">
        <f t="shared" si="22"/>
        <v>6.5</v>
      </c>
    </row>
    <row r="1044">
      <c r="A1044" s="6">
        <v>32.0</v>
      </c>
      <c r="B1044" s="7">
        <v>45968.0</v>
      </c>
      <c r="C1044" s="8">
        <v>0.8457291666666666</v>
      </c>
      <c r="D1044" s="6" t="s">
        <v>12</v>
      </c>
      <c r="E1044" s="10"/>
      <c r="F1044" s="10"/>
      <c r="I1044" s="14">
        <f t="array" ref="I1044">IF(D1044="","",INDEX('Товары '!$D$2:$D$78, MATCH(D1044, 'Товары '!$B$2:$B$78, 0)))
</f>
        <v>13</v>
      </c>
      <c r="J1044" s="14">
        <f>IF(D1044="","",VLOOKUP(D1044, 'Товары '!$B$2:$C$78, 2, FALSE))
</f>
        <v>6.4</v>
      </c>
      <c r="K1044" s="15">
        <f t="shared" si="22"/>
        <v>6.6</v>
      </c>
    </row>
    <row r="1045">
      <c r="A1045" s="6">
        <v>33.0</v>
      </c>
      <c r="B1045" s="7">
        <v>45968.0</v>
      </c>
      <c r="C1045" s="8">
        <v>0.8522569444444444</v>
      </c>
      <c r="D1045" s="6" t="s">
        <v>20</v>
      </c>
      <c r="E1045" s="10"/>
      <c r="F1045" s="10">
        <v>0.3</v>
      </c>
      <c r="I1045" s="14">
        <f t="array" ref="I1045">IF(D1045="","",INDEX('Товары '!$D$2:$D$78, MATCH(D1045, 'Товары '!$B$2:$B$78, 0)))
</f>
        <v>15</v>
      </c>
      <c r="J1045" s="14">
        <f>IF(D1045="","",VLOOKUP(D1045, 'Товары '!$B$2:$C$78, 2, FALSE))
</f>
        <v>9</v>
      </c>
      <c r="K1045" s="15">
        <f t="shared" si="22"/>
        <v>5.7</v>
      </c>
    </row>
    <row r="1046">
      <c r="A1046" s="6">
        <v>34.0</v>
      </c>
      <c r="B1046" s="7">
        <v>45968.0</v>
      </c>
      <c r="C1046" s="8">
        <v>0.8901736111111112</v>
      </c>
      <c r="D1046" s="6" t="s">
        <v>13</v>
      </c>
      <c r="E1046" s="10"/>
      <c r="F1046" s="10"/>
      <c r="I1046" s="14">
        <f t="array" ref="I1046">IF(D1046="","",INDEX('Товары '!$D$2:$D$78, MATCH(D1046, 'Товары '!$B$2:$B$78, 0)))
</f>
        <v>70</v>
      </c>
      <c r="J1046" s="14">
        <f>IF(D1046="","",VLOOKUP(D1046, 'Товары '!$B$2:$C$78, 2, FALSE))
</f>
        <v>40</v>
      </c>
      <c r="K1046" s="15">
        <f t="shared" si="22"/>
        <v>30</v>
      </c>
    </row>
    <row r="1047">
      <c r="A1047" s="6">
        <v>35.0</v>
      </c>
      <c r="B1047" s="7">
        <v>45968.0</v>
      </c>
      <c r="C1047" s="8">
        <v>0.8903472222222222</v>
      </c>
      <c r="D1047" s="6" t="s">
        <v>15</v>
      </c>
      <c r="E1047" s="10"/>
      <c r="F1047" s="10"/>
      <c r="I1047" s="13">
        <f t="array" ref="I1047">IF(D1047="","",INDEX('Товары '!$D$2:$D$78, MATCH(D1047, 'Товары '!$B$2:$B$78, 0)))
</f>
        <v>15</v>
      </c>
      <c r="J1047" s="14">
        <f>IF(D1047="","",VLOOKUP(D1047, 'Товары '!$B$2:$C$78, 2, FALSE))
</f>
        <v>9</v>
      </c>
      <c r="K1047" s="15">
        <f t="shared" si="22"/>
        <v>6</v>
      </c>
    </row>
    <row r="1048">
      <c r="A1048" s="6">
        <v>36.0</v>
      </c>
      <c r="B1048" s="7"/>
      <c r="C1048" s="8"/>
      <c r="D1048" s="18"/>
      <c r="E1048" s="10"/>
      <c r="F1048" s="10"/>
      <c r="I1048" s="13" t="str">
        <f t="array" ref="I1048">IF(D1048="","",INDEX('Товары '!$D$2:$D$78, MATCH(D1048, 'Товары '!$B$2:$B$78, 0)))
</f>
        <v/>
      </c>
      <c r="J1048" s="13" t="str">
        <f>IF(D1048="","",VLOOKUP(D1048, 'Товары '!$B$2:$C$78, 2, FALSE))
</f>
        <v/>
      </c>
      <c r="K1048" s="15">
        <f t="shared" si="22"/>
        <v>0</v>
      </c>
    </row>
    <row r="1049">
      <c r="A1049" s="6">
        <v>37.0</v>
      </c>
      <c r="B1049" s="7"/>
      <c r="C1049" s="8"/>
      <c r="D1049" s="18"/>
      <c r="E1049" s="10"/>
      <c r="F1049" s="10"/>
      <c r="I1049" s="13" t="str">
        <f t="array" ref="I1049">IF(D1049="","",INDEX('Товары '!$D$2:$D$78, MATCH(D1049, 'Товары '!$B$2:$B$78, 0)))
</f>
        <v/>
      </c>
      <c r="J1049" s="13" t="str">
        <f>IF(D1049="","",VLOOKUP(D1049, 'Товары '!$B$2:$C$78, 2, FALSE))
</f>
        <v/>
      </c>
      <c r="K1049" s="15">
        <f t="shared" si="22"/>
        <v>0</v>
      </c>
    </row>
    <row r="1050">
      <c r="A1050" s="6">
        <v>38.0</v>
      </c>
      <c r="B1050" s="7"/>
      <c r="C1050" s="8"/>
      <c r="D1050" s="18"/>
      <c r="E1050" s="10"/>
      <c r="F1050" s="10"/>
      <c r="I1050" s="13" t="str">
        <f t="array" ref="I1050">IF(D1050="","",INDEX('Товары '!$D$2:$D$78, MATCH(D1050, 'Товары '!$B$2:$B$78, 0)))
</f>
        <v/>
      </c>
      <c r="J1050" s="13" t="str">
        <f>IF(D1050="","",VLOOKUP(D1050, 'Товары '!$B$2:$C$78, 2, FALSE))
</f>
        <v/>
      </c>
      <c r="K1050" s="15">
        <f t="shared" si="22"/>
        <v>0</v>
      </c>
    </row>
    <row r="1051">
      <c r="A1051" s="6">
        <v>39.0</v>
      </c>
      <c r="B1051" s="7"/>
      <c r="C1051" s="8"/>
      <c r="D1051" s="18"/>
      <c r="E1051" s="10"/>
      <c r="F1051" s="10"/>
      <c r="I1051" s="13" t="str">
        <f t="array" ref="I1051">IF(D1051="","",INDEX('Товары '!$D$2:$D$78, MATCH(D1051, 'Товары '!$B$2:$B$78, 0)))
</f>
        <v/>
      </c>
      <c r="J1051" s="13" t="str">
        <f>IF(D1051="","",VLOOKUP(D1051, 'Товары '!$B$2:$C$78, 2, FALSE))
</f>
        <v/>
      </c>
      <c r="K1051" s="15">
        <f t="shared" si="22"/>
        <v>0</v>
      </c>
    </row>
    <row r="1052">
      <c r="A1052" s="6">
        <v>40.0</v>
      </c>
      <c r="B1052" s="7"/>
      <c r="C1052" s="8"/>
      <c r="D1052" s="18"/>
      <c r="E1052" s="10"/>
      <c r="F1052" s="10"/>
      <c r="I1052" s="13" t="str">
        <f t="array" ref="I1052">IF(D1052="","",INDEX('Товары '!$D$2:$D$78, MATCH(D1052, 'Товары '!$B$2:$B$78, 0)))
</f>
        <v/>
      </c>
      <c r="J1052" s="13" t="str">
        <f>IF(D1052="","",VLOOKUP(D1052, 'Товары '!$B$2:$C$78, 2, FALSE))
</f>
        <v/>
      </c>
      <c r="K1052" s="15">
        <f t="shared" si="22"/>
        <v>0</v>
      </c>
    </row>
    <row r="1053">
      <c r="A1053" s="6">
        <v>41.0</v>
      </c>
      <c r="B1053" s="7"/>
      <c r="C1053" s="8"/>
      <c r="D1053" s="18"/>
      <c r="E1053" s="10"/>
      <c r="F1053" s="10"/>
      <c r="I1053" s="13" t="str">
        <f t="array" ref="I1053">IF(D1053="","",INDEX('Товары '!$D$2:$D$78, MATCH(D1053, 'Товары '!$B$2:$B$78, 0)))
</f>
        <v/>
      </c>
      <c r="J1053" s="13" t="str">
        <f>IF(D1053="","",VLOOKUP(D1053, 'Товары '!$B$2:$C$78, 2, FALSE))
</f>
        <v/>
      </c>
      <c r="K1053" s="15">
        <f t="shared" si="22"/>
        <v>0</v>
      </c>
    </row>
    <row r="1054">
      <c r="A1054" s="6">
        <v>42.0</v>
      </c>
      <c r="B1054" s="7"/>
      <c r="C1054" s="8"/>
      <c r="D1054" s="18"/>
      <c r="E1054" s="10"/>
      <c r="F1054" s="10"/>
      <c r="I1054" s="13" t="str">
        <f t="array" ref="I1054">IF(D1054="","",INDEX('Товары '!$D$2:$D$78, MATCH(D1054, 'Товары '!$B$2:$B$78, 0)))
</f>
        <v/>
      </c>
      <c r="J1054" s="13" t="str">
        <f>IF(D1054="","",VLOOKUP(D1054, 'Товары '!$B$2:$C$78, 2, FALSE))
</f>
        <v/>
      </c>
      <c r="K1054" s="15">
        <f t="shared" si="22"/>
        <v>0</v>
      </c>
    </row>
    <row r="1055">
      <c r="A1055" s="6">
        <v>43.0</v>
      </c>
      <c r="B1055" s="7"/>
      <c r="C1055" s="8"/>
      <c r="D1055" s="18"/>
      <c r="E1055" s="10"/>
      <c r="F1055" s="10"/>
      <c r="I1055" s="13" t="str">
        <f t="array" ref="I1055">IF(D1055="","",INDEX('Товары '!$D$2:$D$78, MATCH(D1055, 'Товары '!$B$2:$B$78, 0)))
</f>
        <v/>
      </c>
      <c r="J1055" s="13" t="str">
        <f>IF(D1055="","",VLOOKUP(D1055, 'Товары '!$B$2:$C$78, 2, FALSE))
</f>
        <v/>
      </c>
      <c r="K1055" s="15">
        <f t="shared" si="22"/>
        <v>0</v>
      </c>
    </row>
    <row r="1056">
      <c r="A1056" s="6">
        <v>44.0</v>
      </c>
      <c r="B1056" s="7"/>
      <c r="C1056" s="8"/>
      <c r="D1056" s="18"/>
      <c r="E1056" s="10"/>
      <c r="F1056" s="10"/>
      <c r="I1056" s="13" t="str">
        <f t="array" ref="I1056">IF(D1056="","",INDEX('Товары '!$D$2:$D$78, MATCH(D1056, 'Товары '!$B$2:$B$78, 0)))
</f>
        <v/>
      </c>
      <c r="J1056" s="13" t="str">
        <f>IF(D1056="","",VLOOKUP(D1056, 'Товары '!$B$2:$C$78, 2, FALSE))
</f>
        <v/>
      </c>
      <c r="K1056" s="15">
        <f t="shared" si="22"/>
        <v>0</v>
      </c>
    </row>
    <row r="1057">
      <c r="A1057" s="6">
        <v>45.0</v>
      </c>
      <c r="B1057" s="7"/>
      <c r="C1057" s="8"/>
      <c r="D1057" s="18"/>
      <c r="E1057" s="10"/>
      <c r="F1057" s="10"/>
      <c r="I1057" s="13" t="str">
        <f t="array" ref="I1057">IF(D1057="","",INDEX('Товары '!$D$2:$D$78, MATCH(D1057, 'Товары '!$B$2:$B$78, 0)))
</f>
        <v/>
      </c>
      <c r="J1057" s="13" t="str">
        <f>IF(D1057="","",VLOOKUP(D1057, 'Товары '!$B$2:$C$78, 2, FALSE))
</f>
        <v/>
      </c>
      <c r="K1057" s="15">
        <f t="shared" si="22"/>
        <v>0</v>
      </c>
    </row>
    <row r="1058">
      <c r="A1058" s="6">
        <v>46.0</v>
      </c>
      <c r="B1058" s="7"/>
      <c r="C1058" s="8"/>
      <c r="D1058" s="18"/>
      <c r="E1058" s="10"/>
      <c r="F1058" s="10"/>
      <c r="I1058" s="13" t="str">
        <f t="array" ref="I1058">IF(D1058="","",INDEX('Товары '!$D$2:$D$78, MATCH(D1058, 'Товары '!$B$2:$B$78, 0)))
</f>
        <v/>
      </c>
      <c r="J1058" s="13" t="str">
        <f>IF(D1058="","",VLOOKUP(D1058, 'Товары '!$B$2:$C$78, 2, FALSE))
</f>
        <v/>
      </c>
      <c r="K1058" s="15">
        <f t="shared" si="22"/>
        <v>0</v>
      </c>
    </row>
    <row r="1059">
      <c r="A1059" s="6">
        <v>47.0</v>
      </c>
      <c r="B1059" s="7"/>
      <c r="C1059" s="8"/>
      <c r="D1059" s="18"/>
      <c r="E1059" s="10"/>
      <c r="F1059" s="10"/>
      <c r="I1059" s="13" t="str">
        <f t="array" ref="I1059">IF(D1059="","",INDEX('Товары '!$D$2:$D$78, MATCH(D1059, 'Товары '!$B$2:$B$78, 0)))
</f>
        <v/>
      </c>
      <c r="J1059" s="13" t="str">
        <f>IF(D1059="","",VLOOKUP(D1059, 'Товары '!$B$2:$C$78, 2, FALSE))
</f>
        <v/>
      </c>
      <c r="K1059" s="15">
        <f t="shared" si="22"/>
        <v>0</v>
      </c>
    </row>
    <row r="1060">
      <c r="A1060" s="6">
        <v>48.0</v>
      </c>
      <c r="B1060" s="7"/>
      <c r="C1060" s="8"/>
      <c r="D1060" s="18"/>
      <c r="E1060" s="10"/>
      <c r="F1060" s="10"/>
      <c r="I1060" s="13" t="str">
        <f t="array" ref="I1060">IF(D1060="","",INDEX('Товары '!$D$2:$D$78, MATCH(D1060, 'Товары '!$B$2:$B$78, 0)))
</f>
        <v/>
      </c>
      <c r="J1060" s="13" t="str">
        <f>IF(D1060="","",VLOOKUP(D1060, 'Товары '!$B$2:$C$78, 2, FALSE))
</f>
        <v/>
      </c>
      <c r="K1060" s="15">
        <f t="shared" si="22"/>
        <v>0</v>
      </c>
    </row>
    <row r="1061">
      <c r="A1061" s="6">
        <v>49.0</v>
      </c>
      <c r="B1061" s="7"/>
      <c r="C1061" s="8"/>
      <c r="D1061" s="18"/>
      <c r="E1061" s="10"/>
      <c r="F1061" s="10"/>
      <c r="I1061" s="13" t="str">
        <f t="array" ref="I1061">IF(D1061="","",INDEX('Товары '!$D$2:$D$78, MATCH(D1061, 'Товары '!$B$2:$B$78, 0)))
</f>
        <v/>
      </c>
      <c r="J1061" s="13" t="str">
        <f>IF(D1061="","",VLOOKUP(D1061, 'Товары '!$B$2:$C$78, 2, FALSE))
</f>
        <v/>
      </c>
      <c r="K1061" s="15">
        <f t="shared" si="22"/>
        <v>0</v>
      </c>
    </row>
    <row r="1062">
      <c r="A1062" s="6">
        <v>50.0</v>
      </c>
      <c r="B1062" s="7"/>
      <c r="C1062" s="8"/>
      <c r="D1062" s="18"/>
      <c r="E1062" s="10"/>
      <c r="F1062" s="10"/>
      <c r="I1062" s="13" t="str">
        <f t="array" ref="I1062">IF(D1062="","",INDEX('Товары '!$D$2:$D$78, MATCH(D1062, 'Товары '!$B$2:$B$78, 0)))
</f>
        <v/>
      </c>
      <c r="J1062" s="13" t="str">
        <f>IF(D1062="","",VLOOKUP(D1062, 'Товары '!$B$2:$C$78, 2, FALSE))
</f>
        <v/>
      </c>
      <c r="K1062" s="15">
        <f t="shared" si="22"/>
        <v>0</v>
      </c>
    </row>
    <row r="1063">
      <c r="A1063" s="6">
        <v>51.0</v>
      </c>
      <c r="B1063" s="7"/>
      <c r="C1063" s="8"/>
      <c r="D1063" s="18"/>
      <c r="E1063" s="10"/>
      <c r="F1063" s="10"/>
      <c r="I1063" s="13" t="str">
        <f t="array" ref="I1063">IF(D1063="","",INDEX('Товары '!$D$2:$D$78, MATCH(D1063, 'Товары '!$B$2:$B$78, 0)))
</f>
        <v/>
      </c>
      <c r="J1063" s="13" t="str">
        <f>IF(D1063="","",VLOOKUP(D1063, 'Товары '!$B$2:$C$78, 2, FALSE))
</f>
        <v/>
      </c>
      <c r="K1063" s="15">
        <f t="shared" si="22"/>
        <v>0</v>
      </c>
    </row>
    <row r="1064">
      <c r="A1064" s="6">
        <v>52.0</v>
      </c>
      <c r="B1064" s="7"/>
      <c r="C1064" s="8"/>
      <c r="D1064" s="18"/>
      <c r="E1064" s="10"/>
      <c r="F1064" s="10"/>
      <c r="I1064" s="13" t="str">
        <f t="array" ref="I1064">IF(D1064="","",INDEX('Товары '!$D$2:$D$78, MATCH(D1064, 'Товары '!$B$2:$B$78, 0)))
</f>
        <v/>
      </c>
      <c r="J1064" s="13" t="str">
        <f>IF(D1064="","",VLOOKUP(D1064, 'Товары '!$B$2:$C$78, 2, FALSE))
</f>
        <v/>
      </c>
      <c r="K1064" s="15">
        <f t="shared" si="22"/>
        <v>0</v>
      </c>
    </row>
    <row r="1065">
      <c r="A1065" s="6">
        <v>53.0</v>
      </c>
      <c r="B1065" s="7"/>
      <c r="C1065" s="8"/>
      <c r="D1065" s="18"/>
      <c r="E1065" s="10"/>
      <c r="F1065" s="10"/>
      <c r="I1065" s="13" t="str">
        <f t="array" ref="I1065">IF(D1065="","",INDEX('Товары '!$D$2:$D$78, MATCH(D1065, 'Товары '!$B$2:$B$78, 0)))
</f>
        <v/>
      </c>
      <c r="J1065" s="13" t="str">
        <f>IF(D1065="","",VLOOKUP(D1065, 'Товары '!$B$2:$C$78, 2, FALSE))
</f>
        <v/>
      </c>
      <c r="K1065" s="15">
        <f t="shared" si="22"/>
        <v>0</v>
      </c>
    </row>
    <row r="1066">
      <c r="A1066" s="6">
        <v>54.0</v>
      </c>
      <c r="B1066" s="7"/>
      <c r="C1066" s="8"/>
      <c r="D1066" s="18"/>
      <c r="E1066" s="10"/>
      <c r="F1066" s="10"/>
      <c r="I1066" s="13" t="str">
        <f t="array" ref="I1066">IF(D1066="","",INDEX('Товары '!$D$2:$D$78, MATCH(D1066, 'Товары '!$B$2:$B$78, 0)))
</f>
        <v/>
      </c>
      <c r="J1066" s="13" t="str">
        <f>IF(D1066="","",VLOOKUP(D1066, 'Товары '!$B$2:$C$78, 2, FALSE))
</f>
        <v/>
      </c>
      <c r="K1066" s="15">
        <f t="shared" si="22"/>
        <v>0</v>
      </c>
    </row>
    <row r="1067">
      <c r="A1067" s="6">
        <v>55.0</v>
      </c>
      <c r="B1067" s="7"/>
      <c r="C1067" s="8"/>
      <c r="D1067" s="18"/>
      <c r="E1067" s="10"/>
      <c r="F1067" s="10"/>
      <c r="I1067" s="13" t="str">
        <f t="array" ref="I1067">IF(D1067="","",INDEX('Товары '!$D$2:$D$78, MATCH(D1067, 'Товары '!$B$2:$B$78, 0)))
</f>
        <v/>
      </c>
      <c r="J1067" s="13" t="str">
        <f>IF(D1067="","",VLOOKUP(D1067, 'Товары '!$B$2:$C$78, 2, FALSE))
</f>
        <v/>
      </c>
      <c r="K1067" s="15">
        <f t="shared" si="22"/>
        <v>0</v>
      </c>
    </row>
    <row r="1068">
      <c r="A1068" s="6">
        <v>56.0</v>
      </c>
      <c r="B1068" s="7"/>
      <c r="C1068" s="8"/>
      <c r="D1068" s="18"/>
      <c r="E1068" s="10"/>
      <c r="F1068" s="10"/>
      <c r="I1068" s="13" t="str">
        <f t="array" ref="I1068">IF(D1068="","",INDEX('Товары '!$D$2:$D$78, MATCH(D1068, 'Товары '!$B$2:$B$78, 0)))
</f>
        <v/>
      </c>
      <c r="J1068" s="13" t="str">
        <f>IF(D1068="","",VLOOKUP(D1068, 'Товары '!$B$2:$C$78, 2, FALSE))
</f>
        <v/>
      </c>
      <c r="K1068" s="15">
        <f t="shared" si="22"/>
        <v>0</v>
      </c>
    </row>
    <row r="1069">
      <c r="A1069" s="6">
        <v>57.0</v>
      </c>
      <c r="B1069" s="7"/>
      <c r="C1069" s="8"/>
      <c r="D1069" s="18"/>
      <c r="E1069" s="10"/>
      <c r="F1069" s="10"/>
      <c r="I1069" s="13" t="str">
        <f t="array" ref="I1069">IF(D1069="","",INDEX('Товары '!$D$2:$D$78, MATCH(D1069, 'Товары '!$B$2:$B$78, 0)))
</f>
        <v/>
      </c>
      <c r="J1069" s="13" t="str">
        <f>IF(D1069="","",VLOOKUP(D1069, 'Товары '!$B$2:$C$78, 2, FALSE))
</f>
        <v/>
      </c>
      <c r="K1069" s="15">
        <f t="shared" si="22"/>
        <v>0</v>
      </c>
    </row>
    <row r="1070">
      <c r="A1070" s="6">
        <v>58.0</v>
      </c>
      <c r="B1070" s="7"/>
      <c r="C1070" s="8"/>
      <c r="D1070" s="18"/>
      <c r="E1070" s="10"/>
      <c r="F1070" s="10"/>
      <c r="I1070" s="13" t="str">
        <f t="array" ref="I1070">IF(D1070="","",INDEX('Товары '!$D$2:$D$78, MATCH(D1070, 'Товары '!$B$2:$B$78, 0)))
</f>
        <v/>
      </c>
      <c r="J1070" s="13" t="str">
        <f>IF(D1070="","",VLOOKUP(D1070, 'Товары '!$B$2:$C$78, 2, FALSE))
</f>
        <v/>
      </c>
      <c r="K1070" s="15">
        <f t="shared" si="22"/>
        <v>0</v>
      </c>
    </row>
    <row r="1071">
      <c r="A1071" s="6">
        <v>59.0</v>
      </c>
      <c r="B1071" s="7"/>
      <c r="C1071" s="8"/>
      <c r="D1071" s="18"/>
      <c r="E1071" s="10"/>
      <c r="F1071" s="10"/>
      <c r="I1071" s="13" t="str">
        <f t="array" ref="I1071">IF(D1071="","",INDEX('Товары '!$D$2:$D$78, MATCH(D1071, 'Товары '!$B$2:$B$78, 0)))
</f>
        <v/>
      </c>
      <c r="J1071" s="13" t="str">
        <f>IF(D1071="","",VLOOKUP(D1071, 'Товары '!$B$2:$C$78, 2, FALSE))
</f>
        <v/>
      </c>
      <c r="K1071" s="15">
        <f t="shared" si="22"/>
        <v>0</v>
      </c>
    </row>
    <row r="1072">
      <c r="A1072" s="6">
        <v>60.0</v>
      </c>
      <c r="B1072" s="7"/>
      <c r="C1072" s="8"/>
      <c r="D1072" s="18"/>
      <c r="E1072" s="10"/>
      <c r="F1072" s="10"/>
      <c r="I1072" s="13" t="str">
        <f t="array" ref="I1072">IF(D1072="","",INDEX('Товары '!$D$2:$D$78, MATCH(D1072, 'Товары '!$B$2:$B$78, 0)))
</f>
        <v/>
      </c>
      <c r="J1072" s="13" t="str">
        <f>IF(D1072="","",VLOOKUP(D1072, 'Товары '!$B$2:$C$78, 2, FALSE))
</f>
        <v/>
      </c>
      <c r="K1072" s="15">
        <f t="shared" si="22"/>
        <v>0</v>
      </c>
    </row>
    <row r="1073">
      <c r="A1073" s="1" t="s">
        <v>0</v>
      </c>
      <c r="B1073" s="1" t="s">
        <v>1</v>
      </c>
      <c r="C1073" s="2" t="s">
        <v>2</v>
      </c>
      <c r="D1073" s="2" t="s">
        <v>3</v>
      </c>
      <c r="E1073" s="3" t="s">
        <v>4</v>
      </c>
      <c r="F1073" s="1" t="s">
        <v>5</v>
      </c>
      <c r="G1073" s="4" t="s">
        <v>6</v>
      </c>
      <c r="H1073" s="5" t="s">
        <v>7</v>
      </c>
      <c r="I1073" s="1" t="s">
        <v>8</v>
      </c>
      <c r="J1073" s="1" t="s">
        <v>9</v>
      </c>
      <c r="K1073" s="1" t="s">
        <v>10</v>
      </c>
    </row>
    <row r="1076">
      <c r="A1076" s="6">
        <v>1.0</v>
      </c>
      <c r="B1076" s="7">
        <v>45969.0</v>
      </c>
      <c r="C1076" s="8">
        <v>0.5957523148148148</v>
      </c>
      <c r="D1076" s="9" t="s">
        <v>15</v>
      </c>
      <c r="E1076" s="10"/>
      <c r="F1076" s="10"/>
      <c r="G1076" s="11">
        <f>SUM(K1076:K1135)</f>
        <v>167.9</v>
      </c>
      <c r="H1076" s="12">
        <f>SUM(J1076:K1135)</f>
        <v>379</v>
      </c>
      <c r="I1076" s="13">
        <f t="array" ref="I1076">IF(D1076="","",INDEX('Товары '!$D$2:$D$78, MATCH(D1076, 'Товары '!$B$2:$B$78, 0)))
</f>
        <v>15</v>
      </c>
      <c r="J1076" s="14">
        <f>IF(D1076="","",VLOOKUP(D1076, 'Товары '!$B$2:$C$78, 2, FALSE))
</f>
        <v>9</v>
      </c>
      <c r="K1076" s="15">
        <f t="shared" ref="K1076:K1135" si="23">IF(OR(I1076="", J1076=""), "", VALUE(I1076) - VALUE(J1076))-F1076
</f>
        <v>6</v>
      </c>
    </row>
    <row r="1077">
      <c r="A1077" s="6">
        <v>2.0</v>
      </c>
      <c r="B1077" s="7">
        <v>45969.0</v>
      </c>
      <c r="C1077" s="16">
        <v>0.5957870370370371</v>
      </c>
      <c r="D1077" s="9" t="s">
        <v>22</v>
      </c>
      <c r="E1077" s="10"/>
      <c r="F1077" s="10"/>
      <c r="I1077" s="14">
        <f t="array" ref="I1077">IF(D1077="","",INDEX('Товары '!$D$2:$D$78, MATCH(D1077, 'Товары '!$B$2:$B$78, 0)))
</f>
        <v>15</v>
      </c>
      <c r="J1077" s="14">
        <f>IF(D1077="","",VLOOKUP(D1077, 'Товары '!$B$2:$C$78, 2, FALSE))
</f>
        <v>6</v>
      </c>
      <c r="K1077" s="15">
        <f t="shared" si="23"/>
        <v>9</v>
      </c>
    </row>
    <row r="1078">
      <c r="A1078" s="6">
        <v>3.0</v>
      </c>
      <c r="B1078" s="17">
        <v>45969.0</v>
      </c>
      <c r="C1078" s="8">
        <v>0.5959375</v>
      </c>
      <c r="D1078" s="9" t="s">
        <v>12</v>
      </c>
      <c r="E1078" s="10"/>
      <c r="F1078" s="10"/>
      <c r="I1078" s="14">
        <f t="array" ref="I1078">IF(D1078="","",INDEX('Товары '!$D$2:$D$78, MATCH(D1078, 'Товары '!$B$2:$B$78, 0)))
</f>
        <v>13</v>
      </c>
      <c r="J1078" s="14">
        <f>IF(D1078="","",VLOOKUP(D1078, 'Товары '!$B$2:$C$78, 2, FALSE))
</f>
        <v>6.4</v>
      </c>
      <c r="K1078" s="15">
        <f t="shared" si="23"/>
        <v>6.6</v>
      </c>
    </row>
    <row r="1079">
      <c r="A1079" s="6">
        <v>4.0</v>
      </c>
      <c r="B1079" s="17">
        <v>45969.0</v>
      </c>
      <c r="C1079" s="8">
        <v>0.6013310185185186</v>
      </c>
      <c r="D1079" s="9" t="s">
        <v>18</v>
      </c>
      <c r="E1079" s="10"/>
      <c r="F1079" s="10"/>
      <c r="I1079" s="14">
        <f t="array" ref="I1079">IF(D1079="","",INDEX('Товары '!$D$2:$D$78, MATCH(D1079, 'Товары '!$B$2:$B$78, 0)))
</f>
        <v>15</v>
      </c>
      <c r="J1079" s="14">
        <f>IF(D1079="","",VLOOKUP(D1079, 'Товары '!$B$2:$C$78, 2, FALSE))
</f>
        <v>8</v>
      </c>
      <c r="K1079" s="15">
        <f t="shared" si="23"/>
        <v>7</v>
      </c>
    </row>
    <row r="1080">
      <c r="A1080" s="6">
        <v>5.0</v>
      </c>
      <c r="B1080" s="17">
        <v>45969.0</v>
      </c>
      <c r="C1080" s="8">
        <v>0.6049189814814815</v>
      </c>
      <c r="D1080" s="9" t="s">
        <v>15</v>
      </c>
      <c r="E1080" s="10"/>
      <c r="F1080" s="10"/>
      <c r="I1080" s="13">
        <f t="array" ref="I1080">IF(D1080="","",INDEX('Товары '!$D$2:$D$78, MATCH(D1080, 'Товары '!$B$2:$B$78, 0)))
</f>
        <v>15</v>
      </c>
      <c r="J1080" s="14">
        <f>IF(D1080="","",VLOOKUP(D1080, 'Товары '!$B$2:$C$78, 2, FALSE))
</f>
        <v>9</v>
      </c>
      <c r="K1080" s="15">
        <f t="shared" si="23"/>
        <v>6</v>
      </c>
    </row>
    <row r="1081">
      <c r="A1081" s="6">
        <v>6.0</v>
      </c>
      <c r="B1081" s="7">
        <v>45969.0</v>
      </c>
      <c r="C1081" s="8">
        <v>0.6574074074074074</v>
      </c>
      <c r="D1081" s="9" t="s">
        <v>15</v>
      </c>
      <c r="E1081" s="10"/>
      <c r="F1081" s="10"/>
      <c r="I1081" s="13">
        <f t="array" ref="I1081">IF(D1081="","",INDEX('Товары '!$D$2:$D$78, MATCH(D1081, 'Товары '!$B$2:$B$78, 0)))
</f>
        <v>15</v>
      </c>
      <c r="J1081" s="14">
        <f>IF(D1081="","",VLOOKUP(D1081, 'Товары '!$B$2:$C$78, 2, FALSE))
</f>
        <v>9</v>
      </c>
      <c r="K1081" s="15">
        <f t="shared" si="23"/>
        <v>6</v>
      </c>
    </row>
    <row r="1082">
      <c r="A1082" s="6">
        <v>7.0</v>
      </c>
      <c r="B1082" s="7">
        <v>45969.0</v>
      </c>
      <c r="C1082" s="8">
        <v>0.6593055555555556</v>
      </c>
      <c r="D1082" s="9" t="s">
        <v>15</v>
      </c>
      <c r="E1082" s="10"/>
      <c r="F1082" s="10"/>
      <c r="I1082" s="13">
        <f t="array" ref="I1082">IF(D1082="","",INDEX('Товары '!$D$2:$D$78, MATCH(D1082, 'Товары '!$B$2:$B$78, 0)))
</f>
        <v>15</v>
      </c>
      <c r="J1082" s="14">
        <f>IF(D1082="","",VLOOKUP(D1082, 'Товары '!$B$2:$C$78, 2, FALSE))
</f>
        <v>9</v>
      </c>
      <c r="K1082" s="15">
        <f t="shared" si="23"/>
        <v>6</v>
      </c>
    </row>
    <row r="1083">
      <c r="A1083" s="6">
        <v>8.0</v>
      </c>
      <c r="B1083" s="7">
        <v>45969.0</v>
      </c>
      <c r="C1083" s="8">
        <v>0.659375</v>
      </c>
      <c r="D1083" s="9" t="s">
        <v>12</v>
      </c>
      <c r="E1083" s="10"/>
      <c r="F1083" s="10"/>
      <c r="I1083" s="14">
        <f t="array" ref="I1083">IF(D1083="","",INDEX('Товары '!$D$2:$D$78, MATCH(D1083, 'Товары '!$B$2:$B$78, 0)))
</f>
        <v>13</v>
      </c>
      <c r="J1083" s="14">
        <f>IF(D1083="","",VLOOKUP(D1083, 'Товары '!$B$2:$C$78, 2, FALSE))
</f>
        <v>6.4</v>
      </c>
      <c r="K1083" s="15">
        <f t="shared" si="23"/>
        <v>6.6</v>
      </c>
    </row>
    <row r="1084">
      <c r="A1084" s="6">
        <v>9.0</v>
      </c>
      <c r="B1084" s="7">
        <v>45969.0</v>
      </c>
      <c r="C1084" s="8">
        <v>0.6965277777777777</v>
      </c>
      <c r="D1084" s="9" t="s">
        <v>13</v>
      </c>
      <c r="E1084" s="10"/>
      <c r="F1084" s="10"/>
      <c r="I1084" s="14">
        <f t="array" ref="I1084">IF(D1084="","",INDEX('Товары '!$D$2:$D$78, MATCH(D1084, 'Товары '!$B$2:$B$78, 0)))
</f>
        <v>70</v>
      </c>
      <c r="J1084" s="14">
        <f>IF(D1084="","",VLOOKUP(D1084, 'Товары '!$B$2:$C$78, 2, FALSE))
</f>
        <v>40</v>
      </c>
      <c r="K1084" s="15">
        <f t="shared" si="23"/>
        <v>30</v>
      </c>
    </row>
    <row r="1085">
      <c r="A1085" s="6">
        <v>10.0</v>
      </c>
      <c r="B1085" s="7">
        <v>45969.0</v>
      </c>
      <c r="C1085" s="8">
        <v>0.7302662037037037</v>
      </c>
      <c r="D1085" s="9" t="s">
        <v>15</v>
      </c>
      <c r="E1085" s="10"/>
      <c r="F1085" s="10"/>
      <c r="I1085" s="13">
        <f t="array" ref="I1085">IF(D1085="","",INDEX('Товары '!$D$2:$D$78, MATCH(D1085, 'Товары '!$B$2:$B$78, 0)))
</f>
        <v>15</v>
      </c>
      <c r="J1085" s="14">
        <f>IF(D1085="","",VLOOKUP(D1085, 'Товары '!$B$2:$C$78, 2, FALSE))
</f>
        <v>9</v>
      </c>
      <c r="K1085" s="15">
        <f t="shared" si="23"/>
        <v>6</v>
      </c>
    </row>
    <row r="1086">
      <c r="A1086" s="6">
        <v>11.0</v>
      </c>
      <c r="B1086" s="7">
        <v>45969.0</v>
      </c>
      <c r="C1086" s="8">
        <v>0.7343981481481482</v>
      </c>
      <c r="D1086" s="9" t="s">
        <v>14</v>
      </c>
      <c r="E1086" s="10"/>
      <c r="F1086" s="10"/>
      <c r="I1086" s="14">
        <f t="array" ref="I1086">IF(D1086="","",INDEX('Товары '!$D$2:$D$78, MATCH(D1086, 'Товары '!$B$2:$B$78, 0)))
</f>
        <v>15</v>
      </c>
      <c r="J1086" s="14">
        <f>IF(D1086="","",VLOOKUP(D1086, 'Товары '!$B$2:$C$78, 2, FALSE))
</f>
        <v>9</v>
      </c>
      <c r="K1086" s="15">
        <f t="shared" si="23"/>
        <v>6</v>
      </c>
    </row>
    <row r="1087">
      <c r="A1087" s="6">
        <v>12.0</v>
      </c>
      <c r="B1087" s="7">
        <v>45969.0</v>
      </c>
      <c r="C1087" s="8">
        <v>0.7488078703703703</v>
      </c>
      <c r="D1087" s="9" t="s">
        <v>18</v>
      </c>
      <c r="E1087" s="10"/>
      <c r="F1087" s="10"/>
      <c r="I1087" s="14">
        <f t="array" ref="I1087">IF(D1087="","",INDEX('Товары '!$D$2:$D$78, MATCH(D1087, 'Товары '!$B$2:$B$78, 0)))
</f>
        <v>15</v>
      </c>
      <c r="J1087" s="14">
        <f>IF(D1087="","",VLOOKUP(D1087, 'Товары '!$B$2:$C$78, 2, FALSE))
</f>
        <v>8</v>
      </c>
      <c r="K1087" s="15">
        <f t="shared" si="23"/>
        <v>7</v>
      </c>
    </row>
    <row r="1088">
      <c r="A1088" s="6">
        <v>13.0</v>
      </c>
      <c r="B1088" s="7">
        <v>45969.0</v>
      </c>
      <c r="C1088" s="8">
        <v>0.7489699074074074</v>
      </c>
      <c r="D1088" s="6" t="s">
        <v>23</v>
      </c>
      <c r="E1088" s="10"/>
      <c r="F1088" s="10"/>
      <c r="I1088" s="13">
        <f t="array" ref="I1088">IF(D1088="","",INDEX('Товары '!$D$2:$D$78, MATCH(D1088, 'Товары '!$B$2:$B$78, 0)))
</f>
        <v>15</v>
      </c>
      <c r="J1088" s="14">
        <f>IF(D1088="","",VLOOKUP(D1088, 'Товары '!$B$2:$C$78, 2, FALSE))
</f>
        <v>8.5</v>
      </c>
      <c r="K1088" s="15">
        <f t="shared" si="23"/>
        <v>6.5</v>
      </c>
    </row>
    <row r="1089">
      <c r="A1089" s="6">
        <v>14.0</v>
      </c>
      <c r="B1089" s="7">
        <v>45969.0</v>
      </c>
      <c r="C1089" s="8">
        <v>0.7738541666666666</v>
      </c>
      <c r="D1089" s="6" t="s">
        <v>18</v>
      </c>
      <c r="E1089" s="10"/>
      <c r="F1089" s="10"/>
      <c r="I1089" s="14">
        <f t="array" ref="I1089">IF(D1089="","",INDEX('Товары '!$D$2:$D$78, MATCH(D1089, 'Товары '!$B$2:$B$78, 0)))
</f>
        <v>15</v>
      </c>
      <c r="J1089" s="14">
        <f>IF(D1089="","",VLOOKUP(D1089, 'Товары '!$B$2:$C$78, 2, FALSE))
</f>
        <v>8</v>
      </c>
      <c r="K1089" s="15">
        <f t="shared" si="23"/>
        <v>7</v>
      </c>
    </row>
    <row r="1090">
      <c r="A1090" s="6">
        <v>15.0</v>
      </c>
      <c r="B1090" s="7">
        <v>45969.0</v>
      </c>
      <c r="C1090" s="8">
        <v>0.7740046296296297</v>
      </c>
      <c r="D1090" s="6" t="s">
        <v>18</v>
      </c>
      <c r="E1090" s="10"/>
      <c r="F1090" s="10"/>
      <c r="I1090" s="14">
        <f t="array" ref="I1090">IF(D1090="","",INDEX('Товары '!$D$2:$D$78, MATCH(D1090, 'Товары '!$B$2:$B$78, 0)))
</f>
        <v>15</v>
      </c>
      <c r="J1090" s="14">
        <f>IF(D1090="","",VLOOKUP(D1090, 'Товары '!$B$2:$C$78, 2, FALSE))
</f>
        <v>8</v>
      </c>
      <c r="K1090" s="15">
        <f t="shared" si="23"/>
        <v>7</v>
      </c>
    </row>
    <row r="1091">
      <c r="A1091" s="6">
        <v>16.0</v>
      </c>
      <c r="B1091" s="7">
        <v>45969.0</v>
      </c>
      <c r="C1091" s="8">
        <v>0.8217592592592593</v>
      </c>
      <c r="D1091" s="6" t="s">
        <v>17</v>
      </c>
      <c r="E1091" s="10"/>
      <c r="F1091" s="10"/>
      <c r="I1091" s="13">
        <f t="array" ref="I1091">IF(D1091="","",INDEX('Товары '!$D$2:$D$78, MATCH(D1091, 'Товары '!$B$2:$B$78, 0)))
</f>
        <v>15</v>
      </c>
      <c r="J1091" s="14">
        <f>IF(D1091="","",VLOOKUP(D1091, 'Товары '!$B$2:$C$78, 2, FALSE))
</f>
        <v>9</v>
      </c>
      <c r="K1091" s="15">
        <f t="shared" si="23"/>
        <v>6</v>
      </c>
    </row>
    <row r="1092">
      <c r="A1092" s="6">
        <v>17.0</v>
      </c>
      <c r="B1092" s="7">
        <v>45969.0</v>
      </c>
      <c r="C1092" s="8">
        <v>0.8223842592592593</v>
      </c>
      <c r="D1092" s="6" t="s">
        <v>15</v>
      </c>
      <c r="E1092" s="10"/>
      <c r="F1092" s="10"/>
      <c r="I1092" s="13">
        <f t="array" ref="I1092">IF(D1092="","",INDEX('Товары '!$D$2:$D$78, MATCH(D1092, 'Товары '!$B$2:$B$78, 0)))
</f>
        <v>15</v>
      </c>
      <c r="J1092" s="14">
        <f>IF(D1092="","",VLOOKUP(D1092, 'Товары '!$B$2:$C$78, 2, FALSE))
</f>
        <v>9</v>
      </c>
      <c r="K1092" s="15">
        <f t="shared" si="23"/>
        <v>6</v>
      </c>
    </row>
    <row r="1093">
      <c r="A1093" s="6">
        <v>18.0</v>
      </c>
      <c r="B1093" s="7">
        <v>45969.0</v>
      </c>
      <c r="C1093" s="8">
        <v>0.8346759259259259</v>
      </c>
      <c r="D1093" s="6" t="s">
        <v>21</v>
      </c>
      <c r="E1093" s="10"/>
      <c r="F1093" s="10"/>
      <c r="I1093" s="13">
        <f t="array" ref="I1093">IF(D1093="","",INDEX('Товары '!$D$2:$D$78, MATCH(D1093, 'Товары '!$B$2:$B$78, 0)))
</f>
        <v>15</v>
      </c>
      <c r="J1093" s="14">
        <f>IF(D1093="","",VLOOKUP(D1093, 'Товары '!$B$2:$C$78, 2, FALSE))
</f>
        <v>6.9</v>
      </c>
      <c r="K1093" s="15">
        <f t="shared" si="23"/>
        <v>8.1</v>
      </c>
    </row>
    <row r="1094">
      <c r="A1094" s="6">
        <v>19.0</v>
      </c>
      <c r="B1094" s="7">
        <v>45969.0</v>
      </c>
      <c r="C1094" s="8">
        <v>0.8427430555555555</v>
      </c>
      <c r="D1094" s="6" t="s">
        <v>24</v>
      </c>
      <c r="E1094" s="10"/>
      <c r="F1094" s="10"/>
      <c r="I1094" s="14">
        <f t="array" ref="I1094">IF(D1094="","",INDEX('Товары '!$D$2:$D$78, MATCH(D1094, 'Товары '!$B$2:$B$78, 0)))
</f>
        <v>15</v>
      </c>
      <c r="J1094" s="14">
        <f>IF(D1094="","",VLOOKUP(D1094, 'Товары '!$B$2:$C$78, 2, FALSE))
</f>
        <v>8.5</v>
      </c>
      <c r="K1094" s="15">
        <f t="shared" si="23"/>
        <v>6.5</v>
      </c>
    </row>
    <row r="1095">
      <c r="A1095" s="6">
        <v>20.0</v>
      </c>
      <c r="B1095" s="7">
        <v>45969.0</v>
      </c>
      <c r="C1095" s="8">
        <v>0.8495023148148149</v>
      </c>
      <c r="D1095" s="6" t="s">
        <v>20</v>
      </c>
      <c r="E1095" s="10"/>
      <c r="F1095" s="10"/>
      <c r="I1095" s="14">
        <f t="array" ref="I1095">IF(D1095="","",INDEX('Товары '!$D$2:$D$78, MATCH(D1095, 'Товары '!$B$2:$B$78, 0)))
</f>
        <v>15</v>
      </c>
      <c r="J1095" s="14">
        <f>IF(D1095="","",VLOOKUP(D1095, 'Товары '!$B$2:$C$78, 2, FALSE))
</f>
        <v>9</v>
      </c>
      <c r="K1095" s="15">
        <f t="shared" si="23"/>
        <v>6</v>
      </c>
    </row>
    <row r="1096">
      <c r="A1096" s="6">
        <v>21.0</v>
      </c>
      <c r="B1096" s="7">
        <v>45969.0</v>
      </c>
      <c r="C1096" s="8">
        <v>0.8495833333333334</v>
      </c>
      <c r="D1096" s="6" t="s">
        <v>12</v>
      </c>
      <c r="E1096" s="10"/>
      <c r="F1096" s="10"/>
      <c r="I1096" s="14">
        <f t="array" ref="I1096">IF(D1096="","",INDEX('Товары '!$D$2:$D$78, MATCH(D1096, 'Товары '!$B$2:$B$78, 0)))
</f>
        <v>13</v>
      </c>
      <c r="J1096" s="14">
        <f>IF(D1096="","",VLOOKUP(D1096, 'Товары '!$B$2:$C$78, 2, FALSE))
</f>
        <v>6.4</v>
      </c>
      <c r="K1096" s="15">
        <f t="shared" si="23"/>
        <v>6.6</v>
      </c>
    </row>
    <row r="1097">
      <c r="A1097" s="6">
        <v>22.0</v>
      </c>
      <c r="B1097" s="7">
        <v>45969.0</v>
      </c>
      <c r="C1097" s="8">
        <v>0.8534490740740741</v>
      </c>
      <c r="D1097" s="6" t="s">
        <v>15</v>
      </c>
      <c r="E1097" s="10"/>
      <c r="F1097" s="10"/>
      <c r="I1097" s="13">
        <f t="array" ref="I1097">IF(D1097="","",INDEX('Товары '!$D$2:$D$78, MATCH(D1097, 'Товары '!$B$2:$B$78, 0)))
</f>
        <v>15</v>
      </c>
      <c r="J1097" s="14">
        <f>IF(D1097="","",VLOOKUP(D1097, 'Товары '!$B$2:$C$78, 2, FALSE))
</f>
        <v>9</v>
      </c>
      <c r="K1097" s="15">
        <f t="shared" si="23"/>
        <v>6</v>
      </c>
    </row>
    <row r="1098">
      <c r="A1098" s="6">
        <v>23.0</v>
      </c>
      <c r="B1098" s="7"/>
      <c r="C1098" s="8"/>
      <c r="D1098" s="18"/>
      <c r="E1098" s="10"/>
      <c r="F1098" s="10"/>
      <c r="I1098" s="13" t="str">
        <f t="array" ref="I1098">IF(D1098="","",INDEX('Товары '!$D$2:$D$78, MATCH(D1098, 'Товары '!$B$2:$B$78, 0)))
</f>
        <v/>
      </c>
      <c r="J1098" s="13" t="str">
        <f>IF(D1098="","",VLOOKUP(D1098, 'Товары '!$B$2:$C$78, 2, FALSE))
</f>
        <v/>
      </c>
      <c r="K1098" s="15">
        <f t="shared" si="23"/>
        <v>0</v>
      </c>
    </row>
    <row r="1099">
      <c r="A1099" s="6">
        <v>24.0</v>
      </c>
      <c r="B1099" s="7"/>
      <c r="C1099" s="8"/>
      <c r="D1099" s="18"/>
      <c r="E1099" s="10"/>
      <c r="F1099" s="10"/>
      <c r="I1099" s="13" t="str">
        <f t="array" ref="I1099">IF(D1099="","",INDEX('Товары '!$D$2:$D$78, MATCH(D1099, 'Товары '!$B$2:$B$78, 0)))
</f>
        <v/>
      </c>
      <c r="J1099" s="13" t="str">
        <f>IF(D1099="","",VLOOKUP(D1099, 'Товары '!$B$2:$C$78, 2, FALSE))
</f>
        <v/>
      </c>
      <c r="K1099" s="15">
        <f t="shared" si="23"/>
        <v>0</v>
      </c>
    </row>
    <row r="1100">
      <c r="A1100" s="6">
        <v>25.0</v>
      </c>
      <c r="B1100" s="7"/>
      <c r="C1100" s="8"/>
      <c r="D1100" s="18"/>
      <c r="E1100" s="10"/>
      <c r="F1100" s="10"/>
      <c r="I1100" s="13" t="str">
        <f t="array" ref="I1100">IF(D1100="","",INDEX('Товары '!$D$2:$D$78, MATCH(D1100, 'Товары '!$B$2:$B$78, 0)))
</f>
        <v/>
      </c>
      <c r="J1100" s="13" t="str">
        <f>IF(D1100="","",VLOOKUP(D1100, 'Товары '!$B$2:$C$78, 2, FALSE))
</f>
        <v/>
      </c>
      <c r="K1100" s="15">
        <f t="shared" si="23"/>
        <v>0</v>
      </c>
    </row>
    <row r="1101">
      <c r="A1101" s="6">
        <v>26.0</v>
      </c>
      <c r="B1101" s="7"/>
      <c r="C1101" s="8"/>
      <c r="D1101" s="18"/>
      <c r="E1101" s="10"/>
      <c r="F1101" s="10"/>
      <c r="I1101" s="13" t="str">
        <f t="array" ref="I1101">IF(D1101="","",INDEX('Товары '!$D$2:$D$78, MATCH(D1101, 'Товары '!$B$2:$B$78, 0)))
</f>
        <v/>
      </c>
      <c r="J1101" s="13" t="str">
        <f>IF(D1101="","",VLOOKUP(D1101, 'Товары '!$B$2:$C$78, 2, FALSE))
</f>
        <v/>
      </c>
      <c r="K1101" s="15">
        <f t="shared" si="23"/>
        <v>0</v>
      </c>
    </row>
    <row r="1102">
      <c r="A1102" s="6">
        <v>27.0</v>
      </c>
      <c r="B1102" s="7"/>
      <c r="C1102" s="8"/>
      <c r="D1102" s="18"/>
      <c r="E1102" s="10"/>
      <c r="F1102" s="10"/>
      <c r="I1102" s="13" t="str">
        <f t="array" ref="I1102">IF(D1102="","",INDEX('Товары '!$D$2:$D$78, MATCH(D1102, 'Товары '!$B$2:$B$78, 0)))
</f>
        <v/>
      </c>
      <c r="J1102" s="13" t="str">
        <f>IF(D1102="","",VLOOKUP(D1102, 'Товары '!$B$2:$C$78, 2, FALSE))
</f>
        <v/>
      </c>
      <c r="K1102" s="15">
        <f t="shared" si="23"/>
        <v>0</v>
      </c>
    </row>
    <row r="1103">
      <c r="A1103" s="6">
        <v>28.0</v>
      </c>
      <c r="B1103" s="7"/>
      <c r="C1103" s="8"/>
      <c r="D1103" s="18"/>
      <c r="E1103" s="10"/>
      <c r="F1103" s="10"/>
      <c r="I1103" s="13" t="str">
        <f t="array" ref="I1103">IF(D1103="","",INDEX('Товары '!$D$2:$D$78, MATCH(D1103, 'Товары '!$B$2:$B$78, 0)))
</f>
        <v/>
      </c>
      <c r="J1103" s="13" t="str">
        <f>IF(D1103="","",VLOOKUP(D1103, 'Товары '!$B$2:$C$78, 2, FALSE))
</f>
        <v/>
      </c>
      <c r="K1103" s="15">
        <f t="shared" si="23"/>
        <v>0</v>
      </c>
    </row>
    <row r="1104">
      <c r="A1104" s="6">
        <v>29.0</v>
      </c>
      <c r="B1104" s="7"/>
      <c r="C1104" s="8"/>
      <c r="D1104" s="18"/>
      <c r="E1104" s="10"/>
      <c r="F1104" s="10"/>
      <c r="I1104" s="13" t="str">
        <f t="array" ref="I1104">IF(D1104="","",INDEX('Товары '!$D$2:$D$78, MATCH(D1104, 'Товары '!$B$2:$B$78, 0)))
</f>
        <v/>
      </c>
      <c r="J1104" s="13" t="str">
        <f>IF(D1104="","",VLOOKUP(D1104, 'Товары '!$B$2:$C$78, 2, FALSE))
</f>
        <v/>
      </c>
      <c r="K1104" s="15">
        <f t="shared" si="23"/>
        <v>0</v>
      </c>
    </row>
    <row r="1105">
      <c r="A1105" s="6">
        <v>30.0</v>
      </c>
      <c r="B1105" s="7"/>
      <c r="C1105" s="8"/>
      <c r="D1105" s="18"/>
      <c r="E1105" s="10"/>
      <c r="F1105" s="10"/>
      <c r="I1105" s="13" t="str">
        <f t="array" ref="I1105">IF(D1105="","",INDEX('Товары '!$D$2:$D$78, MATCH(D1105, 'Товары '!$B$2:$B$78, 0)))
</f>
        <v/>
      </c>
      <c r="J1105" s="13" t="str">
        <f>IF(D1105="","",VLOOKUP(D1105, 'Товары '!$B$2:$C$78, 2, FALSE))
</f>
        <v/>
      </c>
      <c r="K1105" s="15">
        <f t="shared" si="23"/>
        <v>0</v>
      </c>
    </row>
    <row r="1106">
      <c r="A1106" s="6">
        <v>31.0</v>
      </c>
      <c r="B1106" s="7"/>
      <c r="C1106" s="8"/>
      <c r="D1106" s="18"/>
      <c r="E1106" s="10"/>
      <c r="F1106" s="10"/>
      <c r="I1106" s="13" t="str">
        <f t="array" ref="I1106">IF(D1106="","",INDEX('Товары '!$D$2:$D$78, MATCH(D1106, 'Товары '!$B$2:$B$78, 0)))
</f>
        <v/>
      </c>
      <c r="J1106" s="13" t="str">
        <f>IF(D1106="","",VLOOKUP(D1106, 'Товары '!$B$2:$C$78, 2, FALSE))
</f>
        <v/>
      </c>
      <c r="K1106" s="15">
        <f t="shared" si="23"/>
        <v>0</v>
      </c>
    </row>
    <row r="1107">
      <c r="A1107" s="6">
        <v>32.0</v>
      </c>
      <c r="B1107" s="7"/>
      <c r="C1107" s="8"/>
      <c r="D1107" s="18"/>
      <c r="E1107" s="10"/>
      <c r="F1107" s="10"/>
      <c r="I1107" s="13" t="str">
        <f t="array" ref="I1107">IF(D1107="","",INDEX('Товары '!$D$2:$D$78, MATCH(D1107, 'Товары '!$B$2:$B$78, 0)))
</f>
        <v/>
      </c>
      <c r="J1107" s="13" t="str">
        <f>IF(D1107="","",VLOOKUP(D1107, 'Товары '!$B$2:$C$78, 2, FALSE))
</f>
        <v/>
      </c>
      <c r="K1107" s="15">
        <f t="shared" si="23"/>
        <v>0</v>
      </c>
    </row>
    <row r="1108">
      <c r="A1108" s="6">
        <v>33.0</v>
      </c>
      <c r="B1108" s="7"/>
      <c r="C1108" s="8"/>
      <c r="D1108" s="18"/>
      <c r="E1108" s="10"/>
      <c r="F1108" s="10"/>
      <c r="I1108" s="13" t="str">
        <f t="array" ref="I1108">IF(D1108="","",INDEX('Товары '!$D$2:$D$78, MATCH(D1108, 'Товары '!$B$2:$B$78, 0)))
</f>
        <v/>
      </c>
      <c r="J1108" s="13" t="str">
        <f>IF(D1108="","",VLOOKUP(D1108, 'Товары '!$B$2:$C$78, 2, FALSE))
</f>
        <v/>
      </c>
      <c r="K1108" s="15">
        <f t="shared" si="23"/>
        <v>0</v>
      </c>
    </row>
    <row r="1109">
      <c r="A1109" s="6">
        <v>34.0</v>
      </c>
      <c r="B1109" s="7"/>
      <c r="C1109" s="8"/>
      <c r="D1109" s="18"/>
      <c r="E1109" s="10"/>
      <c r="F1109" s="10"/>
      <c r="I1109" s="13" t="str">
        <f t="array" ref="I1109">IF(D1109="","",INDEX('Товары '!$D$2:$D$78, MATCH(D1109, 'Товары '!$B$2:$B$78, 0)))
</f>
        <v/>
      </c>
      <c r="J1109" s="13" t="str">
        <f>IF(D1109="","",VLOOKUP(D1109, 'Товары '!$B$2:$C$78, 2, FALSE))
</f>
        <v/>
      </c>
      <c r="K1109" s="15">
        <f t="shared" si="23"/>
        <v>0</v>
      </c>
    </row>
    <row r="1110">
      <c r="A1110" s="6">
        <v>35.0</v>
      </c>
      <c r="B1110" s="7"/>
      <c r="C1110" s="8"/>
      <c r="D1110" s="18"/>
      <c r="E1110" s="10"/>
      <c r="F1110" s="10"/>
      <c r="I1110" s="13" t="str">
        <f t="array" ref="I1110">IF(D1110="","",INDEX('Товары '!$D$2:$D$78, MATCH(D1110, 'Товары '!$B$2:$B$78, 0)))
</f>
        <v/>
      </c>
      <c r="J1110" s="13" t="str">
        <f>IF(D1110="","",VLOOKUP(D1110, 'Товары '!$B$2:$C$78, 2, FALSE))
</f>
        <v/>
      </c>
      <c r="K1110" s="15">
        <f t="shared" si="23"/>
        <v>0</v>
      </c>
    </row>
    <row r="1111">
      <c r="A1111" s="6">
        <v>36.0</v>
      </c>
      <c r="B1111" s="7"/>
      <c r="C1111" s="8"/>
      <c r="D1111" s="18"/>
      <c r="E1111" s="10"/>
      <c r="F1111" s="10"/>
      <c r="I1111" s="13" t="str">
        <f t="array" ref="I1111">IF(D1111="","",INDEX('Товары '!$D$2:$D$78, MATCH(D1111, 'Товары '!$B$2:$B$78, 0)))
</f>
        <v/>
      </c>
      <c r="J1111" s="13" t="str">
        <f>IF(D1111="","",VLOOKUP(D1111, 'Товары '!$B$2:$C$78, 2, FALSE))
</f>
        <v/>
      </c>
      <c r="K1111" s="15">
        <f t="shared" si="23"/>
        <v>0</v>
      </c>
    </row>
    <row r="1112">
      <c r="A1112" s="6">
        <v>37.0</v>
      </c>
      <c r="B1112" s="7"/>
      <c r="C1112" s="8"/>
      <c r="D1112" s="18"/>
      <c r="E1112" s="10"/>
      <c r="F1112" s="10"/>
      <c r="I1112" s="13" t="str">
        <f t="array" ref="I1112">IF(D1112="","",INDEX('Товары '!$D$2:$D$78, MATCH(D1112, 'Товары '!$B$2:$B$78, 0)))
</f>
        <v/>
      </c>
      <c r="J1112" s="13" t="str">
        <f>IF(D1112="","",VLOOKUP(D1112, 'Товары '!$B$2:$C$78, 2, FALSE))
</f>
        <v/>
      </c>
      <c r="K1112" s="15">
        <f t="shared" si="23"/>
        <v>0</v>
      </c>
    </row>
    <row r="1113">
      <c r="A1113" s="6">
        <v>38.0</v>
      </c>
      <c r="B1113" s="7"/>
      <c r="C1113" s="8"/>
      <c r="D1113" s="18"/>
      <c r="E1113" s="10"/>
      <c r="F1113" s="10"/>
      <c r="I1113" s="13" t="str">
        <f t="array" ref="I1113">IF(D1113="","",INDEX('Товары '!$D$2:$D$78, MATCH(D1113, 'Товары '!$B$2:$B$78, 0)))
</f>
        <v/>
      </c>
      <c r="J1113" s="13" t="str">
        <f>IF(D1113="","",VLOOKUP(D1113, 'Товары '!$B$2:$C$78, 2, FALSE))
</f>
        <v/>
      </c>
      <c r="K1113" s="15">
        <f t="shared" si="23"/>
        <v>0</v>
      </c>
    </row>
    <row r="1114">
      <c r="A1114" s="6">
        <v>39.0</v>
      </c>
      <c r="B1114" s="7"/>
      <c r="C1114" s="8"/>
      <c r="D1114" s="18"/>
      <c r="E1114" s="10"/>
      <c r="F1114" s="10"/>
      <c r="I1114" s="13" t="str">
        <f t="array" ref="I1114">IF(D1114="","",INDEX('Товары '!$D$2:$D$78, MATCH(D1114, 'Товары '!$B$2:$B$78, 0)))
</f>
        <v/>
      </c>
      <c r="J1114" s="13" t="str">
        <f>IF(D1114="","",VLOOKUP(D1114, 'Товары '!$B$2:$C$78, 2, FALSE))
</f>
        <v/>
      </c>
      <c r="K1114" s="15">
        <f t="shared" si="23"/>
        <v>0</v>
      </c>
    </row>
    <row r="1115">
      <c r="A1115" s="6">
        <v>40.0</v>
      </c>
      <c r="B1115" s="7"/>
      <c r="C1115" s="8"/>
      <c r="D1115" s="18"/>
      <c r="E1115" s="10"/>
      <c r="F1115" s="10"/>
      <c r="I1115" s="13" t="str">
        <f t="array" ref="I1115">IF(D1115="","",INDEX('Товары '!$D$2:$D$78, MATCH(D1115, 'Товары '!$B$2:$B$78, 0)))
</f>
        <v/>
      </c>
      <c r="J1115" s="13" t="str">
        <f>IF(D1115="","",VLOOKUP(D1115, 'Товары '!$B$2:$C$78, 2, FALSE))
</f>
        <v/>
      </c>
      <c r="K1115" s="15">
        <f t="shared" si="23"/>
        <v>0</v>
      </c>
    </row>
    <row r="1116">
      <c r="A1116" s="6">
        <v>41.0</v>
      </c>
      <c r="B1116" s="7"/>
      <c r="C1116" s="8"/>
      <c r="D1116" s="18"/>
      <c r="E1116" s="10"/>
      <c r="F1116" s="10"/>
      <c r="I1116" s="13" t="str">
        <f t="array" ref="I1116">IF(D1116="","",INDEX('Товары '!$D$2:$D$78, MATCH(D1116, 'Товары '!$B$2:$B$78, 0)))
</f>
        <v/>
      </c>
      <c r="J1116" s="13" t="str">
        <f>IF(D1116="","",VLOOKUP(D1116, 'Товары '!$B$2:$C$78, 2, FALSE))
</f>
        <v/>
      </c>
      <c r="K1116" s="15">
        <f t="shared" si="23"/>
        <v>0</v>
      </c>
    </row>
    <row r="1117">
      <c r="A1117" s="6">
        <v>42.0</v>
      </c>
      <c r="B1117" s="7"/>
      <c r="C1117" s="8"/>
      <c r="D1117" s="18"/>
      <c r="E1117" s="10"/>
      <c r="F1117" s="10"/>
      <c r="I1117" s="13" t="str">
        <f t="array" ref="I1117">IF(D1117="","",INDEX('Товары '!$D$2:$D$78, MATCH(D1117, 'Товары '!$B$2:$B$78, 0)))
</f>
        <v/>
      </c>
      <c r="J1117" s="13" t="str">
        <f>IF(D1117="","",VLOOKUP(D1117, 'Товары '!$B$2:$C$78, 2, FALSE))
</f>
        <v/>
      </c>
      <c r="K1117" s="15">
        <f t="shared" si="23"/>
        <v>0</v>
      </c>
    </row>
    <row r="1118">
      <c r="A1118" s="6">
        <v>43.0</v>
      </c>
      <c r="B1118" s="7"/>
      <c r="C1118" s="8"/>
      <c r="D1118" s="18"/>
      <c r="E1118" s="10"/>
      <c r="F1118" s="10"/>
      <c r="I1118" s="13" t="str">
        <f t="array" ref="I1118">IF(D1118="","",INDEX('Товары '!$D$2:$D$78, MATCH(D1118, 'Товары '!$B$2:$B$78, 0)))
</f>
        <v/>
      </c>
      <c r="J1118" s="13" t="str">
        <f>IF(D1118="","",VLOOKUP(D1118, 'Товары '!$B$2:$C$78, 2, FALSE))
</f>
        <v/>
      </c>
      <c r="K1118" s="15">
        <f t="shared" si="23"/>
        <v>0</v>
      </c>
    </row>
    <row r="1119">
      <c r="A1119" s="6">
        <v>44.0</v>
      </c>
      <c r="B1119" s="7"/>
      <c r="C1119" s="8"/>
      <c r="D1119" s="18"/>
      <c r="E1119" s="10"/>
      <c r="F1119" s="10"/>
      <c r="I1119" s="13" t="str">
        <f t="array" ref="I1119">IF(D1119="","",INDEX('Товары '!$D$2:$D$78, MATCH(D1119, 'Товары '!$B$2:$B$78, 0)))
</f>
        <v/>
      </c>
      <c r="J1119" s="13" t="str">
        <f>IF(D1119="","",VLOOKUP(D1119, 'Товары '!$B$2:$C$78, 2, FALSE))
</f>
        <v/>
      </c>
      <c r="K1119" s="15">
        <f t="shared" si="23"/>
        <v>0</v>
      </c>
    </row>
    <row r="1120">
      <c r="A1120" s="6">
        <v>45.0</v>
      </c>
      <c r="B1120" s="7"/>
      <c r="C1120" s="8"/>
      <c r="D1120" s="18"/>
      <c r="E1120" s="10"/>
      <c r="F1120" s="10"/>
      <c r="I1120" s="13" t="str">
        <f t="array" ref="I1120">IF(D1120="","",INDEX('Товары '!$D$2:$D$78, MATCH(D1120, 'Товары '!$B$2:$B$78, 0)))
</f>
        <v/>
      </c>
      <c r="J1120" s="13" t="str">
        <f>IF(D1120="","",VLOOKUP(D1120, 'Товары '!$B$2:$C$78, 2, FALSE))
</f>
        <v/>
      </c>
      <c r="K1120" s="15">
        <f t="shared" si="23"/>
        <v>0</v>
      </c>
    </row>
    <row r="1121">
      <c r="A1121" s="6">
        <v>46.0</v>
      </c>
      <c r="B1121" s="7"/>
      <c r="C1121" s="8"/>
      <c r="D1121" s="18"/>
      <c r="E1121" s="10"/>
      <c r="F1121" s="10"/>
      <c r="I1121" s="13" t="str">
        <f t="array" ref="I1121">IF(D1121="","",INDEX('Товары '!$D$2:$D$78, MATCH(D1121, 'Товары '!$B$2:$B$78, 0)))
</f>
        <v/>
      </c>
      <c r="J1121" s="13" t="str">
        <f>IF(D1121="","",VLOOKUP(D1121, 'Товары '!$B$2:$C$78, 2, FALSE))
</f>
        <v/>
      </c>
      <c r="K1121" s="15">
        <f t="shared" si="23"/>
        <v>0</v>
      </c>
    </row>
    <row r="1122">
      <c r="A1122" s="6">
        <v>47.0</v>
      </c>
      <c r="B1122" s="7"/>
      <c r="C1122" s="8"/>
      <c r="D1122" s="18"/>
      <c r="E1122" s="10"/>
      <c r="F1122" s="10"/>
      <c r="I1122" s="13" t="str">
        <f t="array" ref="I1122">IF(D1122="","",INDEX('Товары '!$D$2:$D$78, MATCH(D1122, 'Товары '!$B$2:$B$78, 0)))
</f>
        <v/>
      </c>
      <c r="J1122" s="13" t="str">
        <f>IF(D1122="","",VLOOKUP(D1122, 'Товары '!$B$2:$C$78, 2, FALSE))
</f>
        <v/>
      </c>
      <c r="K1122" s="15">
        <f t="shared" si="23"/>
        <v>0</v>
      </c>
    </row>
    <row r="1123">
      <c r="A1123" s="6">
        <v>48.0</v>
      </c>
      <c r="B1123" s="7"/>
      <c r="C1123" s="8"/>
      <c r="D1123" s="18"/>
      <c r="E1123" s="10"/>
      <c r="F1123" s="10"/>
      <c r="I1123" s="13" t="str">
        <f t="array" ref="I1123">IF(D1123="","",INDEX('Товары '!$D$2:$D$78, MATCH(D1123, 'Товары '!$B$2:$B$78, 0)))
</f>
        <v/>
      </c>
      <c r="J1123" s="13" t="str">
        <f>IF(D1123="","",VLOOKUP(D1123, 'Товары '!$B$2:$C$78, 2, FALSE))
</f>
        <v/>
      </c>
      <c r="K1123" s="15">
        <f t="shared" si="23"/>
        <v>0</v>
      </c>
    </row>
    <row r="1124">
      <c r="A1124" s="6">
        <v>49.0</v>
      </c>
      <c r="B1124" s="7"/>
      <c r="C1124" s="8"/>
      <c r="D1124" s="18"/>
      <c r="E1124" s="10"/>
      <c r="F1124" s="10"/>
      <c r="I1124" s="13" t="str">
        <f t="array" ref="I1124">IF(D1124="","",INDEX('Товары '!$D$2:$D$78, MATCH(D1124, 'Товары '!$B$2:$B$78, 0)))
</f>
        <v/>
      </c>
      <c r="J1124" s="13" t="str">
        <f>IF(D1124="","",VLOOKUP(D1124, 'Товары '!$B$2:$C$78, 2, FALSE))
</f>
        <v/>
      </c>
      <c r="K1124" s="15">
        <f t="shared" si="23"/>
        <v>0</v>
      </c>
    </row>
    <row r="1125">
      <c r="A1125" s="6">
        <v>50.0</v>
      </c>
      <c r="B1125" s="7"/>
      <c r="C1125" s="8"/>
      <c r="D1125" s="18"/>
      <c r="E1125" s="10"/>
      <c r="F1125" s="10"/>
      <c r="I1125" s="13" t="str">
        <f t="array" ref="I1125">IF(D1125="","",INDEX('Товары '!$D$2:$D$78, MATCH(D1125, 'Товары '!$B$2:$B$78, 0)))
</f>
        <v/>
      </c>
      <c r="J1125" s="13" t="str">
        <f>IF(D1125="","",VLOOKUP(D1125, 'Товары '!$B$2:$C$78, 2, FALSE))
</f>
        <v/>
      </c>
      <c r="K1125" s="15">
        <f t="shared" si="23"/>
        <v>0</v>
      </c>
    </row>
    <row r="1126">
      <c r="A1126" s="6">
        <v>51.0</v>
      </c>
      <c r="B1126" s="7"/>
      <c r="C1126" s="8"/>
      <c r="D1126" s="18"/>
      <c r="E1126" s="10"/>
      <c r="F1126" s="10"/>
      <c r="I1126" s="13" t="str">
        <f t="array" ref="I1126">IF(D1126="","",INDEX('Товары '!$D$2:$D$78, MATCH(D1126, 'Товары '!$B$2:$B$78, 0)))
</f>
        <v/>
      </c>
      <c r="J1126" s="13" t="str">
        <f>IF(D1126="","",VLOOKUP(D1126, 'Товары '!$B$2:$C$78, 2, FALSE))
</f>
        <v/>
      </c>
      <c r="K1126" s="15">
        <f t="shared" si="23"/>
        <v>0</v>
      </c>
    </row>
    <row r="1127">
      <c r="A1127" s="6">
        <v>52.0</v>
      </c>
      <c r="B1127" s="7"/>
      <c r="C1127" s="8"/>
      <c r="D1127" s="18"/>
      <c r="E1127" s="10"/>
      <c r="F1127" s="10"/>
      <c r="I1127" s="13" t="str">
        <f t="array" ref="I1127">IF(D1127="","",INDEX('Товары '!$D$2:$D$78, MATCH(D1127, 'Товары '!$B$2:$B$78, 0)))
</f>
        <v/>
      </c>
      <c r="J1127" s="13" t="str">
        <f>IF(D1127="","",VLOOKUP(D1127, 'Товары '!$B$2:$C$78, 2, FALSE))
</f>
        <v/>
      </c>
      <c r="K1127" s="15">
        <f t="shared" si="23"/>
        <v>0</v>
      </c>
    </row>
    <row r="1128">
      <c r="A1128" s="6">
        <v>53.0</v>
      </c>
      <c r="B1128" s="7"/>
      <c r="C1128" s="8"/>
      <c r="D1128" s="18"/>
      <c r="E1128" s="10"/>
      <c r="F1128" s="10"/>
      <c r="I1128" s="13" t="str">
        <f t="array" ref="I1128">IF(D1128="","",INDEX('Товары '!$D$2:$D$78, MATCH(D1128, 'Товары '!$B$2:$B$78, 0)))
</f>
        <v/>
      </c>
      <c r="J1128" s="13" t="str">
        <f>IF(D1128="","",VLOOKUP(D1128, 'Товары '!$B$2:$C$78, 2, FALSE))
</f>
        <v/>
      </c>
      <c r="K1128" s="15">
        <f t="shared" si="23"/>
        <v>0</v>
      </c>
    </row>
    <row r="1129">
      <c r="A1129" s="6">
        <v>54.0</v>
      </c>
      <c r="B1129" s="7"/>
      <c r="C1129" s="8"/>
      <c r="D1129" s="18"/>
      <c r="E1129" s="10"/>
      <c r="F1129" s="10"/>
      <c r="I1129" s="13" t="str">
        <f t="array" ref="I1129">IF(D1129="","",INDEX('Товары '!$D$2:$D$78, MATCH(D1129, 'Товары '!$B$2:$B$78, 0)))
</f>
        <v/>
      </c>
      <c r="J1129" s="13" t="str">
        <f>IF(D1129="","",VLOOKUP(D1129, 'Товары '!$B$2:$C$78, 2, FALSE))
</f>
        <v/>
      </c>
      <c r="K1129" s="15">
        <f t="shared" si="23"/>
        <v>0</v>
      </c>
    </row>
    <row r="1130">
      <c r="A1130" s="6">
        <v>55.0</v>
      </c>
      <c r="B1130" s="7"/>
      <c r="C1130" s="8"/>
      <c r="D1130" s="18"/>
      <c r="E1130" s="10"/>
      <c r="F1130" s="10"/>
      <c r="I1130" s="13" t="str">
        <f t="array" ref="I1130">IF(D1130="","",INDEX('Товары '!$D$2:$D$78, MATCH(D1130, 'Товары '!$B$2:$B$78, 0)))
</f>
        <v/>
      </c>
      <c r="J1130" s="13" t="str">
        <f>IF(D1130="","",VLOOKUP(D1130, 'Товары '!$B$2:$C$78, 2, FALSE))
</f>
        <v/>
      </c>
      <c r="K1130" s="15">
        <f t="shared" si="23"/>
        <v>0</v>
      </c>
    </row>
    <row r="1131">
      <c r="A1131" s="6">
        <v>56.0</v>
      </c>
      <c r="B1131" s="7"/>
      <c r="C1131" s="8"/>
      <c r="D1131" s="18"/>
      <c r="E1131" s="10"/>
      <c r="F1131" s="10"/>
      <c r="I1131" s="13" t="str">
        <f t="array" ref="I1131">IF(D1131="","",INDEX('Товары '!$D$2:$D$78, MATCH(D1131, 'Товары '!$B$2:$B$78, 0)))
</f>
        <v/>
      </c>
      <c r="J1131" s="13" t="str">
        <f>IF(D1131="","",VLOOKUP(D1131, 'Товары '!$B$2:$C$78, 2, FALSE))
</f>
        <v/>
      </c>
      <c r="K1131" s="15">
        <f t="shared" si="23"/>
        <v>0</v>
      </c>
    </row>
    <row r="1132">
      <c r="A1132" s="6">
        <v>57.0</v>
      </c>
      <c r="B1132" s="7"/>
      <c r="C1132" s="8"/>
      <c r="D1132" s="18"/>
      <c r="E1132" s="10"/>
      <c r="F1132" s="10"/>
      <c r="I1132" s="13" t="str">
        <f t="array" ref="I1132">IF(D1132="","",INDEX('Товары '!$D$2:$D$78, MATCH(D1132, 'Товары '!$B$2:$B$78, 0)))
</f>
        <v/>
      </c>
      <c r="J1132" s="13" t="str">
        <f>IF(D1132="","",VLOOKUP(D1132, 'Товары '!$B$2:$C$78, 2, FALSE))
</f>
        <v/>
      </c>
      <c r="K1132" s="15">
        <f t="shared" si="23"/>
        <v>0</v>
      </c>
    </row>
    <row r="1133">
      <c r="A1133" s="6">
        <v>58.0</v>
      </c>
      <c r="B1133" s="7"/>
      <c r="C1133" s="8"/>
      <c r="D1133" s="18"/>
      <c r="E1133" s="10"/>
      <c r="F1133" s="10"/>
      <c r="I1133" s="13" t="str">
        <f t="array" ref="I1133">IF(D1133="","",INDEX('Товары '!$D$2:$D$78, MATCH(D1133, 'Товары '!$B$2:$B$78, 0)))
</f>
        <v/>
      </c>
      <c r="J1133" s="13" t="str">
        <f>IF(D1133="","",VLOOKUP(D1133, 'Товары '!$B$2:$C$78, 2, FALSE))
</f>
        <v/>
      </c>
      <c r="K1133" s="15">
        <f t="shared" si="23"/>
        <v>0</v>
      </c>
    </row>
    <row r="1134">
      <c r="A1134" s="6">
        <v>59.0</v>
      </c>
      <c r="B1134" s="7"/>
      <c r="C1134" s="8"/>
      <c r="D1134" s="18"/>
      <c r="E1134" s="10"/>
      <c r="F1134" s="10"/>
      <c r="I1134" s="13" t="str">
        <f t="array" ref="I1134">IF(D1134="","",INDEX('Товары '!$D$2:$D$78, MATCH(D1134, 'Товары '!$B$2:$B$78, 0)))
</f>
        <v/>
      </c>
      <c r="J1134" s="13" t="str">
        <f>IF(D1134="","",VLOOKUP(D1134, 'Товары '!$B$2:$C$78, 2, FALSE))
</f>
        <v/>
      </c>
      <c r="K1134" s="15">
        <f t="shared" si="23"/>
        <v>0</v>
      </c>
    </row>
    <row r="1135">
      <c r="A1135" s="6">
        <v>60.0</v>
      </c>
      <c r="B1135" s="7"/>
      <c r="C1135" s="8"/>
      <c r="D1135" s="18"/>
      <c r="E1135" s="10"/>
      <c r="F1135" s="10"/>
      <c r="I1135" s="13" t="str">
        <f t="array" ref="I1135">IF(D1135="","",INDEX('Товары '!$D$2:$D$78, MATCH(D1135, 'Товары '!$B$2:$B$78, 0)))
</f>
        <v/>
      </c>
      <c r="J1135" s="13" t="str">
        <f>IF(D1135="","",VLOOKUP(D1135, 'Товары '!$B$2:$C$78, 2, FALSE))
</f>
        <v/>
      </c>
      <c r="K1135" s="15">
        <f t="shared" si="23"/>
        <v>0</v>
      </c>
    </row>
    <row r="1136">
      <c r="A1136" s="1" t="s">
        <v>0</v>
      </c>
      <c r="B1136" s="1" t="s">
        <v>1</v>
      </c>
      <c r="C1136" s="2" t="s">
        <v>2</v>
      </c>
      <c r="D1136" s="2" t="s">
        <v>3</v>
      </c>
      <c r="E1136" s="3" t="s">
        <v>4</v>
      </c>
      <c r="F1136" s="1" t="s">
        <v>5</v>
      </c>
      <c r="G1136" s="4" t="s">
        <v>6</v>
      </c>
      <c r="H1136" s="5" t="s">
        <v>7</v>
      </c>
      <c r="I1136" s="1" t="s">
        <v>8</v>
      </c>
      <c r="J1136" s="1" t="s">
        <v>9</v>
      </c>
      <c r="K1136" s="1" t="s">
        <v>10</v>
      </c>
    </row>
    <row r="1139">
      <c r="A1139" s="6">
        <v>1.0</v>
      </c>
      <c r="B1139" s="7">
        <v>45970.0</v>
      </c>
      <c r="C1139" s="8">
        <v>0.5390625</v>
      </c>
      <c r="D1139" s="9" t="s">
        <v>23</v>
      </c>
      <c r="E1139" s="10"/>
      <c r="F1139" s="10"/>
      <c r="G1139" s="11">
        <f>SUM(K1139:K1198)</f>
        <v>243.7</v>
      </c>
      <c r="H1139" s="12">
        <f>SUM(J1139:K1198)</f>
        <v>521</v>
      </c>
      <c r="I1139" s="13">
        <f t="array" ref="I1139">IF(D1139="","",INDEX('Товары '!$D$2:$D$78, MATCH(D1139, 'Товары '!$B$2:$B$78, 0)))
</f>
        <v>15</v>
      </c>
      <c r="J1139" s="14">
        <f>IF(D1139="","",VLOOKUP(D1139, 'Товары '!$B$2:$C$78, 2, FALSE))
</f>
        <v>8.5</v>
      </c>
      <c r="K1139" s="15">
        <f t="shared" ref="K1139:K1198" si="24">IF(OR(I1139="", J1139=""), "", VALUE(I1139) - VALUE(J1139))-F1139
</f>
        <v>6.5</v>
      </c>
    </row>
    <row r="1140">
      <c r="A1140" s="6">
        <v>2.0</v>
      </c>
      <c r="B1140" s="7">
        <v>45970.0</v>
      </c>
      <c r="C1140" s="16">
        <v>0.5391319444444445</v>
      </c>
      <c r="D1140" s="9" t="s">
        <v>16</v>
      </c>
      <c r="E1140" s="10"/>
      <c r="F1140" s="10"/>
      <c r="I1140" s="13">
        <f t="array" ref="I1140">IF(D1140="","",INDEX('Товары '!$D$2:$D$78, MATCH(D1140, 'Товары '!$B$2:$B$78, 0)))
</f>
        <v>15</v>
      </c>
      <c r="J1140" s="14">
        <f>IF(D1140="","",VLOOKUP(D1140, 'Товары '!$B$2:$C$78, 2, FALSE))
</f>
        <v>8.5</v>
      </c>
      <c r="K1140" s="15">
        <f t="shared" si="24"/>
        <v>6.5</v>
      </c>
    </row>
    <row r="1141">
      <c r="A1141" s="6">
        <v>3.0</v>
      </c>
      <c r="B1141" s="17">
        <v>45970.0</v>
      </c>
      <c r="C1141" s="8">
        <v>0.5610185185185185</v>
      </c>
      <c r="D1141" s="9" t="s">
        <v>12</v>
      </c>
      <c r="E1141" s="10"/>
      <c r="F1141" s="10"/>
      <c r="I1141" s="14">
        <f t="array" ref="I1141">IF(D1141="","",INDEX('Товары '!$D$2:$D$78, MATCH(D1141, 'Товары '!$B$2:$B$78, 0)))
</f>
        <v>13</v>
      </c>
      <c r="J1141" s="14">
        <f>IF(D1141="","",VLOOKUP(D1141, 'Товары '!$B$2:$C$78, 2, FALSE))
</f>
        <v>6.4</v>
      </c>
      <c r="K1141" s="15">
        <f t="shared" si="24"/>
        <v>6.6</v>
      </c>
    </row>
    <row r="1142">
      <c r="A1142" s="6">
        <v>4.0</v>
      </c>
      <c r="B1142" s="17">
        <v>45970.0</v>
      </c>
      <c r="C1142" s="8">
        <v>0.5634490740740741</v>
      </c>
      <c r="D1142" s="9" t="s">
        <v>14</v>
      </c>
      <c r="E1142" s="10"/>
      <c r="F1142" s="10"/>
      <c r="I1142" s="14">
        <f t="array" ref="I1142">IF(D1142="","",INDEX('Товары '!$D$2:$D$78, MATCH(D1142, 'Товары '!$B$2:$B$78, 0)))
</f>
        <v>15</v>
      </c>
      <c r="J1142" s="14">
        <f>IF(D1142="","",VLOOKUP(D1142, 'Товары '!$B$2:$C$78, 2, FALSE))
</f>
        <v>9</v>
      </c>
      <c r="K1142" s="15">
        <f t="shared" si="24"/>
        <v>6</v>
      </c>
    </row>
    <row r="1143">
      <c r="A1143" s="6">
        <v>5.0</v>
      </c>
      <c r="B1143" s="17">
        <v>45970.0</v>
      </c>
      <c r="C1143" s="8">
        <v>0.5851620370370371</v>
      </c>
      <c r="D1143" s="9" t="s">
        <v>14</v>
      </c>
      <c r="E1143" s="10"/>
      <c r="F1143" s="10"/>
      <c r="I1143" s="14">
        <f t="array" ref="I1143">IF(D1143="","",INDEX('Товары '!$D$2:$D$78, MATCH(D1143, 'Товары '!$B$2:$B$78, 0)))
</f>
        <v>15</v>
      </c>
      <c r="J1143" s="14">
        <f>IF(D1143="","",VLOOKUP(D1143, 'Товары '!$B$2:$C$78, 2, FALSE))
</f>
        <v>9</v>
      </c>
      <c r="K1143" s="15">
        <f t="shared" si="24"/>
        <v>6</v>
      </c>
    </row>
    <row r="1144">
      <c r="A1144" s="6">
        <v>6.0</v>
      </c>
      <c r="B1144" s="7">
        <v>45970.0</v>
      </c>
      <c r="C1144" s="8">
        <v>0.6049074074074074</v>
      </c>
      <c r="D1144" s="9" t="s">
        <v>15</v>
      </c>
      <c r="E1144" s="10"/>
      <c r="F1144" s="10"/>
      <c r="I1144" s="13">
        <f t="array" ref="I1144">IF(D1144="","",INDEX('Товары '!$D$2:$D$78, MATCH(D1144, 'Товары '!$B$2:$B$78, 0)))
</f>
        <v>15</v>
      </c>
      <c r="J1144" s="14">
        <f>IF(D1144="","",VLOOKUP(D1144, 'Товары '!$B$2:$C$78, 2, FALSE))
</f>
        <v>9</v>
      </c>
      <c r="K1144" s="15">
        <f t="shared" si="24"/>
        <v>6</v>
      </c>
    </row>
    <row r="1145">
      <c r="A1145" s="6">
        <v>7.0</v>
      </c>
      <c r="B1145" s="7">
        <v>45970.0</v>
      </c>
      <c r="C1145" s="8">
        <v>0.6173148148148148</v>
      </c>
      <c r="D1145" s="9" t="s">
        <v>25</v>
      </c>
      <c r="E1145" s="10"/>
      <c r="F1145" s="10">
        <v>5.0</v>
      </c>
      <c r="I1145" s="14">
        <f t="array" ref="I1145">IF(D1145="","",INDEX('Товары '!$D$2:$D$78, MATCH(D1145, 'Товары '!$B$2:$B$78, 0)))
</f>
        <v>30</v>
      </c>
      <c r="J1145" s="14">
        <f>IF(D1145="","",VLOOKUP(D1145, 'Товары '!$B$2:$C$78, 2, FALSE))
</f>
        <v>0</v>
      </c>
      <c r="K1145" s="15">
        <f t="shared" si="24"/>
        <v>25</v>
      </c>
    </row>
    <row r="1146">
      <c r="A1146" s="6">
        <v>8.0</v>
      </c>
      <c r="B1146" s="7"/>
      <c r="C1146" s="8"/>
      <c r="D1146" s="9" t="s">
        <v>16</v>
      </c>
      <c r="E1146" s="10"/>
      <c r="F1146" s="10"/>
      <c r="I1146" s="13">
        <f t="array" ref="I1146">IF(D1146="","",INDEX('Товары '!$D$2:$D$78, MATCH(D1146, 'Товары '!$B$2:$B$78, 0)))
</f>
        <v>15</v>
      </c>
      <c r="J1146" s="14">
        <f>IF(D1146="","",VLOOKUP(D1146, 'Товары '!$B$2:$C$78, 2, FALSE))
</f>
        <v>8.5</v>
      </c>
      <c r="K1146" s="15">
        <f t="shared" si="24"/>
        <v>6.5</v>
      </c>
    </row>
    <row r="1147">
      <c r="A1147" s="6">
        <v>9.0</v>
      </c>
      <c r="B1147" s="7">
        <v>45970.0</v>
      </c>
      <c r="C1147" s="8">
        <v>0.6335300925925926</v>
      </c>
      <c r="D1147" s="9" t="s">
        <v>19</v>
      </c>
      <c r="E1147" s="10"/>
      <c r="F1147" s="10"/>
      <c r="I1147" s="14">
        <f t="array" ref="I1147">IF(D1147="","",INDEX('Товары '!$D$2:$D$78, MATCH(D1147, 'Товары '!$B$2:$B$78, 0)))
</f>
        <v>13</v>
      </c>
      <c r="J1147" s="14">
        <f>IF(D1147="","",VLOOKUP(D1147, 'Товары '!$B$2:$C$78, 2, FALSE))
</f>
        <v>6.4</v>
      </c>
      <c r="K1147" s="15">
        <f t="shared" si="24"/>
        <v>6.6</v>
      </c>
    </row>
    <row r="1148">
      <c r="A1148" s="6">
        <v>10.0</v>
      </c>
      <c r="B1148" s="7">
        <v>45970.0</v>
      </c>
      <c r="C1148" s="8">
        <v>0.6598726851851852</v>
      </c>
      <c r="D1148" s="9" t="s">
        <v>15</v>
      </c>
      <c r="E1148" s="10"/>
      <c r="F1148" s="10"/>
      <c r="I1148" s="13">
        <f t="array" ref="I1148">IF(D1148="","",INDEX('Товары '!$D$2:$D$78, MATCH(D1148, 'Товары '!$B$2:$B$78, 0)))
</f>
        <v>15</v>
      </c>
      <c r="J1148" s="14">
        <f>IF(D1148="","",VLOOKUP(D1148, 'Товары '!$B$2:$C$78, 2, FALSE))
</f>
        <v>9</v>
      </c>
      <c r="K1148" s="15">
        <f t="shared" si="24"/>
        <v>6</v>
      </c>
    </row>
    <row r="1149">
      <c r="A1149" s="6">
        <v>11.0</v>
      </c>
      <c r="B1149" s="7">
        <v>45970.0</v>
      </c>
      <c r="C1149" s="8">
        <v>0.6602662037037037</v>
      </c>
      <c r="D1149" s="9" t="s">
        <v>23</v>
      </c>
      <c r="E1149" s="10"/>
      <c r="F1149" s="10"/>
      <c r="I1149" s="13">
        <f t="array" ref="I1149">IF(D1149="","",INDEX('Товары '!$D$2:$D$78, MATCH(D1149, 'Товары '!$B$2:$B$78, 0)))
</f>
        <v>15</v>
      </c>
      <c r="J1149" s="14">
        <f>IF(D1149="","",VLOOKUP(D1149, 'Товары '!$B$2:$C$78, 2, FALSE))
</f>
        <v>8.5</v>
      </c>
      <c r="K1149" s="15">
        <f t="shared" si="24"/>
        <v>6.5</v>
      </c>
    </row>
    <row r="1150">
      <c r="A1150" s="6">
        <v>12.0</v>
      </c>
      <c r="B1150" s="7">
        <v>45970.0</v>
      </c>
      <c r="C1150" s="8">
        <v>0.6783564814814815</v>
      </c>
      <c r="D1150" s="9" t="s">
        <v>15</v>
      </c>
      <c r="E1150" s="10"/>
      <c r="F1150" s="10"/>
      <c r="I1150" s="13">
        <f t="array" ref="I1150">IF(D1150="","",INDEX('Товары '!$D$2:$D$78, MATCH(D1150, 'Товары '!$B$2:$B$78, 0)))
</f>
        <v>15</v>
      </c>
      <c r="J1150" s="14">
        <f>IF(D1150="","",VLOOKUP(D1150, 'Товары '!$B$2:$C$78, 2, FALSE))
</f>
        <v>9</v>
      </c>
      <c r="K1150" s="15">
        <f t="shared" si="24"/>
        <v>6</v>
      </c>
    </row>
    <row r="1151">
      <c r="A1151" s="6">
        <v>13.0</v>
      </c>
      <c r="B1151" s="7">
        <v>45970.0</v>
      </c>
      <c r="C1151" s="8">
        <v>0.6935416666666666</v>
      </c>
      <c r="D1151" s="6" t="s">
        <v>15</v>
      </c>
      <c r="E1151" s="10"/>
      <c r="F1151" s="10"/>
      <c r="I1151" s="13">
        <f t="array" ref="I1151">IF(D1151="","",INDEX('Товары '!$D$2:$D$78, MATCH(D1151, 'Товары '!$B$2:$B$78, 0)))
</f>
        <v>15</v>
      </c>
      <c r="J1151" s="14">
        <f>IF(D1151="","",VLOOKUP(D1151, 'Товары '!$B$2:$C$78, 2, FALSE))
</f>
        <v>9</v>
      </c>
      <c r="K1151" s="15">
        <f t="shared" si="24"/>
        <v>6</v>
      </c>
    </row>
    <row r="1152">
      <c r="A1152" s="6">
        <v>14.0</v>
      </c>
      <c r="B1152" s="7">
        <v>45970.0</v>
      </c>
      <c r="C1152" s="8">
        <v>0.6935763888888888</v>
      </c>
      <c r="D1152" s="6" t="s">
        <v>17</v>
      </c>
      <c r="E1152" s="10"/>
      <c r="F1152" s="10"/>
      <c r="I1152" s="13">
        <f t="array" ref="I1152">IF(D1152="","",INDEX('Товары '!$D$2:$D$78, MATCH(D1152, 'Товары '!$B$2:$B$78, 0)))
</f>
        <v>15</v>
      </c>
      <c r="J1152" s="14">
        <f>IF(D1152="","",VLOOKUP(D1152, 'Товары '!$B$2:$C$78, 2, FALSE))
</f>
        <v>9</v>
      </c>
      <c r="K1152" s="15">
        <f t="shared" si="24"/>
        <v>6</v>
      </c>
    </row>
    <row r="1153">
      <c r="A1153" s="6">
        <v>15.0</v>
      </c>
      <c r="B1153" s="7">
        <v>45970.0</v>
      </c>
      <c r="C1153" s="8">
        <v>0.6952083333333333</v>
      </c>
      <c r="D1153" s="6" t="s">
        <v>22</v>
      </c>
      <c r="E1153" s="10"/>
      <c r="F1153" s="10"/>
      <c r="I1153" s="14">
        <f t="array" ref="I1153">IF(D1153="","",INDEX('Товары '!$D$2:$D$78, MATCH(D1153, 'Товары '!$B$2:$B$78, 0)))
</f>
        <v>15</v>
      </c>
      <c r="J1153" s="14">
        <f>IF(D1153="","",VLOOKUP(D1153, 'Товары '!$B$2:$C$78, 2, FALSE))
</f>
        <v>6</v>
      </c>
      <c r="K1153" s="15">
        <f t="shared" si="24"/>
        <v>9</v>
      </c>
    </row>
    <row r="1154">
      <c r="A1154" s="6">
        <v>16.0</v>
      </c>
      <c r="B1154" s="7">
        <v>45970.0</v>
      </c>
      <c r="C1154" s="8">
        <v>0.6953819444444445</v>
      </c>
      <c r="D1154" s="6" t="s">
        <v>14</v>
      </c>
      <c r="E1154" s="10"/>
      <c r="F1154" s="10"/>
      <c r="I1154" s="14">
        <f t="array" ref="I1154">IF(D1154="","",INDEX('Товары '!$D$2:$D$78, MATCH(D1154, 'Товары '!$B$2:$B$78, 0)))
</f>
        <v>15</v>
      </c>
      <c r="J1154" s="14">
        <f>IF(D1154="","",VLOOKUP(D1154, 'Товары '!$B$2:$C$78, 2, FALSE))
</f>
        <v>9</v>
      </c>
      <c r="K1154" s="15">
        <f t="shared" si="24"/>
        <v>6</v>
      </c>
    </row>
    <row r="1155">
      <c r="A1155" s="6">
        <v>17.0</v>
      </c>
      <c r="B1155" s="7">
        <v>45970.0</v>
      </c>
      <c r="C1155" s="8">
        <v>0.7307638888888889</v>
      </c>
      <c r="D1155" s="6" t="s">
        <v>15</v>
      </c>
      <c r="E1155" s="10"/>
      <c r="F1155" s="10"/>
      <c r="I1155" s="13">
        <f t="array" ref="I1155">IF(D1155="","",INDEX('Товары '!$D$2:$D$78, MATCH(D1155, 'Товары '!$B$2:$B$78, 0)))
</f>
        <v>15</v>
      </c>
      <c r="J1155" s="14">
        <f>IF(D1155="","",VLOOKUP(D1155, 'Товары '!$B$2:$C$78, 2, FALSE))
</f>
        <v>9</v>
      </c>
      <c r="K1155" s="15">
        <f t="shared" si="24"/>
        <v>6</v>
      </c>
    </row>
    <row r="1156">
      <c r="A1156" s="6">
        <v>18.0</v>
      </c>
      <c r="B1156" s="7">
        <v>45970.0</v>
      </c>
      <c r="C1156" s="8">
        <v>0.7398611111111111</v>
      </c>
      <c r="D1156" s="6" t="s">
        <v>15</v>
      </c>
      <c r="E1156" s="10"/>
      <c r="F1156" s="10"/>
      <c r="I1156" s="13">
        <f t="array" ref="I1156">IF(D1156="","",INDEX('Товары '!$D$2:$D$78, MATCH(D1156, 'Товары '!$B$2:$B$78, 0)))
</f>
        <v>15</v>
      </c>
      <c r="J1156" s="14">
        <f>IF(D1156="","",VLOOKUP(D1156, 'Товары '!$B$2:$C$78, 2, FALSE))
</f>
        <v>9</v>
      </c>
      <c r="K1156" s="15">
        <f t="shared" si="24"/>
        <v>6</v>
      </c>
    </row>
    <row r="1157">
      <c r="A1157" s="6">
        <v>19.0</v>
      </c>
      <c r="B1157" s="7">
        <v>45970.0</v>
      </c>
      <c r="C1157" s="8">
        <v>0.7404050925925926</v>
      </c>
      <c r="D1157" s="6" t="s">
        <v>12</v>
      </c>
      <c r="E1157" s="10"/>
      <c r="F1157" s="10"/>
      <c r="I1157" s="14">
        <f t="array" ref="I1157">IF(D1157="","",INDEX('Товары '!$D$2:$D$78, MATCH(D1157, 'Товары '!$B$2:$B$78, 0)))
</f>
        <v>13</v>
      </c>
      <c r="J1157" s="14">
        <f>IF(D1157="","",VLOOKUP(D1157, 'Товары '!$B$2:$C$78, 2, FALSE))
</f>
        <v>6.4</v>
      </c>
      <c r="K1157" s="15">
        <f t="shared" si="24"/>
        <v>6.6</v>
      </c>
    </row>
    <row r="1158">
      <c r="A1158" s="6">
        <v>20.0</v>
      </c>
      <c r="B1158" s="7">
        <v>45970.0</v>
      </c>
      <c r="C1158" s="8">
        <v>0.7479398148148149</v>
      </c>
      <c r="D1158" s="6" t="s">
        <v>12</v>
      </c>
      <c r="E1158" s="10"/>
      <c r="F1158" s="10"/>
      <c r="I1158" s="14">
        <f t="array" ref="I1158">IF(D1158="","",INDEX('Товары '!$D$2:$D$78, MATCH(D1158, 'Товары '!$B$2:$B$78, 0)))
</f>
        <v>13</v>
      </c>
      <c r="J1158" s="14">
        <f>IF(D1158="","",VLOOKUP(D1158, 'Товары '!$B$2:$C$78, 2, FALSE))
</f>
        <v>6.4</v>
      </c>
      <c r="K1158" s="15">
        <f t="shared" si="24"/>
        <v>6.6</v>
      </c>
    </row>
    <row r="1159">
      <c r="A1159" s="6">
        <v>21.0</v>
      </c>
      <c r="B1159" s="7">
        <v>45970.0</v>
      </c>
      <c r="C1159" s="8">
        <v>0.7517013888888889</v>
      </c>
      <c r="D1159" s="6" t="s">
        <v>15</v>
      </c>
      <c r="E1159" s="10"/>
      <c r="F1159" s="10"/>
      <c r="I1159" s="13">
        <f t="array" ref="I1159">IF(D1159="","",INDEX('Товары '!$D$2:$D$78, MATCH(D1159, 'Товары '!$B$2:$B$78, 0)))
</f>
        <v>15</v>
      </c>
      <c r="J1159" s="14">
        <f>IF(D1159="","",VLOOKUP(D1159, 'Товары '!$B$2:$C$78, 2, FALSE))
</f>
        <v>9</v>
      </c>
      <c r="K1159" s="15">
        <f t="shared" si="24"/>
        <v>6</v>
      </c>
    </row>
    <row r="1160">
      <c r="A1160" s="6">
        <v>22.0</v>
      </c>
      <c r="B1160" s="7">
        <v>45970.0</v>
      </c>
      <c r="C1160" s="8">
        <v>0.7734606481481482</v>
      </c>
      <c r="D1160" s="6" t="s">
        <v>15</v>
      </c>
      <c r="E1160" s="10"/>
      <c r="F1160" s="10"/>
      <c r="I1160" s="13">
        <f t="array" ref="I1160">IF(D1160="","",INDEX('Товары '!$D$2:$D$78, MATCH(D1160, 'Товары '!$B$2:$B$78, 0)))
</f>
        <v>15</v>
      </c>
      <c r="J1160" s="14">
        <f>IF(D1160="","",VLOOKUP(D1160, 'Товары '!$B$2:$C$78, 2, FALSE))
</f>
        <v>9</v>
      </c>
      <c r="K1160" s="15">
        <f t="shared" si="24"/>
        <v>6</v>
      </c>
    </row>
    <row r="1161">
      <c r="A1161" s="6">
        <v>23.0</v>
      </c>
      <c r="B1161" s="7">
        <v>45970.0</v>
      </c>
      <c r="C1161" s="8">
        <v>0.7760300925925926</v>
      </c>
      <c r="D1161" s="6" t="s">
        <v>12</v>
      </c>
      <c r="E1161" s="10"/>
      <c r="F1161" s="10"/>
      <c r="I1161" s="14">
        <f t="array" ref="I1161">IF(D1161="","",INDEX('Товары '!$D$2:$D$78, MATCH(D1161, 'Товары '!$B$2:$B$78, 0)))
</f>
        <v>13</v>
      </c>
      <c r="J1161" s="14">
        <f>IF(D1161="","",VLOOKUP(D1161, 'Товары '!$B$2:$C$78, 2, FALSE))
</f>
        <v>6.4</v>
      </c>
      <c r="K1161" s="15">
        <f t="shared" si="24"/>
        <v>6.6</v>
      </c>
    </row>
    <row r="1162">
      <c r="A1162" s="6">
        <v>24.0</v>
      </c>
      <c r="B1162" s="7">
        <v>45970.0</v>
      </c>
      <c r="C1162" s="8">
        <v>0.779050925925926</v>
      </c>
      <c r="D1162" s="6" t="s">
        <v>16</v>
      </c>
      <c r="E1162" s="10"/>
      <c r="F1162" s="10"/>
      <c r="I1162" s="13">
        <f t="array" ref="I1162">IF(D1162="","",INDEX('Товары '!$D$2:$D$78, MATCH(D1162, 'Товары '!$B$2:$B$78, 0)))
</f>
        <v>15</v>
      </c>
      <c r="J1162" s="14">
        <f>IF(D1162="","",VLOOKUP(D1162, 'Товары '!$B$2:$C$78, 2, FALSE))
</f>
        <v>8.5</v>
      </c>
      <c r="K1162" s="15">
        <f t="shared" si="24"/>
        <v>6.5</v>
      </c>
    </row>
    <row r="1163">
      <c r="A1163" s="6">
        <v>25.0</v>
      </c>
      <c r="B1163" s="7">
        <v>45970.0</v>
      </c>
      <c r="C1163" s="8">
        <v>0.7800694444444445</v>
      </c>
      <c r="D1163" s="6" t="s">
        <v>22</v>
      </c>
      <c r="E1163" s="10"/>
      <c r="F1163" s="10"/>
      <c r="I1163" s="14">
        <f t="array" ref="I1163">IF(D1163="","",INDEX('Товары '!$D$2:$D$78, MATCH(D1163, 'Товары '!$B$2:$B$78, 0)))
</f>
        <v>15</v>
      </c>
      <c r="J1163" s="14">
        <f>IF(D1163="","",VLOOKUP(D1163, 'Товары '!$B$2:$C$78, 2, FALSE))
</f>
        <v>6</v>
      </c>
      <c r="K1163" s="15">
        <f t="shared" si="24"/>
        <v>9</v>
      </c>
    </row>
    <row r="1164">
      <c r="A1164" s="6">
        <v>26.0</v>
      </c>
      <c r="B1164" s="7">
        <v>45970.0</v>
      </c>
      <c r="C1164" s="8">
        <v>0.791238425925926</v>
      </c>
      <c r="D1164" s="6" t="s">
        <v>14</v>
      </c>
      <c r="E1164" s="10"/>
      <c r="F1164" s="10"/>
      <c r="I1164" s="14">
        <f t="array" ref="I1164">IF(D1164="","",INDEX('Товары '!$D$2:$D$78, MATCH(D1164, 'Товары '!$B$2:$B$78, 0)))
</f>
        <v>15</v>
      </c>
      <c r="J1164" s="14">
        <f>IF(D1164="","",VLOOKUP(D1164, 'Товары '!$B$2:$C$78, 2, FALSE))
</f>
        <v>9</v>
      </c>
      <c r="K1164" s="15">
        <f t="shared" si="24"/>
        <v>6</v>
      </c>
    </row>
    <row r="1165">
      <c r="A1165" s="6">
        <v>27.0</v>
      </c>
      <c r="B1165" s="7">
        <v>45970.0</v>
      </c>
      <c r="C1165" s="8">
        <v>0.7926273148148149</v>
      </c>
      <c r="D1165" s="6" t="s">
        <v>12</v>
      </c>
      <c r="E1165" s="10"/>
      <c r="F1165" s="10"/>
      <c r="I1165" s="14">
        <f t="array" ref="I1165">IF(D1165="","",INDEX('Товары '!$D$2:$D$78, MATCH(D1165, 'Товары '!$B$2:$B$78, 0)))
</f>
        <v>13</v>
      </c>
      <c r="J1165" s="14">
        <f>IF(D1165="","",VLOOKUP(D1165, 'Товары '!$B$2:$C$78, 2, FALSE))
</f>
        <v>6.4</v>
      </c>
      <c r="K1165" s="15">
        <f t="shared" si="24"/>
        <v>6.6</v>
      </c>
    </row>
    <row r="1166">
      <c r="A1166" s="6">
        <v>28.0</v>
      </c>
      <c r="B1166" s="7">
        <v>45970.0</v>
      </c>
      <c r="C1166" s="8">
        <v>0.8016319444444444</v>
      </c>
      <c r="D1166" s="6" t="s">
        <v>15</v>
      </c>
      <c r="E1166" s="10"/>
      <c r="F1166" s="10"/>
      <c r="I1166" s="13">
        <f t="array" ref="I1166">IF(D1166="","",INDEX('Товары '!$D$2:$D$78, MATCH(D1166, 'Товары '!$B$2:$B$78, 0)))
</f>
        <v>15</v>
      </c>
      <c r="J1166" s="14">
        <f>IF(D1166="","",VLOOKUP(D1166, 'Товары '!$B$2:$C$78, 2, FALSE))
</f>
        <v>9</v>
      </c>
      <c r="K1166" s="15">
        <f t="shared" si="24"/>
        <v>6</v>
      </c>
    </row>
    <row r="1167">
      <c r="A1167" s="6">
        <v>29.0</v>
      </c>
      <c r="B1167" s="7">
        <v>45970.0</v>
      </c>
      <c r="C1167" s="8">
        <v>0.8034375</v>
      </c>
      <c r="D1167" s="6" t="s">
        <v>16</v>
      </c>
      <c r="E1167" s="10"/>
      <c r="F1167" s="10"/>
      <c r="I1167" s="13">
        <f t="array" ref="I1167">IF(D1167="","",INDEX('Товары '!$D$2:$D$78, MATCH(D1167, 'Товары '!$B$2:$B$78, 0)))
</f>
        <v>15</v>
      </c>
      <c r="J1167" s="14">
        <f>IF(D1167="","",VLOOKUP(D1167, 'Товары '!$B$2:$C$78, 2, FALSE))
</f>
        <v>8.5</v>
      </c>
      <c r="K1167" s="15">
        <f t="shared" si="24"/>
        <v>6.5</v>
      </c>
    </row>
    <row r="1168">
      <c r="A1168" s="6">
        <v>30.0</v>
      </c>
      <c r="B1168" s="7">
        <v>45970.0</v>
      </c>
      <c r="C1168" s="8">
        <v>0.8040046296296296</v>
      </c>
      <c r="D1168" s="6" t="s">
        <v>14</v>
      </c>
      <c r="E1168" s="10"/>
      <c r="F1168" s="10"/>
      <c r="I1168" s="14">
        <f t="array" ref="I1168">IF(D1168="","",INDEX('Товары '!$D$2:$D$78, MATCH(D1168, 'Товары '!$B$2:$B$78, 0)))
</f>
        <v>15</v>
      </c>
      <c r="J1168" s="14">
        <f>IF(D1168="","",VLOOKUP(D1168, 'Товары '!$B$2:$C$78, 2, FALSE))
</f>
        <v>9</v>
      </c>
      <c r="K1168" s="15">
        <f t="shared" si="24"/>
        <v>6</v>
      </c>
    </row>
    <row r="1169">
      <c r="A1169" s="6">
        <v>31.0</v>
      </c>
      <c r="B1169" s="7">
        <v>45970.0</v>
      </c>
      <c r="C1169" s="8">
        <v>0.8129513888888888</v>
      </c>
      <c r="D1169" s="6" t="s">
        <v>27</v>
      </c>
      <c r="E1169" s="10"/>
      <c r="F1169" s="10"/>
      <c r="I1169" s="14">
        <f t="array" ref="I1169">IF(D1169="","",INDEX('Товары '!$D$2:$D$78, MATCH(D1169, 'Товары '!$B$2:$B$78, 0)))
</f>
        <v>15</v>
      </c>
      <c r="J1169" s="14">
        <f>IF(D1169="","",VLOOKUP(D1169, 'Товары '!$B$2:$C$78, 2, FALSE))
</f>
        <v>8</v>
      </c>
      <c r="K1169" s="15">
        <f t="shared" si="24"/>
        <v>7</v>
      </c>
    </row>
    <row r="1170">
      <c r="A1170" s="6">
        <v>32.0</v>
      </c>
      <c r="B1170" s="7">
        <v>45970.0</v>
      </c>
      <c r="C1170" s="8">
        <v>0.8108564814814815</v>
      </c>
      <c r="D1170" s="6" t="s">
        <v>12</v>
      </c>
      <c r="E1170" s="10"/>
      <c r="F1170" s="10"/>
      <c r="I1170" s="14">
        <f t="array" ref="I1170">IF(D1170="","",INDEX('Товары '!$D$2:$D$78, MATCH(D1170, 'Товары '!$B$2:$B$78, 0)))
</f>
        <v>13</v>
      </c>
      <c r="J1170" s="14">
        <f>IF(D1170="","",VLOOKUP(D1170, 'Товары '!$B$2:$C$78, 2, FALSE))
</f>
        <v>6.4</v>
      </c>
      <c r="K1170" s="15">
        <f t="shared" si="24"/>
        <v>6.6</v>
      </c>
    </row>
    <row r="1171">
      <c r="A1171" s="6">
        <v>33.0</v>
      </c>
      <c r="B1171" s="7">
        <v>45970.0</v>
      </c>
      <c r="C1171" s="8">
        <v>0.8341666666666666</v>
      </c>
      <c r="D1171" s="6" t="s">
        <v>17</v>
      </c>
      <c r="E1171" s="10"/>
      <c r="F1171" s="10"/>
      <c r="I1171" s="13">
        <f t="array" ref="I1171">IF(D1171="","",INDEX('Товары '!$D$2:$D$78, MATCH(D1171, 'Товары '!$B$2:$B$78, 0)))
</f>
        <v>15</v>
      </c>
      <c r="J1171" s="14">
        <f>IF(D1171="","",VLOOKUP(D1171, 'Товары '!$B$2:$C$78, 2, FALSE))
</f>
        <v>9</v>
      </c>
      <c r="K1171" s="15">
        <f t="shared" si="24"/>
        <v>6</v>
      </c>
    </row>
    <row r="1172">
      <c r="A1172" s="6">
        <v>34.0</v>
      </c>
      <c r="B1172" s="7">
        <v>45970.0</v>
      </c>
      <c r="C1172" s="8">
        <v>0.856087962962963</v>
      </c>
      <c r="D1172" s="6" t="s">
        <v>16</v>
      </c>
      <c r="E1172" s="10"/>
      <c r="F1172" s="10"/>
      <c r="I1172" s="13">
        <f t="array" ref="I1172">IF(D1172="","",INDEX('Товары '!$D$2:$D$78, MATCH(D1172, 'Товары '!$B$2:$B$78, 0)))
</f>
        <v>15</v>
      </c>
      <c r="J1172" s="14">
        <f>IF(D1172="","",VLOOKUP(D1172, 'Товары '!$B$2:$C$78, 2, FALSE))
</f>
        <v>8.5</v>
      </c>
      <c r="K1172" s="15">
        <f t="shared" si="24"/>
        <v>6.5</v>
      </c>
    </row>
    <row r="1173">
      <c r="A1173" s="6">
        <v>35.0</v>
      </c>
      <c r="B1173" s="7">
        <v>45970.0</v>
      </c>
      <c r="C1173" s="8">
        <v>0.8563194444444444</v>
      </c>
      <c r="D1173" s="6" t="s">
        <v>20</v>
      </c>
      <c r="E1173" s="10"/>
      <c r="F1173" s="10"/>
      <c r="I1173" s="14">
        <f t="array" ref="I1173">IF(D1173="","",INDEX('Товары '!$D$2:$D$78, MATCH(D1173, 'Товары '!$B$2:$B$78, 0)))
</f>
        <v>15</v>
      </c>
      <c r="J1173" s="14">
        <f>IF(D1173="","",VLOOKUP(D1173, 'Товары '!$B$2:$C$78, 2, FALSE))
</f>
        <v>9</v>
      </c>
      <c r="K1173" s="15">
        <f t="shared" si="24"/>
        <v>6</v>
      </c>
    </row>
    <row r="1174">
      <c r="A1174" s="6">
        <v>36.0</v>
      </c>
      <c r="B1174" s="7"/>
      <c r="C1174" s="8"/>
      <c r="D1174" s="18"/>
      <c r="E1174" s="10"/>
      <c r="F1174" s="10"/>
      <c r="I1174" s="13" t="str">
        <f t="array" ref="I1174">IF(D1174="","",INDEX('Товары '!$D$2:$D$78, MATCH(D1174, 'Товары '!$B$2:$B$78, 0)))
</f>
        <v/>
      </c>
      <c r="J1174" s="13" t="str">
        <f>IF(D1174="","",VLOOKUP(D1174, 'Товары '!$B$2:$C$78, 2, FALSE))
</f>
        <v/>
      </c>
      <c r="K1174" s="15">
        <f t="shared" si="24"/>
        <v>0</v>
      </c>
    </row>
    <row r="1175">
      <c r="A1175" s="6">
        <v>37.0</v>
      </c>
      <c r="B1175" s="7"/>
      <c r="C1175" s="8"/>
      <c r="D1175" s="18"/>
      <c r="E1175" s="10"/>
      <c r="F1175" s="10"/>
      <c r="I1175" s="13" t="str">
        <f t="array" ref="I1175">IF(D1175="","",INDEX('Товары '!$D$2:$D$78, MATCH(D1175, 'Товары '!$B$2:$B$78, 0)))
</f>
        <v/>
      </c>
      <c r="J1175" s="13" t="str">
        <f>IF(D1175="","",VLOOKUP(D1175, 'Товары '!$B$2:$C$78, 2, FALSE))
</f>
        <v/>
      </c>
      <c r="K1175" s="15">
        <f t="shared" si="24"/>
        <v>0</v>
      </c>
    </row>
    <row r="1176">
      <c r="A1176" s="6">
        <v>38.0</v>
      </c>
      <c r="B1176" s="7"/>
      <c r="C1176" s="8"/>
      <c r="D1176" s="18"/>
      <c r="E1176" s="10"/>
      <c r="F1176" s="10"/>
      <c r="I1176" s="13" t="str">
        <f t="array" ref="I1176">IF(D1176="","",INDEX('Товары '!$D$2:$D$78, MATCH(D1176, 'Товары '!$B$2:$B$78, 0)))
</f>
        <v/>
      </c>
      <c r="J1176" s="13" t="str">
        <f>IF(D1176="","",VLOOKUP(D1176, 'Товары '!$B$2:$C$78, 2, FALSE))
</f>
        <v/>
      </c>
      <c r="K1176" s="15">
        <f t="shared" si="24"/>
        <v>0</v>
      </c>
    </row>
    <row r="1177">
      <c r="A1177" s="6">
        <v>39.0</v>
      </c>
      <c r="B1177" s="7"/>
      <c r="C1177" s="8"/>
      <c r="D1177" s="18"/>
      <c r="E1177" s="10"/>
      <c r="F1177" s="10"/>
      <c r="I1177" s="13" t="str">
        <f t="array" ref="I1177">IF(D1177="","",INDEX('Товары '!$D$2:$D$78, MATCH(D1177, 'Товары '!$B$2:$B$78, 0)))
</f>
        <v/>
      </c>
      <c r="J1177" s="13" t="str">
        <f>IF(D1177="","",VLOOKUP(D1177, 'Товары '!$B$2:$C$78, 2, FALSE))
</f>
        <v/>
      </c>
      <c r="K1177" s="15">
        <f t="shared" si="24"/>
        <v>0</v>
      </c>
    </row>
    <row r="1178">
      <c r="A1178" s="6">
        <v>40.0</v>
      </c>
      <c r="B1178" s="7"/>
      <c r="C1178" s="8"/>
      <c r="D1178" s="18"/>
      <c r="E1178" s="10"/>
      <c r="F1178" s="10"/>
      <c r="I1178" s="13" t="str">
        <f t="array" ref="I1178">IF(D1178="","",INDEX('Товары '!$D$2:$D$78, MATCH(D1178, 'Товары '!$B$2:$B$78, 0)))
</f>
        <v/>
      </c>
      <c r="J1178" s="13" t="str">
        <f>IF(D1178="","",VLOOKUP(D1178, 'Товары '!$B$2:$C$78, 2, FALSE))
</f>
        <v/>
      </c>
      <c r="K1178" s="15">
        <f t="shared" si="24"/>
        <v>0</v>
      </c>
    </row>
    <row r="1179">
      <c r="A1179" s="6">
        <v>41.0</v>
      </c>
      <c r="B1179" s="7"/>
      <c r="C1179" s="8"/>
      <c r="D1179" s="18"/>
      <c r="E1179" s="10"/>
      <c r="F1179" s="10"/>
      <c r="I1179" s="13" t="str">
        <f t="array" ref="I1179">IF(D1179="","",INDEX('Товары '!$D$2:$D$78, MATCH(D1179, 'Товары '!$B$2:$B$78, 0)))
</f>
        <v/>
      </c>
      <c r="J1179" s="13" t="str">
        <f>IF(D1179="","",VLOOKUP(D1179, 'Товары '!$B$2:$C$78, 2, FALSE))
</f>
        <v/>
      </c>
      <c r="K1179" s="15">
        <f t="shared" si="24"/>
        <v>0</v>
      </c>
    </row>
    <row r="1180">
      <c r="A1180" s="6">
        <v>42.0</v>
      </c>
      <c r="B1180" s="7"/>
      <c r="C1180" s="8"/>
      <c r="D1180" s="18"/>
      <c r="E1180" s="10"/>
      <c r="F1180" s="10"/>
      <c r="I1180" s="13" t="str">
        <f t="array" ref="I1180">IF(D1180="","",INDEX('Товары '!$D$2:$D$78, MATCH(D1180, 'Товары '!$B$2:$B$78, 0)))
</f>
        <v/>
      </c>
      <c r="J1180" s="13" t="str">
        <f>IF(D1180="","",VLOOKUP(D1180, 'Товары '!$B$2:$C$78, 2, FALSE))
</f>
        <v/>
      </c>
      <c r="K1180" s="15">
        <f t="shared" si="24"/>
        <v>0</v>
      </c>
    </row>
    <row r="1181">
      <c r="A1181" s="6">
        <v>43.0</v>
      </c>
      <c r="B1181" s="7"/>
      <c r="C1181" s="8"/>
      <c r="D1181" s="18"/>
      <c r="E1181" s="10"/>
      <c r="F1181" s="10"/>
      <c r="I1181" s="13" t="str">
        <f t="array" ref="I1181">IF(D1181="","",INDEX('Товары '!$D$2:$D$78, MATCH(D1181, 'Товары '!$B$2:$B$78, 0)))
</f>
        <v/>
      </c>
      <c r="J1181" s="13" t="str">
        <f>IF(D1181="","",VLOOKUP(D1181, 'Товары '!$B$2:$C$78, 2, FALSE))
</f>
        <v/>
      </c>
      <c r="K1181" s="15">
        <f t="shared" si="24"/>
        <v>0</v>
      </c>
    </row>
    <row r="1182">
      <c r="A1182" s="6">
        <v>44.0</v>
      </c>
      <c r="B1182" s="7"/>
      <c r="C1182" s="8"/>
      <c r="D1182" s="18"/>
      <c r="E1182" s="10"/>
      <c r="F1182" s="10"/>
      <c r="I1182" s="13" t="str">
        <f t="array" ref="I1182">IF(D1182="","",INDEX('Товары '!$D$2:$D$78, MATCH(D1182, 'Товары '!$B$2:$B$78, 0)))
</f>
        <v/>
      </c>
      <c r="J1182" s="13" t="str">
        <f>IF(D1182="","",VLOOKUP(D1182, 'Товары '!$B$2:$C$78, 2, FALSE))
</f>
        <v/>
      </c>
      <c r="K1182" s="15">
        <f t="shared" si="24"/>
        <v>0</v>
      </c>
    </row>
    <row r="1183">
      <c r="A1183" s="6">
        <v>45.0</v>
      </c>
      <c r="B1183" s="7"/>
      <c r="C1183" s="8"/>
      <c r="D1183" s="18"/>
      <c r="E1183" s="10"/>
      <c r="F1183" s="10"/>
      <c r="I1183" s="13" t="str">
        <f t="array" ref="I1183">IF(D1183="","",INDEX('Товары '!$D$2:$D$78, MATCH(D1183, 'Товары '!$B$2:$B$78, 0)))
</f>
        <v/>
      </c>
      <c r="J1183" s="13" t="str">
        <f>IF(D1183="","",VLOOKUP(D1183, 'Товары '!$B$2:$C$78, 2, FALSE))
</f>
        <v/>
      </c>
      <c r="K1183" s="15">
        <f t="shared" si="24"/>
        <v>0</v>
      </c>
    </row>
    <row r="1184">
      <c r="A1184" s="6">
        <v>46.0</v>
      </c>
      <c r="B1184" s="7"/>
      <c r="C1184" s="8"/>
      <c r="D1184" s="18"/>
      <c r="E1184" s="10"/>
      <c r="F1184" s="10"/>
      <c r="I1184" s="13" t="str">
        <f t="array" ref="I1184">IF(D1184="","",INDEX('Товары '!$D$2:$D$78, MATCH(D1184, 'Товары '!$B$2:$B$78, 0)))
</f>
        <v/>
      </c>
      <c r="J1184" s="13" t="str">
        <f>IF(D1184="","",VLOOKUP(D1184, 'Товары '!$B$2:$C$78, 2, FALSE))
</f>
        <v/>
      </c>
      <c r="K1184" s="15">
        <f t="shared" si="24"/>
        <v>0</v>
      </c>
    </row>
    <row r="1185">
      <c r="A1185" s="6">
        <v>47.0</v>
      </c>
      <c r="B1185" s="7"/>
      <c r="C1185" s="8"/>
      <c r="D1185" s="18"/>
      <c r="E1185" s="10"/>
      <c r="F1185" s="10"/>
      <c r="I1185" s="13" t="str">
        <f t="array" ref="I1185">IF(D1185="","",INDEX('Товары '!$D$2:$D$78, MATCH(D1185, 'Товары '!$B$2:$B$78, 0)))
</f>
        <v/>
      </c>
      <c r="J1185" s="13" t="str">
        <f>IF(D1185="","",VLOOKUP(D1185, 'Товары '!$B$2:$C$78, 2, FALSE))
</f>
        <v/>
      </c>
      <c r="K1185" s="15">
        <f t="shared" si="24"/>
        <v>0</v>
      </c>
    </row>
    <row r="1186">
      <c r="A1186" s="6">
        <v>48.0</v>
      </c>
      <c r="B1186" s="7"/>
      <c r="C1186" s="8"/>
      <c r="D1186" s="18"/>
      <c r="E1186" s="10"/>
      <c r="F1186" s="10"/>
      <c r="I1186" s="13" t="str">
        <f t="array" ref="I1186">IF(D1186="","",INDEX('Товары '!$D$2:$D$78, MATCH(D1186, 'Товары '!$B$2:$B$78, 0)))
</f>
        <v/>
      </c>
      <c r="J1186" s="13" t="str">
        <f>IF(D1186="","",VLOOKUP(D1186, 'Товары '!$B$2:$C$78, 2, FALSE))
</f>
        <v/>
      </c>
      <c r="K1186" s="15">
        <f t="shared" si="24"/>
        <v>0</v>
      </c>
    </row>
    <row r="1187">
      <c r="A1187" s="6">
        <v>49.0</v>
      </c>
      <c r="B1187" s="7"/>
      <c r="C1187" s="8"/>
      <c r="D1187" s="18"/>
      <c r="E1187" s="10"/>
      <c r="F1187" s="10"/>
      <c r="I1187" s="13" t="str">
        <f t="array" ref="I1187">IF(D1187="","",INDEX('Товары '!$D$2:$D$78, MATCH(D1187, 'Товары '!$B$2:$B$78, 0)))
</f>
        <v/>
      </c>
      <c r="J1187" s="13" t="str">
        <f>IF(D1187="","",VLOOKUP(D1187, 'Товары '!$B$2:$C$78, 2, FALSE))
</f>
        <v/>
      </c>
      <c r="K1187" s="15">
        <f t="shared" si="24"/>
        <v>0</v>
      </c>
    </row>
    <row r="1188">
      <c r="A1188" s="6">
        <v>50.0</v>
      </c>
      <c r="B1188" s="7"/>
      <c r="C1188" s="8"/>
      <c r="D1188" s="18"/>
      <c r="E1188" s="10"/>
      <c r="F1188" s="10"/>
      <c r="I1188" s="13" t="str">
        <f t="array" ref="I1188">IF(D1188="","",INDEX('Товары '!$D$2:$D$78, MATCH(D1188, 'Товары '!$B$2:$B$78, 0)))
</f>
        <v/>
      </c>
      <c r="J1188" s="13" t="str">
        <f>IF(D1188="","",VLOOKUP(D1188, 'Товары '!$B$2:$C$78, 2, FALSE))
</f>
        <v/>
      </c>
      <c r="K1188" s="15">
        <f t="shared" si="24"/>
        <v>0</v>
      </c>
    </row>
    <row r="1189">
      <c r="A1189" s="6">
        <v>51.0</v>
      </c>
      <c r="B1189" s="7"/>
      <c r="C1189" s="8"/>
      <c r="D1189" s="18"/>
      <c r="E1189" s="10"/>
      <c r="F1189" s="10"/>
      <c r="I1189" s="13" t="str">
        <f t="array" ref="I1189">IF(D1189="","",INDEX('Товары '!$D$2:$D$78, MATCH(D1189, 'Товары '!$B$2:$B$78, 0)))
</f>
        <v/>
      </c>
      <c r="J1189" s="13" t="str">
        <f>IF(D1189="","",VLOOKUP(D1189, 'Товары '!$B$2:$C$78, 2, FALSE))
</f>
        <v/>
      </c>
      <c r="K1189" s="15">
        <f t="shared" si="24"/>
        <v>0</v>
      </c>
    </row>
    <row r="1190">
      <c r="A1190" s="6">
        <v>52.0</v>
      </c>
      <c r="B1190" s="7"/>
      <c r="C1190" s="8"/>
      <c r="D1190" s="18"/>
      <c r="E1190" s="10"/>
      <c r="F1190" s="10"/>
      <c r="I1190" s="13" t="str">
        <f t="array" ref="I1190">IF(D1190="","",INDEX('Товары '!$D$2:$D$78, MATCH(D1190, 'Товары '!$B$2:$B$78, 0)))
</f>
        <v/>
      </c>
      <c r="J1190" s="13" t="str">
        <f>IF(D1190="","",VLOOKUP(D1190, 'Товары '!$B$2:$C$78, 2, FALSE))
</f>
        <v/>
      </c>
      <c r="K1190" s="15">
        <f t="shared" si="24"/>
        <v>0</v>
      </c>
    </row>
    <row r="1191">
      <c r="A1191" s="6">
        <v>53.0</v>
      </c>
      <c r="B1191" s="7"/>
      <c r="C1191" s="8"/>
      <c r="D1191" s="18"/>
      <c r="E1191" s="10"/>
      <c r="F1191" s="10"/>
      <c r="I1191" s="13" t="str">
        <f t="array" ref="I1191">IF(D1191="","",INDEX('Товары '!$D$2:$D$78, MATCH(D1191, 'Товары '!$B$2:$B$78, 0)))
</f>
        <v/>
      </c>
      <c r="J1191" s="13" t="str">
        <f>IF(D1191="","",VLOOKUP(D1191, 'Товары '!$B$2:$C$78, 2, FALSE))
</f>
        <v/>
      </c>
      <c r="K1191" s="15">
        <f t="shared" si="24"/>
        <v>0</v>
      </c>
    </row>
    <row r="1192">
      <c r="A1192" s="6">
        <v>54.0</v>
      </c>
      <c r="B1192" s="7"/>
      <c r="C1192" s="8"/>
      <c r="D1192" s="18"/>
      <c r="E1192" s="10"/>
      <c r="F1192" s="10"/>
      <c r="I1192" s="13" t="str">
        <f t="array" ref="I1192">IF(D1192="","",INDEX('Товары '!$D$2:$D$78, MATCH(D1192, 'Товары '!$B$2:$B$78, 0)))
</f>
        <v/>
      </c>
      <c r="J1192" s="13" t="str">
        <f>IF(D1192="","",VLOOKUP(D1192, 'Товары '!$B$2:$C$78, 2, FALSE))
</f>
        <v/>
      </c>
      <c r="K1192" s="15">
        <f t="shared" si="24"/>
        <v>0</v>
      </c>
    </row>
    <row r="1193">
      <c r="A1193" s="6">
        <v>55.0</v>
      </c>
      <c r="B1193" s="7"/>
      <c r="C1193" s="8"/>
      <c r="D1193" s="18"/>
      <c r="E1193" s="10"/>
      <c r="F1193" s="10"/>
      <c r="I1193" s="13" t="str">
        <f t="array" ref="I1193">IF(D1193="","",INDEX('Товары '!$D$2:$D$78, MATCH(D1193, 'Товары '!$B$2:$B$78, 0)))
</f>
        <v/>
      </c>
      <c r="J1193" s="13" t="str">
        <f>IF(D1193="","",VLOOKUP(D1193, 'Товары '!$B$2:$C$78, 2, FALSE))
</f>
        <v/>
      </c>
      <c r="K1193" s="15">
        <f t="shared" si="24"/>
        <v>0</v>
      </c>
    </row>
    <row r="1194">
      <c r="A1194" s="6">
        <v>56.0</v>
      </c>
      <c r="B1194" s="7"/>
      <c r="C1194" s="8"/>
      <c r="D1194" s="18"/>
      <c r="E1194" s="10"/>
      <c r="F1194" s="10"/>
      <c r="I1194" s="13" t="str">
        <f t="array" ref="I1194">IF(D1194="","",INDEX('Товары '!$D$2:$D$78, MATCH(D1194, 'Товары '!$B$2:$B$78, 0)))
</f>
        <v/>
      </c>
      <c r="J1194" s="13" t="str">
        <f>IF(D1194="","",VLOOKUP(D1194, 'Товары '!$B$2:$C$78, 2, FALSE))
</f>
        <v/>
      </c>
      <c r="K1194" s="15">
        <f t="shared" si="24"/>
        <v>0</v>
      </c>
    </row>
    <row r="1195">
      <c r="A1195" s="6">
        <v>57.0</v>
      </c>
      <c r="B1195" s="7"/>
      <c r="C1195" s="8"/>
      <c r="D1195" s="18"/>
      <c r="E1195" s="10"/>
      <c r="F1195" s="10"/>
      <c r="I1195" s="13" t="str">
        <f t="array" ref="I1195">IF(D1195="","",INDEX('Товары '!$D$2:$D$78, MATCH(D1195, 'Товары '!$B$2:$B$78, 0)))
</f>
        <v/>
      </c>
      <c r="J1195" s="13" t="str">
        <f>IF(D1195="","",VLOOKUP(D1195, 'Товары '!$B$2:$C$78, 2, FALSE))
</f>
        <v/>
      </c>
      <c r="K1195" s="15">
        <f t="shared" si="24"/>
        <v>0</v>
      </c>
    </row>
    <row r="1196">
      <c r="A1196" s="6">
        <v>58.0</v>
      </c>
      <c r="B1196" s="7"/>
      <c r="C1196" s="8"/>
      <c r="D1196" s="18"/>
      <c r="E1196" s="10"/>
      <c r="F1196" s="10"/>
      <c r="I1196" s="13" t="str">
        <f t="array" ref="I1196">IF(D1196="","",INDEX('Товары '!$D$2:$D$78, MATCH(D1196, 'Товары '!$B$2:$B$78, 0)))
</f>
        <v/>
      </c>
      <c r="J1196" s="13" t="str">
        <f>IF(D1196="","",VLOOKUP(D1196, 'Товары '!$B$2:$C$78, 2, FALSE))
</f>
        <v/>
      </c>
      <c r="K1196" s="15">
        <f t="shared" si="24"/>
        <v>0</v>
      </c>
    </row>
    <row r="1197">
      <c r="A1197" s="6">
        <v>59.0</v>
      </c>
      <c r="B1197" s="7"/>
      <c r="C1197" s="8"/>
      <c r="D1197" s="18"/>
      <c r="E1197" s="10"/>
      <c r="F1197" s="10"/>
      <c r="I1197" s="13" t="str">
        <f t="array" ref="I1197">IF(D1197="","",INDEX('Товары '!$D$2:$D$78, MATCH(D1197, 'Товары '!$B$2:$B$78, 0)))
</f>
        <v/>
      </c>
      <c r="J1197" s="13" t="str">
        <f>IF(D1197="","",VLOOKUP(D1197, 'Товары '!$B$2:$C$78, 2, FALSE))
</f>
        <v/>
      </c>
      <c r="K1197" s="15">
        <f t="shared" si="24"/>
        <v>0</v>
      </c>
    </row>
    <row r="1198">
      <c r="A1198" s="6">
        <v>60.0</v>
      </c>
      <c r="B1198" s="7"/>
      <c r="C1198" s="8"/>
      <c r="D1198" s="18"/>
      <c r="E1198" s="10"/>
      <c r="F1198" s="10"/>
      <c r="I1198" s="13" t="str">
        <f t="array" ref="I1198">IF(D1198="","",INDEX('Товары '!$D$2:$D$78, MATCH(D1198, 'Товары '!$B$2:$B$78, 0)))
</f>
        <v/>
      </c>
      <c r="J1198" s="13" t="str">
        <f>IF(D1198="","",VLOOKUP(D1198, 'Товары '!$B$2:$C$78, 2, FALSE))
</f>
        <v/>
      </c>
      <c r="K1198" s="15">
        <f t="shared" si="24"/>
        <v>0</v>
      </c>
    </row>
    <row r="1199">
      <c r="A1199" s="1" t="s">
        <v>0</v>
      </c>
      <c r="B1199" s="1" t="s">
        <v>1</v>
      </c>
      <c r="C1199" s="2" t="s">
        <v>2</v>
      </c>
      <c r="D1199" s="2" t="s">
        <v>3</v>
      </c>
      <c r="E1199" s="3" t="s">
        <v>4</v>
      </c>
      <c r="F1199" s="1" t="s">
        <v>5</v>
      </c>
      <c r="G1199" s="4" t="s">
        <v>6</v>
      </c>
      <c r="H1199" s="5" t="s">
        <v>7</v>
      </c>
      <c r="I1199" s="1" t="s">
        <v>8</v>
      </c>
      <c r="J1199" s="1" t="s">
        <v>9</v>
      </c>
      <c r="K1199" s="1" t="s">
        <v>10</v>
      </c>
    </row>
    <row r="1202">
      <c r="A1202" s="6">
        <v>1.0</v>
      </c>
      <c r="B1202" s="7">
        <v>45971.0</v>
      </c>
      <c r="C1202" s="8">
        <v>0.5409837962962963</v>
      </c>
      <c r="D1202" s="9" t="s">
        <v>15</v>
      </c>
      <c r="E1202" s="10"/>
      <c r="F1202" s="10"/>
      <c r="G1202" s="11">
        <f>SUM(K1202:K1261)</f>
        <v>224.1</v>
      </c>
      <c r="H1202" s="12">
        <f>SUM(J1202:K1261)</f>
        <v>530</v>
      </c>
      <c r="I1202" s="13">
        <f t="array" ref="I1202">IF(D1202="","",INDEX('Товары '!$D$2:$D$78, MATCH(D1202, 'Товары '!$B$2:$B$78, 0)))
</f>
        <v>15</v>
      </c>
      <c r="J1202" s="14">
        <f>IF(D1202="","",VLOOKUP(D1202, 'Товары '!$B$2:$C$78, 2, FALSE))
</f>
        <v>9</v>
      </c>
      <c r="K1202" s="15">
        <f t="shared" ref="K1202:K1261" si="25">IF(OR(I1202="", J1202=""), "", VALUE(I1202) - VALUE(J1202))-F1202
</f>
        <v>6</v>
      </c>
    </row>
    <row r="1203">
      <c r="A1203" s="6">
        <v>2.0</v>
      </c>
      <c r="B1203" s="7">
        <v>45971.0</v>
      </c>
      <c r="C1203" s="16">
        <v>0.5748842592592592</v>
      </c>
      <c r="D1203" s="9" t="s">
        <v>15</v>
      </c>
      <c r="E1203" s="10"/>
      <c r="F1203" s="10">
        <v>5.0</v>
      </c>
      <c r="I1203" s="13">
        <f t="array" ref="I1203">IF(D1203="","",INDEX('Товары '!$D$2:$D$78, MATCH(D1203, 'Товары '!$B$2:$B$78, 0)))
</f>
        <v>15</v>
      </c>
      <c r="J1203" s="14">
        <f>IF(D1203="","",VLOOKUP(D1203, 'Товары '!$B$2:$C$78, 2, FALSE))
</f>
        <v>9</v>
      </c>
      <c r="K1203" s="15">
        <f t="shared" si="25"/>
        <v>1</v>
      </c>
    </row>
    <row r="1204">
      <c r="A1204" s="6">
        <v>3.0</v>
      </c>
      <c r="B1204" s="17">
        <v>45971.0</v>
      </c>
      <c r="C1204" s="8">
        <v>0.5752893518518518</v>
      </c>
      <c r="D1204" s="9" t="s">
        <v>20</v>
      </c>
      <c r="E1204" s="10"/>
      <c r="F1204" s="10"/>
      <c r="I1204" s="14">
        <f t="array" ref="I1204">IF(D1204="","",INDEX('Товары '!$D$2:$D$78, MATCH(D1204, 'Товары '!$B$2:$B$78, 0)))
</f>
        <v>15</v>
      </c>
      <c r="J1204" s="14">
        <f>IF(D1204="","",VLOOKUP(D1204, 'Товары '!$B$2:$C$78, 2, FALSE))
</f>
        <v>9</v>
      </c>
      <c r="K1204" s="15">
        <f t="shared" si="25"/>
        <v>6</v>
      </c>
    </row>
    <row r="1205">
      <c r="A1205" s="6">
        <v>4.0</v>
      </c>
      <c r="B1205" s="17">
        <v>45971.0</v>
      </c>
      <c r="C1205" s="8">
        <v>0.612650462962963</v>
      </c>
      <c r="D1205" s="9" t="s">
        <v>20</v>
      </c>
      <c r="E1205" s="10"/>
      <c r="F1205" s="10"/>
      <c r="I1205" s="14">
        <f t="array" ref="I1205">IF(D1205="","",INDEX('Товары '!$D$2:$D$78, MATCH(D1205, 'Товары '!$B$2:$B$78, 0)))
</f>
        <v>15</v>
      </c>
      <c r="J1205" s="14">
        <f>IF(D1205="","",VLOOKUP(D1205, 'Товары '!$B$2:$C$78, 2, FALSE))
</f>
        <v>9</v>
      </c>
      <c r="K1205" s="15">
        <f t="shared" si="25"/>
        <v>6</v>
      </c>
    </row>
    <row r="1206">
      <c r="A1206" s="6">
        <v>5.0</v>
      </c>
      <c r="B1206" s="17">
        <v>45971.0</v>
      </c>
      <c r="C1206" s="8">
        <v>0.6128009259259259</v>
      </c>
      <c r="D1206" s="9" t="s">
        <v>13</v>
      </c>
      <c r="E1206" s="10"/>
      <c r="F1206" s="10"/>
      <c r="I1206" s="14">
        <f t="array" ref="I1206">IF(D1206="","",INDEX('Товары '!$D$2:$D$78, MATCH(D1206, 'Товары '!$B$2:$B$78, 0)))
</f>
        <v>70</v>
      </c>
      <c r="J1206" s="14">
        <f>IF(D1206="","",VLOOKUP(D1206, 'Товары '!$B$2:$C$78, 2, FALSE))
</f>
        <v>40</v>
      </c>
      <c r="K1206" s="15">
        <f t="shared" si="25"/>
        <v>30</v>
      </c>
    </row>
    <row r="1207">
      <c r="A1207" s="6">
        <v>6.0</v>
      </c>
      <c r="B1207" s="7">
        <v>45971.0</v>
      </c>
      <c r="C1207" s="8">
        <v>0.6128356481481482</v>
      </c>
      <c r="D1207" s="9" t="s">
        <v>16</v>
      </c>
      <c r="E1207" s="10"/>
      <c r="F1207" s="10"/>
      <c r="I1207" s="13">
        <f t="array" ref="I1207">IF(D1207="","",INDEX('Товары '!$D$2:$D$78, MATCH(D1207, 'Товары '!$B$2:$B$78, 0)))
</f>
        <v>15</v>
      </c>
      <c r="J1207" s="14">
        <f>IF(D1207="","",VLOOKUP(D1207, 'Товары '!$B$2:$C$78, 2, FALSE))
</f>
        <v>8.5</v>
      </c>
      <c r="K1207" s="15">
        <f t="shared" si="25"/>
        <v>6.5</v>
      </c>
    </row>
    <row r="1208">
      <c r="A1208" s="6">
        <v>7.0</v>
      </c>
      <c r="B1208" s="7">
        <v>45971.0</v>
      </c>
      <c r="C1208" s="8">
        <v>0.6309027777777778</v>
      </c>
      <c r="D1208" s="9" t="s">
        <v>20</v>
      </c>
      <c r="E1208" s="10"/>
      <c r="F1208" s="10"/>
      <c r="I1208" s="14">
        <f t="array" ref="I1208">IF(D1208="","",INDEX('Товары '!$D$2:$D$78, MATCH(D1208, 'Товары '!$B$2:$B$78, 0)))
</f>
        <v>15</v>
      </c>
      <c r="J1208" s="14">
        <f>IF(D1208="","",VLOOKUP(D1208, 'Товары '!$B$2:$C$78, 2, FALSE))
</f>
        <v>9</v>
      </c>
      <c r="K1208" s="15">
        <f t="shared" si="25"/>
        <v>6</v>
      </c>
    </row>
    <row r="1209">
      <c r="A1209" s="6">
        <v>8.0</v>
      </c>
      <c r="B1209" s="7">
        <v>45971.0</v>
      </c>
      <c r="C1209" s="8">
        <v>0.6806828703703703</v>
      </c>
      <c r="D1209" s="9" t="s">
        <v>15</v>
      </c>
      <c r="E1209" s="10"/>
      <c r="F1209" s="10"/>
      <c r="I1209" s="13">
        <f t="array" ref="I1209">IF(D1209="","",INDEX('Товары '!$D$2:$D$78, MATCH(D1209, 'Товары '!$B$2:$B$78, 0)))
</f>
        <v>15</v>
      </c>
      <c r="J1209" s="14">
        <f>IF(D1209="","",VLOOKUP(D1209, 'Товары '!$B$2:$C$78, 2, FALSE))
</f>
        <v>9</v>
      </c>
      <c r="K1209" s="15">
        <f t="shared" si="25"/>
        <v>6</v>
      </c>
    </row>
    <row r="1210">
      <c r="A1210" s="6">
        <v>9.0</v>
      </c>
      <c r="B1210" s="7">
        <v>45971.0</v>
      </c>
      <c r="C1210" s="8">
        <v>0.6807291666666667</v>
      </c>
      <c r="D1210" s="9" t="s">
        <v>15</v>
      </c>
      <c r="E1210" s="10"/>
      <c r="F1210" s="10"/>
      <c r="I1210" s="13">
        <f t="array" ref="I1210">IF(D1210="","",INDEX('Товары '!$D$2:$D$78, MATCH(D1210, 'Товары '!$B$2:$B$78, 0)))
</f>
        <v>15</v>
      </c>
      <c r="J1210" s="14">
        <f>IF(D1210="","",VLOOKUP(D1210, 'Товары '!$B$2:$C$78, 2, FALSE))
</f>
        <v>9</v>
      </c>
      <c r="K1210" s="15">
        <f t="shared" si="25"/>
        <v>6</v>
      </c>
    </row>
    <row r="1211">
      <c r="A1211" s="6">
        <v>10.0</v>
      </c>
      <c r="B1211" s="7">
        <v>45971.0</v>
      </c>
      <c r="C1211" s="8">
        <v>0.698275462962963</v>
      </c>
      <c r="D1211" s="9" t="s">
        <v>15</v>
      </c>
      <c r="E1211" s="10"/>
      <c r="F1211" s="10"/>
      <c r="I1211" s="13">
        <f t="array" ref="I1211">IF(D1211="","",INDEX('Товары '!$D$2:$D$78, MATCH(D1211, 'Товары '!$B$2:$B$78, 0)))
</f>
        <v>15</v>
      </c>
      <c r="J1211" s="14">
        <f>IF(D1211="","",VLOOKUP(D1211, 'Товары '!$B$2:$C$78, 2, FALSE))
</f>
        <v>9</v>
      </c>
      <c r="K1211" s="15">
        <f t="shared" si="25"/>
        <v>6</v>
      </c>
    </row>
    <row r="1212">
      <c r="A1212" s="6">
        <v>11.0</v>
      </c>
      <c r="B1212" s="7">
        <v>45971.0</v>
      </c>
      <c r="C1212" s="8">
        <v>0.7302199074074074</v>
      </c>
      <c r="D1212" s="9" t="s">
        <v>15</v>
      </c>
      <c r="E1212" s="10"/>
      <c r="F1212" s="10"/>
      <c r="I1212" s="13">
        <f t="array" ref="I1212">IF(D1212="","",INDEX('Товары '!$D$2:$D$78, MATCH(D1212, 'Товары '!$B$2:$B$78, 0)))
</f>
        <v>15</v>
      </c>
      <c r="J1212" s="14">
        <f>IF(D1212="","",VLOOKUP(D1212, 'Товары '!$B$2:$C$78, 2, FALSE))
</f>
        <v>9</v>
      </c>
      <c r="K1212" s="15">
        <f t="shared" si="25"/>
        <v>6</v>
      </c>
    </row>
    <row r="1213">
      <c r="A1213" s="6">
        <v>12.0</v>
      </c>
      <c r="B1213" s="7">
        <v>45971.0</v>
      </c>
      <c r="C1213" s="8">
        <v>0.7303472222222223</v>
      </c>
      <c r="D1213" s="9" t="s">
        <v>13</v>
      </c>
      <c r="E1213" s="10"/>
      <c r="F1213" s="10"/>
      <c r="I1213" s="14">
        <f t="array" ref="I1213">IF(D1213="","",INDEX('Товары '!$D$2:$D$78, MATCH(D1213, 'Товары '!$B$2:$B$78, 0)))
</f>
        <v>70</v>
      </c>
      <c r="J1213" s="14">
        <f>IF(D1213="","",VLOOKUP(D1213, 'Товары '!$B$2:$C$78, 2, FALSE))
</f>
        <v>40</v>
      </c>
      <c r="K1213" s="15">
        <f t="shared" si="25"/>
        <v>30</v>
      </c>
    </row>
    <row r="1214">
      <c r="A1214" s="6">
        <v>13.0</v>
      </c>
      <c r="B1214" s="7">
        <v>45971.0</v>
      </c>
      <c r="C1214" s="8">
        <v>0.7645486111111112</v>
      </c>
      <c r="D1214" s="6" t="s">
        <v>20</v>
      </c>
      <c r="E1214" s="10"/>
      <c r="F1214" s="10"/>
      <c r="I1214" s="14">
        <f t="array" ref="I1214">IF(D1214="","",INDEX('Товары '!$D$2:$D$78, MATCH(D1214, 'Товары '!$B$2:$B$78, 0)))
</f>
        <v>15</v>
      </c>
      <c r="J1214" s="14">
        <f>IF(D1214="","",VLOOKUP(D1214, 'Товары '!$B$2:$C$78, 2, FALSE))
</f>
        <v>9</v>
      </c>
      <c r="K1214" s="15">
        <f t="shared" si="25"/>
        <v>6</v>
      </c>
    </row>
    <row r="1215">
      <c r="A1215" s="6">
        <v>14.0</v>
      </c>
      <c r="B1215" s="7">
        <v>45971.0</v>
      </c>
      <c r="C1215" s="8">
        <v>0.7646759259259259</v>
      </c>
      <c r="D1215" s="6" t="s">
        <v>20</v>
      </c>
      <c r="E1215" s="10"/>
      <c r="F1215" s="10"/>
      <c r="I1215" s="14">
        <f t="array" ref="I1215">IF(D1215="","",INDEX('Товары '!$D$2:$D$78, MATCH(D1215, 'Товары '!$B$2:$B$78, 0)))
</f>
        <v>15</v>
      </c>
      <c r="J1215" s="14">
        <f>IF(D1215="","",VLOOKUP(D1215, 'Товары '!$B$2:$C$78, 2, FALSE))
</f>
        <v>9</v>
      </c>
      <c r="K1215" s="15">
        <f t="shared" si="25"/>
        <v>6</v>
      </c>
    </row>
    <row r="1216">
      <c r="A1216" s="6">
        <v>15.0</v>
      </c>
      <c r="B1216" s="7">
        <v>45971.0</v>
      </c>
      <c r="C1216" s="8">
        <v>0.7810185185185186</v>
      </c>
      <c r="D1216" s="6" t="s">
        <v>21</v>
      </c>
      <c r="E1216" s="10"/>
      <c r="F1216" s="10"/>
      <c r="I1216" s="13">
        <f t="array" ref="I1216">IF(D1216="","",INDEX('Товары '!$D$2:$D$78, MATCH(D1216, 'Товары '!$B$2:$B$78, 0)))
</f>
        <v>15</v>
      </c>
      <c r="J1216" s="14">
        <f>IF(D1216="","",VLOOKUP(D1216, 'Товары '!$B$2:$C$78, 2, FALSE))
</f>
        <v>6.9</v>
      </c>
      <c r="K1216" s="15">
        <f t="shared" si="25"/>
        <v>8.1</v>
      </c>
    </row>
    <row r="1217">
      <c r="A1217" s="6">
        <v>16.0</v>
      </c>
      <c r="B1217" s="7">
        <v>45971.0</v>
      </c>
      <c r="C1217" s="8">
        <v>0.7811574074074074</v>
      </c>
      <c r="D1217" s="6" t="s">
        <v>12</v>
      </c>
      <c r="E1217" s="10"/>
      <c r="F1217" s="10"/>
      <c r="I1217" s="14">
        <f t="array" ref="I1217">IF(D1217="","",INDEX('Товары '!$D$2:$D$78, MATCH(D1217, 'Товары '!$B$2:$B$78, 0)))
</f>
        <v>13</v>
      </c>
      <c r="J1217" s="14">
        <f>IF(D1217="","",VLOOKUP(D1217, 'Товары '!$B$2:$C$78, 2, FALSE))
</f>
        <v>6.4</v>
      </c>
      <c r="K1217" s="15">
        <f t="shared" si="25"/>
        <v>6.6</v>
      </c>
    </row>
    <row r="1218">
      <c r="A1218" s="6">
        <v>17.0</v>
      </c>
      <c r="B1218" s="7">
        <v>45971.0</v>
      </c>
      <c r="C1218" s="8">
        <v>0.7811921296296296</v>
      </c>
      <c r="D1218" s="6" t="s">
        <v>15</v>
      </c>
      <c r="E1218" s="10"/>
      <c r="F1218" s="10"/>
      <c r="I1218" s="13">
        <f t="array" ref="I1218">IF(D1218="","",INDEX('Товары '!$D$2:$D$78, MATCH(D1218, 'Товары '!$B$2:$B$78, 0)))
</f>
        <v>15</v>
      </c>
      <c r="J1218" s="14">
        <f>IF(D1218="","",VLOOKUP(D1218, 'Товары '!$B$2:$C$78, 2, FALSE))
</f>
        <v>9</v>
      </c>
      <c r="K1218" s="15">
        <f t="shared" si="25"/>
        <v>6</v>
      </c>
    </row>
    <row r="1219">
      <c r="A1219" s="6">
        <v>18.0</v>
      </c>
      <c r="B1219" s="7">
        <v>45971.0</v>
      </c>
      <c r="C1219" s="8">
        <v>0.7811921296296296</v>
      </c>
      <c r="D1219" s="6" t="s">
        <v>15</v>
      </c>
      <c r="E1219" s="10"/>
      <c r="F1219" s="10"/>
      <c r="I1219" s="13">
        <f t="array" ref="I1219">IF(D1219="","",INDEX('Товары '!$D$2:$D$78, MATCH(D1219, 'Товары '!$B$2:$B$78, 0)))
</f>
        <v>15</v>
      </c>
      <c r="J1219" s="14">
        <f>IF(D1219="","",VLOOKUP(D1219, 'Товары '!$B$2:$C$78, 2, FALSE))
</f>
        <v>9</v>
      </c>
      <c r="K1219" s="15">
        <f t="shared" si="25"/>
        <v>6</v>
      </c>
    </row>
    <row r="1220">
      <c r="A1220" s="6">
        <v>19.0</v>
      </c>
      <c r="B1220" s="7">
        <v>45971.0</v>
      </c>
      <c r="C1220" s="8">
        <v>0.7814236111111111</v>
      </c>
      <c r="D1220" s="6" t="s">
        <v>12</v>
      </c>
      <c r="E1220" s="10"/>
      <c r="F1220" s="10"/>
      <c r="I1220" s="14">
        <f t="array" ref="I1220">IF(D1220="","",INDEX('Товары '!$D$2:$D$78, MATCH(D1220, 'Товары '!$B$2:$B$78, 0)))
</f>
        <v>13</v>
      </c>
      <c r="J1220" s="14">
        <f>IF(D1220="","",VLOOKUP(D1220, 'Товары '!$B$2:$C$78, 2, FALSE))
</f>
        <v>6.4</v>
      </c>
      <c r="K1220" s="15">
        <f t="shared" si="25"/>
        <v>6.6</v>
      </c>
    </row>
    <row r="1221">
      <c r="A1221" s="6">
        <v>20.0</v>
      </c>
      <c r="B1221" s="7">
        <v>45971.0</v>
      </c>
      <c r="C1221" s="8">
        <v>0.8520601851851852</v>
      </c>
      <c r="D1221" s="6" t="s">
        <v>15</v>
      </c>
      <c r="E1221" s="10"/>
      <c r="F1221" s="10"/>
      <c r="I1221" s="13">
        <f t="array" ref="I1221">IF(D1221="","",INDEX('Товары '!$D$2:$D$78, MATCH(D1221, 'Товары '!$B$2:$B$78, 0)))
</f>
        <v>15</v>
      </c>
      <c r="J1221" s="14">
        <f>IF(D1221="","",VLOOKUP(D1221, 'Товары '!$B$2:$C$78, 2, FALSE))
</f>
        <v>9</v>
      </c>
      <c r="K1221" s="15">
        <f t="shared" si="25"/>
        <v>6</v>
      </c>
    </row>
    <row r="1222">
      <c r="A1222" s="6">
        <v>21.0</v>
      </c>
      <c r="B1222" s="7">
        <v>45971.0</v>
      </c>
      <c r="C1222" s="8">
        <v>0.8525462962962963</v>
      </c>
      <c r="D1222" s="6" t="s">
        <v>18</v>
      </c>
      <c r="E1222" s="10"/>
      <c r="F1222" s="10"/>
      <c r="I1222" s="14">
        <f t="array" ref="I1222">IF(D1222="","",INDEX('Товары '!$D$2:$D$78, MATCH(D1222, 'Товары '!$B$2:$B$78, 0)))
</f>
        <v>15</v>
      </c>
      <c r="J1222" s="14">
        <f>IF(D1222="","",VLOOKUP(D1222, 'Товары '!$B$2:$C$78, 2, FALSE))
</f>
        <v>8</v>
      </c>
      <c r="K1222" s="15">
        <f t="shared" si="25"/>
        <v>7</v>
      </c>
    </row>
    <row r="1223">
      <c r="A1223" s="6">
        <v>22.0</v>
      </c>
      <c r="B1223" s="7">
        <v>45971.0</v>
      </c>
      <c r="C1223" s="8">
        <v>0.8628587962962962</v>
      </c>
      <c r="D1223" s="6" t="s">
        <v>15</v>
      </c>
      <c r="E1223" s="10"/>
      <c r="F1223" s="10"/>
      <c r="I1223" s="13">
        <f t="array" ref="I1223">IF(D1223="","",INDEX('Товары '!$D$2:$D$78, MATCH(D1223, 'Товары '!$B$2:$B$78, 0)))
</f>
        <v>15</v>
      </c>
      <c r="J1223" s="14">
        <f>IF(D1223="","",VLOOKUP(D1223, 'Товары '!$B$2:$C$78, 2, FALSE))
</f>
        <v>9</v>
      </c>
      <c r="K1223" s="15">
        <f t="shared" si="25"/>
        <v>6</v>
      </c>
    </row>
    <row r="1224">
      <c r="A1224" s="6">
        <v>23.0</v>
      </c>
      <c r="B1224" s="7">
        <v>45971.0</v>
      </c>
      <c r="C1224" s="8">
        <v>0.8629166666666667</v>
      </c>
      <c r="D1224" s="6" t="s">
        <v>12</v>
      </c>
      <c r="E1224" s="10"/>
      <c r="F1224" s="10"/>
      <c r="I1224" s="14">
        <f t="array" ref="I1224">IF(D1224="","",INDEX('Товары '!$D$2:$D$78, MATCH(D1224, 'Товары '!$B$2:$B$78, 0)))
</f>
        <v>13</v>
      </c>
      <c r="J1224" s="14">
        <f>IF(D1224="","",VLOOKUP(D1224, 'Товары '!$B$2:$C$78, 2, FALSE))
</f>
        <v>6.4</v>
      </c>
      <c r="K1224" s="15">
        <f t="shared" si="25"/>
        <v>6.6</v>
      </c>
    </row>
    <row r="1225">
      <c r="A1225" s="6">
        <v>24.0</v>
      </c>
      <c r="B1225" s="7">
        <v>45971.0</v>
      </c>
      <c r="C1225" s="8">
        <v>0.8685532407407407</v>
      </c>
      <c r="D1225" s="6" t="s">
        <v>12</v>
      </c>
      <c r="E1225" s="10"/>
      <c r="F1225" s="10"/>
      <c r="I1225" s="14">
        <f t="array" ref="I1225">IF(D1225="","",INDEX('Товары '!$D$2:$D$78, MATCH(D1225, 'Товары '!$B$2:$B$78, 0)))
</f>
        <v>13</v>
      </c>
      <c r="J1225" s="14">
        <f>IF(D1225="","",VLOOKUP(D1225, 'Товары '!$B$2:$C$78, 2, FALSE))
</f>
        <v>6.4</v>
      </c>
      <c r="K1225" s="15">
        <f t="shared" si="25"/>
        <v>6.6</v>
      </c>
    </row>
    <row r="1226">
      <c r="A1226" s="6">
        <v>25.0</v>
      </c>
      <c r="B1226" s="7">
        <v>45971.0</v>
      </c>
      <c r="C1226" s="8">
        <v>0.869525462962963</v>
      </c>
      <c r="D1226" s="6" t="s">
        <v>20</v>
      </c>
      <c r="E1226" s="10"/>
      <c r="F1226" s="10"/>
      <c r="I1226" s="14">
        <f t="array" ref="I1226">IF(D1226="","",INDEX('Товары '!$D$2:$D$78, MATCH(D1226, 'Товары '!$B$2:$B$78, 0)))
</f>
        <v>15</v>
      </c>
      <c r="J1226" s="14">
        <f>IF(D1226="","",VLOOKUP(D1226, 'Товары '!$B$2:$C$78, 2, FALSE))
</f>
        <v>9</v>
      </c>
      <c r="K1226" s="15">
        <f t="shared" si="25"/>
        <v>6</v>
      </c>
    </row>
    <row r="1227">
      <c r="A1227" s="6">
        <v>26.0</v>
      </c>
      <c r="B1227" s="7">
        <v>45971.0</v>
      </c>
      <c r="C1227" s="8">
        <v>0.8697916666666666</v>
      </c>
      <c r="D1227" s="6" t="s">
        <v>23</v>
      </c>
      <c r="E1227" s="10"/>
      <c r="F1227" s="10"/>
      <c r="I1227" s="13">
        <f t="array" ref="I1227">IF(D1227="","",INDEX('Товары '!$D$2:$D$78, MATCH(D1227, 'Товары '!$B$2:$B$78, 0)))
</f>
        <v>15</v>
      </c>
      <c r="J1227" s="14">
        <f>IF(D1227="","",VLOOKUP(D1227, 'Товары '!$B$2:$C$78, 2, FALSE))
</f>
        <v>8.5</v>
      </c>
      <c r="K1227" s="15">
        <f t="shared" si="25"/>
        <v>6.5</v>
      </c>
    </row>
    <row r="1228">
      <c r="A1228" s="6">
        <v>27.0</v>
      </c>
      <c r="B1228" s="7">
        <v>45971.0</v>
      </c>
      <c r="C1228" s="8">
        <v>0.8728935185185185</v>
      </c>
      <c r="D1228" s="6" t="s">
        <v>14</v>
      </c>
      <c r="E1228" s="10"/>
      <c r="F1228" s="10"/>
      <c r="I1228" s="14">
        <f t="array" ref="I1228">IF(D1228="","",INDEX('Товары '!$D$2:$D$78, MATCH(D1228, 'Товары '!$B$2:$B$78, 0)))
</f>
        <v>15</v>
      </c>
      <c r="J1228" s="14">
        <f>IF(D1228="","",VLOOKUP(D1228, 'Товары '!$B$2:$C$78, 2, FALSE))
</f>
        <v>9</v>
      </c>
      <c r="K1228" s="15">
        <f t="shared" si="25"/>
        <v>6</v>
      </c>
    </row>
    <row r="1229">
      <c r="A1229" s="6">
        <v>28.0</v>
      </c>
      <c r="B1229" s="7">
        <v>45971.0</v>
      </c>
      <c r="C1229" s="8">
        <v>0.9201736111111111</v>
      </c>
      <c r="D1229" s="6" t="s">
        <v>15</v>
      </c>
      <c r="E1229" s="10"/>
      <c r="F1229" s="10"/>
      <c r="I1229" s="13">
        <f t="array" ref="I1229">IF(D1229="","",INDEX('Товары '!$D$2:$D$78, MATCH(D1229, 'Товары '!$B$2:$B$78, 0)))
</f>
        <v>15</v>
      </c>
      <c r="J1229" s="14">
        <f>IF(D1229="","",VLOOKUP(D1229, 'Товары '!$B$2:$C$78, 2, FALSE))
</f>
        <v>9</v>
      </c>
      <c r="K1229" s="15">
        <f t="shared" si="25"/>
        <v>6</v>
      </c>
    </row>
    <row r="1230">
      <c r="A1230" s="6">
        <v>29.0</v>
      </c>
      <c r="B1230" s="7">
        <v>45971.0</v>
      </c>
      <c r="C1230" s="8">
        <v>0.9227430555555556</v>
      </c>
      <c r="D1230" s="6" t="s">
        <v>12</v>
      </c>
      <c r="E1230" s="10"/>
      <c r="F1230" s="10"/>
      <c r="I1230" s="14">
        <f t="array" ref="I1230">IF(D1230="","",INDEX('Товары '!$D$2:$D$78, MATCH(D1230, 'Товары '!$B$2:$B$78, 0)))
</f>
        <v>13</v>
      </c>
      <c r="J1230" s="14">
        <f>IF(D1230="","",VLOOKUP(D1230, 'Товары '!$B$2:$C$78, 2, FALSE))
</f>
        <v>6.4</v>
      </c>
      <c r="K1230" s="15">
        <f t="shared" si="25"/>
        <v>6.6</v>
      </c>
    </row>
    <row r="1231">
      <c r="A1231" s="6">
        <v>30.0</v>
      </c>
      <c r="B1231" s="7">
        <v>45976.0</v>
      </c>
      <c r="C1231" s="8">
        <v>0.7608796296296296</v>
      </c>
      <c r="D1231" s="18"/>
      <c r="E1231" s="10"/>
      <c r="F1231" s="10"/>
      <c r="I1231" s="13" t="str">
        <f t="array" ref="I1231">IF(D1231="","",INDEX('Товары '!$D$2:$D$78, MATCH(D1231, 'Товары '!$B$2:$B$78, 0)))
</f>
        <v/>
      </c>
      <c r="J1231" s="13" t="str">
        <f>IF(D1231="","",VLOOKUP(D1231, 'Товары '!$B$2:$C$78, 2, FALSE))
</f>
        <v/>
      </c>
      <c r="K1231" s="15">
        <f t="shared" si="25"/>
        <v>0</v>
      </c>
    </row>
    <row r="1232">
      <c r="A1232" s="6">
        <v>31.0</v>
      </c>
      <c r="B1232" s="7"/>
      <c r="C1232" s="8"/>
      <c r="D1232" s="18"/>
      <c r="E1232" s="10"/>
      <c r="F1232" s="10"/>
      <c r="I1232" s="13" t="str">
        <f t="array" ref="I1232">IF(D1232="","",INDEX('Товары '!$D$2:$D$78, MATCH(D1232, 'Товары '!$B$2:$B$78, 0)))
</f>
        <v/>
      </c>
      <c r="J1232" s="13" t="str">
        <f>IF(D1232="","",VLOOKUP(D1232, 'Товары '!$B$2:$C$78, 2, FALSE))
</f>
        <v/>
      </c>
      <c r="K1232" s="15">
        <f t="shared" si="25"/>
        <v>0</v>
      </c>
    </row>
    <row r="1233">
      <c r="A1233" s="6">
        <v>32.0</v>
      </c>
      <c r="B1233" s="7"/>
      <c r="C1233" s="8"/>
      <c r="D1233" s="18"/>
      <c r="E1233" s="10"/>
      <c r="F1233" s="10"/>
      <c r="I1233" s="13" t="str">
        <f t="array" ref="I1233">IF(D1233="","",INDEX('Товары '!$D$2:$D$78, MATCH(D1233, 'Товары '!$B$2:$B$78, 0)))
</f>
        <v/>
      </c>
      <c r="J1233" s="13" t="str">
        <f>IF(D1233="","",VLOOKUP(D1233, 'Товары '!$B$2:$C$78, 2, FALSE))
</f>
        <v/>
      </c>
      <c r="K1233" s="15">
        <f t="shared" si="25"/>
        <v>0</v>
      </c>
    </row>
    <row r="1234">
      <c r="A1234" s="6">
        <v>33.0</v>
      </c>
      <c r="B1234" s="7"/>
      <c r="C1234" s="8"/>
      <c r="D1234" s="18"/>
      <c r="E1234" s="10"/>
      <c r="F1234" s="10"/>
      <c r="I1234" s="13" t="str">
        <f t="array" ref="I1234">IF(D1234="","",INDEX('Товары '!$D$2:$D$78, MATCH(D1234, 'Товары '!$B$2:$B$78, 0)))
</f>
        <v/>
      </c>
      <c r="J1234" s="13" t="str">
        <f>IF(D1234="","",VLOOKUP(D1234, 'Товары '!$B$2:$C$78, 2, FALSE))
</f>
        <v/>
      </c>
      <c r="K1234" s="15">
        <f t="shared" si="25"/>
        <v>0</v>
      </c>
    </row>
    <row r="1235">
      <c r="A1235" s="6">
        <v>34.0</v>
      </c>
      <c r="B1235" s="7"/>
      <c r="C1235" s="8"/>
      <c r="D1235" s="18"/>
      <c r="E1235" s="10"/>
      <c r="F1235" s="10"/>
      <c r="I1235" s="13" t="str">
        <f t="array" ref="I1235">IF(D1235="","",INDEX('Товары '!$D$2:$D$78, MATCH(D1235, 'Товары '!$B$2:$B$78, 0)))
</f>
        <v/>
      </c>
      <c r="J1235" s="13" t="str">
        <f>IF(D1235="","",VLOOKUP(D1235, 'Товары '!$B$2:$C$78, 2, FALSE))
</f>
        <v/>
      </c>
      <c r="K1235" s="15">
        <f t="shared" si="25"/>
        <v>0</v>
      </c>
    </row>
    <row r="1236">
      <c r="A1236" s="6">
        <v>35.0</v>
      </c>
      <c r="B1236" s="7"/>
      <c r="C1236" s="8"/>
      <c r="D1236" s="18"/>
      <c r="E1236" s="10"/>
      <c r="F1236" s="10"/>
      <c r="I1236" s="13" t="str">
        <f t="array" ref="I1236">IF(D1236="","",INDEX('Товары '!$D$2:$D$78, MATCH(D1236, 'Товары '!$B$2:$B$78, 0)))
</f>
        <v/>
      </c>
      <c r="J1236" s="13" t="str">
        <f>IF(D1236="","",VLOOKUP(D1236, 'Товары '!$B$2:$C$78, 2, FALSE))
</f>
        <v/>
      </c>
      <c r="K1236" s="15">
        <f t="shared" si="25"/>
        <v>0</v>
      </c>
    </row>
    <row r="1237">
      <c r="A1237" s="6">
        <v>36.0</v>
      </c>
      <c r="B1237" s="7"/>
      <c r="C1237" s="8"/>
      <c r="D1237" s="18"/>
      <c r="E1237" s="10"/>
      <c r="F1237" s="10"/>
      <c r="I1237" s="13" t="str">
        <f t="array" ref="I1237">IF(D1237="","",INDEX('Товары '!$D$2:$D$78, MATCH(D1237, 'Товары '!$B$2:$B$78, 0)))
</f>
        <v/>
      </c>
      <c r="J1237" s="13" t="str">
        <f>IF(D1237="","",VLOOKUP(D1237, 'Товары '!$B$2:$C$78, 2, FALSE))
</f>
        <v/>
      </c>
      <c r="K1237" s="15">
        <f t="shared" si="25"/>
        <v>0</v>
      </c>
    </row>
    <row r="1238">
      <c r="A1238" s="6">
        <v>37.0</v>
      </c>
      <c r="B1238" s="7"/>
      <c r="C1238" s="8"/>
      <c r="D1238" s="18"/>
      <c r="E1238" s="10"/>
      <c r="F1238" s="10"/>
      <c r="I1238" s="13" t="str">
        <f t="array" ref="I1238">IF(D1238="","",INDEX('Товары '!$D$2:$D$78, MATCH(D1238, 'Товары '!$B$2:$B$78, 0)))
</f>
        <v/>
      </c>
      <c r="J1238" s="13" t="str">
        <f>IF(D1238="","",VLOOKUP(D1238, 'Товары '!$B$2:$C$78, 2, FALSE))
</f>
        <v/>
      </c>
      <c r="K1238" s="15">
        <f t="shared" si="25"/>
        <v>0</v>
      </c>
    </row>
    <row r="1239">
      <c r="A1239" s="6">
        <v>38.0</v>
      </c>
      <c r="B1239" s="7"/>
      <c r="C1239" s="8"/>
      <c r="D1239" s="18"/>
      <c r="E1239" s="10"/>
      <c r="F1239" s="10"/>
      <c r="I1239" s="13" t="str">
        <f t="array" ref="I1239">IF(D1239="","",INDEX('Товары '!$D$2:$D$78, MATCH(D1239, 'Товары '!$B$2:$B$78, 0)))
</f>
        <v/>
      </c>
      <c r="J1239" s="13" t="str">
        <f>IF(D1239="","",VLOOKUP(D1239, 'Товары '!$B$2:$C$78, 2, FALSE))
</f>
        <v/>
      </c>
      <c r="K1239" s="15">
        <f t="shared" si="25"/>
        <v>0</v>
      </c>
    </row>
    <row r="1240">
      <c r="A1240" s="6">
        <v>39.0</v>
      </c>
      <c r="B1240" s="7"/>
      <c r="C1240" s="8"/>
      <c r="D1240" s="18"/>
      <c r="E1240" s="10"/>
      <c r="F1240" s="10"/>
      <c r="I1240" s="13" t="str">
        <f t="array" ref="I1240">IF(D1240="","",INDEX('Товары '!$D$2:$D$78, MATCH(D1240, 'Товары '!$B$2:$B$78, 0)))
</f>
        <v/>
      </c>
      <c r="J1240" s="13" t="str">
        <f>IF(D1240="","",VLOOKUP(D1240, 'Товары '!$B$2:$C$78, 2, FALSE))
</f>
        <v/>
      </c>
      <c r="K1240" s="15">
        <f t="shared" si="25"/>
        <v>0</v>
      </c>
    </row>
    <row r="1241">
      <c r="A1241" s="6">
        <v>40.0</v>
      </c>
      <c r="B1241" s="7"/>
      <c r="C1241" s="8"/>
      <c r="D1241" s="18"/>
      <c r="E1241" s="10"/>
      <c r="F1241" s="10"/>
      <c r="I1241" s="13" t="str">
        <f t="array" ref="I1241">IF(D1241="","",INDEX('Товары '!$D$2:$D$78, MATCH(D1241, 'Товары '!$B$2:$B$78, 0)))
</f>
        <v/>
      </c>
      <c r="J1241" s="13" t="str">
        <f>IF(D1241="","",VLOOKUP(D1241, 'Товары '!$B$2:$C$78, 2, FALSE))
</f>
        <v/>
      </c>
      <c r="K1241" s="15">
        <f t="shared" si="25"/>
        <v>0</v>
      </c>
    </row>
    <row r="1242">
      <c r="A1242" s="6">
        <v>41.0</v>
      </c>
      <c r="B1242" s="7"/>
      <c r="C1242" s="8"/>
      <c r="D1242" s="18"/>
      <c r="E1242" s="10"/>
      <c r="F1242" s="10"/>
      <c r="I1242" s="13" t="str">
        <f t="array" ref="I1242">IF(D1242="","",INDEX('Товары '!$D$2:$D$78, MATCH(D1242, 'Товары '!$B$2:$B$78, 0)))
</f>
        <v/>
      </c>
      <c r="J1242" s="13" t="str">
        <f>IF(D1242="","",VLOOKUP(D1242, 'Товары '!$B$2:$C$78, 2, FALSE))
</f>
        <v/>
      </c>
      <c r="K1242" s="15">
        <f t="shared" si="25"/>
        <v>0</v>
      </c>
    </row>
    <row r="1243">
      <c r="A1243" s="6">
        <v>42.0</v>
      </c>
      <c r="B1243" s="7"/>
      <c r="C1243" s="8"/>
      <c r="D1243" s="18"/>
      <c r="E1243" s="10"/>
      <c r="F1243" s="10"/>
      <c r="I1243" s="13" t="str">
        <f t="array" ref="I1243">IF(D1243="","",INDEX('Товары '!$D$2:$D$78, MATCH(D1243, 'Товары '!$B$2:$B$78, 0)))
</f>
        <v/>
      </c>
      <c r="J1243" s="13" t="str">
        <f>IF(D1243="","",VLOOKUP(D1243, 'Товары '!$B$2:$C$78, 2, FALSE))
</f>
        <v/>
      </c>
      <c r="K1243" s="15">
        <f t="shared" si="25"/>
        <v>0</v>
      </c>
    </row>
    <row r="1244">
      <c r="A1244" s="6">
        <v>43.0</v>
      </c>
      <c r="B1244" s="7"/>
      <c r="C1244" s="8"/>
      <c r="D1244" s="18"/>
      <c r="E1244" s="10"/>
      <c r="F1244" s="10"/>
      <c r="I1244" s="13" t="str">
        <f t="array" ref="I1244">IF(D1244="","",INDEX('Товары '!$D$2:$D$78, MATCH(D1244, 'Товары '!$B$2:$B$78, 0)))
</f>
        <v/>
      </c>
      <c r="J1244" s="13" t="str">
        <f>IF(D1244="","",VLOOKUP(D1244, 'Товары '!$B$2:$C$78, 2, FALSE))
</f>
        <v/>
      </c>
      <c r="K1244" s="15">
        <f t="shared" si="25"/>
        <v>0</v>
      </c>
    </row>
    <row r="1245">
      <c r="A1245" s="6">
        <v>44.0</v>
      </c>
      <c r="B1245" s="7"/>
      <c r="C1245" s="8"/>
      <c r="D1245" s="18"/>
      <c r="E1245" s="10"/>
      <c r="F1245" s="10"/>
      <c r="I1245" s="13" t="str">
        <f t="array" ref="I1245">IF(D1245="","",INDEX('Товары '!$D$2:$D$78, MATCH(D1245, 'Товары '!$B$2:$B$78, 0)))
</f>
        <v/>
      </c>
      <c r="J1245" s="13" t="str">
        <f>IF(D1245="","",VLOOKUP(D1245, 'Товары '!$B$2:$C$78, 2, FALSE))
</f>
        <v/>
      </c>
      <c r="K1245" s="15">
        <f t="shared" si="25"/>
        <v>0</v>
      </c>
    </row>
    <row r="1246">
      <c r="A1246" s="6">
        <v>45.0</v>
      </c>
      <c r="B1246" s="7"/>
      <c r="C1246" s="8"/>
      <c r="D1246" s="18"/>
      <c r="E1246" s="10"/>
      <c r="F1246" s="10"/>
      <c r="I1246" s="13" t="str">
        <f t="array" ref="I1246">IF(D1246="","",INDEX('Товары '!$D$2:$D$78, MATCH(D1246, 'Товары '!$B$2:$B$78, 0)))
</f>
        <v/>
      </c>
      <c r="J1246" s="13" t="str">
        <f>IF(D1246="","",VLOOKUP(D1246, 'Товары '!$B$2:$C$78, 2, FALSE))
</f>
        <v/>
      </c>
      <c r="K1246" s="15">
        <f t="shared" si="25"/>
        <v>0</v>
      </c>
    </row>
    <row r="1247">
      <c r="A1247" s="6">
        <v>46.0</v>
      </c>
      <c r="B1247" s="7"/>
      <c r="C1247" s="8"/>
      <c r="D1247" s="18"/>
      <c r="E1247" s="10"/>
      <c r="F1247" s="10"/>
      <c r="I1247" s="13" t="str">
        <f t="array" ref="I1247">IF(D1247="","",INDEX('Товары '!$D$2:$D$78, MATCH(D1247, 'Товары '!$B$2:$B$78, 0)))
</f>
        <v/>
      </c>
      <c r="J1247" s="13" t="str">
        <f>IF(D1247="","",VLOOKUP(D1247, 'Товары '!$B$2:$C$78, 2, FALSE))
</f>
        <v/>
      </c>
      <c r="K1247" s="15">
        <f t="shared" si="25"/>
        <v>0</v>
      </c>
    </row>
    <row r="1248">
      <c r="A1248" s="6">
        <v>47.0</v>
      </c>
      <c r="B1248" s="7"/>
      <c r="C1248" s="8"/>
      <c r="D1248" s="18"/>
      <c r="E1248" s="10"/>
      <c r="F1248" s="10"/>
      <c r="I1248" s="13" t="str">
        <f t="array" ref="I1248">IF(D1248="","",INDEX('Товары '!$D$2:$D$78, MATCH(D1248, 'Товары '!$B$2:$B$78, 0)))
</f>
        <v/>
      </c>
      <c r="J1248" s="13" t="str">
        <f>IF(D1248="","",VLOOKUP(D1248, 'Товары '!$B$2:$C$78, 2, FALSE))
</f>
        <v/>
      </c>
      <c r="K1248" s="15">
        <f t="shared" si="25"/>
        <v>0</v>
      </c>
    </row>
    <row r="1249">
      <c r="A1249" s="6">
        <v>48.0</v>
      </c>
      <c r="B1249" s="7"/>
      <c r="C1249" s="8"/>
      <c r="D1249" s="18"/>
      <c r="E1249" s="10"/>
      <c r="F1249" s="10"/>
      <c r="I1249" s="13" t="str">
        <f t="array" ref="I1249">IF(D1249="","",INDEX('Товары '!$D$2:$D$78, MATCH(D1249, 'Товары '!$B$2:$B$78, 0)))
</f>
        <v/>
      </c>
      <c r="J1249" s="13" t="str">
        <f>IF(D1249="","",VLOOKUP(D1249, 'Товары '!$B$2:$C$78, 2, FALSE))
</f>
        <v/>
      </c>
      <c r="K1249" s="15">
        <f t="shared" si="25"/>
        <v>0</v>
      </c>
    </row>
    <row r="1250">
      <c r="A1250" s="6">
        <v>49.0</v>
      </c>
      <c r="B1250" s="7"/>
      <c r="C1250" s="8"/>
      <c r="D1250" s="18"/>
      <c r="E1250" s="10"/>
      <c r="F1250" s="10"/>
      <c r="I1250" s="13" t="str">
        <f t="array" ref="I1250">IF(D1250="","",INDEX('Товары '!$D$2:$D$78, MATCH(D1250, 'Товары '!$B$2:$B$78, 0)))
</f>
        <v/>
      </c>
      <c r="J1250" s="13" t="str">
        <f>IF(D1250="","",VLOOKUP(D1250, 'Товары '!$B$2:$C$78, 2, FALSE))
</f>
        <v/>
      </c>
      <c r="K1250" s="15">
        <f t="shared" si="25"/>
        <v>0</v>
      </c>
    </row>
    <row r="1251">
      <c r="A1251" s="6">
        <v>50.0</v>
      </c>
      <c r="B1251" s="7"/>
      <c r="C1251" s="8"/>
      <c r="D1251" s="18"/>
      <c r="E1251" s="10"/>
      <c r="F1251" s="10"/>
      <c r="I1251" s="13" t="str">
        <f t="array" ref="I1251">IF(D1251="","",INDEX('Товары '!$D$2:$D$78, MATCH(D1251, 'Товары '!$B$2:$B$78, 0)))
</f>
        <v/>
      </c>
      <c r="J1251" s="13" t="str">
        <f>IF(D1251="","",VLOOKUP(D1251, 'Товары '!$B$2:$C$78, 2, FALSE))
</f>
        <v/>
      </c>
      <c r="K1251" s="15">
        <f t="shared" si="25"/>
        <v>0</v>
      </c>
    </row>
    <row r="1252">
      <c r="A1252" s="6">
        <v>51.0</v>
      </c>
      <c r="B1252" s="7"/>
      <c r="C1252" s="8"/>
      <c r="D1252" s="18"/>
      <c r="E1252" s="10"/>
      <c r="F1252" s="10"/>
      <c r="I1252" s="13" t="str">
        <f t="array" ref="I1252">IF(D1252="","",INDEX('Товары '!$D$2:$D$78, MATCH(D1252, 'Товары '!$B$2:$B$78, 0)))
</f>
        <v/>
      </c>
      <c r="J1252" s="13" t="str">
        <f>IF(D1252="","",VLOOKUP(D1252, 'Товары '!$B$2:$C$78, 2, FALSE))
</f>
        <v/>
      </c>
      <c r="K1252" s="15">
        <f t="shared" si="25"/>
        <v>0</v>
      </c>
    </row>
    <row r="1253">
      <c r="A1253" s="6">
        <v>52.0</v>
      </c>
      <c r="B1253" s="7"/>
      <c r="C1253" s="8"/>
      <c r="D1253" s="18"/>
      <c r="E1253" s="10"/>
      <c r="F1253" s="10"/>
      <c r="I1253" s="13" t="str">
        <f t="array" ref="I1253">IF(D1253="","",INDEX('Товары '!$D$2:$D$78, MATCH(D1253, 'Товары '!$B$2:$B$78, 0)))
</f>
        <v/>
      </c>
      <c r="J1253" s="13" t="str">
        <f>IF(D1253="","",VLOOKUP(D1253, 'Товары '!$B$2:$C$78, 2, FALSE))
</f>
        <v/>
      </c>
      <c r="K1253" s="15">
        <f t="shared" si="25"/>
        <v>0</v>
      </c>
    </row>
    <row r="1254">
      <c r="A1254" s="6">
        <v>53.0</v>
      </c>
      <c r="B1254" s="7"/>
      <c r="C1254" s="8"/>
      <c r="D1254" s="18"/>
      <c r="E1254" s="10"/>
      <c r="F1254" s="10"/>
      <c r="I1254" s="13" t="str">
        <f t="array" ref="I1254">IF(D1254="","",INDEX('Товары '!$D$2:$D$78, MATCH(D1254, 'Товары '!$B$2:$B$78, 0)))
</f>
        <v/>
      </c>
      <c r="J1254" s="13" t="str">
        <f>IF(D1254="","",VLOOKUP(D1254, 'Товары '!$B$2:$C$78, 2, FALSE))
</f>
        <v/>
      </c>
      <c r="K1254" s="15">
        <f t="shared" si="25"/>
        <v>0</v>
      </c>
    </row>
    <row r="1255">
      <c r="A1255" s="6">
        <v>54.0</v>
      </c>
      <c r="B1255" s="7"/>
      <c r="C1255" s="8"/>
      <c r="D1255" s="18"/>
      <c r="E1255" s="10"/>
      <c r="F1255" s="10"/>
      <c r="I1255" s="13" t="str">
        <f t="array" ref="I1255">IF(D1255="","",INDEX('Товары '!$D$2:$D$78, MATCH(D1255, 'Товары '!$B$2:$B$78, 0)))
</f>
        <v/>
      </c>
      <c r="J1255" s="13" t="str">
        <f>IF(D1255="","",VLOOKUP(D1255, 'Товары '!$B$2:$C$78, 2, FALSE))
</f>
        <v/>
      </c>
      <c r="K1255" s="15">
        <f t="shared" si="25"/>
        <v>0</v>
      </c>
    </row>
    <row r="1256">
      <c r="A1256" s="6">
        <v>55.0</v>
      </c>
      <c r="B1256" s="7"/>
      <c r="C1256" s="8"/>
      <c r="D1256" s="18"/>
      <c r="E1256" s="10"/>
      <c r="F1256" s="10"/>
      <c r="I1256" s="13" t="str">
        <f t="array" ref="I1256">IF(D1256="","",INDEX('Товары '!$D$2:$D$78, MATCH(D1256, 'Товары '!$B$2:$B$78, 0)))
</f>
        <v/>
      </c>
      <c r="J1256" s="13" t="str">
        <f>IF(D1256="","",VLOOKUP(D1256, 'Товары '!$B$2:$C$78, 2, FALSE))
</f>
        <v/>
      </c>
      <c r="K1256" s="15">
        <f t="shared" si="25"/>
        <v>0</v>
      </c>
    </row>
    <row r="1257">
      <c r="A1257" s="6">
        <v>56.0</v>
      </c>
      <c r="B1257" s="7"/>
      <c r="C1257" s="8"/>
      <c r="D1257" s="18"/>
      <c r="E1257" s="10"/>
      <c r="F1257" s="10"/>
      <c r="I1257" s="13" t="str">
        <f t="array" ref="I1257">IF(D1257="","",INDEX('Товары '!$D$2:$D$78, MATCH(D1257, 'Товары '!$B$2:$B$78, 0)))
</f>
        <v/>
      </c>
      <c r="J1257" s="13" t="str">
        <f>IF(D1257="","",VLOOKUP(D1257, 'Товары '!$B$2:$C$78, 2, FALSE))
</f>
        <v/>
      </c>
      <c r="K1257" s="15">
        <f t="shared" si="25"/>
        <v>0</v>
      </c>
    </row>
    <row r="1258">
      <c r="A1258" s="6">
        <v>57.0</v>
      </c>
      <c r="B1258" s="7"/>
      <c r="C1258" s="8"/>
      <c r="D1258" s="18"/>
      <c r="E1258" s="10"/>
      <c r="F1258" s="10"/>
      <c r="I1258" s="13" t="str">
        <f t="array" ref="I1258">IF(D1258="","",INDEX('Товары '!$D$2:$D$78, MATCH(D1258, 'Товары '!$B$2:$B$78, 0)))
</f>
        <v/>
      </c>
      <c r="J1258" s="13" t="str">
        <f>IF(D1258="","",VLOOKUP(D1258, 'Товары '!$B$2:$C$78, 2, FALSE))
</f>
        <v/>
      </c>
      <c r="K1258" s="15">
        <f t="shared" si="25"/>
        <v>0</v>
      </c>
    </row>
    <row r="1259">
      <c r="A1259" s="6">
        <v>58.0</v>
      </c>
      <c r="B1259" s="7"/>
      <c r="C1259" s="8"/>
      <c r="D1259" s="18"/>
      <c r="E1259" s="10"/>
      <c r="F1259" s="10"/>
      <c r="I1259" s="13" t="str">
        <f t="array" ref="I1259">IF(D1259="","",INDEX('Товары '!$D$2:$D$78, MATCH(D1259, 'Товары '!$B$2:$B$78, 0)))
</f>
        <v/>
      </c>
      <c r="J1259" s="13" t="str">
        <f>IF(D1259="","",VLOOKUP(D1259, 'Товары '!$B$2:$C$78, 2, FALSE))
</f>
        <v/>
      </c>
      <c r="K1259" s="15">
        <f t="shared" si="25"/>
        <v>0</v>
      </c>
    </row>
    <row r="1260">
      <c r="A1260" s="6">
        <v>59.0</v>
      </c>
      <c r="B1260" s="7"/>
      <c r="C1260" s="8"/>
      <c r="D1260" s="18"/>
      <c r="E1260" s="10"/>
      <c r="F1260" s="10"/>
      <c r="I1260" s="13" t="str">
        <f t="array" ref="I1260">IF(D1260="","",INDEX('Товары '!$D$2:$D$78, MATCH(D1260, 'Товары '!$B$2:$B$78, 0)))
</f>
        <v/>
      </c>
      <c r="J1260" s="13" t="str">
        <f>IF(D1260="","",VLOOKUP(D1260, 'Товары '!$B$2:$C$78, 2, FALSE))
</f>
        <v/>
      </c>
      <c r="K1260" s="15">
        <f t="shared" si="25"/>
        <v>0</v>
      </c>
    </row>
    <row r="1261">
      <c r="A1261" s="6">
        <v>60.0</v>
      </c>
      <c r="B1261" s="7"/>
      <c r="C1261" s="8"/>
      <c r="D1261" s="18"/>
      <c r="E1261" s="10"/>
      <c r="F1261" s="10"/>
      <c r="I1261" s="13" t="str">
        <f t="array" ref="I1261">IF(D1261="","",INDEX('Товары '!$D$2:$D$78, MATCH(D1261, 'Товары '!$B$2:$B$78, 0)))
</f>
        <v/>
      </c>
      <c r="J1261" s="13" t="str">
        <f>IF(D1261="","",VLOOKUP(D1261, 'Товары '!$B$2:$C$78, 2, FALSE))
</f>
        <v/>
      </c>
      <c r="K1261" s="15">
        <f t="shared" si="25"/>
        <v>0</v>
      </c>
    </row>
    <row r="1262">
      <c r="A1262" s="1" t="s">
        <v>0</v>
      </c>
      <c r="B1262" s="1" t="s">
        <v>1</v>
      </c>
      <c r="C1262" s="2" t="s">
        <v>2</v>
      </c>
      <c r="D1262" s="2" t="s">
        <v>3</v>
      </c>
      <c r="E1262" s="3" t="s">
        <v>4</v>
      </c>
      <c r="F1262" s="1" t="s">
        <v>5</v>
      </c>
      <c r="G1262" s="4" t="s">
        <v>6</v>
      </c>
      <c r="H1262" s="5" t="s">
        <v>7</v>
      </c>
      <c r="I1262" s="1" t="s">
        <v>8</v>
      </c>
      <c r="J1262" s="1" t="s">
        <v>9</v>
      </c>
      <c r="K1262" s="1" t="s">
        <v>10</v>
      </c>
    </row>
    <row r="1265">
      <c r="A1265" s="6">
        <v>1.0</v>
      </c>
      <c r="B1265" s="7">
        <v>45972.0</v>
      </c>
      <c r="C1265" s="8">
        <v>0.5895486111111111</v>
      </c>
      <c r="D1265" s="9" t="s">
        <v>15</v>
      </c>
      <c r="E1265" s="10"/>
      <c r="F1265" s="10"/>
      <c r="G1265" s="11">
        <f>SUM(K1265:K1324)</f>
        <v>250.27</v>
      </c>
      <c r="H1265" s="12">
        <f>SUM(J1265:K1324)</f>
        <v>561.17</v>
      </c>
      <c r="I1265" s="13">
        <f t="array" ref="I1265">IF(D1265="","",INDEX('Товары '!$D$2:$D$78, MATCH(D1265, 'Товары '!$B$2:$B$78, 0)))
</f>
        <v>15</v>
      </c>
      <c r="J1265" s="14">
        <f>IF(D1265="","",VLOOKUP(D1265, 'Товары '!$B$2:$C$78, 2, FALSE))
</f>
        <v>9</v>
      </c>
      <c r="K1265" s="15">
        <f t="shared" ref="K1265:K1324" si="26">IF(OR(I1265="", J1265=""), "", VALUE(I1265) - VALUE(J1265))-F1265
</f>
        <v>6</v>
      </c>
    </row>
    <row r="1266">
      <c r="A1266" s="6">
        <v>2.0</v>
      </c>
      <c r="B1266" s="7">
        <v>45972.0</v>
      </c>
      <c r="C1266" s="16">
        <v>0.5895601851851852</v>
      </c>
      <c r="D1266" s="9" t="s">
        <v>17</v>
      </c>
      <c r="E1266" s="10"/>
      <c r="F1266" s="10"/>
      <c r="I1266" s="13">
        <f t="array" ref="I1266">IF(D1266="","",INDEX('Товары '!$D$2:$D$78, MATCH(D1266, 'Товары '!$B$2:$B$78, 0)))
</f>
        <v>15</v>
      </c>
      <c r="J1266" s="14">
        <f>IF(D1266="","",VLOOKUP(D1266, 'Товары '!$B$2:$C$78, 2, FALSE))
</f>
        <v>9</v>
      </c>
      <c r="K1266" s="15">
        <f t="shared" si="26"/>
        <v>6</v>
      </c>
    </row>
    <row r="1267">
      <c r="A1267" s="6">
        <v>3.0</v>
      </c>
      <c r="B1267" s="17">
        <v>45972.0</v>
      </c>
      <c r="C1267" s="8">
        <v>0.5919097222222223</v>
      </c>
      <c r="D1267" s="9" t="s">
        <v>12</v>
      </c>
      <c r="E1267" s="10"/>
      <c r="F1267" s="10"/>
      <c r="I1267" s="14">
        <f t="array" ref="I1267">IF(D1267="","",INDEX('Товары '!$D$2:$D$78, MATCH(D1267, 'Товары '!$B$2:$B$78, 0)))
</f>
        <v>13</v>
      </c>
      <c r="J1267" s="14">
        <f>IF(D1267="","",VLOOKUP(D1267, 'Товары '!$B$2:$C$78, 2, FALSE))
</f>
        <v>6.4</v>
      </c>
      <c r="K1267" s="15">
        <f t="shared" si="26"/>
        <v>6.6</v>
      </c>
    </row>
    <row r="1268">
      <c r="A1268" s="6">
        <v>4.0</v>
      </c>
      <c r="B1268" s="17">
        <v>45972.0</v>
      </c>
      <c r="C1268" s="8">
        <v>0.6154976851851852</v>
      </c>
      <c r="D1268" s="9" t="s">
        <v>15</v>
      </c>
      <c r="E1268" s="10"/>
      <c r="F1268" s="10"/>
      <c r="I1268" s="13">
        <f t="array" ref="I1268">IF(D1268="","",INDEX('Товары '!$D$2:$D$78, MATCH(D1268, 'Товары '!$B$2:$B$78, 0)))
</f>
        <v>15</v>
      </c>
      <c r="J1268" s="14">
        <f>IF(D1268="","",VLOOKUP(D1268, 'Товары '!$B$2:$C$78, 2, FALSE))
</f>
        <v>9</v>
      </c>
      <c r="K1268" s="15">
        <f t="shared" si="26"/>
        <v>6</v>
      </c>
    </row>
    <row r="1269">
      <c r="A1269" s="6">
        <v>5.0</v>
      </c>
      <c r="B1269" s="17">
        <v>45972.0</v>
      </c>
      <c r="C1269" s="8">
        <v>0.6264236111111111</v>
      </c>
      <c r="D1269" s="9" t="s">
        <v>14</v>
      </c>
      <c r="E1269" s="10"/>
      <c r="F1269" s="10"/>
      <c r="I1269" s="14">
        <f t="array" ref="I1269">IF(D1269="","",INDEX('Товары '!$D$2:$D$78, MATCH(D1269, 'Товары '!$B$2:$B$78, 0)))
</f>
        <v>15</v>
      </c>
      <c r="J1269" s="14">
        <f>IF(D1269="","",VLOOKUP(D1269, 'Товары '!$B$2:$C$78, 2, FALSE))
</f>
        <v>9</v>
      </c>
      <c r="K1269" s="15">
        <f t="shared" si="26"/>
        <v>6</v>
      </c>
    </row>
    <row r="1270">
      <c r="A1270" s="6">
        <v>6.0</v>
      </c>
      <c r="B1270" s="7">
        <v>45972.0</v>
      </c>
      <c r="C1270" s="8">
        <v>0.6392824074074074</v>
      </c>
      <c r="D1270" s="9" t="s">
        <v>13</v>
      </c>
      <c r="E1270" s="10"/>
      <c r="F1270" s="10"/>
      <c r="I1270" s="14">
        <f t="array" ref="I1270">IF(D1270="","",INDEX('Товары '!$D$2:$D$78, MATCH(D1270, 'Товары '!$B$2:$B$78, 0)))
</f>
        <v>70</v>
      </c>
      <c r="J1270" s="14">
        <f>IF(D1270="","",VLOOKUP(D1270, 'Товары '!$B$2:$C$78, 2, FALSE))
</f>
        <v>40</v>
      </c>
      <c r="K1270" s="15">
        <f t="shared" si="26"/>
        <v>30</v>
      </c>
    </row>
    <row r="1271">
      <c r="A1271" s="6">
        <v>7.0</v>
      </c>
      <c r="B1271" s="7">
        <v>45972.0</v>
      </c>
      <c r="C1271" s="8">
        <v>0.6454976851851851</v>
      </c>
      <c r="D1271" s="9" t="s">
        <v>14</v>
      </c>
      <c r="E1271" s="10"/>
      <c r="F1271" s="10"/>
      <c r="I1271" s="14">
        <f t="array" ref="I1271">IF(D1271="","",INDEX('Товары '!$D$2:$D$78, MATCH(D1271, 'Товары '!$B$2:$B$78, 0)))
</f>
        <v>15</v>
      </c>
      <c r="J1271" s="14">
        <f>IF(D1271="","",VLOOKUP(D1271, 'Товары '!$B$2:$C$78, 2, FALSE))
</f>
        <v>9</v>
      </c>
      <c r="K1271" s="15">
        <f t="shared" si="26"/>
        <v>6</v>
      </c>
    </row>
    <row r="1272">
      <c r="A1272" s="6">
        <v>8.0</v>
      </c>
      <c r="B1272" s="7">
        <v>45972.0</v>
      </c>
      <c r="C1272" s="8">
        <v>0.6471180555555556</v>
      </c>
      <c r="D1272" s="9" t="s">
        <v>23</v>
      </c>
      <c r="E1272" s="10"/>
      <c r="F1272" s="10"/>
      <c r="I1272" s="13">
        <f t="array" ref="I1272">IF(D1272="","",INDEX('Товары '!$D$2:$D$78, MATCH(D1272, 'Товары '!$B$2:$B$78, 0)))
</f>
        <v>15</v>
      </c>
      <c r="J1272" s="14">
        <f>IF(D1272="","",VLOOKUP(D1272, 'Товары '!$B$2:$C$78, 2, FALSE))
</f>
        <v>8.5</v>
      </c>
      <c r="K1272" s="15">
        <f t="shared" si="26"/>
        <v>6.5</v>
      </c>
    </row>
    <row r="1273">
      <c r="A1273" s="6">
        <v>9.0</v>
      </c>
      <c r="B1273" s="7">
        <v>45972.0</v>
      </c>
      <c r="C1273" s="8">
        <v>0.6471643518518518</v>
      </c>
      <c r="D1273" s="9" t="s">
        <v>15</v>
      </c>
      <c r="E1273" s="10"/>
      <c r="F1273" s="10"/>
      <c r="I1273" s="13">
        <f t="array" ref="I1273">IF(D1273="","",INDEX('Товары '!$D$2:$D$78, MATCH(D1273, 'Товары '!$B$2:$B$78, 0)))
</f>
        <v>15</v>
      </c>
      <c r="J1273" s="14">
        <f>IF(D1273="","",VLOOKUP(D1273, 'Товары '!$B$2:$C$78, 2, FALSE))
</f>
        <v>9</v>
      </c>
      <c r="K1273" s="15">
        <f t="shared" si="26"/>
        <v>6</v>
      </c>
    </row>
    <row r="1274">
      <c r="A1274" s="6">
        <v>10.0</v>
      </c>
      <c r="B1274" s="7">
        <v>45972.0</v>
      </c>
      <c r="C1274" s="8">
        <v>0.6497800925925926</v>
      </c>
      <c r="D1274" s="9" t="s">
        <v>24</v>
      </c>
      <c r="E1274" s="10"/>
      <c r="F1274" s="10"/>
      <c r="I1274" s="14">
        <f t="array" ref="I1274">IF(D1274="","",INDEX('Товары '!$D$2:$D$78, MATCH(D1274, 'Товары '!$B$2:$B$78, 0)))
</f>
        <v>15</v>
      </c>
      <c r="J1274" s="14">
        <f>IF(D1274="","",VLOOKUP(D1274, 'Товары '!$B$2:$C$78, 2, FALSE))
</f>
        <v>8.5</v>
      </c>
      <c r="K1274" s="15">
        <f t="shared" si="26"/>
        <v>6.5</v>
      </c>
    </row>
    <row r="1275">
      <c r="A1275" s="6">
        <v>11.0</v>
      </c>
      <c r="B1275" s="7">
        <v>45972.0</v>
      </c>
      <c r="C1275" s="8">
        <v>0.6868402777777778</v>
      </c>
      <c r="D1275" s="9" t="s">
        <v>20</v>
      </c>
      <c r="E1275" s="10"/>
      <c r="F1275" s="10"/>
      <c r="I1275" s="14">
        <f t="array" ref="I1275">IF(D1275="","",INDEX('Товары '!$D$2:$D$78, MATCH(D1275, 'Товары '!$B$2:$B$78, 0)))
</f>
        <v>15</v>
      </c>
      <c r="J1275" s="14">
        <f>IF(D1275="","",VLOOKUP(D1275, 'Товары '!$B$2:$C$78, 2, FALSE))
</f>
        <v>9</v>
      </c>
      <c r="K1275" s="15">
        <f t="shared" si="26"/>
        <v>6</v>
      </c>
    </row>
    <row r="1276">
      <c r="A1276" s="6">
        <v>12.0</v>
      </c>
      <c r="B1276" s="7">
        <v>45972.0</v>
      </c>
      <c r="C1276" s="8">
        <v>0.6912615740740741</v>
      </c>
      <c r="D1276" s="9" t="s">
        <v>15</v>
      </c>
      <c r="E1276" s="10"/>
      <c r="F1276" s="10"/>
      <c r="I1276" s="13">
        <f t="array" ref="I1276">IF(D1276="","",INDEX('Товары '!$D$2:$D$78, MATCH(D1276, 'Товары '!$B$2:$B$78, 0)))
</f>
        <v>15</v>
      </c>
      <c r="J1276" s="14">
        <f>IF(D1276="","",VLOOKUP(D1276, 'Товары '!$B$2:$C$78, 2, FALSE))
</f>
        <v>9</v>
      </c>
      <c r="K1276" s="15">
        <f t="shared" si="26"/>
        <v>6</v>
      </c>
    </row>
    <row r="1277">
      <c r="A1277" s="6">
        <v>13.0</v>
      </c>
      <c r="B1277" s="7">
        <v>45972.0</v>
      </c>
      <c r="C1277" s="8">
        <v>0.6915972222222222</v>
      </c>
      <c r="D1277" s="6" t="s">
        <v>20</v>
      </c>
      <c r="E1277" s="10"/>
      <c r="F1277" s="10"/>
      <c r="I1277" s="14">
        <f t="array" ref="I1277">IF(D1277="","",INDEX('Товары '!$D$2:$D$78, MATCH(D1277, 'Товары '!$B$2:$B$78, 0)))
</f>
        <v>15</v>
      </c>
      <c r="J1277" s="14">
        <f>IF(D1277="","",VLOOKUP(D1277, 'Товары '!$B$2:$C$78, 2, FALSE))
</f>
        <v>9</v>
      </c>
      <c r="K1277" s="15">
        <f t="shared" si="26"/>
        <v>6</v>
      </c>
    </row>
    <row r="1278">
      <c r="A1278" s="6">
        <v>14.0</v>
      </c>
      <c r="B1278" s="7">
        <v>45972.0</v>
      </c>
      <c r="C1278" s="8">
        <v>0.6915972222222222</v>
      </c>
      <c r="D1278" s="6" t="s">
        <v>24</v>
      </c>
      <c r="E1278" s="10"/>
      <c r="F1278" s="10"/>
      <c r="I1278" s="14">
        <f t="array" ref="I1278">IF(D1278="","",INDEX('Товары '!$D$2:$D$78, MATCH(D1278, 'Товары '!$B$2:$B$78, 0)))
</f>
        <v>15</v>
      </c>
      <c r="J1278" s="14">
        <f>IF(D1278="","",VLOOKUP(D1278, 'Товары '!$B$2:$C$78, 2, FALSE))
</f>
        <v>8.5</v>
      </c>
      <c r="K1278" s="15">
        <f t="shared" si="26"/>
        <v>6.5</v>
      </c>
    </row>
    <row r="1279">
      <c r="A1279" s="6">
        <v>15.0</v>
      </c>
      <c r="B1279" s="7">
        <v>45972.0</v>
      </c>
      <c r="C1279" s="8">
        <v>0.6990393518518518</v>
      </c>
      <c r="D1279" s="6" t="s">
        <v>15</v>
      </c>
      <c r="E1279" s="10"/>
      <c r="F1279" s="10"/>
      <c r="I1279" s="13">
        <f t="array" ref="I1279">IF(D1279="","",INDEX('Товары '!$D$2:$D$78, MATCH(D1279, 'Товары '!$B$2:$B$78, 0)))
</f>
        <v>15</v>
      </c>
      <c r="J1279" s="14">
        <f>IF(D1279="","",VLOOKUP(D1279, 'Товары '!$B$2:$C$78, 2, FALSE))
</f>
        <v>9</v>
      </c>
      <c r="K1279" s="15">
        <f t="shared" si="26"/>
        <v>6</v>
      </c>
    </row>
    <row r="1280">
      <c r="A1280" s="6">
        <v>16.0</v>
      </c>
      <c r="B1280" s="7">
        <v>45972.0</v>
      </c>
      <c r="C1280" s="8">
        <v>0.6990393518518518</v>
      </c>
      <c r="D1280" s="6" t="s">
        <v>17</v>
      </c>
      <c r="E1280" s="10"/>
      <c r="F1280" s="10"/>
      <c r="I1280" s="13">
        <f t="array" ref="I1280">IF(D1280="","",INDEX('Товары '!$D$2:$D$78, MATCH(D1280, 'Товары '!$B$2:$B$78, 0)))
</f>
        <v>15</v>
      </c>
      <c r="J1280" s="14">
        <f>IF(D1280="","",VLOOKUP(D1280, 'Товары '!$B$2:$C$78, 2, FALSE))
</f>
        <v>9</v>
      </c>
      <c r="K1280" s="15">
        <f t="shared" si="26"/>
        <v>6</v>
      </c>
    </row>
    <row r="1281">
      <c r="A1281" s="6">
        <v>17.0</v>
      </c>
      <c r="B1281" s="7">
        <v>45972.0</v>
      </c>
      <c r="C1281" s="8">
        <v>0.6991087962962963</v>
      </c>
      <c r="D1281" s="6" t="s">
        <v>15</v>
      </c>
      <c r="E1281" s="10"/>
      <c r="F1281" s="10"/>
      <c r="I1281" s="13">
        <f t="array" ref="I1281">IF(D1281="","",INDEX('Товары '!$D$2:$D$78, MATCH(D1281, 'Товары '!$B$2:$B$78, 0)))
</f>
        <v>15</v>
      </c>
      <c r="J1281" s="14">
        <f>IF(D1281="","",VLOOKUP(D1281, 'Товары '!$B$2:$C$78, 2, FALSE))
</f>
        <v>9</v>
      </c>
      <c r="K1281" s="15">
        <f t="shared" si="26"/>
        <v>6</v>
      </c>
    </row>
    <row r="1282">
      <c r="A1282" s="6">
        <v>18.0</v>
      </c>
      <c r="B1282" s="7">
        <v>45972.0</v>
      </c>
      <c r="C1282" s="8">
        <v>0.7248611111111111</v>
      </c>
      <c r="D1282" s="6" t="s">
        <v>15</v>
      </c>
      <c r="E1282" s="10"/>
      <c r="F1282" s="10">
        <v>0.83</v>
      </c>
      <c r="I1282" s="13">
        <f t="array" ref="I1282">IF(D1282="","",INDEX('Товары '!$D$2:$D$78, MATCH(D1282, 'Товары '!$B$2:$B$78, 0)))
</f>
        <v>15</v>
      </c>
      <c r="J1282" s="14">
        <f>IF(D1282="","",VLOOKUP(D1282, 'Товары '!$B$2:$C$78, 2, FALSE))
</f>
        <v>9</v>
      </c>
      <c r="K1282" s="15">
        <f t="shared" si="26"/>
        <v>5.17</v>
      </c>
    </row>
    <row r="1283">
      <c r="A1283" s="6">
        <v>19.0</v>
      </c>
      <c r="B1283" s="7">
        <v>45972.0</v>
      </c>
      <c r="C1283" s="8">
        <v>0.7340856481481481</v>
      </c>
      <c r="D1283" s="6" t="s">
        <v>15</v>
      </c>
      <c r="E1283" s="10"/>
      <c r="F1283" s="10"/>
      <c r="I1283" s="13">
        <f t="array" ref="I1283">IF(D1283="","",INDEX('Товары '!$D$2:$D$78, MATCH(D1283, 'Товары '!$B$2:$B$78, 0)))
</f>
        <v>15</v>
      </c>
      <c r="J1283" s="14">
        <f>IF(D1283="","",VLOOKUP(D1283, 'Товары '!$B$2:$C$78, 2, FALSE))
</f>
        <v>9</v>
      </c>
      <c r="K1283" s="15">
        <f t="shared" si="26"/>
        <v>6</v>
      </c>
    </row>
    <row r="1284">
      <c r="A1284" s="6">
        <v>20.0</v>
      </c>
      <c r="B1284" s="7">
        <v>45972.0</v>
      </c>
      <c r="C1284" s="8">
        <v>0.7720370370370371</v>
      </c>
      <c r="D1284" s="6" t="s">
        <v>12</v>
      </c>
      <c r="E1284" s="10"/>
      <c r="F1284" s="10"/>
      <c r="I1284" s="14">
        <f t="array" ref="I1284">IF(D1284="","",INDEX('Товары '!$D$2:$D$78, MATCH(D1284, 'Товары '!$B$2:$B$78, 0)))
</f>
        <v>13</v>
      </c>
      <c r="J1284" s="14">
        <f>IF(D1284="","",VLOOKUP(D1284, 'Товары '!$B$2:$C$78, 2, FALSE))
</f>
        <v>6.4</v>
      </c>
      <c r="K1284" s="15">
        <f t="shared" si="26"/>
        <v>6.6</v>
      </c>
    </row>
    <row r="1285">
      <c r="A1285" s="6">
        <v>21.0</v>
      </c>
      <c r="B1285" s="7">
        <v>45972.0</v>
      </c>
      <c r="C1285" s="8">
        <v>0.7721527777777778</v>
      </c>
      <c r="D1285" s="6" t="s">
        <v>20</v>
      </c>
      <c r="E1285" s="10"/>
      <c r="F1285" s="10"/>
      <c r="I1285" s="14">
        <f t="array" ref="I1285">IF(D1285="","",INDEX('Товары '!$D$2:$D$78, MATCH(D1285, 'Товары '!$B$2:$B$78, 0)))
</f>
        <v>15</v>
      </c>
      <c r="J1285" s="14">
        <f>IF(D1285="","",VLOOKUP(D1285, 'Товары '!$B$2:$C$78, 2, FALSE))
</f>
        <v>9</v>
      </c>
      <c r="K1285" s="15">
        <f t="shared" si="26"/>
        <v>6</v>
      </c>
    </row>
    <row r="1286">
      <c r="A1286" s="6">
        <v>22.0</v>
      </c>
      <c r="B1286" s="7">
        <v>45972.0</v>
      </c>
      <c r="C1286" s="8">
        <v>0.8155671296296296</v>
      </c>
      <c r="D1286" s="6" t="s">
        <v>14</v>
      </c>
      <c r="E1286" s="10"/>
      <c r="F1286" s="10"/>
      <c r="I1286" s="14">
        <f t="array" ref="I1286">IF(D1286="","",INDEX('Товары '!$D$2:$D$78, MATCH(D1286, 'Товары '!$B$2:$B$78, 0)))
</f>
        <v>15</v>
      </c>
      <c r="J1286" s="14">
        <f>IF(D1286="","",VLOOKUP(D1286, 'Товары '!$B$2:$C$78, 2, FALSE))
</f>
        <v>9</v>
      </c>
      <c r="K1286" s="15">
        <f t="shared" si="26"/>
        <v>6</v>
      </c>
    </row>
    <row r="1287">
      <c r="A1287" s="6">
        <v>23.0</v>
      </c>
      <c r="B1287" s="7">
        <v>45972.0</v>
      </c>
      <c r="C1287" s="8">
        <v>0.8241782407407408</v>
      </c>
      <c r="D1287" s="6" t="s">
        <v>12</v>
      </c>
      <c r="E1287" s="10"/>
      <c r="F1287" s="10"/>
      <c r="I1287" s="14">
        <f t="array" ref="I1287">IF(D1287="","",INDEX('Товары '!$D$2:$D$78, MATCH(D1287, 'Товары '!$B$2:$B$78, 0)))
</f>
        <v>13</v>
      </c>
      <c r="J1287" s="14">
        <f>IF(D1287="","",VLOOKUP(D1287, 'Товары '!$B$2:$C$78, 2, FALSE))
</f>
        <v>6.4</v>
      </c>
      <c r="K1287" s="15">
        <f t="shared" si="26"/>
        <v>6.6</v>
      </c>
    </row>
    <row r="1288">
      <c r="A1288" s="6">
        <v>24.0</v>
      </c>
      <c r="B1288" s="7">
        <v>45972.0</v>
      </c>
      <c r="C1288" s="8">
        <v>0.8405555555555555</v>
      </c>
      <c r="D1288" s="6" t="s">
        <v>12</v>
      </c>
      <c r="E1288" s="10"/>
      <c r="F1288" s="10"/>
      <c r="I1288" s="14">
        <f t="array" ref="I1288">IF(D1288="","",INDEX('Товары '!$D$2:$D$78, MATCH(D1288, 'Товары '!$B$2:$B$78, 0)))
</f>
        <v>13</v>
      </c>
      <c r="J1288" s="14">
        <f>IF(D1288="","",VLOOKUP(D1288, 'Товары '!$B$2:$C$78, 2, FALSE))
</f>
        <v>6.4</v>
      </c>
      <c r="K1288" s="15">
        <f t="shared" si="26"/>
        <v>6.6</v>
      </c>
    </row>
    <row r="1289">
      <c r="A1289" s="6">
        <v>25.0</v>
      </c>
      <c r="B1289" s="7">
        <v>45972.0</v>
      </c>
      <c r="C1289" s="8">
        <v>0.8431828703703703</v>
      </c>
      <c r="D1289" s="6" t="s">
        <v>20</v>
      </c>
      <c r="E1289" s="10"/>
      <c r="F1289" s="10"/>
      <c r="I1289" s="14">
        <f t="array" ref="I1289">IF(D1289="","",INDEX('Товары '!$D$2:$D$78, MATCH(D1289, 'Товары '!$B$2:$B$78, 0)))
</f>
        <v>15</v>
      </c>
      <c r="J1289" s="14">
        <f>IF(D1289="","",VLOOKUP(D1289, 'Товары '!$B$2:$C$78, 2, FALSE))
</f>
        <v>9</v>
      </c>
      <c r="K1289" s="15">
        <f t="shared" si="26"/>
        <v>6</v>
      </c>
    </row>
    <row r="1290">
      <c r="A1290" s="6">
        <v>26.0</v>
      </c>
      <c r="B1290" s="7">
        <v>45972.0</v>
      </c>
      <c r="C1290" s="8">
        <v>0.8495949074074074</v>
      </c>
      <c r="D1290" s="6" t="s">
        <v>35</v>
      </c>
      <c r="E1290" s="10"/>
      <c r="F1290" s="10"/>
      <c r="I1290" s="13">
        <f t="array" ref="I1290">IF(D1290="","",INDEX('Товары '!$D$2:$D$78, MATCH(D1290, 'Товары '!$B$2:$B$78, 0)))
</f>
        <v>15</v>
      </c>
      <c r="J1290" s="13">
        <f>IF(D1290="","",VLOOKUP(D1290, 'Товары '!$B$2:$C$78, 2, FALSE))
</f>
        <v>0</v>
      </c>
      <c r="K1290" s="15">
        <f t="shared" si="26"/>
        <v>15</v>
      </c>
    </row>
    <row r="1291">
      <c r="A1291" s="6">
        <v>27.0</v>
      </c>
      <c r="B1291" s="7">
        <v>45972.0</v>
      </c>
      <c r="C1291" s="8">
        <v>0.8497800925925926</v>
      </c>
      <c r="D1291" s="6" t="s">
        <v>20</v>
      </c>
      <c r="E1291" s="10"/>
      <c r="F1291" s="10"/>
      <c r="I1291" s="14">
        <f t="array" ref="I1291">IF(D1291="","",INDEX('Товары '!$D$2:$D$78, MATCH(D1291, 'Товары '!$B$2:$B$78, 0)))
</f>
        <v>15</v>
      </c>
      <c r="J1291" s="14">
        <f>IF(D1291="","",VLOOKUP(D1291, 'Товары '!$B$2:$C$78, 2, FALSE))
</f>
        <v>9</v>
      </c>
      <c r="K1291" s="15">
        <f t="shared" si="26"/>
        <v>6</v>
      </c>
    </row>
    <row r="1292">
      <c r="A1292" s="6">
        <v>28.0</v>
      </c>
      <c r="B1292" s="7">
        <v>45972.0</v>
      </c>
      <c r="C1292" s="8">
        <v>0.8498726851851852</v>
      </c>
      <c r="D1292" s="6" t="s">
        <v>15</v>
      </c>
      <c r="E1292" s="10"/>
      <c r="F1292" s="10"/>
      <c r="I1292" s="13">
        <f t="array" ref="I1292">IF(D1292="","",INDEX('Товары '!$D$2:$D$78, MATCH(D1292, 'Товары '!$B$2:$B$78, 0)))
</f>
        <v>15</v>
      </c>
      <c r="J1292" s="14">
        <f>IF(D1292="","",VLOOKUP(D1292, 'Товары '!$B$2:$C$78, 2, FALSE))
</f>
        <v>9</v>
      </c>
      <c r="K1292" s="15">
        <f t="shared" si="26"/>
        <v>6</v>
      </c>
    </row>
    <row r="1293">
      <c r="A1293" s="6">
        <v>29.0</v>
      </c>
      <c r="B1293" s="7">
        <v>45972.0</v>
      </c>
      <c r="C1293" s="8">
        <v>0.869988425925926</v>
      </c>
      <c r="D1293" s="6" t="s">
        <v>35</v>
      </c>
      <c r="E1293" s="10"/>
      <c r="F1293" s="10"/>
      <c r="I1293" s="13">
        <f t="array" ref="I1293">IF(D1293="","",INDEX('Товары '!$D$2:$D$78, MATCH(D1293, 'Товары '!$B$2:$B$78, 0)))
</f>
        <v>15</v>
      </c>
      <c r="J1293" s="13">
        <f>IF(D1293="","",VLOOKUP(D1293, 'Товары '!$B$2:$C$78, 2, FALSE))
</f>
        <v>0</v>
      </c>
      <c r="K1293" s="15">
        <f t="shared" si="26"/>
        <v>15</v>
      </c>
    </row>
    <row r="1294">
      <c r="A1294" s="6">
        <v>30.0</v>
      </c>
      <c r="B1294" s="7">
        <v>45972.0</v>
      </c>
      <c r="C1294" s="8">
        <v>0.8701388888888889</v>
      </c>
      <c r="D1294" s="6" t="s">
        <v>14</v>
      </c>
      <c r="E1294" s="10"/>
      <c r="F1294" s="10"/>
      <c r="I1294" s="14">
        <f t="array" ref="I1294">IF(D1294="","",INDEX('Товары '!$D$2:$D$78, MATCH(D1294, 'Товары '!$B$2:$B$78, 0)))
</f>
        <v>15</v>
      </c>
      <c r="J1294" s="14">
        <f>IF(D1294="","",VLOOKUP(D1294, 'Товары '!$B$2:$C$78, 2, FALSE))
</f>
        <v>9</v>
      </c>
      <c r="K1294" s="15">
        <f t="shared" si="26"/>
        <v>6</v>
      </c>
    </row>
    <row r="1295">
      <c r="A1295" s="6">
        <v>31.0</v>
      </c>
      <c r="B1295" s="7">
        <v>45972.0</v>
      </c>
      <c r="C1295" s="8">
        <v>0.8821412037037037</v>
      </c>
      <c r="D1295" s="6" t="s">
        <v>15</v>
      </c>
      <c r="E1295" s="10"/>
      <c r="F1295" s="10"/>
      <c r="I1295" s="13">
        <f t="array" ref="I1295">IF(D1295="","",INDEX('Товары '!$D$2:$D$78, MATCH(D1295, 'Товары '!$B$2:$B$78, 0)))
</f>
        <v>15</v>
      </c>
      <c r="J1295" s="14">
        <f>IF(D1295="","",VLOOKUP(D1295, 'Товары '!$B$2:$C$78, 2, FALSE))
</f>
        <v>9</v>
      </c>
      <c r="K1295" s="15">
        <f t="shared" si="26"/>
        <v>6</v>
      </c>
    </row>
    <row r="1296">
      <c r="A1296" s="6">
        <v>32.0</v>
      </c>
      <c r="B1296" s="7">
        <v>45972.0</v>
      </c>
      <c r="C1296" s="8">
        <v>0.8822453703703703</v>
      </c>
      <c r="D1296" s="6" t="s">
        <v>12</v>
      </c>
      <c r="E1296" s="10"/>
      <c r="F1296" s="10"/>
      <c r="I1296" s="14">
        <f t="array" ref="I1296">IF(D1296="","",INDEX('Товары '!$D$2:$D$78, MATCH(D1296, 'Товары '!$B$2:$B$78, 0)))
</f>
        <v>13</v>
      </c>
      <c r="J1296" s="14">
        <f>IF(D1296="","",VLOOKUP(D1296, 'Товары '!$B$2:$C$78, 2, FALSE))
</f>
        <v>6.4</v>
      </c>
      <c r="K1296" s="15">
        <f t="shared" si="26"/>
        <v>6.6</v>
      </c>
    </row>
    <row r="1297">
      <c r="A1297" s="6">
        <v>33.0</v>
      </c>
      <c r="B1297" s="7">
        <v>45972.0</v>
      </c>
      <c r="C1297" s="8">
        <v>0.9074305555555555</v>
      </c>
      <c r="D1297" s="6" t="s">
        <v>15</v>
      </c>
      <c r="E1297" s="10"/>
      <c r="F1297" s="10"/>
      <c r="I1297" s="13">
        <f t="array" ref="I1297">IF(D1297="","",INDEX('Товары '!$D$2:$D$78, MATCH(D1297, 'Товары '!$B$2:$B$78, 0)))
</f>
        <v>15</v>
      </c>
      <c r="J1297" s="14">
        <f>IF(D1297="","",VLOOKUP(D1297, 'Товары '!$B$2:$C$78, 2, FALSE))
</f>
        <v>9</v>
      </c>
      <c r="K1297" s="15">
        <f t="shared" si="26"/>
        <v>6</v>
      </c>
    </row>
    <row r="1298">
      <c r="A1298" s="6">
        <v>34.0</v>
      </c>
      <c r="B1298" s="7">
        <v>45972.0</v>
      </c>
      <c r="C1298" s="8">
        <v>0.9097106481481482</v>
      </c>
      <c r="D1298" s="6" t="s">
        <v>14</v>
      </c>
      <c r="E1298" s="10"/>
      <c r="F1298" s="10">
        <v>3.0</v>
      </c>
      <c r="I1298" s="14">
        <f t="array" ref="I1298">IF(D1298="","",INDEX('Товары '!$D$2:$D$78, MATCH(D1298, 'Товары '!$B$2:$B$78, 0)))
</f>
        <v>15</v>
      </c>
      <c r="J1298" s="14">
        <f>IF(D1298="","",VLOOKUP(D1298, 'Товары '!$B$2:$C$78, 2, FALSE))
</f>
        <v>9</v>
      </c>
      <c r="K1298" s="15">
        <f t="shared" si="26"/>
        <v>3</v>
      </c>
    </row>
    <row r="1299">
      <c r="A1299" s="6">
        <v>35.0</v>
      </c>
      <c r="B1299" s="7">
        <v>45972.0</v>
      </c>
      <c r="C1299" s="8">
        <v>0.9204976851851852</v>
      </c>
      <c r="D1299" s="6" t="s">
        <v>12</v>
      </c>
      <c r="E1299" s="10"/>
      <c r="F1299" s="10">
        <v>3.0</v>
      </c>
      <c r="I1299" s="14">
        <f t="array" ref="I1299">IF(D1299="","",INDEX('Товары '!$D$2:$D$78, MATCH(D1299, 'Товары '!$B$2:$B$78, 0)))
</f>
        <v>13</v>
      </c>
      <c r="J1299" s="14">
        <f>IF(D1299="","",VLOOKUP(D1299, 'Товары '!$B$2:$C$78, 2, FALSE))
</f>
        <v>6.4</v>
      </c>
      <c r="K1299" s="15">
        <f t="shared" si="26"/>
        <v>3.6</v>
      </c>
    </row>
    <row r="1300">
      <c r="A1300" s="6">
        <v>36.0</v>
      </c>
      <c r="B1300" s="7"/>
      <c r="C1300" s="8"/>
      <c r="D1300" s="18"/>
      <c r="E1300" s="10"/>
      <c r="F1300" s="10"/>
      <c r="I1300" s="13" t="str">
        <f t="array" ref="I1300">IF(D1300="","",INDEX('Товары '!$D$2:$D$78, MATCH(D1300, 'Товары '!$B$2:$B$78, 0)))
</f>
        <v/>
      </c>
      <c r="J1300" s="13" t="str">
        <f>IF(D1300="","",VLOOKUP(D1300, 'Товары '!$B$2:$C$78, 2, FALSE))
</f>
        <v/>
      </c>
      <c r="K1300" s="15">
        <f t="shared" si="26"/>
        <v>0</v>
      </c>
    </row>
    <row r="1301">
      <c r="A1301" s="6">
        <v>37.0</v>
      </c>
      <c r="B1301" s="7"/>
      <c r="C1301" s="8"/>
      <c r="D1301" s="18"/>
      <c r="E1301" s="10"/>
      <c r="F1301" s="10"/>
      <c r="I1301" s="13" t="str">
        <f t="array" ref="I1301">IF(D1301="","",INDEX('Товары '!$D$2:$D$78, MATCH(D1301, 'Товары '!$B$2:$B$78, 0)))
</f>
        <v/>
      </c>
      <c r="J1301" s="13" t="str">
        <f>IF(D1301="","",VLOOKUP(D1301, 'Товары '!$B$2:$C$78, 2, FALSE))
</f>
        <v/>
      </c>
      <c r="K1301" s="15">
        <f t="shared" si="26"/>
        <v>0</v>
      </c>
    </row>
    <row r="1302">
      <c r="A1302" s="6">
        <v>38.0</v>
      </c>
      <c r="B1302" s="7"/>
      <c r="C1302" s="8"/>
      <c r="D1302" s="18"/>
      <c r="E1302" s="10"/>
      <c r="F1302" s="10"/>
      <c r="I1302" s="13" t="str">
        <f t="array" ref="I1302">IF(D1302="","",INDEX('Товары '!$D$2:$D$78, MATCH(D1302, 'Товары '!$B$2:$B$78, 0)))
</f>
        <v/>
      </c>
      <c r="J1302" s="13" t="str">
        <f>IF(D1302="","",VLOOKUP(D1302, 'Товары '!$B$2:$C$78, 2, FALSE))
</f>
        <v/>
      </c>
      <c r="K1302" s="15">
        <f t="shared" si="26"/>
        <v>0</v>
      </c>
    </row>
    <row r="1303">
      <c r="A1303" s="6">
        <v>39.0</v>
      </c>
      <c r="B1303" s="7"/>
      <c r="C1303" s="8"/>
      <c r="D1303" s="18"/>
      <c r="E1303" s="10"/>
      <c r="F1303" s="10"/>
      <c r="I1303" s="13" t="str">
        <f t="array" ref="I1303">IF(D1303="","",INDEX('Товары '!$D$2:$D$78, MATCH(D1303, 'Товары '!$B$2:$B$78, 0)))
</f>
        <v/>
      </c>
      <c r="J1303" s="13" t="str">
        <f>IF(D1303="","",VLOOKUP(D1303, 'Товары '!$B$2:$C$78, 2, FALSE))
</f>
        <v/>
      </c>
      <c r="K1303" s="15">
        <f t="shared" si="26"/>
        <v>0</v>
      </c>
    </row>
    <row r="1304">
      <c r="A1304" s="6">
        <v>40.0</v>
      </c>
      <c r="B1304" s="7"/>
      <c r="C1304" s="8"/>
      <c r="D1304" s="18"/>
      <c r="E1304" s="10"/>
      <c r="F1304" s="10"/>
      <c r="I1304" s="13" t="str">
        <f t="array" ref="I1304">IF(D1304="","",INDEX('Товары '!$D$2:$D$78, MATCH(D1304, 'Товары '!$B$2:$B$78, 0)))
</f>
        <v/>
      </c>
      <c r="J1304" s="13" t="str">
        <f>IF(D1304="","",VLOOKUP(D1304, 'Товары '!$B$2:$C$78, 2, FALSE))
</f>
        <v/>
      </c>
      <c r="K1304" s="15">
        <f t="shared" si="26"/>
        <v>0</v>
      </c>
    </row>
    <row r="1305">
      <c r="A1305" s="6">
        <v>41.0</v>
      </c>
      <c r="B1305" s="7"/>
      <c r="C1305" s="8"/>
      <c r="D1305" s="18"/>
      <c r="E1305" s="10"/>
      <c r="F1305" s="10"/>
      <c r="I1305" s="13" t="str">
        <f t="array" ref="I1305">IF(D1305="","",INDEX('Товары '!$D$2:$D$78, MATCH(D1305, 'Товары '!$B$2:$B$78, 0)))
</f>
        <v/>
      </c>
      <c r="J1305" s="13" t="str">
        <f>IF(D1305="","",VLOOKUP(D1305, 'Товары '!$B$2:$C$78, 2, FALSE))
</f>
        <v/>
      </c>
      <c r="K1305" s="15">
        <f t="shared" si="26"/>
        <v>0</v>
      </c>
    </row>
    <row r="1306">
      <c r="A1306" s="6">
        <v>42.0</v>
      </c>
      <c r="B1306" s="7"/>
      <c r="C1306" s="8"/>
      <c r="D1306" s="18"/>
      <c r="E1306" s="10"/>
      <c r="F1306" s="10"/>
      <c r="I1306" s="13" t="str">
        <f t="array" ref="I1306">IF(D1306="","",INDEX('Товары '!$D$2:$D$78, MATCH(D1306, 'Товары '!$B$2:$B$78, 0)))
</f>
        <v/>
      </c>
      <c r="J1306" s="13" t="str">
        <f>IF(D1306="","",VLOOKUP(D1306, 'Товары '!$B$2:$C$78, 2, FALSE))
</f>
        <v/>
      </c>
      <c r="K1306" s="15">
        <f t="shared" si="26"/>
        <v>0</v>
      </c>
    </row>
    <row r="1307">
      <c r="A1307" s="6">
        <v>43.0</v>
      </c>
      <c r="B1307" s="7"/>
      <c r="C1307" s="8"/>
      <c r="D1307" s="18"/>
      <c r="E1307" s="10"/>
      <c r="F1307" s="10"/>
      <c r="I1307" s="13" t="str">
        <f t="array" ref="I1307">IF(D1307="","",INDEX('Товары '!$D$2:$D$78, MATCH(D1307, 'Товары '!$B$2:$B$78, 0)))
</f>
        <v/>
      </c>
      <c r="J1307" s="13" t="str">
        <f>IF(D1307="","",VLOOKUP(D1307, 'Товары '!$B$2:$C$78, 2, FALSE))
</f>
        <v/>
      </c>
      <c r="K1307" s="15">
        <f t="shared" si="26"/>
        <v>0</v>
      </c>
    </row>
    <row r="1308">
      <c r="A1308" s="6">
        <v>44.0</v>
      </c>
      <c r="B1308" s="7"/>
      <c r="C1308" s="8"/>
      <c r="D1308" s="18"/>
      <c r="E1308" s="10"/>
      <c r="F1308" s="10"/>
      <c r="I1308" s="13" t="str">
        <f t="array" ref="I1308">IF(D1308="","",INDEX('Товары '!$D$2:$D$78, MATCH(D1308, 'Товары '!$B$2:$B$78, 0)))
</f>
        <v/>
      </c>
      <c r="J1308" s="13" t="str">
        <f>IF(D1308="","",VLOOKUP(D1308, 'Товары '!$B$2:$C$78, 2, FALSE))
</f>
        <v/>
      </c>
      <c r="K1308" s="15">
        <f t="shared" si="26"/>
        <v>0</v>
      </c>
    </row>
    <row r="1309">
      <c r="A1309" s="6">
        <v>45.0</v>
      </c>
      <c r="B1309" s="7"/>
      <c r="C1309" s="8"/>
      <c r="D1309" s="18"/>
      <c r="E1309" s="10"/>
      <c r="F1309" s="10"/>
      <c r="I1309" s="13" t="str">
        <f t="array" ref="I1309">IF(D1309="","",INDEX('Товары '!$D$2:$D$78, MATCH(D1309, 'Товары '!$B$2:$B$78, 0)))
</f>
        <v/>
      </c>
      <c r="J1309" s="13" t="str">
        <f>IF(D1309="","",VLOOKUP(D1309, 'Товары '!$B$2:$C$78, 2, FALSE))
</f>
        <v/>
      </c>
      <c r="K1309" s="15">
        <f t="shared" si="26"/>
        <v>0</v>
      </c>
    </row>
    <row r="1310">
      <c r="A1310" s="6">
        <v>46.0</v>
      </c>
      <c r="B1310" s="7"/>
      <c r="C1310" s="8"/>
      <c r="D1310" s="18"/>
      <c r="E1310" s="10"/>
      <c r="F1310" s="10"/>
      <c r="I1310" s="13" t="str">
        <f t="array" ref="I1310">IF(D1310="","",INDEX('Товары '!$D$2:$D$78, MATCH(D1310, 'Товары '!$B$2:$B$78, 0)))
</f>
        <v/>
      </c>
      <c r="J1310" s="13" t="str">
        <f>IF(D1310="","",VLOOKUP(D1310, 'Товары '!$B$2:$C$78, 2, FALSE))
</f>
        <v/>
      </c>
      <c r="K1310" s="15">
        <f t="shared" si="26"/>
        <v>0</v>
      </c>
    </row>
    <row r="1311">
      <c r="A1311" s="6">
        <v>47.0</v>
      </c>
      <c r="B1311" s="7"/>
      <c r="C1311" s="8"/>
      <c r="D1311" s="18"/>
      <c r="E1311" s="10"/>
      <c r="F1311" s="10"/>
      <c r="I1311" s="13" t="str">
        <f t="array" ref="I1311">IF(D1311="","",INDEX('Товары '!$D$2:$D$78, MATCH(D1311, 'Товары '!$B$2:$B$78, 0)))
</f>
        <v/>
      </c>
      <c r="J1311" s="13" t="str">
        <f>IF(D1311="","",VLOOKUP(D1311, 'Товары '!$B$2:$C$78, 2, FALSE))
</f>
        <v/>
      </c>
      <c r="K1311" s="15">
        <f t="shared" si="26"/>
        <v>0</v>
      </c>
    </row>
    <row r="1312">
      <c r="A1312" s="6">
        <v>48.0</v>
      </c>
      <c r="B1312" s="7"/>
      <c r="C1312" s="8"/>
      <c r="D1312" s="18"/>
      <c r="E1312" s="10"/>
      <c r="F1312" s="10"/>
      <c r="I1312" s="13" t="str">
        <f t="array" ref="I1312">IF(D1312="","",INDEX('Товары '!$D$2:$D$78, MATCH(D1312, 'Товары '!$B$2:$B$78, 0)))
</f>
        <v/>
      </c>
      <c r="J1312" s="13" t="str">
        <f>IF(D1312="","",VLOOKUP(D1312, 'Товары '!$B$2:$C$78, 2, FALSE))
</f>
        <v/>
      </c>
      <c r="K1312" s="15">
        <f t="shared" si="26"/>
        <v>0</v>
      </c>
    </row>
    <row r="1313">
      <c r="A1313" s="6">
        <v>49.0</v>
      </c>
      <c r="B1313" s="7"/>
      <c r="C1313" s="8"/>
      <c r="D1313" s="18"/>
      <c r="E1313" s="10"/>
      <c r="F1313" s="10"/>
      <c r="I1313" s="13" t="str">
        <f t="array" ref="I1313">IF(D1313="","",INDEX('Товары '!$D$2:$D$78, MATCH(D1313, 'Товары '!$B$2:$B$78, 0)))
</f>
        <v/>
      </c>
      <c r="J1313" s="13" t="str">
        <f>IF(D1313="","",VLOOKUP(D1313, 'Товары '!$B$2:$C$78, 2, FALSE))
</f>
        <v/>
      </c>
      <c r="K1313" s="15">
        <f t="shared" si="26"/>
        <v>0</v>
      </c>
    </row>
    <row r="1314">
      <c r="A1314" s="6">
        <v>50.0</v>
      </c>
      <c r="B1314" s="7"/>
      <c r="C1314" s="8"/>
      <c r="D1314" s="18"/>
      <c r="E1314" s="10"/>
      <c r="F1314" s="10"/>
      <c r="I1314" s="13" t="str">
        <f t="array" ref="I1314">IF(D1314="","",INDEX('Товары '!$D$2:$D$78, MATCH(D1314, 'Товары '!$B$2:$B$78, 0)))
</f>
        <v/>
      </c>
      <c r="J1314" s="13" t="str">
        <f>IF(D1314="","",VLOOKUP(D1314, 'Товары '!$B$2:$C$78, 2, FALSE))
</f>
        <v/>
      </c>
      <c r="K1314" s="15">
        <f t="shared" si="26"/>
        <v>0</v>
      </c>
    </row>
    <row r="1315">
      <c r="A1315" s="6">
        <v>51.0</v>
      </c>
      <c r="B1315" s="7"/>
      <c r="C1315" s="8"/>
      <c r="D1315" s="18"/>
      <c r="E1315" s="10"/>
      <c r="F1315" s="10"/>
      <c r="I1315" s="13" t="str">
        <f t="array" ref="I1315">IF(D1315="","",INDEX('Товары '!$D$2:$D$78, MATCH(D1315, 'Товары '!$B$2:$B$78, 0)))
</f>
        <v/>
      </c>
      <c r="J1315" s="13" t="str">
        <f>IF(D1315="","",VLOOKUP(D1315, 'Товары '!$B$2:$C$78, 2, FALSE))
</f>
        <v/>
      </c>
      <c r="K1315" s="15">
        <f t="shared" si="26"/>
        <v>0</v>
      </c>
    </row>
    <row r="1316">
      <c r="A1316" s="6">
        <v>52.0</v>
      </c>
      <c r="B1316" s="7"/>
      <c r="C1316" s="8"/>
      <c r="D1316" s="18"/>
      <c r="E1316" s="10"/>
      <c r="F1316" s="10"/>
      <c r="I1316" s="13" t="str">
        <f t="array" ref="I1316">IF(D1316="","",INDEX('Товары '!$D$2:$D$78, MATCH(D1316, 'Товары '!$B$2:$B$78, 0)))
</f>
        <v/>
      </c>
      <c r="J1316" s="13" t="str">
        <f>IF(D1316="","",VLOOKUP(D1316, 'Товары '!$B$2:$C$78, 2, FALSE))
</f>
        <v/>
      </c>
      <c r="K1316" s="15">
        <f t="shared" si="26"/>
        <v>0</v>
      </c>
    </row>
    <row r="1317">
      <c r="A1317" s="6">
        <v>53.0</v>
      </c>
      <c r="B1317" s="7"/>
      <c r="C1317" s="8"/>
      <c r="D1317" s="18"/>
      <c r="E1317" s="10"/>
      <c r="F1317" s="10"/>
      <c r="I1317" s="13" t="str">
        <f t="array" ref="I1317">IF(D1317="","",INDEX('Товары '!$D$2:$D$78, MATCH(D1317, 'Товары '!$B$2:$B$78, 0)))
</f>
        <v/>
      </c>
      <c r="J1317" s="13" t="str">
        <f>IF(D1317="","",VLOOKUP(D1317, 'Товары '!$B$2:$C$78, 2, FALSE))
</f>
        <v/>
      </c>
      <c r="K1317" s="15">
        <f t="shared" si="26"/>
        <v>0</v>
      </c>
    </row>
    <row r="1318">
      <c r="A1318" s="6">
        <v>54.0</v>
      </c>
      <c r="B1318" s="7"/>
      <c r="C1318" s="8"/>
      <c r="D1318" s="18"/>
      <c r="E1318" s="10"/>
      <c r="F1318" s="10"/>
      <c r="I1318" s="13" t="str">
        <f t="array" ref="I1318">IF(D1318="","",INDEX('Товары '!$D$2:$D$78, MATCH(D1318, 'Товары '!$B$2:$B$78, 0)))
</f>
        <v/>
      </c>
      <c r="J1318" s="13" t="str">
        <f>IF(D1318="","",VLOOKUP(D1318, 'Товары '!$B$2:$C$78, 2, FALSE))
</f>
        <v/>
      </c>
      <c r="K1318" s="15">
        <f t="shared" si="26"/>
        <v>0</v>
      </c>
    </row>
    <row r="1319">
      <c r="A1319" s="6">
        <v>55.0</v>
      </c>
      <c r="B1319" s="7"/>
      <c r="C1319" s="8"/>
      <c r="D1319" s="18"/>
      <c r="E1319" s="10"/>
      <c r="F1319" s="10"/>
      <c r="I1319" s="13" t="str">
        <f t="array" ref="I1319">IF(D1319="","",INDEX('Товары '!$D$2:$D$78, MATCH(D1319, 'Товары '!$B$2:$B$78, 0)))
</f>
        <v/>
      </c>
      <c r="J1319" s="13" t="str">
        <f>IF(D1319="","",VLOOKUP(D1319, 'Товары '!$B$2:$C$78, 2, FALSE))
</f>
        <v/>
      </c>
      <c r="K1319" s="15">
        <f t="shared" si="26"/>
        <v>0</v>
      </c>
    </row>
    <row r="1320">
      <c r="A1320" s="6">
        <v>56.0</v>
      </c>
      <c r="B1320" s="7"/>
      <c r="C1320" s="8"/>
      <c r="D1320" s="18"/>
      <c r="E1320" s="10"/>
      <c r="F1320" s="10"/>
      <c r="I1320" s="13" t="str">
        <f t="array" ref="I1320">IF(D1320="","",INDEX('Товары '!$D$2:$D$78, MATCH(D1320, 'Товары '!$B$2:$B$78, 0)))
</f>
        <v/>
      </c>
      <c r="J1320" s="13" t="str">
        <f>IF(D1320="","",VLOOKUP(D1320, 'Товары '!$B$2:$C$78, 2, FALSE))
</f>
        <v/>
      </c>
      <c r="K1320" s="15">
        <f t="shared" si="26"/>
        <v>0</v>
      </c>
    </row>
    <row r="1321">
      <c r="A1321" s="6">
        <v>57.0</v>
      </c>
      <c r="B1321" s="7"/>
      <c r="C1321" s="8"/>
      <c r="D1321" s="18"/>
      <c r="E1321" s="10"/>
      <c r="F1321" s="10"/>
      <c r="I1321" s="13" t="str">
        <f t="array" ref="I1321">IF(D1321="","",INDEX('Товары '!$D$2:$D$78, MATCH(D1321, 'Товары '!$B$2:$B$78, 0)))
</f>
        <v/>
      </c>
      <c r="J1321" s="13" t="str">
        <f>IF(D1321="","",VLOOKUP(D1321, 'Товары '!$B$2:$C$78, 2, FALSE))
</f>
        <v/>
      </c>
      <c r="K1321" s="15">
        <f t="shared" si="26"/>
        <v>0</v>
      </c>
    </row>
    <row r="1322">
      <c r="A1322" s="6">
        <v>58.0</v>
      </c>
      <c r="B1322" s="7"/>
      <c r="C1322" s="8"/>
      <c r="D1322" s="18"/>
      <c r="E1322" s="10"/>
      <c r="F1322" s="10"/>
      <c r="I1322" s="13" t="str">
        <f t="array" ref="I1322">IF(D1322="","",INDEX('Товары '!$D$2:$D$78, MATCH(D1322, 'Товары '!$B$2:$B$78, 0)))
</f>
        <v/>
      </c>
      <c r="J1322" s="13" t="str">
        <f>IF(D1322="","",VLOOKUP(D1322, 'Товары '!$B$2:$C$78, 2, FALSE))
</f>
        <v/>
      </c>
      <c r="K1322" s="15">
        <f t="shared" si="26"/>
        <v>0</v>
      </c>
    </row>
    <row r="1323">
      <c r="A1323" s="6">
        <v>59.0</v>
      </c>
      <c r="B1323" s="7"/>
      <c r="C1323" s="8"/>
      <c r="D1323" s="18"/>
      <c r="E1323" s="10"/>
      <c r="F1323" s="10"/>
      <c r="I1323" s="13" t="str">
        <f t="array" ref="I1323">IF(D1323="","",INDEX('Товары '!$D$2:$D$78, MATCH(D1323, 'Товары '!$B$2:$B$78, 0)))
</f>
        <v/>
      </c>
      <c r="J1323" s="13" t="str">
        <f>IF(D1323="","",VLOOKUP(D1323, 'Товары '!$B$2:$C$78, 2, FALSE))
</f>
        <v/>
      </c>
      <c r="K1323" s="15">
        <f t="shared" si="26"/>
        <v>0</v>
      </c>
    </row>
    <row r="1324">
      <c r="A1324" s="6">
        <v>60.0</v>
      </c>
      <c r="B1324" s="7"/>
      <c r="C1324" s="8"/>
      <c r="D1324" s="18"/>
      <c r="E1324" s="10"/>
      <c r="F1324" s="10"/>
      <c r="I1324" s="13" t="str">
        <f t="array" ref="I1324">IF(D1324="","",INDEX('Товары '!$D$2:$D$78, MATCH(D1324, 'Товары '!$B$2:$B$78, 0)))
</f>
        <v/>
      </c>
      <c r="J1324" s="13" t="str">
        <f>IF(D1324="","",VLOOKUP(D1324, 'Товары '!$B$2:$C$78, 2, FALSE))
</f>
        <v/>
      </c>
      <c r="K1324" s="15">
        <f t="shared" si="26"/>
        <v>0</v>
      </c>
    </row>
    <row r="1325">
      <c r="A1325" s="1" t="s">
        <v>0</v>
      </c>
      <c r="B1325" s="1" t="s">
        <v>1</v>
      </c>
      <c r="C1325" s="2" t="s">
        <v>2</v>
      </c>
      <c r="D1325" s="2" t="s">
        <v>3</v>
      </c>
      <c r="E1325" s="3" t="s">
        <v>4</v>
      </c>
      <c r="F1325" s="1" t="s">
        <v>5</v>
      </c>
      <c r="G1325" s="4" t="s">
        <v>6</v>
      </c>
      <c r="H1325" s="5" t="s">
        <v>7</v>
      </c>
      <c r="I1325" s="1" t="s">
        <v>8</v>
      </c>
      <c r="J1325" s="1" t="s">
        <v>9</v>
      </c>
      <c r="K1325" s="1" t="s">
        <v>10</v>
      </c>
    </row>
    <row r="1328">
      <c r="A1328" s="6">
        <v>1.0</v>
      </c>
      <c r="B1328" s="7">
        <v>45973.0</v>
      </c>
      <c r="C1328" s="8">
        <v>0.7477777777777778</v>
      </c>
      <c r="D1328" s="9" t="s">
        <v>15</v>
      </c>
      <c r="E1328" s="10"/>
      <c r="F1328" s="10"/>
      <c r="G1328" s="11">
        <f>SUM(K1328:K1387)</f>
        <v>165.1</v>
      </c>
      <c r="H1328" s="12">
        <f>SUM(J1328:K1387)</f>
        <v>386</v>
      </c>
      <c r="I1328" s="13">
        <f t="array" ref="I1328">IF(D1328="","",INDEX('Товары '!$D$2:$D$78, MATCH(D1328, 'Товары '!$B$2:$B$78, 0)))
</f>
        <v>15</v>
      </c>
      <c r="J1328" s="14">
        <f>IF(D1328="","",VLOOKUP(D1328, 'Товары '!$B$2:$C$78, 2, FALSE))
</f>
        <v>9</v>
      </c>
      <c r="K1328" s="15">
        <f t="shared" ref="K1328:K1387" si="27">IF(OR(I1328="", J1328=""), "", VALUE(I1328) - VALUE(J1328))-F1328
</f>
        <v>6</v>
      </c>
    </row>
    <row r="1329">
      <c r="A1329" s="6">
        <v>2.0</v>
      </c>
      <c r="B1329" s="7"/>
      <c r="C1329" s="16"/>
      <c r="D1329" s="9" t="s">
        <v>12</v>
      </c>
      <c r="E1329" s="10"/>
      <c r="F1329" s="10"/>
      <c r="I1329" s="14">
        <f t="array" ref="I1329">IF(D1329="","",INDEX('Товары '!$D$2:$D$78, MATCH(D1329, 'Товары '!$B$2:$B$78, 0)))
</f>
        <v>13</v>
      </c>
      <c r="J1329" s="14">
        <f>IF(D1329="","",VLOOKUP(D1329, 'Товары '!$B$2:$C$78, 2, FALSE))
</f>
        <v>6.4</v>
      </c>
      <c r="K1329" s="15">
        <f t="shared" si="27"/>
        <v>6.6</v>
      </c>
    </row>
    <row r="1330">
      <c r="A1330" s="6">
        <v>3.0</v>
      </c>
      <c r="B1330" s="17">
        <v>45973.0</v>
      </c>
      <c r="C1330" s="8">
        <v>0.7480324074074074</v>
      </c>
      <c r="D1330" s="9" t="s">
        <v>14</v>
      </c>
      <c r="E1330" s="10"/>
      <c r="F1330" s="10"/>
      <c r="I1330" s="14">
        <f t="array" ref="I1330">IF(D1330="","",INDEX('Товары '!$D$2:$D$78, MATCH(D1330, 'Товары '!$B$2:$B$78, 0)))
</f>
        <v>15</v>
      </c>
      <c r="J1330" s="14">
        <f>IF(D1330="","",VLOOKUP(D1330, 'Товары '!$B$2:$C$78, 2, FALSE))
</f>
        <v>9</v>
      </c>
      <c r="K1330" s="15">
        <f t="shared" si="27"/>
        <v>6</v>
      </c>
    </row>
    <row r="1331">
      <c r="A1331" s="6">
        <v>4.0</v>
      </c>
      <c r="B1331" s="17">
        <v>45973.0</v>
      </c>
      <c r="C1331" s="8">
        <v>0.7481018518518519</v>
      </c>
      <c r="D1331" s="9" t="s">
        <v>15</v>
      </c>
      <c r="E1331" s="10"/>
      <c r="F1331" s="10"/>
      <c r="I1331" s="13">
        <f t="array" ref="I1331">IF(D1331="","",INDEX('Товары '!$D$2:$D$78, MATCH(D1331, 'Товары '!$B$2:$B$78, 0)))
</f>
        <v>15</v>
      </c>
      <c r="J1331" s="14">
        <f>IF(D1331="","",VLOOKUP(D1331, 'Товары '!$B$2:$C$78, 2, FALSE))
</f>
        <v>9</v>
      </c>
      <c r="K1331" s="15">
        <f t="shared" si="27"/>
        <v>6</v>
      </c>
    </row>
    <row r="1332">
      <c r="A1332" s="6">
        <v>5.0</v>
      </c>
      <c r="B1332" s="17">
        <v>45973.0</v>
      </c>
      <c r="C1332" s="8">
        <v>0.7528125</v>
      </c>
      <c r="D1332" s="9" t="s">
        <v>20</v>
      </c>
      <c r="E1332" s="10"/>
      <c r="F1332" s="10"/>
      <c r="I1332" s="14">
        <f t="array" ref="I1332">IF(D1332="","",INDEX('Товары '!$D$2:$D$78, MATCH(D1332, 'Товары '!$B$2:$B$78, 0)))
</f>
        <v>15</v>
      </c>
      <c r="J1332" s="14">
        <f>IF(D1332="","",VLOOKUP(D1332, 'Товары '!$B$2:$C$78, 2, FALSE))
</f>
        <v>9</v>
      </c>
      <c r="K1332" s="15">
        <f t="shared" si="27"/>
        <v>6</v>
      </c>
    </row>
    <row r="1333">
      <c r="A1333" s="6">
        <v>6.0</v>
      </c>
      <c r="B1333" s="7">
        <v>45973.0</v>
      </c>
      <c r="C1333" s="8">
        <v>0.7531597222222223</v>
      </c>
      <c r="D1333" s="9" t="s">
        <v>12</v>
      </c>
      <c r="E1333" s="10"/>
      <c r="F1333" s="10"/>
      <c r="I1333" s="14">
        <f t="array" ref="I1333">IF(D1333="","",INDEX('Товары '!$D$2:$D$78, MATCH(D1333, 'Товары '!$B$2:$B$78, 0)))
</f>
        <v>13</v>
      </c>
      <c r="J1333" s="14">
        <f>IF(D1333="","",VLOOKUP(D1333, 'Товары '!$B$2:$C$78, 2, FALSE))
</f>
        <v>6.4</v>
      </c>
      <c r="K1333" s="15">
        <f t="shared" si="27"/>
        <v>6.6</v>
      </c>
    </row>
    <row r="1334">
      <c r="A1334" s="6">
        <v>7.0</v>
      </c>
      <c r="B1334" s="7">
        <v>45973.0</v>
      </c>
      <c r="C1334" s="8">
        <v>0.7532638888888888</v>
      </c>
      <c r="D1334" s="9" t="s">
        <v>12</v>
      </c>
      <c r="E1334" s="10"/>
      <c r="F1334" s="10"/>
      <c r="I1334" s="14">
        <f t="array" ref="I1334">IF(D1334="","",INDEX('Товары '!$D$2:$D$78, MATCH(D1334, 'Товары '!$B$2:$B$78, 0)))
</f>
        <v>13</v>
      </c>
      <c r="J1334" s="14">
        <f>IF(D1334="","",VLOOKUP(D1334, 'Товары '!$B$2:$C$78, 2, FALSE))
</f>
        <v>6.4</v>
      </c>
      <c r="K1334" s="15">
        <f t="shared" si="27"/>
        <v>6.6</v>
      </c>
    </row>
    <row r="1335">
      <c r="A1335" s="6">
        <v>8.0</v>
      </c>
      <c r="B1335" s="7">
        <v>45973.0</v>
      </c>
      <c r="C1335" s="8">
        <v>0.7598148148148148</v>
      </c>
      <c r="D1335" s="9" t="s">
        <v>37</v>
      </c>
      <c r="E1335" s="10"/>
      <c r="F1335" s="10"/>
      <c r="I1335" s="14">
        <f t="array" ref="I1335">IF(D1335="","",INDEX('Товары '!$D$2:$D$78, MATCH(D1335, 'Товары '!$B$2:$B$78, 0)))
</f>
        <v>15</v>
      </c>
      <c r="J1335" s="14">
        <f>IF(D1335="","",VLOOKUP(D1335, 'Товары '!$B$2:$C$78, 2, FALSE))
</f>
        <v>8</v>
      </c>
      <c r="K1335" s="15">
        <f t="shared" si="27"/>
        <v>7</v>
      </c>
    </row>
    <row r="1336">
      <c r="A1336" s="6">
        <v>9.0</v>
      </c>
      <c r="B1336" s="7">
        <v>45973.0</v>
      </c>
      <c r="C1336" s="8">
        <v>0.7677314814814815</v>
      </c>
      <c r="D1336" s="9" t="s">
        <v>17</v>
      </c>
      <c r="E1336" s="10"/>
      <c r="F1336" s="10"/>
      <c r="I1336" s="13">
        <f t="array" ref="I1336">IF(D1336="","",INDEX('Товары '!$D$2:$D$78, MATCH(D1336, 'Товары '!$B$2:$B$78, 0)))
</f>
        <v>15</v>
      </c>
      <c r="J1336" s="14">
        <f>IF(D1336="","",VLOOKUP(D1336, 'Товары '!$B$2:$C$78, 2, FALSE))
</f>
        <v>9</v>
      </c>
      <c r="K1336" s="15">
        <f t="shared" si="27"/>
        <v>6</v>
      </c>
    </row>
    <row r="1337">
      <c r="A1337" s="6">
        <v>10.0</v>
      </c>
      <c r="B1337" s="7">
        <v>45973.0</v>
      </c>
      <c r="C1337" s="8">
        <v>0.7680902777777778</v>
      </c>
      <c r="D1337" s="9" t="s">
        <v>17</v>
      </c>
      <c r="E1337" s="10"/>
      <c r="F1337" s="10"/>
      <c r="I1337" s="13">
        <f t="array" ref="I1337">IF(D1337="","",INDEX('Товары '!$D$2:$D$78, MATCH(D1337, 'Товары '!$B$2:$B$78, 0)))
</f>
        <v>15</v>
      </c>
      <c r="J1337" s="14">
        <f>IF(D1337="","",VLOOKUP(D1337, 'Товары '!$B$2:$C$78, 2, FALSE))
</f>
        <v>9</v>
      </c>
      <c r="K1337" s="15">
        <f t="shared" si="27"/>
        <v>6</v>
      </c>
    </row>
    <row r="1338">
      <c r="A1338" s="6">
        <v>11.0</v>
      </c>
      <c r="B1338" s="7"/>
      <c r="C1338" s="8"/>
      <c r="D1338" s="9" t="s">
        <v>20</v>
      </c>
      <c r="E1338" s="10"/>
      <c r="F1338" s="10"/>
      <c r="I1338" s="14">
        <f t="array" ref="I1338">IF(D1338="","",INDEX('Товары '!$D$2:$D$78, MATCH(D1338, 'Товары '!$B$2:$B$78, 0)))
</f>
        <v>15</v>
      </c>
      <c r="J1338" s="14">
        <f>IF(D1338="","",VLOOKUP(D1338, 'Товары '!$B$2:$C$78, 2, FALSE))
</f>
        <v>9</v>
      </c>
      <c r="K1338" s="15">
        <f t="shared" si="27"/>
        <v>6</v>
      </c>
    </row>
    <row r="1339">
      <c r="A1339" s="6">
        <v>12.0</v>
      </c>
      <c r="B1339" s="7"/>
      <c r="C1339" s="8"/>
      <c r="D1339" s="9" t="s">
        <v>20</v>
      </c>
      <c r="E1339" s="10"/>
      <c r="F1339" s="10"/>
      <c r="I1339" s="14">
        <f t="array" ref="I1339">IF(D1339="","",INDEX('Товары '!$D$2:$D$78, MATCH(D1339, 'Товары '!$B$2:$B$78, 0)))
</f>
        <v>15</v>
      </c>
      <c r="J1339" s="14">
        <f>IF(D1339="","",VLOOKUP(D1339, 'Товары '!$B$2:$C$78, 2, FALSE))
</f>
        <v>9</v>
      </c>
      <c r="K1339" s="15">
        <f t="shared" si="27"/>
        <v>6</v>
      </c>
    </row>
    <row r="1340">
      <c r="A1340" s="6">
        <v>13.0</v>
      </c>
      <c r="B1340" s="7">
        <v>45973.0</v>
      </c>
      <c r="C1340" s="8">
        <v>0.768449074074074</v>
      </c>
      <c r="D1340" s="6" t="s">
        <v>12</v>
      </c>
      <c r="E1340" s="10"/>
      <c r="F1340" s="10"/>
      <c r="I1340" s="14">
        <f t="array" ref="I1340">IF(D1340="","",INDEX('Товары '!$D$2:$D$78, MATCH(D1340, 'Товары '!$B$2:$B$78, 0)))
</f>
        <v>13</v>
      </c>
      <c r="J1340" s="14">
        <f>IF(D1340="","",VLOOKUP(D1340, 'Товары '!$B$2:$C$78, 2, FALSE))
</f>
        <v>6.4</v>
      </c>
      <c r="K1340" s="15">
        <f t="shared" si="27"/>
        <v>6.6</v>
      </c>
    </row>
    <row r="1341">
      <c r="A1341" s="6">
        <v>14.0</v>
      </c>
      <c r="B1341" s="7"/>
      <c r="C1341" s="8"/>
      <c r="D1341" s="6" t="s">
        <v>29</v>
      </c>
      <c r="E1341" s="10"/>
      <c r="F1341" s="10"/>
      <c r="I1341" s="14">
        <f t="array" ref="I1341">IF(D1341="","",INDEX('Товары '!$D$2:$D$78, MATCH(D1341, 'Товары '!$B$2:$B$78, 0)))
</f>
        <v>13</v>
      </c>
      <c r="J1341" s="14">
        <f>IF(D1341="","",VLOOKUP(D1341, 'Товары '!$B$2:$C$78, 2, FALSE))
</f>
        <v>7</v>
      </c>
      <c r="K1341" s="15">
        <f t="shared" si="27"/>
        <v>6</v>
      </c>
    </row>
    <row r="1342">
      <c r="A1342" s="6">
        <v>15.0</v>
      </c>
      <c r="B1342" s="7">
        <v>45973.0</v>
      </c>
      <c r="C1342" s="8">
        <v>0.7696759259259259</v>
      </c>
      <c r="D1342" s="6" t="s">
        <v>29</v>
      </c>
      <c r="E1342" s="10"/>
      <c r="F1342" s="10"/>
      <c r="I1342" s="14">
        <f t="array" ref="I1342">IF(D1342="","",INDEX('Товары '!$D$2:$D$78, MATCH(D1342, 'Товары '!$B$2:$B$78, 0)))
</f>
        <v>13</v>
      </c>
      <c r="J1342" s="14">
        <f>IF(D1342="","",VLOOKUP(D1342, 'Товары '!$B$2:$C$78, 2, FALSE))
</f>
        <v>7</v>
      </c>
      <c r="K1342" s="15">
        <f t="shared" si="27"/>
        <v>6</v>
      </c>
    </row>
    <row r="1343">
      <c r="A1343" s="6">
        <v>16.0</v>
      </c>
      <c r="B1343" s="7">
        <v>45973.0</v>
      </c>
      <c r="C1343" s="8">
        <v>0.7772800925925926</v>
      </c>
      <c r="D1343" s="6" t="s">
        <v>15</v>
      </c>
      <c r="E1343" s="10"/>
      <c r="F1343" s="10"/>
      <c r="I1343" s="13">
        <f t="array" ref="I1343">IF(D1343="","",INDEX('Товары '!$D$2:$D$78, MATCH(D1343, 'Товары '!$B$2:$B$78, 0)))
</f>
        <v>15</v>
      </c>
      <c r="J1343" s="14">
        <f>IF(D1343="","",VLOOKUP(D1343, 'Товары '!$B$2:$C$78, 2, FALSE))
</f>
        <v>9</v>
      </c>
      <c r="K1343" s="15">
        <f t="shared" si="27"/>
        <v>6</v>
      </c>
    </row>
    <row r="1344">
      <c r="A1344" s="6">
        <v>17.0</v>
      </c>
      <c r="B1344" s="7">
        <v>45973.0</v>
      </c>
      <c r="C1344" s="8">
        <v>0.7781365740740741</v>
      </c>
      <c r="D1344" s="6" t="s">
        <v>20</v>
      </c>
      <c r="E1344" s="10"/>
      <c r="F1344" s="10"/>
      <c r="I1344" s="14">
        <f t="array" ref="I1344">IF(D1344="","",INDEX('Товары '!$D$2:$D$78, MATCH(D1344, 'Товары '!$B$2:$B$78, 0)))
</f>
        <v>15</v>
      </c>
      <c r="J1344" s="14">
        <f>IF(D1344="","",VLOOKUP(D1344, 'Товары '!$B$2:$C$78, 2, FALSE))
</f>
        <v>9</v>
      </c>
      <c r="K1344" s="15">
        <f t="shared" si="27"/>
        <v>6</v>
      </c>
    </row>
    <row r="1345">
      <c r="A1345" s="6">
        <v>18.0</v>
      </c>
      <c r="B1345" s="7"/>
      <c r="C1345" s="8"/>
      <c r="D1345" s="6" t="s">
        <v>20</v>
      </c>
      <c r="E1345" s="10"/>
      <c r="F1345" s="10"/>
      <c r="I1345" s="14">
        <f t="array" ref="I1345">IF(D1345="","",INDEX('Товары '!$D$2:$D$78, MATCH(D1345, 'Товары '!$B$2:$B$78, 0)))
</f>
        <v>15</v>
      </c>
      <c r="J1345" s="14">
        <f>IF(D1345="","",VLOOKUP(D1345, 'Товары '!$B$2:$C$78, 2, FALSE))
</f>
        <v>9</v>
      </c>
      <c r="K1345" s="15">
        <f t="shared" si="27"/>
        <v>6</v>
      </c>
    </row>
    <row r="1346">
      <c r="A1346" s="6">
        <v>19.0</v>
      </c>
      <c r="B1346" s="7">
        <v>45973.0</v>
      </c>
      <c r="C1346" s="8">
        <v>0.7792476851851852</v>
      </c>
      <c r="D1346" s="6" t="s">
        <v>20</v>
      </c>
      <c r="E1346" s="10"/>
      <c r="F1346" s="10"/>
      <c r="I1346" s="14">
        <f t="array" ref="I1346">IF(D1346="","",INDEX('Товары '!$D$2:$D$78, MATCH(D1346, 'Товары '!$B$2:$B$78, 0)))
</f>
        <v>15</v>
      </c>
      <c r="J1346" s="14">
        <f>IF(D1346="","",VLOOKUP(D1346, 'Товары '!$B$2:$C$78, 2, FALSE))
</f>
        <v>9</v>
      </c>
      <c r="K1346" s="15">
        <f t="shared" si="27"/>
        <v>6</v>
      </c>
    </row>
    <row r="1347">
      <c r="A1347" s="6">
        <v>20.0</v>
      </c>
      <c r="B1347" s="7"/>
      <c r="C1347" s="8"/>
      <c r="D1347" s="6" t="s">
        <v>12</v>
      </c>
      <c r="E1347" s="10"/>
      <c r="F1347" s="10"/>
      <c r="I1347" s="14">
        <f t="array" ref="I1347">IF(D1347="","",INDEX('Товары '!$D$2:$D$78, MATCH(D1347, 'Товары '!$B$2:$B$78, 0)))
</f>
        <v>13</v>
      </c>
      <c r="J1347" s="14">
        <f>IF(D1347="","",VLOOKUP(D1347, 'Товары '!$B$2:$C$78, 2, FALSE))
</f>
        <v>6.4</v>
      </c>
      <c r="K1347" s="15">
        <f t="shared" si="27"/>
        <v>6.6</v>
      </c>
    </row>
    <row r="1348">
      <c r="A1348" s="6">
        <v>21.0</v>
      </c>
      <c r="B1348" s="7">
        <v>45973.0</v>
      </c>
      <c r="C1348" s="8">
        <v>0.8013773148148148</v>
      </c>
      <c r="D1348" s="6" t="s">
        <v>15</v>
      </c>
      <c r="E1348" s="10"/>
      <c r="F1348" s="10"/>
      <c r="I1348" s="13">
        <f t="array" ref="I1348">IF(D1348="","",INDEX('Товары '!$D$2:$D$78, MATCH(D1348, 'Товары '!$B$2:$B$78, 0)))
</f>
        <v>15</v>
      </c>
      <c r="J1348" s="14">
        <f>IF(D1348="","",VLOOKUP(D1348, 'Товары '!$B$2:$C$78, 2, FALSE))
</f>
        <v>9</v>
      </c>
      <c r="K1348" s="15">
        <f t="shared" si="27"/>
        <v>6</v>
      </c>
    </row>
    <row r="1349">
      <c r="A1349" s="6">
        <v>22.0</v>
      </c>
      <c r="B1349" s="7"/>
      <c r="C1349" s="8"/>
      <c r="D1349" s="6" t="s">
        <v>12</v>
      </c>
      <c r="E1349" s="10"/>
      <c r="F1349" s="10">
        <v>3.0</v>
      </c>
      <c r="I1349" s="14">
        <f t="array" ref="I1349">IF(D1349="","",INDEX('Товары '!$D$2:$D$78, MATCH(D1349, 'Товары '!$B$2:$B$78, 0)))
</f>
        <v>13</v>
      </c>
      <c r="J1349" s="14">
        <f>IF(D1349="","",VLOOKUP(D1349, 'Товары '!$B$2:$C$78, 2, FALSE))
</f>
        <v>6.4</v>
      </c>
      <c r="K1349" s="15">
        <f t="shared" si="27"/>
        <v>3.6</v>
      </c>
    </row>
    <row r="1350">
      <c r="A1350" s="6">
        <v>23.0</v>
      </c>
      <c r="B1350" s="7">
        <v>45973.0</v>
      </c>
      <c r="C1350" s="8">
        <v>0.8017361111111111</v>
      </c>
      <c r="D1350" s="6" t="s">
        <v>18</v>
      </c>
      <c r="E1350" s="10"/>
      <c r="F1350" s="10"/>
      <c r="I1350" s="14">
        <f t="array" ref="I1350">IF(D1350="","",INDEX('Товары '!$D$2:$D$78, MATCH(D1350, 'Товары '!$B$2:$B$78, 0)))
</f>
        <v>15</v>
      </c>
      <c r="J1350" s="14">
        <f>IF(D1350="","",VLOOKUP(D1350, 'Товары '!$B$2:$C$78, 2, FALSE))
</f>
        <v>8</v>
      </c>
      <c r="K1350" s="15">
        <f t="shared" si="27"/>
        <v>7</v>
      </c>
    </row>
    <row r="1351">
      <c r="A1351" s="6">
        <v>24.0</v>
      </c>
      <c r="B1351" s="7">
        <v>45973.0</v>
      </c>
      <c r="C1351" s="8">
        <v>0.8044212962962963</v>
      </c>
      <c r="D1351" s="6" t="s">
        <v>24</v>
      </c>
      <c r="E1351" s="10"/>
      <c r="F1351" s="10"/>
      <c r="I1351" s="14">
        <f t="array" ref="I1351">IF(D1351="","",INDEX('Товары '!$D$2:$D$78, MATCH(D1351, 'Товары '!$B$2:$B$78, 0)))
</f>
        <v>15</v>
      </c>
      <c r="J1351" s="14">
        <f>IF(D1351="","",VLOOKUP(D1351, 'Товары '!$B$2:$C$78, 2, FALSE))
</f>
        <v>8.5</v>
      </c>
      <c r="K1351" s="15">
        <f t="shared" si="27"/>
        <v>6.5</v>
      </c>
    </row>
    <row r="1352">
      <c r="A1352" s="6">
        <v>25.0</v>
      </c>
      <c r="B1352" s="7">
        <v>45973.0</v>
      </c>
      <c r="C1352" s="8">
        <v>0.8193171296296297</v>
      </c>
      <c r="D1352" s="6" t="s">
        <v>20</v>
      </c>
      <c r="E1352" s="10"/>
      <c r="F1352" s="10"/>
      <c r="I1352" s="14">
        <f t="array" ref="I1352">IF(D1352="","",INDEX('Товары '!$D$2:$D$78, MATCH(D1352, 'Товары '!$B$2:$B$78, 0)))
</f>
        <v>15</v>
      </c>
      <c r="J1352" s="14">
        <f>IF(D1352="","",VLOOKUP(D1352, 'Товары '!$B$2:$C$78, 2, FALSE))
</f>
        <v>9</v>
      </c>
      <c r="K1352" s="15">
        <f t="shared" si="27"/>
        <v>6</v>
      </c>
    </row>
    <row r="1353">
      <c r="A1353" s="6">
        <v>26.0</v>
      </c>
      <c r="B1353" s="7">
        <v>45973.0</v>
      </c>
      <c r="C1353" s="8">
        <v>0.8196875</v>
      </c>
      <c r="D1353" s="6" t="s">
        <v>15</v>
      </c>
      <c r="E1353" s="10"/>
      <c r="F1353" s="10"/>
      <c r="I1353" s="13">
        <f t="array" ref="I1353">IF(D1353="","",INDEX('Товары '!$D$2:$D$78, MATCH(D1353, 'Товары '!$B$2:$B$78, 0)))
</f>
        <v>15</v>
      </c>
      <c r="J1353" s="14">
        <f>IF(D1353="","",VLOOKUP(D1353, 'Товары '!$B$2:$C$78, 2, FALSE))
</f>
        <v>9</v>
      </c>
      <c r="K1353" s="15">
        <f t="shared" si="27"/>
        <v>6</v>
      </c>
    </row>
    <row r="1354">
      <c r="A1354" s="6">
        <v>27.0</v>
      </c>
      <c r="B1354" s="7"/>
      <c r="C1354" s="8"/>
      <c r="D1354" s="6" t="s">
        <v>20</v>
      </c>
      <c r="E1354" s="10"/>
      <c r="F1354" s="10"/>
      <c r="I1354" s="14">
        <f t="array" ref="I1354">IF(D1354="","",INDEX('Товары '!$D$2:$D$78, MATCH(D1354, 'Товары '!$B$2:$B$78, 0)))
</f>
        <v>15</v>
      </c>
      <c r="J1354" s="14">
        <f>IF(D1354="","",VLOOKUP(D1354, 'Товары '!$B$2:$C$78, 2, FALSE))
</f>
        <v>9</v>
      </c>
      <c r="K1354" s="15">
        <f t="shared" si="27"/>
        <v>6</v>
      </c>
    </row>
    <row r="1355">
      <c r="A1355" s="6">
        <v>28.0</v>
      </c>
      <c r="B1355" s="7"/>
      <c r="C1355" s="8"/>
      <c r="D1355" s="18"/>
      <c r="E1355" s="10"/>
      <c r="F1355" s="10"/>
      <c r="I1355" s="13" t="str">
        <f t="array" ref="I1355">IF(D1355="","",INDEX('Товары '!$D$2:$D$78, MATCH(D1355, 'Товары '!$B$2:$B$78, 0)))
</f>
        <v/>
      </c>
      <c r="J1355" s="13" t="str">
        <f>IF(D1355="","",VLOOKUP(D1355, 'Товары '!$B$2:$C$78, 2, FALSE))
</f>
        <v/>
      </c>
      <c r="K1355" s="15">
        <f t="shared" si="27"/>
        <v>0</v>
      </c>
    </row>
    <row r="1356">
      <c r="A1356" s="6">
        <v>29.0</v>
      </c>
      <c r="B1356" s="7"/>
      <c r="C1356" s="8"/>
      <c r="D1356" s="18"/>
      <c r="E1356" s="10"/>
      <c r="F1356" s="10"/>
      <c r="I1356" s="13" t="str">
        <f t="array" ref="I1356">IF(D1356="","",INDEX('Товары '!$D$2:$D$78, MATCH(D1356, 'Товары '!$B$2:$B$78, 0)))
</f>
        <v/>
      </c>
      <c r="J1356" s="13" t="str">
        <f>IF(D1356="","",VLOOKUP(D1356, 'Товары '!$B$2:$C$78, 2, FALSE))
</f>
        <v/>
      </c>
      <c r="K1356" s="15">
        <f t="shared" si="27"/>
        <v>0</v>
      </c>
    </row>
    <row r="1357">
      <c r="A1357" s="6">
        <v>30.0</v>
      </c>
      <c r="B1357" s="7"/>
      <c r="C1357" s="8"/>
      <c r="D1357" s="18"/>
      <c r="E1357" s="10"/>
      <c r="F1357" s="10"/>
      <c r="I1357" s="13" t="str">
        <f t="array" ref="I1357">IF(D1357="","",INDEX('Товары '!$D$2:$D$78, MATCH(D1357, 'Товары '!$B$2:$B$78, 0)))
</f>
        <v/>
      </c>
      <c r="J1357" s="13" t="str">
        <f>IF(D1357="","",VLOOKUP(D1357, 'Товары '!$B$2:$C$78, 2, FALSE))
</f>
        <v/>
      </c>
      <c r="K1357" s="15">
        <f t="shared" si="27"/>
        <v>0</v>
      </c>
    </row>
    <row r="1358">
      <c r="A1358" s="6">
        <v>31.0</v>
      </c>
      <c r="B1358" s="7"/>
      <c r="C1358" s="8"/>
      <c r="D1358" s="18"/>
      <c r="E1358" s="10"/>
      <c r="F1358" s="10"/>
      <c r="I1358" s="13" t="str">
        <f t="array" ref="I1358">IF(D1358="","",INDEX('Товары '!$D$2:$D$78, MATCH(D1358, 'Товары '!$B$2:$B$78, 0)))
</f>
        <v/>
      </c>
      <c r="J1358" s="13" t="str">
        <f>IF(D1358="","",VLOOKUP(D1358, 'Товары '!$B$2:$C$78, 2, FALSE))
</f>
        <v/>
      </c>
      <c r="K1358" s="15">
        <f t="shared" si="27"/>
        <v>0</v>
      </c>
    </row>
    <row r="1359">
      <c r="A1359" s="6">
        <v>32.0</v>
      </c>
      <c r="B1359" s="7"/>
      <c r="C1359" s="8"/>
      <c r="D1359" s="18"/>
      <c r="E1359" s="10"/>
      <c r="F1359" s="10"/>
      <c r="I1359" s="13" t="str">
        <f t="array" ref="I1359">IF(D1359="","",INDEX('Товары '!$D$2:$D$78, MATCH(D1359, 'Товары '!$B$2:$B$78, 0)))
</f>
        <v/>
      </c>
      <c r="J1359" s="13" t="str">
        <f>IF(D1359="","",VLOOKUP(D1359, 'Товары '!$B$2:$C$78, 2, FALSE))
</f>
        <v/>
      </c>
      <c r="K1359" s="15">
        <f t="shared" si="27"/>
        <v>0</v>
      </c>
    </row>
    <row r="1360">
      <c r="A1360" s="6">
        <v>33.0</v>
      </c>
      <c r="B1360" s="7"/>
      <c r="C1360" s="8"/>
      <c r="D1360" s="18"/>
      <c r="E1360" s="10"/>
      <c r="F1360" s="10"/>
      <c r="I1360" s="13" t="str">
        <f t="array" ref="I1360">IF(D1360="","",INDEX('Товары '!$D$2:$D$78, MATCH(D1360, 'Товары '!$B$2:$B$78, 0)))
</f>
        <v/>
      </c>
      <c r="J1360" s="13" t="str">
        <f>IF(D1360="","",VLOOKUP(D1360, 'Товары '!$B$2:$C$78, 2, FALSE))
</f>
        <v/>
      </c>
      <c r="K1360" s="15">
        <f t="shared" si="27"/>
        <v>0</v>
      </c>
    </row>
    <row r="1361">
      <c r="A1361" s="6">
        <v>34.0</v>
      </c>
      <c r="B1361" s="7"/>
      <c r="C1361" s="8"/>
      <c r="D1361" s="18"/>
      <c r="E1361" s="10"/>
      <c r="F1361" s="10"/>
      <c r="I1361" s="13" t="str">
        <f t="array" ref="I1361">IF(D1361="","",INDEX('Товары '!$D$2:$D$78, MATCH(D1361, 'Товары '!$B$2:$B$78, 0)))
</f>
        <v/>
      </c>
      <c r="J1361" s="13" t="str">
        <f>IF(D1361="","",VLOOKUP(D1361, 'Товары '!$B$2:$C$78, 2, FALSE))
</f>
        <v/>
      </c>
      <c r="K1361" s="15">
        <f t="shared" si="27"/>
        <v>0</v>
      </c>
    </row>
    <row r="1362">
      <c r="A1362" s="6">
        <v>35.0</v>
      </c>
      <c r="B1362" s="7"/>
      <c r="C1362" s="8"/>
      <c r="D1362" s="18"/>
      <c r="E1362" s="10"/>
      <c r="F1362" s="10"/>
      <c r="I1362" s="13" t="str">
        <f t="array" ref="I1362">IF(D1362="","",INDEX('Товары '!$D$2:$D$78, MATCH(D1362, 'Товары '!$B$2:$B$78, 0)))
</f>
        <v/>
      </c>
      <c r="J1362" s="13" t="str">
        <f>IF(D1362="","",VLOOKUP(D1362, 'Товары '!$B$2:$C$78, 2, FALSE))
</f>
        <v/>
      </c>
      <c r="K1362" s="15">
        <f t="shared" si="27"/>
        <v>0</v>
      </c>
    </row>
    <row r="1363">
      <c r="A1363" s="6">
        <v>36.0</v>
      </c>
      <c r="B1363" s="7"/>
      <c r="C1363" s="8"/>
      <c r="D1363" s="18"/>
      <c r="E1363" s="10"/>
      <c r="F1363" s="10"/>
      <c r="I1363" s="13" t="str">
        <f t="array" ref="I1363">IF(D1363="","",INDEX('Товары '!$D$2:$D$78, MATCH(D1363, 'Товары '!$B$2:$B$78, 0)))
</f>
        <v/>
      </c>
      <c r="J1363" s="13" t="str">
        <f>IF(D1363="","",VLOOKUP(D1363, 'Товары '!$B$2:$C$78, 2, FALSE))
</f>
        <v/>
      </c>
      <c r="K1363" s="15">
        <f t="shared" si="27"/>
        <v>0</v>
      </c>
    </row>
    <row r="1364">
      <c r="A1364" s="6">
        <v>37.0</v>
      </c>
      <c r="B1364" s="7"/>
      <c r="C1364" s="8"/>
      <c r="D1364" s="18"/>
      <c r="E1364" s="10"/>
      <c r="F1364" s="10"/>
      <c r="I1364" s="13" t="str">
        <f t="array" ref="I1364">IF(D1364="","",INDEX('Товары '!$D$2:$D$78, MATCH(D1364, 'Товары '!$B$2:$B$78, 0)))
</f>
        <v/>
      </c>
      <c r="J1364" s="13" t="str">
        <f>IF(D1364="","",VLOOKUP(D1364, 'Товары '!$B$2:$C$78, 2, FALSE))
</f>
        <v/>
      </c>
      <c r="K1364" s="15">
        <f t="shared" si="27"/>
        <v>0</v>
      </c>
    </row>
    <row r="1365">
      <c r="A1365" s="6">
        <v>38.0</v>
      </c>
      <c r="B1365" s="7"/>
      <c r="C1365" s="8"/>
      <c r="D1365" s="18"/>
      <c r="E1365" s="10"/>
      <c r="F1365" s="10"/>
      <c r="I1365" s="13" t="str">
        <f t="array" ref="I1365">IF(D1365="","",INDEX('Товары '!$D$2:$D$78, MATCH(D1365, 'Товары '!$B$2:$B$78, 0)))
</f>
        <v/>
      </c>
      <c r="J1365" s="13" t="str">
        <f>IF(D1365="","",VLOOKUP(D1365, 'Товары '!$B$2:$C$78, 2, FALSE))
</f>
        <v/>
      </c>
      <c r="K1365" s="15">
        <f t="shared" si="27"/>
        <v>0</v>
      </c>
    </row>
    <row r="1366">
      <c r="A1366" s="6">
        <v>39.0</v>
      </c>
      <c r="B1366" s="7"/>
      <c r="C1366" s="8"/>
      <c r="D1366" s="18"/>
      <c r="E1366" s="10"/>
      <c r="F1366" s="10"/>
      <c r="I1366" s="13" t="str">
        <f t="array" ref="I1366">IF(D1366="","",INDEX('Товары '!$D$2:$D$78, MATCH(D1366, 'Товары '!$B$2:$B$78, 0)))
</f>
        <v/>
      </c>
      <c r="J1366" s="13" t="str">
        <f>IF(D1366="","",VLOOKUP(D1366, 'Товары '!$B$2:$C$78, 2, FALSE))
</f>
        <v/>
      </c>
      <c r="K1366" s="15">
        <f t="shared" si="27"/>
        <v>0</v>
      </c>
    </row>
    <row r="1367">
      <c r="A1367" s="6">
        <v>40.0</v>
      </c>
      <c r="B1367" s="7"/>
      <c r="C1367" s="8"/>
      <c r="D1367" s="18"/>
      <c r="E1367" s="10"/>
      <c r="F1367" s="10"/>
      <c r="I1367" s="13" t="str">
        <f t="array" ref="I1367">IF(D1367="","",INDEX('Товары '!$D$2:$D$78, MATCH(D1367, 'Товары '!$B$2:$B$78, 0)))
</f>
        <v/>
      </c>
      <c r="J1367" s="13" t="str">
        <f>IF(D1367="","",VLOOKUP(D1367, 'Товары '!$B$2:$C$78, 2, FALSE))
</f>
        <v/>
      </c>
      <c r="K1367" s="15">
        <f t="shared" si="27"/>
        <v>0</v>
      </c>
    </row>
    <row r="1368">
      <c r="A1368" s="6">
        <v>41.0</v>
      </c>
      <c r="B1368" s="7"/>
      <c r="C1368" s="8"/>
      <c r="D1368" s="18"/>
      <c r="E1368" s="10"/>
      <c r="F1368" s="10"/>
      <c r="I1368" s="13" t="str">
        <f t="array" ref="I1368">IF(D1368="","",INDEX('Товары '!$D$2:$D$78, MATCH(D1368, 'Товары '!$B$2:$B$78, 0)))
</f>
        <v/>
      </c>
      <c r="J1368" s="13" t="str">
        <f>IF(D1368="","",VLOOKUP(D1368, 'Товары '!$B$2:$C$78, 2, FALSE))
</f>
        <v/>
      </c>
      <c r="K1368" s="15">
        <f t="shared" si="27"/>
        <v>0</v>
      </c>
    </row>
    <row r="1369">
      <c r="A1369" s="6">
        <v>42.0</v>
      </c>
      <c r="B1369" s="7"/>
      <c r="C1369" s="8"/>
      <c r="D1369" s="18"/>
      <c r="E1369" s="10"/>
      <c r="F1369" s="10"/>
      <c r="I1369" s="13" t="str">
        <f t="array" ref="I1369">IF(D1369="","",INDEX('Товары '!$D$2:$D$78, MATCH(D1369, 'Товары '!$B$2:$B$78, 0)))
</f>
        <v/>
      </c>
      <c r="J1369" s="13" t="str">
        <f>IF(D1369="","",VLOOKUP(D1369, 'Товары '!$B$2:$C$78, 2, FALSE))
</f>
        <v/>
      </c>
      <c r="K1369" s="15">
        <f t="shared" si="27"/>
        <v>0</v>
      </c>
    </row>
    <row r="1370">
      <c r="A1370" s="6">
        <v>43.0</v>
      </c>
      <c r="B1370" s="7"/>
      <c r="C1370" s="8"/>
      <c r="D1370" s="18"/>
      <c r="E1370" s="10"/>
      <c r="F1370" s="10"/>
      <c r="I1370" s="13" t="str">
        <f t="array" ref="I1370">IF(D1370="","",INDEX('Товары '!$D$2:$D$78, MATCH(D1370, 'Товары '!$B$2:$B$78, 0)))
</f>
        <v/>
      </c>
      <c r="J1370" s="13" t="str">
        <f>IF(D1370="","",VLOOKUP(D1370, 'Товары '!$B$2:$C$78, 2, FALSE))
</f>
        <v/>
      </c>
      <c r="K1370" s="15">
        <f t="shared" si="27"/>
        <v>0</v>
      </c>
    </row>
    <row r="1371">
      <c r="A1371" s="6">
        <v>44.0</v>
      </c>
      <c r="B1371" s="7"/>
      <c r="C1371" s="8"/>
      <c r="D1371" s="18"/>
      <c r="E1371" s="10"/>
      <c r="F1371" s="10"/>
      <c r="I1371" s="13" t="str">
        <f t="array" ref="I1371">IF(D1371="","",INDEX('Товары '!$D$2:$D$78, MATCH(D1371, 'Товары '!$B$2:$B$78, 0)))
</f>
        <v/>
      </c>
      <c r="J1371" s="13" t="str">
        <f>IF(D1371="","",VLOOKUP(D1371, 'Товары '!$B$2:$C$78, 2, FALSE))
</f>
        <v/>
      </c>
      <c r="K1371" s="15">
        <f t="shared" si="27"/>
        <v>0</v>
      </c>
    </row>
    <row r="1372">
      <c r="A1372" s="6">
        <v>45.0</v>
      </c>
      <c r="B1372" s="7"/>
      <c r="C1372" s="8"/>
      <c r="D1372" s="18"/>
      <c r="E1372" s="10"/>
      <c r="F1372" s="10"/>
      <c r="I1372" s="13" t="str">
        <f t="array" ref="I1372">IF(D1372="","",INDEX('Товары '!$D$2:$D$78, MATCH(D1372, 'Товары '!$B$2:$B$78, 0)))
</f>
        <v/>
      </c>
      <c r="J1372" s="13" t="str">
        <f>IF(D1372="","",VLOOKUP(D1372, 'Товары '!$B$2:$C$78, 2, FALSE))
</f>
        <v/>
      </c>
      <c r="K1372" s="15">
        <f t="shared" si="27"/>
        <v>0</v>
      </c>
    </row>
    <row r="1373">
      <c r="A1373" s="6">
        <v>46.0</v>
      </c>
      <c r="B1373" s="7"/>
      <c r="C1373" s="8"/>
      <c r="D1373" s="18"/>
      <c r="E1373" s="10"/>
      <c r="F1373" s="10"/>
      <c r="I1373" s="13" t="str">
        <f t="array" ref="I1373">IF(D1373="","",INDEX('Товары '!$D$2:$D$78, MATCH(D1373, 'Товары '!$B$2:$B$78, 0)))
</f>
        <v/>
      </c>
      <c r="J1373" s="13" t="str">
        <f>IF(D1373="","",VLOOKUP(D1373, 'Товары '!$B$2:$C$78, 2, FALSE))
</f>
        <v/>
      </c>
      <c r="K1373" s="15">
        <f t="shared" si="27"/>
        <v>0</v>
      </c>
    </row>
    <row r="1374">
      <c r="A1374" s="6">
        <v>47.0</v>
      </c>
      <c r="B1374" s="7"/>
      <c r="C1374" s="8"/>
      <c r="D1374" s="18"/>
      <c r="E1374" s="10"/>
      <c r="F1374" s="10"/>
      <c r="I1374" s="13" t="str">
        <f t="array" ref="I1374">IF(D1374="","",INDEX('Товары '!$D$2:$D$78, MATCH(D1374, 'Товары '!$B$2:$B$78, 0)))
</f>
        <v/>
      </c>
      <c r="J1374" s="13" t="str">
        <f>IF(D1374="","",VLOOKUP(D1374, 'Товары '!$B$2:$C$78, 2, FALSE))
</f>
        <v/>
      </c>
      <c r="K1374" s="15">
        <f t="shared" si="27"/>
        <v>0</v>
      </c>
    </row>
    <row r="1375">
      <c r="A1375" s="6">
        <v>48.0</v>
      </c>
      <c r="B1375" s="7"/>
      <c r="C1375" s="8"/>
      <c r="D1375" s="18"/>
      <c r="E1375" s="10"/>
      <c r="F1375" s="10"/>
      <c r="I1375" s="13" t="str">
        <f t="array" ref="I1375">IF(D1375="","",INDEX('Товары '!$D$2:$D$78, MATCH(D1375, 'Товары '!$B$2:$B$78, 0)))
</f>
        <v/>
      </c>
      <c r="J1375" s="13" t="str">
        <f>IF(D1375="","",VLOOKUP(D1375, 'Товары '!$B$2:$C$78, 2, FALSE))
</f>
        <v/>
      </c>
      <c r="K1375" s="15">
        <f t="shared" si="27"/>
        <v>0</v>
      </c>
    </row>
    <row r="1376">
      <c r="A1376" s="6">
        <v>49.0</v>
      </c>
      <c r="B1376" s="7"/>
      <c r="C1376" s="8"/>
      <c r="D1376" s="18"/>
      <c r="E1376" s="10"/>
      <c r="F1376" s="10"/>
      <c r="I1376" s="13" t="str">
        <f t="array" ref="I1376">IF(D1376="","",INDEX('Товары '!$D$2:$D$78, MATCH(D1376, 'Товары '!$B$2:$B$78, 0)))
</f>
        <v/>
      </c>
      <c r="J1376" s="13" t="str">
        <f>IF(D1376="","",VLOOKUP(D1376, 'Товары '!$B$2:$C$78, 2, FALSE))
</f>
        <v/>
      </c>
      <c r="K1376" s="15">
        <f t="shared" si="27"/>
        <v>0</v>
      </c>
    </row>
    <row r="1377">
      <c r="A1377" s="6">
        <v>50.0</v>
      </c>
      <c r="B1377" s="7"/>
      <c r="C1377" s="8"/>
      <c r="D1377" s="18"/>
      <c r="E1377" s="10"/>
      <c r="F1377" s="10"/>
      <c r="I1377" s="13" t="str">
        <f t="array" ref="I1377">IF(D1377="","",INDEX('Товары '!$D$2:$D$78, MATCH(D1377, 'Товары '!$B$2:$B$78, 0)))
</f>
        <v/>
      </c>
      <c r="J1377" s="13" t="str">
        <f>IF(D1377="","",VLOOKUP(D1377, 'Товары '!$B$2:$C$78, 2, FALSE))
</f>
        <v/>
      </c>
      <c r="K1377" s="15">
        <f t="shared" si="27"/>
        <v>0</v>
      </c>
    </row>
    <row r="1378">
      <c r="A1378" s="6">
        <v>51.0</v>
      </c>
      <c r="B1378" s="7"/>
      <c r="C1378" s="8"/>
      <c r="D1378" s="18"/>
      <c r="E1378" s="10"/>
      <c r="F1378" s="10"/>
      <c r="I1378" s="13" t="str">
        <f t="array" ref="I1378">IF(D1378="","",INDEX('Товары '!$D$2:$D$78, MATCH(D1378, 'Товары '!$B$2:$B$78, 0)))
</f>
        <v/>
      </c>
      <c r="J1378" s="13" t="str">
        <f>IF(D1378="","",VLOOKUP(D1378, 'Товары '!$B$2:$C$78, 2, FALSE))
</f>
        <v/>
      </c>
      <c r="K1378" s="15">
        <f t="shared" si="27"/>
        <v>0</v>
      </c>
    </row>
    <row r="1379">
      <c r="A1379" s="6">
        <v>52.0</v>
      </c>
      <c r="B1379" s="7"/>
      <c r="C1379" s="8"/>
      <c r="D1379" s="18"/>
      <c r="E1379" s="10"/>
      <c r="F1379" s="10"/>
      <c r="I1379" s="13" t="str">
        <f t="array" ref="I1379">IF(D1379="","",INDEX('Товары '!$D$2:$D$78, MATCH(D1379, 'Товары '!$B$2:$B$78, 0)))
</f>
        <v/>
      </c>
      <c r="J1379" s="13" t="str">
        <f>IF(D1379="","",VLOOKUP(D1379, 'Товары '!$B$2:$C$78, 2, FALSE))
</f>
        <v/>
      </c>
      <c r="K1379" s="15">
        <f t="shared" si="27"/>
        <v>0</v>
      </c>
    </row>
    <row r="1380">
      <c r="A1380" s="6">
        <v>53.0</v>
      </c>
      <c r="B1380" s="7"/>
      <c r="C1380" s="8"/>
      <c r="D1380" s="18"/>
      <c r="E1380" s="10"/>
      <c r="F1380" s="10"/>
      <c r="I1380" s="13" t="str">
        <f t="array" ref="I1380">IF(D1380="","",INDEX('Товары '!$D$2:$D$78, MATCH(D1380, 'Товары '!$B$2:$B$78, 0)))
</f>
        <v/>
      </c>
      <c r="J1380" s="13" t="str">
        <f>IF(D1380="","",VLOOKUP(D1380, 'Товары '!$B$2:$C$78, 2, FALSE))
</f>
        <v/>
      </c>
      <c r="K1380" s="15">
        <f t="shared" si="27"/>
        <v>0</v>
      </c>
    </row>
    <row r="1381">
      <c r="A1381" s="6">
        <v>54.0</v>
      </c>
      <c r="B1381" s="7"/>
      <c r="C1381" s="8"/>
      <c r="D1381" s="18"/>
      <c r="E1381" s="10"/>
      <c r="F1381" s="10"/>
      <c r="I1381" s="13" t="str">
        <f t="array" ref="I1381">IF(D1381="","",INDEX('Товары '!$D$2:$D$78, MATCH(D1381, 'Товары '!$B$2:$B$78, 0)))
</f>
        <v/>
      </c>
      <c r="J1381" s="13" t="str">
        <f>IF(D1381="","",VLOOKUP(D1381, 'Товары '!$B$2:$C$78, 2, FALSE))
</f>
        <v/>
      </c>
      <c r="K1381" s="15">
        <f t="shared" si="27"/>
        <v>0</v>
      </c>
    </row>
    <row r="1382">
      <c r="A1382" s="6">
        <v>55.0</v>
      </c>
      <c r="B1382" s="7"/>
      <c r="C1382" s="8"/>
      <c r="D1382" s="18"/>
      <c r="E1382" s="10"/>
      <c r="F1382" s="10"/>
      <c r="I1382" s="13" t="str">
        <f t="array" ref="I1382">IF(D1382="","",INDEX('Товары '!$D$2:$D$78, MATCH(D1382, 'Товары '!$B$2:$B$78, 0)))
</f>
        <v/>
      </c>
      <c r="J1382" s="13" t="str">
        <f>IF(D1382="","",VLOOKUP(D1382, 'Товары '!$B$2:$C$78, 2, FALSE))
</f>
        <v/>
      </c>
      <c r="K1382" s="15">
        <f t="shared" si="27"/>
        <v>0</v>
      </c>
    </row>
    <row r="1383">
      <c r="A1383" s="6">
        <v>56.0</v>
      </c>
      <c r="B1383" s="7"/>
      <c r="C1383" s="8"/>
      <c r="D1383" s="18"/>
      <c r="E1383" s="10"/>
      <c r="F1383" s="10"/>
      <c r="I1383" s="13" t="str">
        <f t="array" ref="I1383">IF(D1383="","",INDEX('Товары '!$D$2:$D$78, MATCH(D1383, 'Товары '!$B$2:$B$78, 0)))
</f>
        <v/>
      </c>
      <c r="J1383" s="13" t="str">
        <f>IF(D1383="","",VLOOKUP(D1383, 'Товары '!$B$2:$C$78, 2, FALSE))
</f>
        <v/>
      </c>
      <c r="K1383" s="15">
        <f t="shared" si="27"/>
        <v>0</v>
      </c>
    </row>
    <row r="1384">
      <c r="A1384" s="6">
        <v>57.0</v>
      </c>
      <c r="B1384" s="7"/>
      <c r="C1384" s="8"/>
      <c r="D1384" s="18"/>
      <c r="E1384" s="10"/>
      <c r="F1384" s="10"/>
      <c r="I1384" s="13" t="str">
        <f t="array" ref="I1384">IF(D1384="","",INDEX('Товары '!$D$2:$D$78, MATCH(D1384, 'Товары '!$B$2:$B$78, 0)))
</f>
        <v/>
      </c>
      <c r="J1384" s="13" t="str">
        <f>IF(D1384="","",VLOOKUP(D1384, 'Товары '!$B$2:$C$78, 2, FALSE))
</f>
        <v/>
      </c>
      <c r="K1384" s="15">
        <f t="shared" si="27"/>
        <v>0</v>
      </c>
    </row>
    <row r="1385">
      <c r="A1385" s="6">
        <v>58.0</v>
      </c>
      <c r="B1385" s="7"/>
      <c r="C1385" s="8"/>
      <c r="D1385" s="18"/>
      <c r="E1385" s="10"/>
      <c r="F1385" s="10"/>
      <c r="I1385" s="13" t="str">
        <f t="array" ref="I1385">IF(D1385="","",INDEX('Товары '!$D$2:$D$78, MATCH(D1385, 'Товары '!$B$2:$B$78, 0)))
</f>
        <v/>
      </c>
      <c r="J1385" s="13" t="str">
        <f>IF(D1385="","",VLOOKUP(D1385, 'Товары '!$B$2:$C$78, 2, FALSE))
</f>
        <v/>
      </c>
      <c r="K1385" s="15">
        <f t="shared" si="27"/>
        <v>0</v>
      </c>
    </row>
    <row r="1386">
      <c r="A1386" s="6">
        <v>59.0</v>
      </c>
      <c r="B1386" s="7"/>
      <c r="C1386" s="8"/>
      <c r="D1386" s="18"/>
      <c r="E1386" s="10"/>
      <c r="F1386" s="10"/>
      <c r="I1386" s="13" t="str">
        <f t="array" ref="I1386">IF(D1386="","",INDEX('Товары '!$D$2:$D$78, MATCH(D1386, 'Товары '!$B$2:$B$78, 0)))
</f>
        <v/>
      </c>
      <c r="J1386" s="13" t="str">
        <f>IF(D1386="","",VLOOKUP(D1386, 'Товары '!$B$2:$C$78, 2, FALSE))
</f>
        <v/>
      </c>
      <c r="K1386" s="15">
        <f t="shared" si="27"/>
        <v>0</v>
      </c>
    </row>
    <row r="1387">
      <c r="A1387" s="6">
        <v>60.0</v>
      </c>
      <c r="B1387" s="7"/>
      <c r="C1387" s="8"/>
      <c r="D1387" s="18"/>
      <c r="E1387" s="10"/>
      <c r="F1387" s="10"/>
      <c r="I1387" s="13" t="str">
        <f t="array" ref="I1387">IF(D1387="","",INDEX('Товары '!$D$2:$D$78, MATCH(D1387, 'Товары '!$B$2:$B$78, 0)))
</f>
        <v/>
      </c>
      <c r="J1387" s="13" t="str">
        <f>IF(D1387="","",VLOOKUP(D1387, 'Товары '!$B$2:$C$78, 2, FALSE))
</f>
        <v/>
      </c>
      <c r="K1387" s="15">
        <f t="shared" si="27"/>
        <v>0</v>
      </c>
    </row>
    <row r="1388">
      <c r="A1388" s="1" t="s">
        <v>0</v>
      </c>
      <c r="B1388" s="1" t="s">
        <v>1</v>
      </c>
      <c r="C1388" s="2" t="s">
        <v>2</v>
      </c>
      <c r="D1388" s="2" t="s">
        <v>3</v>
      </c>
      <c r="E1388" s="3" t="s">
        <v>4</v>
      </c>
      <c r="F1388" s="1" t="s">
        <v>5</v>
      </c>
      <c r="G1388" s="4" t="s">
        <v>6</v>
      </c>
      <c r="H1388" s="5" t="s">
        <v>7</v>
      </c>
      <c r="I1388" s="1" t="s">
        <v>8</v>
      </c>
      <c r="J1388" s="1" t="s">
        <v>9</v>
      </c>
      <c r="K1388" s="1" t="s">
        <v>10</v>
      </c>
    </row>
    <row r="1391">
      <c r="A1391" s="6">
        <v>1.0</v>
      </c>
      <c r="B1391" s="7">
        <v>45974.0</v>
      </c>
      <c r="C1391" s="8">
        <v>0.5827777777777777</v>
      </c>
      <c r="D1391" s="9" t="s">
        <v>17</v>
      </c>
      <c r="E1391" s="10"/>
      <c r="F1391" s="10"/>
      <c r="G1391" s="11">
        <f>SUM(K1391:K1450)</f>
        <v>355.5</v>
      </c>
      <c r="H1391" s="12">
        <f>SUM(J1391:K1450)</f>
        <v>853</v>
      </c>
      <c r="I1391" s="13">
        <f t="array" ref="I1391">IF(D1391="","",INDEX('Товары '!$D$2:$D$78, MATCH(D1391, 'Товары '!$B$2:$B$78, 0)))
</f>
        <v>15</v>
      </c>
      <c r="J1391" s="14">
        <f>IF(D1391="","",VLOOKUP(D1391, 'Товары '!$B$2:$C$78, 2, FALSE))
</f>
        <v>9</v>
      </c>
      <c r="K1391" s="15">
        <f t="shared" ref="K1391:K1393" si="28">IF(OR(I1391="", J1391=""), "", VALUE(I1391) - VALUE(J1391))-F1391
</f>
        <v>6</v>
      </c>
    </row>
    <row r="1392">
      <c r="A1392" s="6">
        <v>2.0</v>
      </c>
      <c r="B1392" s="7">
        <v>45974.0</v>
      </c>
      <c r="C1392" s="16">
        <v>0.5827662037037037</v>
      </c>
      <c r="D1392" s="9" t="s">
        <v>15</v>
      </c>
      <c r="E1392" s="10"/>
      <c r="F1392" s="10"/>
      <c r="I1392" s="13">
        <f t="array" ref="I1392">IF(D1392="","",INDEX('Товары '!$D$2:$D$78, MATCH(D1392, 'Товары '!$B$2:$B$78, 0)))
</f>
        <v>15</v>
      </c>
      <c r="J1392" s="14">
        <f>IF(D1392="","",VLOOKUP(D1392, 'Товары '!$B$2:$C$78, 2, FALSE))
</f>
        <v>9</v>
      </c>
      <c r="K1392" s="15">
        <f t="shared" si="28"/>
        <v>6</v>
      </c>
    </row>
    <row r="1393">
      <c r="A1393" s="6">
        <v>3.0</v>
      </c>
      <c r="B1393" s="17">
        <v>45974.0</v>
      </c>
      <c r="C1393" s="8">
        <v>0.5828009259259259</v>
      </c>
      <c r="D1393" s="9" t="s">
        <v>15</v>
      </c>
      <c r="E1393" s="10"/>
      <c r="F1393" s="10"/>
      <c r="I1393" s="13">
        <f t="array" ref="I1393">IF(D1393="","",INDEX('Товары '!$D$2:$D$78, MATCH(D1393, 'Товары '!$B$2:$B$78, 0)))
</f>
        <v>15</v>
      </c>
      <c r="J1393" s="14">
        <f>IF(D1393="","",VLOOKUP(D1393, 'Товары '!$B$2:$C$78, 2, FALSE))
</f>
        <v>9</v>
      </c>
      <c r="K1393" s="15">
        <f t="shared" si="28"/>
        <v>6</v>
      </c>
    </row>
    <row r="1394">
      <c r="A1394" s="6">
        <v>4.0</v>
      </c>
      <c r="B1394" s="17">
        <v>45974.0</v>
      </c>
      <c r="C1394" s="8">
        <v>0.5830092592592593</v>
      </c>
      <c r="D1394" s="9" t="s">
        <v>25</v>
      </c>
      <c r="E1394" s="10"/>
      <c r="F1394" s="10"/>
      <c r="I1394" s="14">
        <f t="array" ref="I1394">IF(D1394="","",INDEX('Товары '!$D$2:$D$78, MATCH(D1394, 'Товары '!$B$2:$B$78, 0)))
</f>
        <v>30</v>
      </c>
      <c r="J1394" s="13">
        <v>15.0</v>
      </c>
      <c r="K1394" s="20">
        <v>15.0</v>
      </c>
    </row>
    <row r="1395">
      <c r="A1395" s="6">
        <v>5.0</v>
      </c>
      <c r="B1395" s="17">
        <v>45974.0</v>
      </c>
      <c r="C1395" s="8">
        <v>0.583275462962963</v>
      </c>
      <c r="D1395" s="9" t="s">
        <v>12</v>
      </c>
      <c r="E1395" s="10"/>
      <c r="F1395" s="10"/>
      <c r="I1395" s="14">
        <f t="array" ref="I1395">IF(D1395="","",INDEX('Товары '!$D$2:$D$78, MATCH(D1395, 'Товары '!$B$2:$B$78, 0)))
</f>
        <v>13</v>
      </c>
      <c r="J1395" s="14">
        <f>IF(D1395="","",VLOOKUP(D1395, 'Товары '!$B$2:$C$78, 2, FALSE))
</f>
        <v>6.4</v>
      </c>
      <c r="K1395" s="15">
        <f t="shared" ref="K1395:K1450" si="29">IF(OR(I1395="", J1395=""), "", VALUE(I1395) - VALUE(J1395))-F1395
</f>
        <v>6.6</v>
      </c>
    </row>
    <row r="1396">
      <c r="A1396" s="6">
        <v>6.0</v>
      </c>
      <c r="B1396" s="7">
        <v>45974.0</v>
      </c>
      <c r="C1396" s="8">
        <v>0.5845486111111111</v>
      </c>
      <c r="D1396" s="9" t="s">
        <v>14</v>
      </c>
      <c r="E1396" s="10"/>
      <c r="F1396" s="10"/>
      <c r="I1396" s="14">
        <f t="array" ref="I1396">IF(D1396="","",INDEX('Товары '!$D$2:$D$78, MATCH(D1396, 'Товары '!$B$2:$B$78, 0)))
</f>
        <v>15</v>
      </c>
      <c r="J1396" s="14">
        <f>IF(D1396="","",VLOOKUP(D1396, 'Товары '!$B$2:$C$78, 2, FALSE))
</f>
        <v>9</v>
      </c>
      <c r="K1396" s="15">
        <f t="shared" si="29"/>
        <v>6</v>
      </c>
    </row>
    <row r="1397">
      <c r="A1397" s="6">
        <v>7.0</v>
      </c>
      <c r="B1397" s="7">
        <v>45974.0</v>
      </c>
      <c r="C1397" s="8">
        <v>0.5865393518518518</v>
      </c>
      <c r="D1397" s="9" t="s">
        <v>23</v>
      </c>
      <c r="E1397" s="10"/>
      <c r="F1397" s="10"/>
      <c r="I1397" s="13">
        <f t="array" ref="I1397">IF(D1397="","",INDEX('Товары '!$D$2:$D$78, MATCH(D1397, 'Товары '!$B$2:$B$78, 0)))
</f>
        <v>15</v>
      </c>
      <c r="J1397" s="14">
        <f>IF(D1397="","",VLOOKUP(D1397, 'Товары '!$B$2:$C$78, 2, FALSE))
</f>
        <v>8.5</v>
      </c>
      <c r="K1397" s="15">
        <f t="shared" si="29"/>
        <v>6.5</v>
      </c>
    </row>
    <row r="1398">
      <c r="A1398" s="6">
        <v>8.0</v>
      </c>
      <c r="B1398" s="7">
        <v>45974.0</v>
      </c>
      <c r="C1398" s="8">
        <v>0.5865972222222222</v>
      </c>
      <c r="D1398" s="9" t="s">
        <v>12</v>
      </c>
      <c r="E1398" s="10"/>
      <c r="F1398" s="10"/>
      <c r="I1398" s="14">
        <f t="array" ref="I1398">IF(D1398="","",INDEX('Товары '!$D$2:$D$78, MATCH(D1398, 'Товары '!$B$2:$B$78, 0)))
</f>
        <v>13</v>
      </c>
      <c r="J1398" s="14">
        <f>IF(D1398="","",VLOOKUP(D1398, 'Товары '!$B$2:$C$78, 2, FALSE))
</f>
        <v>6.4</v>
      </c>
      <c r="K1398" s="15">
        <f t="shared" si="29"/>
        <v>6.6</v>
      </c>
    </row>
    <row r="1399">
      <c r="A1399" s="6">
        <v>9.0</v>
      </c>
      <c r="B1399" s="7">
        <v>45974.0</v>
      </c>
      <c r="C1399" s="8">
        <v>0.5867129629629629</v>
      </c>
      <c r="D1399" s="9" t="s">
        <v>20</v>
      </c>
      <c r="E1399" s="10"/>
      <c r="F1399" s="10"/>
      <c r="I1399" s="14">
        <f t="array" ref="I1399">IF(D1399="","",INDEX('Товары '!$D$2:$D$78, MATCH(D1399, 'Товары '!$B$2:$B$78, 0)))
</f>
        <v>15</v>
      </c>
      <c r="J1399" s="14">
        <f>IF(D1399="","",VLOOKUP(D1399, 'Товары '!$B$2:$C$78, 2, FALSE))
</f>
        <v>9</v>
      </c>
      <c r="K1399" s="15">
        <f t="shared" si="29"/>
        <v>6</v>
      </c>
    </row>
    <row r="1400">
      <c r="A1400" s="6">
        <v>10.0</v>
      </c>
      <c r="B1400" s="7">
        <v>45974.0</v>
      </c>
      <c r="C1400" s="8">
        <v>0.6650231481481481</v>
      </c>
      <c r="D1400" s="9" t="s">
        <v>16</v>
      </c>
      <c r="E1400" s="10"/>
      <c r="F1400" s="10"/>
      <c r="I1400" s="13">
        <f t="array" ref="I1400">IF(D1400="","",INDEX('Товары '!$D$2:$D$78, MATCH(D1400, 'Товары '!$B$2:$B$78, 0)))
</f>
        <v>15</v>
      </c>
      <c r="J1400" s="14">
        <f>IF(D1400="","",VLOOKUP(D1400, 'Товары '!$B$2:$C$78, 2, FALSE))
</f>
        <v>8.5</v>
      </c>
      <c r="K1400" s="15">
        <f t="shared" si="29"/>
        <v>6.5</v>
      </c>
    </row>
    <row r="1401">
      <c r="A1401" s="6">
        <v>11.0</v>
      </c>
      <c r="B1401" s="7">
        <v>45974.0</v>
      </c>
      <c r="C1401" s="8">
        <v>0.6652546296296297</v>
      </c>
      <c r="D1401" s="9" t="s">
        <v>29</v>
      </c>
      <c r="E1401" s="10"/>
      <c r="F1401" s="10"/>
      <c r="I1401" s="14">
        <f t="array" ref="I1401">IF(D1401="","",INDEX('Товары '!$D$2:$D$78, MATCH(D1401, 'Товары '!$B$2:$B$78, 0)))
</f>
        <v>13</v>
      </c>
      <c r="J1401" s="14">
        <f>IF(D1401="","",VLOOKUP(D1401, 'Товары '!$B$2:$C$78, 2, FALSE))
</f>
        <v>7</v>
      </c>
      <c r="K1401" s="15">
        <f t="shared" si="29"/>
        <v>6</v>
      </c>
    </row>
    <row r="1402">
      <c r="A1402" s="6">
        <v>12.0</v>
      </c>
      <c r="B1402" s="7">
        <v>45974.0</v>
      </c>
      <c r="C1402" s="8">
        <v>0.6653819444444444</v>
      </c>
      <c r="D1402" s="9" t="s">
        <v>23</v>
      </c>
      <c r="E1402" s="10"/>
      <c r="F1402" s="10"/>
      <c r="I1402" s="13">
        <f t="array" ref="I1402">IF(D1402="","",INDEX('Товары '!$D$2:$D$78, MATCH(D1402, 'Товары '!$B$2:$B$78, 0)))
</f>
        <v>15</v>
      </c>
      <c r="J1402" s="14">
        <f>IF(D1402="","",VLOOKUP(D1402, 'Товары '!$B$2:$C$78, 2, FALSE))
</f>
        <v>8.5</v>
      </c>
      <c r="K1402" s="15">
        <f t="shared" si="29"/>
        <v>6.5</v>
      </c>
    </row>
    <row r="1403">
      <c r="A1403" s="6">
        <v>13.0</v>
      </c>
      <c r="B1403" s="7">
        <v>45974.0</v>
      </c>
      <c r="C1403" s="8">
        <v>0.6841550925925926</v>
      </c>
      <c r="D1403" s="6" t="s">
        <v>12</v>
      </c>
      <c r="E1403" s="10"/>
      <c r="F1403" s="10"/>
      <c r="I1403" s="14">
        <f t="array" ref="I1403">IF(D1403="","",INDEX('Товары '!$D$2:$D$78, MATCH(D1403, 'Товары '!$B$2:$B$78, 0)))
</f>
        <v>13</v>
      </c>
      <c r="J1403" s="14">
        <f>IF(D1403="","",VLOOKUP(D1403, 'Товары '!$B$2:$C$78, 2, FALSE))
</f>
        <v>6.4</v>
      </c>
      <c r="K1403" s="15">
        <f t="shared" si="29"/>
        <v>6.6</v>
      </c>
    </row>
    <row r="1404">
      <c r="A1404" s="6">
        <v>14.0</v>
      </c>
      <c r="B1404" s="7">
        <v>45974.0</v>
      </c>
      <c r="C1404" s="8">
        <v>0.6842361111111112</v>
      </c>
      <c r="D1404" s="6" t="s">
        <v>15</v>
      </c>
      <c r="E1404" s="10"/>
      <c r="F1404" s="10"/>
      <c r="I1404" s="13">
        <f t="array" ref="I1404">IF(D1404="","",INDEX('Товары '!$D$2:$D$78, MATCH(D1404, 'Товары '!$B$2:$B$78, 0)))
</f>
        <v>15</v>
      </c>
      <c r="J1404" s="14">
        <f>IF(D1404="","",VLOOKUP(D1404, 'Товары '!$B$2:$C$78, 2, FALSE))
</f>
        <v>9</v>
      </c>
      <c r="K1404" s="15">
        <f t="shared" si="29"/>
        <v>6</v>
      </c>
    </row>
    <row r="1405">
      <c r="A1405" s="6">
        <v>15.0</v>
      </c>
      <c r="B1405" s="7">
        <v>45974.0</v>
      </c>
      <c r="C1405" s="8">
        <v>0.6978935185185186</v>
      </c>
      <c r="D1405" s="6" t="s">
        <v>36</v>
      </c>
      <c r="E1405" s="10"/>
      <c r="F1405" s="10"/>
      <c r="I1405" s="14">
        <f t="array" ref="I1405">IF(D1405="","",INDEX('Товары '!$D$2:$D$78, MATCH(D1405, 'Товары '!$B$2:$B$78, 0)))
</f>
        <v>90</v>
      </c>
      <c r="J1405" s="14">
        <f>IF(D1405="","",VLOOKUP(D1405, 'Товары '!$B$2:$C$78, 2, FALSE))
</f>
        <v>60</v>
      </c>
      <c r="K1405" s="15">
        <f t="shared" si="29"/>
        <v>30</v>
      </c>
    </row>
    <row r="1406">
      <c r="A1406" s="6">
        <v>16.0</v>
      </c>
      <c r="B1406" s="7">
        <v>45974.0</v>
      </c>
      <c r="C1406" s="8">
        <v>0.7024421296296296</v>
      </c>
      <c r="D1406" s="6" t="s">
        <v>20</v>
      </c>
      <c r="E1406" s="10"/>
      <c r="F1406" s="10"/>
      <c r="I1406" s="14">
        <f t="array" ref="I1406">IF(D1406="","",INDEX('Товары '!$D$2:$D$78, MATCH(D1406, 'Товары '!$B$2:$B$78, 0)))
</f>
        <v>15</v>
      </c>
      <c r="J1406" s="14">
        <f>IF(D1406="","",VLOOKUP(D1406, 'Товары '!$B$2:$C$78, 2, FALSE))
</f>
        <v>9</v>
      </c>
      <c r="K1406" s="15">
        <f t="shared" si="29"/>
        <v>6</v>
      </c>
    </row>
    <row r="1407">
      <c r="A1407" s="6">
        <v>17.0</v>
      </c>
      <c r="B1407" s="7">
        <v>45974.0</v>
      </c>
      <c r="C1407" s="8">
        <v>0.744386574074074</v>
      </c>
      <c r="D1407" s="6" t="s">
        <v>15</v>
      </c>
      <c r="E1407" s="10"/>
      <c r="F1407" s="10"/>
      <c r="I1407" s="13">
        <f t="array" ref="I1407">IF(D1407="","",INDEX('Товары '!$D$2:$D$78, MATCH(D1407, 'Товары '!$B$2:$B$78, 0)))
</f>
        <v>15</v>
      </c>
      <c r="J1407" s="14">
        <f>IF(D1407="","",VLOOKUP(D1407, 'Товары '!$B$2:$C$78, 2, FALSE))
</f>
        <v>9</v>
      </c>
      <c r="K1407" s="15">
        <f t="shared" si="29"/>
        <v>6</v>
      </c>
    </row>
    <row r="1408">
      <c r="A1408" s="6">
        <v>18.0</v>
      </c>
      <c r="B1408" s="7">
        <v>45974.0</v>
      </c>
      <c r="C1408" s="8">
        <v>0.7444791666666667</v>
      </c>
      <c r="D1408" s="6" t="s">
        <v>15</v>
      </c>
      <c r="E1408" s="10"/>
      <c r="F1408" s="10">
        <v>2.0</v>
      </c>
      <c r="I1408" s="13">
        <f t="array" ref="I1408">IF(D1408="","",INDEX('Товары '!$D$2:$D$78, MATCH(D1408, 'Товары '!$B$2:$B$78, 0)))
</f>
        <v>15</v>
      </c>
      <c r="J1408" s="14">
        <f>IF(D1408="","",VLOOKUP(D1408, 'Товары '!$B$2:$C$78, 2, FALSE))
</f>
        <v>9</v>
      </c>
      <c r="K1408" s="15">
        <f t="shared" si="29"/>
        <v>4</v>
      </c>
    </row>
    <row r="1409">
      <c r="A1409" s="6">
        <v>19.0</v>
      </c>
      <c r="B1409" s="7">
        <v>45974.0</v>
      </c>
      <c r="C1409" s="8">
        <v>0.7640625</v>
      </c>
      <c r="D1409" s="6" t="s">
        <v>17</v>
      </c>
      <c r="E1409" s="10"/>
      <c r="F1409" s="10"/>
      <c r="I1409" s="13">
        <f t="array" ref="I1409">IF(D1409="","",INDEX('Товары '!$D$2:$D$78, MATCH(D1409, 'Товары '!$B$2:$B$78, 0)))
</f>
        <v>15</v>
      </c>
      <c r="J1409" s="14">
        <f>IF(D1409="","",VLOOKUP(D1409, 'Товары '!$B$2:$C$78, 2, FALSE))
</f>
        <v>9</v>
      </c>
      <c r="K1409" s="15">
        <f t="shared" si="29"/>
        <v>6</v>
      </c>
    </row>
    <row r="1410">
      <c r="A1410" s="6">
        <v>20.0</v>
      </c>
      <c r="B1410" s="7">
        <v>45974.0</v>
      </c>
      <c r="C1410" s="8">
        <v>0.7705439814814815</v>
      </c>
      <c r="D1410" s="6" t="s">
        <v>38</v>
      </c>
      <c r="E1410" s="10"/>
      <c r="F1410" s="10"/>
      <c r="I1410" s="14">
        <f t="array" ref="I1410">IF(D1410="","",INDEX('Товары '!$D$2:$D$78, MATCH(D1410, 'Товары '!$B$2:$B$78, 0)))
</f>
        <v>15</v>
      </c>
      <c r="J1410" s="14">
        <f>IF(D1410="","",VLOOKUP(D1410, 'Товары '!$B$2:$C$78, 2, FALSE))
</f>
        <v>8</v>
      </c>
      <c r="K1410" s="15">
        <f t="shared" si="29"/>
        <v>7</v>
      </c>
    </row>
    <row r="1411">
      <c r="A1411" s="6">
        <v>21.0</v>
      </c>
      <c r="B1411" s="7">
        <v>45974.0</v>
      </c>
      <c r="C1411" s="8">
        <v>0.770613425925926</v>
      </c>
      <c r="D1411" s="6" t="s">
        <v>12</v>
      </c>
      <c r="E1411" s="10"/>
      <c r="F1411" s="10"/>
      <c r="I1411" s="14">
        <f t="array" ref="I1411">IF(D1411="","",INDEX('Товары '!$D$2:$D$78, MATCH(D1411, 'Товары '!$B$2:$B$78, 0)))
</f>
        <v>13</v>
      </c>
      <c r="J1411" s="14">
        <f>IF(D1411="","",VLOOKUP(D1411, 'Товары '!$B$2:$C$78, 2, FALSE))
</f>
        <v>6.4</v>
      </c>
      <c r="K1411" s="15">
        <f t="shared" si="29"/>
        <v>6.6</v>
      </c>
    </row>
    <row r="1412">
      <c r="A1412" s="6">
        <v>22.0</v>
      </c>
      <c r="B1412" s="7">
        <v>45974.0</v>
      </c>
      <c r="C1412" s="8">
        <v>0.8149652777777778</v>
      </c>
      <c r="D1412" s="6" t="s">
        <v>35</v>
      </c>
      <c r="E1412" s="10"/>
      <c r="F1412" s="10"/>
      <c r="I1412" s="13">
        <f t="array" ref="I1412">IF(D1412="","",INDEX('Товары '!$D$2:$D$78, MATCH(D1412, 'Товары '!$B$2:$B$78, 0)))
</f>
        <v>15</v>
      </c>
      <c r="J1412" s="13">
        <f>IF(D1412="","",VLOOKUP(D1412, 'Товары '!$B$2:$C$78, 2, FALSE))
</f>
        <v>0</v>
      </c>
      <c r="K1412" s="15">
        <f t="shared" si="29"/>
        <v>15</v>
      </c>
    </row>
    <row r="1413">
      <c r="A1413" s="6">
        <v>23.0</v>
      </c>
      <c r="B1413" s="7">
        <v>45974.0</v>
      </c>
      <c r="C1413" s="8">
        <v>0.7999884259259259</v>
      </c>
      <c r="D1413" s="6" t="s">
        <v>20</v>
      </c>
      <c r="E1413" s="10"/>
      <c r="F1413" s="10"/>
      <c r="I1413" s="14">
        <f t="array" ref="I1413">IF(D1413="","",INDEX('Товары '!$D$2:$D$78, MATCH(D1413, 'Товары '!$B$2:$B$78, 0)))
</f>
        <v>15</v>
      </c>
      <c r="J1413" s="14">
        <f>IF(D1413="","",VLOOKUP(D1413, 'Товары '!$B$2:$C$78, 2, FALSE))
</f>
        <v>9</v>
      </c>
      <c r="K1413" s="15">
        <f t="shared" si="29"/>
        <v>6</v>
      </c>
    </row>
    <row r="1414">
      <c r="A1414" s="6">
        <v>24.0</v>
      </c>
      <c r="B1414" s="7">
        <v>45974.0</v>
      </c>
      <c r="C1414" s="8">
        <v>0.8082870370370371</v>
      </c>
      <c r="D1414" s="6" t="s">
        <v>17</v>
      </c>
      <c r="E1414" s="10"/>
      <c r="F1414" s="10"/>
      <c r="I1414" s="13">
        <f t="array" ref="I1414">IF(D1414="","",INDEX('Товары '!$D$2:$D$78, MATCH(D1414, 'Товары '!$B$2:$B$78, 0)))
</f>
        <v>15</v>
      </c>
      <c r="J1414" s="14">
        <f>IF(D1414="","",VLOOKUP(D1414, 'Товары '!$B$2:$C$78, 2, FALSE))
</f>
        <v>9</v>
      </c>
      <c r="K1414" s="15">
        <f t="shared" si="29"/>
        <v>6</v>
      </c>
    </row>
    <row r="1415">
      <c r="A1415" s="6">
        <v>25.0</v>
      </c>
      <c r="B1415" s="7">
        <v>45974.0</v>
      </c>
      <c r="C1415" s="8">
        <v>0.8087037037037037</v>
      </c>
      <c r="D1415" s="6" t="s">
        <v>20</v>
      </c>
      <c r="E1415" s="10"/>
      <c r="F1415" s="10"/>
      <c r="I1415" s="14">
        <f t="array" ref="I1415">IF(D1415="","",INDEX('Товары '!$D$2:$D$78, MATCH(D1415, 'Товары '!$B$2:$B$78, 0)))
</f>
        <v>15</v>
      </c>
      <c r="J1415" s="14">
        <f>IF(D1415="","",VLOOKUP(D1415, 'Товары '!$B$2:$C$78, 2, FALSE))
</f>
        <v>9</v>
      </c>
      <c r="K1415" s="15">
        <f t="shared" si="29"/>
        <v>6</v>
      </c>
    </row>
    <row r="1416">
      <c r="A1416" s="6">
        <v>26.0</v>
      </c>
      <c r="B1416" s="7">
        <v>45974.0</v>
      </c>
      <c r="C1416" s="8">
        <v>0.8192708333333333</v>
      </c>
      <c r="D1416" s="6" t="s">
        <v>27</v>
      </c>
      <c r="E1416" s="10"/>
      <c r="F1416" s="10"/>
      <c r="I1416" s="14">
        <f t="array" ref="I1416">IF(D1416="","",INDEX('Товары '!$D$2:$D$78, MATCH(D1416, 'Товары '!$B$2:$B$78, 0)))
</f>
        <v>15</v>
      </c>
      <c r="J1416" s="14">
        <f>IF(D1416="","",VLOOKUP(D1416, 'Товары '!$B$2:$C$78, 2, FALSE))
</f>
        <v>8</v>
      </c>
      <c r="K1416" s="15">
        <f t="shared" si="29"/>
        <v>7</v>
      </c>
    </row>
    <row r="1417">
      <c r="A1417" s="6">
        <v>27.0</v>
      </c>
      <c r="B1417" s="7">
        <v>45974.0</v>
      </c>
      <c r="C1417" s="8">
        <v>0.8197800925925925</v>
      </c>
      <c r="D1417" s="6" t="s">
        <v>12</v>
      </c>
      <c r="E1417" s="10"/>
      <c r="F1417" s="10"/>
      <c r="I1417" s="14">
        <f t="array" ref="I1417">IF(D1417="","",INDEX('Товары '!$D$2:$D$78, MATCH(D1417, 'Товары '!$B$2:$B$78, 0)))
</f>
        <v>13</v>
      </c>
      <c r="J1417" s="14">
        <f>IF(D1417="","",VLOOKUP(D1417, 'Товары '!$B$2:$C$78, 2, FALSE))
</f>
        <v>6.4</v>
      </c>
      <c r="K1417" s="15">
        <f t="shared" si="29"/>
        <v>6.6</v>
      </c>
    </row>
    <row r="1418">
      <c r="A1418" s="6">
        <v>28.0</v>
      </c>
      <c r="B1418" s="7">
        <v>45974.0</v>
      </c>
      <c r="C1418" s="8">
        <v>0.822662037037037</v>
      </c>
      <c r="D1418" s="6" t="s">
        <v>20</v>
      </c>
      <c r="E1418" s="10"/>
      <c r="F1418" s="10"/>
      <c r="I1418" s="14">
        <f t="array" ref="I1418">IF(D1418="","",INDEX('Товары '!$D$2:$D$78, MATCH(D1418, 'Товары '!$B$2:$B$78, 0)))
</f>
        <v>15</v>
      </c>
      <c r="J1418" s="14">
        <f>IF(D1418="","",VLOOKUP(D1418, 'Товары '!$B$2:$C$78, 2, FALSE))
</f>
        <v>9</v>
      </c>
      <c r="K1418" s="15">
        <f t="shared" si="29"/>
        <v>6</v>
      </c>
    </row>
    <row r="1419">
      <c r="A1419" s="6">
        <v>29.0</v>
      </c>
      <c r="B1419" s="7">
        <v>45974.0</v>
      </c>
      <c r="C1419" s="8">
        <v>0.8239120370370371</v>
      </c>
      <c r="D1419" s="6" t="s">
        <v>17</v>
      </c>
      <c r="E1419" s="10"/>
      <c r="F1419" s="10"/>
      <c r="I1419" s="13">
        <f t="array" ref="I1419">IF(D1419="","",INDEX('Товары '!$D$2:$D$78, MATCH(D1419, 'Товары '!$B$2:$B$78, 0)))
</f>
        <v>15</v>
      </c>
      <c r="J1419" s="14">
        <f>IF(D1419="","",VLOOKUP(D1419, 'Товары '!$B$2:$C$78, 2, FALSE))
</f>
        <v>9</v>
      </c>
      <c r="K1419" s="15">
        <f t="shared" si="29"/>
        <v>6</v>
      </c>
    </row>
    <row r="1420">
      <c r="A1420" s="6">
        <v>30.0</v>
      </c>
      <c r="B1420" s="7">
        <v>45974.0</v>
      </c>
      <c r="C1420" s="8">
        <v>0.840775462962963</v>
      </c>
      <c r="D1420" s="6" t="s">
        <v>16</v>
      </c>
      <c r="E1420" s="10"/>
      <c r="F1420" s="10"/>
      <c r="I1420" s="13">
        <f t="array" ref="I1420">IF(D1420="","",INDEX('Товары '!$D$2:$D$78, MATCH(D1420, 'Товары '!$B$2:$B$78, 0)))
</f>
        <v>15</v>
      </c>
      <c r="J1420" s="14">
        <f>IF(D1420="","",VLOOKUP(D1420, 'Товары '!$B$2:$C$78, 2, FALSE))
</f>
        <v>8.5</v>
      </c>
      <c r="K1420" s="15">
        <f t="shared" si="29"/>
        <v>6.5</v>
      </c>
    </row>
    <row r="1421">
      <c r="A1421" s="6">
        <v>31.0</v>
      </c>
      <c r="B1421" s="7">
        <v>45974.0</v>
      </c>
      <c r="C1421" s="8">
        <v>0.840949074074074</v>
      </c>
      <c r="D1421" s="6" t="s">
        <v>12</v>
      </c>
      <c r="E1421" s="10"/>
      <c r="F1421" s="10"/>
      <c r="I1421" s="14">
        <f t="array" ref="I1421">IF(D1421="","",INDEX('Товары '!$D$2:$D$78, MATCH(D1421, 'Товары '!$B$2:$B$78, 0)))
</f>
        <v>13</v>
      </c>
      <c r="J1421" s="14">
        <f>IF(D1421="","",VLOOKUP(D1421, 'Товары '!$B$2:$C$78, 2, FALSE))
</f>
        <v>6.4</v>
      </c>
      <c r="K1421" s="15">
        <f t="shared" si="29"/>
        <v>6.6</v>
      </c>
    </row>
    <row r="1422">
      <c r="A1422" s="6">
        <v>32.0</v>
      </c>
      <c r="B1422" s="7">
        <v>45974.0</v>
      </c>
      <c r="C1422" s="8">
        <v>0.8446643518518518</v>
      </c>
      <c r="D1422" s="6" t="s">
        <v>14</v>
      </c>
      <c r="E1422" s="10"/>
      <c r="F1422" s="10"/>
      <c r="I1422" s="14">
        <f t="array" ref="I1422">IF(D1422="","",INDEX('Товары '!$D$2:$D$78, MATCH(D1422, 'Товары '!$B$2:$B$78, 0)))
</f>
        <v>15</v>
      </c>
      <c r="J1422" s="14">
        <f>IF(D1422="","",VLOOKUP(D1422, 'Товары '!$B$2:$C$78, 2, FALSE))
</f>
        <v>9</v>
      </c>
      <c r="K1422" s="15">
        <f t="shared" si="29"/>
        <v>6</v>
      </c>
    </row>
    <row r="1423">
      <c r="A1423" s="6">
        <v>33.0</v>
      </c>
      <c r="B1423" s="7">
        <v>45974.0</v>
      </c>
      <c r="C1423" s="8">
        <v>0.8504513888888889</v>
      </c>
      <c r="D1423" s="6" t="s">
        <v>15</v>
      </c>
      <c r="E1423" s="10"/>
      <c r="F1423" s="10"/>
      <c r="I1423" s="13">
        <f t="array" ref="I1423">IF(D1423="","",INDEX('Товары '!$D$2:$D$78, MATCH(D1423, 'Товары '!$B$2:$B$78, 0)))
</f>
        <v>15</v>
      </c>
      <c r="J1423" s="14">
        <f>IF(D1423="","",VLOOKUP(D1423, 'Товары '!$B$2:$C$78, 2, FALSE))
</f>
        <v>9</v>
      </c>
      <c r="K1423" s="15">
        <f t="shared" si="29"/>
        <v>6</v>
      </c>
    </row>
    <row r="1424">
      <c r="A1424" s="6">
        <v>34.0</v>
      </c>
      <c r="B1424" s="7">
        <v>45974.0</v>
      </c>
      <c r="C1424" s="8">
        <v>0.8505902777777777</v>
      </c>
      <c r="D1424" s="6" t="s">
        <v>39</v>
      </c>
      <c r="E1424" s="10"/>
      <c r="F1424" s="10"/>
      <c r="I1424" s="14">
        <f t="array" ref="I1424">IF(D1424="","",INDEX('Товары '!$D$2:$D$78, MATCH(D1424, 'Товары '!$B$2:$B$78, 0)))
</f>
        <v>15</v>
      </c>
      <c r="J1424" s="14">
        <f>IF(D1424="","",VLOOKUP(D1424, 'Товары '!$B$2:$C$78, 2, FALSE))
</f>
        <v>8</v>
      </c>
      <c r="K1424" s="15">
        <f t="shared" si="29"/>
        <v>7</v>
      </c>
    </row>
    <row r="1425">
      <c r="A1425" s="6">
        <v>35.0</v>
      </c>
      <c r="B1425" s="7">
        <v>45974.0</v>
      </c>
      <c r="C1425" s="8">
        <v>0.8507754629629629</v>
      </c>
      <c r="D1425" s="6" t="s">
        <v>12</v>
      </c>
      <c r="E1425" s="10"/>
      <c r="F1425" s="10"/>
      <c r="I1425" s="14">
        <f t="array" ref="I1425">IF(D1425="","",INDEX('Товары '!$D$2:$D$78, MATCH(D1425, 'Товары '!$B$2:$B$78, 0)))
</f>
        <v>13</v>
      </c>
      <c r="J1425" s="14">
        <f>IF(D1425="","",VLOOKUP(D1425, 'Товары '!$B$2:$C$78, 2, FALSE))
</f>
        <v>6.4</v>
      </c>
      <c r="K1425" s="15">
        <f t="shared" si="29"/>
        <v>6.6</v>
      </c>
    </row>
    <row r="1426">
      <c r="A1426" s="6">
        <v>36.0</v>
      </c>
      <c r="B1426" s="7">
        <v>45974.0</v>
      </c>
      <c r="C1426" s="8">
        <v>0.8508680555555556</v>
      </c>
      <c r="D1426" s="6" t="s">
        <v>12</v>
      </c>
      <c r="E1426" s="10"/>
      <c r="F1426" s="10"/>
      <c r="I1426" s="14">
        <f t="array" ref="I1426">IF(D1426="","",INDEX('Товары '!$D$2:$D$78, MATCH(D1426, 'Товары '!$B$2:$B$78, 0)))
</f>
        <v>13</v>
      </c>
      <c r="J1426" s="14">
        <f>IF(D1426="","",VLOOKUP(D1426, 'Товары '!$B$2:$C$78, 2, FALSE))
</f>
        <v>6.4</v>
      </c>
      <c r="K1426" s="15">
        <f t="shared" si="29"/>
        <v>6.6</v>
      </c>
    </row>
    <row r="1427">
      <c r="A1427" s="6">
        <v>37.0</v>
      </c>
      <c r="B1427" s="7"/>
      <c r="C1427" s="8"/>
      <c r="D1427" s="6" t="s">
        <v>12</v>
      </c>
      <c r="E1427" s="10"/>
      <c r="F1427" s="10"/>
      <c r="I1427" s="14">
        <f t="array" ref="I1427">IF(D1427="","",INDEX('Товары '!$D$2:$D$78, MATCH(D1427, 'Товары '!$B$2:$B$78, 0)))
</f>
        <v>13</v>
      </c>
      <c r="J1427" s="14">
        <f>IF(D1427="","",VLOOKUP(D1427, 'Товары '!$B$2:$C$78, 2, FALSE))
</f>
        <v>6.4</v>
      </c>
      <c r="K1427" s="15">
        <f t="shared" si="29"/>
        <v>6.6</v>
      </c>
    </row>
    <row r="1428">
      <c r="A1428" s="6">
        <v>38.0</v>
      </c>
      <c r="B1428" s="7">
        <v>45974.0</v>
      </c>
      <c r="C1428" s="8">
        <v>0.8540162037037037</v>
      </c>
      <c r="D1428" s="6" t="s">
        <v>15</v>
      </c>
      <c r="E1428" s="10"/>
      <c r="F1428" s="10"/>
      <c r="I1428" s="13">
        <f t="array" ref="I1428">IF(D1428="","",INDEX('Товары '!$D$2:$D$78, MATCH(D1428, 'Товары '!$B$2:$B$78, 0)))
</f>
        <v>15</v>
      </c>
      <c r="J1428" s="14">
        <f>IF(D1428="","",VLOOKUP(D1428, 'Товары '!$B$2:$C$78, 2, FALSE))
</f>
        <v>9</v>
      </c>
      <c r="K1428" s="15">
        <f t="shared" si="29"/>
        <v>6</v>
      </c>
    </row>
    <row r="1429">
      <c r="A1429" s="6">
        <v>39.0</v>
      </c>
      <c r="B1429" s="7">
        <v>45974.0</v>
      </c>
      <c r="C1429" s="8">
        <v>0.8541898148148148</v>
      </c>
      <c r="D1429" s="6" t="s">
        <v>36</v>
      </c>
      <c r="E1429" s="10"/>
      <c r="F1429" s="10"/>
      <c r="I1429" s="14">
        <f t="array" ref="I1429">IF(D1429="","",INDEX('Товары '!$D$2:$D$78, MATCH(D1429, 'Товары '!$B$2:$B$78, 0)))
</f>
        <v>90</v>
      </c>
      <c r="J1429" s="14">
        <f>IF(D1429="","",VLOOKUP(D1429, 'Товары '!$B$2:$C$78, 2, FALSE))
</f>
        <v>60</v>
      </c>
      <c r="K1429" s="15">
        <f t="shared" si="29"/>
        <v>30</v>
      </c>
    </row>
    <row r="1430">
      <c r="A1430" s="6">
        <v>40.0</v>
      </c>
      <c r="B1430" s="7">
        <v>45974.0</v>
      </c>
      <c r="C1430" s="8">
        <v>0.882824074074074</v>
      </c>
      <c r="D1430" s="6" t="s">
        <v>17</v>
      </c>
      <c r="E1430" s="10"/>
      <c r="F1430" s="10"/>
      <c r="I1430" s="13">
        <f t="array" ref="I1430">IF(D1430="","",INDEX('Товары '!$D$2:$D$78, MATCH(D1430, 'Товары '!$B$2:$B$78, 0)))
</f>
        <v>15</v>
      </c>
      <c r="J1430" s="14">
        <f>IF(D1430="","",VLOOKUP(D1430, 'Товары '!$B$2:$C$78, 2, FALSE))
</f>
        <v>9</v>
      </c>
      <c r="K1430" s="15">
        <f t="shared" si="29"/>
        <v>6</v>
      </c>
    </row>
    <row r="1431">
      <c r="A1431" s="6">
        <v>41.0</v>
      </c>
      <c r="B1431" s="7">
        <v>45974.0</v>
      </c>
      <c r="C1431" s="8">
        <v>0.882824074074074</v>
      </c>
      <c r="D1431" s="6" t="s">
        <v>17</v>
      </c>
      <c r="E1431" s="10"/>
      <c r="F1431" s="10"/>
      <c r="I1431" s="13">
        <f t="array" ref="I1431">IF(D1431="","",INDEX('Товары '!$D$2:$D$78, MATCH(D1431, 'Товары '!$B$2:$B$78, 0)))
</f>
        <v>15</v>
      </c>
      <c r="J1431" s="14">
        <f>IF(D1431="","",VLOOKUP(D1431, 'Товары '!$B$2:$C$78, 2, FALSE))
</f>
        <v>9</v>
      </c>
      <c r="K1431" s="15">
        <f t="shared" si="29"/>
        <v>6</v>
      </c>
    </row>
    <row r="1432">
      <c r="A1432" s="6">
        <v>42.0</v>
      </c>
      <c r="B1432" s="7">
        <v>45974.0</v>
      </c>
      <c r="C1432" s="8">
        <v>0.8976504629629629</v>
      </c>
      <c r="D1432" s="6" t="s">
        <v>14</v>
      </c>
      <c r="E1432" s="10"/>
      <c r="F1432" s="10"/>
      <c r="I1432" s="14">
        <f t="array" ref="I1432">IF(D1432="","",INDEX('Товары '!$D$2:$D$78, MATCH(D1432, 'Товары '!$B$2:$B$78, 0)))
</f>
        <v>15</v>
      </c>
      <c r="J1432" s="14">
        <f>IF(D1432="","",VLOOKUP(D1432, 'Товары '!$B$2:$C$78, 2, FALSE))
</f>
        <v>9</v>
      </c>
      <c r="K1432" s="15">
        <f t="shared" si="29"/>
        <v>6</v>
      </c>
    </row>
    <row r="1433">
      <c r="A1433" s="6">
        <v>43.0</v>
      </c>
      <c r="B1433" s="7">
        <v>45974.0</v>
      </c>
      <c r="C1433" s="8">
        <v>0.8995486111111111</v>
      </c>
      <c r="D1433" s="6" t="s">
        <v>24</v>
      </c>
      <c r="E1433" s="10"/>
      <c r="F1433" s="10"/>
      <c r="I1433" s="14">
        <f t="array" ref="I1433">IF(D1433="","",INDEX('Товары '!$D$2:$D$78, MATCH(D1433, 'Товары '!$B$2:$B$78, 0)))
</f>
        <v>15</v>
      </c>
      <c r="J1433" s="14">
        <f>IF(D1433="","",VLOOKUP(D1433, 'Товары '!$B$2:$C$78, 2, FALSE))
</f>
        <v>8.5</v>
      </c>
      <c r="K1433" s="15">
        <f t="shared" si="29"/>
        <v>6.5</v>
      </c>
    </row>
    <row r="1434">
      <c r="A1434" s="6">
        <v>44.0</v>
      </c>
      <c r="B1434" s="7">
        <v>45974.0</v>
      </c>
      <c r="C1434" s="8">
        <v>0.9013310185185185</v>
      </c>
      <c r="D1434" s="6" t="s">
        <v>20</v>
      </c>
      <c r="E1434" s="10"/>
      <c r="F1434" s="10"/>
      <c r="I1434" s="14">
        <f t="array" ref="I1434">IF(D1434="","",INDEX('Товары '!$D$2:$D$78, MATCH(D1434, 'Товары '!$B$2:$B$78, 0)))
</f>
        <v>15</v>
      </c>
      <c r="J1434" s="14">
        <f>IF(D1434="","",VLOOKUP(D1434, 'Товары '!$B$2:$C$78, 2, FALSE))
</f>
        <v>9</v>
      </c>
      <c r="K1434" s="15">
        <f t="shared" si="29"/>
        <v>6</v>
      </c>
    </row>
    <row r="1435">
      <c r="A1435" s="6">
        <v>45.0</v>
      </c>
      <c r="B1435" s="7">
        <v>45974.0</v>
      </c>
      <c r="C1435" s="8">
        <v>0.9216319444444444</v>
      </c>
      <c r="D1435" s="6" t="s">
        <v>20</v>
      </c>
      <c r="E1435" s="10"/>
      <c r="F1435" s="10"/>
      <c r="I1435" s="14">
        <f t="array" ref="I1435">IF(D1435="","",INDEX('Товары '!$D$2:$D$78, MATCH(D1435, 'Товары '!$B$2:$B$78, 0)))
</f>
        <v>15</v>
      </c>
      <c r="J1435" s="14">
        <f>IF(D1435="","",VLOOKUP(D1435, 'Товары '!$B$2:$C$78, 2, FALSE))
</f>
        <v>9</v>
      </c>
      <c r="K1435" s="15">
        <f t="shared" si="29"/>
        <v>6</v>
      </c>
    </row>
    <row r="1436">
      <c r="A1436" s="6">
        <v>46.0</v>
      </c>
      <c r="B1436" s="7">
        <v>45974.0</v>
      </c>
      <c r="C1436" s="8">
        <v>0.9220138888888889</v>
      </c>
      <c r="D1436" s="6" t="s">
        <v>12</v>
      </c>
      <c r="E1436" s="10"/>
      <c r="F1436" s="10"/>
      <c r="I1436" s="14">
        <f t="array" ref="I1436">IF(D1436="","",INDEX('Товары '!$D$2:$D$78, MATCH(D1436, 'Товары '!$B$2:$B$78, 0)))
</f>
        <v>13</v>
      </c>
      <c r="J1436" s="14">
        <f>IF(D1436="","",VLOOKUP(D1436, 'Товары '!$B$2:$C$78, 2, FALSE))
</f>
        <v>6.4</v>
      </c>
      <c r="K1436" s="15">
        <f t="shared" si="29"/>
        <v>6.6</v>
      </c>
    </row>
    <row r="1437">
      <c r="A1437" s="6">
        <v>47.0</v>
      </c>
      <c r="B1437" s="7">
        <v>45974.0</v>
      </c>
      <c r="C1437" s="8">
        <v>0.9221759259259259</v>
      </c>
      <c r="D1437" s="6" t="s">
        <v>14</v>
      </c>
      <c r="E1437" s="10"/>
      <c r="F1437" s="10">
        <v>8.0</v>
      </c>
      <c r="I1437" s="14">
        <f t="array" ref="I1437">IF(D1437="","",INDEX('Товары '!$D$2:$D$78, MATCH(D1437, 'Товары '!$B$2:$B$78, 0)))
</f>
        <v>15</v>
      </c>
      <c r="J1437" s="14">
        <f>IF(D1437="","",VLOOKUP(D1437, 'Товары '!$B$2:$C$78, 2, FALSE))
</f>
        <v>9</v>
      </c>
      <c r="K1437" s="15">
        <f t="shared" si="29"/>
        <v>-2</v>
      </c>
    </row>
    <row r="1438">
      <c r="A1438" s="6">
        <v>48.0</v>
      </c>
      <c r="B1438" s="7">
        <v>45974.0</v>
      </c>
      <c r="C1438" s="8">
        <v>0.922511574074074</v>
      </c>
      <c r="D1438" s="6" t="s">
        <v>14</v>
      </c>
      <c r="E1438" s="10"/>
      <c r="F1438" s="10"/>
      <c r="I1438" s="14">
        <f t="array" ref="I1438">IF(D1438="","",INDEX('Товары '!$D$2:$D$78, MATCH(D1438, 'Товары '!$B$2:$B$78, 0)))
</f>
        <v>15</v>
      </c>
      <c r="J1438" s="14">
        <f>IF(D1438="","",VLOOKUP(D1438, 'Товары '!$B$2:$C$78, 2, FALSE))
</f>
        <v>9</v>
      </c>
      <c r="K1438" s="15">
        <f t="shared" si="29"/>
        <v>6</v>
      </c>
    </row>
    <row r="1439">
      <c r="A1439" s="6">
        <v>49.0</v>
      </c>
      <c r="B1439" s="7"/>
      <c r="C1439" s="8"/>
      <c r="D1439" s="18"/>
      <c r="E1439" s="10"/>
      <c r="F1439" s="10"/>
      <c r="I1439" s="13" t="str">
        <f t="array" ref="I1439">IF(D1439="","",INDEX('Товары '!$D$2:$D$78, MATCH(D1439, 'Товары '!$B$2:$B$78, 0)))
</f>
        <v/>
      </c>
      <c r="J1439" s="13" t="str">
        <f>IF(D1439="","",VLOOKUP(D1439, 'Товары '!$B$2:$C$78, 2, FALSE))
</f>
        <v/>
      </c>
      <c r="K1439" s="15">
        <f t="shared" si="29"/>
        <v>0</v>
      </c>
    </row>
    <row r="1440">
      <c r="A1440" s="6">
        <v>50.0</v>
      </c>
      <c r="B1440" s="7"/>
      <c r="C1440" s="8"/>
      <c r="D1440" s="18"/>
      <c r="E1440" s="10"/>
      <c r="F1440" s="10"/>
      <c r="I1440" s="13" t="str">
        <f t="array" ref="I1440">IF(D1440="","",INDEX('Товары '!$D$2:$D$78, MATCH(D1440, 'Товары '!$B$2:$B$78, 0)))
</f>
        <v/>
      </c>
      <c r="J1440" s="13" t="str">
        <f>IF(D1440="","",VLOOKUP(D1440, 'Товары '!$B$2:$C$78, 2, FALSE))
</f>
        <v/>
      </c>
      <c r="K1440" s="15">
        <f t="shared" si="29"/>
        <v>0</v>
      </c>
    </row>
    <row r="1441">
      <c r="A1441" s="6">
        <v>51.0</v>
      </c>
      <c r="B1441" s="7"/>
      <c r="C1441" s="8"/>
      <c r="D1441" s="18"/>
      <c r="E1441" s="10"/>
      <c r="F1441" s="10"/>
      <c r="I1441" s="13" t="str">
        <f t="array" ref="I1441">IF(D1441="","",INDEX('Товары '!$D$2:$D$78, MATCH(D1441, 'Товары '!$B$2:$B$78, 0)))
</f>
        <v/>
      </c>
      <c r="J1441" s="13" t="str">
        <f>IF(D1441="","",VLOOKUP(D1441, 'Товары '!$B$2:$C$78, 2, FALSE))
</f>
        <v/>
      </c>
      <c r="K1441" s="15">
        <f t="shared" si="29"/>
        <v>0</v>
      </c>
    </row>
    <row r="1442">
      <c r="A1442" s="6">
        <v>52.0</v>
      </c>
      <c r="B1442" s="7"/>
      <c r="C1442" s="8"/>
      <c r="D1442" s="18"/>
      <c r="E1442" s="10"/>
      <c r="F1442" s="10"/>
      <c r="I1442" s="13" t="str">
        <f t="array" ref="I1442">IF(D1442="","",INDEX('Товары '!$D$2:$D$78, MATCH(D1442, 'Товары '!$B$2:$B$78, 0)))
</f>
        <v/>
      </c>
      <c r="J1442" s="13" t="str">
        <f>IF(D1442="","",VLOOKUP(D1442, 'Товары '!$B$2:$C$78, 2, FALSE))
</f>
        <v/>
      </c>
      <c r="K1442" s="15">
        <f t="shared" si="29"/>
        <v>0</v>
      </c>
    </row>
    <row r="1443">
      <c r="A1443" s="6">
        <v>53.0</v>
      </c>
      <c r="B1443" s="7"/>
      <c r="C1443" s="8"/>
      <c r="D1443" s="18"/>
      <c r="E1443" s="10"/>
      <c r="F1443" s="10"/>
      <c r="I1443" s="13" t="str">
        <f t="array" ref="I1443">IF(D1443="","",INDEX('Товары '!$D$2:$D$78, MATCH(D1443, 'Товары '!$B$2:$B$78, 0)))
</f>
        <v/>
      </c>
      <c r="J1443" s="13" t="str">
        <f>IF(D1443="","",VLOOKUP(D1443, 'Товары '!$B$2:$C$78, 2, FALSE))
</f>
        <v/>
      </c>
      <c r="K1443" s="15">
        <f t="shared" si="29"/>
        <v>0</v>
      </c>
    </row>
    <row r="1444">
      <c r="A1444" s="6">
        <v>54.0</v>
      </c>
      <c r="B1444" s="7"/>
      <c r="C1444" s="8"/>
      <c r="D1444" s="18"/>
      <c r="E1444" s="10"/>
      <c r="F1444" s="10"/>
      <c r="I1444" s="13" t="str">
        <f t="array" ref="I1444">IF(D1444="","",INDEX('Товары '!$D$2:$D$78, MATCH(D1444, 'Товары '!$B$2:$B$78, 0)))
</f>
        <v/>
      </c>
      <c r="J1444" s="13" t="str">
        <f>IF(D1444="","",VLOOKUP(D1444, 'Товары '!$B$2:$C$78, 2, FALSE))
</f>
        <v/>
      </c>
      <c r="K1444" s="15">
        <f t="shared" si="29"/>
        <v>0</v>
      </c>
    </row>
    <row r="1445">
      <c r="A1445" s="6">
        <v>55.0</v>
      </c>
      <c r="B1445" s="7"/>
      <c r="C1445" s="8"/>
      <c r="D1445" s="18"/>
      <c r="E1445" s="10"/>
      <c r="F1445" s="10"/>
      <c r="I1445" s="13" t="str">
        <f t="array" ref="I1445">IF(D1445="","",INDEX('Товары '!$D$2:$D$78, MATCH(D1445, 'Товары '!$B$2:$B$78, 0)))
</f>
        <v/>
      </c>
      <c r="J1445" s="13" t="str">
        <f>IF(D1445="","",VLOOKUP(D1445, 'Товары '!$B$2:$C$78, 2, FALSE))
</f>
        <v/>
      </c>
      <c r="K1445" s="15">
        <f t="shared" si="29"/>
        <v>0</v>
      </c>
    </row>
    <row r="1446">
      <c r="A1446" s="6">
        <v>56.0</v>
      </c>
      <c r="B1446" s="7"/>
      <c r="C1446" s="8"/>
      <c r="D1446" s="18"/>
      <c r="E1446" s="10"/>
      <c r="F1446" s="10"/>
      <c r="I1446" s="13" t="str">
        <f t="array" ref="I1446">IF(D1446="","",INDEX('Товары '!$D$2:$D$78, MATCH(D1446, 'Товары '!$B$2:$B$78, 0)))
</f>
        <v/>
      </c>
      <c r="J1446" s="13" t="str">
        <f>IF(D1446="","",VLOOKUP(D1446, 'Товары '!$B$2:$C$78, 2, FALSE))
</f>
        <v/>
      </c>
      <c r="K1446" s="15">
        <f t="shared" si="29"/>
        <v>0</v>
      </c>
    </row>
    <row r="1447">
      <c r="A1447" s="6">
        <v>57.0</v>
      </c>
      <c r="B1447" s="7"/>
      <c r="C1447" s="8"/>
      <c r="D1447" s="18"/>
      <c r="E1447" s="10"/>
      <c r="F1447" s="10"/>
      <c r="I1447" s="13" t="str">
        <f t="array" ref="I1447">IF(D1447="","",INDEX('Товары '!$D$2:$D$78, MATCH(D1447, 'Товары '!$B$2:$B$78, 0)))
</f>
        <v/>
      </c>
      <c r="J1447" s="13" t="str">
        <f>IF(D1447="","",VLOOKUP(D1447, 'Товары '!$B$2:$C$78, 2, FALSE))
</f>
        <v/>
      </c>
      <c r="K1447" s="15">
        <f t="shared" si="29"/>
        <v>0</v>
      </c>
    </row>
    <row r="1448">
      <c r="A1448" s="6">
        <v>58.0</v>
      </c>
      <c r="B1448" s="7"/>
      <c r="C1448" s="8"/>
      <c r="D1448" s="18"/>
      <c r="E1448" s="10"/>
      <c r="F1448" s="10"/>
      <c r="I1448" s="13" t="str">
        <f t="array" ref="I1448">IF(D1448="","",INDEX('Товары '!$D$2:$D$78, MATCH(D1448, 'Товары '!$B$2:$B$78, 0)))
</f>
        <v/>
      </c>
      <c r="J1448" s="13" t="str">
        <f>IF(D1448="","",VLOOKUP(D1448, 'Товары '!$B$2:$C$78, 2, FALSE))
</f>
        <v/>
      </c>
      <c r="K1448" s="15">
        <f t="shared" si="29"/>
        <v>0</v>
      </c>
    </row>
    <row r="1449">
      <c r="A1449" s="6">
        <v>59.0</v>
      </c>
      <c r="B1449" s="7"/>
      <c r="C1449" s="8"/>
      <c r="D1449" s="18"/>
      <c r="E1449" s="10"/>
      <c r="F1449" s="10"/>
      <c r="I1449" s="13" t="str">
        <f t="array" ref="I1449">IF(D1449="","",INDEX('Товары '!$D$2:$D$78, MATCH(D1449, 'Товары '!$B$2:$B$78, 0)))
</f>
        <v/>
      </c>
      <c r="J1449" s="13" t="str">
        <f>IF(D1449="","",VLOOKUP(D1449, 'Товары '!$B$2:$C$78, 2, FALSE))
</f>
        <v/>
      </c>
      <c r="K1449" s="15">
        <f t="shared" si="29"/>
        <v>0</v>
      </c>
    </row>
    <row r="1450">
      <c r="A1450" s="6">
        <v>60.0</v>
      </c>
      <c r="B1450" s="7"/>
      <c r="C1450" s="8"/>
      <c r="D1450" s="18"/>
      <c r="E1450" s="10"/>
      <c r="F1450" s="10"/>
      <c r="I1450" s="13" t="str">
        <f t="array" ref="I1450">IF(D1450="","",INDEX('Товары '!$D$2:$D$78, MATCH(D1450, 'Товары '!$B$2:$B$78, 0)))
</f>
        <v/>
      </c>
      <c r="J1450" s="13" t="str">
        <f>IF(D1450="","",VLOOKUP(D1450, 'Товары '!$B$2:$C$78, 2, FALSE))
</f>
        <v/>
      </c>
      <c r="K1450" s="15">
        <f t="shared" si="29"/>
        <v>0</v>
      </c>
    </row>
    <row r="1451">
      <c r="A1451" s="1" t="s">
        <v>0</v>
      </c>
      <c r="B1451" s="1" t="s">
        <v>1</v>
      </c>
      <c r="C1451" s="2" t="s">
        <v>2</v>
      </c>
      <c r="D1451" s="2" t="s">
        <v>3</v>
      </c>
      <c r="E1451" s="3" t="s">
        <v>4</v>
      </c>
      <c r="F1451" s="1" t="s">
        <v>5</v>
      </c>
      <c r="G1451" s="4" t="s">
        <v>6</v>
      </c>
      <c r="H1451" s="5" t="s">
        <v>7</v>
      </c>
      <c r="I1451" s="1" t="s">
        <v>8</v>
      </c>
      <c r="J1451" s="1" t="s">
        <v>9</v>
      </c>
      <c r="K1451" s="1" t="s">
        <v>10</v>
      </c>
    </row>
    <row r="1454">
      <c r="A1454" s="6">
        <v>1.0</v>
      </c>
      <c r="B1454" s="7">
        <v>45975.0</v>
      </c>
      <c r="C1454" s="8">
        <v>0.5980787037037038</v>
      </c>
      <c r="D1454" s="9" t="s">
        <v>15</v>
      </c>
      <c r="E1454" s="10"/>
      <c r="F1454" s="10"/>
      <c r="G1454" s="11">
        <f>SUM(K1454:K1513)</f>
        <v>272.7</v>
      </c>
      <c r="H1454" s="12">
        <f>SUM(J1454:K1513)</f>
        <v>601</v>
      </c>
      <c r="I1454" s="13">
        <f t="array" ref="I1454">IF(D1454="","",INDEX('Товары '!$D$2:$D$78, MATCH(D1454, 'Товары '!$B$2:$B$78, 0)))
</f>
        <v>15</v>
      </c>
      <c r="J1454" s="14">
        <f>IF(D1454="","",VLOOKUP(D1454, 'Товары '!$B$2:$C$78, 2, FALSE))
</f>
        <v>9</v>
      </c>
      <c r="K1454" s="15">
        <f t="shared" ref="K1454:K1513" si="30">IF(OR(I1454="", J1454=""), "", VALUE(I1454) - VALUE(J1454))-F1454
</f>
        <v>6</v>
      </c>
    </row>
    <row r="1455">
      <c r="A1455" s="6">
        <v>2.0</v>
      </c>
      <c r="B1455" s="7">
        <v>45975.0</v>
      </c>
      <c r="C1455" s="16">
        <v>0.5984143518518519</v>
      </c>
      <c r="D1455" s="9" t="s">
        <v>14</v>
      </c>
      <c r="E1455" s="10"/>
      <c r="F1455" s="10"/>
      <c r="I1455" s="14">
        <f t="array" ref="I1455">IF(D1455="","",INDEX('Товары '!$D$2:$D$78, MATCH(D1455, 'Товары '!$B$2:$B$78, 0)))
</f>
        <v>15</v>
      </c>
      <c r="J1455" s="14">
        <f>IF(D1455="","",VLOOKUP(D1455, 'Товары '!$B$2:$C$78, 2, FALSE))
</f>
        <v>9</v>
      </c>
      <c r="K1455" s="15">
        <f t="shared" si="30"/>
        <v>6</v>
      </c>
    </row>
    <row r="1456">
      <c r="A1456" s="6">
        <v>3.0</v>
      </c>
      <c r="B1456" s="17">
        <v>45975.0</v>
      </c>
      <c r="C1456" s="8">
        <v>0.6215277777777778</v>
      </c>
      <c r="D1456" s="9" t="s">
        <v>15</v>
      </c>
      <c r="E1456" s="10"/>
      <c r="F1456" s="10">
        <v>5.0</v>
      </c>
      <c r="I1456" s="13">
        <f t="array" ref="I1456">IF(D1456="","",INDEX('Товары '!$D$2:$D$78, MATCH(D1456, 'Товары '!$B$2:$B$78, 0)))
</f>
        <v>15</v>
      </c>
      <c r="J1456" s="14">
        <f>IF(D1456="","",VLOOKUP(D1456, 'Товары '!$B$2:$C$78, 2, FALSE))
</f>
        <v>9</v>
      </c>
      <c r="K1456" s="15">
        <f t="shared" si="30"/>
        <v>1</v>
      </c>
    </row>
    <row r="1457">
      <c r="A1457" s="6">
        <v>4.0</v>
      </c>
      <c r="B1457" s="17">
        <v>45975.0</v>
      </c>
      <c r="C1457" s="8">
        <v>0.6343634259259259</v>
      </c>
      <c r="D1457" s="9" t="s">
        <v>39</v>
      </c>
      <c r="E1457" s="10"/>
      <c r="F1457" s="10"/>
      <c r="I1457" s="14">
        <f t="array" ref="I1457">IF(D1457="","",INDEX('Товары '!$D$2:$D$78, MATCH(D1457, 'Товары '!$B$2:$B$78, 0)))
</f>
        <v>15</v>
      </c>
      <c r="J1457" s="14">
        <f>IF(D1457="","",VLOOKUP(D1457, 'Товары '!$B$2:$C$78, 2, FALSE))
</f>
        <v>8</v>
      </c>
      <c r="K1457" s="15">
        <f t="shared" si="30"/>
        <v>7</v>
      </c>
    </row>
    <row r="1458">
      <c r="A1458" s="6">
        <v>5.0</v>
      </c>
      <c r="B1458" s="17">
        <v>45975.0</v>
      </c>
      <c r="C1458" s="8">
        <v>0.6344328703703703</v>
      </c>
      <c r="D1458" s="9" t="s">
        <v>23</v>
      </c>
      <c r="E1458" s="10"/>
      <c r="F1458" s="10"/>
      <c r="I1458" s="13">
        <f t="array" ref="I1458">IF(D1458="","",INDEX('Товары '!$D$2:$D$78, MATCH(D1458, 'Товары '!$B$2:$B$78, 0)))
</f>
        <v>15</v>
      </c>
      <c r="J1458" s="14">
        <f>IF(D1458="","",VLOOKUP(D1458, 'Товары '!$B$2:$C$78, 2, FALSE))
</f>
        <v>8.5</v>
      </c>
      <c r="K1458" s="15">
        <f t="shared" si="30"/>
        <v>6.5</v>
      </c>
    </row>
    <row r="1459">
      <c r="A1459" s="6">
        <v>6.0</v>
      </c>
      <c r="B1459" s="7">
        <v>45975.0</v>
      </c>
      <c r="C1459" s="8">
        <v>0.6400810185185185</v>
      </c>
      <c r="D1459" s="9" t="s">
        <v>15</v>
      </c>
      <c r="E1459" s="10"/>
      <c r="F1459" s="10"/>
      <c r="I1459" s="13">
        <f t="array" ref="I1459">IF(D1459="","",INDEX('Товары '!$D$2:$D$78, MATCH(D1459, 'Товары '!$B$2:$B$78, 0)))
</f>
        <v>15</v>
      </c>
      <c r="J1459" s="14">
        <f>IF(D1459="","",VLOOKUP(D1459, 'Товары '!$B$2:$C$78, 2, FALSE))
</f>
        <v>9</v>
      </c>
      <c r="K1459" s="15">
        <f t="shared" si="30"/>
        <v>6</v>
      </c>
    </row>
    <row r="1460">
      <c r="A1460" s="6">
        <v>7.0</v>
      </c>
      <c r="B1460" s="7">
        <v>45975.0</v>
      </c>
      <c r="C1460" s="8">
        <v>0.6409606481481481</v>
      </c>
      <c r="D1460" s="9" t="s">
        <v>39</v>
      </c>
      <c r="E1460" s="10"/>
      <c r="F1460" s="10"/>
      <c r="I1460" s="14">
        <f t="array" ref="I1460">IF(D1460="","",INDEX('Товары '!$D$2:$D$78, MATCH(D1460, 'Товары '!$B$2:$B$78, 0)))
</f>
        <v>15</v>
      </c>
      <c r="J1460" s="14">
        <f>IF(D1460="","",VLOOKUP(D1460, 'Товары '!$B$2:$C$78, 2, FALSE))
</f>
        <v>8</v>
      </c>
      <c r="K1460" s="15">
        <f t="shared" si="30"/>
        <v>7</v>
      </c>
    </row>
    <row r="1461">
      <c r="A1461" s="6">
        <v>8.0</v>
      </c>
      <c r="B1461" s="7">
        <v>45975.0</v>
      </c>
      <c r="C1461" s="8">
        <v>0.6410532407407408</v>
      </c>
      <c r="D1461" s="9" t="s">
        <v>12</v>
      </c>
      <c r="E1461" s="10"/>
      <c r="F1461" s="10"/>
      <c r="I1461" s="14">
        <f t="array" ref="I1461">IF(D1461="","",INDEX('Товары '!$D$2:$D$78, MATCH(D1461, 'Товары '!$B$2:$B$78, 0)))
</f>
        <v>13</v>
      </c>
      <c r="J1461" s="14">
        <f>IF(D1461="","",VLOOKUP(D1461, 'Товары '!$B$2:$C$78, 2, FALSE))
</f>
        <v>6.4</v>
      </c>
      <c r="K1461" s="15">
        <f t="shared" si="30"/>
        <v>6.6</v>
      </c>
    </row>
    <row r="1462">
      <c r="A1462" s="6">
        <v>9.0</v>
      </c>
      <c r="B1462" s="7">
        <v>45975.0</v>
      </c>
      <c r="C1462" s="8">
        <v>0.6428125</v>
      </c>
      <c r="D1462" s="9" t="s">
        <v>18</v>
      </c>
      <c r="E1462" s="10"/>
      <c r="F1462" s="10">
        <v>5.0</v>
      </c>
      <c r="I1462" s="14">
        <f t="array" ref="I1462">IF(D1462="","",INDEX('Товары '!$D$2:$D$78, MATCH(D1462, 'Товары '!$B$2:$B$78, 0)))
</f>
        <v>15</v>
      </c>
      <c r="J1462" s="14">
        <f>IF(D1462="","",VLOOKUP(D1462, 'Товары '!$B$2:$C$78, 2, FALSE))
</f>
        <v>8</v>
      </c>
      <c r="K1462" s="15">
        <f t="shared" si="30"/>
        <v>2</v>
      </c>
    </row>
    <row r="1463">
      <c r="A1463" s="6">
        <v>10.0</v>
      </c>
      <c r="B1463" s="7">
        <v>45975.0</v>
      </c>
      <c r="C1463" s="8">
        <v>0.6536805555555556</v>
      </c>
      <c r="D1463" s="9" t="s">
        <v>22</v>
      </c>
      <c r="E1463" s="10"/>
      <c r="F1463" s="10">
        <v>5.0</v>
      </c>
      <c r="I1463" s="14">
        <f t="array" ref="I1463">IF(D1463="","",INDEX('Товары '!$D$2:$D$78, MATCH(D1463, 'Товары '!$B$2:$B$78, 0)))
</f>
        <v>15</v>
      </c>
      <c r="J1463" s="14">
        <f>IF(D1463="","",VLOOKUP(D1463, 'Товары '!$B$2:$C$78, 2, FALSE))
</f>
        <v>6</v>
      </c>
      <c r="K1463" s="15">
        <f t="shared" si="30"/>
        <v>4</v>
      </c>
    </row>
    <row r="1464">
      <c r="A1464" s="6">
        <v>11.0</v>
      </c>
      <c r="B1464" s="7">
        <v>45975.0</v>
      </c>
      <c r="C1464" s="8">
        <v>0.6609143518518519</v>
      </c>
      <c r="D1464" s="9" t="s">
        <v>22</v>
      </c>
      <c r="E1464" s="10"/>
      <c r="F1464" s="10"/>
      <c r="I1464" s="14">
        <f t="array" ref="I1464">IF(D1464="","",INDEX('Товары '!$D$2:$D$78, MATCH(D1464, 'Товары '!$B$2:$B$78, 0)))
</f>
        <v>15</v>
      </c>
      <c r="J1464" s="14">
        <f>IF(D1464="","",VLOOKUP(D1464, 'Товары '!$B$2:$C$78, 2, FALSE))
</f>
        <v>6</v>
      </c>
      <c r="K1464" s="15">
        <f t="shared" si="30"/>
        <v>9</v>
      </c>
    </row>
    <row r="1465">
      <c r="A1465" s="6">
        <v>12.0</v>
      </c>
      <c r="B1465" s="7">
        <v>45975.0</v>
      </c>
      <c r="C1465" s="8">
        <v>0.6609837962962963</v>
      </c>
      <c r="D1465" s="9" t="s">
        <v>22</v>
      </c>
      <c r="E1465" s="10"/>
      <c r="F1465" s="10"/>
      <c r="I1465" s="14">
        <f t="array" ref="I1465">IF(D1465="","",INDEX('Товары '!$D$2:$D$78, MATCH(D1465, 'Товары '!$B$2:$B$78, 0)))
</f>
        <v>15</v>
      </c>
      <c r="J1465" s="14">
        <f>IF(D1465="","",VLOOKUP(D1465, 'Товары '!$B$2:$C$78, 2, FALSE))
</f>
        <v>6</v>
      </c>
      <c r="K1465" s="15">
        <f t="shared" si="30"/>
        <v>9</v>
      </c>
    </row>
    <row r="1466">
      <c r="A1466" s="6">
        <v>13.0</v>
      </c>
      <c r="B1466" s="7">
        <v>45975.0</v>
      </c>
      <c r="C1466" s="8">
        <v>0.66875</v>
      </c>
      <c r="D1466" s="6" t="s">
        <v>14</v>
      </c>
      <c r="E1466" s="10"/>
      <c r="F1466" s="10"/>
      <c r="I1466" s="14">
        <f t="array" ref="I1466">IF(D1466="","",INDEX('Товары '!$D$2:$D$78, MATCH(D1466, 'Товары '!$B$2:$B$78, 0)))
</f>
        <v>15</v>
      </c>
      <c r="J1466" s="14">
        <f>IF(D1466="","",VLOOKUP(D1466, 'Товары '!$B$2:$C$78, 2, FALSE))
</f>
        <v>9</v>
      </c>
      <c r="K1466" s="15">
        <f t="shared" si="30"/>
        <v>6</v>
      </c>
    </row>
    <row r="1467">
      <c r="A1467" s="6">
        <v>14.0</v>
      </c>
      <c r="B1467" s="7">
        <v>45975.0</v>
      </c>
      <c r="C1467" s="8">
        <v>0.6688425925925926</v>
      </c>
      <c r="D1467" s="6" t="s">
        <v>12</v>
      </c>
      <c r="E1467" s="10"/>
      <c r="F1467" s="10"/>
      <c r="I1467" s="14">
        <f t="array" ref="I1467">IF(D1467="","",INDEX('Товары '!$D$2:$D$78, MATCH(D1467, 'Товары '!$B$2:$B$78, 0)))
</f>
        <v>13</v>
      </c>
      <c r="J1467" s="14">
        <f>IF(D1467="","",VLOOKUP(D1467, 'Товары '!$B$2:$C$78, 2, FALSE))
</f>
        <v>6.4</v>
      </c>
      <c r="K1467" s="15">
        <f t="shared" si="30"/>
        <v>6.6</v>
      </c>
    </row>
    <row r="1468">
      <c r="A1468" s="6">
        <v>15.0</v>
      </c>
      <c r="B1468" s="7">
        <v>45975.0</v>
      </c>
      <c r="C1468" s="8">
        <v>0.672962962962963</v>
      </c>
      <c r="D1468" s="6" t="s">
        <v>16</v>
      </c>
      <c r="E1468" s="10"/>
      <c r="F1468" s="10"/>
      <c r="I1468" s="13">
        <f t="array" ref="I1468">IF(D1468="","",INDEX('Товары '!$D$2:$D$78, MATCH(D1468, 'Товары '!$B$2:$B$78, 0)))
</f>
        <v>15</v>
      </c>
      <c r="J1468" s="14">
        <f>IF(D1468="","",VLOOKUP(D1468, 'Товары '!$B$2:$C$78, 2, FALSE))
</f>
        <v>8.5</v>
      </c>
      <c r="K1468" s="15">
        <f t="shared" si="30"/>
        <v>6.5</v>
      </c>
    </row>
    <row r="1469">
      <c r="A1469" s="6">
        <v>16.0</v>
      </c>
      <c r="B1469" s="7">
        <v>45975.0</v>
      </c>
      <c r="C1469" s="8">
        <v>0.6730671296296297</v>
      </c>
      <c r="D1469" s="6" t="s">
        <v>12</v>
      </c>
      <c r="E1469" s="10"/>
      <c r="F1469" s="10">
        <v>1.0</v>
      </c>
      <c r="I1469" s="14">
        <f t="array" ref="I1469">IF(D1469="","",INDEX('Товары '!$D$2:$D$78, MATCH(D1469, 'Товары '!$B$2:$B$78, 0)))
</f>
        <v>13</v>
      </c>
      <c r="J1469" s="14">
        <f>IF(D1469="","",VLOOKUP(D1469, 'Товары '!$B$2:$C$78, 2, FALSE))
</f>
        <v>6.4</v>
      </c>
      <c r="K1469" s="15">
        <f t="shared" si="30"/>
        <v>5.6</v>
      </c>
    </row>
    <row r="1470">
      <c r="A1470" s="6">
        <v>17.0</v>
      </c>
      <c r="B1470" s="7">
        <v>45975.0</v>
      </c>
      <c r="C1470" s="8">
        <v>0.7001041666666666</v>
      </c>
      <c r="D1470" s="6" t="s">
        <v>22</v>
      </c>
      <c r="E1470" s="10"/>
      <c r="F1470" s="10"/>
      <c r="I1470" s="14">
        <f t="array" ref="I1470">IF(D1470="","",INDEX('Товары '!$D$2:$D$78, MATCH(D1470, 'Товары '!$B$2:$B$78, 0)))
</f>
        <v>15</v>
      </c>
      <c r="J1470" s="14">
        <f>IF(D1470="","",VLOOKUP(D1470, 'Товары '!$B$2:$C$78, 2, FALSE))
</f>
        <v>6</v>
      </c>
      <c r="K1470" s="15">
        <f t="shared" si="30"/>
        <v>9</v>
      </c>
    </row>
    <row r="1471">
      <c r="A1471" s="6">
        <v>18.0</v>
      </c>
      <c r="B1471" s="7">
        <v>45975.0</v>
      </c>
      <c r="C1471" s="8">
        <v>0.7001041666666666</v>
      </c>
      <c r="D1471" s="6" t="s">
        <v>22</v>
      </c>
      <c r="E1471" s="10"/>
      <c r="F1471" s="10"/>
      <c r="I1471" s="14">
        <f t="array" ref="I1471">IF(D1471="","",INDEX('Товары '!$D$2:$D$78, MATCH(D1471, 'Товары '!$B$2:$B$78, 0)))
</f>
        <v>15</v>
      </c>
      <c r="J1471" s="14">
        <f>IF(D1471="","",VLOOKUP(D1471, 'Товары '!$B$2:$C$78, 2, FALSE))
</f>
        <v>6</v>
      </c>
      <c r="K1471" s="15">
        <f t="shared" si="30"/>
        <v>9</v>
      </c>
    </row>
    <row r="1472">
      <c r="A1472" s="6">
        <v>19.0</v>
      </c>
      <c r="B1472" s="7">
        <v>45975.0</v>
      </c>
      <c r="C1472" s="8">
        <v>0.7001851851851851</v>
      </c>
      <c r="D1472" s="6" t="s">
        <v>15</v>
      </c>
      <c r="E1472" s="10"/>
      <c r="F1472" s="10"/>
      <c r="I1472" s="13">
        <f t="array" ref="I1472">IF(D1472="","",INDEX('Товары '!$D$2:$D$78, MATCH(D1472, 'Товары '!$B$2:$B$78, 0)))
</f>
        <v>15</v>
      </c>
      <c r="J1472" s="14">
        <f>IF(D1472="","",VLOOKUP(D1472, 'Товары '!$B$2:$C$78, 2, FALSE))
</f>
        <v>9</v>
      </c>
      <c r="K1472" s="15">
        <f t="shared" si="30"/>
        <v>6</v>
      </c>
    </row>
    <row r="1473">
      <c r="A1473" s="6">
        <v>20.0</v>
      </c>
      <c r="B1473" s="7">
        <v>45975.0</v>
      </c>
      <c r="C1473" s="8">
        <v>0.700300925925926</v>
      </c>
      <c r="D1473" s="6" t="s">
        <v>19</v>
      </c>
      <c r="E1473" s="10"/>
      <c r="F1473" s="10"/>
      <c r="I1473" s="14">
        <f t="array" ref="I1473">IF(D1473="","",INDEX('Товары '!$D$2:$D$78, MATCH(D1473, 'Товары '!$B$2:$B$78, 0)))
</f>
        <v>13</v>
      </c>
      <c r="J1473" s="14">
        <f>IF(D1473="","",VLOOKUP(D1473, 'Товары '!$B$2:$C$78, 2, FALSE))
</f>
        <v>6.4</v>
      </c>
      <c r="K1473" s="15">
        <f t="shared" si="30"/>
        <v>6.6</v>
      </c>
    </row>
    <row r="1474">
      <c r="A1474" s="6">
        <v>21.0</v>
      </c>
      <c r="B1474" s="7">
        <v>45975.0</v>
      </c>
      <c r="C1474" s="8">
        <v>0.7003356481481482</v>
      </c>
      <c r="D1474" s="6" t="s">
        <v>19</v>
      </c>
      <c r="E1474" s="10"/>
      <c r="F1474" s="10">
        <v>1.0</v>
      </c>
      <c r="I1474" s="14">
        <f t="array" ref="I1474">IF(D1474="","",INDEX('Товары '!$D$2:$D$78, MATCH(D1474, 'Товары '!$B$2:$B$78, 0)))
</f>
        <v>13</v>
      </c>
      <c r="J1474" s="14">
        <f>IF(D1474="","",VLOOKUP(D1474, 'Товары '!$B$2:$C$78, 2, FALSE))
</f>
        <v>6.4</v>
      </c>
      <c r="K1474" s="15">
        <f t="shared" si="30"/>
        <v>5.6</v>
      </c>
    </row>
    <row r="1475">
      <c r="A1475" s="6">
        <v>22.0</v>
      </c>
      <c r="B1475" s="7">
        <v>45975.0</v>
      </c>
      <c r="C1475" s="8">
        <v>0.7234027777777777</v>
      </c>
      <c r="D1475" s="6" t="s">
        <v>20</v>
      </c>
      <c r="E1475" s="10"/>
      <c r="F1475" s="10"/>
      <c r="I1475" s="14">
        <f t="array" ref="I1475">IF(D1475="","",INDEX('Товары '!$D$2:$D$78, MATCH(D1475, 'Товары '!$B$2:$B$78, 0)))
</f>
        <v>15</v>
      </c>
      <c r="J1475" s="14">
        <f>IF(D1475="","",VLOOKUP(D1475, 'Товары '!$B$2:$C$78, 2, FALSE))
</f>
        <v>9</v>
      </c>
      <c r="K1475" s="15">
        <f t="shared" si="30"/>
        <v>6</v>
      </c>
    </row>
    <row r="1476">
      <c r="A1476" s="6">
        <v>23.0</v>
      </c>
      <c r="B1476" s="7">
        <v>45975.0</v>
      </c>
      <c r="C1476" s="8">
        <v>0.7410416666666667</v>
      </c>
      <c r="D1476" s="6" t="s">
        <v>39</v>
      </c>
      <c r="E1476" s="10"/>
      <c r="F1476" s="10"/>
      <c r="I1476" s="14">
        <f t="array" ref="I1476">IF(D1476="","",INDEX('Товары '!$D$2:$D$78, MATCH(D1476, 'Товары '!$B$2:$B$78, 0)))
</f>
        <v>15</v>
      </c>
      <c r="J1476" s="14">
        <f>IF(D1476="","",VLOOKUP(D1476, 'Товары '!$B$2:$C$78, 2, FALSE))
</f>
        <v>8</v>
      </c>
      <c r="K1476" s="15">
        <f t="shared" si="30"/>
        <v>7</v>
      </c>
    </row>
    <row r="1477">
      <c r="A1477" s="6">
        <v>24.0</v>
      </c>
      <c r="B1477" s="7">
        <v>45975.0</v>
      </c>
      <c r="C1477" s="8">
        <v>0.7650925925925925</v>
      </c>
      <c r="D1477" s="6" t="s">
        <v>15</v>
      </c>
      <c r="E1477" s="10"/>
      <c r="F1477" s="10"/>
      <c r="I1477" s="13">
        <f t="array" ref="I1477">IF(D1477="","",INDEX('Товары '!$D$2:$D$78, MATCH(D1477, 'Товары '!$B$2:$B$78, 0)))
</f>
        <v>15</v>
      </c>
      <c r="J1477" s="14">
        <f>IF(D1477="","",VLOOKUP(D1477, 'Товары '!$B$2:$C$78, 2, FALSE))
</f>
        <v>9</v>
      </c>
      <c r="K1477" s="15">
        <f t="shared" si="30"/>
        <v>6</v>
      </c>
    </row>
    <row r="1478">
      <c r="A1478" s="6">
        <v>25.0</v>
      </c>
      <c r="B1478" s="7">
        <v>45975.0</v>
      </c>
      <c r="C1478" s="8">
        <v>0.7651157407407407</v>
      </c>
      <c r="D1478" s="6" t="s">
        <v>15</v>
      </c>
      <c r="E1478" s="10"/>
      <c r="F1478" s="10"/>
      <c r="I1478" s="13">
        <f t="array" ref="I1478">IF(D1478="","",INDEX('Товары '!$D$2:$D$78, MATCH(D1478, 'Товары '!$B$2:$B$78, 0)))
</f>
        <v>15</v>
      </c>
      <c r="J1478" s="14">
        <f>IF(D1478="","",VLOOKUP(D1478, 'Товары '!$B$2:$C$78, 2, FALSE))
</f>
        <v>9</v>
      </c>
      <c r="K1478" s="15">
        <f t="shared" si="30"/>
        <v>6</v>
      </c>
    </row>
    <row r="1479">
      <c r="A1479" s="6">
        <v>26.0</v>
      </c>
      <c r="B1479" s="7">
        <v>45975.0</v>
      </c>
      <c r="C1479" s="8">
        <v>0.7652314814814815</v>
      </c>
      <c r="D1479" s="6" t="s">
        <v>29</v>
      </c>
      <c r="E1479" s="10"/>
      <c r="F1479" s="10"/>
      <c r="I1479" s="14">
        <f t="array" ref="I1479">IF(D1479="","",INDEX('Товары '!$D$2:$D$78, MATCH(D1479, 'Товары '!$B$2:$B$78, 0)))
</f>
        <v>13</v>
      </c>
      <c r="J1479" s="14">
        <f>IF(D1479="","",VLOOKUP(D1479, 'Товары '!$B$2:$C$78, 2, FALSE))
</f>
        <v>7</v>
      </c>
      <c r="K1479" s="15">
        <f t="shared" si="30"/>
        <v>6</v>
      </c>
    </row>
    <row r="1480">
      <c r="A1480" s="6">
        <v>27.0</v>
      </c>
      <c r="B1480" s="7">
        <v>45975.0</v>
      </c>
      <c r="C1480" s="8">
        <v>0.7652893518518519</v>
      </c>
      <c r="D1480" s="6" t="s">
        <v>12</v>
      </c>
      <c r="E1480" s="10"/>
      <c r="F1480" s="10"/>
      <c r="I1480" s="14">
        <f t="array" ref="I1480">IF(D1480="","",INDEX('Товары '!$D$2:$D$78, MATCH(D1480, 'Товары '!$B$2:$B$78, 0)))
</f>
        <v>13</v>
      </c>
      <c r="J1480" s="14">
        <f>IF(D1480="","",VLOOKUP(D1480, 'Товары '!$B$2:$C$78, 2, FALSE))
</f>
        <v>6.4</v>
      </c>
      <c r="K1480" s="15">
        <f t="shared" si="30"/>
        <v>6.6</v>
      </c>
    </row>
    <row r="1481">
      <c r="A1481" s="6">
        <v>28.0</v>
      </c>
      <c r="B1481" s="7">
        <v>45975.0</v>
      </c>
      <c r="C1481" s="8">
        <v>0.7672106481481481</v>
      </c>
      <c r="D1481" s="6" t="s">
        <v>14</v>
      </c>
      <c r="E1481" s="10"/>
      <c r="F1481" s="10"/>
      <c r="I1481" s="14">
        <f t="array" ref="I1481">IF(D1481="","",INDEX('Товары '!$D$2:$D$78, MATCH(D1481, 'Товары '!$B$2:$B$78, 0)))
</f>
        <v>15</v>
      </c>
      <c r="J1481" s="14">
        <f>IF(D1481="","",VLOOKUP(D1481, 'Товары '!$B$2:$C$78, 2, FALSE))
</f>
        <v>9</v>
      </c>
      <c r="K1481" s="15">
        <f t="shared" si="30"/>
        <v>6</v>
      </c>
    </row>
    <row r="1482">
      <c r="A1482" s="6">
        <v>29.0</v>
      </c>
      <c r="B1482" s="7">
        <v>45975.0</v>
      </c>
      <c r="C1482" s="8">
        <v>0.7811458333333333</v>
      </c>
      <c r="D1482" s="6" t="s">
        <v>17</v>
      </c>
      <c r="E1482" s="10"/>
      <c r="F1482" s="10"/>
      <c r="I1482" s="13">
        <f t="array" ref="I1482">IF(D1482="","",INDEX('Товары '!$D$2:$D$78, MATCH(D1482, 'Товары '!$B$2:$B$78, 0)))
</f>
        <v>15</v>
      </c>
      <c r="J1482" s="14">
        <f>IF(D1482="","",VLOOKUP(D1482, 'Товары '!$B$2:$C$78, 2, FALSE))
</f>
        <v>9</v>
      </c>
      <c r="K1482" s="15">
        <f t="shared" si="30"/>
        <v>6</v>
      </c>
    </row>
    <row r="1483">
      <c r="A1483" s="6">
        <v>30.0</v>
      </c>
      <c r="B1483" s="7">
        <v>45975.0</v>
      </c>
      <c r="C1483" s="8">
        <v>0.7811458333333333</v>
      </c>
      <c r="D1483" s="6" t="s">
        <v>17</v>
      </c>
      <c r="E1483" s="10"/>
      <c r="F1483" s="10"/>
      <c r="I1483" s="13">
        <f t="array" ref="I1483">IF(D1483="","",INDEX('Товары '!$D$2:$D$78, MATCH(D1483, 'Товары '!$B$2:$B$78, 0)))
</f>
        <v>15</v>
      </c>
      <c r="J1483" s="14">
        <f>IF(D1483="","",VLOOKUP(D1483, 'Товары '!$B$2:$C$78, 2, FALSE))
</f>
        <v>9</v>
      </c>
      <c r="K1483" s="15">
        <f t="shared" si="30"/>
        <v>6</v>
      </c>
    </row>
    <row r="1484">
      <c r="A1484" s="6">
        <v>31.0</v>
      </c>
      <c r="B1484" s="7">
        <v>45975.0</v>
      </c>
      <c r="C1484" s="8">
        <v>0.7812152777777778</v>
      </c>
      <c r="D1484" s="6" t="s">
        <v>12</v>
      </c>
      <c r="E1484" s="10"/>
      <c r="F1484" s="10"/>
      <c r="I1484" s="14">
        <f t="array" ref="I1484">IF(D1484="","",INDEX('Товары '!$D$2:$D$78, MATCH(D1484, 'Товары '!$B$2:$B$78, 0)))
</f>
        <v>13</v>
      </c>
      <c r="J1484" s="14">
        <f>IF(D1484="","",VLOOKUP(D1484, 'Товары '!$B$2:$C$78, 2, FALSE))
</f>
        <v>6.4</v>
      </c>
      <c r="K1484" s="15">
        <f t="shared" si="30"/>
        <v>6.6</v>
      </c>
    </row>
    <row r="1485">
      <c r="A1485" s="6">
        <v>32.0</v>
      </c>
      <c r="B1485" s="7">
        <v>45975.0</v>
      </c>
      <c r="C1485" s="8">
        <v>0.7994212962962963</v>
      </c>
      <c r="D1485" s="6" t="s">
        <v>22</v>
      </c>
      <c r="E1485" s="10"/>
      <c r="F1485" s="10"/>
      <c r="I1485" s="14">
        <f t="array" ref="I1485">IF(D1485="","",INDEX('Товары '!$D$2:$D$78, MATCH(D1485, 'Товары '!$B$2:$B$78, 0)))
</f>
        <v>15</v>
      </c>
      <c r="J1485" s="14">
        <f>IF(D1485="","",VLOOKUP(D1485, 'Товары '!$B$2:$C$78, 2, FALSE))
</f>
        <v>6</v>
      </c>
      <c r="K1485" s="15">
        <f t="shared" si="30"/>
        <v>9</v>
      </c>
    </row>
    <row r="1486">
      <c r="A1486" s="6">
        <v>33.0</v>
      </c>
      <c r="B1486" s="7">
        <v>45975.0</v>
      </c>
      <c r="C1486" s="8">
        <v>0.8058101851851852</v>
      </c>
      <c r="D1486" s="6" t="s">
        <v>12</v>
      </c>
      <c r="E1486" s="10"/>
      <c r="F1486" s="10">
        <v>1.0</v>
      </c>
      <c r="I1486" s="14">
        <f t="array" ref="I1486">IF(D1486="","",INDEX('Товары '!$D$2:$D$78, MATCH(D1486, 'Товары '!$B$2:$B$78, 0)))
</f>
        <v>13</v>
      </c>
      <c r="J1486" s="14">
        <f>IF(D1486="","",VLOOKUP(D1486, 'Товары '!$B$2:$C$78, 2, FALSE))
</f>
        <v>6.4</v>
      </c>
      <c r="K1486" s="15">
        <f t="shared" si="30"/>
        <v>5.6</v>
      </c>
    </row>
    <row r="1487">
      <c r="A1487" s="6">
        <v>34.0</v>
      </c>
      <c r="B1487" s="7">
        <v>45975.0</v>
      </c>
      <c r="C1487" s="8">
        <v>0.8211226851851852</v>
      </c>
      <c r="D1487" s="6" t="s">
        <v>15</v>
      </c>
      <c r="E1487" s="10"/>
      <c r="F1487" s="10"/>
      <c r="I1487" s="13">
        <f t="array" ref="I1487">IF(D1487="","",INDEX('Товары '!$D$2:$D$78, MATCH(D1487, 'Товары '!$B$2:$B$78, 0)))
</f>
        <v>15</v>
      </c>
      <c r="J1487" s="14">
        <f>IF(D1487="","",VLOOKUP(D1487, 'Товары '!$B$2:$C$78, 2, FALSE))
</f>
        <v>9</v>
      </c>
      <c r="K1487" s="15">
        <f t="shared" si="30"/>
        <v>6</v>
      </c>
    </row>
    <row r="1488">
      <c r="A1488" s="6">
        <v>35.0</v>
      </c>
      <c r="B1488" s="7">
        <v>45975.0</v>
      </c>
      <c r="C1488" s="8">
        <v>0.8212268518518518</v>
      </c>
      <c r="D1488" s="6" t="s">
        <v>12</v>
      </c>
      <c r="E1488" s="10"/>
      <c r="F1488" s="10"/>
      <c r="I1488" s="14">
        <f t="array" ref="I1488">IF(D1488="","",INDEX('Товары '!$D$2:$D$78, MATCH(D1488, 'Товары '!$B$2:$B$78, 0)))
</f>
        <v>13</v>
      </c>
      <c r="J1488" s="14">
        <f>IF(D1488="","",VLOOKUP(D1488, 'Товары '!$B$2:$C$78, 2, FALSE))
</f>
        <v>6.4</v>
      </c>
      <c r="K1488" s="15">
        <f t="shared" si="30"/>
        <v>6.6</v>
      </c>
    </row>
    <row r="1489">
      <c r="A1489" s="6">
        <v>36.0</v>
      </c>
      <c r="B1489" s="7">
        <v>45975.0</v>
      </c>
      <c r="C1489" s="8">
        <v>0.8539814814814815</v>
      </c>
      <c r="D1489" s="6" t="s">
        <v>20</v>
      </c>
      <c r="E1489" s="10"/>
      <c r="F1489" s="10"/>
      <c r="I1489" s="14">
        <f t="array" ref="I1489">IF(D1489="","",INDEX('Товары '!$D$2:$D$78, MATCH(D1489, 'Товары '!$B$2:$B$78, 0)))
</f>
        <v>15</v>
      </c>
      <c r="J1489" s="14">
        <f>IF(D1489="","",VLOOKUP(D1489, 'Товары '!$B$2:$C$78, 2, FALSE))
</f>
        <v>9</v>
      </c>
      <c r="K1489" s="15">
        <f t="shared" si="30"/>
        <v>6</v>
      </c>
    </row>
    <row r="1490">
      <c r="A1490" s="6">
        <v>37.0</v>
      </c>
      <c r="B1490" s="7">
        <v>45975.0</v>
      </c>
      <c r="C1490" s="8">
        <v>0.8540509259259259</v>
      </c>
      <c r="D1490" s="6" t="s">
        <v>19</v>
      </c>
      <c r="E1490" s="10"/>
      <c r="F1490" s="10"/>
      <c r="I1490" s="14">
        <f t="array" ref="I1490">IF(D1490="","",INDEX('Товары '!$D$2:$D$78, MATCH(D1490, 'Товары '!$B$2:$B$78, 0)))
</f>
        <v>13</v>
      </c>
      <c r="J1490" s="14">
        <f>IF(D1490="","",VLOOKUP(D1490, 'Товары '!$B$2:$C$78, 2, FALSE))
</f>
        <v>6.4</v>
      </c>
      <c r="K1490" s="15">
        <f t="shared" si="30"/>
        <v>6.6</v>
      </c>
    </row>
    <row r="1491">
      <c r="A1491" s="6">
        <v>38.0</v>
      </c>
      <c r="B1491" s="7">
        <v>45975.0</v>
      </c>
      <c r="C1491" s="8">
        <v>0.8553009259259259</v>
      </c>
      <c r="D1491" s="6" t="s">
        <v>18</v>
      </c>
      <c r="E1491" s="10"/>
      <c r="F1491" s="10"/>
      <c r="I1491" s="14">
        <f t="array" ref="I1491">IF(D1491="","",INDEX('Товары '!$D$2:$D$78, MATCH(D1491, 'Товары '!$B$2:$B$78, 0)))
</f>
        <v>15</v>
      </c>
      <c r="J1491" s="14">
        <f>IF(D1491="","",VLOOKUP(D1491, 'Товары '!$B$2:$C$78, 2, FALSE))
</f>
        <v>8</v>
      </c>
      <c r="K1491" s="15">
        <f t="shared" si="30"/>
        <v>7</v>
      </c>
    </row>
    <row r="1492">
      <c r="A1492" s="6">
        <v>39.0</v>
      </c>
      <c r="B1492" s="7">
        <v>45975.0</v>
      </c>
      <c r="C1492" s="8">
        <v>0.8635185185185185</v>
      </c>
      <c r="D1492" s="6" t="s">
        <v>15</v>
      </c>
      <c r="E1492" s="10"/>
      <c r="F1492" s="10"/>
      <c r="I1492" s="13">
        <f t="array" ref="I1492">IF(D1492="","",INDEX('Товары '!$D$2:$D$78, MATCH(D1492, 'Товары '!$B$2:$B$78, 0)))
</f>
        <v>15</v>
      </c>
      <c r="J1492" s="14">
        <f>IF(D1492="","",VLOOKUP(D1492, 'Товары '!$B$2:$C$78, 2, FALSE))
</f>
        <v>9</v>
      </c>
      <c r="K1492" s="15">
        <f t="shared" si="30"/>
        <v>6</v>
      </c>
    </row>
    <row r="1493">
      <c r="A1493" s="6">
        <v>40.0</v>
      </c>
      <c r="B1493" s="7">
        <v>45975.0</v>
      </c>
      <c r="C1493" s="8">
        <v>0.9216203703703704</v>
      </c>
      <c r="D1493" s="6" t="s">
        <v>16</v>
      </c>
      <c r="E1493" s="10"/>
      <c r="F1493" s="10"/>
      <c r="I1493" s="13">
        <f t="array" ref="I1493">IF(D1493="","",INDEX('Товары '!$D$2:$D$78, MATCH(D1493, 'Товары '!$B$2:$B$78, 0)))
</f>
        <v>15</v>
      </c>
      <c r="J1493" s="14">
        <f>IF(D1493="","",VLOOKUP(D1493, 'Товары '!$B$2:$C$78, 2, FALSE))
</f>
        <v>8.5</v>
      </c>
      <c r="K1493" s="15">
        <f t="shared" si="30"/>
        <v>6.5</v>
      </c>
    </row>
    <row r="1494">
      <c r="A1494" s="6">
        <v>41.0</v>
      </c>
      <c r="B1494" s="7">
        <v>45975.0</v>
      </c>
      <c r="C1494" s="8">
        <v>0.9217592592592593</v>
      </c>
      <c r="D1494" s="6" t="s">
        <v>27</v>
      </c>
      <c r="E1494" s="10"/>
      <c r="F1494" s="10"/>
      <c r="I1494" s="14">
        <f t="array" ref="I1494">IF(D1494="","",INDEX('Товары '!$D$2:$D$78, MATCH(D1494, 'Товары '!$B$2:$B$78, 0)))
</f>
        <v>15</v>
      </c>
      <c r="J1494" s="14">
        <f>IF(D1494="","",VLOOKUP(D1494, 'Товары '!$B$2:$C$78, 2, FALSE))
</f>
        <v>8</v>
      </c>
      <c r="K1494" s="15">
        <f t="shared" si="30"/>
        <v>7</v>
      </c>
    </row>
    <row r="1495">
      <c r="A1495" s="6">
        <v>42.0</v>
      </c>
      <c r="B1495" s="7">
        <v>45975.0</v>
      </c>
      <c r="C1495" s="8">
        <v>0.921886574074074</v>
      </c>
      <c r="D1495" s="6" t="s">
        <v>12</v>
      </c>
      <c r="E1495" s="10"/>
      <c r="F1495" s="10"/>
      <c r="I1495" s="14">
        <f t="array" ref="I1495">IF(D1495="","",INDEX('Товары '!$D$2:$D$78, MATCH(D1495, 'Товары '!$B$2:$B$78, 0)))
</f>
        <v>13</v>
      </c>
      <c r="J1495" s="14">
        <f>IF(D1495="","",VLOOKUP(D1495, 'Товары '!$B$2:$C$78, 2, FALSE))
</f>
        <v>6.4</v>
      </c>
      <c r="K1495" s="15">
        <f t="shared" si="30"/>
        <v>6.6</v>
      </c>
    </row>
    <row r="1496">
      <c r="A1496" s="6">
        <v>43.0</v>
      </c>
      <c r="B1496" s="7">
        <v>45975.0</v>
      </c>
      <c r="C1496" s="8">
        <v>0.9219097222222222</v>
      </c>
      <c r="D1496" s="6" t="s">
        <v>12</v>
      </c>
      <c r="E1496" s="10"/>
      <c r="F1496" s="10"/>
      <c r="I1496" s="14">
        <f t="array" ref="I1496">IF(D1496="","",INDEX('Товары '!$D$2:$D$78, MATCH(D1496, 'Товары '!$B$2:$B$78, 0)))
</f>
        <v>13</v>
      </c>
      <c r="J1496" s="14">
        <f>IF(D1496="","",VLOOKUP(D1496, 'Товары '!$B$2:$C$78, 2, FALSE))
</f>
        <v>6.4</v>
      </c>
      <c r="K1496" s="15">
        <f t="shared" si="30"/>
        <v>6.6</v>
      </c>
    </row>
    <row r="1497">
      <c r="A1497" s="6">
        <v>44.0</v>
      </c>
      <c r="B1497" s="7"/>
      <c r="C1497" s="8"/>
      <c r="D1497" s="18"/>
      <c r="E1497" s="10"/>
      <c r="F1497" s="10"/>
      <c r="I1497" s="13" t="str">
        <f t="array" ref="I1497">IF(D1497="","",INDEX('Товары '!$D$2:$D$78, MATCH(D1497, 'Товары '!$B$2:$B$78, 0)))
</f>
        <v/>
      </c>
      <c r="J1497" s="13" t="str">
        <f>IF(D1497="","",VLOOKUP(D1497, 'Товары '!$B$2:$C$78, 2, FALSE))
</f>
        <v/>
      </c>
      <c r="K1497" s="15">
        <f t="shared" si="30"/>
        <v>0</v>
      </c>
    </row>
    <row r="1498">
      <c r="A1498" s="6">
        <v>45.0</v>
      </c>
      <c r="B1498" s="7"/>
      <c r="C1498" s="8"/>
      <c r="D1498" s="18"/>
      <c r="E1498" s="10"/>
      <c r="F1498" s="10"/>
      <c r="I1498" s="13" t="str">
        <f t="array" ref="I1498">IF(D1498="","",INDEX('Товары '!$D$2:$D$78, MATCH(D1498, 'Товары '!$B$2:$B$78, 0)))
</f>
        <v/>
      </c>
      <c r="J1498" s="13" t="str">
        <f>IF(D1498="","",VLOOKUP(D1498, 'Товары '!$B$2:$C$78, 2, FALSE))
</f>
        <v/>
      </c>
      <c r="K1498" s="15">
        <f t="shared" si="30"/>
        <v>0</v>
      </c>
    </row>
    <row r="1499">
      <c r="A1499" s="6">
        <v>46.0</v>
      </c>
      <c r="B1499" s="7"/>
      <c r="C1499" s="8"/>
      <c r="D1499" s="18"/>
      <c r="E1499" s="10"/>
      <c r="F1499" s="10"/>
      <c r="I1499" s="13" t="str">
        <f t="array" ref="I1499">IF(D1499="","",INDEX('Товары '!$D$2:$D$78, MATCH(D1499, 'Товары '!$B$2:$B$78, 0)))
</f>
        <v/>
      </c>
      <c r="J1499" s="13" t="str">
        <f>IF(D1499="","",VLOOKUP(D1499, 'Товары '!$B$2:$C$78, 2, FALSE))
</f>
        <v/>
      </c>
      <c r="K1499" s="15">
        <f t="shared" si="30"/>
        <v>0</v>
      </c>
    </row>
    <row r="1500">
      <c r="A1500" s="6">
        <v>47.0</v>
      </c>
      <c r="B1500" s="7"/>
      <c r="C1500" s="8"/>
      <c r="D1500" s="18"/>
      <c r="E1500" s="10"/>
      <c r="F1500" s="10"/>
      <c r="I1500" s="13" t="str">
        <f t="array" ref="I1500">IF(D1500="","",INDEX('Товары '!$D$2:$D$78, MATCH(D1500, 'Товары '!$B$2:$B$78, 0)))
</f>
        <v/>
      </c>
      <c r="J1500" s="13" t="str">
        <f>IF(D1500="","",VLOOKUP(D1500, 'Товары '!$B$2:$C$78, 2, FALSE))
</f>
        <v/>
      </c>
      <c r="K1500" s="15">
        <f t="shared" si="30"/>
        <v>0</v>
      </c>
    </row>
    <row r="1501">
      <c r="A1501" s="6">
        <v>48.0</v>
      </c>
      <c r="B1501" s="7"/>
      <c r="C1501" s="8"/>
      <c r="D1501" s="18"/>
      <c r="E1501" s="10"/>
      <c r="F1501" s="10"/>
      <c r="I1501" s="13" t="str">
        <f t="array" ref="I1501">IF(D1501="","",INDEX('Товары '!$D$2:$D$78, MATCH(D1501, 'Товары '!$B$2:$B$78, 0)))
</f>
        <v/>
      </c>
      <c r="J1501" s="13" t="str">
        <f>IF(D1501="","",VLOOKUP(D1501, 'Товары '!$B$2:$C$78, 2, FALSE))
</f>
        <v/>
      </c>
      <c r="K1501" s="15">
        <f t="shared" si="30"/>
        <v>0</v>
      </c>
    </row>
    <row r="1502">
      <c r="A1502" s="6">
        <v>49.0</v>
      </c>
      <c r="B1502" s="7"/>
      <c r="C1502" s="8"/>
      <c r="D1502" s="18"/>
      <c r="E1502" s="10"/>
      <c r="F1502" s="10"/>
      <c r="I1502" s="13" t="str">
        <f t="array" ref="I1502">IF(D1502="","",INDEX('Товары '!$D$2:$D$78, MATCH(D1502, 'Товары '!$B$2:$B$78, 0)))
</f>
        <v/>
      </c>
      <c r="J1502" s="13" t="str">
        <f>IF(D1502="","",VLOOKUP(D1502, 'Товары '!$B$2:$C$78, 2, FALSE))
</f>
        <v/>
      </c>
      <c r="K1502" s="15">
        <f t="shared" si="30"/>
        <v>0</v>
      </c>
    </row>
    <row r="1503">
      <c r="A1503" s="6">
        <v>50.0</v>
      </c>
      <c r="B1503" s="7"/>
      <c r="C1503" s="8"/>
      <c r="D1503" s="18"/>
      <c r="E1503" s="10"/>
      <c r="F1503" s="10"/>
      <c r="I1503" s="13" t="str">
        <f t="array" ref="I1503">IF(D1503="","",INDEX('Товары '!$D$2:$D$78, MATCH(D1503, 'Товары '!$B$2:$B$78, 0)))
</f>
        <v/>
      </c>
      <c r="J1503" s="13" t="str">
        <f>IF(D1503="","",VLOOKUP(D1503, 'Товары '!$B$2:$C$78, 2, FALSE))
</f>
        <v/>
      </c>
      <c r="K1503" s="15">
        <f t="shared" si="30"/>
        <v>0</v>
      </c>
    </row>
    <row r="1504">
      <c r="A1504" s="6">
        <v>51.0</v>
      </c>
      <c r="B1504" s="7"/>
      <c r="C1504" s="8"/>
      <c r="D1504" s="18"/>
      <c r="E1504" s="10"/>
      <c r="F1504" s="10"/>
      <c r="I1504" s="13" t="str">
        <f t="array" ref="I1504">IF(D1504="","",INDEX('Товары '!$D$2:$D$78, MATCH(D1504, 'Товары '!$B$2:$B$78, 0)))
</f>
        <v/>
      </c>
      <c r="J1504" s="13" t="str">
        <f>IF(D1504="","",VLOOKUP(D1504, 'Товары '!$B$2:$C$78, 2, FALSE))
</f>
        <v/>
      </c>
      <c r="K1504" s="15">
        <f t="shared" si="30"/>
        <v>0</v>
      </c>
    </row>
    <row r="1505">
      <c r="A1505" s="6">
        <v>52.0</v>
      </c>
      <c r="B1505" s="7"/>
      <c r="C1505" s="8"/>
      <c r="D1505" s="18"/>
      <c r="E1505" s="10"/>
      <c r="F1505" s="10"/>
      <c r="I1505" s="13" t="str">
        <f t="array" ref="I1505">IF(D1505="","",INDEX('Товары '!$D$2:$D$78, MATCH(D1505, 'Товары '!$B$2:$B$78, 0)))
</f>
        <v/>
      </c>
      <c r="J1505" s="13" t="str">
        <f>IF(D1505="","",VLOOKUP(D1505, 'Товары '!$B$2:$C$78, 2, FALSE))
</f>
        <v/>
      </c>
      <c r="K1505" s="15">
        <f t="shared" si="30"/>
        <v>0</v>
      </c>
    </row>
    <row r="1506">
      <c r="A1506" s="6">
        <v>53.0</v>
      </c>
      <c r="B1506" s="7"/>
      <c r="C1506" s="8"/>
      <c r="D1506" s="18"/>
      <c r="E1506" s="10"/>
      <c r="F1506" s="10"/>
      <c r="I1506" s="13" t="str">
        <f t="array" ref="I1506">IF(D1506="","",INDEX('Товары '!$D$2:$D$78, MATCH(D1506, 'Товары '!$B$2:$B$78, 0)))
</f>
        <v/>
      </c>
      <c r="J1506" s="13" t="str">
        <f>IF(D1506="","",VLOOKUP(D1506, 'Товары '!$B$2:$C$78, 2, FALSE))
</f>
        <v/>
      </c>
      <c r="K1506" s="15">
        <f t="shared" si="30"/>
        <v>0</v>
      </c>
    </row>
    <row r="1507">
      <c r="A1507" s="6">
        <v>54.0</v>
      </c>
      <c r="B1507" s="7"/>
      <c r="C1507" s="8"/>
      <c r="D1507" s="18"/>
      <c r="E1507" s="10"/>
      <c r="F1507" s="10"/>
      <c r="I1507" s="13" t="str">
        <f t="array" ref="I1507">IF(D1507="","",INDEX('Товары '!$D$2:$D$78, MATCH(D1507, 'Товары '!$B$2:$B$78, 0)))
</f>
        <v/>
      </c>
      <c r="J1507" s="13" t="str">
        <f>IF(D1507="","",VLOOKUP(D1507, 'Товары '!$B$2:$C$78, 2, FALSE))
</f>
        <v/>
      </c>
      <c r="K1507" s="15">
        <f t="shared" si="30"/>
        <v>0</v>
      </c>
    </row>
    <row r="1508">
      <c r="A1508" s="6">
        <v>55.0</v>
      </c>
      <c r="B1508" s="7"/>
      <c r="C1508" s="8"/>
      <c r="D1508" s="18"/>
      <c r="E1508" s="10"/>
      <c r="F1508" s="10"/>
      <c r="I1508" s="13" t="str">
        <f t="array" ref="I1508">IF(D1508="","",INDEX('Товары '!$D$2:$D$78, MATCH(D1508, 'Товары '!$B$2:$B$78, 0)))
</f>
        <v/>
      </c>
      <c r="J1508" s="13" t="str">
        <f>IF(D1508="","",VLOOKUP(D1508, 'Товары '!$B$2:$C$78, 2, FALSE))
</f>
        <v/>
      </c>
      <c r="K1508" s="15">
        <f t="shared" si="30"/>
        <v>0</v>
      </c>
    </row>
    <row r="1509">
      <c r="A1509" s="6">
        <v>56.0</v>
      </c>
      <c r="B1509" s="7"/>
      <c r="C1509" s="8"/>
      <c r="D1509" s="18"/>
      <c r="E1509" s="10"/>
      <c r="F1509" s="10"/>
      <c r="I1509" s="13" t="str">
        <f t="array" ref="I1509">IF(D1509="","",INDEX('Товары '!$D$2:$D$78, MATCH(D1509, 'Товары '!$B$2:$B$78, 0)))
</f>
        <v/>
      </c>
      <c r="J1509" s="13" t="str">
        <f>IF(D1509="","",VLOOKUP(D1509, 'Товары '!$B$2:$C$78, 2, FALSE))
</f>
        <v/>
      </c>
      <c r="K1509" s="15">
        <f t="shared" si="30"/>
        <v>0</v>
      </c>
    </row>
    <row r="1510">
      <c r="A1510" s="6">
        <v>57.0</v>
      </c>
      <c r="B1510" s="7"/>
      <c r="C1510" s="8"/>
      <c r="D1510" s="18"/>
      <c r="E1510" s="10"/>
      <c r="F1510" s="10"/>
      <c r="I1510" s="13" t="str">
        <f t="array" ref="I1510">IF(D1510="","",INDEX('Товары '!$D$2:$D$78, MATCH(D1510, 'Товары '!$B$2:$B$78, 0)))
</f>
        <v/>
      </c>
      <c r="J1510" s="13" t="str">
        <f>IF(D1510="","",VLOOKUP(D1510, 'Товары '!$B$2:$C$78, 2, FALSE))
</f>
        <v/>
      </c>
      <c r="K1510" s="15">
        <f t="shared" si="30"/>
        <v>0</v>
      </c>
    </row>
    <row r="1511">
      <c r="A1511" s="6">
        <v>58.0</v>
      </c>
      <c r="B1511" s="7"/>
      <c r="C1511" s="8"/>
      <c r="D1511" s="18"/>
      <c r="E1511" s="10"/>
      <c r="F1511" s="10"/>
      <c r="I1511" s="13" t="str">
        <f t="array" ref="I1511">IF(D1511="","",INDEX('Товары '!$D$2:$D$78, MATCH(D1511, 'Товары '!$B$2:$B$78, 0)))
</f>
        <v/>
      </c>
      <c r="J1511" s="13" t="str">
        <f>IF(D1511="","",VLOOKUP(D1511, 'Товары '!$B$2:$C$78, 2, FALSE))
</f>
        <v/>
      </c>
      <c r="K1511" s="15">
        <f t="shared" si="30"/>
        <v>0</v>
      </c>
    </row>
    <row r="1512">
      <c r="A1512" s="6">
        <v>59.0</v>
      </c>
      <c r="B1512" s="7"/>
      <c r="C1512" s="8"/>
      <c r="D1512" s="18"/>
      <c r="E1512" s="10"/>
      <c r="F1512" s="10"/>
      <c r="I1512" s="13" t="str">
        <f t="array" ref="I1512">IF(D1512="","",INDEX('Товары '!$D$2:$D$78, MATCH(D1512, 'Товары '!$B$2:$B$78, 0)))
</f>
        <v/>
      </c>
      <c r="J1512" s="13" t="str">
        <f>IF(D1512="","",VLOOKUP(D1512, 'Товары '!$B$2:$C$78, 2, FALSE))
</f>
        <v/>
      </c>
      <c r="K1512" s="15">
        <f t="shared" si="30"/>
        <v>0</v>
      </c>
    </row>
    <row r="1513">
      <c r="A1513" s="6">
        <v>60.0</v>
      </c>
      <c r="B1513" s="7"/>
      <c r="C1513" s="8"/>
      <c r="D1513" s="18"/>
      <c r="E1513" s="10"/>
      <c r="F1513" s="10"/>
      <c r="I1513" s="13" t="str">
        <f t="array" ref="I1513">IF(D1513="","",INDEX('Товары '!$D$2:$D$78, MATCH(D1513, 'Товары '!$B$2:$B$78, 0)))
</f>
        <v/>
      </c>
      <c r="J1513" s="13" t="str">
        <f>IF(D1513="","",VLOOKUP(D1513, 'Товары '!$B$2:$C$78, 2, FALSE))
</f>
        <v/>
      </c>
      <c r="K1513" s="15">
        <f t="shared" si="30"/>
        <v>0</v>
      </c>
    </row>
    <row r="1514">
      <c r="A1514" s="1" t="s">
        <v>0</v>
      </c>
      <c r="B1514" s="1" t="s">
        <v>1</v>
      </c>
      <c r="C1514" s="2" t="s">
        <v>2</v>
      </c>
      <c r="D1514" s="2" t="s">
        <v>3</v>
      </c>
      <c r="E1514" s="3" t="s">
        <v>4</v>
      </c>
      <c r="F1514" s="1" t="s">
        <v>5</v>
      </c>
      <c r="G1514" s="4" t="s">
        <v>6</v>
      </c>
      <c r="H1514" s="5" t="s">
        <v>7</v>
      </c>
      <c r="I1514" s="1" t="s">
        <v>8</v>
      </c>
      <c r="J1514" s="1" t="s">
        <v>9</v>
      </c>
      <c r="K1514" s="1" t="s">
        <v>10</v>
      </c>
    </row>
    <row r="1517">
      <c r="A1517" s="6">
        <v>1.0</v>
      </c>
      <c r="B1517" s="7">
        <v>45976.0</v>
      </c>
      <c r="C1517" s="8">
        <v>0.5736458333333333</v>
      </c>
      <c r="D1517" s="9" t="s">
        <v>20</v>
      </c>
      <c r="E1517" s="10"/>
      <c r="F1517" s="10"/>
      <c r="G1517" s="11">
        <f>SUM(K1517:K1576)</f>
        <v>357.2</v>
      </c>
      <c r="H1517" s="12">
        <f>SUM(J1517:K1576)</f>
        <v>798</v>
      </c>
      <c r="I1517" s="14">
        <f t="array" ref="I1517">IF(D1517="","",INDEX('Товары '!$D$2:$D$78, MATCH(D1517, 'Товары '!$B$2:$B$78, 0)))
</f>
        <v>15</v>
      </c>
      <c r="J1517" s="14">
        <f>IF(D1517="","",VLOOKUP(D1517, 'Товары '!$B$2:$C$78, 2, FALSE))
</f>
        <v>9</v>
      </c>
      <c r="K1517" s="15">
        <f t="shared" ref="K1517:K1576" si="31">IF(OR(I1517="", J1517=""), "", VALUE(I1517) - VALUE(J1517))-F1517
</f>
        <v>6</v>
      </c>
    </row>
    <row r="1518">
      <c r="A1518" s="6">
        <v>2.0</v>
      </c>
      <c r="B1518" s="7">
        <v>45976.0</v>
      </c>
      <c r="C1518" s="16">
        <v>0.5741898148148148</v>
      </c>
      <c r="D1518" s="9" t="s">
        <v>24</v>
      </c>
      <c r="E1518" s="10"/>
      <c r="F1518" s="10"/>
      <c r="I1518" s="14">
        <f t="array" ref="I1518">IF(D1518="","",INDEX('Товары '!$D$2:$D$78, MATCH(D1518, 'Товары '!$B$2:$B$78, 0)))
</f>
        <v>15</v>
      </c>
      <c r="J1518" s="14">
        <f>IF(D1518="","",VLOOKUP(D1518, 'Товары '!$B$2:$C$78, 2, FALSE))
</f>
        <v>8.5</v>
      </c>
      <c r="K1518" s="15">
        <f t="shared" si="31"/>
        <v>6.5</v>
      </c>
    </row>
    <row r="1519">
      <c r="A1519" s="6">
        <v>3.0</v>
      </c>
      <c r="B1519" s="17">
        <v>45976.0</v>
      </c>
      <c r="C1519" s="8">
        <v>0.574375</v>
      </c>
      <c r="D1519" s="9" t="s">
        <v>12</v>
      </c>
      <c r="E1519" s="10"/>
      <c r="F1519" s="10"/>
      <c r="I1519" s="14">
        <f t="array" ref="I1519">IF(D1519="","",INDEX('Товары '!$D$2:$D$78, MATCH(D1519, 'Товары '!$B$2:$B$78, 0)))
</f>
        <v>13</v>
      </c>
      <c r="J1519" s="14">
        <f>IF(D1519="","",VLOOKUP(D1519, 'Товары '!$B$2:$C$78, 2, FALSE))
</f>
        <v>6.4</v>
      </c>
      <c r="K1519" s="15">
        <f t="shared" si="31"/>
        <v>6.6</v>
      </c>
    </row>
    <row r="1520">
      <c r="A1520" s="6">
        <v>4.0</v>
      </c>
      <c r="B1520" s="17">
        <v>45976.0</v>
      </c>
      <c r="C1520" s="8">
        <v>0.614537037037037</v>
      </c>
      <c r="D1520" s="9" t="s">
        <v>20</v>
      </c>
      <c r="E1520" s="10"/>
      <c r="F1520" s="10"/>
      <c r="I1520" s="14">
        <f t="array" ref="I1520">IF(D1520="","",INDEX('Товары '!$D$2:$D$78, MATCH(D1520, 'Товары '!$B$2:$B$78, 0)))
</f>
        <v>15</v>
      </c>
      <c r="J1520" s="14">
        <f>IF(D1520="","",VLOOKUP(D1520, 'Товары '!$B$2:$C$78, 2, FALSE))
</f>
        <v>9</v>
      </c>
      <c r="K1520" s="15">
        <f t="shared" si="31"/>
        <v>6</v>
      </c>
    </row>
    <row r="1521">
      <c r="A1521" s="6">
        <v>5.0</v>
      </c>
      <c r="B1521" s="17">
        <v>45976.0</v>
      </c>
      <c r="C1521" s="8">
        <v>0.6145949074074074</v>
      </c>
      <c r="D1521" s="9" t="s">
        <v>20</v>
      </c>
      <c r="E1521" s="10"/>
      <c r="F1521" s="10"/>
      <c r="I1521" s="14">
        <f t="array" ref="I1521">IF(D1521="","",INDEX('Товары '!$D$2:$D$78, MATCH(D1521, 'Товары '!$B$2:$B$78, 0)))
</f>
        <v>15</v>
      </c>
      <c r="J1521" s="14">
        <f>IF(D1521="","",VLOOKUP(D1521, 'Товары '!$B$2:$C$78, 2, FALSE))
</f>
        <v>9</v>
      </c>
      <c r="K1521" s="15">
        <f t="shared" si="31"/>
        <v>6</v>
      </c>
    </row>
    <row r="1522">
      <c r="A1522" s="6">
        <v>6.0</v>
      </c>
      <c r="B1522" s="7">
        <v>45976.0</v>
      </c>
      <c r="C1522" s="8">
        <v>0.6345023148148148</v>
      </c>
      <c r="D1522" s="9" t="s">
        <v>37</v>
      </c>
      <c r="E1522" s="10"/>
      <c r="F1522" s="10"/>
      <c r="I1522" s="14">
        <f t="array" ref="I1522">IF(D1522="","",INDEX('Товары '!$D$2:$D$78, MATCH(D1522, 'Товары '!$B$2:$B$78, 0)))
</f>
        <v>15</v>
      </c>
      <c r="J1522" s="14">
        <f>IF(D1522="","",VLOOKUP(D1522, 'Товары '!$B$2:$C$78, 2, FALSE))
</f>
        <v>8</v>
      </c>
      <c r="K1522" s="15">
        <f t="shared" si="31"/>
        <v>7</v>
      </c>
    </row>
    <row r="1523">
      <c r="A1523" s="6">
        <v>7.0</v>
      </c>
      <c r="B1523" s="7">
        <v>45976.0</v>
      </c>
      <c r="C1523" s="8">
        <v>0.6400231481481482</v>
      </c>
      <c r="D1523" s="9" t="s">
        <v>18</v>
      </c>
      <c r="E1523" s="10"/>
      <c r="F1523" s="10"/>
      <c r="I1523" s="14">
        <f t="array" ref="I1523">IF(D1523="","",INDEX('Товары '!$D$2:$D$78, MATCH(D1523, 'Товары '!$B$2:$B$78, 0)))
</f>
        <v>15</v>
      </c>
      <c r="J1523" s="14">
        <f>IF(D1523="","",VLOOKUP(D1523, 'Товары '!$B$2:$C$78, 2, FALSE))
</f>
        <v>8</v>
      </c>
      <c r="K1523" s="15">
        <f t="shared" si="31"/>
        <v>7</v>
      </c>
    </row>
    <row r="1524">
      <c r="A1524" s="6">
        <v>8.0</v>
      </c>
      <c r="B1524" s="7">
        <v>45976.0</v>
      </c>
      <c r="C1524" s="8">
        <v>0.643912037037037</v>
      </c>
      <c r="D1524" s="9" t="s">
        <v>12</v>
      </c>
      <c r="E1524" s="10"/>
      <c r="F1524" s="10">
        <v>3.0</v>
      </c>
      <c r="I1524" s="14">
        <f t="array" ref="I1524">IF(D1524="","",INDEX('Товары '!$D$2:$D$78, MATCH(D1524, 'Товары '!$B$2:$B$78, 0)))
</f>
        <v>13</v>
      </c>
      <c r="J1524" s="14">
        <f>IF(D1524="","",VLOOKUP(D1524, 'Товары '!$B$2:$C$78, 2, FALSE))
</f>
        <v>6.4</v>
      </c>
      <c r="K1524" s="15">
        <f t="shared" si="31"/>
        <v>3.6</v>
      </c>
    </row>
    <row r="1525">
      <c r="A1525" s="6">
        <v>9.0</v>
      </c>
      <c r="B1525" s="7">
        <v>45976.0</v>
      </c>
      <c r="C1525" s="8">
        <v>0.6552546296296297</v>
      </c>
      <c r="D1525" s="9" t="s">
        <v>15</v>
      </c>
      <c r="E1525" s="10"/>
      <c r="F1525" s="10"/>
      <c r="I1525" s="13">
        <f t="array" ref="I1525">IF(D1525="","",INDEX('Товары '!$D$2:$D$78, MATCH(D1525, 'Товары '!$B$2:$B$78, 0)))
</f>
        <v>15</v>
      </c>
      <c r="J1525" s="14">
        <f>IF(D1525="","",VLOOKUP(D1525, 'Товары '!$B$2:$C$78, 2, FALSE))
</f>
        <v>9</v>
      </c>
      <c r="K1525" s="15">
        <f t="shared" si="31"/>
        <v>6</v>
      </c>
    </row>
    <row r="1526">
      <c r="A1526" s="6">
        <v>10.0</v>
      </c>
      <c r="B1526" s="7">
        <v>45976.0</v>
      </c>
      <c r="C1526" s="8">
        <v>0.6818171296296296</v>
      </c>
      <c r="D1526" s="9" t="s">
        <v>20</v>
      </c>
      <c r="E1526" s="10"/>
      <c r="F1526" s="10"/>
      <c r="I1526" s="14">
        <f t="array" ref="I1526">IF(D1526="","",INDEX('Товары '!$D$2:$D$78, MATCH(D1526, 'Товары '!$B$2:$B$78, 0)))
</f>
        <v>15</v>
      </c>
      <c r="J1526" s="14">
        <f>IF(D1526="","",VLOOKUP(D1526, 'Товары '!$B$2:$C$78, 2, FALSE))
</f>
        <v>9</v>
      </c>
      <c r="K1526" s="15">
        <f t="shared" si="31"/>
        <v>6</v>
      </c>
    </row>
    <row r="1527">
      <c r="A1527" s="6">
        <v>11.0</v>
      </c>
      <c r="B1527" s="7">
        <v>45976.0</v>
      </c>
      <c r="C1527" s="8">
        <v>0.6818981481481482</v>
      </c>
      <c r="D1527" s="9" t="s">
        <v>20</v>
      </c>
      <c r="E1527" s="10"/>
      <c r="F1527" s="10"/>
      <c r="I1527" s="14">
        <f t="array" ref="I1527">IF(D1527="","",INDEX('Товары '!$D$2:$D$78, MATCH(D1527, 'Товары '!$B$2:$B$78, 0)))
</f>
        <v>15</v>
      </c>
      <c r="J1527" s="14">
        <f>IF(D1527="","",VLOOKUP(D1527, 'Товары '!$B$2:$C$78, 2, FALSE))
</f>
        <v>9</v>
      </c>
      <c r="K1527" s="15">
        <f t="shared" si="31"/>
        <v>6</v>
      </c>
    </row>
    <row r="1528">
      <c r="A1528" s="6">
        <v>12.0</v>
      </c>
      <c r="B1528" s="7">
        <v>45976.0</v>
      </c>
      <c r="C1528" s="8">
        <v>0.6819907407407407</v>
      </c>
      <c r="D1528" s="9" t="s">
        <v>20</v>
      </c>
      <c r="E1528" s="10"/>
      <c r="F1528" s="10"/>
      <c r="I1528" s="14">
        <f t="array" ref="I1528">IF(D1528="","",INDEX('Товары '!$D$2:$D$78, MATCH(D1528, 'Товары '!$B$2:$B$78, 0)))
</f>
        <v>15</v>
      </c>
      <c r="J1528" s="14">
        <f>IF(D1528="","",VLOOKUP(D1528, 'Товары '!$B$2:$C$78, 2, FALSE))
</f>
        <v>9</v>
      </c>
      <c r="K1528" s="15">
        <f t="shared" si="31"/>
        <v>6</v>
      </c>
    </row>
    <row r="1529">
      <c r="A1529" s="6">
        <v>13.0</v>
      </c>
      <c r="B1529" s="7">
        <v>45976.0</v>
      </c>
      <c r="C1529" s="8">
        <v>0.6843981481481481</v>
      </c>
      <c r="D1529" s="6" t="s">
        <v>20</v>
      </c>
      <c r="E1529" s="10"/>
      <c r="F1529" s="10"/>
      <c r="I1529" s="14">
        <f t="array" ref="I1529">IF(D1529="","",INDEX('Товары '!$D$2:$D$78, MATCH(D1529, 'Товары '!$B$2:$B$78, 0)))
</f>
        <v>15</v>
      </c>
      <c r="J1529" s="14">
        <f>IF(D1529="","",VLOOKUP(D1529, 'Товары '!$B$2:$C$78, 2, FALSE))
</f>
        <v>9</v>
      </c>
      <c r="K1529" s="15">
        <f t="shared" si="31"/>
        <v>6</v>
      </c>
    </row>
    <row r="1530">
      <c r="A1530" s="6">
        <v>14.0</v>
      </c>
      <c r="B1530" s="7">
        <v>45976.0</v>
      </c>
      <c r="C1530" s="8">
        <v>0.6845023148148148</v>
      </c>
      <c r="D1530" s="6" t="s">
        <v>20</v>
      </c>
      <c r="E1530" s="10"/>
      <c r="F1530" s="10"/>
      <c r="I1530" s="14">
        <f t="array" ref="I1530">IF(D1530="","",INDEX('Товары '!$D$2:$D$78, MATCH(D1530, 'Товары '!$B$2:$B$78, 0)))
</f>
        <v>15</v>
      </c>
      <c r="J1530" s="14">
        <f>IF(D1530="","",VLOOKUP(D1530, 'Товары '!$B$2:$C$78, 2, FALSE))
</f>
        <v>9</v>
      </c>
      <c r="K1530" s="15">
        <f t="shared" si="31"/>
        <v>6</v>
      </c>
    </row>
    <row r="1531">
      <c r="A1531" s="6">
        <v>15.0</v>
      </c>
      <c r="B1531" s="7">
        <v>45976.0</v>
      </c>
      <c r="C1531" s="8">
        <v>0.6846064814814815</v>
      </c>
      <c r="D1531" s="6" t="s">
        <v>39</v>
      </c>
      <c r="E1531" s="10"/>
      <c r="F1531" s="10"/>
      <c r="I1531" s="14">
        <f t="array" ref="I1531">IF(D1531="","",INDEX('Товары '!$D$2:$D$78, MATCH(D1531, 'Товары '!$B$2:$B$78, 0)))
</f>
        <v>15</v>
      </c>
      <c r="J1531" s="14">
        <f>IF(D1531="","",VLOOKUP(D1531, 'Товары '!$B$2:$C$78, 2, FALSE))
</f>
        <v>8</v>
      </c>
      <c r="K1531" s="15">
        <f t="shared" si="31"/>
        <v>7</v>
      </c>
    </row>
    <row r="1532">
      <c r="A1532" s="6">
        <v>16.0</v>
      </c>
      <c r="B1532" s="7">
        <v>45976.0</v>
      </c>
      <c r="C1532" s="8">
        <v>0.6847337962962963</v>
      </c>
      <c r="D1532" s="6" t="s">
        <v>14</v>
      </c>
      <c r="E1532" s="10"/>
      <c r="F1532" s="10"/>
      <c r="I1532" s="14">
        <f t="array" ref="I1532">IF(D1532="","",INDEX('Товары '!$D$2:$D$78, MATCH(D1532, 'Товары '!$B$2:$B$78, 0)))
</f>
        <v>15</v>
      </c>
      <c r="J1532" s="14">
        <f>IF(D1532="","",VLOOKUP(D1532, 'Товары '!$B$2:$C$78, 2, FALSE))
</f>
        <v>9</v>
      </c>
      <c r="K1532" s="15">
        <f t="shared" si="31"/>
        <v>6</v>
      </c>
    </row>
    <row r="1533">
      <c r="A1533" s="6">
        <v>17.0</v>
      </c>
      <c r="B1533" s="7">
        <v>45976.0</v>
      </c>
      <c r="C1533" s="8">
        <v>0.6932754629629629</v>
      </c>
      <c r="D1533" s="6" t="s">
        <v>12</v>
      </c>
      <c r="E1533" s="10"/>
      <c r="F1533" s="10"/>
      <c r="I1533" s="14">
        <f t="array" ref="I1533">IF(D1533="","",INDEX('Товары '!$D$2:$D$78, MATCH(D1533, 'Товары '!$B$2:$B$78, 0)))
</f>
        <v>13</v>
      </c>
      <c r="J1533" s="14">
        <f>IF(D1533="","",VLOOKUP(D1533, 'Товары '!$B$2:$C$78, 2, FALSE))
</f>
        <v>6.4</v>
      </c>
      <c r="K1533" s="15">
        <f t="shared" si="31"/>
        <v>6.6</v>
      </c>
    </row>
    <row r="1534">
      <c r="A1534" s="6">
        <v>18.0</v>
      </c>
      <c r="B1534" s="7">
        <v>45976.0</v>
      </c>
      <c r="C1534" s="8">
        <v>0.6934490740740741</v>
      </c>
      <c r="D1534" s="6" t="s">
        <v>14</v>
      </c>
      <c r="E1534" s="10"/>
      <c r="F1534" s="10"/>
      <c r="I1534" s="14">
        <f t="array" ref="I1534">IF(D1534="","",INDEX('Товары '!$D$2:$D$78, MATCH(D1534, 'Товары '!$B$2:$B$78, 0)))
</f>
        <v>15</v>
      </c>
      <c r="J1534" s="14">
        <f>IF(D1534="","",VLOOKUP(D1534, 'Товары '!$B$2:$C$78, 2, FALSE))
</f>
        <v>9</v>
      </c>
      <c r="K1534" s="15">
        <f t="shared" si="31"/>
        <v>6</v>
      </c>
    </row>
    <row r="1535">
      <c r="A1535" s="6">
        <v>19.0</v>
      </c>
      <c r="B1535" s="7">
        <v>45976.0</v>
      </c>
      <c r="C1535" s="8">
        <v>0.7089699074074074</v>
      </c>
      <c r="D1535" s="6" t="s">
        <v>20</v>
      </c>
      <c r="E1535" s="10"/>
      <c r="F1535" s="10"/>
      <c r="I1535" s="14">
        <f t="array" ref="I1535">IF(D1535="","",INDEX('Товары '!$D$2:$D$78, MATCH(D1535, 'Товары '!$B$2:$B$78, 0)))
</f>
        <v>15</v>
      </c>
      <c r="J1535" s="14">
        <f>IF(D1535="","",VLOOKUP(D1535, 'Товары '!$B$2:$C$78, 2, FALSE))
</f>
        <v>9</v>
      </c>
      <c r="K1535" s="15">
        <f t="shared" si="31"/>
        <v>6</v>
      </c>
    </row>
    <row r="1536">
      <c r="A1536" s="6">
        <v>20.0</v>
      </c>
      <c r="B1536" s="7">
        <v>45976.0</v>
      </c>
      <c r="C1536" s="8">
        <v>0.7228587962962963</v>
      </c>
      <c r="D1536" s="6" t="s">
        <v>12</v>
      </c>
      <c r="E1536" s="10"/>
      <c r="F1536" s="10"/>
      <c r="I1536" s="14">
        <f t="array" ref="I1536">IF(D1536="","",INDEX('Товары '!$D$2:$D$78, MATCH(D1536, 'Товары '!$B$2:$B$78, 0)))
</f>
        <v>13</v>
      </c>
      <c r="J1536" s="14">
        <f>IF(D1536="","",VLOOKUP(D1536, 'Товары '!$B$2:$C$78, 2, FALSE))
</f>
        <v>6.4</v>
      </c>
      <c r="K1536" s="15">
        <f t="shared" si="31"/>
        <v>6.6</v>
      </c>
    </row>
    <row r="1537">
      <c r="A1537" s="6">
        <v>21.0</v>
      </c>
      <c r="B1537" s="7">
        <v>45976.0</v>
      </c>
      <c r="C1537" s="8">
        <v>0.7386458333333333</v>
      </c>
      <c r="D1537" s="6" t="s">
        <v>39</v>
      </c>
      <c r="E1537" s="10"/>
      <c r="F1537" s="10"/>
      <c r="I1537" s="14">
        <f t="array" ref="I1537">IF(D1537="","",INDEX('Товары '!$D$2:$D$78, MATCH(D1537, 'Товары '!$B$2:$B$78, 0)))
</f>
        <v>15</v>
      </c>
      <c r="J1537" s="14">
        <f>IF(D1537="","",VLOOKUP(D1537, 'Товары '!$B$2:$C$78, 2, FALSE))
</f>
        <v>8</v>
      </c>
      <c r="K1537" s="15">
        <f t="shared" si="31"/>
        <v>7</v>
      </c>
    </row>
    <row r="1538">
      <c r="A1538" s="6">
        <v>22.0</v>
      </c>
      <c r="B1538" s="7">
        <v>45976.0</v>
      </c>
      <c r="C1538" s="8">
        <v>0.7836458333333334</v>
      </c>
      <c r="D1538" s="6" t="s">
        <v>15</v>
      </c>
      <c r="E1538" s="10"/>
      <c r="F1538" s="10"/>
      <c r="I1538" s="13">
        <f t="array" ref="I1538">IF(D1538="","",INDEX('Товары '!$D$2:$D$78, MATCH(D1538, 'Товары '!$B$2:$B$78, 0)))
</f>
        <v>15</v>
      </c>
      <c r="J1538" s="14">
        <f>IF(D1538="","",VLOOKUP(D1538, 'Товары '!$B$2:$C$78, 2, FALSE))
</f>
        <v>9</v>
      </c>
      <c r="K1538" s="15">
        <f t="shared" si="31"/>
        <v>6</v>
      </c>
    </row>
    <row r="1539">
      <c r="A1539" s="6">
        <v>23.0</v>
      </c>
      <c r="B1539" s="7">
        <v>45976.0</v>
      </c>
      <c r="C1539" s="8">
        <v>0.7842476851851852</v>
      </c>
      <c r="D1539" s="6" t="s">
        <v>18</v>
      </c>
      <c r="E1539" s="10"/>
      <c r="F1539" s="10"/>
      <c r="I1539" s="14">
        <f t="array" ref="I1539">IF(D1539="","",INDEX('Товары '!$D$2:$D$78, MATCH(D1539, 'Товары '!$B$2:$B$78, 0)))
</f>
        <v>15</v>
      </c>
      <c r="J1539" s="14">
        <f>IF(D1539="","",VLOOKUP(D1539, 'Товары '!$B$2:$C$78, 2, FALSE))
</f>
        <v>8</v>
      </c>
      <c r="K1539" s="15">
        <f t="shared" si="31"/>
        <v>7</v>
      </c>
    </row>
    <row r="1540">
      <c r="A1540" s="6">
        <v>24.0</v>
      </c>
      <c r="B1540" s="7">
        <v>45976.0</v>
      </c>
      <c r="C1540" s="8">
        <v>0.7843171296296296</v>
      </c>
      <c r="D1540" s="6" t="s">
        <v>15</v>
      </c>
      <c r="E1540" s="10"/>
      <c r="F1540" s="10"/>
      <c r="I1540" s="13">
        <f t="array" ref="I1540">IF(D1540="","",INDEX('Товары '!$D$2:$D$78, MATCH(D1540, 'Товары '!$B$2:$B$78, 0)))
</f>
        <v>15</v>
      </c>
      <c r="J1540" s="14">
        <f>IF(D1540="","",VLOOKUP(D1540, 'Товары '!$B$2:$C$78, 2, FALSE))
</f>
        <v>9</v>
      </c>
      <c r="K1540" s="15">
        <f t="shared" si="31"/>
        <v>6</v>
      </c>
    </row>
    <row r="1541">
      <c r="A1541" s="6">
        <v>25.0</v>
      </c>
      <c r="B1541" s="7">
        <v>45976.0</v>
      </c>
      <c r="C1541" s="8">
        <v>0.7938194444444444</v>
      </c>
      <c r="D1541" s="6" t="s">
        <v>18</v>
      </c>
      <c r="E1541" s="10"/>
      <c r="F1541" s="10"/>
      <c r="I1541" s="14">
        <f t="array" ref="I1541">IF(D1541="","",INDEX('Товары '!$D$2:$D$78, MATCH(D1541, 'Товары '!$B$2:$B$78, 0)))
</f>
        <v>15</v>
      </c>
      <c r="J1541" s="14">
        <f>IF(D1541="","",VLOOKUP(D1541, 'Товары '!$B$2:$C$78, 2, FALSE))
</f>
        <v>8</v>
      </c>
      <c r="K1541" s="15">
        <f t="shared" si="31"/>
        <v>7</v>
      </c>
    </row>
    <row r="1542">
      <c r="A1542" s="6">
        <v>26.0</v>
      </c>
      <c r="B1542" s="7">
        <v>45976.0</v>
      </c>
      <c r="C1542" s="8">
        <v>0.7965162037037037</v>
      </c>
      <c r="D1542" s="6" t="s">
        <v>22</v>
      </c>
      <c r="E1542" s="10"/>
      <c r="F1542" s="10"/>
      <c r="I1542" s="14">
        <f t="array" ref="I1542">IF(D1542="","",INDEX('Товары '!$D$2:$D$78, MATCH(D1542, 'Товары '!$B$2:$B$78, 0)))
</f>
        <v>15</v>
      </c>
      <c r="J1542" s="14">
        <f>IF(D1542="","",VLOOKUP(D1542, 'Товары '!$B$2:$C$78, 2, FALSE))
</f>
        <v>6</v>
      </c>
      <c r="K1542" s="15">
        <f t="shared" si="31"/>
        <v>9</v>
      </c>
    </row>
    <row r="1543">
      <c r="A1543" s="6">
        <v>27.0</v>
      </c>
      <c r="B1543" s="7">
        <v>45976.0</v>
      </c>
      <c r="C1543" s="8">
        <v>0.7966203703703704</v>
      </c>
      <c r="D1543" s="6" t="s">
        <v>22</v>
      </c>
      <c r="E1543" s="10"/>
      <c r="F1543" s="10"/>
      <c r="I1543" s="14">
        <f t="array" ref="I1543">IF(D1543="","",INDEX('Товары '!$D$2:$D$78, MATCH(D1543, 'Товары '!$B$2:$B$78, 0)))
</f>
        <v>15</v>
      </c>
      <c r="J1543" s="14">
        <f>IF(D1543="","",VLOOKUP(D1543, 'Товары '!$B$2:$C$78, 2, FALSE))
</f>
        <v>6</v>
      </c>
      <c r="K1543" s="15">
        <f t="shared" si="31"/>
        <v>9</v>
      </c>
    </row>
    <row r="1544">
      <c r="A1544" s="6">
        <v>28.0</v>
      </c>
      <c r="B1544" s="7">
        <v>45976.0</v>
      </c>
      <c r="C1544" s="8">
        <v>0.7966898148148148</v>
      </c>
      <c r="D1544" s="6" t="s">
        <v>18</v>
      </c>
      <c r="E1544" s="10"/>
      <c r="F1544" s="10"/>
      <c r="I1544" s="14">
        <f t="array" ref="I1544">IF(D1544="","",INDEX('Товары '!$D$2:$D$78, MATCH(D1544, 'Товары '!$B$2:$B$78, 0)))
</f>
        <v>15</v>
      </c>
      <c r="J1544" s="14">
        <f>IF(D1544="","",VLOOKUP(D1544, 'Товары '!$B$2:$C$78, 2, FALSE))
</f>
        <v>8</v>
      </c>
      <c r="K1544" s="15">
        <f t="shared" si="31"/>
        <v>7</v>
      </c>
    </row>
    <row r="1545">
      <c r="A1545" s="6">
        <v>29.0</v>
      </c>
      <c r="B1545" s="7">
        <v>45976.0</v>
      </c>
      <c r="C1545" s="8">
        <v>0.8060879629629629</v>
      </c>
      <c r="D1545" s="6" t="s">
        <v>15</v>
      </c>
      <c r="E1545" s="10"/>
      <c r="F1545" s="10"/>
      <c r="I1545" s="13">
        <f t="array" ref="I1545">IF(D1545="","",INDEX('Товары '!$D$2:$D$78, MATCH(D1545, 'Товары '!$B$2:$B$78, 0)))
</f>
        <v>15</v>
      </c>
      <c r="J1545" s="14">
        <f>IF(D1545="","",VLOOKUP(D1545, 'Товары '!$B$2:$C$78, 2, FALSE))
</f>
        <v>9</v>
      </c>
      <c r="K1545" s="15">
        <f t="shared" si="31"/>
        <v>6</v>
      </c>
    </row>
    <row r="1546">
      <c r="A1546" s="6">
        <v>30.0</v>
      </c>
      <c r="B1546" s="7">
        <v>45976.0</v>
      </c>
      <c r="C1546" s="8">
        <v>0.8061111111111111</v>
      </c>
      <c r="D1546" s="6" t="s">
        <v>15</v>
      </c>
      <c r="E1546" s="10"/>
      <c r="F1546" s="10"/>
      <c r="I1546" s="13">
        <f t="array" ref="I1546">IF(D1546="","",INDEX('Товары '!$D$2:$D$78, MATCH(D1546, 'Товары '!$B$2:$B$78, 0)))
</f>
        <v>15</v>
      </c>
      <c r="J1546" s="14">
        <f>IF(D1546="","",VLOOKUP(D1546, 'Товары '!$B$2:$C$78, 2, FALSE))
</f>
        <v>9</v>
      </c>
      <c r="K1546" s="15">
        <f t="shared" si="31"/>
        <v>6</v>
      </c>
    </row>
    <row r="1547">
      <c r="A1547" s="6">
        <v>31.0</v>
      </c>
      <c r="B1547" s="7">
        <v>45976.0</v>
      </c>
      <c r="C1547" s="8">
        <v>0.8061226851851852</v>
      </c>
      <c r="D1547" s="6" t="s">
        <v>15</v>
      </c>
      <c r="E1547" s="10"/>
      <c r="F1547" s="10">
        <v>5.0</v>
      </c>
      <c r="I1547" s="13">
        <f t="array" ref="I1547">IF(D1547="","",INDEX('Товары '!$D$2:$D$78, MATCH(D1547, 'Товары '!$B$2:$B$78, 0)))
</f>
        <v>15</v>
      </c>
      <c r="J1547" s="14">
        <f>IF(D1547="","",VLOOKUP(D1547, 'Товары '!$B$2:$C$78, 2, FALSE))
</f>
        <v>9</v>
      </c>
      <c r="K1547" s="15">
        <f t="shared" si="31"/>
        <v>1</v>
      </c>
    </row>
    <row r="1548">
      <c r="A1548" s="6">
        <v>32.0</v>
      </c>
      <c r="B1548" s="7">
        <v>45976.0</v>
      </c>
      <c r="C1548" s="8">
        <v>0.8376388888888889</v>
      </c>
      <c r="D1548" s="6" t="s">
        <v>16</v>
      </c>
      <c r="E1548" s="10"/>
      <c r="F1548" s="10"/>
      <c r="I1548" s="13">
        <f t="array" ref="I1548">IF(D1548="","",INDEX('Товары '!$D$2:$D$78, MATCH(D1548, 'Товары '!$B$2:$B$78, 0)))
</f>
        <v>15</v>
      </c>
      <c r="J1548" s="14">
        <f>IF(D1548="","",VLOOKUP(D1548, 'Товары '!$B$2:$C$78, 2, FALSE))
</f>
        <v>8.5</v>
      </c>
      <c r="K1548" s="15">
        <f t="shared" si="31"/>
        <v>6.5</v>
      </c>
    </row>
    <row r="1549">
      <c r="A1549" s="6">
        <v>33.0</v>
      </c>
      <c r="B1549" s="7">
        <v>45976.0</v>
      </c>
      <c r="C1549" s="8">
        <v>0.8377893518518519</v>
      </c>
      <c r="D1549" s="6" t="s">
        <v>20</v>
      </c>
      <c r="E1549" s="10"/>
      <c r="F1549" s="10"/>
      <c r="I1549" s="14">
        <f t="array" ref="I1549">IF(D1549="","",INDEX('Товары '!$D$2:$D$78, MATCH(D1549, 'Товары '!$B$2:$B$78, 0)))
</f>
        <v>15</v>
      </c>
      <c r="J1549" s="14">
        <f>IF(D1549="","",VLOOKUP(D1549, 'Товары '!$B$2:$C$78, 2, FALSE))
</f>
        <v>9</v>
      </c>
      <c r="K1549" s="15">
        <f t="shared" si="31"/>
        <v>6</v>
      </c>
    </row>
    <row r="1550">
      <c r="A1550" s="6">
        <v>34.0</v>
      </c>
      <c r="B1550" s="7">
        <v>45976.0</v>
      </c>
      <c r="C1550" s="8">
        <v>0.8379398148148148</v>
      </c>
      <c r="D1550" s="6" t="s">
        <v>19</v>
      </c>
      <c r="E1550" s="10"/>
      <c r="F1550" s="10"/>
      <c r="I1550" s="14">
        <f t="array" ref="I1550">IF(D1550="","",INDEX('Товары '!$D$2:$D$78, MATCH(D1550, 'Товары '!$B$2:$B$78, 0)))
</f>
        <v>13</v>
      </c>
      <c r="J1550" s="14">
        <f>IF(D1550="","",VLOOKUP(D1550, 'Товары '!$B$2:$C$78, 2, FALSE))
</f>
        <v>6.4</v>
      </c>
      <c r="K1550" s="15">
        <f t="shared" si="31"/>
        <v>6.6</v>
      </c>
    </row>
    <row r="1551">
      <c r="A1551" s="6">
        <v>35.0</v>
      </c>
      <c r="B1551" s="7">
        <v>45976.0</v>
      </c>
      <c r="C1551" s="8">
        <v>0.8397222222222223</v>
      </c>
      <c r="D1551" s="6" t="s">
        <v>22</v>
      </c>
      <c r="E1551" s="10"/>
      <c r="F1551" s="10"/>
      <c r="I1551" s="14">
        <f t="array" ref="I1551">IF(D1551="","",INDEX('Товары '!$D$2:$D$78, MATCH(D1551, 'Товары '!$B$2:$B$78, 0)))
</f>
        <v>15</v>
      </c>
      <c r="J1551" s="14">
        <f>IF(D1551="","",VLOOKUP(D1551, 'Товары '!$B$2:$C$78, 2, FALSE))
</f>
        <v>6</v>
      </c>
      <c r="K1551" s="15">
        <f t="shared" si="31"/>
        <v>9</v>
      </c>
    </row>
    <row r="1552">
      <c r="A1552" s="6">
        <v>36.0</v>
      </c>
      <c r="B1552" s="7">
        <v>45976.0</v>
      </c>
      <c r="C1552" s="8">
        <v>0.8404398148148148</v>
      </c>
      <c r="D1552" s="6" t="s">
        <v>12</v>
      </c>
      <c r="E1552" s="10"/>
      <c r="F1552" s="10"/>
      <c r="I1552" s="14">
        <f t="array" ref="I1552">IF(D1552="","",INDEX('Товары '!$D$2:$D$78, MATCH(D1552, 'Товары '!$B$2:$B$78, 0)))
</f>
        <v>13</v>
      </c>
      <c r="J1552" s="14">
        <f>IF(D1552="","",VLOOKUP(D1552, 'Товары '!$B$2:$C$78, 2, FALSE))
</f>
        <v>6.4</v>
      </c>
      <c r="K1552" s="15">
        <f t="shared" si="31"/>
        <v>6.6</v>
      </c>
    </row>
    <row r="1553">
      <c r="A1553" s="6">
        <v>37.0</v>
      </c>
      <c r="B1553" s="7">
        <v>45976.0</v>
      </c>
      <c r="C1553" s="8">
        <v>0.8401041666666667</v>
      </c>
      <c r="D1553" s="6" t="s">
        <v>20</v>
      </c>
      <c r="E1553" s="10"/>
      <c r="F1553" s="10"/>
      <c r="I1553" s="14">
        <f t="array" ref="I1553">IF(D1553="","",INDEX('Товары '!$D$2:$D$78, MATCH(D1553, 'Товары '!$B$2:$B$78, 0)))
</f>
        <v>15</v>
      </c>
      <c r="J1553" s="14">
        <f>IF(D1553="","",VLOOKUP(D1553, 'Товары '!$B$2:$C$78, 2, FALSE))
</f>
        <v>9</v>
      </c>
      <c r="K1553" s="15">
        <f t="shared" si="31"/>
        <v>6</v>
      </c>
    </row>
    <row r="1554">
      <c r="A1554" s="6">
        <v>38.0</v>
      </c>
      <c r="B1554" s="7">
        <v>45976.0</v>
      </c>
      <c r="C1554" s="8">
        <v>0.8405671296296297</v>
      </c>
      <c r="D1554" s="6" t="s">
        <v>13</v>
      </c>
      <c r="E1554" s="10"/>
      <c r="F1554" s="10"/>
      <c r="I1554" s="14">
        <f t="array" ref="I1554">IF(D1554="","",INDEX('Товары '!$D$2:$D$78, MATCH(D1554, 'Товары '!$B$2:$B$78, 0)))
</f>
        <v>70</v>
      </c>
      <c r="J1554" s="14">
        <f>IF(D1554="","",VLOOKUP(D1554, 'Товары '!$B$2:$C$78, 2, FALSE))
</f>
        <v>40</v>
      </c>
      <c r="K1554" s="15">
        <f t="shared" si="31"/>
        <v>30</v>
      </c>
    </row>
    <row r="1555">
      <c r="A1555" s="6">
        <v>39.0</v>
      </c>
      <c r="B1555" s="7">
        <v>45976.0</v>
      </c>
      <c r="C1555" s="8">
        <v>0.8478240740740741</v>
      </c>
      <c r="D1555" s="6" t="s">
        <v>13</v>
      </c>
      <c r="E1555" s="10"/>
      <c r="F1555" s="10"/>
      <c r="I1555" s="14">
        <f t="array" ref="I1555">IF(D1555="","",INDEX('Товары '!$D$2:$D$78, MATCH(D1555, 'Товары '!$B$2:$B$78, 0)))
</f>
        <v>70</v>
      </c>
      <c r="J1555" s="14">
        <f>IF(D1555="","",VLOOKUP(D1555, 'Товары '!$B$2:$C$78, 2, FALSE))
</f>
        <v>40</v>
      </c>
      <c r="K1555" s="15">
        <f t="shared" si="31"/>
        <v>30</v>
      </c>
    </row>
    <row r="1556">
      <c r="A1556" s="6">
        <v>40.0</v>
      </c>
      <c r="B1556" s="7">
        <v>45976.0</v>
      </c>
      <c r="C1556" s="8">
        <v>0.8479513888888889</v>
      </c>
      <c r="D1556" s="6" t="s">
        <v>15</v>
      </c>
      <c r="E1556" s="10"/>
      <c r="F1556" s="10"/>
      <c r="I1556" s="13">
        <f t="array" ref="I1556">IF(D1556="","",INDEX('Товары '!$D$2:$D$78, MATCH(D1556, 'Товары '!$B$2:$B$78, 0)))
</f>
        <v>15</v>
      </c>
      <c r="J1556" s="14">
        <f>IF(D1556="","",VLOOKUP(D1556, 'Товары '!$B$2:$C$78, 2, FALSE))
</f>
        <v>9</v>
      </c>
      <c r="K1556" s="15">
        <f t="shared" si="31"/>
        <v>6</v>
      </c>
    </row>
    <row r="1557">
      <c r="A1557" s="6">
        <v>41.0</v>
      </c>
      <c r="B1557" s="7">
        <v>45976.0</v>
      </c>
      <c r="C1557" s="8">
        <v>0.8835763888888889</v>
      </c>
      <c r="D1557" s="6" t="s">
        <v>20</v>
      </c>
      <c r="E1557" s="10"/>
      <c r="F1557" s="10"/>
      <c r="I1557" s="14">
        <f t="array" ref="I1557">IF(D1557="","",INDEX('Товары '!$D$2:$D$78, MATCH(D1557, 'Товары '!$B$2:$B$78, 0)))
</f>
        <v>15</v>
      </c>
      <c r="J1557" s="14">
        <f>IF(D1557="","",VLOOKUP(D1557, 'Товары '!$B$2:$C$78, 2, FALSE))
</f>
        <v>9</v>
      </c>
      <c r="K1557" s="15">
        <f t="shared" si="31"/>
        <v>6</v>
      </c>
    </row>
    <row r="1558">
      <c r="A1558" s="6">
        <v>42.0</v>
      </c>
      <c r="B1558" s="7">
        <v>45976.0</v>
      </c>
      <c r="C1558" s="8">
        <v>0.8836458333333334</v>
      </c>
      <c r="D1558" s="6" t="s">
        <v>12</v>
      </c>
      <c r="E1558" s="10"/>
      <c r="F1558" s="10"/>
      <c r="I1558" s="14">
        <f t="array" ref="I1558">IF(D1558="","",INDEX('Товары '!$D$2:$D$78, MATCH(D1558, 'Товары '!$B$2:$B$78, 0)))
</f>
        <v>13</v>
      </c>
      <c r="J1558" s="14">
        <f>IF(D1558="","",VLOOKUP(D1558, 'Товары '!$B$2:$C$78, 2, FALSE))
</f>
        <v>6.4</v>
      </c>
      <c r="K1558" s="15">
        <f t="shared" si="31"/>
        <v>6.6</v>
      </c>
    </row>
    <row r="1559">
      <c r="A1559" s="6">
        <v>43.0</v>
      </c>
      <c r="B1559" s="7">
        <v>45976.0</v>
      </c>
      <c r="C1559" s="8">
        <v>0.8939814814814815</v>
      </c>
      <c r="D1559" s="6" t="s">
        <v>20</v>
      </c>
      <c r="E1559" s="10"/>
      <c r="F1559" s="10"/>
      <c r="I1559" s="14">
        <f t="array" ref="I1559">IF(D1559="","",INDEX('Товары '!$D$2:$D$78, MATCH(D1559, 'Товары '!$B$2:$B$78, 0)))
</f>
        <v>15</v>
      </c>
      <c r="J1559" s="14">
        <f>IF(D1559="","",VLOOKUP(D1559, 'Товары '!$B$2:$C$78, 2, FALSE))
</f>
        <v>9</v>
      </c>
      <c r="K1559" s="15">
        <f t="shared" si="31"/>
        <v>6</v>
      </c>
    </row>
    <row r="1560">
      <c r="A1560" s="6">
        <v>44.0</v>
      </c>
      <c r="B1560" s="7">
        <v>45976.0</v>
      </c>
      <c r="C1560" s="8">
        <v>0.8996296296296297</v>
      </c>
      <c r="D1560" s="6" t="s">
        <v>15</v>
      </c>
      <c r="E1560" s="10"/>
      <c r="F1560" s="10"/>
      <c r="I1560" s="13">
        <f t="array" ref="I1560">IF(D1560="","",INDEX('Товары '!$D$2:$D$78, MATCH(D1560, 'Товары '!$B$2:$B$78, 0)))
</f>
        <v>15</v>
      </c>
      <c r="J1560" s="14">
        <f>IF(D1560="","",VLOOKUP(D1560, 'Товары '!$B$2:$C$78, 2, FALSE))
</f>
        <v>9</v>
      </c>
      <c r="K1560" s="15">
        <f t="shared" si="31"/>
        <v>6</v>
      </c>
    </row>
    <row r="1561">
      <c r="A1561" s="6">
        <v>45.0</v>
      </c>
      <c r="B1561" s="7">
        <v>45976.0</v>
      </c>
      <c r="C1561" s="8">
        <v>0.9141782407407407</v>
      </c>
      <c r="D1561" s="6" t="s">
        <v>15</v>
      </c>
      <c r="E1561" s="10"/>
      <c r="F1561" s="10"/>
      <c r="I1561" s="13">
        <f t="array" ref="I1561">IF(D1561="","",INDEX('Товары '!$D$2:$D$78, MATCH(D1561, 'Товары '!$B$2:$B$78, 0)))
</f>
        <v>15</v>
      </c>
      <c r="J1561" s="14">
        <f>IF(D1561="","",VLOOKUP(D1561, 'Товары '!$B$2:$C$78, 2, FALSE))
</f>
        <v>9</v>
      </c>
      <c r="K1561" s="15">
        <f t="shared" si="31"/>
        <v>6</v>
      </c>
    </row>
    <row r="1562">
      <c r="A1562" s="6">
        <v>46.0</v>
      </c>
      <c r="B1562" s="7">
        <v>45976.0</v>
      </c>
      <c r="C1562" s="8">
        <v>0.9579861111111111</v>
      </c>
      <c r="D1562" s="6" t="s">
        <v>25</v>
      </c>
      <c r="E1562" s="10"/>
      <c r="F1562" s="10">
        <v>10.0</v>
      </c>
      <c r="I1562" s="14">
        <f t="array" ref="I1562">IF(D1562="","",INDEX('Товары '!$D$2:$D$78, MATCH(D1562, 'Товары '!$B$2:$B$78, 0)))
</f>
        <v>30</v>
      </c>
      <c r="J1562" s="14">
        <f>IF(D1562="","",VLOOKUP(D1562, 'Товары '!$B$2:$C$78, 2, FALSE))
</f>
        <v>0</v>
      </c>
      <c r="K1562" s="15">
        <f t="shared" si="31"/>
        <v>20</v>
      </c>
    </row>
    <row r="1563">
      <c r="A1563" s="6">
        <v>47.0</v>
      </c>
      <c r="B1563" s="7">
        <v>45977.0</v>
      </c>
      <c r="C1563" s="8">
        <v>0.5775462962962963</v>
      </c>
      <c r="D1563" s="6" t="s">
        <v>15</v>
      </c>
      <c r="E1563" s="10"/>
      <c r="F1563" s="10"/>
      <c r="I1563" s="13">
        <f t="array" ref="I1563">IF(D1563="","",INDEX('Товары '!$D$2:$D$78, MATCH(D1563, 'Товары '!$B$2:$B$78, 0)))
</f>
        <v>15</v>
      </c>
      <c r="J1563" s="14">
        <f>IF(D1563="","",VLOOKUP(D1563, 'Товары '!$B$2:$C$78, 2, FALSE))
</f>
        <v>9</v>
      </c>
      <c r="K1563" s="15">
        <f t="shared" si="31"/>
        <v>6</v>
      </c>
    </row>
    <row r="1564">
      <c r="A1564" s="6">
        <v>48.0</v>
      </c>
      <c r="B1564" s="7">
        <v>45977.0</v>
      </c>
      <c r="C1564" s="8">
        <v>0.577511574074074</v>
      </c>
      <c r="D1564" s="18"/>
      <c r="E1564" s="10"/>
      <c r="F1564" s="10"/>
      <c r="I1564" s="13" t="str">
        <f t="array" ref="I1564">IF(D1564="","",INDEX('Товары '!$D$2:$D$78, MATCH(D1564, 'Товары '!$B$2:$B$78, 0)))
</f>
        <v/>
      </c>
      <c r="J1564" s="13" t="str">
        <f>IF(D1564="","",VLOOKUP(D1564, 'Товары '!$B$2:$C$78, 2, FALSE))
</f>
        <v/>
      </c>
      <c r="K1564" s="15">
        <f t="shared" si="31"/>
        <v>0</v>
      </c>
    </row>
    <row r="1565">
      <c r="A1565" s="6">
        <v>49.0</v>
      </c>
      <c r="B1565" s="7">
        <v>45977.0</v>
      </c>
      <c r="C1565" s="8">
        <v>0.5777083333333334</v>
      </c>
      <c r="D1565" s="18"/>
      <c r="E1565" s="10"/>
      <c r="F1565" s="10"/>
      <c r="I1565" s="13" t="str">
        <f t="array" ref="I1565">IF(D1565="","",INDEX('Товары '!$D$2:$D$78, MATCH(D1565, 'Товары '!$B$2:$B$78, 0)))
</f>
        <v/>
      </c>
      <c r="J1565" s="13" t="str">
        <f>IF(D1565="","",VLOOKUP(D1565, 'Товары '!$B$2:$C$78, 2, FALSE))
</f>
        <v/>
      </c>
      <c r="K1565" s="15">
        <f t="shared" si="31"/>
        <v>0</v>
      </c>
    </row>
    <row r="1566">
      <c r="A1566" s="6">
        <v>50.0</v>
      </c>
      <c r="B1566" s="7"/>
      <c r="C1566" s="8"/>
      <c r="D1566" s="18"/>
      <c r="E1566" s="10"/>
      <c r="F1566" s="10"/>
      <c r="I1566" s="13" t="str">
        <f t="array" ref="I1566">IF(D1566="","",INDEX('Товары '!$D$2:$D$78, MATCH(D1566, 'Товары '!$B$2:$B$78, 0)))
</f>
        <v/>
      </c>
      <c r="J1566" s="13" t="str">
        <f>IF(D1566="","",VLOOKUP(D1566, 'Товары '!$B$2:$C$78, 2, FALSE))
</f>
        <v/>
      </c>
      <c r="K1566" s="15">
        <f t="shared" si="31"/>
        <v>0</v>
      </c>
    </row>
    <row r="1567">
      <c r="A1567" s="6">
        <v>51.0</v>
      </c>
      <c r="B1567" s="7"/>
      <c r="C1567" s="8"/>
      <c r="D1567" s="18"/>
      <c r="E1567" s="10"/>
      <c r="F1567" s="10"/>
      <c r="I1567" s="13" t="str">
        <f t="array" ref="I1567">IF(D1567="","",INDEX('Товары '!$D$2:$D$78, MATCH(D1567, 'Товары '!$B$2:$B$78, 0)))
</f>
        <v/>
      </c>
      <c r="J1567" s="13" t="str">
        <f>IF(D1567="","",VLOOKUP(D1567, 'Товары '!$B$2:$C$78, 2, FALSE))
</f>
        <v/>
      </c>
      <c r="K1567" s="15">
        <f t="shared" si="31"/>
        <v>0</v>
      </c>
    </row>
    <row r="1568">
      <c r="A1568" s="6">
        <v>52.0</v>
      </c>
      <c r="B1568" s="7"/>
      <c r="C1568" s="8"/>
      <c r="D1568" s="18"/>
      <c r="E1568" s="10"/>
      <c r="F1568" s="10"/>
      <c r="I1568" s="13" t="str">
        <f t="array" ref="I1568">IF(D1568="","",INDEX('Товары '!$D$2:$D$78, MATCH(D1568, 'Товары '!$B$2:$B$78, 0)))
</f>
        <v/>
      </c>
      <c r="J1568" s="13" t="str">
        <f>IF(D1568="","",VLOOKUP(D1568, 'Товары '!$B$2:$C$78, 2, FALSE))
</f>
        <v/>
      </c>
      <c r="K1568" s="15">
        <f t="shared" si="31"/>
        <v>0</v>
      </c>
    </row>
    <row r="1569">
      <c r="A1569" s="6">
        <v>53.0</v>
      </c>
      <c r="B1569" s="7"/>
      <c r="C1569" s="8"/>
      <c r="D1569" s="18"/>
      <c r="E1569" s="10"/>
      <c r="F1569" s="10"/>
      <c r="I1569" s="13" t="str">
        <f t="array" ref="I1569">IF(D1569="","",INDEX('Товары '!$D$2:$D$78, MATCH(D1569, 'Товары '!$B$2:$B$78, 0)))
</f>
        <v/>
      </c>
      <c r="J1569" s="13" t="str">
        <f>IF(D1569="","",VLOOKUP(D1569, 'Товары '!$B$2:$C$78, 2, FALSE))
</f>
        <v/>
      </c>
      <c r="K1569" s="15">
        <f t="shared" si="31"/>
        <v>0</v>
      </c>
    </row>
    <row r="1570">
      <c r="A1570" s="6">
        <v>54.0</v>
      </c>
      <c r="B1570" s="7"/>
      <c r="C1570" s="8"/>
      <c r="D1570" s="18"/>
      <c r="E1570" s="10"/>
      <c r="F1570" s="10"/>
      <c r="I1570" s="13" t="str">
        <f t="array" ref="I1570">IF(D1570="","",INDEX('Товары '!$D$2:$D$78, MATCH(D1570, 'Товары '!$B$2:$B$78, 0)))
</f>
        <v/>
      </c>
      <c r="J1570" s="13" t="str">
        <f>IF(D1570="","",VLOOKUP(D1570, 'Товары '!$B$2:$C$78, 2, FALSE))
</f>
        <v/>
      </c>
      <c r="K1570" s="15">
        <f t="shared" si="31"/>
        <v>0</v>
      </c>
    </row>
    <row r="1571">
      <c r="A1571" s="6">
        <v>55.0</v>
      </c>
      <c r="B1571" s="7"/>
      <c r="C1571" s="8"/>
      <c r="D1571" s="18"/>
      <c r="E1571" s="10"/>
      <c r="F1571" s="10"/>
      <c r="I1571" s="13" t="str">
        <f t="array" ref="I1571">IF(D1571="","",INDEX('Товары '!$D$2:$D$78, MATCH(D1571, 'Товары '!$B$2:$B$78, 0)))
</f>
        <v/>
      </c>
      <c r="J1571" s="13" t="str">
        <f>IF(D1571="","",VLOOKUP(D1571, 'Товары '!$B$2:$C$78, 2, FALSE))
</f>
        <v/>
      </c>
      <c r="K1571" s="15">
        <f t="shared" si="31"/>
        <v>0</v>
      </c>
    </row>
    <row r="1572">
      <c r="A1572" s="6">
        <v>56.0</v>
      </c>
      <c r="B1572" s="7"/>
      <c r="C1572" s="8"/>
      <c r="D1572" s="18"/>
      <c r="E1572" s="10"/>
      <c r="F1572" s="10"/>
      <c r="I1572" s="13" t="str">
        <f t="array" ref="I1572">IF(D1572="","",INDEX('Товары '!$D$2:$D$78, MATCH(D1572, 'Товары '!$B$2:$B$78, 0)))
</f>
        <v/>
      </c>
      <c r="J1572" s="13" t="str">
        <f>IF(D1572="","",VLOOKUP(D1572, 'Товары '!$B$2:$C$78, 2, FALSE))
</f>
        <v/>
      </c>
      <c r="K1572" s="15">
        <f t="shared" si="31"/>
        <v>0</v>
      </c>
    </row>
    <row r="1573">
      <c r="A1573" s="6">
        <v>57.0</v>
      </c>
      <c r="B1573" s="7"/>
      <c r="C1573" s="8"/>
      <c r="D1573" s="18"/>
      <c r="E1573" s="10"/>
      <c r="F1573" s="10"/>
      <c r="I1573" s="13" t="str">
        <f t="array" ref="I1573">IF(D1573="","",INDEX('Товары '!$D$2:$D$78, MATCH(D1573, 'Товары '!$B$2:$B$78, 0)))
</f>
        <v/>
      </c>
      <c r="J1573" s="13" t="str">
        <f>IF(D1573="","",VLOOKUP(D1573, 'Товары '!$B$2:$C$78, 2, FALSE))
</f>
        <v/>
      </c>
      <c r="K1573" s="15">
        <f t="shared" si="31"/>
        <v>0</v>
      </c>
    </row>
    <row r="1574">
      <c r="A1574" s="6">
        <v>58.0</v>
      </c>
      <c r="B1574" s="7"/>
      <c r="C1574" s="8"/>
      <c r="D1574" s="18"/>
      <c r="E1574" s="10"/>
      <c r="F1574" s="10"/>
      <c r="I1574" s="13" t="str">
        <f t="array" ref="I1574">IF(D1574="","",INDEX('Товары '!$D$2:$D$78, MATCH(D1574, 'Товары '!$B$2:$B$78, 0)))
</f>
        <v/>
      </c>
      <c r="J1574" s="13" t="str">
        <f>IF(D1574="","",VLOOKUP(D1574, 'Товары '!$B$2:$C$78, 2, FALSE))
</f>
        <v/>
      </c>
      <c r="K1574" s="15">
        <f t="shared" si="31"/>
        <v>0</v>
      </c>
    </row>
    <row r="1575">
      <c r="A1575" s="6">
        <v>59.0</v>
      </c>
      <c r="B1575" s="7"/>
      <c r="C1575" s="8"/>
      <c r="D1575" s="18"/>
      <c r="E1575" s="10"/>
      <c r="F1575" s="10"/>
      <c r="I1575" s="13" t="str">
        <f t="array" ref="I1575">IF(D1575="","",INDEX('Товары '!$D$2:$D$78, MATCH(D1575, 'Товары '!$B$2:$B$78, 0)))
</f>
        <v/>
      </c>
      <c r="J1575" s="13" t="str">
        <f>IF(D1575="","",VLOOKUP(D1575, 'Товары '!$B$2:$C$78, 2, FALSE))
</f>
        <v/>
      </c>
      <c r="K1575" s="15">
        <f t="shared" si="31"/>
        <v>0</v>
      </c>
    </row>
    <row r="1576">
      <c r="A1576" s="6">
        <v>60.0</v>
      </c>
      <c r="B1576" s="7"/>
      <c r="C1576" s="8"/>
      <c r="D1576" s="18"/>
      <c r="E1576" s="10"/>
      <c r="F1576" s="10"/>
      <c r="I1576" s="13" t="str">
        <f t="array" ref="I1576">IF(D1576="","",INDEX('Товары '!$D$2:$D$78, MATCH(D1576, 'Товары '!$B$2:$B$78, 0)))
</f>
        <v/>
      </c>
      <c r="J1576" s="13" t="str">
        <f>IF(D1576="","",VLOOKUP(D1576, 'Товары '!$B$2:$C$78, 2, FALSE))
</f>
        <v/>
      </c>
      <c r="K1576" s="15">
        <f t="shared" si="31"/>
        <v>0</v>
      </c>
    </row>
    <row r="1577">
      <c r="A1577" s="1" t="s">
        <v>0</v>
      </c>
      <c r="B1577" s="1" t="s">
        <v>1</v>
      </c>
      <c r="C1577" s="2" t="s">
        <v>2</v>
      </c>
      <c r="D1577" s="2" t="s">
        <v>3</v>
      </c>
      <c r="E1577" s="3" t="s">
        <v>4</v>
      </c>
      <c r="F1577" s="1" t="s">
        <v>5</v>
      </c>
      <c r="G1577" s="4" t="s">
        <v>6</v>
      </c>
      <c r="H1577" s="5" t="s">
        <v>7</v>
      </c>
      <c r="I1577" s="1" t="s">
        <v>8</v>
      </c>
      <c r="J1577" s="1" t="s">
        <v>9</v>
      </c>
      <c r="K1577" s="1" t="s">
        <v>10</v>
      </c>
    </row>
    <row r="1580">
      <c r="A1580" s="6">
        <v>1.0</v>
      </c>
      <c r="B1580" s="7">
        <v>45977.0</v>
      </c>
      <c r="C1580" s="8">
        <v>0.5789467592592593</v>
      </c>
      <c r="D1580" s="9" t="s">
        <v>24</v>
      </c>
      <c r="E1580" s="10"/>
      <c r="F1580" s="10"/>
      <c r="G1580" s="11">
        <f>SUM(K1580:K1639)</f>
        <v>283.2</v>
      </c>
      <c r="H1580" s="12">
        <f>SUM(J1580:K1639)</f>
        <v>704</v>
      </c>
      <c r="I1580" s="14">
        <f t="array" ref="I1580">IF(D1580="","",INDEX('Товары '!$D$2:$D$78, MATCH(D1580, 'Товары '!$B$2:$B$78, 0)))
</f>
        <v>15</v>
      </c>
      <c r="J1580" s="14">
        <f>IF(D1580="","",VLOOKUP(D1580, 'Товары '!$B$2:$C$78, 2, FALSE))
</f>
        <v>8.5</v>
      </c>
      <c r="K1580" s="15">
        <f t="shared" ref="K1580:K1639" si="32">IF(OR(I1580="", J1580=""), "", VALUE(I1580) - VALUE(J1580))-F1580
</f>
        <v>6.5</v>
      </c>
    </row>
    <row r="1581">
      <c r="A1581" s="6">
        <v>2.0</v>
      </c>
      <c r="B1581" s="7">
        <v>45977.0</v>
      </c>
      <c r="C1581" s="16">
        <v>0.5843634259259259</v>
      </c>
      <c r="D1581" s="9" t="s">
        <v>20</v>
      </c>
      <c r="E1581" s="10"/>
      <c r="F1581" s="10"/>
      <c r="I1581" s="14">
        <f t="array" ref="I1581">IF(D1581="","",INDEX('Товары '!$D$2:$D$78, MATCH(D1581, 'Товары '!$B$2:$B$78, 0)))
</f>
        <v>15</v>
      </c>
      <c r="J1581" s="14">
        <f>IF(D1581="","",VLOOKUP(D1581, 'Товары '!$B$2:$C$78, 2, FALSE))
</f>
        <v>9</v>
      </c>
      <c r="K1581" s="15">
        <f t="shared" si="32"/>
        <v>6</v>
      </c>
    </row>
    <row r="1582">
      <c r="A1582" s="6">
        <v>3.0</v>
      </c>
      <c r="B1582" s="17">
        <v>45977.0</v>
      </c>
      <c r="C1582" s="8">
        <v>0.5844328703703704</v>
      </c>
      <c r="D1582" s="9" t="s">
        <v>16</v>
      </c>
      <c r="E1582" s="10"/>
      <c r="F1582" s="10"/>
      <c r="I1582" s="13">
        <f t="array" ref="I1582">IF(D1582="","",INDEX('Товары '!$D$2:$D$78, MATCH(D1582, 'Товары '!$B$2:$B$78, 0)))
</f>
        <v>15</v>
      </c>
      <c r="J1582" s="14">
        <f>IF(D1582="","",VLOOKUP(D1582, 'Товары '!$B$2:$C$78, 2, FALSE))
</f>
        <v>8.5</v>
      </c>
      <c r="K1582" s="15">
        <f t="shared" si="32"/>
        <v>6.5</v>
      </c>
    </row>
    <row r="1583">
      <c r="A1583" s="6">
        <v>4.0</v>
      </c>
      <c r="B1583" s="17">
        <v>45977.0</v>
      </c>
      <c r="C1583" s="8">
        <v>0.5846296296296296</v>
      </c>
      <c r="D1583" s="9" t="s">
        <v>12</v>
      </c>
      <c r="E1583" s="10"/>
      <c r="F1583" s="10"/>
      <c r="I1583" s="14">
        <f t="array" ref="I1583">IF(D1583="","",INDEX('Товары '!$D$2:$D$78, MATCH(D1583, 'Товары '!$B$2:$B$78, 0)))
</f>
        <v>13</v>
      </c>
      <c r="J1583" s="14">
        <f>IF(D1583="","",VLOOKUP(D1583, 'Товары '!$B$2:$C$78, 2, FALSE))
</f>
        <v>6.4</v>
      </c>
      <c r="K1583" s="15">
        <f t="shared" si="32"/>
        <v>6.6</v>
      </c>
    </row>
    <row r="1584">
      <c r="A1584" s="6">
        <v>5.0</v>
      </c>
      <c r="B1584" s="17">
        <v>45977.0</v>
      </c>
      <c r="C1584" s="8">
        <v>0.6052430555555556</v>
      </c>
      <c r="D1584" s="9" t="s">
        <v>14</v>
      </c>
      <c r="E1584" s="10"/>
      <c r="F1584" s="10"/>
      <c r="I1584" s="14">
        <f t="array" ref="I1584">IF(D1584="","",INDEX('Товары '!$D$2:$D$78, MATCH(D1584, 'Товары '!$B$2:$B$78, 0)))
</f>
        <v>15</v>
      </c>
      <c r="J1584" s="14">
        <f>IF(D1584="","",VLOOKUP(D1584, 'Товары '!$B$2:$C$78, 2, FALSE))
</f>
        <v>9</v>
      </c>
      <c r="K1584" s="15">
        <f t="shared" si="32"/>
        <v>6</v>
      </c>
    </row>
    <row r="1585">
      <c r="A1585" s="6">
        <v>6.0</v>
      </c>
      <c r="B1585" s="7">
        <v>45977.0</v>
      </c>
      <c r="C1585" s="8">
        <v>0.6079282407407407</v>
      </c>
      <c r="D1585" s="9" t="s">
        <v>22</v>
      </c>
      <c r="E1585" s="10"/>
      <c r="F1585" s="10"/>
      <c r="I1585" s="14">
        <f t="array" ref="I1585">IF(D1585="","",INDEX('Товары '!$D$2:$D$78, MATCH(D1585, 'Товары '!$B$2:$B$78, 0)))
</f>
        <v>15</v>
      </c>
      <c r="J1585" s="14">
        <f>IF(D1585="","",VLOOKUP(D1585, 'Товары '!$B$2:$C$78, 2, FALSE))
</f>
        <v>6</v>
      </c>
      <c r="K1585" s="15">
        <f t="shared" si="32"/>
        <v>9</v>
      </c>
    </row>
    <row r="1586">
      <c r="A1586" s="6">
        <v>7.0</v>
      </c>
      <c r="B1586" s="7">
        <v>45977.0</v>
      </c>
      <c r="C1586" s="8">
        <v>0.6195486111111111</v>
      </c>
      <c r="D1586" s="9" t="s">
        <v>20</v>
      </c>
      <c r="E1586" s="10"/>
      <c r="F1586" s="10"/>
      <c r="I1586" s="14">
        <f t="array" ref="I1586">IF(D1586="","",INDEX('Товары '!$D$2:$D$78, MATCH(D1586, 'Товары '!$B$2:$B$78, 0)))
</f>
        <v>15</v>
      </c>
      <c r="J1586" s="14">
        <f>IF(D1586="","",VLOOKUP(D1586, 'Товары '!$B$2:$C$78, 2, FALSE))
</f>
        <v>9</v>
      </c>
      <c r="K1586" s="15">
        <f t="shared" si="32"/>
        <v>6</v>
      </c>
    </row>
    <row r="1587">
      <c r="A1587" s="6">
        <v>8.0</v>
      </c>
      <c r="B1587" s="7">
        <v>45977.0</v>
      </c>
      <c r="C1587" s="8">
        <v>0.6524074074074074</v>
      </c>
      <c r="D1587" s="9" t="s">
        <v>15</v>
      </c>
      <c r="E1587" s="10"/>
      <c r="F1587" s="10"/>
      <c r="I1587" s="13">
        <f t="array" ref="I1587">IF(D1587="","",INDEX('Товары '!$D$2:$D$78, MATCH(D1587, 'Товары '!$B$2:$B$78, 0)))
</f>
        <v>15</v>
      </c>
      <c r="J1587" s="14">
        <f>IF(D1587="","",VLOOKUP(D1587, 'Товары '!$B$2:$C$78, 2, FALSE))
</f>
        <v>9</v>
      </c>
      <c r="K1587" s="15">
        <f t="shared" si="32"/>
        <v>6</v>
      </c>
    </row>
    <row r="1588">
      <c r="A1588" s="6">
        <v>9.0</v>
      </c>
      <c r="B1588" s="7">
        <v>45977.0</v>
      </c>
      <c r="C1588" s="8">
        <v>0.661863425925926</v>
      </c>
      <c r="D1588" s="9" t="s">
        <v>20</v>
      </c>
      <c r="E1588" s="10"/>
      <c r="F1588" s="10"/>
      <c r="I1588" s="14">
        <f t="array" ref="I1588">IF(D1588="","",INDEX('Товары '!$D$2:$D$78, MATCH(D1588, 'Товары '!$B$2:$B$78, 0)))
</f>
        <v>15</v>
      </c>
      <c r="J1588" s="14">
        <f>IF(D1588="","",VLOOKUP(D1588, 'Товары '!$B$2:$C$78, 2, FALSE))
</f>
        <v>9</v>
      </c>
      <c r="K1588" s="15">
        <f t="shared" si="32"/>
        <v>6</v>
      </c>
    </row>
    <row r="1589">
      <c r="A1589" s="6">
        <v>10.0</v>
      </c>
      <c r="B1589" s="7">
        <v>45977.0</v>
      </c>
      <c r="C1589" s="8">
        <v>0.6619907407407407</v>
      </c>
      <c r="D1589" s="9" t="s">
        <v>13</v>
      </c>
      <c r="E1589" s="10"/>
      <c r="F1589" s="10"/>
      <c r="I1589" s="14">
        <f t="array" ref="I1589">IF(D1589="","",INDEX('Товары '!$D$2:$D$78, MATCH(D1589, 'Товары '!$B$2:$B$78, 0)))
</f>
        <v>70</v>
      </c>
      <c r="J1589" s="14">
        <f>IF(D1589="","",VLOOKUP(D1589, 'Товары '!$B$2:$C$78, 2, FALSE))
</f>
        <v>40</v>
      </c>
      <c r="K1589" s="15">
        <f t="shared" si="32"/>
        <v>30</v>
      </c>
    </row>
    <row r="1590">
      <c r="A1590" s="6">
        <v>11.0</v>
      </c>
      <c r="B1590" s="7">
        <v>45977.0</v>
      </c>
      <c r="C1590" s="8">
        <v>0.6747685185185185</v>
      </c>
      <c r="D1590" s="9" t="s">
        <v>15</v>
      </c>
      <c r="E1590" s="10"/>
      <c r="F1590" s="10"/>
      <c r="I1590" s="13">
        <f t="array" ref="I1590">IF(D1590="","",INDEX('Товары '!$D$2:$D$78, MATCH(D1590, 'Товары '!$B$2:$B$78, 0)))
</f>
        <v>15</v>
      </c>
      <c r="J1590" s="14">
        <f>IF(D1590="","",VLOOKUP(D1590, 'Товары '!$B$2:$C$78, 2, FALSE))
</f>
        <v>9</v>
      </c>
      <c r="K1590" s="15">
        <f t="shared" si="32"/>
        <v>6</v>
      </c>
    </row>
    <row r="1591">
      <c r="A1591" s="6">
        <v>12.0</v>
      </c>
      <c r="B1591" s="7">
        <v>45977.0</v>
      </c>
      <c r="C1591" s="8">
        <v>0.6748032407407407</v>
      </c>
      <c r="D1591" s="9" t="s">
        <v>15</v>
      </c>
      <c r="E1591" s="10"/>
      <c r="F1591" s="10"/>
      <c r="I1591" s="13">
        <f t="array" ref="I1591">IF(D1591="","",INDEX('Товары '!$D$2:$D$78, MATCH(D1591, 'Товары '!$B$2:$B$78, 0)))
</f>
        <v>15</v>
      </c>
      <c r="J1591" s="14">
        <f>IF(D1591="","",VLOOKUP(D1591, 'Товары '!$B$2:$C$78, 2, FALSE))
</f>
        <v>9</v>
      </c>
      <c r="K1591" s="15">
        <f t="shared" si="32"/>
        <v>6</v>
      </c>
    </row>
    <row r="1592">
      <c r="A1592" s="6">
        <v>13.0</v>
      </c>
      <c r="B1592" s="7">
        <v>45977.0</v>
      </c>
      <c r="C1592" s="8">
        <v>0.6801388888888888</v>
      </c>
      <c r="D1592" s="6" t="s">
        <v>15</v>
      </c>
      <c r="E1592" s="10"/>
      <c r="F1592" s="10"/>
      <c r="I1592" s="13">
        <f t="array" ref="I1592">IF(D1592="","",INDEX('Товары '!$D$2:$D$78, MATCH(D1592, 'Товары '!$B$2:$B$78, 0)))
</f>
        <v>15</v>
      </c>
      <c r="J1592" s="14">
        <f>IF(D1592="","",VLOOKUP(D1592, 'Товары '!$B$2:$C$78, 2, FALSE))
</f>
        <v>9</v>
      </c>
      <c r="K1592" s="15">
        <f t="shared" si="32"/>
        <v>6</v>
      </c>
    </row>
    <row r="1593">
      <c r="A1593" s="6">
        <v>14.0</v>
      </c>
      <c r="B1593" s="7">
        <v>45977.0</v>
      </c>
      <c r="C1593" s="8">
        <v>0.6799768518518519</v>
      </c>
      <c r="D1593" s="6" t="s">
        <v>13</v>
      </c>
      <c r="E1593" s="10"/>
      <c r="F1593" s="10"/>
      <c r="I1593" s="14">
        <f t="array" ref="I1593">IF(D1593="","",INDEX('Товары '!$D$2:$D$78, MATCH(D1593, 'Товары '!$B$2:$B$78, 0)))
</f>
        <v>70</v>
      </c>
      <c r="J1593" s="14">
        <f>IF(D1593="","",VLOOKUP(D1593, 'Товары '!$B$2:$C$78, 2, FALSE))
</f>
        <v>40</v>
      </c>
      <c r="K1593" s="15">
        <f t="shared" si="32"/>
        <v>30</v>
      </c>
    </row>
    <row r="1594">
      <c r="A1594" s="6">
        <v>15.0</v>
      </c>
      <c r="B1594" s="7">
        <v>45977.0</v>
      </c>
      <c r="C1594" s="8">
        <v>0.6835300925925926</v>
      </c>
      <c r="D1594" s="6" t="s">
        <v>12</v>
      </c>
      <c r="E1594" s="10"/>
      <c r="F1594" s="10"/>
      <c r="I1594" s="14">
        <f t="array" ref="I1594">IF(D1594="","",INDEX('Товары '!$D$2:$D$78, MATCH(D1594, 'Товары '!$B$2:$B$78, 0)))
</f>
        <v>13</v>
      </c>
      <c r="J1594" s="14">
        <f>IF(D1594="","",VLOOKUP(D1594, 'Товары '!$B$2:$C$78, 2, FALSE))
</f>
        <v>6.4</v>
      </c>
      <c r="K1594" s="15">
        <f t="shared" si="32"/>
        <v>6.6</v>
      </c>
    </row>
    <row r="1595">
      <c r="A1595" s="6">
        <v>16.0</v>
      </c>
      <c r="B1595" s="7">
        <v>45977.0</v>
      </c>
      <c r="C1595" s="8">
        <v>0.6857060185185185</v>
      </c>
      <c r="D1595" s="6" t="s">
        <v>15</v>
      </c>
      <c r="E1595" s="10"/>
      <c r="F1595" s="10">
        <v>5.0</v>
      </c>
      <c r="I1595" s="13">
        <f t="array" ref="I1595">IF(D1595="","",INDEX('Товары '!$D$2:$D$78, MATCH(D1595, 'Товары '!$B$2:$B$78, 0)))
</f>
        <v>15</v>
      </c>
      <c r="J1595" s="14">
        <f>IF(D1595="","",VLOOKUP(D1595, 'Товары '!$B$2:$C$78, 2, FALSE))
</f>
        <v>9</v>
      </c>
      <c r="K1595" s="15">
        <f t="shared" si="32"/>
        <v>1</v>
      </c>
    </row>
    <row r="1596">
      <c r="A1596" s="6">
        <v>17.0</v>
      </c>
      <c r="B1596" s="7">
        <v>45977.0</v>
      </c>
      <c r="C1596" s="8">
        <v>0.6867129629629629</v>
      </c>
      <c r="D1596" s="6" t="s">
        <v>12</v>
      </c>
      <c r="E1596" s="10"/>
      <c r="F1596" s="10">
        <v>3.0</v>
      </c>
      <c r="I1596" s="14">
        <f t="array" ref="I1596">IF(D1596="","",INDEX('Товары '!$D$2:$D$78, MATCH(D1596, 'Товары '!$B$2:$B$78, 0)))
</f>
        <v>13</v>
      </c>
      <c r="J1596" s="14">
        <f>IF(D1596="","",VLOOKUP(D1596, 'Товары '!$B$2:$C$78, 2, FALSE))
</f>
        <v>6.4</v>
      </c>
      <c r="K1596" s="15">
        <f t="shared" si="32"/>
        <v>3.6</v>
      </c>
    </row>
    <row r="1597">
      <c r="A1597" s="6">
        <v>18.0</v>
      </c>
      <c r="B1597" s="7">
        <v>45977.0</v>
      </c>
      <c r="C1597" s="8">
        <v>0.7334143518518519</v>
      </c>
      <c r="D1597" s="6" t="s">
        <v>16</v>
      </c>
      <c r="E1597" s="10"/>
      <c r="F1597" s="10"/>
      <c r="I1597" s="13">
        <f t="array" ref="I1597">IF(D1597="","",INDEX('Товары '!$D$2:$D$78, MATCH(D1597, 'Товары '!$B$2:$B$78, 0)))
</f>
        <v>15</v>
      </c>
      <c r="J1597" s="14">
        <f>IF(D1597="","",VLOOKUP(D1597, 'Товары '!$B$2:$C$78, 2, FALSE))
</f>
        <v>8.5</v>
      </c>
      <c r="K1597" s="15">
        <f t="shared" si="32"/>
        <v>6.5</v>
      </c>
    </row>
    <row r="1598">
      <c r="A1598" s="6">
        <v>19.0</v>
      </c>
      <c r="B1598" s="7"/>
      <c r="C1598" s="8"/>
      <c r="D1598" s="6" t="s">
        <v>15</v>
      </c>
      <c r="E1598" s="10"/>
      <c r="F1598" s="10"/>
      <c r="I1598" s="13">
        <f t="array" ref="I1598">IF(D1598="","",INDEX('Товары '!$D$2:$D$78, MATCH(D1598, 'Товары '!$B$2:$B$78, 0)))
</f>
        <v>15</v>
      </c>
      <c r="J1598" s="14">
        <f>IF(D1598="","",VLOOKUP(D1598, 'Товары '!$B$2:$C$78, 2, FALSE))
</f>
        <v>9</v>
      </c>
      <c r="K1598" s="15">
        <f t="shared" si="32"/>
        <v>6</v>
      </c>
    </row>
    <row r="1599">
      <c r="A1599" s="6">
        <v>20.0</v>
      </c>
      <c r="B1599" s="7">
        <v>45977.0</v>
      </c>
      <c r="C1599" s="8">
        <v>0.7462037037037037</v>
      </c>
      <c r="D1599" s="6" t="s">
        <v>13</v>
      </c>
      <c r="E1599" s="10"/>
      <c r="F1599" s="10"/>
      <c r="I1599" s="14">
        <f t="array" ref="I1599">IF(D1599="","",INDEX('Товары '!$D$2:$D$78, MATCH(D1599, 'Товары '!$B$2:$B$78, 0)))
</f>
        <v>70</v>
      </c>
      <c r="J1599" s="14">
        <f>IF(D1599="","",VLOOKUP(D1599, 'Товары '!$B$2:$C$78, 2, FALSE))
</f>
        <v>40</v>
      </c>
      <c r="K1599" s="15">
        <f t="shared" si="32"/>
        <v>30</v>
      </c>
    </row>
    <row r="1600">
      <c r="A1600" s="6">
        <v>21.0</v>
      </c>
      <c r="B1600" s="7"/>
      <c r="C1600" s="8"/>
      <c r="D1600" s="6" t="s">
        <v>15</v>
      </c>
      <c r="E1600" s="10"/>
      <c r="F1600" s="10"/>
      <c r="I1600" s="13">
        <f t="array" ref="I1600">IF(D1600="","",INDEX('Товары '!$D$2:$D$78, MATCH(D1600, 'Товары '!$B$2:$B$78, 0)))
</f>
        <v>15</v>
      </c>
      <c r="J1600" s="14">
        <f>IF(D1600="","",VLOOKUP(D1600, 'Товары '!$B$2:$C$78, 2, FALSE))
</f>
        <v>9</v>
      </c>
      <c r="K1600" s="15">
        <f t="shared" si="32"/>
        <v>6</v>
      </c>
    </row>
    <row r="1601">
      <c r="A1601" s="6">
        <v>22.0</v>
      </c>
      <c r="B1601" s="7">
        <v>45977.0</v>
      </c>
      <c r="C1601" s="8">
        <v>0.7465740740740741</v>
      </c>
      <c r="D1601" s="6" t="s">
        <v>15</v>
      </c>
      <c r="E1601" s="10"/>
      <c r="F1601" s="10"/>
      <c r="I1601" s="13">
        <f t="array" ref="I1601">IF(D1601="","",INDEX('Товары '!$D$2:$D$78, MATCH(D1601, 'Товары '!$B$2:$B$78, 0)))
</f>
        <v>15</v>
      </c>
      <c r="J1601" s="14">
        <f>IF(D1601="","",VLOOKUP(D1601, 'Товары '!$B$2:$C$78, 2, FALSE))
</f>
        <v>9</v>
      </c>
      <c r="K1601" s="15">
        <f t="shared" si="32"/>
        <v>6</v>
      </c>
    </row>
    <row r="1602">
      <c r="A1602" s="6">
        <v>23.0</v>
      </c>
      <c r="B1602" s="7"/>
      <c r="C1602" s="8"/>
      <c r="D1602" s="6" t="s">
        <v>14</v>
      </c>
      <c r="E1602" s="10"/>
      <c r="F1602" s="10">
        <v>3.0</v>
      </c>
      <c r="I1602" s="14">
        <f t="array" ref="I1602">IF(D1602="","",INDEX('Товары '!$D$2:$D$78, MATCH(D1602, 'Товары '!$B$2:$B$78, 0)))
</f>
        <v>15</v>
      </c>
      <c r="J1602" s="14">
        <f>IF(D1602="","",VLOOKUP(D1602, 'Товары '!$B$2:$C$78, 2, FALSE))
</f>
        <v>9</v>
      </c>
      <c r="K1602" s="15">
        <f t="shared" si="32"/>
        <v>3</v>
      </c>
    </row>
    <row r="1603">
      <c r="A1603" s="6">
        <v>24.0</v>
      </c>
      <c r="B1603" s="7"/>
      <c r="C1603" s="8"/>
      <c r="D1603" s="6" t="s">
        <v>12</v>
      </c>
      <c r="E1603" s="10"/>
      <c r="F1603" s="10">
        <v>5.0</v>
      </c>
      <c r="I1603" s="14">
        <f t="array" ref="I1603">IF(D1603="","",INDEX('Товары '!$D$2:$D$78, MATCH(D1603, 'Товары '!$B$2:$B$78, 0)))
</f>
        <v>13</v>
      </c>
      <c r="J1603" s="14">
        <f>IF(D1603="","",VLOOKUP(D1603, 'Товары '!$B$2:$C$78, 2, FALSE))
</f>
        <v>6.4</v>
      </c>
      <c r="K1603" s="15">
        <f t="shared" si="32"/>
        <v>1.6</v>
      </c>
    </row>
    <row r="1604">
      <c r="A1604" s="6">
        <v>25.0</v>
      </c>
      <c r="B1604" s="7">
        <v>45977.0</v>
      </c>
      <c r="C1604" s="8">
        <v>0.7547569444444444</v>
      </c>
      <c r="D1604" s="6" t="s">
        <v>12</v>
      </c>
      <c r="E1604" s="10"/>
      <c r="F1604" s="10"/>
      <c r="I1604" s="14">
        <f t="array" ref="I1604">IF(D1604="","",INDEX('Товары '!$D$2:$D$78, MATCH(D1604, 'Товары '!$B$2:$B$78, 0)))
</f>
        <v>13</v>
      </c>
      <c r="J1604" s="14">
        <f>IF(D1604="","",VLOOKUP(D1604, 'Товары '!$B$2:$C$78, 2, FALSE))
</f>
        <v>6.4</v>
      </c>
      <c r="K1604" s="15">
        <f t="shared" si="32"/>
        <v>6.6</v>
      </c>
    </row>
    <row r="1605">
      <c r="A1605" s="6">
        <v>26.0</v>
      </c>
      <c r="B1605" s="7">
        <v>45977.0</v>
      </c>
      <c r="C1605" s="8">
        <v>0.7555902777777778</v>
      </c>
      <c r="D1605" s="6" t="s">
        <v>15</v>
      </c>
      <c r="E1605" s="10"/>
      <c r="F1605" s="10"/>
      <c r="I1605" s="13">
        <f t="array" ref="I1605">IF(D1605="","",INDEX('Товары '!$D$2:$D$78, MATCH(D1605, 'Товары '!$B$2:$B$78, 0)))
</f>
        <v>15</v>
      </c>
      <c r="J1605" s="14">
        <f>IF(D1605="","",VLOOKUP(D1605, 'Товары '!$B$2:$C$78, 2, FALSE))
</f>
        <v>9</v>
      </c>
      <c r="K1605" s="15">
        <f t="shared" si="32"/>
        <v>6</v>
      </c>
    </row>
    <row r="1606">
      <c r="A1606" s="6">
        <v>27.0</v>
      </c>
      <c r="B1606" s="7">
        <v>45977.0</v>
      </c>
      <c r="C1606" s="8">
        <v>0.7759953703703704</v>
      </c>
      <c r="D1606" s="6" t="s">
        <v>15</v>
      </c>
      <c r="E1606" s="10"/>
      <c r="F1606" s="10"/>
      <c r="I1606" s="13">
        <f t="array" ref="I1606">IF(D1606="","",INDEX('Товары '!$D$2:$D$78, MATCH(D1606, 'Товары '!$B$2:$B$78, 0)))
</f>
        <v>15</v>
      </c>
      <c r="J1606" s="14">
        <f>IF(D1606="","",VLOOKUP(D1606, 'Товары '!$B$2:$C$78, 2, FALSE))
</f>
        <v>9</v>
      </c>
      <c r="K1606" s="15">
        <f t="shared" si="32"/>
        <v>6</v>
      </c>
    </row>
    <row r="1607">
      <c r="A1607" s="6">
        <v>28.0</v>
      </c>
      <c r="B1607" s="7">
        <v>45977.0</v>
      </c>
      <c r="C1607" s="8"/>
      <c r="D1607" s="6" t="s">
        <v>15</v>
      </c>
      <c r="E1607" s="10"/>
      <c r="F1607" s="10">
        <v>5.0</v>
      </c>
      <c r="I1607" s="13">
        <f t="array" ref="I1607">IF(D1607="","",INDEX('Товары '!$D$2:$D$78, MATCH(D1607, 'Товары '!$B$2:$B$78, 0)))
</f>
        <v>15</v>
      </c>
      <c r="J1607" s="14">
        <f>IF(D1607="","",VLOOKUP(D1607, 'Товары '!$B$2:$C$78, 2, FALSE))
</f>
        <v>9</v>
      </c>
      <c r="K1607" s="15">
        <f t="shared" si="32"/>
        <v>1</v>
      </c>
    </row>
    <row r="1608">
      <c r="A1608" s="6">
        <v>29.0</v>
      </c>
      <c r="B1608" s="7">
        <v>45977.0</v>
      </c>
      <c r="C1608" s="8"/>
      <c r="D1608" s="6" t="s">
        <v>20</v>
      </c>
      <c r="E1608" s="10"/>
      <c r="F1608" s="10">
        <v>5.0</v>
      </c>
      <c r="I1608" s="14">
        <f t="array" ref="I1608">IF(D1608="","",INDEX('Товары '!$D$2:$D$78, MATCH(D1608, 'Товары '!$B$2:$B$78, 0)))
</f>
        <v>15</v>
      </c>
      <c r="J1608" s="14">
        <f>IF(D1608="","",VLOOKUP(D1608, 'Товары '!$B$2:$C$78, 2, FALSE))
</f>
        <v>9</v>
      </c>
      <c r="K1608" s="15">
        <f t="shared" si="32"/>
        <v>1</v>
      </c>
    </row>
    <row r="1609">
      <c r="A1609" s="6">
        <v>30.0</v>
      </c>
      <c r="B1609" s="7">
        <v>45977.0</v>
      </c>
      <c r="C1609" s="8">
        <v>0.776712962962963</v>
      </c>
      <c r="D1609" s="6" t="s">
        <v>12</v>
      </c>
      <c r="E1609" s="10"/>
      <c r="F1609" s="10">
        <v>1.0</v>
      </c>
      <c r="I1609" s="14">
        <f t="array" ref="I1609">IF(D1609="","",INDEX('Товары '!$D$2:$D$78, MATCH(D1609, 'Товары '!$B$2:$B$78, 0)))
</f>
        <v>13</v>
      </c>
      <c r="J1609" s="14">
        <f>IF(D1609="","",VLOOKUP(D1609, 'Товары '!$B$2:$C$78, 2, FALSE))
</f>
        <v>6.4</v>
      </c>
      <c r="K1609" s="15">
        <f t="shared" si="32"/>
        <v>5.6</v>
      </c>
    </row>
    <row r="1610">
      <c r="A1610" s="6">
        <v>31.0</v>
      </c>
      <c r="B1610" s="7"/>
      <c r="C1610" s="8"/>
      <c r="D1610" s="6" t="s">
        <v>12</v>
      </c>
      <c r="E1610" s="10"/>
      <c r="F1610" s="10"/>
      <c r="I1610" s="14">
        <f t="array" ref="I1610">IF(D1610="","",INDEX('Товары '!$D$2:$D$78, MATCH(D1610, 'Товары '!$B$2:$B$78, 0)))
</f>
        <v>13</v>
      </c>
      <c r="J1610" s="14">
        <f>IF(D1610="","",VLOOKUP(D1610, 'Товары '!$B$2:$C$78, 2, FALSE))
</f>
        <v>6.4</v>
      </c>
      <c r="K1610" s="15">
        <f t="shared" si="32"/>
        <v>6.6</v>
      </c>
    </row>
    <row r="1611">
      <c r="A1611" s="6">
        <v>32.0</v>
      </c>
      <c r="B1611" s="7"/>
      <c r="C1611" s="8"/>
      <c r="D1611" s="6" t="s">
        <v>14</v>
      </c>
      <c r="E1611" s="10"/>
      <c r="F1611" s="10"/>
      <c r="I1611" s="14">
        <f t="array" ref="I1611">IF(D1611="","",INDEX('Товары '!$D$2:$D$78, MATCH(D1611, 'Товары '!$B$2:$B$78, 0)))
</f>
        <v>15</v>
      </c>
      <c r="J1611" s="14">
        <f>IF(D1611="","",VLOOKUP(D1611, 'Товары '!$B$2:$C$78, 2, FALSE))
</f>
        <v>9</v>
      </c>
      <c r="K1611" s="15">
        <f t="shared" si="32"/>
        <v>6</v>
      </c>
    </row>
    <row r="1612">
      <c r="A1612" s="6">
        <v>33.0</v>
      </c>
      <c r="B1612" s="7">
        <v>45977.0</v>
      </c>
      <c r="C1612" s="8">
        <v>0.7908333333333334</v>
      </c>
      <c r="D1612" s="6" t="s">
        <v>14</v>
      </c>
      <c r="E1612" s="10"/>
      <c r="F1612" s="10"/>
      <c r="I1612" s="14">
        <f t="array" ref="I1612">IF(D1612="","",INDEX('Товары '!$D$2:$D$78, MATCH(D1612, 'Товары '!$B$2:$B$78, 0)))
</f>
        <v>15</v>
      </c>
      <c r="J1612" s="14">
        <f>IF(D1612="","",VLOOKUP(D1612, 'Товары '!$B$2:$C$78, 2, FALSE))
</f>
        <v>9</v>
      </c>
      <c r="K1612" s="15">
        <f t="shared" si="32"/>
        <v>6</v>
      </c>
    </row>
    <row r="1613">
      <c r="A1613" s="6">
        <v>34.0</v>
      </c>
      <c r="B1613" s="7">
        <v>45977.0</v>
      </c>
      <c r="C1613" s="8">
        <v>0.7947916666666667</v>
      </c>
      <c r="D1613" s="6" t="s">
        <v>23</v>
      </c>
      <c r="E1613" s="10"/>
      <c r="F1613" s="10">
        <v>5.0</v>
      </c>
      <c r="I1613" s="13">
        <f t="array" ref="I1613">IF(D1613="","",INDEX('Товары '!$D$2:$D$78, MATCH(D1613, 'Товары '!$B$2:$B$78, 0)))
</f>
        <v>15</v>
      </c>
      <c r="J1613" s="14">
        <f>IF(D1613="","",VLOOKUP(D1613, 'Товары '!$B$2:$C$78, 2, FALSE))
</f>
        <v>8.5</v>
      </c>
      <c r="K1613" s="15">
        <f t="shared" si="32"/>
        <v>1.5</v>
      </c>
    </row>
    <row r="1614">
      <c r="A1614" s="6">
        <v>35.0</v>
      </c>
      <c r="B1614" s="7">
        <v>45977.0</v>
      </c>
      <c r="C1614" s="8">
        <v>0.8206597222222223</v>
      </c>
      <c r="D1614" s="6" t="s">
        <v>20</v>
      </c>
      <c r="E1614" s="10"/>
      <c r="F1614" s="10"/>
      <c r="I1614" s="14">
        <f t="array" ref="I1614">IF(D1614="","",INDEX('Товары '!$D$2:$D$78, MATCH(D1614, 'Товары '!$B$2:$B$78, 0)))
</f>
        <v>15</v>
      </c>
      <c r="J1614" s="14">
        <f>IF(D1614="","",VLOOKUP(D1614, 'Товары '!$B$2:$C$78, 2, FALSE))
</f>
        <v>9</v>
      </c>
      <c r="K1614" s="15">
        <f t="shared" si="32"/>
        <v>6</v>
      </c>
    </row>
    <row r="1615">
      <c r="A1615" s="6">
        <v>36.0</v>
      </c>
      <c r="B1615" s="7">
        <v>45977.0</v>
      </c>
      <c r="C1615" s="8">
        <v>0.8210416666666667</v>
      </c>
      <c r="D1615" s="6" t="s">
        <v>15</v>
      </c>
      <c r="E1615" s="10"/>
      <c r="F1615" s="10"/>
      <c r="I1615" s="13">
        <f t="array" ref="I1615">IF(D1615="","",INDEX('Товары '!$D$2:$D$78, MATCH(D1615, 'Товары '!$B$2:$B$78, 0)))
</f>
        <v>15</v>
      </c>
      <c r="J1615" s="14">
        <f>IF(D1615="","",VLOOKUP(D1615, 'Товары '!$B$2:$C$78, 2, FALSE))
</f>
        <v>9</v>
      </c>
      <c r="K1615" s="15">
        <f t="shared" si="32"/>
        <v>6</v>
      </c>
    </row>
    <row r="1616">
      <c r="A1616" s="6">
        <v>37.0</v>
      </c>
      <c r="B1616" s="7">
        <v>45977.0</v>
      </c>
      <c r="C1616" s="8">
        <v>0.8464814814814815</v>
      </c>
      <c r="D1616" s="6" t="s">
        <v>15</v>
      </c>
      <c r="E1616" s="10"/>
      <c r="F1616" s="10"/>
      <c r="I1616" s="13">
        <f t="array" ref="I1616">IF(D1616="","",INDEX('Товары '!$D$2:$D$78, MATCH(D1616, 'Товары '!$B$2:$B$78, 0)))
</f>
        <v>15</v>
      </c>
      <c r="J1616" s="14">
        <f>IF(D1616="","",VLOOKUP(D1616, 'Товары '!$B$2:$C$78, 2, FALSE))
</f>
        <v>9</v>
      </c>
      <c r="K1616" s="15">
        <f t="shared" si="32"/>
        <v>6</v>
      </c>
    </row>
    <row r="1617">
      <c r="A1617" s="6">
        <v>38.0</v>
      </c>
      <c r="B1617" s="7">
        <v>45977.0</v>
      </c>
      <c r="C1617" s="8">
        <v>0.8650462962962963</v>
      </c>
      <c r="D1617" s="6" t="s">
        <v>20</v>
      </c>
      <c r="E1617" s="10"/>
      <c r="F1617" s="10"/>
      <c r="I1617" s="14">
        <f t="array" ref="I1617">IF(D1617="","",INDEX('Товары '!$D$2:$D$78, MATCH(D1617, 'Товары '!$B$2:$B$78, 0)))
</f>
        <v>15</v>
      </c>
      <c r="J1617" s="14">
        <f>IF(D1617="","",VLOOKUP(D1617, 'Товары '!$B$2:$C$78, 2, FALSE))
</f>
        <v>9</v>
      </c>
      <c r="K1617" s="15">
        <f t="shared" si="32"/>
        <v>6</v>
      </c>
    </row>
    <row r="1618">
      <c r="A1618" s="6">
        <v>39.0</v>
      </c>
      <c r="B1618" s="7">
        <v>45977.0</v>
      </c>
      <c r="C1618" s="8">
        <v>0.8724305555555556</v>
      </c>
      <c r="D1618" s="6" t="s">
        <v>14</v>
      </c>
      <c r="E1618" s="10"/>
      <c r="F1618" s="10"/>
      <c r="I1618" s="14">
        <f t="array" ref="I1618">IF(D1618="","",INDEX('Товары '!$D$2:$D$78, MATCH(D1618, 'Товары '!$B$2:$B$78, 0)))
</f>
        <v>15</v>
      </c>
      <c r="J1618" s="14">
        <f>IF(D1618="","",VLOOKUP(D1618, 'Товары '!$B$2:$C$78, 2, FALSE))
</f>
        <v>9</v>
      </c>
      <c r="K1618" s="15">
        <f t="shared" si="32"/>
        <v>6</v>
      </c>
    </row>
    <row r="1619">
      <c r="A1619" s="6">
        <v>40.0</v>
      </c>
      <c r="B1619" s="7"/>
      <c r="C1619" s="8"/>
      <c r="D1619" s="18"/>
      <c r="E1619" s="10"/>
      <c r="F1619" s="10"/>
      <c r="I1619" s="13" t="str">
        <f t="array" ref="I1619">IF(D1619="","",INDEX('Товары '!$D$2:$D$78, MATCH(D1619, 'Товары '!$B$2:$B$78, 0)))
</f>
        <v/>
      </c>
      <c r="J1619" s="13" t="str">
        <f>IF(D1619="","",VLOOKUP(D1619, 'Товары '!$B$2:$C$78, 2, FALSE))
</f>
        <v/>
      </c>
      <c r="K1619" s="15">
        <f t="shared" si="32"/>
        <v>0</v>
      </c>
    </row>
    <row r="1620">
      <c r="A1620" s="6">
        <v>41.0</v>
      </c>
      <c r="B1620" s="7"/>
      <c r="C1620" s="8"/>
      <c r="D1620" s="18"/>
      <c r="E1620" s="10"/>
      <c r="F1620" s="10"/>
      <c r="I1620" s="13" t="str">
        <f t="array" ref="I1620">IF(D1620="","",INDEX('Товары '!$D$2:$D$78, MATCH(D1620, 'Товары '!$B$2:$B$78, 0)))
</f>
        <v/>
      </c>
      <c r="J1620" s="13" t="str">
        <f>IF(D1620="","",VLOOKUP(D1620, 'Товары '!$B$2:$C$78, 2, FALSE))
</f>
        <v/>
      </c>
      <c r="K1620" s="15">
        <f t="shared" si="32"/>
        <v>0</v>
      </c>
    </row>
    <row r="1621">
      <c r="A1621" s="6">
        <v>42.0</v>
      </c>
      <c r="B1621" s="7"/>
      <c r="C1621" s="8"/>
      <c r="D1621" s="18"/>
      <c r="E1621" s="10"/>
      <c r="F1621" s="10"/>
      <c r="I1621" s="13" t="str">
        <f t="array" ref="I1621">IF(D1621="","",INDEX('Товары '!$D$2:$D$78, MATCH(D1621, 'Товары '!$B$2:$B$78, 0)))
</f>
        <v/>
      </c>
      <c r="J1621" s="13" t="str">
        <f>IF(D1621="","",VLOOKUP(D1621, 'Товары '!$B$2:$C$78, 2, FALSE))
</f>
        <v/>
      </c>
      <c r="K1621" s="15">
        <f t="shared" si="32"/>
        <v>0</v>
      </c>
    </row>
    <row r="1622">
      <c r="A1622" s="6">
        <v>43.0</v>
      </c>
      <c r="B1622" s="7"/>
      <c r="C1622" s="8"/>
      <c r="D1622" s="18"/>
      <c r="E1622" s="10"/>
      <c r="F1622" s="10"/>
      <c r="I1622" s="13" t="str">
        <f t="array" ref="I1622">IF(D1622="","",INDEX('Товары '!$D$2:$D$78, MATCH(D1622, 'Товары '!$B$2:$B$78, 0)))
</f>
        <v/>
      </c>
      <c r="J1622" s="13" t="str">
        <f>IF(D1622="","",VLOOKUP(D1622, 'Товары '!$B$2:$C$78, 2, FALSE))
</f>
        <v/>
      </c>
      <c r="K1622" s="15">
        <f t="shared" si="32"/>
        <v>0</v>
      </c>
    </row>
    <row r="1623">
      <c r="A1623" s="6">
        <v>44.0</v>
      </c>
      <c r="B1623" s="7"/>
      <c r="C1623" s="8"/>
      <c r="D1623" s="18"/>
      <c r="E1623" s="10"/>
      <c r="F1623" s="10"/>
      <c r="I1623" s="13" t="str">
        <f t="array" ref="I1623">IF(D1623="","",INDEX('Товары '!$D$2:$D$78, MATCH(D1623, 'Товары '!$B$2:$B$78, 0)))
</f>
        <v/>
      </c>
      <c r="J1623" s="13" t="str">
        <f>IF(D1623="","",VLOOKUP(D1623, 'Товары '!$B$2:$C$78, 2, FALSE))
</f>
        <v/>
      </c>
      <c r="K1623" s="15">
        <f t="shared" si="32"/>
        <v>0</v>
      </c>
    </row>
    <row r="1624">
      <c r="A1624" s="6">
        <v>45.0</v>
      </c>
      <c r="B1624" s="7"/>
      <c r="C1624" s="8"/>
      <c r="D1624" s="18"/>
      <c r="E1624" s="10"/>
      <c r="F1624" s="10"/>
      <c r="I1624" s="13" t="str">
        <f t="array" ref="I1624">IF(D1624="","",INDEX('Товары '!$D$2:$D$78, MATCH(D1624, 'Товары '!$B$2:$B$78, 0)))
</f>
        <v/>
      </c>
      <c r="J1624" s="13" t="str">
        <f>IF(D1624="","",VLOOKUP(D1624, 'Товары '!$B$2:$C$78, 2, FALSE))
</f>
        <v/>
      </c>
      <c r="K1624" s="15">
        <f t="shared" si="32"/>
        <v>0</v>
      </c>
    </row>
    <row r="1625">
      <c r="A1625" s="6">
        <v>46.0</v>
      </c>
      <c r="B1625" s="7"/>
      <c r="C1625" s="8"/>
      <c r="D1625" s="18"/>
      <c r="E1625" s="10"/>
      <c r="F1625" s="10"/>
      <c r="I1625" s="13" t="str">
        <f t="array" ref="I1625">IF(D1625="","",INDEX('Товары '!$D$2:$D$78, MATCH(D1625, 'Товары '!$B$2:$B$78, 0)))
</f>
        <v/>
      </c>
      <c r="J1625" s="13" t="str">
        <f>IF(D1625="","",VLOOKUP(D1625, 'Товары '!$B$2:$C$78, 2, FALSE))
</f>
        <v/>
      </c>
      <c r="K1625" s="15">
        <f t="shared" si="32"/>
        <v>0</v>
      </c>
    </row>
    <row r="1626">
      <c r="A1626" s="6">
        <v>47.0</v>
      </c>
      <c r="B1626" s="7"/>
      <c r="C1626" s="8"/>
      <c r="D1626" s="18"/>
      <c r="E1626" s="10"/>
      <c r="F1626" s="10"/>
      <c r="I1626" s="13" t="str">
        <f t="array" ref="I1626">IF(D1626="","",INDEX('Товары '!$D$2:$D$78, MATCH(D1626, 'Товары '!$B$2:$B$78, 0)))
</f>
        <v/>
      </c>
      <c r="J1626" s="13" t="str">
        <f>IF(D1626="","",VLOOKUP(D1626, 'Товары '!$B$2:$C$78, 2, FALSE))
</f>
        <v/>
      </c>
      <c r="K1626" s="15">
        <f t="shared" si="32"/>
        <v>0</v>
      </c>
    </row>
    <row r="1627">
      <c r="A1627" s="6">
        <v>48.0</v>
      </c>
      <c r="B1627" s="7"/>
      <c r="C1627" s="8"/>
      <c r="D1627" s="18"/>
      <c r="E1627" s="10"/>
      <c r="F1627" s="10"/>
      <c r="I1627" s="13" t="str">
        <f t="array" ref="I1627">IF(D1627="","",INDEX('Товары '!$D$2:$D$78, MATCH(D1627, 'Товары '!$B$2:$B$78, 0)))
</f>
        <v/>
      </c>
      <c r="J1627" s="13" t="str">
        <f>IF(D1627="","",VLOOKUP(D1627, 'Товары '!$B$2:$C$78, 2, FALSE))
</f>
        <v/>
      </c>
      <c r="K1627" s="15">
        <f t="shared" si="32"/>
        <v>0</v>
      </c>
    </row>
    <row r="1628">
      <c r="A1628" s="6">
        <v>49.0</v>
      </c>
      <c r="B1628" s="7"/>
      <c r="C1628" s="8"/>
      <c r="D1628" s="18"/>
      <c r="E1628" s="10"/>
      <c r="F1628" s="10"/>
      <c r="I1628" s="13" t="str">
        <f t="array" ref="I1628">IF(D1628="","",INDEX('Товары '!$D$2:$D$78, MATCH(D1628, 'Товары '!$B$2:$B$78, 0)))
</f>
        <v/>
      </c>
      <c r="J1628" s="13" t="str">
        <f>IF(D1628="","",VLOOKUP(D1628, 'Товары '!$B$2:$C$78, 2, FALSE))
</f>
        <v/>
      </c>
      <c r="K1628" s="15">
        <f t="shared" si="32"/>
        <v>0</v>
      </c>
    </row>
    <row r="1629">
      <c r="A1629" s="6">
        <v>50.0</v>
      </c>
      <c r="B1629" s="7"/>
      <c r="C1629" s="8"/>
      <c r="D1629" s="18"/>
      <c r="E1629" s="10"/>
      <c r="F1629" s="10"/>
      <c r="I1629" s="13" t="str">
        <f t="array" ref="I1629">IF(D1629="","",INDEX('Товары '!$D$2:$D$78, MATCH(D1629, 'Товары '!$B$2:$B$78, 0)))
</f>
        <v/>
      </c>
      <c r="J1629" s="13" t="str">
        <f>IF(D1629="","",VLOOKUP(D1629, 'Товары '!$B$2:$C$78, 2, FALSE))
</f>
        <v/>
      </c>
      <c r="K1629" s="15">
        <f t="shared" si="32"/>
        <v>0</v>
      </c>
    </row>
    <row r="1630">
      <c r="A1630" s="6">
        <v>51.0</v>
      </c>
      <c r="B1630" s="7"/>
      <c r="C1630" s="8"/>
      <c r="D1630" s="18"/>
      <c r="E1630" s="10"/>
      <c r="F1630" s="10"/>
      <c r="I1630" s="13" t="str">
        <f t="array" ref="I1630">IF(D1630="","",INDEX('Товары '!$D$2:$D$78, MATCH(D1630, 'Товары '!$B$2:$B$78, 0)))
</f>
        <v/>
      </c>
      <c r="J1630" s="13" t="str">
        <f>IF(D1630="","",VLOOKUP(D1630, 'Товары '!$B$2:$C$78, 2, FALSE))
</f>
        <v/>
      </c>
      <c r="K1630" s="15">
        <f t="shared" si="32"/>
        <v>0</v>
      </c>
    </row>
    <row r="1631">
      <c r="A1631" s="6">
        <v>52.0</v>
      </c>
      <c r="B1631" s="7"/>
      <c r="C1631" s="8"/>
      <c r="D1631" s="18"/>
      <c r="E1631" s="10"/>
      <c r="F1631" s="10"/>
      <c r="I1631" s="13" t="str">
        <f t="array" ref="I1631">IF(D1631="","",INDEX('Товары '!$D$2:$D$78, MATCH(D1631, 'Товары '!$B$2:$B$78, 0)))
</f>
        <v/>
      </c>
      <c r="J1631" s="13" t="str">
        <f>IF(D1631="","",VLOOKUP(D1631, 'Товары '!$B$2:$C$78, 2, FALSE))
</f>
        <v/>
      </c>
      <c r="K1631" s="15">
        <f t="shared" si="32"/>
        <v>0</v>
      </c>
    </row>
    <row r="1632">
      <c r="A1632" s="6">
        <v>53.0</v>
      </c>
      <c r="B1632" s="7"/>
      <c r="C1632" s="8"/>
      <c r="D1632" s="18"/>
      <c r="E1632" s="10"/>
      <c r="F1632" s="10"/>
      <c r="I1632" s="13" t="str">
        <f t="array" ref="I1632">IF(D1632="","",INDEX('Товары '!$D$2:$D$78, MATCH(D1632, 'Товары '!$B$2:$B$78, 0)))
</f>
        <v/>
      </c>
      <c r="J1632" s="13" t="str">
        <f>IF(D1632="","",VLOOKUP(D1632, 'Товары '!$B$2:$C$78, 2, FALSE))
</f>
        <v/>
      </c>
      <c r="K1632" s="15">
        <f t="shared" si="32"/>
        <v>0</v>
      </c>
    </row>
    <row r="1633">
      <c r="A1633" s="6">
        <v>54.0</v>
      </c>
      <c r="B1633" s="7"/>
      <c r="C1633" s="8"/>
      <c r="D1633" s="18"/>
      <c r="E1633" s="10"/>
      <c r="F1633" s="10"/>
      <c r="I1633" s="13" t="str">
        <f t="array" ref="I1633">IF(D1633="","",INDEX('Товары '!$D$2:$D$78, MATCH(D1633, 'Товары '!$B$2:$B$78, 0)))
</f>
        <v/>
      </c>
      <c r="J1633" s="13" t="str">
        <f>IF(D1633="","",VLOOKUP(D1633, 'Товары '!$B$2:$C$78, 2, FALSE))
</f>
        <v/>
      </c>
      <c r="K1633" s="15">
        <f t="shared" si="32"/>
        <v>0</v>
      </c>
    </row>
    <row r="1634">
      <c r="A1634" s="6">
        <v>55.0</v>
      </c>
      <c r="B1634" s="7"/>
      <c r="C1634" s="8"/>
      <c r="D1634" s="18"/>
      <c r="E1634" s="10"/>
      <c r="F1634" s="10"/>
      <c r="I1634" s="13" t="str">
        <f t="array" ref="I1634">IF(D1634="","",INDEX('Товары '!$D$2:$D$78, MATCH(D1634, 'Товары '!$B$2:$B$78, 0)))
</f>
        <v/>
      </c>
      <c r="J1634" s="13" t="str">
        <f>IF(D1634="","",VLOOKUP(D1634, 'Товары '!$B$2:$C$78, 2, FALSE))
</f>
        <v/>
      </c>
      <c r="K1634" s="15">
        <f t="shared" si="32"/>
        <v>0</v>
      </c>
    </row>
    <row r="1635">
      <c r="A1635" s="6">
        <v>56.0</v>
      </c>
      <c r="B1635" s="7"/>
      <c r="C1635" s="8"/>
      <c r="D1635" s="18"/>
      <c r="E1635" s="10"/>
      <c r="F1635" s="10"/>
      <c r="I1635" s="13" t="str">
        <f t="array" ref="I1635">IF(D1635="","",INDEX('Товары '!$D$2:$D$78, MATCH(D1635, 'Товары '!$B$2:$B$78, 0)))
</f>
        <v/>
      </c>
      <c r="J1635" s="13" t="str">
        <f>IF(D1635="","",VLOOKUP(D1635, 'Товары '!$B$2:$C$78, 2, FALSE))
</f>
        <v/>
      </c>
      <c r="K1635" s="15">
        <f t="shared" si="32"/>
        <v>0</v>
      </c>
    </row>
    <row r="1636">
      <c r="A1636" s="6">
        <v>57.0</v>
      </c>
      <c r="B1636" s="7"/>
      <c r="C1636" s="8"/>
      <c r="D1636" s="18"/>
      <c r="E1636" s="10"/>
      <c r="F1636" s="10"/>
      <c r="I1636" s="13" t="str">
        <f t="array" ref="I1636">IF(D1636="","",INDEX('Товары '!$D$2:$D$78, MATCH(D1636, 'Товары '!$B$2:$B$78, 0)))
</f>
        <v/>
      </c>
      <c r="J1636" s="13" t="str">
        <f>IF(D1636="","",VLOOKUP(D1636, 'Товары '!$B$2:$C$78, 2, FALSE))
</f>
        <v/>
      </c>
      <c r="K1636" s="15">
        <f t="shared" si="32"/>
        <v>0</v>
      </c>
    </row>
    <row r="1637">
      <c r="A1637" s="6">
        <v>58.0</v>
      </c>
      <c r="B1637" s="7"/>
      <c r="C1637" s="8"/>
      <c r="D1637" s="18"/>
      <c r="E1637" s="10"/>
      <c r="F1637" s="10"/>
      <c r="I1637" s="13" t="str">
        <f t="array" ref="I1637">IF(D1637="","",INDEX('Товары '!$D$2:$D$78, MATCH(D1637, 'Товары '!$B$2:$B$78, 0)))
</f>
        <v/>
      </c>
      <c r="J1637" s="13" t="str">
        <f>IF(D1637="","",VLOOKUP(D1637, 'Товары '!$B$2:$C$78, 2, FALSE))
</f>
        <v/>
      </c>
      <c r="K1637" s="15">
        <f t="shared" si="32"/>
        <v>0</v>
      </c>
    </row>
    <row r="1638">
      <c r="A1638" s="6">
        <v>59.0</v>
      </c>
      <c r="B1638" s="7"/>
      <c r="C1638" s="8"/>
      <c r="D1638" s="18"/>
      <c r="E1638" s="10"/>
      <c r="F1638" s="10"/>
      <c r="I1638" s="13" t="str">
        <f t="array" ref="I1638">IF(D1638="","",INDEX('Товары '!$D$2:$D$78, MATCH(D1638, 'Товары '!$B$2:$B$78, 0)))
</f>
        <v/>
      </c>
      <c r="J1638" s="13" t="str">
        <f>IF(D1638="","",VLOOKUP(D1638, 'Товары '!$B$2:$C$78, 2, FALSE))
</f>
        <v/>
      </c>
      <c r="K1638" s="15">
        <f t="shared" si="32"/>
        <v>0</v>
      </c>
    </row>
    <row r="1639">
      <c r="A1639" s="6">
        <v>60.0</v>
      </c>
      <c r="B1639" s="7"/>
      <c r="C1639" s="8"/>
      <c r="D1639" s="18"/>
      <c r="E1639" s="10"/>
      <c r="F1639" s="10"/>
      <c r="I1639" s="13" t="str">
        <f t="array" ref="I1639">IF(D1639="","",INDEX('Товары '!$D$2:$D$78, MATCH(D1639, 'Товары '!$B$2:$B$78, 0)))
</f>
        <v/>
      </c>
      <c r="J1639" s="13" t="str">
        <f>IF(D1639="","",VLOOKUP(D1639, 'Товары '!$B$2:$C$78, 2, FALSE))
</f>
        <v/>
      </c>
      <c r="K1639" s="15">
        <f t="shared" si="32"/>
        <v>0</v>
      </c>
    </row>
    <row r="1640">
      <c r="A1640" s="1" t="s">
        <v>0</v>
      </c>
      <c r="B1640" s="1" t="s">
        <v>1</v>
      </c>
      <c r="C1640" s="2" t="s">
        <v>2</v>
      </c>
      <c r="D1640" s="2" t="s">
        <v>3</v>
      </c>
      <c r="E1640" s="3" t="s">
        <v>4</v>
      </c>
      <c r="F1640" s="1" t="s">
        <v>5</v>
      </c>
      <c r="G1640" s="4" t="s">
        <v>6</v>
      </c>
      <c r="H1640" s="5" t="s">
        <v>7</v>
      </c>
      <c r="I1640" s="1" t="s">
        <v>8</v>
      </c>
      <c r="J1640" s="1" t="s">
        <v>9</v>
      </c>
      <c r="K1640" s="1" t="s">
        <v>10</v>
      </c>
    </row>
    <row r="1643">
      <c r="A1643" s="6">
        <v>1.0</v>
      </c>
      <c r="B1643" s="7">
        <v>45978.0</v>
      </c>
      <c r="C1643" s="8">
        <v>0.6231365740740741</v>
      </c>
      <c r="D1643" s="9" t="s">
        <v>24</v>
      </c>
      <c r="E1643" s="10"/>
      <c r="F1643" s="10"/>
      <c r="G1643" s="11">
        <f>SUM(K1643:K1702)</f>
        <v>98.5</v>
      </c>
      <c r="H1643" s="12">
        <f>SUM(J1643:K1702)</f>
        <v>237</v>
      </c>
      <c r="I1643" s="14">
        <f t="array" ref="I1643">IF(D1643="","",INDEX('Товары '!$D$2:$D$78, MATCH(D1643, 'Товары '!$B$2:$B$78, 0)))
</f>
        <v>15</v>
      </c>
      <c r="J1643" s="14">
        <f>IF(D1643="","",VLOOKUP(D1643, 'Товары '!$B$2:$C$78, 2, FALSE))
</f>
        <v>8.5</v>
      </c>
      <c r="K1643" s="15">
        <f t="shared" ref="K1643:K1702" si="33">IF(OR(I1643="", J1643=""), "", VALUE(I1643) - VALUE(J1643))-F1643
</f>
        <v>6.5</v>
      </c>
    </row>
    <row r="1644">
      <c r="A1644" s="6">
        <v>2.0</v>
      </c>
      <c r="B1644" s="7">
        <v>45978.0</v>
      </c>
      <c r="C1644" s="16">
        <v>0.6367824074074074</v>
      </c>
      <c r="D1644" s="9" t="s">
        <v>14</v>
      </c>
      <c r="E1644" s="10"/>
      <c r="F1644" s="10"/>
      <c r="I1644" s="14">
        <f t="array" ref="I1644">IF(D1644="","",INDEX('Товары '!$D$2:$D$78, MATCH(D1644, 'Товары '!$B$2:$B$78, 0)))
</f>
        <v>15</v>
      </c>
      <c r="J1644" s="14">
        <f>IF(D1644="","",VLOOKUP(D1644, 'Товары '!$B$2:$C$78, 2, FALSE))
</f>
        <v>9</v>
      </c>
      <c r="K1644" s="15">
        <f t="shared" si="33"/>
        <v>6</v>
      </c>
    </row>
    <row r="1645">
      <c r="A1645" s="6">
        <v>3.0</v>
      </c>
      <c r="B1645" s="17">
        <v>45978.0</v>
      </c>
      <c r="C1645" s="8">
        <v>0.6369675925925926</v>
      </c>
      <c r="D1645" s="9" t="s">
        <v>19</v>
      </c>
      <c r="E1645" s="10"/>
      <c r="F1645" s="10">
        <v>3.0</v>
      </c>
      <c r="I1645" s="14">
        <f t="array" ref="I1645">IF(D1645="","",INDEX('Товары '!$D$2:$D$78, MATCH(D1645, 'Товары '!$B$2:$B$78, 0)))
</f>
        <v>13</v>
      </c>
      <c r="J1645" s="14">
        <f>IF(D1645="","",VLOOKUP(D1645, 'Товары '!$B$2:$C$78, 2, FALSE))
</f>
        <v>6.4</v>
      </c>
      <c r="K1645" s="15">
        <f t="shared" si="33"/>
        <v>3.6</v>
      </c>
    </row>
    <row r="1646">
      <c r="A1646" s="6">
        <v>4.0</v>
      </c>
      <c r="B1646" s="17">
        <v>45978.0</v>
      </c>
      <c r="C1646" s="8">
        <v>0.6557523148148148</v>
      </c>
      <c r="D1646" s="9" t="s">
        <v>18</v>
      </c>
      <c r="E1646" s="10"/>
      <c r="F1646" s="10"/>
      <c r="I1646" s="14">
        <f t="array" ref="I1646">IF(D1646="","",INDEX('Товары '!$D$2:$D$78, MATCH(D1646, 'Товары '!$B$2:$B$78, 0)))
</f>
        <v>15</v>
      </c>
      <c r="J1646" s="14">
        <f>IF(D1646="","",VLOOKUP(D1646, 'Товары '!$B$2:$C$78, 2, FALSE))
</f>
        <v>8</v>
      </c>
      <c r="K1646" s="15">
        <f t="shared" si="33"/>
        <v>7</v>
      </c>
    </row>
    <row r="1647">
      <c r="A1647" s="6">
        <v>5.0</v>
      </c>
      <c r="B1647" s="17">
        <v>45978.0</v>
      </c>
      <c r="C1647" s="8">
        <v>0.6680324074074074</v>
      </c>
      <c r="D1647" s="9" t="s">
        <v>12</v>
      </c>
      <c r="E1647" s="10"/>
      <c r="F1647" s="10"/>
      <c r="I1647" s="14">
        <f t="array" ref="I1647">IF(D1647="","",INDEX('Товары '!$D$2:$D$78, MATCH(D1647, 'Товары '!$B$2:$B$78, 0)))
</f>
        <v>13</v>
      </c>
      <c r="J1647" s="14">
        <f>IF(D1647="","",VLOOKUP(D1647, 'Товары '!$B$2:$C$78, 2, FALSE))
</f>
        <v>6.4</v>
      </c>
      <c r="K1647" s="15">
        <f t="shared" si="33"/>
        <v>6.6</v>
      </c>
    </row>
    <row r="1648">
      <c r="A1648" s="6">
        <v>6.0</v>
      </c>
      <c r="B1648" s="7">
        <v>45978.0</v>
      </c>
      <c r="C1648" s="8">
        <v>0.6686458333333334</v>
      </c>
      <c r="D1648" s="9" t="s">
        <v>17</v>
      </c>
      <c r="E1648" s="10"/>
      <c r="F1648" s="10"/>
      <c r="I1648" s="13">
        <f t="array" ref="I1648">IF(D1648="","",INDEX('Товары '!$D$2:$D$78, MATCH(D1648, 'Товары '!$B$2:$B$78, 0)))
</f>
        <v>15</v>
      </c>
      <c r="J1648" s="14">
        <f>IF(D1648="","",VLOOKUP(D1648, 'Товары '!$B$2:$C$78, 2, FALSE))
</f>
        <v>9</v>
      </c>
      <c r="K1648" s="15">
        <f t="shared" si="33"/>
        <v>6</v>
      </c>
    </row>
    <row r="1649">
      <c r="A1649" s="6">
        <v>7.0</v>
      </c>
      <c r="B1649" s="7">
        <v>45978.0</v>
      </c>
      <c r="C1649" s="8">
        <v>0.7036342592592593</v>
      </c>
      <c r="D1649" s="9" t="s">
        <v>20</v>
      </c>
      <c r="E1649" s="10"/>
      <c r="F1649" s="10">
        <v>5.0</v>
      </c>
      <c r="I1649" s="14">
        <f t="array" ref="I1649">IF(D1649="","",INDEX('Товары '!$D$2:$D$78, MATCH(D1649, 'Товары '!$B$2:$B$78, 0)))
</f>
        <v>15</v>
      </c>
      <c r="J1649" s="14">
        <f>IF(D1649="","",VLOOKUP(D1649, 'Товары '!$B$2:$C$78, 2, FALSE))
</f>
        <v>9</v>
      </c>
      <c r="K1649" s="15">
        <f t="shared" si="33"/>
        <v>1</v>
      </c>
    </row>
    <row r="1650">
      <c r="A1650" s="6">
        <v>8.0</v>
      </c>
      <c r="B1650" s="7">
        <v>45978.0</v>
      </c>
      <c r="C1650" s="8">
        <v>0.705775462962963</v>
      </c>
      <c r="D1650" s="9" t="s">
        <v>12</v>
      </c>
      <c r="E1650" s="10"/>
      <c r="F1650" s="10"/>
      <c r="I1650" s="14">
        <f t="array" ref="I1650">IF(D1650="","",INDEX('Товары '!$D$2:$D$78, MATCH(D1650, 'Товары '!$B$2:$B$78, 0)))
</f>
        <v>13</v>
      </c>
      <c r="J1650" s="14">
        <f>IF(D1650="","",VLOOKUP(D1650, 'Товары '!$B$2:$C$78, 2, FALSE))
</f>
        <v>6.4</v>
      </c>
      <c r="K1650" s="15">
        <f t="shared" si="33"/>
        <v>6.6</v>
      </c>
    </row>
    <row r="1651">
      <c r="A1651" s="6">
        <v>9.0</v>
      </c>
      <c r="B1651" s="7">
        <v>45978.0</v>
      </c>
      <c r="C1651" s="8">
        <v>0.708287037037037</v>
      </c>
      <c r="D1651" s="9" t="s">
        <v>15</v>
      </c>
      <c r="E1651" s="10"/>
      <c r="F1651" s="10"/>
      <c r="I1651" s="13">
        <f t="array" ref="I1651">IF(D1651="","",INDEX('Товары '!$D$2:$D$78, MATCH(D1651, 'Товары '!$B$2:$B$78, 0)))
</f>
        <v>15</v>
      </c>
      <c r="J1651" s="14">
        <f>IF(D1651="","",VLOOKUP(D1651, 'Товары '!$B$2:$C$78, 2, FALSE))
</f>
        <v>9</v>
      </c>
      <c r="K1651" s="15">
        <f t="shared" si="33"/>
        <v>6</v>
      </c>
    </row>
    <row r="1652">
      <c r="A1652" s="6">
        <v>10.0</v>
      </c>
      <c r="B1652" s="7">
        <v>45978.0</v>
      </c>
      <c r="C1652" s="8">
        <v>0.7143402777777778</v>
      </c>
      <c r="D1652" s="9" t="s">
        <v>14</v>
      </c>
      <c r="E1652" s="10"/>
      <c r="F1652" s="10"/>
      <c r="I1652" s="14">
        <f t="array" ref="I1652">IF(D1652="","",INDEX('Товары '!$D$2:$D$78, MATCH(D1652, 'Товары '!$B$2:$B$78, 0)))
</f>
        <v>15</v>
      </c>
      <c r="J1652" s="14">
        <f>IF(D1652="","",VLOOKUP(D1652, 'Товары '!$B$2:$C$78, 2, FALSE))
</f>
        <v>9</v>
      </c>
      <c r="K1652" s="15">
        <f t="shared" si="33"/>
        <v>6</v>
      </c>
    </row>
    <row r="1653">
      <c r="A1653" s="6">
        <v>11.0</v>
      </c>
      <c r="B1653" s="7">
        <v>45978.0</v>
      </c>
      <c r="C1653" s="8">
        <v>0.7534722222222222</v>
      </c>
      <c r="D1653" s="9" t="s">
        <v>17</v>
      </c>
      <c r="E1653" s="10"/>
      <c r="F1653" s="10"/>
      <c r="I1653" s="13">
        <f t="array" ref="I1653">IF(D1653="","",INDEX('Товары '!$D$2:$D$78, MATCH(D1653, 'Товары '!$B$2:$B$78, 0)))
</f>
        <v>15</v>
      </c>
      <c r="J1653" s="14">
        <f>IF(D1653="","",VLOOKUP(D1653, 'Товары '!$B$2:$C$78, 2, FALSE))
</f>
        <v>9</v>
      </c>
      <c r="K1653" s="15">
        <f t="shared" si="33"/>
        <v>6</v>
      </c>
    </row>
    <row r="1654">
      <c r="A1654" s="6">
        <v>12.0</v>
      </c>
      <c r="B1654" s="7">
        <v>45978.0</v>
      </c>
      <c r="C1654" s="8">
        <v>0.7547337962962963</v>
      </c>
      <c r="D1654" s="9" t="s">
        <v>15</v>
      </c>
      <c r="E1654" s="10"/>
      <c r="F1654" s="10"/>
      <c r="I1654" s="13">
        <f t="array" ref="I1654">IF(D1654="","",INDEX('Товары '!$D$2:$D$78, MATCH(D1654, 'Товары '!$B$2:$B$78, 0)))
</f>
        <v>15</v>
      </c>
      <c r="J1654" s="14">
        <f>IF(D1654="","",VLOOKUP(D1654, 'Товары '!$B$2:$C$78, 2, FALSE))
</f>
        <v>9</v>
      </c>
      <c r="K1654" s="15">
        <f t="shared" si="33"/>
        <v>6</v>
      </c>
    </row>
    <row r="1655">
      <c r="A1655" s="6">
        <v>13.0</v>
      </c>
      <c r="B1655" s="7">
        <v>45978.0</v>
      </c>
      <c r="C1655" s="8">
        <v>0.7548611111111111</v>
      </c>
      <c r="D1655" s="6" t="s">
        <v>12</v>
      </c>
      <c r="E1655" s="10"/>
      <c r="F1655" s="10"/>
      <c r="I1655" s="14">
        <f t="array" ref="I1655">IF(D1655="","",INDEX('Товары '!$D$2:$D$78, MATCH(D1655, 'Товары '!$B$2:$B$78, 0)))
</f>
        <v>13</v>
      </c>
      <c r="J1655" s="14">
        <f>IF(D1655="","",VLOOKUP(D1655, 'Товары '!$B$2:$C$78, 2, FALSE))
</f>
        <v>6.4</v>
      </c>
      <c r="K1655" s="15">
        <f t="shared" si="33"/>
        <v>6.6</v>
      </c>
    </row>
    <row r="1656">
      <c r="A1656" s="6">
        <v>14.0</v>
      </c>
      <c r="B1656" s="7">
        <v>45978.0</v>
      </c>
      <c r="C1656" s="8">
        <v>0.790162037037037</v>
      </c>
      <c r="D1656" s="6" t="s">
        <v>19</v>
      </c>
      <c r="E1656" s="10"/>
      <c r="F1656" s="10"/>
      <c r="I1656" s="14">
        <f t="array" ref="I1656">IF(D1656="","",INDEX('Товары '!$D$2:$D$78, MATCH(D1656, 'Товары '!$B$2:$B$78, 0)))
</f>
        <v>13</v>
      </c>
      <c r="J1656" s="14">
        <f>IF(D1656="","",VLOOKUP(D1656, 'Товары '!$B$2:$C$78, 2, FALSE))
</f>
        <v>6.4</v>
      </c>
      <c r="K1656" s="15">
        <f t="shared" si="33"/>
        <v>6.6</v>
      </c>
    </row>
    <row r="1657">
      <c r="A1657" s="6">
        <v>15.0</v>
      </c>
      <c r="B1657" s="7">
        <v>45978.0</v>
      </c>
      <c r="C1657" s="8">
        <v>0.7927199074074074</v>
      </c>
      <c r="D1657" s="6" t="s">
        <v>17</v>
      </c>
      <c r="E1657" s="10"/>
      <c r="F1657" s="10"/>
      <c r="I1657" s="13">
        <f t="array" ref="I1657">IF(D1657="","",INDEX('Товары '!$D$2:$D$78, MATCH(D1657, 'Товары '!$B$2:$B$78, 0)))
</f>
        <v>15</v>
      </c>
      <c r="J1657" s="14">
        <f>IF(D1657="","",VLOOKUP(D1657, 'Товары '!$B$2:$C$78, 2, FALSE))
</f>
        <v>9</v>
      </c>
      <c r="K1657" s="15">
        <f t="shared" si="33"/>
        <v>6</v>
      </c>
    </row>
    <row r="1658">
      <c r="A1658" s="6">
        <v>16.0</v>
      </c>
      <c r="B1658" s="7">
        <v>45978.0</v>
      </c>
      <c r="C1658" s="8">
        <v>0.8920601851851852</v>
      </c>
      <c r="D1658" s="6" t="s">
        <v>20</v>
      </c>
      <c r="E1658" s="10"/>
      <c r="F1658" s="10"/>
      <c r="I1658" s="14">
        <f t="array" ref="I1658">IF(D1658="","",INDEX('Товары '!$D$2:$D$78, MATCH(D1658, 'Товары '!$B$2:$B$78, 0)))
</f>
        <v>15</v>
      </c>
      <c r="J1658" s="14">
        <f>IF(D1658="","",VLOOKUP(D1658, 'Товары '!$B$2:$C$78, 2, FALSE))
</f>
        <v>9</v>
      </c>
      <c r="K1658" s="15">
        <f t="shared" si="33"/>
        <v>6</v>
      </c>
    </row>
    <row r="1659">
      <c r="A1659" s="6">
        <v>17.0</v>
      </c>
      <c r="B1659" s="7">
        <v>45978.0</v>
      </c>
      <c r="C1659" s="8">
        <v>0.9066550925925926</v>
      </c>
      <c r="D1659" s="6" t="s">
        <v>15</v>
      </c>
      <c r="E1659" s="10"/>
      <c r="F1659" s="10"/>
      <c r="I1659" s="13">
        <f t="array" ref="I1659">IF(D1659="","",INDEX('Товары '!$D$2:$D$78, MATCH(D1659, 'Товары '!$B$2:$B$78, 0)))
</f>
        <v>15</v>
      </c>
      <c r="J1659" s="14">
        <f>IF(D1659="","",VLOOKUP(D1659, 'Товары '!$B$2:$C$78, 2, FALSE))
</f>
        <v>9</v>
      </c>
      <c r="K1659" s="15">
        <f t="shared" si="33"/>
        <v>6</v>
      </c>
    </row>
    <row r="1660">
      <c r="A1660" s="6">
        <v>18.0</v>
      </c>
      <c r="B1660" s="7"/>
      <c r="C1660" s="8"/>
      <c r="D1660" s="18"/>
      <c r="E1660" s="10"/>
      <c r="F1660" s="10"/>
      <c r="I1660" s="13" t="str">
        <f t="array" ref="I1660">IF(D1660="","",INDEX('Товары '!$D$2:$D$78, MATCH(D1660, 'Товары '!$B$2:$B$78, 0)))
</f>
        <v/>
      </c>
      <c r="J1660" s="13" t="str">
        <f>IF(D1660="","",VLOOKUP(D1660, 'Товары '!$B$2:$C$78, 2, FALSE))
</f>
        <v/>
      </c>
      <c r="K1660" s="15">
        <f t="shared" si="33"/>
        <v>0</v>
      </c>
    </row>
    <row r="1661">
      <c r="A1661" s="6">
        <v>19.0</v>
      </c>
      <c r="B1661" s="7"/>
      <c r="C1661" s="8"/>
      <c r="D1661" s="18"/>
      <c r="E1661" s="10"/>
      <c r="F1661" s="10"/>
      <c r="I1661" s="13" t="str">
        <f t="array" ref="I1661">IF(D1661="","",INDEX('Товары '!$D$2:$D$78, MATCH(D1661, 'Товары '!$B$2:$B$78, 0)))
</f>
        <v/>
      </c>
      <c r="J1661" s="13" t="str">
        <f>IF(D1661="","",VLOOKUP(D1661, 'Товары '!$B$2:$C$78, 2, FALSE))
</f>
        <v/>
      </c>
      <c r="K1661" s="15">
        <f t="shared" si="33"/>
        <v>0</v>
      </c>
    </row>
    <row r="1662">
      <c r="A1662" s="6">
        <v>20.0</v>
      </c>
      <c r="B1662" s="7"/>
      <c r="C1662" s="8"/>
      <c r="D1662" s="18"/>
      <c r="E1662" s="10"/>
      <c r="F1662" s="10"/>
      <c r="I1662" s="13" t="str">
        <f t="array" ref="I1662">IF(D1662="","",INDEX('Товары '!$D$2:$D$78, MATCH(D1662, 'Товары '!$B$2:$B$78, 0)))
</f>
        <v/>
      </c>
      <c r="J1662" s="13" t="str">
        <f>IF(D1662="","",VLOOKUP(D1662, 'Товары '!$B$2:$C$78, 2, FALSE))
</f>
        <v/>
      </c>
      <c r="K1662" s="15">
        <f t="shared" si="33"/>
        <v>0</v>
      </c>
    </row>
    <row r="1663">
      <c r="A1663" s="6">
        <v>21.0</v>
      </c>
      <c r="B1663" s="7"/>
      <c r="C1663" s="8"/>
      <c r="D1663" s="18"/>
      <c r="E1663" s="10"/>
      <c r="F1663" s="10"/>
      <c r="I1663" s="13" t="str">
        <f t="array" ref="I1663">IF(D1663="","",INDEX('Товары '!$D$2:$D$78, MATCH(D1663, 'Товары '!$B$2:$B$78, 0)))
</f>
        <v/>
      </c>
      <c r="J1663" s="13" t="str">
        <f>IF(D1663="","",VLOOKUP(D1663, 'Товары '!$B$2:$C$78, 2, FALSE))
</f>
        <v/>
      </c>
      <c r="K1663" s="15">
        <f t="shared" si="33"/>
        <v>0</v>
      </c>
    </row>
    <row r="1664">
      <c r="A1664" s="6">
        <v>22.0</v>
      </c>
      <c r="B1664" s="7"/>
      <c r="C1664" s="8"/>
      <c r="D1664" s="18"/>
      <c r="E1664" s="10"/>
      <c r="F1664" s="10"/>
      <c r="I1664" s="13" t="str">
        <f t="array" ref="I1664">IF(D1664="","",INDEX('Товары '!$D$2:$D$78, MATCH(D1664, 'Товары '!$B$2:$B$78, 0)))
</f>
        <v/>
      </c>
      <c r="J1664" s="13" t="str">
        <f>IF(D1664="","",VLOOKUP(D1664, 'Товары '!$B$2:$C$78, 2, FALSE))
</f>
        <v/>
      </c>
      <c r="K1664" s="15">
        <f t="shared" si="33"/>
        <v>0</v>
      </c>
    </row>
    <row r="1665">
      <c r="A1665" s="6">
        <v>23.0</v>
      </c>
      <c r="B1665" s="7"/>
      <c r="C1665" s="8"/>
      <c r="D1665" s="18"/>
      <c r="E1665" s="10"/>
      <c r="F1665" s="10"/>
      <c r="I1665" s="13" t="str">
        <f t="array" ref="I1665">IF(D1665="","",INDEX('Товары '!$D$2:$D$78, MATCH(D1665, 'Товары '!$B$2:$B$78, 0)))
</f>
        <v/>
      </c>
      <c r="J1665" s="13" t="str">
        <f>IF(D1665="","",VLOOKUP(D1665, 'Товары '!$B$2:$C$78, 2, FALSE))
</f>
        <v/>
      </c>
      <c r="K1665" s="15">
        <f t="shared" si="33"/>
        <v>0</v>
      </c>
    </row>
    <row r="1666">
      <c r="A1666" s="6">
        <v>24.0</v>
      </c>
      <c r="B1666" s="7"/>
      <c r="C1666" s="8"/>
      <c r="D1666" s="18"/>
      <c r="E1666" s="10"/>
      <c r="F1666" s="10"/>
      <c r="I1666" s="13" t="str">
        <f t="array" ref="I1666">IF(D1666="","",INDEX('Товары '!$D$2:$D$78, MATCH(D1666, 'Товары '!$B$2:$B$78, 0)))
</f>
        <v/>
      </c>
      <c r="J1666" s="13" t="str">
        <f>IF(D1666="","",VLOOKUP(D1666, 'Товары '!$B$2:$C$78, 2, FALSE))
</f>
        <v/>
      </c>
      <c r="K1666" s="15">
        <f t="shared" si="33"/>
        <v>0</v>
      </c>
    </row>
    <row r="1667">
      <c r="A1667" s="6">
        <v>25.0</v>
      </c>
      <c r="B1667" s="7"/>
      <c r="C1667" s="8"/>
      <c r="D1667" s="18"/>
      <c r="E1667" s="10"/>
      <c r="F1667" s="10"/>
      <c r="I1667" s="13" t="str">
        <f t="array" ref="I1667">IF(D1667="","",INDEX('Товары '!$D$2:$D$78, MATCH(D1667, 'Товары '!$B$2:$B$78, 0)))
</f>
        <v/>
      </c>
      <c r="J1667" s="13" t="str">
        <f>IF(D1667="","",VLOOKUP(D1667, 'Товары '!$B$2:$C$78, 2, FALSE))
</f>
        <v/>
      </c>
      <c r="K1667" s="15">
        <f t="shared" si="33"/>
        <v>0</v>
      </c>
    </row>
    <row r="1668">
      <c r="A1668" s="6">
        <v>26.0</v>
      </c>
      <c r="B1668" s="7"/>
      <c r="C1668" s="8"/>
      <c r="D1668" s="18"/>
      <c r="E1668" s="10"/>
      <c r="F1668" s="10"/>
      <c r="I1668" s="13" t="str">
        <f t="array" ref="I1668">IF(D1668="","",INDEX('Товары '!$D$2:$D$78, MATCH(D1668, 'Товары '!$B$2:$B$78, 0)))
</f>
        <v/>
      </c>
      <c r="J1668" s="13" t="str">
        <f>IF(D1668="","",VLOOKUP(D1668, 'Товары '!$B$2:$C$78, 2, FALSE))
</f>
        <v/>
      </c>
      <c r="K1668" s="15">
        <f t="shared" si="33"/>
        <v>0</v>
      </c>
    </row>
    <row r="1669">
      <c r="A1669" s="6">
        <v>27.0</v>
      </c>
      <c r="B1669" s="7"/>
      <c r="C1669" s="8"/>
      <c r="D1669" s="18"/>
      <c r="E1669" s="10"/>
      <c r="F1669" s="10"/>
      <c r="I1669" s="13" t="str">
        <f t="array" ref="I1669">IF(D1669="","",INDEX('Товары '!$D$2:$D$78, MATCH(D1669, 'Товары '!$B$2:$B$78, 0)))
</f>
        <v/>
      </c>
      <c r="J1669" s="13" t="str">
        <f>IF(D1669="","",VLOOKUP(D1669, 'Товары '!$B$2:$C$78, 2, FALSE))
</f>
        <v/>
      </c>
      <c r="K1669" s="15">
        <f t="shared" si="33"/>
        <v>0</v>
      </c>
    </row>
    <row r="1670">
      <c r="A1670" s="6">
        <v>28.0</v>
      </c>
      <c r="B1670" s="7"/>
      <c r="C1670" s="8"/>
      <c r="D1670" s="18"/>
      <c r="E1670" s="10"/>
      <c r="F1670" s="10"/>
      <c r="I1670" s="13" t="str">
        <f t="array" ref="I1670">IF(D1670="","",INDEX('Товары '!$D$2:$D$78, MATCH(D1670, 'Товары '!$B$2:$B$78, 0)))
</f>
        <v/>
      </c>
      <c r="J1670" s="13" t="str">
        <f>IF(D1670="","",VLOOKUP(D1670, 'Товары '!$B$2:$C$78, 2, FALSE))
</f>
        <v/>
      </c>
      <c r="K1670" s="15">
        <f t="shared" si="33"/>
        <v>0</v>
      </c>
    </row>
    <row r="1671">
      <c r="A1671" s="6">
        <v>29.0</v>
      </c>
      <c r="B1671" s="7"/>
      <c r="C1671" s="8"/>
      <c r="D1671" s="18"/>
      <c r="E1671" s="10"/>
      <c r="F1671" s="10"/>
      <c r="I1671" s="13" t="str">
        <f t="array" ref="I1671">IF(D1671="","",INDEX('Товары '!$D$2:$D$78, MATCH(D1671, 'Товары '!$B$2:$B$78, 0)))
</f>
        <v/>
      </c>
      <c r="J1671" s="13" t="str">
        <f>IF(D1671="","",VLOOKUP(D1671, 'Товары '!$B$2:$C$78, 2, FALSE))
</f>
        <v/>
      </c>
      <c r="K1671" s="15">
        <f t="shared" si="33"/>
        <v>0</v>
      </c>
    </row>
    <row r="1672">
      <c r="A1672" s="6">
        <v>30.0</v>
      </c>
      <c r="B1672" s="7"/>
      <c r="C1672" s="8"/>
      <c r="D1672" s="18"/>
      <c r="E1672" s="10"/>
      <c r="F1672" s="10"/>
      <c r="I1672" s="13" t="str">
        <f t="array" ref="I1672">IF(D1672="","",INDEX('Товары '!$D$2:$D$78, MATCH(D1672, 'Товары '!$B$2:$B$78, 0)))
</f>
        <v/>
      </c>
      <c r="J1672" s="13" t="str">
        <f>IF(D1672="","",VLOOKUP(D1672, 'Товары '!$B$2:$C$78, 2, FALSE))
</f>
        <v/>
      </c>
      <c r="K1672" s="15">
        <f t="shared" si="33"/>
        <v>0</v>
      </c>
    </row>
    <row r="1673">
      <c r="A1673" s="6">
        <v>31.0</v>
      </c>
      <c r="B1673" s="7"/>
      <c r="C1673" s="8"/>
      <c r="D1673" s="18"/>
      <c r="E1673" s="10"/>
      <c r="F1673" s="10"/>
      <c r="I1673" s="13" t="str">
        <f t="array" ref="I1673">IF(D1673="","",INDEX('Товары '!$D$2:$D$78, MATCH(D1673, 'Товары '!$B$2:$B$78, 0)))
</f>
        <v/>
      </c>
      <c r="J1673" s="13" t="str">
        <f>IF(D1673="","",VLOOKUP(D1673, 'Товары '!$B$2:$C$78, 2, FALSE))
</f>
        <v/>
      </c>
      <c r="K1673" s="15">
        <f t="shared" si="33"/>
        <v>0</v>
      </c>
    </row>
    <row r="1674">
      <c r="A1674" s="6">
        <v>32.0</v>
      </c>
      <c r="B1674" s="7"/>
      <c r="C1674" s="8"/>
      <c r="D1674" s="18"/>
      <c r="E1674" s="10"/>
      <c r="F1674" s="10"/>
      <c r="I1674" s="13" t="str">
        <f t="array" ref="I1674">IF(D1674="","",INDEX('Товары '!$D$2:$D$78, MATCH(D1674, 'Товары '!$B$2:$B$78, 0)))
</f>
        <v/>
      </c>
      <c r="J1674" s="13" t="str">
        <f>IF(D1674="","",VLOOKUP(D1674, 'Товары '!$B$2:$C$78, 2, FALSE))
</f>
        <v/>
      </c>
      <c r="K1674" s="15">
        <f t="shared" si="33"/>
        <v>0</v>
      </c>
    </row>
    <row r="1675">
      <c r="A1675" s="6">
        <v>33.0</v>
      </c>
      <c r="B1675" s="7"/>
      <c r="C1675" s="8"/>
      <c r="D1675" s="18"/>
      <c r="E1675" s="10"/>
      <c r="F1675" s="10"/>
      <c r="I1675" s="13" t="str">
        <f t="array" ref="I1675">IF(D1675="","",INDEX('Товары '!$D$2:$D$78, MATCH(D1675, 'Товары '!$B$2:$B$78, 0)))
</f>
        <v/>
      </c>
      <c r="J1675" s="13" t="str">
        <f>IF(D1675="","",VLOOKUP(D1675, 'Товары '!$B$2:$C$78, 2, FALSE))
</f>
        <v/>
      </c>
      <c r="K1675" s="15">
        <f t="shared" si="33"/>
        <v>0</v>
      </c>
    </row>
    <row r="1676">
      <c r="A1676" s="6">
        <v>34.0</v>
      </c>
      <c r="B1676" s="7"/>
      <c r="C1676" s="8"/>
      <c r="D1676" s="18"/>
      <c r="E1676" s="10"/>
      <c r="F1676" s="10"/>
      <c r="I1676" s="13" t="str">
        <f t="array" ref="I1676">IF(D1676="","",INDEX('Товары '!$D$2:$D$78, MATCH(D1676, 'Товары '!$B$2:$B$78, 0)))
</f>
        <v/>
      </c>
      <c r="J1676" s="13" t="str">
        <f>IF(D1676="","",VLOOKUP(D1676, 'Товары '!$B$2:$C$78, 2, FALSE))
</f>
        <v/>
      </c>
      <c r="K1676" s="15">
        <f t="shared" si="33"/>
        <v>0</v>
      </c>
    </row>
    <row r="1677">
      <c r="A1677" s="6">
        <v>35.0</v>
      </c>
      <c r="B1677" s="7"/>
      <c r="C1677" s="8"/>
      <c r="D1677" s="18"/>
      <c r="E1677" s="10"/>
      <c r="F1677" s="10"/>
      <c r="I1677" s="13" t="str">
        <f t="array" ref="I1677">IF(D1677="","",INDEX('Товары '!$D$2:$D$78, MATCH(D1677, 'Товары '!$B$2:$B$78, 0)))
</f>
        <v/>
      </c>
      <c r="J1677" s="13" t="str">
        <f>IF(D1677="","",VLOOKUP(D1677, 'Товары '!$B$2:$C$78, 2, FALSE))
</f>
        <v/>
      </c>
      <c r="K1677" s="15">
        <f t="shared" si="33"/>
        <v>0</v>
      </c>
    </row>
    <row r="1678">
      <c r="A1678" s="6">
        <v>36.0</v>
      </c>
      <c r="B1678" s="7"/>
      <c r="C1678" s="8"/>
      <c r="D1678" s="18"/>
      <c r="E1678" s="10"/>
      <c r="F1678" s="10"/>
      <c r="I1678" s="13" t="str">
        <f t="array" ref="I1678">IF(D1678="","",INDEX('Товары '!$D$2:$D$78, MATCH(D1678, 'Товары '!$B$2:$B$78, 0)))
</f>
        <v/>
      </c>
      <c r="J1678" s="13" t="str">
        <f>IF(D1678="","",VLOOKUP(D1678, 'Товары '!$B$2:$C$78, 2, FALSE))
</f>
        <v/>
      </c>
      <c r="K1678" s="15">
        <f t="shared" si="33"/>
        <v>0</v>
      </c>
    </row>
    <row r="1679">
      <c r="A1679" s="6">
        <v>37.0</v>
      </c>
      <c r="B1679" s="7"/>
      <c r="C1679" s="8"/>
      <c r="D1679" s="18"/>
      <c r="E1679" s="10"/>
      <c r="F1679" s="10"/>
      <c r="I1679" s="13" t="str">
        <f t="array" ref="I1679">IF(D1679="","",INDEX('Товары '!$D$2:$D$78, MATCH(D1679, 'Товары '!$B$2:$B$78, 0)))
</f>
        <v/>
      </c>
      <c r="J1679" s="13" t="str">
        <f>IF(D1679="","",VLOOKUP(D1679, 'Товары '!$B$2:$C$78, 2, FALSE))
</f>
        <v/>
      </c>
      <c r="K1679" s="15">
        <f t="shared" si="33"/>
        <v>0</v>
      </c>
    </row>
    <row r="1680">
      <c r="A1680" s="6">
        <v>38.0</v>
      </c>
      <c r="B1680" s="7"/>
      <c r="C1680" s="8"/>
      <c r="D1680" s="18"/>
      <c r="E1680" s="10"/>
      <c r="F1680" s="10"/>
      <c r="I1680" s="13" t="str">
        <f t="array" ref="I1680">IF(D1680="","",INDEX('Товары '!$D$2:$D$78, MATCH(D1680, 'Товары '!$B$2:$B$78, 0)))
</f>
        <v/>
      </c>
      <c r="J1680" s="13" t="str">
        <f>IF(D1680="","",VLOOKUP(D1680, 'Товары '!$B$2:$C$78, 2, FALSE))
</f>
        <v/>
      </c>
      <c r="K1680" s="15">
        <f t="shared" si="33"/>
        <v>0</v>
      </c>
    </row>
    <row r="1681">
      <c r="A1681" s="6">
        <v>39.0</v>
      </c>
      <c r="B1681" s="7"/>
      <c r="C1681" s="8"/>
      <c r="D1681" s="18"/>
      <c r="E1681" s="10"/>
      <c r="F1681" s="10"/>
      <c r="I1681" s="13" t="str">
        <f t="array" ref="I1681">IF(D1681="","",INDEX('Товары '!$D$2:$D$78, MATCH(D1681, 'Товары '!$B$2:$B$78, 0)))
</f>
        <v/>
      </c>
      <c r="J1681" s="13" t="str">
        <f>IF(D1681="","",VLOOKUP(D1681, 'Товары '!$B$2:$C$78, 2, FALSE))
</f>
        <v/>
      </c>
      <c r="K1681" s="15">
        <f t="shared" si="33"/>
        <v>0</v>
      </c>
    </row>
    <row r="1682">
      <c r="A1682" s="6">
        <v>40.0</v>
      </c>
      <c r="B1682" s="7"/>
      <c r="C1682" s="8"/>
      <c r="D1682" s="18"/>
      <c r="E1682" s="10"/>
      <c r="F1682" s="10"/>
      <c r="I1682" s="13" t="str">
        <f t="array" ref="I1682">IF(D1682="","",INDEX('Товары '!$D$2:$D$78, MATCH(D1682, 'Товары '!$B$2:$B$78, 0)))
</f>
        <v/>
      </c>
      <c r="J1682" s="13" t="str">
        <f>IF(D1682="","",VLOOKUP(D1682, 'Товары '!$B$2:$C$78, 2, FALSE))
</f>
        <v/>
      </c>
      <c r="K1682" s="15">
        <f t="shared" si="33"/>
        <v>0</v>
      </c>
    </row>
    <row r="1683">
      <c r="A1683" s="6">
        <v>41.0</v>
      </c>
      <c r="B1683" s="7"/>
      <c r="C1683" s="8"/>
      <c r="D1683" s="18"/>
      <c r="E1683" s="10"/>
      <c r="F1683" s="10"/>
      <c r="I1683" s="13" t="str">
        <f t="array" ref="I1683">IF(D1683="","",INDEX('Товары '!$D$2:$D$78, MATCH(D1683, 'Товары '!$B$2:$B$78, 0)))
</f>
        <v/>
      </c>
      <c r="J1683" s="13" t="str">
        <f>IF(D1683="","",VLOOKUP(D1683, 'Товары '!$B$2:$C$78, 2, FALSE))
</f>
        <v/>
      </c>
      <c r="K1683" s="15">
        <f t="shared" si="33"/>
        <v>0</v>
      </c>
    </row>
    <row r="1684">
      <c r="A1684" s="6">
        <v>42.0</v>
      </c>
      <c r="B1684" s="7"/>
      <c r="C1684" s="8"/>
      <c r="D1684" s="18"/>
      <c r="E1684" s="10"/>
      <c r="F1684" s="10"/>
      <c r="I1684" s="13" t="str">
        <f t="array" ref="I1684">IF(D1684="","",INDEX('Товары '!$D$2:$D$78, MATCH(D1684, 'Товары '!$B$2:$B$78, 0)))
</f>
        <v/>
      </c>
      <c r="J1684" s="13" t="str">
        <f>IF(D1684="","",VLOOKUP(D1684, 'Товары '!$B$2:$C$78, 2, FALSE))
</f>
        <v/>
      </c>
      <c r="K1684" s="15">
        <f t="shared" si="33"/>
        <v>0</v>
      </c>
    </row>
    <row r="1685">
      <c r="A1685" s="6">
        <v>43.0</v>
      </c>
      <c r="B1685" s="7"/>
      <c r="C1685" s="8"/>
      <c r="D1685" s="18"/>
      <c r="E1685" s="10"/>
      <c r="F1685" s="10"/>
      <c r="I1685" s="13" t="str">
        <f t="array" ref="I1685">IF(D1685="","",INDEX('Товары '!$D$2:$D$78, MATCH(D1685, 'Товары '!$B$2:$B$78, 0)))
</f>
        <v/>
      </c>
      <c r="J1685" s="13" t="str">
        <f>IF(D1685="","",VLOOKUP(D1685, 'Товары '!$B$2:$C$78, 2, FALSE))
</f>
        <v/>
      </c>
      <c r="K1685" s="15">
        <f t="shared" si="33"/>
        <v>0</v>
      </c>
    </row>
    <row r="1686">
      <c r="A1686" s="6">
        <v>44.0</v>
      </c>
      <c r="B1686" s="7"/>
      <c r="C1686" s="8"/>
      <c r="D1686" s="18"/>
      <c r="E1686" s="10"/>
      <c r="F1686" s="10"/>
      <c r="I1686" s="13" t="str">
        <f t="array" ref="I1686">IF(D1686="","",INDEX('Товары '!$D$2:$D$78, MATCH(D1686, 'Товары '!$B$2:$B$78, 0)))
</f>
        <v/>
      </c>
      <c r="J1686" s="13" t="str">
        <f>IF(D1686="","",VLOOKUP(D1686, 'Товары '!$B$2:$C$78, 2, FALSE))
</f>
        <v/>
      </c>
      <c r="K1686" s="15">
        <f t="shared" si="33"/>
        <v>0</v>
      </c>
    </row>
    <row r="1687">
      <c r="A1687" s="6">
        <v>45.0</v>
      </c>
      <c r="B1687" s="7"/>
      <c r="C1687" s="8"/>
      <c r="D1687" s="18"/>
      <c r="E1687" s="10"/>
      <c r="F1687" s="10"/>
      <c r="I1687" s="13" t="str">
        <f t="array" ref="I1687">IF(D1687="","",INDEX('Товары '!$D$2:$D$78, MATCH(D1687, 'Товары '!$B$2:$B$78, 0)))
</f>
        <v/>
      </c>
      <c r="J1687" s="13" t="str">
        <f>IF(D1687="","",VLOOKUP(D1687, 'Товары '!$B$2:$C$78, 2, FALSE))
</f>
        <v/>
      </c>
      <c r="K1687" s="15">
        <f t="shared" si="33"/>
        <v>0</v>
      </c>
    </row>
    <row r="1688">
      <c r="A1688" s="6">
        <v>46.0</v>
      </c>
      <c r="B1688" s="7"/>
      <c r="C1688" s="8"/>
      <c r="D1688" s="18"/>
      <c r="E1688" s="10"/>
      <c r="F1688" s="10"/>
      <c r="I1688" s="13" t="str">
        <f t="array" ref="I1688">IF(D1688="","",INDEX('Товары '!$D$2:$D$78, MATCH(D1688, 'Товары '!$B$2:$B$78, 0)))
</f>
        <v/>
      </c>
      <c r="J1688" s="13" t="str">
        <f>IF(D1688="","",VLOOKUP(D1688, 'Товары '!$B$2:$C$78, 2, FALSE))
</f>
        <v/>
      </c>
      <c r="K1688" s="15">
        <f t="shared" si="33"/>
        <v>0</v>
      </c>
    </row>
    <row r="1689">
      <c r="A1689" s="6">
        <v>47.0</v>
      </c>
      <c r="B1689" s="7"/>
      <c r="C1689" s="8"/>
      <c r="D1689" s="18"/>
      <c r="E1689" s="10"/>
      <c r="F1689" s="10"/>
      <c r="I1689" s="13" t="str">
        <f t="array" ref="I1689">IF(D1689="","",INDEX('Товары '!$D$2:$D$78, MATCH(D1689, 'Товары '!$B$2:$B$78, 0)))
</f>
        <v/>
      </c>
      <c r="J1689" s="13" t="str">
        <f>IF(D1689="","",VLOOKUP(D1689, 'Товары '!$B$2:$C$78, 2, FALSE))
</f>
        <v/>
      </c>
      <c r="K1689" s="15">
        <f t="shared" si="33"/>
        <v>0</v>
      </c>
    </row>
    <row r="1690">
      <c r="A1690" s="6">
        <v>48.0</v>
      </c>
      <c r="B1690" s="7"/>
      <c r="C1690" s="8"/>
      <c r="D1690" s="18"/>
      <c r="E1690" s="10"/>
      <c r="F1690" s="10"/>
      <c r="I1690" s="13" t="str">
        <f t="array" ref="I1690">IF(D1690="","",INDEX('Товары '!$D$2:$D$78, MATCH(D1690, 'Товары '!$B$2:$B$78, 0)))
</f>
        <v/>
      </c>
      <c r="J1690" s="13" t="str">
        <f>IF(D1690="","",VLOOKUP(D1690, 'Товары '!$B$2:$C$78, 2, FALSE))
</f>
        <v/>
      </c>
      <c r="K1690" s="15">
        <f t="shared" si="33"/>
        <v>0</v>
      </c>
    </row>
    <row r="1691">
      <c r="A1691" s="6">
        <v>49.0</v>
      </c>
      <c r="B1691" s="7"/>
      <c r="C1691" s="8"/>
      <c r="D1691" s="18"/>
      <c r="E1691" s="10"/>
      <c r="F1691" s="10"/>
      <c r="I1691" s="13" t="str">
        <f t="array" ref="I1691">IF(D1691="","",INDEX('Товары '!$D$2:$D$78, MATCH(D1691, 'Товары '!$B$2:$B$78, 0)))
</f>
        <v/>
      </c>
      <c r="J1691" s="13" t="str">
        <f>IF(D1691="","",VLOOKUP(D1691, 'Товары '!$B$2:$C$78, 2, FALSE))
</f>
        <v/>
      </c>
      <c r="K1691" s="15">
        <f t="shared" si="33"/>
        <v>0</v>
      </c>
    </row>
    <row r="1692">
      <c r="A1692" s="6">
        <v>50.0</v>
      </c>
      <c r="B1692" s="7"/>
      <c r="C1692" s="8"/>
      <c r="D1692" s="18"/>
      <c r="E1692" s="10"/>
      <c r="F1692" s="10"/>
      <c r="I1692" s="13" t="str">
        <f t="array" ref="I1692">IF(D1692="","",INDEX('Товары '!$D$2:$D$78, MATCH(D1692, 'Товары '!$B$2:$B$78, 0)))
</f>
        <v/>
      </c>
      <c r="J1692" s="13" t="str">
        <f>IF(D1692="","",VLOOKUP(D1692, 'Товары '!$B$2:$C$78, 2, FALSE))
</f>
        <v/>
      </c>
      <c r="K1692" s="15">
        <f t="shared" si="33"/>
        <v>0</v>
      </c>
    </row>
    <row r="1693">
      <c r="A1693" s="6">
        <v>51.0</v>
      </c>
      <c r="B1693" s="7"/>
      <c r="C1693" s="8"/>
      <c r="D1693" s="18"/>
      <c r="E1693" s="10"/>
      <c r="F1693" s="10"/>
      <c r="I1693" s="13" t="str">
        <f t="array" ref="I1693">IF(D1693="","",INDEX('Товары '!$D$2:$D$78, MATCH(D1693, 'Товары '!$B$2:$B$78, 0)))
</f>
        <v/>
      </c>
      <c r="J1693" s="13" t="str">
        <f>IF(D1693="","",VLOOKUP(D1693, 'Товары '!$B$2:$C$78, 2, FALSE))
</f>
        <v/>
      </c>
      <c r="K1693" s="15">
        <f t="shared" si="33"/>
        <v>0</v>
      </c>
    </row>
    <row r="1694">
      <c r="A1694" s="6">
        <v>52.0</v>
      </c>
      <c r="B1694" s="7"/>
      <c r="C1694" s="8"/>
      <c r="D1694" s="18"/>
      <c r="E1694" s="10"/>
      <c r="F1694" s="10"/>
      <c r="I1694" s="13" t="str">
        <f t="array" ref="I1694">IF(D1694="","",INDEX('Товары '!$D$2:$D$78, MATCH(D1694, 'Товары '!$B$2:$B$78, 0)))
</f>
        <v/>
      </c>
      <c r="J1694" s="13" t="str">
        <f>IF(D1694="","",VLOOKUP(D1694, 'Товары '!$B$2:$C$78, 2, FALSE))
</f>
        <v/>
      </c>
      <c r="K1694" s="15">
        <f t="shared" si="33"/>
        <v>0</v>
      </c>
    </row>
    <row r="1695">
      <c r="A1695" s="6">
        <v>53.0</v>
      </c>
      <c r="B1695" s="7"/>
      <c r="C1695" s="8"/>
      <c r="D1695" s="18"/>
      <c r="E1695" s="10"/>
      <c r="F1695" s="10"/>
      <c r="I1695" s="13" t="str">
        <f t="array" ref="I1695">IF(D1695="","",INDEX('Товары '!$D$2:$D$78, MATCH(D1695, 'Товары '!$B$2:$B$78, 0)))
</f>
        <v/>
      </c>
      <c r="J1695" s="13" t="str">
        <f>IF(D1695="","",VLOOKUP(D1695, 'Товары '!$B$2:$C$78, 2, FALSE))
</f>
        <v/>
      </c>
      <c r="K1695" s="15">
        <f t="shared" si="33"/>
        <v>0</v>
      </c>
    </row>
    <row r="1696">
      <c r="A1696" s="6">
        <v>54.0</v>
      </c>
      <c r="B1696" s="7"/>
      <c r="C1696" s="8"/>
      <c r="D1696" s="18"/>
      <c r="E1696" s="10"/>
      <c r="F1696" s="10"/>
      <c r="I1696" s="13" t="str">
        <f t="array" ref="I1696">IF(D1696="","",INDEX('Товары '!$D$2:$D$78, MATCH(D1696, 'Товары '!$B$2:$B$78, 0)))
</f>
        <v/>
      </c>
      <c r="J1696" s="13" t="str">
        <f>IF(D1696="","",VLOOKUP(D1696, 'Товары '!$B$2:$C$78, 2, FALSE))
</f>
        <v/>
      </c>
      <c r="K1696" s="15">
        <f t="shared" si="33"/>
        <v>0</v>
      </c>
    </row>
    <row r="1697">
      <c r="A1697" s="6">
        <v>55.0</v>
      </c>
      <c r="B1697" s="7"/>
      <c r="C1697" s="8"/>
      <c r="D1697" s="18"/>
      <c r="E1697" s="10"/>
      <c r="F1697" s="10"/>
      <c r="I1697" s="13" t="str">
        <f t="array" ref="I1697">IF(D1697="","",INDEX('Товары '!$D$2:$D$78, MATCH(D1697, 'Товары '!$B$2:$B$78, 0)))
</f>
        <v/>
      </c>
      <c r="J1697" s="13" t="str">
        <f>IF(D1697="","",VLOOKUP(D1697, 'Товары '!$B$2:$C$78, 2, FALSE))
</f>
        <v/>
      </c>
      <c r="K1697" s="15">
        <f t="shared" si="33"/>
        <v>0</v>
      </c>
    </row>
    <row r="1698">
      <c r="A1698" s="6">
        <v>56.0</v>
      </c>
      <c r="B1698" s="7"/>
      <c r="C1698" s="8"/>
      <c r="D1698" s="18"/>
      <c r="E1698" s="10"/>
      <c r="F1698" s="10"/>
      <c r="I1698" s="13" t="str">
        <f t="array" ref="I1698">IF(D1698="","",INDEX('Товары '!$D$2:$D$78, MATCH(D1698, 'Товары '!$B$2:$B$78, 0)))
</f>
        <v/>
      </c>
      <c r="J1698" s="13" t="str">
        <f>IF(D1698="","",VLOOKUP(D1698, 'Товары '!$B$2:$C$78, 2, FALSE))
</f>
        <v/>
      </c>
      <c r="K1698" s="15">
        <f t="shared" si="33"/>
        <v>0</v>
      </c>
    </row>
    <row r="1699">
      <c r="A1699" s="6">
        <v>57.0</v>
      </c>
      <c r="B1699" s="7"/>
      <c r="C1699" s="8"/>
      <c r="D1699" s="18"/>
      <c r="E1699" s="10"/>
      <c r="F1699" s="10"/>
      <c r="I1699" s="13" t="str">
        <f t="array" ref="I1699">IF(D1699="","",INDEX('Товары '!$D$2:$D$78, MATCH(D1699, 'Товары '!$B$2:$B$78, 0)))
</f>
        <v/>
      </c>
      <c r="J1699" s="13" t="str">
        <f>IF(D1699="","",VLOOKUP(D1699, 'Товары '!$B$2:$C$78, 2, FALSE))
</f>
        <v/>
      </c>
      <c r="K1699" s="15">
        <f t="shared" si="33"/>
        <v>0</v>
      </c>
    </row>
    <row r="1700">
      <c r="A1700" s="6">
        <v>58.0</v>
      </c>
      <c r="B1700" s="7"/>
      <c r="C1700" s="8"/>
      <c r="D1700" s="18"/>
      <c r="E1700" s="10"/>
      <c r="F1700" s="10"/>
      <c r="I1700" s="13" t="str">
        <f t="array" ref="I1700">IF(D1700="","",INDEX('Товары '!$D$2:$D$78, MATCH(D1700, 'Товары '!$B$2:$B$78, 0)))
</f>
        <v/>
      </c>
      <c r="J1700" s="13" t="str">
        <f>IF(D1700="","",VLOOKUP(D1700, 'Товары '!$B$2:$C$78, 2, FALSE))
</f>
        <v/>
      </c>
      <c r="K1700" s="15">
        <f t="shared" si="33"/>
        <v>0</v>
      </c>
    </row>
    <row r="1701">
      <c r="A1701" s="6">
        <v>59.0</v>
      </c>
      <c r="B1701" s="7"/>
      <c r="C1701" s="8"/>
      <c r="D1701" s="18"/>
      <c r="E1701" s="10"/>
      <c r="F1701" s="10"/>
      <c r="I1701" s="13" t="str">
        <f t="array" ref="I1701">IF(D1701="","",INDEX('Товары '!$D$2:$D$78, MATCH(D1701, 'Товары '!$B$2:$B$78, 0)))
</f>
        <v/>
      </c>
      <c r="J1701" s="13" t="str">
        <f>IF(D1701="","",VLOOKUP(D1701, 'Товары '!$B$2:$C$78, 2, FALSE))
</f>
        <v/>
      </c>
      <c r="K1701" s="15">
        <f t="shared" si="33"/>
        <v>0</v>
      </c>
    </row>
    <row r="1702">
      <c r="A1702" s="6">
        <v>60.0</v>
      </c>
      <c r="B1702" s="7"/>
      <c r="C1702" s="8"/>
      <c r="D1702" s="18"/>
      <c r="E1702" s="10"/>
      <c r="F1702" s="10"/>
      <c r="I1702" s="13" t="str">
        <f t="array" ref="I1702">IF(D1702="","",INDEX('Товары '!$D$2:$D$78, MATCH(D1702, 'Товары '!$B$2:$B$78, 0)))
</f>
        <v/>
      </c>
      <c r="J1702" s="13" t="str">
        <f>IF(D1702="","",VLOOKUP(D1702, 'Товары '!$B$2:$C$78, 2, FALSE))
</f>
        <v/>
      </c>
      <c r="K1702" s="15">
        <f t="shared" si="33"/>
        <v>0</v>
      </c>
    </row>
    <row r="1703">
      <c r="A1703" s="1" t="s">
        <v>0</v>
      </c>
      <c r="B1703" s="1" t="s">
        <v>1</v>
      </c>
      <c r="C1703" s="2" t="s">
        <v>2</v>
      </c>
      <c r="D1703" s="2" t="s">
        <v>3</v>
      </c>
      <c r="E1703" s="3" t="s">
        <v>4</v>
      </c>
      <c r="F1703" s="1" t="s">
        <v>5</v>
      </c>
      <c r="G1703" s="4" t="s">
        <v>6</v>
      </c>
      <c r="H1703" s="5" t="s">
        <v>7</v>
      </c>
      <c r="I1703" s="1" t="s">
        <v>8</v>
      </c>
      <c r="J1703" s="1" t="s">
        <v>9</v>
      </c>
      <c r="K1703" s="1" t="s">
        <v>10</v>
      </c>
    </row>
    <row r="1706">
      <c r="A1706" s="6">
        <v>1.0</v>
      </c>
      <c r="B1706" s="7">
        <v>45979.0</v>
      </c>
      <c r="C1706" s="8">
        <v>0.5998958333333333</v>
      </c>
      <c r="D1706" s="9" t="s">
        <v>15</v>
      </c>
      <c r="E1706" s="10"/>
      <c r="F1706" s="10"/>
      <c r="G1706" s="11">
        <f>SUM(K1706:K1765)</f>
        <v>142.5</v>
      </c>
      <c r="H1706" s="12">
        <f>SUM(J1706:K1765)</f>
        <v>335</v>
      </c>
      <c r="I1706" s="13">
        <f t="array" ref="I1706">IF(D1706="","",INDEX('Товары '!$D$2:$D$78, MATCH(D1706, 'Товары '!$B$2:$B$78, 0)))
</f>
        <v>15</v>
      </c>
      <c r="J1706" s="14">
        <f>IF(D1706="","",VLOOKUP(D1706, 'Товары '!$B$2:$C$78, 2, FALSE))
</f>
        <v>9</v>
      </c>
      <c r="K1706" s="15">
        <f t="shared" ref="K1706:K1717" si="34">IF(OR(I1706="", J1706=""), "", VALUE(I1706) - VALUE(J1706))-F1706
</f>
        <v>6</v>
      </c>
    </row>
    <row r="1707">
      <c r="A1707" s="6">
        <v>2.0</v>
      </c>
      <c r="B1707" s="7">
        <v>45979.0</v>
      </c>
      <c r="C1707" s="16">
        <v>0.6000231481481482</v>
      </c>
      <c r="D1707" s="9" t="s">
        <v>15</v>
      </c>
      <c r="E1707" s="10"/>
      <c r="F1707" s="10"/>
      <c r="I1707" s="13">
        <f t="array" ref="I1707">IF(D1707="","",INDEX('Товары '!$D$2:$D$78, MATCH(D1707, 'Товары '!$B$2:$B$78, 0)))
</f>
        <v>15</v>
      </c>
      <c r="J1707" s="14">
        <f>IF(D1707="","",VLOOKUP(D1707, 'Товары '!$B$2:$C$78, 2, FALSE))
</f>
        <v>9</v>
      </c>
      <c r="K1707" s="15">
        <f t="shared" si="34"/>
        <v>6</v>
      </c>
    </row>
    <row r="1708">
      <c r="A1708" s="6">
        <v>3.0</v>
      </c>
      <c r="B1708" s="17">
        <v>45979.0</v>
      </c>
      <c r="C1708" s="8">
        <v>0.6000231481481482</v>
      </c>
      <c r="D1708" s="9" t="s">
        <v>12</v>
      </c>
      <c r="E1708" s="10"/>
      <c r="F1708" s="10"/>
      <c r="I1708" s="14">
        <f t="array" ref="I1708">IF(D1708="","",INDEX('Товары '!$D$2:$D$78, MATCH(D1708, 'Товары '!$B$2:$B$78, 0)))
</f>
        <v>13</v>
      </c>
      <c r="J1708" s="14">
        <f>IF(D1708="","",VLOOKUP(D1708, 'Товары '!$B$2:$C$78, 2, FALSE))
</f>
        <v>6.4</v>
      </c>
      <c r="K1708" s="15">
        <f t="shared" si="34"/>
        <v>6.6</v>
      </c>
    </row>
    <row r="1709">
      <c r="A1709" s="6">
        <v>4.0</v>
      </c>
      <c r="B1709" s="17">
        <v>45979.0</v>
      </c>
      <c r="C1709" s="8">
        <v>0.601087962962963</v>
      </c>
      <c r="D1709" s="9" t="s">
        <v>15</v>
      </c>
      <c r="E1709" s="10"/>
      <c r="F1709" s="10">
        <v>5.0</v>
      </c>
      <c r="I1709" s="13">
        <f t="array" ref="I1709">IF(D1709="","",INDEX('Товары '!$D$2:$D$78, MATCH(D1709, 'Товары '!$B$2:$B$78, 0)))
</f>
        <v>15</v>
      </c>
      <c r="J1709" s="14">
        <f>IF(D1709="","",VLOOKUP(D1709, 'Товары '!$B$2:$C$78, 2, FALSE))
</f>
        <v>9</v>
      </c>
      <c r="K1709" s="15">
        <f t="shared" si="34"/>
        <v>1</v>
      </c>
    </row>
    <row r="1710">
      <c r="A1710" s="6">
        <v>5.0</v>
      </c>
      <c r="B1710" s="17">
        <v>45979.0</v>
      </c>
      <c r="C1710" s="8">
        <v>0.6308449074074074</v>
      </c>
      <c r="D1710" s="9" t="s">
        <v>14</v>
      </c>
      <c r="E1710" s="10"/>
      <c r="F1710" s="10"/>
      <c r="I1710" s="14">
        <f t="array" ref="I1710">IF(D1710="","",INDEX('Товары '!$D$2:$D$78, MATCH(D1710, 'Товары '!$B$2:$B$78, 0)))
</f>
        <v>15</v>
      </c>
      <c r="J1710" s="14">
        <f>IF(D1710="","",VLOOKUP(D1710, 'Товары '!$B$2:$C$78, 2, FALSE))
</f>
        <v>9</v>
      </c>
      <c r="K1710" s="15">
        <f t="shared" si="34"/>
        <v>6</v>
      </c>
    </row>
    <row r="1711">
      <c r="A1711" s="6">
        <v>6.0</v>
      </c>
      <c r="B1711" s="7">
        <v>45979.0</v>
      </c>
      <c r="C1711" s="8">
        <v>0.638900462962963</v>
      </c>
      <c r="D1711" s="9" t="s">
        <v>15</v>
      </c>
      <c r="E1711" s="10"/>
      <c r="F1711" s="10"/>
      <c r="I1711" s="13">
        <f t="array" ref="I1711">IF(D1711="","",INDEX('Товары '!$D$2:$D$78, MATCH(D1711, 'Товары '!$B$2:$B$78, 0)))
</f>
        <v>15</v>
      </c>
      <c r="J1711" s="14">
        <f>IF(D1711="","",VLOOKUP(D1711, 'Товары '!$B$2:$C$78, 2, FALSE))
</f>
        <v>9</v>
      </c>
      <c r="K1711" s="15">
        <f t="shared" si="34"/>
        <v>6</v>
      </c>
    </row>
    <row r="1712">
      <c r="A1712" s="6">
        <v>7.0</v>
      </c>
      <c r="B1712" s="7">
        <v>45979.0</v>
      </c>
      <c r="C1712" s="8">
        <v>0.6641203703703704</v>
      </c>
      <c r="D1712" s="9" t="s">
        <v>14</v>
      </c>
      <c r="E1712" s="10"/>
      <c r="F1712" s="10"/>
      <c r="I1712" s="14">
        <f t="array" ref="I1712">IF(D1712="","",INDEX('Товары '!$D$2:$D$78, MATCH(D1712, 'Товары '!$B$2:$B$78, 0)))
</f>
        <v>15</v>
      </c>
      <c r="J1712" s="14">
        <f>IF(D1712="","",VLOOKUP(D1712, 'Товары '!$B$2:$C$78, 2, FALSE))
</f>
        <v>9</v>
      </c>
      <c r="K1712" s="15">
        <f t="shared" si="34"/>
        <v>6</v>
      </c>
    </row>
    <row r="1713">
      <c r="A1713" s="6">
        <v>8.0</v>
      </c>
      <c r="B1713" s="7">
        <v>45979.0</v>
      </c>
      <c r="C1713" s="8">
        <v>0.678587962962963</v>
      </c>
      <c r="D1713" s="9" t="s">
        <v>14</v>
      </c>
      <c r="E1713" s="10"/>
      <c r="F1713" s="10"/>
      <c r="I1713" s="14">
        <f t="array" ref="I1713">IF(D1713="","",INDEX('Товары '!$D$2:$D$78, MATCH(D1713, 'Товары '!$B$2:$B$78, 0)))
</f>
        <v>15</v>
      </c>
      <c r="J1713" s="14">
        <f>IF(D1713="","",VLOOKUP(D1713, 'Товары '!$B$2:$C$78, 2, FALSE))
</f>
        <v>9</v>
      </c>
      <c r="K1713" s="15">
        <f t="shared" si="34"/>
        <v>6</v>
      </c>
    </row>
    <row r="1714">
      <c r="A1714" s="6">
        <v>9.0</v>
      </c>
      <c r="B1714" s="7">
        <v>45979.0</v>
      </c>
      <c r="C1714" s="8">
        <v>0.6810879629629629</v>
      </c>
      <c r="D1714" s="9" t="s">
        <v>12</v>
      </c>
      <c r="E1714" s="10"/>
      <c r="F1714" s="10">
        <v>5.0</v>
      </c>
      <c r="I1714" s="14">
        <f t="array" ref="I1714">IF(D1714="","",INDEX('Товары '!$D$2:$D$78, MATCH(D1714, 'Товары '!$B$2:$B$78, 0)))
</f>
        <v>13</v>
      </c>
      <c r="J1714" s="14">
        <f>IF(D1714="","",VLOOKUP(D1714, 'Товары '!$B$2:$C$78, 2, FALSE))
</f>
        <v>6.4</v>
      </c>
      <c r="K1714" s="15">
        <f t="shared" si="34"/>
        <v>1.6</v>
      </c>
    </row>
    <row r="1715">
      <c r="A1715" s="6">
        <v>10.0</v>
      </c>
      <c r="B1715" s="7">
        <v>45979.0</v>
      </c>
      <c r="C1715" s="8">
        <v>0.7552430555555556</v>
      </c>
      <c r="D1715" s="9" t="s">
        <v>16</v>
      </c>
      <c r="E1715" s="10"/>
      <c r="F1715" s="10"/>
      <c r="I1715" s="13">
        <f t="array" ref="I1715">IF(D1715="","",INDEX('Товары '!$D$2:$D$78, MATCH(D1715, 'Товары '!$B$2:$B$78, 0)))
</f>
        <v>15</v>
      </c>
      <c r="J1715" s="14">
        <f>IF(D1715="","",VLOOKUP(D1715, 'Товары '!$B$2:$C$78, 2, FALSE))
</f>
        <v>8.5</v>
      </c>
      <c r="K1715" s="15">
        <f t="shared" si="34"/>
        <v>6.5</v>
      </c>
    </row>
    <row r="1716">
      <c r="A1716" s="6">
        <v>11.0</v>
      </c>
      <c r="B1716" s="7">
        <v>45979.0</v>
      </c>
      <c r="C1716" s="8">
        <v>0.7553587962962963</v>
      </c>
      <c r="D1716" s="9" t="s">
        <v>12</v>
      </c>
      <c r="E1716" s="10"/>
      <c r="F1716" s="10"/>
      <c r="I1716" s="14">
        <f t="array" ref="I1716">IF(D1716="","",INDEX('Товары '!$D$2:$D$78, MATCH(D1716, 'Товары '!$B$2:$B$78, 0)))
</f>
        <v>13</v>
      </c>
      <c r="J1716" s="14">
        <f>IF(D1716="","",VLOOKUP(D1716, 'Товары '!$B$2:$C$78, 2, FALSE))
</f>
        <v>6.4</v>
      </c>
      <c r="K1716" s="15">
        <f t="shared" si="34"/>
        <v>6.6</v>
      </c>
    </row>
    <row r="1717">
      <c r="A1717" s="6">
        <v>12.0</v>
      </c>
      <c r="B1717" s="7">
        <v>45979.0</v>
      </c>
      <c r="C1717" s="8">
        <v>0.7555092592592593</v>
      </c>
      <c r="D1717" s="9" t="s">
        <v>20</v>
      </c>
      <c r="E1717" s="10"/>
      <c r="F1717" s="10"/>
      <c r="I1717" s="14">
        <f t="array" ref="I1717">IF(D1717="","",INDEX('Товары '!$D$2:$D$78, MATCH(D1717, 'Товары '!$B$2:$B$78, 0)))
</f>
        <v>15</v>
      </c>
      <c r="J1717" s="14">
        <f>IF(D1717="","",VLOOKUP(D1717, 'Товары '!$B$2:$C$78, 2, FALSE))
</f>
        <v>9</v>
      </c>
      <c r="K1717" s="15">
        <f t="shared" si="34"/>
        <v>6</v>
      </c>
    </row>
    <row r="1718">
      <c r="A1718" s="6">
        <v>13.0</v>
      </c>
      <c r="B1718" s="7">
        <v>45979.0</v>
      </c>
      <c r="C1718" s="8">
        <v>0.7640162037037037</v>
      </c>
      <c r="D1718" s="6" t="s">
        <v>25</v>
      </c>
      <c r="E1718" s="10"/>
      <c r="F1718" s="10"/>
      <c r="I1718" s="13">
        <v>20.0</v>
      </c>
      <c r="J1718" s="13">
        <v>0.0</v>
      </c>
      <c r="K1718" s="20">
        <v>20.0</v>
      </c>
    </row>
    <row r="1719">
      <c r="A1719" s="6">
        <v>14.0</v>
      </c>
      <c r="B1719" s="7">
        <v>45979.0</v>
      </c>
      <c r="C1719" s="8">
        <v>0.7955092592592593</v>
      </c>
      <c r="D1719" s="6" t="s">
        <v>15</v>
      </c>
      <c r="E1719" s="10"/>
      <c r="F1719" s="10">
        <v>5.0</v>
      </c>
      <c r="I1719" s="13">
        <f t="array" ref="I1719">IF(D1719="","",INDEX('Товары '!$D$2:$D$78, MATCH(D1719, 'Товары '!$B$2:$B$78, 0)))
</f>
        <v>15</v>
      </c>
      <c r="J1719" s="14">
        <f>IF(D1719="","",VLOOKUP(D1719, 'Товары '!$B$2:$C$78, 2, FALSE))
</f>
        <v>9</v>
      </c>
      <c r="K1719" s="15">
        <f t="shared" ref="K1719:K1765" si="35">IF(OR(I1719="", J1719=""), "", VALUE(I1719) - VALUE(J1719))-F1719
</f>
        <v>1</v>
      </c>
    </row>
    <row r="1720">
      <c r="A1720" s="6">
        <v>15.0</v>
      </c>
      <c r="B1720" s="7">
        <v>45979.0</v>
      </c>
      <c r="C1720" s="8">
        <v>0.7956828703703703</v>
      </c>
      <c r="D1720" s="6" t="s">
        <v>14</v>
      </c>
      <c r="E1720" s="10"/>
      <c r="F1720" s="10"/>
      <c r="I1720" s="14">
        <f t="array" ref="I1720">IF(D1720="","",INDEX('Товары '!$D$2:$D$78, MATCH(D1720, 'Товары '!$B$2:$B$78, 0)))
</f>
        <v>15</v>
      </c>
      <c r="J1720" s="14">
        <f>IF(D1720="","",VLOOKUP(D1720, 'Товары '!$B$2:$C$78, 2, FALSE))
</f>
        <v>9</v>
      </c>
      <c r="K1720" s="15">
        <f t="shared" si="35"/>
        <v>6</v>
      </c>
    </row>
    <row r="1721">
      <c r="A1721" s="6">
        <v>16.0</v>
      </c>
      <c r="B1721" s="7">
        <v>45979.0</v>
      </c>
      <c r="C1721" s="8">
        <v>0.8038541666666666</v>
      </c>
      <c r="D1721" s="6" t="s">
        <v>12</v>
      </c>
      <c r="E1721" s="10"/>
      <c r="F1721" s="10"/>
      <c r="I1721" s="14">
        <f t="array" ref="I1721">IF(D1721="","",INDEX('Товары '!$D$2:$D$78, MATCH(D1721, 'Товары '!$B$2:$B$78, 0)))
</f>
        <v>13</v>
      </c>
      <c r="J1721" s="14">
        <f>IF(D1721="","",VLOOKUP(D1721, 'Товары '!$B$2:$C$78, 2, FALSE))
</f>
        <v>6.4</v>
      </c>
      <c r="K1721" s="15">
        <f t="shared" si="35"/>
        <v>6.6</v>
      </c>
    </row>
    <row r="1722">
      <c r="A1722" s="6">
        <v>17.0</v>
      </c>
      <c r="B1722" s="7">
        <v>45979.0</v>
      </c>
      <c r="C1722" s="8">
        <v>0.8039583333333333</v>
      </c>
      <c r="D1722" s="6" t="s">
        <v>17</v>
      </c>
      <c r="E1722" s="10"/>
      <c r="F1722" s="10"/>
      <c r="I1722" s="13">
        <f t="array" ref="I1722">IF(D1722="","",INDEX('Товары '!$D$2:$D$78, MATCH(D1722, 'Товары '!$B$2:$B$78, 0)))
</f>
        <v>15</v>
      </c>
      <c r="J1722" s="14">
        <f>IF(D1722="","",VLOOKUP(D1722, 'Товары '!$B$2:$C$78, 2, FALSE))
</f>
        <v>9</v>
      </c>
      <c r="K1722" s="15">
        <f t="shared" si="35"/>
        <v>6</v>
      </c>
    </row>
    <row r="1723">
      <c r="A1723" s="6">
        <v>18.0</v>
      </c>
      <c r="B1723" s="7">
        <v>45979.0</v>
      </c>
      <c r="C1723" s="8">
        <v>0.8354398148148148</v>
      </c>
      <c r="D1723" s="6" t="s">
        <v>20</v>
      </c>
      <c r="E1723" s="10"/>
      <c r="F1723" s="10"/>
      <c r="I1723" s="14">
        <f t="array" ref="I1723">IF(D1723="","",INDEX('Товары '!$D$2:$D$78, MATCH(D1723, 'Товары '!$B$2:$B$78, 0)))
</f>
        <v>15</v>
      </c>
      <c r="J1723" s="14">
        <f>IF(D1723="","",VLOOKUP(D1723, 'Товары '!$B$2:$C$78, 2, FALSE))
</f>
        <v>9</v>
      </c>
      <c r="K1723" s="15">
        <f t="shared" si="35"/>
        <v>6</v>
      </c>
    </row>
    <row r="1724">
      <c r="A1724" s="6">
        <v>19.0</v>
      </c>
      <c r="B1724" s="7">
        <v>45979.0</v>
      </c>
      <c r="C1724" s="8">
        <v>0.848761574074074</v>
      </c>
      <c r="D1724" s="6" t="s">
        <v>39</v>
      </c>
      <c r="E1724" s="10"/>
      <c r="F1724" s="10"/>
      <c r="I1724" s="14">
        <f t="array" ref="I1724">IF(D1724="","",INDEX('Товары '!$D$2:$D$78, MATCH(D1724, 'Товары '!$B$2:$B$78, 0)))
</f>
        <v>15</v>
      </c>
      <c r="J1724" s="14">
        <f>IF(D1724="","",VLOOKUP(D1724, 'Товары '!$B$2:$C$78, 2, FALSE))
</f>
        <v>8</v>
      </c>
      <c r="K1724" s="15">
        <f t="shared" si="35"/>
        <v>7</v>
      </c>
    </row>
    <row r="1725">
      <c r="A1725" s="6">
        <v>20.0</v>
      </c>
      <c r="B1725" s="7">
        <v>45979.0</v>
      </c>
      <c r="C1725" s="8">
        <v>0.8526273148148148</v>
      </c>
      <c r="D1725" s="6" t="s">
        <v>15</v>
      </c>
      <c r="E1725" s="10"/>
      <c r="F1725" s="10"/>
      <c r="I1725" s="13">
        <f t="array" ref="I1725">IF(D1725="","",INDEX('Товары '!$D$2:$D$78, MATCH(D1725, 'Товары '!$B$2:$B$78, 0)))
</f>
        <v>15</v>
      </c>
      <c r="J1725" s="14">
        <f>IF(D1725="","",VLOOKUP(D1725, 'Товары '!$B$2:$C$78, 2, FALSE))
</f>
        <v>9</v>
      </c>
      <c r="K1725" s="15">
        <f t="shared" si="35"/>
        <v>6</v>
      </c>
    </row>
    <row r="1726">
      <c r="A1726" s="6">
        <v>21.0</v>
      </c>
      <c r="B1726" s="7">
        <v>45979.0</v>
      </c>
      <c r="C1726" s="8">
        <v>0.8741319444444444</v>
      </c>
      <c r="D1726" s="6" t="s">
        <v>14</v>
      </c>
      <c r="E1726" s="10"/>
      <c r="F1726" s="10"/>
      <c r="I1726" s="14">
        <f t="array" ref="I1726">IF(D1726="","",INDEX('Товары '!$D$2:$D$78, MATCH(D1726, 'Товары '!$B$2:$B$78, 0)))
</f>
        <v>15</v>
      </c>
      <c r="J1726" s="14">
        <f>IF(D1726="","",VLOOKUP(D1726, 'Товары '!$B$2:$C$78, 2, FALSE))
</f>
        <v>9</v>
      </c>
      <c r="K1726" s="15">
        <f t="shared" si="35"/>
        <v>6</v>
      </c>
    </row>
    <row r="1727">
      <c r="A1727" s="6">
        <v>22.0</v>
      </c>
      <c r="B1727" s="7">
        <v>45979.0</v>
      </c>
      <c r="C1727" s="8">
        <v>0.8745023148148148</v>
      </c>
      <c r="D1727" s="6" t="s">
        <v>12</v>
      </c>
      <c r="E1727" s="10"/>
      <c r="F1727" s="10"/>
      <c r="I1727" s="14">
        <f t="array" ref="I1727">IF(D1727="","",INDEX('Товары '!$D$2:$D$78, MATCH(D1727, 'Товары '!$B$2:$B$78, 0)))
</f>
        <v>13</v>
      </c>
      <c r="J1727" s="14">
        <f>IF(D1727="","",VLOOKUP(D1727, 'Товары '!$B$2:$C$78, 2, FALSE))
</f>
        <v>6.4</v>
      </c>
      <c r="K1727" s="15">
        <f t="shared" si="35"/>
        <v>6.6</v>
      </c>
    </row>
    <row r="1728">
      <c r="A1728" s="6">
        <v>23.0</v>
      </c>
      <c r="B1728" s="7">
        <v>45979.0</v>
      </c>
      <c r="C1728" s="8">
        <v>0.9017939814814815</v>
      </c>
      <c r="D1728" s="6" t="s">
        <v>20</v>
      </c>
      <c r="E1728" s="10"/>
      <c r="F1728" s="10"/>
      <c r="I1728" s="14">
        <f t="array" ref="I1728">IF(D1728="","",INDEX('Товары '!$D$2:$D$78, MATCH(D1728, 'Товары '!$B$2:$B$78, 0)))
</f>
        <v>15</v>
      </c>
      <c r="J1728" s="14">
        <f>IF(D1728="","",VLOOKUP(D1728, 'Товары '!$B$2:$C$78, 2, FALSE))
</f>
        <v>9</v>
      </c>
      <c r="K1728" s="15">
        <f t="shared" si="35"/>
        <v>6</v>
      </c>
    </row>
    <row r="1729">
      <c r="A1729" s="6">
        <v>24.0</v>
      </c>
      <c r="B1729" s="7">
        <v>45979.0</v>
      </c>
      <c r="C1729" s="8">
        <v>0.9018402777777778</v>
      </c>
      <c r="D1729" s="6" t="s">
        <v>20</v>
      </c>
      <c r="E1729" s="10"/>
      <c r="F1729" s="10"/>
      <c r="I1729" s="14">
        <f t="array" ref="I1729">IF(D1729="","",INDEX('Товары '!$D$2:$D$78, MATCH(D1729, 'Товары '!$B$2:$B$78, 0)))
</f>
        <v>15</v>
      </c>
      <c r="J1729" s="14">
        <f>IF(D1729="","",VLOOKUP(D1729, 'Товары '!$B$2:$C$78, 2, FALSE))
</f>
        <v>9</v>
      </c>
      <c r="K1729" s="15">
        <f t="shared" si="35"/>
        <v>6</v>
      </c>
    </row>
    <row r="1730">
      <c r="A1730" s="6">
        <v>25.0</v>
      </c>
      <c r="B1730" s="7"/>
      <c r="C1730" s="8"/>
      <c r="D1730" s="18"/>
      <c r="E1730" s="10"/>
      <c r="F1730" s="10"/>
      <c r="I1730" s="13" t="str">
        <f t="array" ref="I1730">IF(D1730="","",INDEX('Товары '!$D$2:$D$78, MATCH(D1730, 'Товары '!$B$2:$B$78, 0)))
</f>
        <v/>
      </c>
      <c r="J1730" s="13" t="str">
        <f>IF(D1730="","",VLOOKUP(D1730, 'Товары '!$B$2:$C$78, 2, FALSE))
</f>
        <v/>
      </c>
      <c r="K1730" s="15">
        <f t="shared" si="35"/>
        <v>0</v>
      </c>
    </row>
    <row r="1731">
      <c r="A1731" s="6">
        <v>26.0</v>
      </c>
      <c r="B1731" s="7"/>
      <c r="C1731" s="8"/>
      <c r="D1731" s="18"/>
      <c r="E1731" s="10"/>
      <c r="F1731" s="10"/>
      <c r="I1731" s="13" t="str">
        <f t="array" ref="I1731">IF(D1731="","",INDEX('Товары '!$D$2:$D$78, MATCH(D1731, 'Товары '!$B$2:$B$78, 0)))
</f>
        <v/>
      </c>
      <c r="J1731" s="13" t="str">
        <f>IF(D1731="","",VLOOKUP(D1731, 'Товары '!$B$2:$C$78, 2, FALSE))
</f>
        <v/>
      </c>
      <c r="K1731" s="15">
        <f t="shared" si="35"/>
        <v>0</v>
      </c>
    </row>
    <row r="1732">
      <c r="A1732" s="6">
        <v>27.0</v>
      </c>
      <c r="B1732" s="7"/>
      <c r="C1732" s="8"/>
      <c r="D1732" s="18"/>
      <c r="E1732" s="10"/>
      <c r="F1732" s="10"/>
      <c r="I1732" s="13" t="str">
        <f t="array" ref="I1732">IF(D1732="","",INDEX('Товары '!$D$2:$D$78, MATCH(D1732, 'Товары '!$B$2:$B$78, 0)))
</f>
        <v/>
      </c>
      <c r="J1732" s="13" t="str">
        <f>IF(D1732="","",VLOOKUP(D1732, 'Товары '!$B$2:$C$78, 2, FALSE))
</f>
        <v/>
      </c>
      <c r="K1732" s="15">
        <f t="shared" si="35"/>
        <v>0</v>
      </c>
    </row>
    <row r="1733">
      <c r="A1733" s="6">
        <v>28.0</v>
      </c>
      <c r="B1733" s="7"/>
      <c r="C1733" s="8"/>
      <c r="D1733" s="18"/>
      <c r="E1733" s="10"/>
      <c r="F1733" s="10"/>
      <c r="I1733" s="13" t="str">
        <f t="array" ref="I1733">IF(D1733="","",INDEX('Товары '!$D$2:$D$78, MATCH(D1733, 'Товары '!$B$2:$B$78, 0)))
</f>
        <v/>
      </c>
      <c r="J1733" s="13" t="str">
        <f>IF(D1733="","",VLOOKUP(D1733, 'Товары '!$B$2:$C$78, 2, FALSE))
</f>
        <v/>
      </c>
      <c r="K1733" s="15">
        <f t="shared" si="35"/>
        <v>0</v>
      </c>
    </row>
    <row r="1734">
      <c r="A1734" s="6">
        <v>29.0</v>
      </c>
      <c r="B1734" s="7"/>
      <c r="C1734" s="8"/>
      <c r="D1734" s="18"/>
      <c r="E1734" s="10"/>
      <c r="F1734" s="10">
        <v>5.0</v>
      </c>
      <c r="I1734" s="13" t="str">
        <f t="array" ref="I1734">IF(D1734="","",INDEX('Товары '!$D$2:$D$78, MATCH(D1734, 'Товары '!$B$2:$B$78, 0)))
</f>
        <v/>
      </c>
      <c r="J1734" s="13" t="str">
        <f>IF(D1734="","",VLOOKUP(D1734, 'Товары '!$B$2:$C$78, 2, FALSE))
</f>
        <v/>
      </c>
      <c r="K1734" s="15">
        <f t="shared" si="35"/>
        <v>-5</v>
      </c>
    </row>
    <row r="1735">
      <c r="A1735" s="6">
        <v>30.0</v>
      </c>
      <c r="B1735" s="7"/>
      <c r="C1735" s="8"/>
      <c r="D1735" s="18"/>
      <c r="E1735" s="10"/>
      <c r="F1735" s="10"/>
      <c r="I1735" s="13" t="str">
        <f t="array" ref="I1735">IF(D1735="","",INDEX('Товары '!$D$2:$D$78, MATCH(D1735, 'Товары '!$B$2:$B$78, 0)))
</f>
        <v/>
      </c>
      <c r="J1735" s="13" t="str">
        <f>IF(D1735="","",VLOOKUP(D1735, 'Товары '!$B$2:$C$78, 2, FALSE))
</f>
        <v/>
      </c>
      <c r="K1735" s="15">
        <f t="shared" si="35"/>
        <v>0</v>
      </c>
    </row>
    <row r="1736">
      <c r="A1736" s="6">
        <v>31.0</v>
      </c>
      <c r="B1736" s="7"/>
      <c r="C1736" s="8"/>
      <c r="D1736" s="18"/>
      <c r="E1736" s="10"/>
      <c r="F1736" s="10"/>
      <c r="I1736" s="13" t="str">
        <f t="array" ref="I1736">IF(D1736="","",INDEX('Товары '!$D$2:$D$78, MATCH(D1736, 'Товары '!$B$2:$B$78, 0)))
</f>
        <v/>
      </c>
      <c r="J1736" s="13" t="str">
        <f>IF(D1736="","",VLOOKUP(D1736, 'Товары '!$B$2:$C$78, 2, FALSE))
</f>
        <v/>
      </c>
      <c r="K1736" s="15">
        <f t="shared" si="35"/>
        <v>0</v>
      </c>
    </row>
    <row r="1737">
      <c r="A1737" s="6">
        <v>32.0</v>
      </c>
      <c r="B1737" s="7"/>
      <c r="C1737" s="8"/>
      <c r="D1737" s="18"/>
      <c r="E1737" s="10"/>
      <c r="F1737" s="10"/>
      <c r="I1737" s="13" t="str">
        <f t="array" ref="I1737">IF(D1737="","",INDEX('Товары '!$D$2:$D$78, MATCH(D1737, 'Товары '!$B$2:$B$78, 0)))
</f>
        <v/>
      </c>
      <c r="J1737" s="13" t="str">
        <f>IF(D1737="","",VLOOKUP(D1737, 'Товары '!$B$2:$C$78, 2, FALSE))
</f>
        <v/>
      </c>
      <c r="K1737" s="15">
        <f t="shared" si="35"/>
        <v>0</v>
      </c>
    </row>
    <row r="1738">
      <c r="A1738" s="6">
        <v>33.0</v>
      </c>
      <c r="B1738" s="7"/>
      <c r="C1738" s="8"/>
      <c r="D1738" s="18"/>
      <c r="E1738" s="10"/>
      <c r="F1738" s="10"/>
      <c r="I1738" s="13" t="str">
        <f t="array" ref="I1738">IF(D1738="","",INDEX('Товары '!$D$2:$D$78, MATCH(D1738, 'Товары '!$B$2:$B$78, 0)))
</f>
        <v/>
      </c>
      <c r="J1738" s="13" t="str">
        <f>IF(D1738="","",VLOOKUP(D1738, 'Товары '!$B$2:$C$78, 2, FALSE))
</f>
        <v/>
      </c>
      <c r="K1738" s="15">
        <f t="shared" si="35"/>
        <v>0</v>
      </c>
    </row>
    <row r="1739">
      <c r="A1739" s="6">
        <v>34.0</v>
      </c>
      <c r="B1739" s="7"/>
      <c r="C1739" s="8"/>
      <c r="D1739" s="18"/>
      <c r="E1739" s="10"/>
      <c r="F1739" s="10"/>
      <c r="I1739" s="13" t="str">
        <f t="array" ref="I1739">IF(D1739="","",INDEX('Товары '!$D$2:$D$78, MATCH(D1739, 'Товары '!$B$2:$B$78, 0)))
</f>
        <v/>
      </c>
      <c r="J1739" s="13" t="str">
        <f>IF(D1739="","",VLOOKUP(D1739, 'Товары '!$B$2:$C$78, 2, FALSE))
</f>
        <v/>
      </c>
      <c r="K1739" s="15">
        <f t="shared" si="35"/>
        <v>0</v>
      </c>
    </row>
    <row r="1740">
      <c r="A1740" s="6">
        <v>35.0</v>
      </c>
      <c r="B1740" s="7"/>
      <c r="C1740" s="8"/>
      <c r="D1740" s="18"/>
      <c r="E1740" s="10"/>
      <c r="F1740" s="10"/>
      <c r="I1740" s="13" t="str">
        <f t="array" ref="I1740">IF(D1740="","",INDEX('Товары '!$D$2:$D$78, MATCH(D1740, 'Товары '!$B$2:$B$78, 0)))
</f>
        <v/>
      </c>
      <c r="J1740" s="13" t="str">
        <f>IF(D1740="","",VLOOKUP(D1740, 'Товары '!$B$2:$C$78, 2, FALSE))
</f>
        <v/>
      </c>
      <c r="K1740" s="15">
        <f t="shared" si="35"/>
        <v>0</v>
      </c>
    </row>
    <row r="1741">
      <c r="A1741" s="6">
        <v>36.0</v>
      </c>
      <c r="B1741" s="7"/>
      <c r="C1741" s="8"/>
      <c r="D1741" s="18"/>
      <c r="E1741" s="10"/>
      <c r="F1741" s="10"/>
      <c r="I1741" s="13" t="str">
        <f t="array" ref="I1741">IF(D1741="","",INDEX('Товары '!$D$2:$D$78, MATCH(D1741, 'Товары '!$B$2:$B$78, 0)))
</f>
        <v/>
      </c>
      <c r="J1741" s="13" t="str">
        <f>IF(D1741="","",VLOOKUP(D1741, 'Товары '!$B$2:$C$78, 2, FALSE))
</f>
        <v/>
      </c>
      <c r="K1741" s="15">
        <f t="shared" si="35"/>
        <v>0</v>
      </c>
    </row>
    <row r="1742">
      <c r="A1742" s="6">
        <v>37.0</v>
      </c>
      <c r="B1742" s="7"/>
      <c r="C1742" s="8"/>
      <c r="D1742" s="18"/>
      <c r="E1742" s="10"/>
      <c r="F1742" s="10"/>
      <c r="I1742" s="13" t="str">
        <f t="array" ref="I1742">IF(D1742="","",INDEX('Товары '!$D$2:$D$78, MATCH(D1742, 'Товары '!$B$2:$B$78, 0)))
</f>
        <v/>
      </c>
      <c r="J1742" s="13" t="str">
        <f>IF(D1742="","",VLOOKUP(D1742, 'Товары '!$B$2:$C$78, 2, FALSE))
</f>
        <v/>
      </c>
      <c r="K1742" s="15">
        <f t="shared" si="35"/>
        <v>0</v>
      </c>
    </row>
    <row r="1743">
      <c r="A1743" s="6">
        <v>38.0</v>
      </c>
      <c r="B1743" s="7"/>
      <c r="C1743" s="8"/>
      <c r="D1743" s="18"/>
      <c r="E1743" s="10"/>
      <c r="F1743" s="10"/>
      <c r="I1743" s="13" t="str">
        <f t="array" ref="I1743">IF(D1743="","",INDEX('Товары '!$D$2:$D$78, MATCH(D1743, 'Товары '!$B$2:$B$78, 0)))
</f>
        <v/>
      </c>
      <c r="J1743" s="13" t="str">
        <f>IF(D1743="","",VLOOKUP(D1743, 'Товары '!$B$2:$C$78, 2, FALSE))
</f>
        <v/>
      </c>
      <c r="K1743" s="15">
        <f t="shared" si="35"/>
        <v>0</v>
      </c>
    </row>
    <row r="1744">
      <c r="A1744" s="6">
        <v>39.0</v>
      </c>
      <c r="B1744" s="7"/>
      <c r="C1744" s="8"/>
      <c r="D1744" s="18"/>
      <c r="E1744" s="10"/>
      <c r="F1744" s="10"/>
      <c r="I1744" s="13" t="str">
        <f t="array" ref="I1744">IF(D1744="","",INDEX('Товары '!$D$2:$D$78, MATCH(D1744, 'Товары '!$B$2:$B$78, 0)))
</f>
        <v/>
      </c>
      <c r="J1744" s="13" t="str">
        <f>IF(D1744="","",VLOOKUP(D1744, 'Товары '!$B$2:$C$78, 2, FALSE))
</f>
        <v/>
      </c>
      <c r="K1744" s="15">
        <f t="shared" si="35"/>
        <v>0</v>
      </c>
    </row>
    <row r="1745">
      <c r="A1745" s="6">
        <v>40.0</v>
      </c>
      <c r="B1745" s="7"/>
      <c r="C1745" s="8"/>
      <c r="D1745" s="18"/>
      <c r="E1745" s="10"/>
      <c r="F1745" s="10"/>
      <c r="I1745" s="13" t="str">
        <f t="array" ref="I1745">IF(D1745="","",INDEX('Товары '!$D$2:$D$78, MATCH(D1745, 'Товары '!$B$2:$B$78, 0)))
</f>
        <v/>
      </c>
      <c r="J1745" s="13" t="str">
        <f>IF(D1745="","",VLOOKUP(D1745, 'Товары '!$B$2:$C$78, 2, FALSE))
</f>
        <v/>
      </c>
      <c r="K1745" s="15">
        <f t="shared" si="35"/>
        <v>0</v>
      </c>
    </row>
    <row r="1746">
      <c r="A1746" s="6">
        <v>41.0</v>
      </c>
      <c r="B1746" s="7"/>
      <c r="C1746" s="8"/>
      <c r="D1746" s="18"/>
      <c r="E1746" s="10"/>
      <c r="F1746" s="10"/>
      <c r="I1746" s="13" t="str">
        <f t="array" ref="I1746">IF(D1746="","",INDEX('Товары '!$D$2:$D$78, MATCH(D1746, 'Товары '!$B$2:$B$78, 0)))
</f>
        <v/>
      </c>
      <c r="J1746" s="13" t="str">
        <f>IF(D1746="","",VLOOKUP(D1746, 'Товары '!$B$2:$C$78, 2, FALSE))
</f>
        <v/>
      </c>
      <c r="K1746" s="15">
        <f t="shared" si="35"/>
        <v>0</v>
      </c>
    </row>
    <row r="1747">
      <c r="A1747" s="6">
        <v>42.0</v>
      </c>
      <c r="B1747" s="7"/>
      <c r="C1747" s="8"/>
      <c r="D1747" s="18"/>
      <c r="E1747" s="10"/>
      <c r="F1747" s="10"/>
      <c r="I1747" s="13" t="str">
        <f t="array" ref="I1747">IF(D1747="","",INDEX('Товары '!$D$2:$D$78, MATCH(D1747, 'Товары '!$B$2:$B$78, 0)))
</f>
        <v/>
      </c>
      <c r="J1747" s="13" t="str">
        <f>IF(D1747="","",VLOOKUP(D1747, 'Товары '!$B$2:$C$78, 2, FALSE))
</f>
        <v/>
      </c>
      <c r="K1747" s="15">
        <f t="shared" si="35"/>
        <v>0</v>
      </c>
    </row>
    <row r="1748">
      <c r="A1748" s="6">
        <v>43.0</v>
      </c>
      <c r="B1748" s="7"/>
      <c r="C1748" s="8"/>
      <c r="D1748" s="18"/>
      <c r="E1748" s="10"/>
      <c r="F1748" s="10"/>
      <c r="I1748" s="13" t="str">
        <f t="array" ref="I1748">IF(D1748="","",INDEX('Товары '!$D$2:$D$78, MATCH(D1748, 'Товары '!$B$2:$B$78, 0)))
</f>
        <v/>
      </c>
      <c r="J1748" s="13" t="str">
        <f>IF(D1748="","",VLOOKUP(D1748, 'Товары '!$B$2:$C$78, 2, FALSE))
</f>
        <v/>
      </c>
      <c r="K1748" s="15">
        <f t="shared" si="35"/>
        <v>0</v>
      </c>
    </row>
    <row r="1749">
      <c r="A1749" s="6">
        <v>44.0</v>
      </c>
      <c r="B1749" s="7"/>
      <c r="C1749" s="8"/>
      <c r="D1749" s="18"/>
      <c r="E1749" s="10"/>
      <c r="F1749" s="10"/>
      <c r="I1749" s="13" t="str">
        <f t="array" ref="I1749">IF(D1749="","",INDEX('Товары '!$D$2:$D$78, MATCH(D1749, 'Товары '!$B$2:$B$78, 0)))
</f>
        <v/>
      </c>
      <c r="J1749" s="13" t="str">
        <f>IF(D1749="","",VLOOKUP(D1749, 'Товары '!$B$2:$C$78, 2, FALSE))
</f>
        <v/>
      </c>
      <c r="K1749" s="15">
        <f t="shared" si="35"/>
        <v>0</v>
      </c>
    </row>
    <row r="1750">
      <c r="A1750" s="6">
        <v>45.0</v>
      </c>
      <c r="B1750" s="7"/>
      <c r="C1750" s="8"/>
      <c r="D1750" s="18"/>
      <c r="E1750" s="10"/>
      <c r="F1750" s="10"/>
      <c r="I1750" s="13" t="str">
        <f t="array" ref="I1750">IF(D1750="","",INDEX('Товары '!$D$2:$D$78, MATCH(D1750, 'Товары '!$B$2:$B$78, 0)))
</f>
        <v/>
      </c>
      <c r="J1750" s="13" t="str">
        <f>IF(D1750="","",VLOOKUP(D1750, 'Товары '!$B$2:$C$78, 2, FALSE))
</f>
        <v/>
      </c>
      <c r="K1750" s="15">
        <f t="shared" si="35"/>
        <v>0</v>
      </c>
    </row>
    <row r="1751">
      <c r="A1751" s="6">
        <v>46.0</v>
      </c>
      <c r="B1751" s="7"/>
      <c r="C1751" s="8"/>
      <c r="D1751" s="18"/>
      <c r="E1751" s="10"/>
      <c r="F1751" s="10"/>
      <c r="I1751" s="13" t="str">
        <f t="array" ref="I1751">IF(D1751="","",INDEX('Товары '!$D$2:$D$78, MATCH(D1751, 'Товары '!$B$2:$B$78, 0)))
</f>
        <v/>
      </c>
      <c r="J1751" s="13" t="str">
        <f>IF(D1751="","",VLOOKUP(D1751, 'Товары '!$B$2:$C$78, 2, FALSE))
</f>
        <v/>
      </c>
      <c r="K1751" s="15">
        <f t="shared" si="35"/>
        <v>0</v>
      </c>
    </row>
    <row r="1752">
      <c r="A1752" s="6">
        <v>47.0</v>
      </c>
      <c r="B1752" s="7"/>
      <c r="C1752" s="8"/>
      <c r="D1752" s="18"/>
      <c r="E1752" s="10"/>
      <c r="F1752" s="10"/>
      <c r="I1752" s="13" t="str">
        <f t="array" ref="I1752">IF(D1752="","",INDEX('Товары '!$D$2:$D$78, MATCH(D1752, 'Товары '!$B$2:$B$78, 0)))
</f>
        <v/>
      </c>
      <c r="J1752" s="13" t="str">
        <f>IF(D1752="","",VLOOKUP(D1752, 'Товары '!$B$2:$C$78, 2, FALSE))
</f>
        <v/>
      </c>
      <c r="K1752" s="15">
        <f t="shared" si="35"/>
        <v>0</v>
      </c>
    </row>
    <row r="1753">
      <c r="A1753" s="6">
        <v>48.0</v>
      </c>
      <c r="B1753" s="7"/>
      <c r="C1753" s="8"/>
      <c r="D1753" s="18"/>
      <c r="E1753" s="10"/>
      <c r="F1753" s="10"/>
      <c r="I1753" s="13" t="str">
        <f t="array" ref="I1753">IF(D1753="","",INDEX('Товары '!$D$2:$D$78, MATCH(D1753, 'Товары '!$B$2:$B$78, 0)))
</f>
        <v/>
      </c>
      <c r="J1753" s="13" t="str">
        <f>IF(D1753="","",VLOOKUP(D1753, 'Товары '!$B$2:$C$78, 2, FALSE))
</f>
        <v/>
      </c>
      <c r="K1753" s="15">
        <f t="shared" si="35"/>
        <v>0</v>
      </c>
    </row>
    <row r="1754">
      <c r="A1754" s="6">
        <v>49.0</v>
      </c>
      <c r="B1754" s="7"/>
      <c r="C1754" s="8"/>
      <c r="D1754" s="18"/>
      <c r="E1754" s="10"/>
      <c r="F1754" s="10"/>
      <c r="I1754" s="13" t="str">
        <f t="array" ref="I1754">IF(D1754="","",INDEX('Товары '!$D$2:$D$78, MATCH(D1754, 'Товары '!$B$2:$B$78, 0)))
</f>
        <v/>
      </c>
      <c r="J1754" s="13" t="str">
        <f>IF(D1754="","",VLOOKUP(D1754, 'Товары '!$B$2:$C$78, 2, FALSE))
</f>
        <v/>
      </c>
      <c r="K1754" s="15">
        <f t="shared" si="35"/>
        <v>0</v>
      </c>
    </row>
    <row r="1755">
      <c r="A1755" s="6">
        <v>50.0</v>
      </c>
      <c r="B1755" s="7"/>
      <c r="C1755" s="8"/>
      <c r="D1755" s="18"/>
      <c r="E1755" s="10"/>
      <c r="F1755" s="10"/>
      <c r="I1755" s="13" t="str">
        <f t="array" ref="I1755">IF(D1755="","",INDEX('Товары '!$D$2:$D$78, MATCH(D1755, 'Товары '!$B$2:$B$78, 0)))
</f>
        <v/>
      </c>
      <c r="J1755" s="13" t="str">
        <f>IF(D1755="","",VLOOKUP(D1755, 'Товары '!$B$2:$C$78, 2, FALSE))
</f>
        <v/>
      </c>
      <c r="K1755" s="15">
        <f t="shared" si="35"/>
        <v>0</v>
      </c>
    </row>
    <row r="1756">
      <c r="A1756" s="6">
        <v>51.0</v>
      </c>
      <c r="B1756" s="7"/>
      <c r="C1756" s="8"/>
      <c r="D1756" s="18"/>
      <c r="E1756" s="10"/>
      <c r="F1756" s="10"/>
      <c r="I1756" s="13" t="str">
        <f t="array" ref="I1756">IF(D1756="","",INDEX('Товары '!$D$2:$D$78, MATCH(D1756, 'Товары '!$B$2:$B$78, 0)))
</f>
        <v/>
      </c>
      <c r="J1756" s="13" t="str">
        <f>IF(D1756="","",VLOOKUP(D1756, 'Товары '!$B$2:$C$78, 2, FALSE))
</f>
        <v/>
      </c>
      <c r="K1756" s="15">
        <f t="shared" si="35"/>
        <v>0</v>
      </c>
    </row>
    <row r="1757">
      <c r="A1757" s="6">
        <v>52.0</v>
      </c>
      <c r="B1757" s="7"/>
      <c r="C1757" s="8"/>
      <c r="D1757" s="18"/>
      <c r="E1757" s="10"/>
      <c r="F1757" s="10"/>
      <c r="I1757" s="13" t="str">
        <f t="array" ref="I1757">IF(D1757="","",INDEX('Товары '!$D$2:$D$78, MATCH(D1757, 'Товары '!$B$2:$B$78, 0)))
</f>
        <v/>
      </c>
      <c r="J1757" s="13" t="str">
        <f>IF(D1757="","",VLOOKUP(D1757, 'Товары '!$B$2:$C$78, 2, FALSE))
</f>
        <v/>
      </c>
      <c r="K1757" s="15">
        <f t="shared" si="35"/>
        <v>0</v>
      </c>
    </row>
    <row r="1758">
      <c r="A1758" s="6">
        <v>53.0</v>
      </c>
      <c r="B1758" s="7"/>
      <c r="C1758" s="8"/>
      <c r="D1758" s="18"/>
      <c r="E1758" s="10"/>
      <c r="F1758" s="10"/>
      <c r="I1758" s="13" t="str">
        <f t="array" ref="I1758">IF(D1758="","",INDEX('Товары '!$D$2:$D$78, MATCH(D1758, 'Товары '!$B$2:$B$78, 0)))
</f>
        <v/>
      </c>
      <c r="J1758" s="13" t="str">
        <f>IF(D1758="","",VLOOKUP(D1758, 'Товары '!$B$2:$C$78, 2, FALSE))
</f>
        <v/>
      </c>
      <c r="K1758" s="15">
        <f t="shared" si="35"/>
        <v>0</v>
      </c>
    </row>
    <row r="1759">
      <c r="A1759" s="6">
        <v>54.0</v>
      </c>
      <c r="B1759" s="7"/>
      <c r="C1759" s="8"/>
      <c r="D1759" s="18"/>
      <c r="E1759" s="10"/>
      <c r="F1759" s="10"/>
      <c r="I1759" s="13" t="str">
        <f t="array" ref="I1759">IF(D1759="","",INDEX('Товары '!$D$2:$D$78, MATCH(D1759, 'Товары '!$B$2:$B$78, 0)))
</f>
        <v/>
      </c>
      <c r="J1759" s="13" t="str">
        <f>IF(D1759="","",VLOOKUP(D1759, 'Товары '!$B$2:$C$78, 2, FALSE))
</f>
        <v/>
      </c>
      <c r="K1759" s="15">
        <f t="shared" si="35"/>
        <v>0</v>
      </c>
    </row>
    <row r="1760">
      <c r="A1760" s="6">
        <v>55.0</v>
      </c>
      <c r="B1760" s="7"/>
      <c r="C1760" s="8"/>
      <c r="D1760" s="18"/>
      <c r="E1760" s="10"/>
      <c r="F1760" s="10"/>
      <c r="I1760" s="13" t="str">
        <f t="array" ref="I1760">IF(D1760="","",INDEX('Товары '!$D$2:$D$78, MATCH(D1760, 'Товары '!$B$2:$B$78, 0)))
</f>
        <v/>
      </c>
      <c r="J1760" s="13" t="str">
        <f>IF(D1760="","",VLOOKUP(D1760, 'Товары '!$B$2:$C$78, 2, FALSE))
</f>
        <v/>
      </c>
      <c r="K1760" s="15">
        <f t="shared" si="35"/>
        <v>0</v>
      </c>
    </row>
    <row r="1761">
      <c r="A1761" s="6">
        <v>56.0</v>
      </c>
      <c r="B1761" s="7"/>
      <c r="C1761" s="8"/>
      <c r="D1761" s="18"/>
      <c r="E1761" s="10"/>
      <c r="F1761" s="10"/>
      <c r="I1761" s="13" t="str">
        <f t="array" ref="I1761">IF(D1761="","",INDEX('Товары '!$D$2:$D$78, MATCH(D1761, 'Товары '!$B$2:$B$78, 0)))
</f>
        <v/>
      </c>
      <c r="J1761" s="13" t="str">
        <f>IF(D1761="","",VLOOKUP(D1761, 'Товары '!$B$2:$C$78, 2, FALSE))
</f>
        <v/>
      </c>
      <c r="K1761" s="15">
        <f t="shared" si="35"/>
        <v>0</v>
      </c>
    </row>
    <row r="1762">
      <c r="A1762" s="6">
        <v>57.0</v>
      </c>
      <c r="B1762" s="7"/>
      <c r="C1762" s="8"/>
      <c r="D1762" s="18"/>
      <c r="E1762" s="10"/>
      <c r="F1762" s="10"/>
      <c r="I1762" s="13" t="str">
        <f t="array" ref="I1762">IF(D1762="","",INDEX('Товары '!$D$2:$D$78, MATCH(D1762, 'Товары '!$B$2:$B$78, 0)))
</f>
        <v/>
      </c>
      <c r="J1762" s="13" t="str">
        <f>IF(D1762="","",VLOOKUP(D1762, 'Товары '!$B$2:$C$78, 2, FALSE))
</f>
        <v/>
      </c>
      <c r="K1762" s="15">
        <f t="shared" si="35"/>
        <v>0</v>
      </c>
    </row>
    <row r="1763">
      <c r="A1763" s="6">
        <v>58.0</v>
      </c>
      <c r="B1763" s="7"/>
      <c r="C1763" s="8"/>
      <c r="D1763" s="18"/>
      <c r="E1763" s="10"/>
      <c r="F1763" s="10"/>
      <c r="I1763" s="13" t="str">
        <f t="array" ref="I1763">IF(D1763="","",INDEX('Товары '!$D$2:$D$78, MATCH(D1763, 'Товары '!$B$2:$B$78, 0)))
</f>
        <v/>
      </c>
      <c r="J1763" s="13" t="str">
        <f>IF(D1763="","",VLOOKUP(D1763, 'Товары '!$B$2:$C$78, 2, FALSE))
</f>
        <v/>
      </c>
      <c r="K1763" s="15">
        <f t="shared" si="35"/>
        <v>0</v>
      </c>
    </row>
    <row r="1764">
      <c r="A1764" s="6">
        <v>59.0</v>
      </c>
      <c r="B1764" s="7"/>
      <c r="C1764" s="8"/>
      <c r="D1764" s="18"/>
      <c r="E1764" s="10"/>
      <c r="F1764" s="10"/>
      <c r="I1764" s="13" t="str">
        <f t="array" ref="I1764">IF(D1764="","",INDEX('Товары '!$D$2:$D$78, MATCH(D1764, 'Товары '!$B$2:$B$78, 0)))
</f>
        <v/>
      </c>
      <c r="J1764" s="13" t="str">
        <f>IF(D1764="","",VLOOKUP(D1764, 'Товары '!$B$2:$C$78, 2, FALSE))
</f>
        <v/>
      </c>
      <c r="K1764" s="15">
        <f t="shared" si="35"/>
        <v>0</v>
      </c>
    </row>
    <row r="1765">
      <c r="A1765" s="6">
        <v>60.0</v>
      </c>
      <c r="B1765" s="7"/>
      <c r="C1765" s="8"/>
      <c r="D1765" s="18"/>
      <c r="E1765" s="10"/>
      <c r="F1765" s="10"/>
      <c r="I1765" s="13" t="str">
        <f t="array" ref="I1765">IF(D1765="","",INDEX('Товары '!$D$2:$D$78, MATCH(D1765, 'Товары '!$B$2:$B$78, 0)))
</f>
        <v/>
      </c>
      <c r="J1765" s="13" t="str">
        <f>IF(D1765="","",VLOOKUP(D1765, 'Товары '!$B$2:$C$78, 2, FALSE))
</f>
        <v/>
      </c>
      <c r="K1765" s="15">
        <f t="shared" si="35"/>
        <v>0</v>
      </c>
    </row>
    <row r="1766">
      <c r="A1766" s="1" t="s">
        <v>0</v>
      </c>
      <c r="B1766" s="1" t="s">
        <v>1</v>
      </c>
      <c r="C1766" s="2" t="s">
        <v>2</v>
      </c>
      <c r="D1766" s="2" t="s">
        <v>3</v>
      </c>
      <c r="E1766" s="3" t="s">
        <v>4</v>
      </c>
      <c r="F1766" s="1" t="s">
        <v>5</v>
      </c>
      <c r="G1766" s="4" t="s">
        <v>6</v>
      </c>
      <c r="H1766" s="5" t="s">
        <v>7</v>
      </c>
      <c r="I1766" s="1" t="s">
        <v>8</v>
      </c>
      <c r="J1766" s="1" t="s">
        <v>9</v>
      </c>
      <c r="K1766" s="1" t="s">
        <v>10</v>
      </c>
    </row>
    <row r="1769">
      <c r="A1769" s="6">
        <v>1.0</v>
      </c>
      <c r="B1769" s="7">
        <v>45980.0</v>
      </c>
      <c r="C1769" s="8">
        <v>0.5913541666666666</v>
      </c>
      <c r="D1769" s="9" t="s">
        <v>15</v>
      </c>
      <c r="E1769" s="10"/>
      <c r="F1769" s="10"/>
      <c r="G1769" s="11">
        <f>SUM(K1769:K1828)</f>
        <v>191.7</v>
      </c>
      <c r="H1769" s="12">
        <f>SUM(J1769:K1828)</f>
        <v>434</v>
      </c>
      <c r="I1769" s="13">
        <f t="array" ref="I1769">IF(D1769="","",INDEX('Товары '!$D$2:$D$78, MATCH(D1769, 'Товары '!$B$2:$B$78, 0)))
</f>
        <v>15</v>
      </c>
      <c r="J1769" s="14">
        <f>IF(D1769="","",VLOOKUP(D1769, 'Товары '!$B$2:$C$78, 2, FALSE))
</f>
        <v>9</v>
      </c>
      <c r="K1769" s="15">
        <f t="shared" ref="K1769:K1828" si="36">IF(OR(I1769="", J1769=""), "", VALUE(I1769) - VALUE(J1769))-F1769
</f>
        <v>6</v>
      </c>
    </row>
    <row r="1770">
      <c r="A1770" s="6">
        <v>2.0</v>
      </c>
      <c r="B1770" s="7">
        <v>45980.0</v>
      </c>
      <c r="C1770" s="16">
        <v>0.6435185185185185</v>
      </c>
      <c r="D1770" s="9" t="s">
        <v>12</v>
      </c>
      <c r="E1770" s="10"/>
      <c r="F1770" s="10"/>
      <c r="I1770" s="14">
        <f t="array" ref="I1770">IF(D1770="","",INDEX('Товары '!$D$2:$D$78, MATCH(D1770, 'Товары '!$B$2:$B$78, 0)))
</f>
        <v>13</v>
      </c>
      <c r="J1770" s="14">
        <f>IF(D1770="","",VLOOKUP(D1770, 'Товары '!$B$2:$C$78, 2, FALSE))
</f>
        <v>6.4</v>
      </c>
      <c r="K1770" s="15">
        <f t="shared" si="36"/>
        <v>6.6</v>
      </c>
    </row>
    <row r="1771">
      <c r="A1771" s="6">
        <v>3.0</v>
      </c>
      <c r="B1771" s="17">
        <v>45980.0</v>
      </c>
      <c r="C1771" s="8">
        <v>0.6548032407407407</v>
      </c>
      <c r="D1771" s="9" t="s">
        <v>15</v>
      </c>
      <c r="E1771" s="10"/>
      <c r="F1771" s="10"/>
      <c r="I1771" s="13">
        <f t="array" ref="I1771">IF(D1771="","",INDEX('Товары '!$D$2:$D$78, MATCH(D1771, 'Товары '!$B$2:$B$78, 0)))
</f>
        <v>15</v>
      </c>
      <c r="J1771" s="14">
        <f>IF(D1771="","",VLOOKUP(D1771, 'Товары '!$B$2:$C$78, 2, FALSE))
</f>
        <v>9</v>
      </c>
      <c r="K1771" s="15">
        <f t="shared" si="36"/>
        <v>6</v>
      </c>
    </row>
    <row r="1772">
      <c r="A1772" s="6">
        <v>4.0</v>
      </c>
      <c r="B1772" s="17">
        <v>45980.0</v>
      </c>
      <c r="C1772" s="8">
        <v>0.6548611111111111</v>
      </c>
      <c r="D1772" s="9" t="s">
        <v>12</v>
      </c>
      <c r="E1772" s="10"/>
      <c r="F1772" s="10"/>
      <c r="I1772" s="14">
        <f t="array" ref="I1772">IF(D1772="","",INDEX('Товары '!$D$2:$D$78, MATCH(D1772, 'Товары '!$B$2:$B$78, 0)))
</f>
        <v>13</v>
      </c>
      <c r="J1772" s="14">
        <f>IF(D1772="","",VLOOKUP(D1772, 'Товары '!$B$2:$C$78, 2, FALSE))
</f>
        <v>6.4</v>
      </c>
      <c r="K1772" s="15">
        <f t="shared" si="36"/>
        <v>6.6</v>
      </c>
    </row>
    <row r="1773">
      <c r="A1773" s="6">
        <v>5.0</v>
      </c>
      <c r="B1773" s="17">
        <v>45980.0</v>
      </c>
      <c r="C1773" s="8">
        <v>0.6551851851851852</v>
      </c>
      <c r="D1773" s="9" t="s">
        <v>12</v>
      </c>
      <c r="E1773" s="10"/>
      <c r="F1773" s="10"/>
      <c r="I1773" s="14">
        <f t="array" ref="I1773">IF(D1773="","",INDEX('Товары '!$D$2:$D$78, MATCH(D1773, 'Товары '!$B$2:$B$78, 0)))
</f>
        <v>13</v>
      </c>
      <c r="J1773" s="14">
        <f>IF(D1773="","",VLOOKUP(D1773, 'Товары '!$B$2:$C$78, 2, FALSE))
</f>
        <v>6.4</v>
      </c>
      <c r="K1773" s="15">
        <f t="shared" si="36"/>
        <v>6.6</v>
      </c>
    </row>
    <row r="1774">
      <c r="A1774" s="6">
        <v>6.0</v>
      </c>
      <c r="B1774" s="7">
        <v>45980.0</v>
      </c>
      <c r="C1774" s="8">
        <v>0.6581018518518519</v>
      </c>
      <c r="D1774" s="9" t="s">
        <v>20</v>
      </c>
      <c r="E1774" s="10"/>
      <c r="F1774" s="10"/>
      <c r="I1774" s="14">
        <f t="array" ref="I1774">IF(D1774="","",INDEX('Товары '!$D$2:$D$78, MATCH(D1774, 'Товары '!$B$2:$B$78, 0)))
</f>
        <v>15</v>
      </c>
      <c r="J1774" s="14">
        <f>IF(D1774="","",VLOOKUP(D1774, 'Товары '!$B$2:$C$78, 2, FALSE))
</f>
        <v>9</v>
      </c>
      <c r="K1774" s="15">
        <f t="shared" si="36"/>
        <v>6</v>
      </c>
    </row>
    <row r="1775">
      <c r="A1775" s="6">
        <v>7.0</v>
      </c>
      <c r="B1775" s="7">
        <v>45980.0</v>
      </c>
      <c r="C1775" s="8">
        <v>0.7088078703703704</v>
      </c>
      <c r="D1775" s="9" t="s">
        <v>22</v>
      </c>
      <c r="E1775" s="10"/>
      <c r="F1775" s="10"/>
      <c r="I1775" s="14">
        <f t="array" ref="I1775">IF(D1775="","",INDEX('Товары '!$D$2:$D$78, MATCH(D1775, 'Товары '!$B$2:$B$78, 0)))
</f>
        <v>15</v>
      </c>
      <c r="J1775" s="14">
        <f>IF(D1775="","",VLOOKUP(D1775, 'Товары '!$B$2:$C$78, 2, FALSE))
</f>
        <v>6</v>
      </c>
      <c r="K1775" s="15">
        <f t="shared" si="36"/>
        <v>9</v>
      </c>
    </row>
    <row r="1776">
      <c r="A1776" s="6">
        <v>8.0</v>
      </c>
      <c r="B1776" s="7">
        <v>45980.0</v>
      </c>
      <c r="C1776" s="8">
        <v>0.723587962962963</v>
      </c>
      <c r="D1776" s="9" t="s">
        <v>37</v>
      </c>
      <c r="E1776" s="10"/>
      <c r="F1776" s="10"/>
      <c r="I1776" s="14">
        <f t="array" ref="I1776">IF(D1776="","",INDEX('Товары '!$D$2:$D$78, MATCH(D1776, 'Товары '!$B$2:$B$78, 0)))
</f>
        <v>15</v>
      </c>
      <c r="J1776" s="14">
        <f>IF(D1776="","",VLOOKUP(D1776, 'Товары '!$B$2:$C$78, 2, FALSE))
</f>
        <v>8</v>
      </c>
      <c r="K1776" s="15">
        <f t="shared" si="36"/>
        <v>7</v>
      </c>
    </row>
    <row r="1777">
      <c r="A1777" s="6">
        <v>9.0</v>
      </c>
      <c r="B1777" s="7">
        <v>45980.0</v>
      </c>
      <c r="C1777" s="8">
        <v>0.7280555555555556</v>
      </c>
      <c r="D1777" s="9" t="s">
        <v>15</v>
      </c>
      <c r="E1777" s="10"/>
      <c r="F1777" s="10"/>
      <c r="I1777" s="13">
        <f t="array" ref="I1777">IF(D1777="","",INDEX('Товары '!$D$2:$D$78, MATCH(D1777, 'Товары '!$B$2:$B$78, 0)))
</f>
        <v>15</v>
      </c>
      <c r="J1777" s="14">
        <f>IF(D1777="","",VLOOKUP(D1777, 'Товары '!$B$2:$C$78, 2, FALSE))
</f>
        <v>9</v>
      </c>
      <c r="K1777" s="15">
        <f t="shared" si="36"/>
        <v>6</v>
      </c>
    </row>
    <row r="1778">
      <c r="A1778" s="6">
        <v>10.0</v>
      </c>
      <c r="B1778" s="7">
        <v>45980.0</v>
      </c>
      <c r="C1778" s="8">
        <v>0.7280787037037038</v>
      </c>
      <c r="D1778" s="9" t="s">
        <v>15</v>
      </c>
      <c r="E1778" s="10"/>
      <c r="F1778" s="10"/>
      <c r="I1778" s="13">
        <f t="array" ref="I1778">IF(D1778="","",INDEX('Товары '!$D$2:$D$78, MATCH(D1778, 'Товары '!$B$2:$B$78, 0)))
</f>
        <v>15</v>
      </c>
      <c r="J1778" s="14">
        <f>IF(D1778="","",VLOOKUP(D1778, 'Товары '!$B$2:$C$78, 2, FALSE))
</f>
        <v>9</v>
      </c>
      <c r="K1778" s="15">
        <f t="shared" si="36"/>
        <v>6</v>
      </c>
    </row>
    <row r="1779">
      <c r="A1779" s="6">
        <v>11.0</v>
      </c>
      <c r="B1779" s="7">
        <v>45980.0</v>
      </c>
      <c r="C1779" s="8">
        <v>0.7294097222222222</v>
      </c>
      <c r="D1779" s="9" t="s">
        <v>19</v>
      </c>
      <c r="E1779" s="10"/>
      <c r="F1779" s="10"/>
      <c r="I1779" s="14">
        <f t="array" ref="I1779">IF(D1779="","",INDEX('Товары '!$D$2:$D$78, MATCH(D1779, 'Товары '!$B$2:$B$78, 0)))
</f>
        <v>13</v>
      </c>
      <c r="J1779" s="14">
        <f>IF(D1779="","",VLOOKUP(D1779, 'Товары '!$B$2:$C$78, 2, FALSE))
</f>
        <v>6.4</v>
      </c>
      <c r="K1779" s="15">
        <f t="shared" si="36"/>
        <v>6.6</v>
      </c>
    </row>
    <row r="1780">
      <c r="A1780" s="6">
        <v>12.0</v>
      </c>
      <c r="B1780" s="7">
        <v>45980.0</v>
      </c>
      <c r="C1780" s="8">
        <v>0.7296180555555556</v>
      </c>
      <c r="D1780" s="9" t="s">
        <v>19</v>
      </c>
      <c r="E1780" s="10"/>
      <c r="F1780" s="10"/>
      <c r="I1780" s="14">
        <f t="array" ref="I1780">IF(D1780="","",INDEX('Товары '!$D$2:$D$78, MATCH(D1780, 'Товары '!$B$2:$B$78, 0)))
</f>
        <v>13</v>
      </c>
      <c r="J1780" s="14">
        <f>IF(D1780="","",VLOOKUP(D1780, 'Товары '!$B$2:$C$78, 2, FALSE))
</f>
        <v>6.4</v>
      </c>
      <c r="K1780" s="15">
        <f t="shared" si="36"/>
        <v>6.6</v>
      </c>
    </row>
    <row r="1781">
      <c r="A1781" s="6">
        <v>13.0</v>
      </c>
      <c r="B1781" s="7">
        <v>45980.0</v>
      </c>
      <c r="C1781" s="8">
        <v>0.753287037037037</v>
      </c>
      <c r="D1781" s="6" t="s">
        <v>12</v>
      </c>
      <c r="E1781" s="10"/>
      <c r="F1781" s="10"/>
      <c r="I1781" s="14">
        <f t="array" ref="I1781">IF(D1781="","",INDEX('Товары '!$D$2:$D$78, MATCH(D1781, 'Товары '!$B$2:$B$78, 0)))
</f>
        <v>13</v>
      </c>
      <c r="J1781" s="14">
        <f>IF(D1781="","",VLOOKUP(D1781, 'Товары '!$B$2:$C$78, 2, FALSE))
</f>
        <v>6.4</v>
      </c>
      <c r="K1781" s="15">
        <f t="shared" si="36"/>
        <v>6.6</v>
      </c>
    </row>
    <row r="1782">
      <c r="A1782" s="6">
        <v>14.0</v>
      </c>
      <c r="B1782" s="7">
        <v>45980.0</v>
      </c>
      <c r="C1782" s="8">
        <v>0.753287037037037</v>
      </c>
      <c r="D1782" s="6" t="s">
        <v>12</v>
      </c>
      <c r="E1782" s="10"/>
      <c r="F1782" s="10"/>
      <c r="I1782" s="14">
        <f t="array" ref="I1782">IF(D1782="","",INDEX('Товары '!$D$2:$D$78, MATCH(D1782, 'Товары '!$B$2:$B$78, 0)))
</f>
        <v>13</v>
      </c>
      <c r="J1782" s="14">
        <f>IF(D1782="","",VLOOKUP(D1782, 'Товары '!$B$2:$C$78, 2, FALSE))
</f>
        <v>6.4</v>
      </c>
      <c r="K1782" s="15">
        <f t="shared" si="36"/>
        <v>6.6</v>
      </c>
    </row>
    <row r="1783">
      <c r="A1783" s="6">
        <v>15.0</v>
      </c>
      <c r="B1783" s="7">
        <v>45980.0</v>
      </c>
      <c r="C1783" s="8">
        <v>0.7533333333333333</v>
      </c>
      <c r="D1783" s="6" t="s">
        <v>12</v>
      </c>
      <c r="E1783" s="10"/>
      <c r="F1783" s="10"/>
      <c r="I1783" s="14">
        <f t="array" ref="I1783">IF(D1783="","",INDEX('Товары '!$D$2:$D$78, MATCH(D1783, 'Товары '!$B$2:$B$78, 0)))
</f>
        <v>13</v>
      </c>
      <c r="J1783" s="14">
        <f>IF(D1783="","",VLOOKUP(D1783, 'Товары '!$B$2:$C$78, 2, FALSE))
</f>
        <v>6.4</v>
      </c>
      <c r="K1783" s="15">
        <f t="shared" si="36"/>
        <v>6.6</v>
      </c>
    </row>
    <row r="1784">
      <c r="A1784" s="6">
        <v>16.0</v>
      </c>
      <c r="B1784" s="7">
        <v>45980.0</v>
      </c>
      <c r="C1784" s="8">
        <v>0.7534722222222222</v>
      </c>
      <c r="D1784" s="6" t="s">
        <v>12</v>
      </c>
      <c r="E1784" s="10"/>
      <c r="F1784" s="10"/>
      <c r="I1784" s="14">
        <f t="array" ref="I1784">IF(D1784="","",INDEX('Товары '!$D$2:$D$78, MATCH(D1784, 'Товары '!$B$2:$B$78, 0)))
</f>
        <v>13</v>
      </c>
      <c r="J1784" s="14">
        <f>IF(D1784="","",VLOOKUP(D1784, 'Товары '!$B$2:$C$78, 2, FALSE))
</f>
        <v>6.4</v>
      </c>
      <c r="K1784" s="15">
        <f t="shared" si="36"/>
        <v>6.6</v>
      </c>
    </row>
    <row r="1785">
      <c r="A1785" s="6">
        <v>17.0</v>
      </c>
      <c r="B1785" s="7">
        <v>45980.0</v>
      </c>
      <c r="C1785" s="8">
        <v>0.7535532407407407</v>
      </c>
      <c r="D1785" s="6" t="s">
        <v>12</v>
      </c>
      <c r="E1785" s="10"/>
      <c r="F1785" s="10"/>
      <c r="I1785" s="14">
        <f t="array" ref="I1785">IF(D1785="","",INDEX('Товары '!$D$2:$D$78, MATCH(D1785, 'Товары '!$B$2:$B$78, 0)))
</f>
        <v>13</v>
      </c>
      <c r="J1785" s="14">
        <f>IF(D1785="","",VLOOKUP(D1785, 'Товары '!$B$2:$C$78, 2, FALSE))
</f>
        <v>6.4</v>
      </c>
      <c r="K1785" s="15">
        <f t="shared" si="36"/>
        <v>6.6</v>
      </c>
    </row>
    <row r="1786">
      <c r="A1786" s="6">
        <v>18.0</v>
      </c>
      <c r="B1786" s="7">
        <v>45980.0</v>
      </c>
      <c r="C1786" s="8">
        <v>0.7536689814814815</v>
      </c>
      <c r="D1786" s="6" t="s">
        <v>20</v>
      </c>
      <c r="E1786" s="10"/>
      <c r="F1786" s="10"/>
      <c r="I1786" s="14">
        <f t="array" ref="I1786">IF(D1786="","",INDEX('Товары '!$D$2:$D$78, MATCH(D1786, 'Товары '!$B$2:$B$78, 0)))
</f>
        <v>15</v>
      </c>
      <c r="J1786" s="14">
        <f>IF(D1786="","",VLOOKUP(D1786, 'Товары '!$B$2:$C$78, 2, FALSE))
</f>
        <v>9</v>
      </c>
      <c r="K1786" s="15">
        <f t="shared" si="36"/>
        <v>6</v>
      </c>
    </row>
    <row r="1787">
      <c r="A1787" s="6">
        <v>19.0</v>
      </c>
      <c r="B1787" s="7">
        <v>45980.0</v>
      </c>
      <c r="C1787" s="8">
        <v>0.7591782407407407</v>
      </c>
      <c r="D1787" s="6" t="s">
        <v>20</v>
      </c>
      <c r="E1787" s="10"/>
      <c r="F1787" s="10"/>
      <c r="I1787" s="14">
        <f t="array" ref="I1787">IF(D1787="","",INDEX('Товары '!$D$2:$D$78, MATCH(D1787, 'Товары '!$B$2:$B$78, 0)))
</f>
        <v>15</v>
      </c>
      <c r="J1787" s="14">
        <f>IF(D1787="","",VLOOKUP(D1787, 'Товары '!$B$2:$C$78, 2, FALSE))
</f>
        <v>9</v>
      </c>
      <c r="K1787" s="15">
        <f t="shared" si="36"/>
        <v>6</v>
      </c>
    </row>
    <row r="1788">
      <c r="A1788" s="6">
        <v>20.0</v>
      </c>
      <c r="B1788" s="7">
        <v>45980.0</v>
      </c>
      <c r="C1788" s="8">
        <v>0.7592824074074074</v>
      </c>
      <c r="D1788" s="6" t="s">
        <v>20</v>
      </c>
      <c r="E1788" s="10"/>
      <c r="F1788" s="10">
        <v>5.0</v>
      </c>
      <c r="I1788" s="14">
        <f t="array" ref="I1788">IF(D1788="","",INDEX('Товары '!$D$2:$D$78, MATCH(D1788, 'Товары '!$B$2:$B$78, 0)))
</f>
        <v>15</v>
      </c>
      <c r="J1788" s="14">
        <f>IF(D1788="","",VLOOKUP(D1788, 'Товары '!$B$2:$C$78, 2, FALSE))
</f>
        <v>9</v>
      </c>
      <c r="K1788" s="15">
        <f t="shared" si="36"/>
        <v>1</v>
      </c>
    </row>
    <row r="1789">
      <c r="A1789" s="6">
        <v>21.0</v>
      </c>
      <c r="B1789" s="7">
        <v>45980.0</v>
      </c>
      <c r="C1789" s="8">
        <v>0.7630439814814814</v>
      </c>
      <c r="D1789" s="6" t="s">
        <v>20</v>
      </c>
      <c r="E1789" s="10"/>
      <c r="F1789" s="10"/>
      <c r="I1789" s="14">
        <f t="array" ref="I1789">IF(D1789="","",INDEX('Товары '!$D$2:$D$78, MATCH(D1789, 'Товары '!$B$2:$B$78, 0)))
</f>
        <v>15</v>
      </c>
      <c r="J1789" s="14">
        <f>IF(D1789="","",VLOOKUP(D1789, 'Товары '!$B$2:$C$78, 2, FALSE))
</f>
        <v>9</v>
      </c>
      <c r="K1789" s="15">
        <f t="shared" si="36"/>
        <v>6</v>
      </c>
    </row>
    <row r="1790">
      <c r="A1790" s="6">
        <v>22.0</v>
      </c>
      <c r="B1790" s="7">
        <v>45980.0</v>
      </c>
      <c r="C1790" s="8">
        <v>0.7633217592592593</v>
      </c>
      <c r="D1790" s="6" t="s">
        <v>12</v>
      </c>
      <c r="E1790" s="10"/>
      <c r="F1790" s="10"/>
      <c r="I1790" s="14">
        <f t="array" ref="I1790">IF(D1790="","",INDEX('Товары '!$D$2:$D$78, MATCH(D1790, 'Товары '!$B$2:$B$78, 0)))
</f>
        <v>13</v>
      </c>
      <c r="J1790" s="14">
        <f>IF(D1790="","",VLOOKUP(D1790, 'Товары '!$B$2:$C$78, 2, FALSE))
</f>
        <v>6.4</v>
      </c>
      <c r="K1790" s="15">
        <f t="shared" si="36"/>
        <v>6.6</v>
      </c>
    </row>
    <row r="1791">
      <c r="A1791" s="6">
        <v>23.0</v>
      </c>
      <c r="B1791" s="7">
        <v>45980.0</v>
      </c>
      <c r="C1791" s="8">
        <v>0.8243518518518519</v>
      </c>
      <c r="D1791" s="6" t="s">
        <v>23</v>
      </c>
      <c r="E1791" s="10"/>
      <c r="F1791" s="10"/>
      <c r="I1791" s="13">
        <f t="array" ref="I1791">IF(D1791="","",INDEX('Товары '!$D$2:$D$78, MATCH(D1791, 'Товары '!$B$2:$B$78, 0)))
</f>
        <v>15</v>
      </c>
      <c r="J1791" s="14">
        <f>IF(D1791="","",VLOOKUP(D1791, 'Товары '!$B$2:$C$78, 2, FALSE))
</f>
        <v>8.5</v>
      </c>
      <c r="K1791" s="15">
        <f t="shared" si="36"/>
        <v>6.5</v>
      </c>
    </row>
    <row r="1792">
      <c r="A1792" s="6">
        <v>24.0</v>
      </c>
      <c r="B1792" s="7">
        <v>45980.0</v>
      </c>
      <c r="C1792" s="8">
        <v>0.8244791666666667</v>
      </c>
      <c r="D1792" s="6" t="s">
        <v>15</v>
      </c>
      <c r="E1792" s="10"/>
      <c r="F1792" s="10"/>
      <c r="I1792" s="13">
        <f t="array" ref="I1792">IF(D1792="","",INDEX('Товары '!$D$2:$D$78, MATCH(D1792, 'Товары '!$B$2:$B$78, 0)))
</f>
        <v>15</v>
      </c>
      <c r="J1792" s="14">
        <f>IF(D1792="","",VLOOKUP(D1792, 'Товары '!$B$2:$C$78, 2, FALSE))
</f>
        <v>9</v>
      </c>
      <c r="K1792" s="15">
        <f t="shared" si="36"/>
        <v>6</v>
      </c>
    </row>
    <row r="1793">
      <c r="A1793" s="6">
        <v>25.0</v>
      </c>
      <c r="B1793" s="7">
        <v>45980.0</v>
      </c>
      <c r="C1793" s="8">
        <v>0.8245138888888889</v>
      </c>
      <c r="D1793" s="6" t="s">
        <v>12</v>
      </c>
      <c r="E1793" s="10"/>
      <c r="F1793" s="10"/>
      <c r="I1793" s="14">
        <f t="array" ref="I1793">IF(D1793="","",INDEX('Товары '!$D$2:$D$78, MATCH(D1793, 'Товары '!$B$2:$B$78, 0)))
</f>
        <v>13</v>
      </c>
      <c r="J1793" s="14">
        <f>IF(D1793="","",VLOOKUP(D1793, 'Товары '!$B$2:$C$78, 2, FALSE))
</f>
        <v>6.4</v>
      </c>
      <c r="K1793" s="15">
        <f t="shared" si="36"/>
        <v>6.6</v>
      </c>
    </row>
    <row r="1794">
      <c r="A1794" s="6">
        <v>26.0</v>
      </c>
      <c r="B1794" s="7">
        <v>45980.0</v>
      </c>
      <c r="C1794" s="8">
        <v>0.8701736111111111</v>
      </c>
      <c r="D1794" s="6" t="s">
        <v>14</v>
      </c>
      <c r="E1794" s="10"/>
      <c r="F1794" s="10"/>
      <c r="I1794" s="14">
        <f t="array" ref="I1794">IF(D1794="","",INDEX('Товары '!$D$2:$D$78, MATCH(D1794, 'Товары '!$B$2:$B$78, 0)))
</f>
        <v>15</v>
      </c>
      <c r="J1794" s="14">
        <f>IF(D1794="","",VLOOKUP(D1794, 'Товары '!$B$2:$C$78, 2, FALSE))
</f>
        <v>9</v>
      </c>
      <c r="K1794" s="15">
        <f t="shared" si="36"/>
        <v>6</v>
      </c>
    </row>
    <row r="1795">
      <c r="A1795" s="6">
        <v>27.0</v>
      </c>
      <c r="B1795" s="7">
        <v>45980.0</v>
      </c>
      <c r="C1795" s="8">
        <v>0.8702314814814814</v>
      </c>
      <c r="D1795" s="6" t="s">
        <v>20</v>
      </c>
      <c r="E1795" s="10"/>
      <c r="F1795" s="10"/>
      <c r="I1795" s="14">
        <f t="array" ref="I1795">IF(D1795="","",INDEX('Товары '!$D$2:$D$78, MATCH(D1795, 'Товары '!$B$2:$B$78, 0)))
</f>
        <v>15</v>
      </c>
      <c r="J1795" s="14">
        <f>IF(D1795="","",VLOOKUP(D1795, 'Товары '!$B$2:$C$78, 2, FALSE))
</f>
        <v>9</v>
      </c>
      <c r="K1795" s="15">
        <f t="shared" si="36"/>
        <v>6</v>
      </c>
    </row>
    <row r="1796">
      <c r="A1796" s="6">
        <v>28.0</v>
      </c>
      <c r="B1796" s="7">
        <v>45980.0</v>
      </c>
      <c r="C1796" s="8">
        <v>0.8959722222222222</v>
      </c>
      <c r="D1796" s="6" t="s">
        <v>15</v>
      </c>
      <c r="E1796" s="10"/>
      <c r="F1796" s="10"/>
      <c r="I1796" s="13">
        <f t="array" ref="I1796">IF(D1796="","",INDEX('Товары '!$D$2:$D$78, MATCH(D1796, 'Товары '!$B$2:$B$78, 0)))
</f>
        <v>15</v>
      </c>
      <c r="J1796" s="14">
        <f>IF(D1796="","",VLOOKUP(D1796, 'Товары '!$B$2:$C$78, 2, FALSE))
</f>
        <v>9</v>
      </c>
      <c r="K1796" s="15">
        <f t="shared" si="36"/>
        <v>6</v>
      </c>
    </row>
    <row r="1797">
      <c r="A1797" s="6">
        <v>29.0</v>
      </c>
      <c r="B1797" s="7">
        <v>45980.0</v>
      </c>
      <c r="C1797" s="8">
        <v>0.9093865740740741</v>
      </c>
      <c r="D1797" s="6" t="s">
        <v>20</v>
      </c>
      <c r="E1797" s="10"/>
      <c r="F1797" s="10"/>
      <c r="I1797" s="14">
        <f t="array" ref="I1797">IF(D1797="","",INDEX('Товары '!$D$2:$D$78, MATCH(D1797, 'Товары '!$B$2:$B$78, 0)))
</f>
        <v>15</v>
      </c>
      <c r="J1797" s="14">
        <f>IF(D1797="","",VLOOKUP(D1797, 'Товары '!$B$2:$C$78, 2, FALSE))
</f>
        <v>9</v>
      </c>
      <c r="K1797" s="15">
        <f t="shared" si="36"/>
        <v>6</v>
      </c>
    </row>
    <row r="1798">
      <c r="A1798" s="6">
        <v>30.0</v>
      </c>
      <c r="B1798" s="7">
        <v>45980.0</v>
      </c>
      <c r="C1798" s="8">
        <v>0.9094791666666666</v>
      </c>
      <c r="D1798" s="6" t="s">
        <v>18</v>
      </c>
      <c r="E1798" s="10"/>
      <c r="F1798" s="10"/>
      <c r="I1798" s="14">
        <f t="array" ref="I1798">IF(D1798="","",INDEX('Товары '!$D$2:$D$78, MATCH(D1798, 'Товары '!$B$2:$B$78, 0)))
</f>
        <v>15</v>
      </c>
      <c r="J1798" s="14">
        <f>IF(D1798="","",VLOOKUP(D1798, 'Товары '!$B$2:$C$78, 2, FALSE))
</f>
        <v>8</v>
      </c>
      <c r="K1798" s="15">
        <f t="shared" si="36"/>
        <v>7</v>
      </c>
    </row>
    <row r="1799">
      <c r="A1799" s="6">
        <v>31.0</v>
      </c>
      <c r="B1799" s="7">
        <v>45980.0</v>
      </c>
      <c r="C1799" s="8">
        <v>0.9159837962962963</v>
      </c>
      <c r="D1799" s="6" t="s">
        <v>15</v>
      </c>
      <c r="E1799" s="10"/>
      <c r="F1799" s="10">
        <v>2.0</v>
      </c>
      <c r="I1799" s="13">
        <f t="array" ref="I1799">IF(D1799="","",INDEX('Товары '!$D$2:$D$78, MATCH(D1799, 'Товары '!$B$2:$B$78, 0)))
</f>
        <v>15</v>
      </c>
      <c r="J1799" s="14">
        <f>IF(D1799="","",VLOOKUP(D1799, 'Товары '!$B$2:$C$78, 2, FALSE))
</f>
        <v>9</v>
      </c>
      <c r="K1799" s="15">
        <f t="shared" si="36"/>
        <v>4</v>
      </c>
    </row>
    <row r="1800">
      <c r="A1800" s="6">
        <v>32.0</v>
      </c>
      <c r="B1800" s="7"/>
      <c r="C1800" s="8"/>
      <c r="D1800" s="18"/>
      <c r="E1800" s="10"/>
      <c r="F1800" s="10"/>
      <c r="I1800" s="13" t="str">
        <f t="array" ref="I1800">IF(D1800="","",INDEX('Товары '!$D$2:$D$78, MATCH(D1800, 'Товары '!$B$2:$B$78, 0)))
</f>
        <v/>
      </c>
      <c r="J1800" s="13" t="str">
        <f>IF(D1800="","",VLOOKUP(D1800, 'Товары '!$B$2:$C$78, 2, FALSE))
</f>
        <v/>
      </c>
      <c r="K1800" s="15">
        <f t="shared" si="36"/>
        <v>0</v>
      </c>
    </row>
    <row r="1801">
      <c r="A1801" s="6">
        <v>33.0</v>
      </c>
      <c r="B1801" s="7"/>
      <c r="C1801" s="8"/>
      <c r="D1801" s="18"/>
      <c r="E1801" s="10"/>
      <c r="F1801" s="10"/>
      <c r="I1801" s="13" t="str">
        <f t="array" ref="I1801">IF(D1801="","",INDEX('Товары '!$D$2:$D$78, MATCH(D1801, 'Товары '!$B$2:$B$78, 0)))
</f>
        <v/>
      </c>
      <c r="J1801" s="13" t="str">
        <f>IF(D1801="","",VLOOKUP(D1801, 'Товары '!$B$2:$C$78, 2, FALSE))
</f>
        <v/>
      </c>
      <c r="K1801" s="15">
        <f t="shared" si="36"/>
        <v>0</v>
      </c>
    </row>
    <row r="1802">
      <c r="A1802" s="6">
        <v>34.0</v>
      </c>
      <c r="B1802" s="7"/>
      <c r="C1802" s="8"/>
      <c r="D1802" s="18"/>
      <c r="E1802" s="10"/>
      <c r="F1802" s="10"/>
      <c r="I1802" s="13" t="str">
        <f t="array" ref="I1802">IF(D1802="","",INDEX('Товары '!$D$2:$D$78, MATCH(D1802, 'Товары '!$B$2:$B$78, 0)))
</f>
        <v/>
      </c>
      <c r="J1802" s="13" t="str">
        <f>IF(D1802="","",VLOOKUP(D1802, 'Товары '!$B$2:$C$78, 2, FALSE))
</f>
        <v/>
      </c>
      <c r="K1802" s="15">
        <f t="shared" si="36"/>
        <v>0</v>
      </c>
    </row>
    <row r="1803">
      <c r="A1803" s="6">
        <v>35.0</v>
      </c>
      <c r="B1803" s="7"/>
      <c r="C1803" s="8"/>
      <c r="D1803" s="18"/>
      <c r="E1803" s="10"/>
      <c r="F1803" s="10"/>
      <c r="I1803" s="13" t="str">
        <f t="array" ref="I1803">IF(D1803="","",INDEX('Товары '!$D$2:$D$78, MATCH(D1803, 'Товары '!$B$2:$B$78, 0)))
</f>
        <v/>
      </c>
      <c r="J1803" s="13" t="str">
        <f>IF(D1803="","",VLOOKUP(D1803, 'Товары '!$B$2:$C$78, 2, FALSE))
</f>
        <v/>
      </c>
      <c r="K1803" s="15">
        <f t="shared" si="36"/>
        <v>0</v>
      </c>
    </row>
    <row r="1804">
      <c r="A1804" s="6">
        <v>36.0</v>
      </c>
      <c r="B1804" s="7"/>
      <c r="C1804" s="8"/>
      <c r="D1804" s="18"/>
      <c r="E1804" s="10"/>
      <c r="F1804" s="10"/>
      <c r="I1804" s="13" t="str">
        <f t="array" ref="I1804">IF(D1804="","",INDEX('Товары '!$D$2:$D$78, MATCH(D1804, 'Товары '!$B$2:$B$78, 0)))
</f>
        <v/>
      </c>
      <c r="J1804" s="13" t="str">
        <f>IF(D1804="","",VLOOKUP(D1804, 'Товары '!$B$2:$C$78, 2, FALSE))
</f>
        <v/>
      </c>
      <c r="K1804" s="15">
        <f t="shared" si="36"/>
        <v>0</v>
      </c>
    </row>
    <row r="1805">
      <c r="A1805" s="6">
        <v>37.0</v>
      </c>
      <c r="B1805" s="7"/>
      <c r="C1805" s="8"/>
      <c r="D1805" s="18"/>
      <c r="E1805" s="10"/>
      <c r="F1805" s="10"/>
      <c r="I1805" s="13" t="str">
        <f t="array" ref="I1805">IF(D1805="","",INDEX('Товары '!$D$2:$D$78, MATCH(D1805, 'Товары '!$B$2:$B$78, 0)))
</f>
        <v/>
      </c>
      <c r="J1805" s="13" t="str">
        <f>IF(D1805="","",VLOOKUP(D1805, 'Товары '!$B$2:$C$78, 2, FALSE))
</f>
        <v/>
      </c>
      <c r="K1805" s="15">
        <f t="shared" si="36"/>
        <v>0</v>
      </c>
    </row>
    <row r="1806">
      <c r="A1806" s="6">
        <v>38.0</v>
      </c>
      <c r="B1806" s="7"/>
      <c r="C1806" s="8"/>
      <c r="D1806" s="18"/>
      <c r="E1806" s="10"/>
      <c r="F1806" s="10"/>
      <c r="I1806" s="13" t="str">
        <f t="array" ref="I1806">IF(D1806="","",INDEX('Товары '!$D$2:$D$78, MATCH(D1806, 'Товары '!$B$2:$B$78, 0)))
</f>
        <v/>
      </c>
      <c r="J1806" s="13" t="str">
        <f>IF(D1806="","",VLOOKUP(D1806, 'Товары '!$B$2:$C$78, 2, FALSE))
</f>
        <v/>
      </c>
      <c r="K1806" s="15">
        <f t="shared" si="36"/>
        <v>0</v>
      </c>
    </row>
    <row r="1807">
      <c r="A1807" s="6">
        <v>39.0</v>
      </c>
      <c r="B1807" s="7"/>
      <c r="C1807" s="8"/>
      <c r="D1807" s="18"/>
      <c r="E1807" s="10"/>
      <c r="F1807" s="10"/>
      <c r="I1807" s="13" t="str">
        <f t="array" ref="I1807">IF(D1807="","",INDEX('Товары '!$D$2:$D$78, MATCH(D1807, 'Товары '!$B$2:$B$78, 0)))
</f>
        <v/>
      </c>
      <c r="J1807" s="13" t="str">
        <f>IF(D1807="","",VLOOKUP(D1807, 'Товары '!$B$2:$C$78, 2, FALSE))
</f>
        <v/>
      </c>
      <c r="K1807" s="15">
        <f t="shared" si="36"/>
        <v>0</v>
      </c>
    </row>
    <row r="1808">
      <c r="A1808" s="6">
        <v>40.0</v>
      </c>
      <c r="B1808" s="7"/>
      <c r="C1808" s="8"/>
      <c r="D1808" s="18"/>
      <c r="E1808" s="10"/>
      <c r="F1808" s="10"/>
      <c r="I1808" s="13" t="str">
        <f t="array" ref="I1808">IF(D1808="","",INDEX('Товары '!$D$2:$D$78, MATCH(D1808, 'Товары '!$B$2:$B$78, 0)))
</f>
        <v/>
      </c>
      <c r="J1808" s="13" t="str">
        <f>IF(D1808="","",VLOOKUP(D1808, 'Товары '!$B$2:$C$78, 2, FALSE))
</f>
        <v/>
      </c>
      <c r="K1808" s="15">
        <f t="shared" si="36"/>
        <v>0</v>
      </c>
    </row>
    <row r="1809">
      <c r="A1809" s="6">
        <v>41.0</v>
      </c>
      <c r="B1809" s="7"/>
      <c r="C1809" s="8"/>
      <c r="D1809" s="18"/>
      <c r="E1809" s="10"/>
      <c r="F1809" s="10"/>
      <c r="I1809" s="13" t="str">
        <f t="array" ref="I1809">IF(D1809="","",INDEX('Товары '!$D$2:$D$78, MATCH(D1809, 'Товары '!$B$2:$B$78, 0)))
</f>
        <v/>
      </c>
      <c r="J1809" s="13" t="str">
        <f>IF(D1809="","",VLOOKUP(D1809, 'Товары '!$B$2:$C$78, 2, FALSE))
</f>
        <v/>
      </c>
      <c r="K1809" s="15">
        <f t="shared" si="36"/>
        <v>0</v>
      </c>
    </row>
    <row r="1810">
      <c r="A1810" s="6">
        <v>42.0</v>
      </c>
      <c r="B1810" s="7"/>
      <c r="C1810" s="8"/>
      <c r="D1810" s="18"/>
      <c r="E1810" s="10"/>
      <c r="F1810" s="10"/>
      <c r="I1810" s="13" t="str">
        <f t="array" ref="I1810">IF(D1810="","",INDEX('Товары '!$D$2:$D$78, MATCH(D1810, 'Товары '!$B$2:$B$78, 0)))
</f>
        <v/>
      </c>
      <c r="J1810" s="13" t="str">
        <f>IF(D1810="","",VLOOKUP(D1810, 'Товары '!$B$2:$C$78, 2, FALSE))
</f>
        <v/>
      </c>
      <c r="K1810" s="15">
        <f t="shared" si="36"/>
        <v>0</v>
      </c>
    </row>
    <row r="1811">
      <c r="A1811" s="6">
        <v>43.0</v>
      </c>
      <c r="B1811" s="7"/>
      <c r="C1811" s="8"/>
      <c r="D1811" s="18"/>
      <c r="E1811" s="10"/>
      <c r="F1811" s="10"/>
      <c r="I1811" s="13" t="str">
        <f t="array" ref="I1811">IF(D1811="","",INDEX('Товары '!$D$2:$D$78, MATCH(D1811, 'Товары '!$B$2:$B$78, 0)))
</f>
        <v/>
      </c>
      <c r="J1811" s="13" t="str">
        <f>IF(D1811="","",VLOOKUP(D1811, 'Товары '!$B$2:$C$78, 2, FALSE))
</f>
        <v/>
      </c>
      <c r="K1811" s="15">
        <f t="shared" si="36"/>
        <v>0</v>
      </c>
    </row>
    <row r="1812">
      <c r="A1812" s="6">
        <v>44.0</v>
      </c>
      <c r="B1812" s="7"/>
      <c r="C1812" s="8"/>
      <c r="D1812" s="18"/>
      <c r="E1812" s="10"/>
      <c r="F1812" s="10"/>
      <c r="I1812" s="13" t="str">
        <f t="array" ref="I1812">IF(D1812="","",INDEX('Товары '!$D$2:$D$78, MATCH(D1812, 'Товары '!$B$2:$B$78, 0)))
</f>
        <v/>
      </c>
      <c r="J1812" s="13" t="str">
        <f>IF(D1812="","",VLOOKUP(D1812, 'Товары '!$B$2:$C$78, 2, FALSE))
</f>
        <v/>
      </c>
      <c r="K1812" s="15">
        <f t="shared" si="36"/>
        <v>0</v>
      </c>
    </row>
    <row r="1813">
      <c r="A1813" s="6">
        <v>45.0</v>
      </c>
      <c r="B1813" s="7"/>
      <c r="C1813" s="8"/>
      <c r="D1813" s="18"/>
      <c r="E1813" s="10"/>
      <c r="F1813" s="10"/>
      <c r="I1813" s="13" t="str">
        <f t="array" ref="I1813">IF(D1813="","",INDEX('Товары '!$D$2:$D$78, MATCH(D1813, 'Товары '!$B$2:$B$78, 0)))
</f>
        <v/>
      </c>
      <c r="J1813" s="13" t="str">
        <f>IF(D1813="","",VLOOKUP(D1813, 'Товары '!$B$2:$C$78, 2, FALSE))
</f>
        <v/>
      </c>
      <c r="K1813" s="15">
        <f t="shared" si="36"/>
        <v>0</v>
      </c>
    </row>
    <row r="1814">
      <c r="A1814" s="6">
        <v>46.0</v>
      </c>
      <c r="B1814" s="7"/>
      <c r="C1814" s="8"/>
      <c r="D1814" s="18"/>
      <c r="E1814" s="10"/>
      <c r="F1814" s="10"/>
      <c r="I1814" s="13" t="str">
        <f t="array" ref="I1814">IF(D1814="","",INDEX('Товары '!$D$2:$D$78, MATCH(D1814, 'Товары '!$B$2:$B$78, 0)))
</f>
        <v/>
      </c>
      <c r="J1814" s="13" t="str">
        <f>IF(D1814="","",VLOOKUP(D1814, 'Товары '!$B$2:$C$78, 2, FALSE))
</f>
        <v/>
      </c>
      <c r="K1814" s="15">
        <f t="shared" si="36"/>
        <v>0</v>
      </c>
    </row>
    <row r="1815">
      <c r="A1815" s="6">
        <v>47.0</v>
      </c>
      <c r="B1815" s="7"/>
      <c r="C1815" s="8"/>
      <c r="D1815" s="18"/>
      <c r="E1815" s="10"/>
      <c r="F1815" s="10"/>
      <c r="I1815" s="13" t="str">
        <f t="array" ref="I1815">IF(D1815="","",INDEX('Товары '!$D$2:$D$78, MATCH(D1815, 'Товары '!$B$2:$B$78, 0)))
</f>
        <v/>
      </c>
      <c r="J1815" s="13" t="str">
        <f>IF(D1815="","",VLOOKUP(D1815, 'Товары '!$B$2:$C$78, 2, FALSE))
</f>
        <v/>
      </c>
      <c r="K1815" s="15">
        <f t="shared" si="36"/>
        <v>0</v>
      </c>
    </row>
    <row r="1816">
      <c r="A1816" s="6">
        <v>48.0</v>
      </c>
      <c r="B1816" s="7"/>
      <c r="C1816" s="8"/>
      <c r="D1816" s="18"/>
      <c r="E1816" s="10"/>
      <c r="F1816" s="10"/>
      <c r="I1816" s="13" t="str">
        <f t="array" ref="I1816">IF(D1816="","",INDEX('Товары '!$D$2:$D$78, MATCH(D1816, 'Товары '!$B$2:$B$78, 0)))
</f>
        <v/>
      </c>
      <c r="J1816" s="13" t="str">
        <f>IF(D1816="","",VLOOKUP(D1816, 'Товары '!$B$2:$C$78, 2, FALSE))
</f>
        <v/>
      </c>
      <c r="K1816" s="15">
        <f t="shared" si="36"/>
        <v>0</v>
      </c>
    </row>
    <row r="1817">
      <c r="A1817" s="6">
        <v>49.0</v>
      </c>
      <c r="B1817" s="7"/>
      <c r="C1817" s="8"/>
      <c r="D1817" s="18"/>
      <c r="E1817" s="10"/>
      <c r="F1817" s="10"/>
      <c r="I1817" s="13" t="str">
        <f t="array" ref="I1817">IF(D1817="","",INDEX('Товары '!$D$2:$D$78, MATCH(D1817, 'Товары '!$B$2:$B$78, 0)))
</f>
        <v/>
      </c>
      <c r="J1817" s="13" t="str">
        <f>IF(D1817="","",VLOOKUP(D1817, 'Товары '!$B$2:$C$78, 2, FALSE))
</f>
        <v/>
      </c>
      <c r="K1817" s="15">
        <f t="shared" si="36"/>
        <v>0</v>
      </c>
    </row>
    <row r="1818">
      <c r="A1818" s="6">
        <v>50.0</v>
      </c>
      <c r="B1818" s="7"/>
      <c r="C1818" s="8"/>
      <c r="D1818" s="18"/>
      <c r="E1818" s="10"/>
      <c r="F1818" s="10"/>
      <c r="I1818" s="13" t="str">
        <f t="array" ref="I1818">IF(D1818="","",INDEX('Товары '!$D$2:$D$78, MATCH(D1818, 'Товары '!$B$2:$B$78, 0)))
</f>
        <v/>
      </c>
      <c r="J1818" s="13" t="str">
        <f>IF(D1818="","",VLOOKUP(D1818, 'Товары '!$B$2:$C$78, 2, FALSE))
</f>
        <v/>
      </c>
      <c r="K1818" s="15">
        <f t="shared" si="36"/>
        <v>0</v>
      </c>
    </row>
    <row r="1819">
      <c r="A1819" s="6">
        <v>51.0</v>
      </c>
      <c r="B1819" s="7"/>
      <c r="C1819" s="8"/>
      <c r="D1819" s="18"/>
      <c r="E1819" s="10"/>
      <c r="F1819" s="10"/>
      <c r="I1819" s="13" t="str">
        <f t="array" ref="I1819">IF(D1819="","",INDEX('Товары '!$D$2:$D$78, MATCH(D1819, 'Товары '!$B$2:$B$78, 0)))
</f>
        <v/>
      </c>
      <c r="J1819" s="13" t="str">
        <f>IF(D1819="","",VLOOKUP(D1819, 'Товары '!$B$2:$C$78, 2, FALSE))
</f>
        <v/>
      </c>
      <c r="K1819" s="15">
        <f t="shared" si="36"/>
        <v>0</v>
      </c>
    </row>
    <row r="1820">
      <c r="A1820" s="6">
        <v>52.0</v>
      </c>
      <c r="B1820" s="7"/>
      <c r="C1820" s="8"/>
      <c r="D1820" s="18"/>
      <c r="E1820" s="10"/>
      <c r="F1820" s="10"/>
      <c r="I1820" s="13" t="str">
        <f t="array" ref="I1820">IF(D1820="","",INDEX('Товары '!$D$2:$D$78, MATCH(D1820, 'Товары '!$B$2:$B$78, 0)))
</f>
        <v/>
      </c>
      <c r="J1820" s="13" t="str">
        <f>IF(D1820="","",VLOOKUP(D1820, 'Товары '!$B$2:$C$78, 2, FALSE))
</f>
        <v/>
      </c>
      <c r="K1820" s="15">
        <f t="shared" si="36"/>
        <v>0</v>
      </c>
    </row>
    <row r="1821">
      <c r="A1821" s="6">
        <v>53.0</v>
      </c>
      <c r="B1821" s="7"/>
      <c r="C1821" s="8"/>
      <c r="D1821" s="18"/>
      <c r="E1821" s="10"/>
      <c r="F1821" s="10"/>
      <c r="I1821" s="13" t="str">
        <f t="array" ref="I1821">IF(D1821="","",INDEX('Товары '!$D$2:$D$78, MATCH(D1821, 'Товары '!$B$2:$B$78, 0)))
</f>
        <v/>
      </c>
      <c r="J1821" s="13" t="str">
        <f>IF(D1821="","",VLOOKUP(D1821, 'Товары '!$B$2:$C$78, 2, FALSE))
</f>
        <v/>
      </c>
      <c r="K1821" s="15">
        <f t="shared" si="36"/>
        <v>0</v>
      </c>
    </row>
    <row r="1822">
      <c r="A1822" s="6">
        <v>54.0</v>
      </c>
      <c r="B1822" s="7"/>
      <c r="C1822" s="8"/>
      <c r="D1822" s="18"/>
      <c r="E1822" s="10"/>
      <c r="F1822" s="10"/>
      <c r="I1822" s="13" t="str">
        <f t="array" ref="I1822">IF(D1822="","",INDEX('Товары '!$D$2:$D$78, MATCH(D1822, 'Товары '!$B$2:$B$78, 0)))
</f>
        <v/>
      </c>
      <c r="J1822" s="13" t="str">
        <f>IF(D1822="","",VLOOKUP(D1822, 'Товары '!$B$2:$C$78, 2, FALSE))
</f>
        <v/>
      </c>
      <c r="K1822" s="15">
        <f t="shared" si="36"/>
        <v>0</v>
      </c>
    </row>
    <row r="1823">
      <c r="A1823" s="6">
        <v>55.0</v>
      </c>
      <c r="B1823" s="7"/>
      <c r="C1823" s="8"/>
      <c r="D1823" s="18"/>
      <c r="E1823" s="10"/>
      <c r="F1823" s="10"/>
      <c r="I1823" s="13" t="str">
        <f t="array" ref="I1823">IF(D1823="","",INDEX('Товары '!$D$2:$D$78, MATCH(D1823, 'Товары '!$B$2:$B$78, 0)))
</f>
        <v/>
      </c>
      <c r="J1823" s="13" t="str">
        <f>IF(D1823="","",VLOOKUP(D1823, 'Товары '!$B$2:$C$78, 2, FALSE))
</f>
        <v/>
      </c>
      <c r="K1823" s="15">
        <f t="shared" si="36"/>
        <v>0</v>
      </c>
    </row>
    <row r="1824">
      <c r="A1824" s="6">
        <v>56.0</v>
      </c>
      <c r="B1824" s="7"/>
      <c r="C1824" s="8"/>
      <c r="D1824" s="18"/>
      <c r="E1824" s="10"/>
      <c r="F1824" s="10"/>
      <c r="I1824" s="13" t="str">
        <f t="array" ref="I1824">IF(D1824="","",INDEX('Товары '!$D$2:$D$78, MATCH(D1824, 'Товары '!$B$2:$B$78, 0)))
</f>
        <v/>
      </c>
      <c r="J1824" s="13" t="str">
        <f>IF(D1824="","",VLOOKUP(D1824, 'Товары '!$B$2:$C$78, 2, FALSE))
</f>
        <v/>
      </c>
      <c r="K1824" s="15">
        <f t="shared" si="36"/>
        <v>0</v>
      </c>
    </row>
    <row r="1825">
      <c r="A1825" s="6">
        <v>57.0</v>
      </c>
      <c r="B1825" s="7"/>
      <c r="C1825" s="8"/>
      <c r="D1825" s="18"/>
      <c r="E1825" s="10"/>
      <c r="F1825" s="10"/>
      <c r="I1825" s="13" t="str">
        <f t="array" ref="I1825">IF(D1825="","",INDEX('Товары '!$D$2:$D$78, MATCH(D1825, 'Товары '!$B$2:$B$78, 0)))
</f>
        <v/>
      </c>
      <c r="J1825" s="13" t="str">
        <f>IF(D1825="","",VLOOKUP(D1825, 'Товары '!$B$2:$C$78, 2, FALSE))
</f>
        <v/>
      </c>
      <c r="K1825" s="15">
        <f t="shared" si="36"/>
        <v>0</v>
      </c>
    </row>
    <row r="1826">
      <c r="A1826" s="6">
        <v>58.0</v>
      </c>
      <c r="B1826" s="7"/>
      <c r="C1826" s="8"/>
      <c r="D1826" s="18"/>
      <c r="E1826" s="10"/>
      <c r="F1826" s="10"/>
      <c r="I1826" s="13" t="str">
        <f t="array" ref="I1826">IF(D1826="","",INDEX('Товары '!$D$2:$D$78, MATCH(D1826, 'Товары '!$B$2:$B$78, 0)))
</f>
        <v/>
      </c>
      <c r="J1826" s="13" t="str">
        <f>IF(D1826="","",VLOOKUP(D1826, 'Товары '!$B$2:$C$78, 2, FALSE))
</f>
        <v/>
      </c>
      <c r="K1826" s="15">
        <f t="shared" si="36"/>
        <v>0</v>
      </c>
    </row>
    <row r="1827">
      <c r="A1827" s="6">
        <v>59.0</v>
      </c>
      <c r="B1827" s="7"/>
      <c r="C1827" s="8"/>
      <c r="D1827" s="18"/>
      <c r="E1827" s="10"/>
      <c r="F1827" s="10"/>
      <c r="I1827" s="13" t="str">
        <f t="array" ref="I1827">IF(D1827="","",INDEX('Товары '!$D$2:$D$78, MATCH(D1827, 'Товары '!$B$2:$B$78, 0)))
</f>
        <v/>
      </c>
      <c r="J1827" s="13" t="str">
        <f>IF(D1827="","",VLOOKUP(D1827, 'Товары '!$B$2:$C$78, 2, FALSE))
</f>
        <v/>
      </c>
      <c r="K1827" s="15">
        <f t="shared" si="36"/>
        <v>0</v>
      </c>
    </row>
    <row r="1828">
      <c r="A1828" s="6">
        <v>60.0</v>
      </c>
      <c r="B1828" s="7"/>
      <c r="C1828" s="8"/>
      <c r="D1828" s="18"/>
      <c r="E1828" s="10"/>
      <c r="F1828" s="10"/>
      <c r="I1828" s="13" t="str">
        <f t="array" ref="I1828">IF(D1828="","",INDEX('Товары '!$D$2:$D$78, MATCH(D1828, 'Товары '!$B$2:$B$78, 0)))
</f>
        <v/>
      </c>
      <c r="J1828" s="13" t="str">
        <f>IF(D1828="","",VLOOKUP(D1828, 'Товары '!$B$2:$C$78, 2, FALSE))
</f>
        <v/>
      </c>
      <c r="K1828" s="15">
        <f t="shared" si="36"/>
        <v>0</v>
      </c>
    </row>
    <row r="1829">
      <c r="A1829" s="1" t="s">
        <v>0</v>
      </c>
      <c r="B1829" s="1" t="s">
        <v>1</v>
      </c>
      <c r="C1829" s="2" t="s">
        <v>2</v>
      </c>
      <c r="D1829" s="2" t="s">
        <v>3</v>
      </c>
      <c r="E1829" s="3" t="s">
        <v>4</v>
      </c>
      <c r="F1829" s="1" t="s">
        <v>5</v>
      </c>
      <c r="G1829" s="4" t="s">
        <v>6</v>
      </c>
      <c r="H1829" s="5" t="s">
        <v>7</v>
      </c>
      <c r="I1829" s="1" t="s">
        <v>8</v>
      </c>
      <c r="J1829" s="1" t="s">
        <v>9</v>
      </c>
      <c r="K1829" s="1" t="s">
        <v>10</v>
      </c>
    </row>
    <row r="1832">
      <c r="A1832" s="6">
        <v>1.0</v>
      </c>
      <c r="B1832" s="7">
        <v>45981.0</v>
      </c>
      <c r="C1832" s="8">
        <v>0.5867129629629629</v>
      </c>
      <c r="D1832" s="9" t="s">
        <v>18</v>
      </c>
      <c r="E1832" s="10"/>
      <c r="F1832" s="10"/>
      <c r="G1832" s="11">
        <f>SUM(K1832:K1891)</f>
        <v>361.2</v>
      </c>
      <c r="H1832" s="12">
        <f>SUM(J1832:K1891)</f>
        <v>866</v>
      </c>
      <c r="I1832" s="14">
        <f t="array" ref="I1832">IF(D1832="","",INDEX('Товары '!$D$2:$D$78, MATCH(D1832, 'Товары '!$B$2:$B$78, 0)))
</f>
        <v>15</v>
      </c>
      <c r="J1832" s="14">
        <f>IF(D1832="","",VLOOKUP(D1832, 'Товары '!$B$2:$C$78, 2, FALSE))
</f>
        <v>8</v>
      </c>
      <c r="K1832" s="15">
        <f t="shared" ref="K1832:K1891" si="37">IF(OR(I1832="", J1832=""), "", VALUE(I1832) - VALUE(J1832))-F1832
</f>
        <v>7</v>
      </c>
    </row>
    <row r="1833">
      <c r="A1833" s="6">
        <v>2.0</v>
      </c>
      <c r="B1833" s="7">
        <v>45981.0</v>
      </c>
      <c r="C1833" s="16">
        <v>0.5881712962962963</v>
      </c>
      <c r="D1833" s="9" t="s">
        <v>34</v>
      </c>
      <c r="E1833" s="10"/>
      <c r="F1833" s="10"/>
      <c r="I1833" s="14">
        <f t="array" ref="I1833">IF(D1833="","",INDEX('Товары '!$D$2:$D$78, MATCH(D1833, 'Товары '!$B$2:$B$78, 0)))
</f>
        <v>110</v>
      </c>
      <c r="J1833" s="14">
        <f>IF(D1833="","",VLOOKUP(D1833, 'Товары '!$B$2:$C$78, 2, FALSE))
</f>
        <v>80</v>
      </c>
      <c r="K1833" s="15">
        <f t="shared" si="37"/>
        <v>30</v>
      </c>
    </row>
    <row r="1834">
      <c r="A1834" s="6">
        <v>3.0</v>
      </c>
      <c r="B1834" s="17">
        <v>45981.0</v>
      </c>
      <c r="C1834" s="8">
        <v>0.5872800925925926</v>
      </c>
      <c r="D1834" s="9" t="s">
        <v>20</v>
      </c>
      <c r="E1834" s="10"/>
      <c r="F1834" s="10">
        <v>5.0</v>
      </c>
      <c r="I1834" s="14">
        <f t="array" ref="I1834">IF(D1834="","",INDEX('Товары '!$D$2:$D$78, MATCH(D1834, 'Товары '!$B$2:$B$78, 0)))
</f>
        <v>15</v>
      </c>
      <c r="J1834" s="14">
        <f>IF(D1834="","",VLOOKUP(D1834, 'Товары '!$B$2:$C$78, 2, FALSE))
</f>
        <v>9</v>
      </c>
      <c r="K1834" s="15">
        <f t="shared" si="37"/>
        <v>1</v>
      </c>
    </row>
    <row r="1835">
      <c r="A1835" s="6">
        <v>4.0</v>
      </c>
      <c r="B1835" s="17">
        <v>45981.0</v>
      </c>
      <c r="C1835" s="8">
        <v>0.5875925925925926</v>
      </c>
      <c r="D1835" s="9" t="s">
        <v>20</v>
      </c>
      <c r="E1835" s="10"/>
      <c r="F1835" s="10"/>
      <c r="I1835" s="14">
        <f t="array" ref="I1835">IF(D1835="","",INDEX('Товары '!$D$2:$D$78, MATCH(D1835, 'Товары '!$B$2:$B$78, 0)))
</f>
        <v>15</v>
      </c>
      <c r="J1835" s="14">
        <f>IF(D1835="","",VLOOKUP(D1835, 'Товары '!$B$2:$C$78, 2, FALSE))
</f>
        <v>9</v>
      </c>
      <c r="K1835" s="15">
        <f t="shared" si="37"/>
        <v>6</v>
      </c>
    </row>
    <row r="1836">
      <c r="A1836" s="6">
        <v>5.0</v>
      </c>
      <c r="B1836" s="17">
        <v>45981.0</v>
      </c>
      <c r="C1836" s="8">
        <v>0.5876736111111112</v>
      </c>
      <c r="D1836" s="9" t="s">
        <v>12</v>
      </c>
      <c r="E1836" s="10"/>
      <c r="F1836" s="10"/>
      <c r="I1836" s="14">
        <f t="array" ref="I1836">IF(D1836="","",INDEX('Товары '!$D$2:$D$78, MATCH(D1836, 'Товары '!$B$2:$B$78, 0)))
</f>
        <v>13</v>
      </c>
      <c r="J1836" s="14">
        <f>IF(D1836="","",VLOOKUP(D1836, 'Товары '!$B$2:$C$78, 2, FALSE))
</f>
        <v>6.4</v>
      </c>
      <c r="K1836" s="15">
        <f t="shared" si="37"/>
        <v>6.6</v>
      </c>
    </row>
    <row r="1837">
      <c r="A1837" s="6">
        <v>6.0</v>
      </c>
      <c r="B1837" s="7">
        <v>45981.0</v>
      </c>
      <c r="C1837" s="8">
        <v>0.5877546296296297</v>
      </c>
      <c r="D1837" s="9" t="s">
        <v>12</v>
      </c>
      <c r="E1837" s="10"/>
      <c r="F1837" s="10"/>
      <c r="I1837" s="14">
        <f t="array" ref="I1837">IF(D1837="","",INDEX('Товары '!$D$2:$D$78, MATCH(D1837, 'Товары '!$B$2:$B$78, 0)))
</f>
        <v>13</v>
      </c>
      <c r="J1837" s="14">
        <f>IF(D1837="","",VLOOKUP(D1837, 'Товары '!$B$2:$C$78, 2, FALSE))
</f>
        <v>6.4</v>
      </c>
      <c r="K1837" s="15">
        <f t="shared" si="37"/>
        <v>6.6</v>
      </c>
    </row>
    <row r="1838">
      <c r="A1838" s="6">
        <v>7.0</v>
      </c>
      <c r="B1838" s="7">
        <v>45981.0</v>
      </c>
      <c r="C1838" s="8">
        <v>0.5879050925925926</v>
      </c>
      <c r="D1838" s="9" t="s">
        <v>14</v>
      </c>
      <c r="E1838" s="10"/>
      <c r="F1838" s="10"/>
      <c r="I1838" s="14">
        <f t="array" ref="I1838">IF(D1838="","",INDEX('Товары '!$D$2:$D$78, MATCH(D1838, 'Товары '!$B$2:$B$78, 0)))
</f>
        <v>15</v>
      </c>
      <c r="J1838" s="14">
        <f>IF(D1838="","",VLOOKUP(D1838, 'Товары '!$B$2:$C$78, 2, FALSE))
</f>
        <v>9</v>
      </c>
      <c r="K1838" s="15">
        <f t="shared" si="37"/>
        <v>6</v>
      </c>
    </row>
    <row r="1839">
      <c r="A1839" s="6">
        <v>8.0</v>
      </c>
      <c r="B1839" s="7">
        <v>45981.0</v>
      </c>
      <c r="C1839" s="8">
        <v>0.5879861111111111</v>
      </c>
      <c r="D1839" s="9" t="s">
        <v>14</v>
      </c>
      <c r="E1839" s="10"/>
      <c r="F1839" s="10"/>
      <c r="I1839" s="14">
        <f t="array" ref="I1839">IF(D1839="","",INDEX('Товары '!$D$2:$D$78, MATCH(D1839, 'Товары '!$B$2:$B$78, 0)))
</f>
        <v>15</v>
      </c>
      <c r="J1839" s="14">
        <f>IF(D1839="","",VLOOKUP(D1839, 'Товары '!$B$2:$C$78, 2, FALSE))
</f>
        <v>9</v>
      </c>
      <c r="K1839" s="15">
        <f t="shared" si="37"/>
        <v>6</v>
      </c>
    </row>
    <row r="1840">
      <c r="A1840" s="6">
        <v>9.0</v>
      </c>
      <c r="B1840" s="7">
        <v>45981.0</v>
      </c>
      <c r="C1840" s="8">
        <v>0.6174884259259259</v>
      </c>
      <c r="D1840" s="9" t="s">
        <v>22</v>
      </c>
      <c r="E1840" s="10"/>
      <c r="F1840" s="10"/>
      <c r="I1840" s="14">
        <f t="array" ref="I1840">IF(D1840="","",INDEX('Товары '!$D$2:$D$78, MATCH(D1840, 'Товары '!$B$2:$B$78, 0)))
</f>
        <v>15</v>
      </c>
      <c r="J1840" s="14">
        <f>IF(D1840="","",VLOOKUP(D1840, 'Товары '!$B$2:$C$78, 2, FALSE))
</f>
        <v>6</v>
      </c>
      <c r="K1840" s="15">
        <f t="shared" si="37"/>
        <v>9</v>
      </c>
    </row>
    <row r="1841">
      <c r="A1841" s="6">
        <v>10.0</v>
      </c>
      <c r="B1841" s="7">
        <v>45981.0</v>
      </c>
      <c r="C1841" s="8">
        <v>0.619988425925926</v>
      </c>
      <c r="D1841" s="9" t="s">
        <v>25</v>
      </c>
      <c r="E1841" s="10"/>
      <c r="F1841" s="10">
        <v>7.0</v>
      </c>
      <c r="I1841" s="14">
        <f t="array" ref="I1841">IF(D1841="","",INDEX('Товары '!$D$2:$D$78, MATCH(D1841, 'Товары '!$B$2:$B$78, 0)))
</f>
        <v>30</v>
      </c>
      <c r="J1841" s="14">
        <f>IF(D1841="","",VLOOKUP(D1841, 'Товары '!$B$2:$C$78, 2, FALSE))
</f>
        <v>0</v>
      </c>
      <c r="K1841" s="15">
        <f t="shared" si="37"/>
        <v>23</v>
      </c>
    </row>
    <row r="1842">
      <c r="A1842" s="6">
        <v>11.0</v>
      </c>
      <c r="B1842" s="7">
        <v>45981.0</v>
      </c>
      <c r="C1842" s="8">
        <v>0.6303935185185185</v>
      </c>
      <c r="D1842" s="9" t="s">
        <v>15</v>
      </c>
      <c r="E1842" s="10"/>
      <c r="F1842" s="10"/>
      <c r="I1842" s="13">
        <f t="array" ref="I1842">IF(D1842="","",INDEX('Товары '!$D$2:$D$78, MATCH(D1842, 'Товары '!$B$2:$B$78, 0)))
</f>
        <v>15</v>
      </c>
      <c r="J1842" s="14">
        <f>IF(D1842="","",VLOOKUP(D1842, 'Товары '!$B$2:$C$78, 2, FALSE))
</f>
        <v>9</v>
      </c>
      <c r="K1842" s="15">
        <f t="shared" si="37"/>
        <v>6</v>
      </c>
    </row>
    <row r="1843">
      <c r="A1843" s="6">
        <v>12.0</v>
      </c>
      <c r="B1843" s="7">
        <v>45981.0</v>
      </c>
      <c r="C1843" s="8">
        <v>0.6386226851851852</v>
      </c>
      <c r="D1843" s="9" t="s">
        <v>15</v>
      </c>
      <c r="E1843" s="10"/>
      <c r="F1843" s="10"/>
      <c r="I1843" s="13">
        <f t="array" ref="I1843">IF(D1843="","",INDEX('Товары '!$D$2:$D$78, MATCH(D1843, 'Товары '!$B$2:$B$78, 0)))
</f>
        <v>15</v>
      </c>
      <c r="J1843" s="14">
        <f>IF(D1843="","",VLOOKUP(D1843, 'Товары '!$B$2:$C$78, 2, FALSE))
</f>
        <v>9</v>
      </c>
      <c r="K1843" s="15">
        <f t="shared" si="37"/>
        <v>6</v>
      </c>
    </row>
    <row r="1844">
      <c r="A1844" s="6">
        <v>13.0</v>
      </c>
      <c r="B1844" s="7"/>
      <c r="C1844" s="8"/>
      <c r="D1844" s="6" t="s">
        <v>22</v>
      </c>
      <c r="E1844" s="10"/>
      <c r="F1844" s="10"/>
      <c r="I1844" s="14">
        <f t="array" ref="I1844">IF(D1844="","",INDEX('Товары '!$D$2:$D$78, MATCH(D1844, 'Товары '!$B$2:$B$78, 0)))
</f>
        <v>15</v>
      </c>
      <c r="J1844" s="14">
        <f>IF(D1844="","",VLOOKUP(D1844, 'Товары '!$B$2:$C$78, 2, FALSE))
</f>
        <v>6</v>
      </c>
      <c r="K1844" s="15">
        <f t="shared" si="37"/>
        <v>9</v>
      </c>
    </row>
    <row r="1845">
      <c r="A1845" s="6">
        <v>14.0</v>
      </c>
      <c r="B1845" s="7">
        <v>45981.0</v>
      </c>
      <c r="C1845" s="8">
        <v>0.6398726851851851</v>
      </c>
      <c r="D1845" s="6" t="s">
        <v>25</v>
      </c>
      <c r="E1845" s="10"/>
      <c r="F1845" s="10"/>
      <c r="I1845" s="14">
        <f t="array" ref="I1845">IF(D1845="","",INDEX('Товары '!$D$2:$D$78, MATCH(D1845, 'Товары '!$B$2:$B$78, 0)))
</f>
        <v>30</v>
      </c>
      <c r="J1845" s="14">
        <f>IF(D1845="","",VLOOKUP(D1845, 'Товары '!$B$2:$C$78, 2, FALSE))
</f>
        <v>0</v>
      </c>
      <c r="K1845" s="15">
        <f t="shared" si="37"/>
        <v>30</v>
      </c>
    </row>
    <row r="1846">
      <c r="A1846" s="6">
        <v>15.0</v>
      </c>
      <c r="B1846" s="7">
        <v>45981.0</v>
      </c>
      <c r="C1846" s="8">
        <v>0.6402430555555556</v>
      </c>
      <c r="D1846" s="6" t="s">
        <v>20</v>
      </c>
      <c r="E1846" s="10"/>
      <c r="F1846" s="10"/>
      <c r="I1846" s="14">
        <f t="array" ref="I1846">IF(D1846="","",INDEX('Товары '!$D$2:$D$78, MATCH(D1846, 'Товары '!$B$2:$B$78, 0)))
</f>
        <v>15</v>
      </c>
      <c r="J1846" s="14">
        <f>IF(D1846="","",VLOOKUP(D1846, 'Товары '!$B$2:$C$78, 2, FALSE))
</f>
        <v>9</v>
      </c>
      <c r="K1846" s="15">
        <f t="shared" si="37"/>
        <v>6</v>
      </c>
    </row>
    <row r="1847">
      <c r="A1847" s="6">
        <v>16.0</v>
      </c>
      <c r="B1847" s="7">
        <v>45981.0</v>
      </c>
      <c r="C1847" s="8">
        <v>0.6947453703703703</v>
      </c>
      <c r="D1847" s="6" t="s">
        <v>23</v>
      </c>
      <c r="E1847" s="10"/>
      <c r="F1847" s="10"/>
      <c r="I1847" s="13">
        <f t="array" ref="I1847">IF(D1847="","",INDEX('Товары '!$D$2:$D$78, MATCH(D1847, 'Товары '!$B$2:$B$78, 0)))
</f>
        <v>15</v>
      </c>
      <c r="J1847" s="14">
        <f>IF(D1847="","",VLOOKUP(D1847, 'Товары '!$B$2:$C$78, 2, FALSE))
</f>
        <v>8.5</v>
      </c>
      <c r="K1847" s="15">
        <f t="shared" si="37"/>
        <v>6.5</v>
      </c>
    </row>
    <row r="1848">
      <c r="A1848" s="6">
        <v>17.0</v>
      </c>
      <c r="B1848" s="7">
        <v>45981.0</v>
      </c>
      <c r="C1848" s="8">
        <v>0.695</v>
      </c>
      <c r="D1848" s="6" t="s">
        <v>15</v>
      </c>
      <c r="E1848" s="10"/>
      <c r="F1848" s="10"/>
      <c r="I1848" s="13">
        <f t="array" ref="I1848">IF(D1848="","",INDEX('Товары '!$D$2:$D$78, MATCH(D1848, 'Товары '!$B$2:$B$78, 0)))
</f>
        <v>15</v>
      </c>
      <c r="J1848" s="14">
        <f>IF(D1848="","",VLOOKUP(D1848, 'Товары '!$B$2:$C$78, 2, FALSE))
</f>
        <v>9</v>
      </c>
      <c r="K1848" s="15">
        <f t="shared" si="37"/>
        <v>6</v>
      </c>
    </row>
    <row r="1849">
      <c r="A1849" s="6">
        <v>18.0</v>
      </c>
      <c r="B1849" s="7">
        <v>45981.0</v>
      </c>
      <c r="C1849" s="8">
        <v>0.6977777777777778</v>
      </c>
      <c r="D1849" s="6" t="s">
        <v>20</v>
      </c>
      <c r="E1849" s="10"/>
      <c r="F1849" s="10"/>
      <c r="I1849" s="14">
        <f t="array" ref="I1849">IF(D1849="","",INDEX('Товары '!$D$2:$D$78, MATCH(D1849, 'Товары '!$B$2:$B$78, 0)))
</f>
        <v>15</v>
      </c>
      <c r="J1849" s="14">
        <f>IF(D1849="","",VLOOKUP(D1849, 'Товары '!$B$2:$C$78, 2, FALSE))
</f>
        <v>9</v>
      </c>
      <c r="K1849" s="15">
        <f t="shared" si="37"/>
        <v>6</v>
      </c>
    </row>
    <row r="1850">
      <c r="A1850" s="6">
        <v>19.0</v>
      </c>
      <c r="B1850" s="7">
        <v>45981.0</v>
      </c>
      <c r="C1850" s="8">
        <v>0.6993981481481482</v>
      </c>
      <c r="D1850" s="6" t="s">
        <v>20</v>
      </c>
      <c r="E1850" s="10"/>
      <c r="F1850" s="10"/>
      <c r="I1850" s="14">
        <f t="array" ref="I1850">IF(D1850="","",INDEX('Товары '!$D$2:$D$78, MATCH(D1850, 'Товары '!$B$2:$B$78, 0)))
</f>
        <v>15</v>
      </c>
      <c r="J1850" s="14">
        <f>IF(D1850="","",VLOOKUP(D1850, 'Товары '!$B$2:$C$78, 2, FALSE))
</f>
        <v>9</v>
      </c>
      <c r="K1850" s="15">
        <f t="shared" si="37"/>
        <v>6</v>
      </c>
    </row>
    <row r="1851">
      <c r="A1851" s="6">
        <v>20.0</v>
      </c>
      <c r="B1851" s="7">
        <v>45981.0</v>
      </c>
      <c r="C1851" s="8">
        <v>0.6995138888888889</v>
      </c>
      <c r="D1851" s="6" t="s">
        <v>12</v>
      </c>
      <c r="E1851" s="10"/>
      <c r="F1851" s="10"/>
      <c r="I1851" s="14">
        <f t="array" ref="I1851">IF(D1851="","",INDEX('Товары '!$D$2:$D$78, MATCH(D1851, 'Товары '!$B$2:$B$78, 0)))
</f>
        <v>13</v>
      </c>
      <c r="J1851" s="14">
        <f>IF(D1851="","",VLOOKUP(D1851, 'Товары '!$B$2:$C$78, 2, FALSE))
</f>
        <v>6.4</v>
      </c>
      <c r="K1851" s="15">
        <f t="shared" si="37"/>
        <v>6.6</v>
      </c>
    </row>
    <row r="1852">
      <c r="A1852" s="6">
        <v>21.0</v>
      </c>
      <c r="B1852" s="7">
        <v>45981.0</v>
      </c>
      <c r="C1852" s="8">
        <v>0.7021643518518519</v>
      </c>
      <c r="D1852" s="6" t="s">
        <v>20</v>
      </c>
      <c r="E1852" s="10"/>
      <c r="F1852" s="10"/>
      <c r="I1852" s="14">
        <f t="array" ref="I1852">IF(D1852="","",INDEX('Товары '!$D$2:$D$78, MATCH(D1852, 'Товары '!$B$2:$B$78, 0)))
</f>
        <v>15</v>
      </c>
      <c r="J1852" s="14">
        <f>IF(D1852="","",VLOOKUP(D1852, 'Товары '!$B$2:$C$78, 2, FALSE))
</f>
        <v>9</v>
      </c>
      <c r="K1852" s="15">
        <f t="shared" si="37"/>
        <v>6</v>
      </c>
    </row>
    <row r="1853">
      <c r="A1853" s="6">
        <v>22.0</v>
      </c>
      <c r="B1853" s="7">
        <v>45981.0</v>
      </c>
      <c r="C1853" s="8">
        <v>0.7114236111111111</v>
      </c>
      <c r="D1853" s="6" t="s">
        <v>24</v>
      </c>
      <c r="E1853" s="10"/>
      <c r="F1853" s="10"/>
      <c r="I1853" s="14">
        <f t="array" ref="I1853">IF(D1853="","",INDEX('Товары '!$D$2:$D$78, MATCH(D1853, 'Товары '!$B$2:$B$78, 0)))
</f>
        <v>15</v>
      </c>
      <c r="J1853" s="14">
        <f>IF(D1853="","",VLOOKUP(D1853, 'Товары '!$B$2:$C$78, 2, FALSE))
</f>
        <v>8.5</v>
      </c>
      <c r="K1853" s="15">
        <f t="shared" si="37"/>
        <v>6.5</v>
      </c>
    </row>
    <row r="1854">
      <c r="A1854" s="6">
        <v>23.0</v>
      </c>
      <c r="B1854" s="7">
        <v>45981.0</v>
      </c>
      <c r="C1854" s="8">
        <v>0.7115277777777778</v>
      </c>
      <c r="D1854" s="6" t="s">
        <v>24</v>
      </c>
      <c r="E1854" s="10"/>
      <c r="F1854" s="10"/>
      <c r="I1854" s="14">
        <f t="array" ref="I1854">IF(D1854="","",INDEX('Товары '!$D$2:$D$78, MATCH(D1854, 'Товары '!$B$2:$B$78, 0)))
</f>
        <v>15</v>
      </c>
      <c r="J1854" s="14">
        <f>IF(D1854="","",VLOOKUP(D1854, 'Товары '!$B$2:$C$78, 2, FALSE))
</f>
        <v>8.5</v>
      </c>
      <c r="K1854" s="15">
        <f t="shared" si="37"/>
        <v>6.5</v>
      </c>
    </row>
    <row r="1855">
      <c r="A1855" s="6">
        <v>24.0</v>
      </c>
      <c r="B1855" s="7">
        <v>45981.0</v>
      </c>
      <c r="C1855" s="8">
        <v>0.7355439814814815</v>
      </c>
      <c r="D1855" s="6" t="s">
        <v>14</v>
      </c>
      <c r="E1855" s="10"/>
      <c r="F1855" s="10"/>
      <c r="I1855" s="14">
        <f t="array" ref="I1855">IF(D1855="","",INDEX('Товары '!$D$2:$D$78, MATCH(D1855, 'Товары '!$B$2:$B$78, 0)))
</f>
        <v>15</v>
      </c>
      <c r="J1855" s="14">
        <f>IF(D1855="","",VLOOKUP(D1855, 'Товары '!$B$2:$C$78, 2, FALSE))
</f>
        <v>9</v>
      </c>
      <c r="K1855" s="15">
        <f t="shared" si="37"/>
        <v>6</v>
      </c>
    </row>
    <row r="1856">
      <c r="A1856" s="6">
        <v>25.0</v>
      </c>
      <c r="B1856" s="7">
        <v>45981.0</v>
      </c>
      <c r="C1856" s="8">
        <v>0.8054629629629629</v>
      </c>
      <c r="D1856" s="6" t="s">
        <v>20</v>
      </c>
      <c r="E1856" s="10"/>
      <c r="F1856" s="10"/>
      <c r="I1856" s="14">
        <f t="array" ref="I1856">IF(D1856="","",INDEX('Товары '!$D$2:$D$78, MATCH(D1856, 'Товары '!$B$2:$B$78, 0)))
</f>
        <v>15</v>
      </c>
      <c r="J1856" s="14">
        <f>IF(D1856="","",VLOOKUP(D1856, 'Товары '!$B$2:$C$78, 2, FALSE))
</f>
        <v>9</v>
      </c>
      <c r="K1856" s="15">
        <f t="shared" si="37"/>
        <v>6</v>
      </c>
    </row>
    <row r="1857">
      <c r="A1857" s="6">
        <v>26.0</v>
      </c>
      <c r="B1857" s="7">
        <v>45981.0</v>
      </c>
      <c r="C1857" s="8">
        <v>0.8116666666666666</v>
      </c>
      <c r="D1857" s="6" t="s">
        <v>15</v>
      </c>
      <c r="E1857" s="10"/>
      <c r="F1857" s="10"/>
      <c r="I1857" s="13">
        <f t="array" ref="I1857">IF(D1857="","",INDEX('Товары '!$D$2:$D$78, MATCH(D1857, 'Товары '!$B$2:$B$78, 0)))
</f>
        <v>15</v>
      </c>
      <c r="J1857" s="14">
        <f>IF(D1857="","",VLOOKUP(D1857, 'Товары '!$B$2:$C$78, 2, FALSE))
</f>
        <v>9</v>
      </c>
      <c r="K1857" s="15">
        <f t="shared" si="37"/>
        <v>6</v>
      </c>
    </row>
    <row r="1858">
      <c r="A1858" s="6">
        <v>27.0</v>
      </c>
      <c r="B1858" s="7">
        <v>45981.0</v>
      </c>
      <c r="C1858" s="8">
        <v>0.8117013888888889</v>
      </c>
      <c r="D1858" s="6" t="s">
        <v>15</v>
      </c>
      <c r="E1858" s="10"/>
      <c r="F1858" s="10"/>
      <c r="I1858" s="13">
        <f t="array" ref="I1858">IF(D1858="","",INDEX('Товары '!$D$2:$D$78, MATCH(D1858, 'Товары '!$B$2:$B$78, 0)))
</f>
        <v>15</v>
      </c>
      <c r="J1858" s="14">
        <f>IF(D1858="","",VLOOKUP(D1858, 'Товары '!$B$2:$C$78, 2, FALSE))
</f>
        <v>9</v>
      </c>
      <c r="K1858" s="15">
        <f t="shared" si="37"/>
        <v>6</v>
      </c>
    </row>
    <row r="1859">
      <c r="A1859" s="6">
        <v>28.0</v>
      </c>
      <c r="B1859" s="7">
        <v>45981.0</v>
      </c>
      <c r="C1859" s="8">
        <v>0.8118287037037037</v>
      </c>
      <c r="D1859" s="6" t="s">
        <v>24</v>
      </c>
      <c r="E1859" s="10"/>
      <c r="F1859" s="10">
        <v>5.0</v>
      </c>
      <c r="I1859" s="14">
        <f t="array" ref="I1859">IF(D1859="","",INDEX('Товары '!$D$2:$D$78, MATCH(D1859, 'Товары '!$B$2:$B$78, 0)))
</f>
        <v>15</v>
      </c>
      <c r="J1859" s="14">
        <f>IF(D1859="","",VLOOKUP(D1859, 'Товары '!$B$2:$C$78, 2, FALSE))
</f>
        <v>8.5</v>
      </c>
      <c r="K1859" s="15">
        <f t="shared" si="37"/>
        <v>1.5</v>
      </c>
    </row>
    <row r="1860">
      <c r="A1860" s="6">
        <v>29.0</v>
      </c>
      <c r="B1860" s="7">
        <v>45981.0</v>
      </c>
      <c r="C1860" s="8">
        <v>0.8119791666666667</v>
      </c>
      <c r="D1860" s="6" t="s">
        <v>23</v>
      </c>
      <c r="E1860" s="10"/>
      <c r="F1860" s="10"/>
      <c r="I1860" s="13">
        <f t="array" ref="I1860">IF(D1860="","",INDEX('Товары '!$D$2:$D$78, MATCH(D1860, 'Товары '!$B$2:$B$78, 0)))
</f>
        <v>15</v>
      </c>
      <c r="J1860" s="14">
        <f>IF(D1860="","",VLOOKUP(D1860, 'Товары '!$B$2:$C$78, 2, FALSE))
</f>
        <v>8.5</v>
      </c>
      <c r="K1860" s="15">
        <f t="shared" si="37"/>
        <v>6.5</v>
      </c>
    </row>
    <row r="1861">
      <c r="A1861" s="6">
        <v>30.0</v>
      </c>
      <c r="B1861" s="7">
        <v>45981.0</v>
      </c>
      <c r="C1861" s="8">
        <v>0.8192013888888889</v>
      </c>
      <c r="D1861" s="6" t="s">
        <v>12</v>
      </c>
      <c r="E1861" s="10"/>
      <c r="F1861" s="10"/>
      <c r="I1861" s="14">
        <f t="array" ref="I1861">IF(D1861="","",INDEX('Товары '!$D$2:$D$78, MATCH(D1861, 'Товары '!$B$2:$B$78, 0)))
</f>
        <v>13</v>
      </c>
      <c r="J1861" s="14">
        <f>IF(D1861="","",VLOOKUP(D1861, 'Товары '!$B$2:$C$78, 2, FALSE))
</f>
        <v>6.4</v>
      </c>
      <c r="K1861" s="15">
        <f t="shared" si="37"/>
        <v>6.6</v>
      </c>
    </row>
    <row r="1862">
      <c r="A1862" s="6">
        <v>31.0</v>
      </c>
      <c r="B1862" s="7">
        <v>45981.0</v>
      </c>
      <c r="C1862" s="8">
        <v>0.8192013888888889</v>
      </c>
      <c r="D1862" s="6" t="s">
        <v>15</v>
      </c>
      <c r="E1862" s="10"/>
      <c r="F1862" s="10"/>
      <c r="I1862" s="13">
        <f t="array" ref="I1862">IF(D1862="","",INDEX('Товары '!$D$2:$D$78, MATCH(D1862, 'Товары '!$B$2:$B$78, 0)))
</f>
        <v>15</v>
      </c>
      <c r="J1862" s="14">
        <f>IF(D1862="","",VLOOKUP(D1862, 'Товары '!$B$2:$C$78, 2, FALSE))
</f>
        <v>9</v>
      </c>
      <c r="K1862" s="15">
        <f t="shared" si="37"/>
        <v>6</v>
      </c>
    </row>
    <row r="1863">
      <c r="A1863" s="6">
        <v>32.0</v>
      </c>
      <c r="B1863" s="7">
        <v>45981.0</v>
      </c>
      <c r="C1863" s="8">
        <v>0.8197222222222222</v>
      </c>
      <c r="D1863" s="6" t="s">
        <v>13</v>
      </c>
      <c r="E1863" s="10"/>
      <c r="F1863" s="10"/>
      <c r="I1863" s="14">
        <f t="array" ref="I1863">IF(D1863="","",INDEX('Товары '!$D$2:$D$78, MATCH(D1863, 'Товары '!$B$2:$B$78, 0)))
</f>
        <v>70</v>
      </c>
      <c r="J1863" s="14">
        <f>IF(D1863="","",VLOOKUP(D1863, 'Товары '!$B$2:$C$78, 2, FALSE))
</f>
        <v>40</v>
      </c>
      <c r="K1863" s="15">
        <f t="shared" si="37"/>
        <v>30</v>
      </c>
    </row>
    <row r="1864">
      <c r="A1864" s="6">
        <v>33.0</v>
      </c>
      <c r="B1864" s="7">
        <v>45981.0</v>
      </c>
      <c r="C1864" s="8">
        <v>0.8362847222222223</v>
      </c>
      <c r="D1864" s="6" t="s">
        <v>15</v>
      </c>
      <c r="E1864" s="10"/>
      <c r="F1864" s="10"/>
      <c r="I1864" s="13">
        <f t="array" ref="I1864">IF(D1864="","",INDEX('Товары '!$D$2:$D$78, MATCH(D1864, 'Товары '!$B$2:$B$78, 0)))
</f>
        <v>15</v>
      </c>
      <c r="J1864" s="14">
        <f>IF(D1864="","",VLOOKUP(D1864, 'Товары '!$B$2:$C$78, 2, FALSE))
</f>
        <v>9</v>
      </c>
      <c r="K1864" s="15">
        <f t="shared" si="37"/>
        <v>6</v>
      </c>
    </row>
    <row r="1865">
      <c r="A1865" s="6">
        <v>34.0</v>
      </c>
      <c r="B1865" s="7">
        <v>45981.0</v>
      </c>
      <c r="C1865" s="8">
        <v>0.8363888888888888</v>
      </c>
      <c r="D1865" s="6" t="s">
        <v>19</v>
      </c>
      <c r="E1865" s="10"/>
      <c r="F1865" s="10"/>
      <c r="I1865" s="14">
        <f t="array" ref="I1865">IF(D1865="","",INDEX('Товары '!$D$2:$D$78, MATCH(D1865, 'Товары '!$B$2:$B$78, 0)))
</f>
        <v>13</v>
      </c>
      <c r="J1865" s="14">
        <f>IF(D1865="","",VLOOKUP(D1865, 'Товары '!$B$2:$C$78, 2, FALSE))
</f>
        <v>6.4</v>
      </c>
      <c r="K1865" s="15">
        <f t="shared" si="37"/>
        <v>6.6</v>
      </c>
    </row>
    <row r="1866">
      <c r="A1866" s="6">
        <v>35.0</v>
      </c>
      <c r="B1866" s="7">
        <v>45981.0</v>
      </c>
      <c r="C1866" s="8">
        <v>0.8411805555555556</v>
      </c>
      <c r="D1866" s="6" t="s">
        <v>15</v>
      </c>
      <c r="E1866" s="10"/>
      <c r="F1866" s="10"/>
      <c r="I1866" s="13">
        <f t="array" ref="I1866">IF(D1866="","",INDEX('Товары '!$D$2:$D$78, MATCH(D1866, 'Товары '!$B$2:$B$78, 0)))
</f>
        <v>15</v>
      </c>
      <c r="J1866" s="14">
        <f>IF(D1866="","",VLOOKUP(D1866, 'Товары '!$B$2:$C$78, 2, FALSE))
</f>
        <v>9</v>
      </c>
      <c r="K1866" s="15">
        <f t="shared" si="37"/>
        <v>6</v>
      </c>
    </row>
    <row r="1867">
      <c r="A1867" s="6">
        <v>36.0</v>
      </c>
      <c r="B1867" s="7">
        <v>45981.0</v>
      </c>
      <c r="C1867" s="8">
        <v>0.8412731481481481</v>
      </c>
      <c r="D1867" s="6" t="s">
        <v>12</v>
      </c>
      <c r="E1867" s="10"/>
      <c r="F1867" s="10"/>
      <c r="I1867" s="14">
        <f t="array" ref="I1867">IF(D1867="","",INDEX('Товары '!$D$2:$D$78, MATCH(D1867, 'Товары '!$B$2:$B$78, 0)))
</f>
        <v>13</v>
      </c>
      <c r="J1867" s="14">
        <f>IF(D1867="","",VLOOKUP(D1867, 'Товары '!$B$2:$C$78, 2, FALSE))
</f>
        <v>6.4</v>
      </c>
      <c r="K1867" s="15">
        <f t="shared" si="37"/>
        <v>6.6</v>
      </c>
    </row>
    <row r="1868">
      <c r="A1868" s="6">
        <v>37.0</v>
      </c>
      <c r="B1868" s="7">
        <v>45981.0</v>
      </c>
      <c r="C1868" s="8">
        <v>0.8626851851851852</v>
      </c>
      <c r="D1868" s="6" t="s">
        <v>15</v>
      </c>
      <c r="E1868" s="10"/>
      <c r="F1868" s="10"/>
      <c r="I1868" s="13">
        <f t="array" ref="I1868">IF(D1868="","",INDEX('Товары '!$D$2:$D$78, MATCH(D1868, 'Товары '!$B$2:$B$78, 0)))
</f>
        <v>15</v>
      </c>
      <c r="J1868" s="14">
        <f>IF(D1868="","",VLOOKUP(D1868, 'Товары '!$B$2:$C$78, 2, FALSE))
</f>
        <v>9</v>
      </c>
      <c r="K1868" s="15">
        <f t="shared" si="37"/>
        <v>6</v>
      </c>
    </row>
    <row r="1869">
      <c r="A1869" s="6">
        <v>38.0</v>
      </c>
      <c r="B1869" s="7">
        <v>45981.0</v>
      </c>
      <c r="C1869" s="8">
        <v>0.8666087962962963</v>
      </c>
      <c r="D1869" s="6" t="s">
        <v>34</v>
      </c>
      <c r="E1869" s="10"/>
      <c r="F1869" s="10"/>
      <c r="I1869" s="14">
        <f t="array" ref="I1869">IF(D1869="","",INDEX('Товары '!$D$2:$D$78, MATCH(D1869, 'Товары '!$B$2:$B$78, 0)))
</f>
        <v>110</v>
      </c>
      <c r="J1869" s="14">
        <f>IF(D1869="","",VLOOKUP(D1869, 'Товары '!$B$2:$C$78, 2, FALSE))
</f>
        <v>80</v>
      </c>
      <c r="K1869" s="15">
        <f t="shared" si="37"/>
        <v>30</v>
      </c>
    </row>
    <row r="1870">
      <c r="A1870" s="6">
        <v>39.0</v>
      </c>
      <c r="B1870" s="7">
        <v>45981.0</v>
      </c>
      <c r="C1870" s="8">
        <v>0.8667708333333334</v>
      </c>
      <c r="D1870" s="6" t="s">
        <v>23</v>
      </c>
      <c r="E1870" s="10"/>
      <c r="F1870" s="10"/>
      <c r="I1870" s="13">
        <f t="array" ref="I1870">IF(D1870="","",INDEX('Товары '!$D$2:$D$78, MATCH(D1870, 'Товары '!$B$2:$B$78, 0)))
</f>
        <v>15</v>
      </c>
      <c r="J1870" s="14">
        <f>IF(D1870="","",VLOOKUP(D1870, 'Товары '!$B$2:$C$78, 2, FALSE))
</f>
        <v>8.5</v>
      </c>
      <c r="K1870" s="15">
        <f t="shared" si="37"/>
        <v>6.5</v>
      </c>
    </row>
    <row r="1871">
      <c r="A1871" s="6">
        <v>40.0</v>
      </c>
      <c r="B1871" s="7">
        <v>45981.0</v>
      </c>
      <c r="C1871" s="8">
        <v>0.9584027777777778</v>
      </c>
      <c r="D1871" s="6" t="s">
        <v>15</v>
      </c>
      <c r="E1871" s="10"/>
      <c r="F1871" s="10"/>
      <c r="I1871" s="13">
        <f t="array" ref="I1871">IF(D1871="","",INDEX('Товары '!$D$2:$D$78, MATCH(D1871, 'Товары '!$B$2:$B$78, 0)))
</f>
        <v>15</v>
      </c>
      <c r="J1871" s="14">
        <f>IF(D1871="","",VLOOKUP(D1871, 'Товары '!$B$2:$C$78, 2, FALSE))
</f>
        <v>9</v>
      </c>
      <c r="K1871" s="15">
        <f t="shared" si="37"/>
        <v>6</v>
      </c>
    </row>
    <row r="1872">
      <c r="A1872" s="6">
        <v>41.0</v>
      </c>
      <c r="B1872" s="7">
        <v>45981.0</v>
      </c>
      <c r="C1872" s="8">
        <v>0.9584490740740741</v>
      </c>
      <c r="D1872" s="6" t="s">
        <v>12</v>
      </c>
      <c r="E1872" s="10"/>
      <c r="F1872" s="10">
        <v>8.0</v>
      </c>
      <c r="I1872" s="14">
        <f t="array" ref="I1872">IF(D1872="","",INDEX('Товары '!$D$2:$D$78, MATCH(D1872, 'Товары '!$B$2:$B$78, 0)))
</f>
        <v>13</v>
      </c>
      <c r="J1872" s="14">
        <f>IF(D1872="","",VLOOKUP(D1872, 'Товары '!$B$2:$C$78, 2, FALSE))
</f>
        <v>6.4</v>
      </c>
      <c r="K1872" s="15">
        <f t="shared" si="37"/>
        <v>-1.4</v>
      </c>
    </row>
    <row r="1873">
      <c r="A1873" s="6">
        <v>42.0</v>
      </c>
      <c r="B1873" s="7">
        <v>45981.0</v>
      </c>
      <c r="C1873" s="8">
        <v>0.9586226851851852</v>
      </c>
      <c r="D1873" s="6" t="s">
        <v>14</v>
      </c>
      <c r="E1873" s="10"/>
      <c r="F1873" s="10"/>
      <c r="I1873" s="14">
        <f t="array" ref="I1873">IF(D1873="","",INDEX('Товары '!$D$2:$D$78, MATCH(D1873, 'Товары '!$B$2:$B$78, 0)))
</f>
        <v>15</v>
      </c>
      <c r="J1873" s="14">
        <f>IF(D1873="","",VLOOKUP(D1873, 'Товары '!$B$2:$C$78, 2, FALSE))
</f>
        <v>9</v>
      </c>
      <c r="K1873" s="15">
        <f t="shared" si="37"/>
        <v>6</v>
      </c>
    </row>
    <row r="1874">
      <c r="A1874" s="6">
        <v>43.0</v>
      </c>
      <c r="B1874" s="7"/>
      <c r="C1874" s="8"/>
      <c r="D1874" s="18"/>
      <c r="E1874" s="10"/>
      <c r="F1874" s="10"/>
      <c r="I1874" s="13" t="str">
        <f t="array" ref="I1874">IF(D1874="","",INDEX('Товары '!$D$2:$D$78, MATCH(D1874, 'Товары '!$B$2:$B$78, 0)))
</f>
        <v/>
      </c>
      <c r="J1874" s="13" t="str">
        <f>IF(D1874="","",VLOOKUP(D1874, 'Товары '!$B$2:$C$78, 2, FALSE))
</f>
        <v/>
      </c>
      <c r="K1874" s="15">
        <f t="shared" si="37"/>
        <v>0</v>
      </c>
    </row>
    <row r="1875">
      <c r="A1875" s="6">
        <v>44.0</v>
      </c>
      <c r="B1875" s="7"/>
      <c r="C1875" s="8"/>
      <c r="D1875" s="18"/>
      <c r="E1875" s="10"/>
      <c r="F1875" s="10"/>
      <c r="I1875" s="13" t="str">
        <f t="array" ref="I1875">IF(D1875="","",INDEX('Товары '!$D$2:$D$78, MATCH(D1875, 'Товары '!$B$2:$B$78, 0)))
</f>
        <v/>
      </c>
      <c r="J1875" s="13" t="str">
        <f>IF(D1875="","",VLOOKUP(D1875, 'Товары '!$B$2:$C$78, 2, FALSE))
</f>
        <v/>
      </c>
      <c r="K1875" s="15">
        <f t="shared" si="37"/>
        <v>0</v>
      </c>
    </row>
    <row r="1876">
      <c r="A1876" s="6">
        <v>45.0</v>
      </c>
      <c r="B1876" s="7"/>
      <c r="C1876" s="8"/>
      <c r="D1876" s="18"/>
      <c r="E1876" s="10"/>
      <c r="F1876" s="10"/>
      <c r="I1876" s="13" t="str">
        <f t="array" ref="I1876">IF(D1876="","",INDEX('Товары '!$D$2:$D$78, MATCH(D1876, 'Товары '!$B$2:$B$78, 0)))
</f>
        <v/>
      </c>
      <c r="J1876" s="13" t="str">
        <f>IF(D1876="","",VLOOKUP(D1876, 'Товары '!$B$2:$C$78, 2, FALSE))
</f>
        <v/>
      </c>
      <c r="K1876" s="15">
        <f t="shared" si="37"/>
        <v>0</v>
      </c>
    </row>
    <row r="1877">
      <c r="A1877" s="6">
        <v>46.0</v>
      </c>
      <c r="B1877" s="7"/>
      <c r="C1877" s="8"/>
      <c r="D1877" s="18"/>
      <c r="E1877" s="10"/>
      <c r="F1877" s="10"/>
      <c r="I1877" s="13" t="str">
        <f t="array" ref="I1877">IF(D1877="","",INDEX('Товары '!$D$2:$D$78, MATCH(D1877, 'Товары '!$B$2:$B$78, 0)))
</f>
        <v/>
      </c>
      <c r="J1877" s="13" t="str">
        <f>IF(D1877="","",VLOOKUP(D1877, 'Товары '!$B$2:$C$78, 2, FALSE))
</f>
        <v/>
      </c>
      <c r="K1877" s="15">
        <f t="shared" si="37"/>
        <v>0</v>
      </c>
    </row>
    <row r="1878">
      <c r="A1878" s="6">
        <v>47.0</v>
      </c>
      <c r="B1878" s="7"/>
      <c r="C1878" s="8"/>
      <c r="D1878" s="18"/>
      <c r="E1878" s="10"/>
      <c r="F1878" s="10"/>
      <c r="I1878" s="13" t="str">
        <f t="array" ref="I1878">IF(D1878="","",INDEX('Товары '!$D$2:$D$78, MATCH(D1878, 'Товары '!$B$2:$B$78, 0)))
</f>
        <v/>
      </c>
      <c r="J1878" s="13" t="str">
        <f>IF(D1878="","",VLOOKUP(D1878, 'Товары '!$B$2:$C$78, 2, FALSE))
</f>
        <v/>
      </c>
      <c r="K1878" s="15">
        <f t="shared" si="37"/>
        <v>0</v>
      </c>
    </row>
    <row r="1879">
      <c r="A1879" s="6">
        <v>48.0</v>
      </c>
      <c r="B1879" s="7"/>
      <c r="C1879" s="8"/>
      <c r="D1879" s="18"/>
      <c r="E1879" s="10"/>
      <c r="F1879" s="10"/>
      <c r="I1879" s="13" t="str">
        <f t="array" ref="I1879">IF(D1879="","",INDEX('Товары '!$D$2:$D$78, MATCH(D1879, 'Товары '!$B$2:$B$78, 0)))
</f>
        <v/>
      </c>
      <c r="J1879" s="13" t="str">
        <f>IF(D1879="","",VLOOKUP(D1879, 'Товары '!$B$2:$C$78, 2, FALSE))
</f>
        <v/>
      </c>
      <c r="K1879" s="15">
        <f t="shared" si="37"/>
        <v>0</v>
      </c>
    </row>
    <row r="1880">
      <c r="A1880" s="6">
        <v>49.0</v>
      </c>
      <c r="B1880" s="7"/>
      <c r="C1880" s="8"/>
      <c r="D1880" s="18"/>
      <c r="E1880" s="10"/>
      <c r="F1880" s="10"/>
      <c r="I1880" s="13" t="str">
        <f t="array" ref="I1880">IF(D1880="","",INDEX('Товары '!$D$2:$D$78, MATCH(D1880, 'Товары '!$B$2:$B$78, 0)))
</f>
        <v/>
      </c>
      <c r="J1880" s="13" t="str">
        <f>IF(D1880="","",VLOOKUP(D1880, 'Товары '!$B$2:$C$78, 2, FALSE))
</f>
        <v/>
      </c>
      <c r="K1880" s="15">
        <f t="shared" si="37"/>
        <v>0</v>
      </c>
    </row>
    <row r="1881">
      <c r="A1881" s="6">
        <v>50.0</v>
      </c>
      <c r="B1881" s="7"/>
      <c r="C1881" s="8"/>
      <c r="D1881" s="18"/>
      <c r="E1881" s="10"/>
      <c r="F1881" s="10"/>
      <c r="I1881" s="13" t="str">
        <f t="array" ref="I1881">IF(D1881="","",INDEX('Товары '!$D$2:$D$78, MATCH(D1881, 'Товары '!$B$2:$B$78, 0)))
</f>
        <v/>
      </c>
      <c r="J1881" s="13" t="str">
        <f>IF(D1881="","",VLOOKUP(D1881, 'Товары '!$B$2:$C$78, 2, FALSE))
</f>
        <v/>
      </c>
      <c r="K1881" s="15">
        <f t="shared" si="37"/>
        <v>0</v>
      </c>
    </row>
    <row r="1882">
      <c r="A1882" s="6">
        <v>51.0</v>
      </c>
      <c r="B1882" s="7"/>
      <c r="C1882" s="8"/>
      <c r="D1882" s="18"/>
      <c r="E1882" s="10"/>
      <c r="F1882" s="10"/>
      <c r="I1882" s="13" t="str">
        <f t="array" ref="I1882">IF(D1882="","",INDEX('Товары '!$D$2:$D$78, MATCH(D1882, 'Товары '!$B$2:$B$78, 0)))
</f>
        <v/>
      </c>
      <c r="J1882" s="13" t="str">
        <f>IF(D1882="","",VLOOKUP(D1882, 'Товары '!$B$2:$C$78, 2, FALSE))
</f>
        <v/>
      </c>
      <c r="K1882" s="15">
        <f t="shared" si="37"/>
        <v>0</v>
      </c>
    </row>
    <row r="1883">
      <c r="A1883" s="6">
        <v>52.0</v>
      </c>
      <c r="B1883" s="7"/>
      <c r="C1883" s="8"/>
      <c r="D1883" s="18"/>
      <c r="E1883" s="10"/>
      <c r="F1883" s="10"/>
      <c r="I1883" s="13" t="str">
        <f t="array" ref="I1883">IF(D1883="","",INDEX('Товары '!$D$2:$D$78, MATCH(D1883, 'Товары '!$B$2:$B$78, 0)))
</f>
        <v/>
      </c>
      <c r="J1883" s="13" t="str">
        <f>IF(D1883="","",VLOOKUP(D1883, 'Товары '!$B$2:$C$78, 2, FALSE))
</f>
        <v/>
      </c>
      <c r="K1883" s="15">
        <f t="shared" si="37"/>
        <v>0</v>
      </c>
    </row>
    <row r="1884">
      <c r="A1884" s="6">
        <v>53.0</v>
      </c>
      <c r="B1884" s="7"/>
      <c r="C1884" s="8"/>
      <c r="D1884" s="18"/>
      <c r="E1884" s="10"/>
      <c r="F1884" s="10"/>
      <c r="I1884" s="13" t="str">
        <f t="array" ref="I1884">IF(D1884="","",INDEX('Товары '!$D$2:$D$78, MATCH(D1884, 'Товары '!$B$2:$B$78, 0)))
</f>
        <v/>
      </c>
      <c r="J1884" s="13" t="str">
        <f>IF(D1884="","",VLOOKUP(D1884, 'Товары '!$B$2:$C$78, 2, FALSE))
</f>
        <v/>
      </c>
      <c r="K1884" s="15">
        <f t="shared" si="37"/>
        <v>0</v>
      </c>
    </row>
    <row r="1885">
      <c r="A1885" s="6">
        <v>54.0</v>
      </c>
      <c r="B1885" s="7"/>
      <c r="C1885" s="8"/>
      <c r="D1885" s="18"/>
      <c r="E1885" s="10"/>
      <c r="F1885" s="10"/>
      <c r="I1885" s="13" t="str">
        <f t="array" ref="I1885">IF(D1885="","",INDEX('Товары '!$D$2:$D$78, MATCH(D1885, 'Товары '!$B$2:$B$78, 0)))
</f>
        <v/>
      </c>
      <c r="J1885" s="13" t="str">
        <f>IF(D1885="","",VLOOKUP(D1885, 'Товары '!$B$2:$C$78, 2, FALSE))
</f>
        <v/>
      </c>
      <c r="K1885" s="15">
        <f t="shared" si="37"/>
        <v>0</v>
      </c>
    </row>
    <row r="1886">
      <c r="A1886" s="6">
        <v>55.0</v>
      </c>
      <c r="B1886" s="7"/>
      <c r="C1886" s="8"/>
      <c r="D1886" s="18"/>
      <c r="E1886" s="10"/>
      <c r="F1886" s="10"/>
      <c r="I1886" s="13" t="str">
        <f t="array" ref="I1886">IF(D1886="","",INDEX('Товары '!$D$2:$D$78, MATCH(D1886, 'Товары '!$B$2:$B$78, 0)))
</f>
        <v/>
      </c>
      <c r="J1886" s="13" t="str">
        <f>IF(D1886="","",VLOOKUP(D1886, 'Товары '!$B$2:$C$78, 2, FALSE))
</f>
        <v/>
      </c>
      <c r="K1886" s="15">
        <f t="shared" si="37"/>
        <v>0</v>
      </c>
    </row>
    <row r="1887">
      <c r="A1887" s="6">
        <v>56.0</v>
      </c>
      <c r="B1887" s="7"/>
      <c r="C1887" s="8"/>
      <c r="D1887" s="18"/>
      <c r="E1887" s="10"/>
      <c r="F1887" s="10"/>
      <c r="I1887" s="13" t="str">
        <f t="array" ref="I1887">IF(D1887="","",INDEX('Товары '!$D$2:$D$78, MATCH(D1887, 'Товары '!$B$2:$B$78, 0)))
</f>
        <v/>
      </c>
      <c r="J1887" s="13" t="str">
        <f>IF(D1887="","",VLOOKUP(D1887, 'Товары '!$B$2:$C$78, 2, FALSE))
</f>
        <v/>
      </c>
      <c r="K1887" s="15">
        <f t="shared" si="37"/>
        <v>0</v>
      </c>
    </row>
    <row r="1888">
      <c r="A1888" s="6">
        <v>57.0</v>
      </c>
      <c r="B1888" s="7"/>
      <c r="C1888" s="8"/>
      <c r="D1888" s="18"/>
      <c r="E1888" s="10"/>
      <c r="F1888" s="10"/>
      <c r="I1888" s="13" t="str">
        <f t="array" ref="I1888">IF(D1888="","",INDEX('Товары '!$D$2:$D$78, MATCH(D1888, 'Товары '!$B$2:$B$78, 0)))
</f>
        <v/>
      </c>
      <c r="J1888" s="13" t="str">
        <f>IF(D1888="","",VLOOKUP(D1888, 'Товары '!$B$2:$C$78, 2, FALSE))
</f>
        <v/>
      </c>
      <c r="K1888" s="15">
        <f t="shared" si="37"/>
        <v>0</v>
      </c>
    </row>
    <row r="1889">
      <c r="A1889" s="6">
        <v>58.0</v>
      </c>
      <c r="B1889" s="7"/>
      <c r="C1889" s="8"/>
      <c r="D1889" s="18"/>
      <c r="E1889" s="10"/>
      <c r="F1889" s="10"/>
      <c r="I1889" s="13" t="str">
        <f t="array" ref="I1889">IF(D1889="","",INDEX('Товары '!$D$2:$D$78, MATCH(D1889, 'Товары '!$B$2:$B$78, 0)))
</f>
        <v/>
      </c>
      <c r="J1889" s="13" t="str">
        <f>IF(D1889="","",VLOOKUP(D1889, 'Товары '!$B$2:$C$78, 2, FALSE))
</f>
        <v/>
      </c>
      <c r="K1889" s="15">
        <f t="shared" si="37"/>
        <v>0</v>
      </c>
    </row>
    <row r="1890">
      <c r="A1890" s="6">
        <v>59.0</v>
      </c>
      <c r="B1890" s="7"/>
      <c r="C1890" s="8"/>
      <c r="D1890" s="18"/>
      <c r="E1890" s="10"/>
      <c r="F1890" s="10"/>
      <c r="I1890" s="13" t="str">
        <f t="array" ref="I1890">IF(D1890="","",INDEX('Товары '!$D$2:$D$78, MATCH(D1890, 'Товары '!$B$2:$B$78, 0)))
</f>
        <v/>
      </c>
      <c r="J1890" s="13" t="str">
        <f>IF(D1890="","",VLOOKUP(D1890, 'Товары '!$B$2:$C$78, 2, FALSE))
</f>
        <v/>
      </c>
      <c r="K1890" s="15">
        <f t="shared" si="37"/>
        <v>0</v>
      </c>
    </row>
    <row r="1891">
      <c r="A1891" s="6">
        <v>60.0</v>
      </c>
      <c r="B1891" s="7"/>
      <c r="C1891" s="8"/>
      <c r="D1891" s="18"/>
      <c r="E1891" s="10"/>
      <c r="F1891" s="10"/>
      <c r="I1891" s="13" t="str">
        <f t="array" ref="I1891">IF(D1891="","",INDEX('Товары '!$D$2:$D$78, MATCH(D1891, 'Товары '!$B$2:$B$78, 0)))
</f>
        <v/>
      </c>
      <c r="J1891" s="13" t="str">
        <f>IF(D1891="","",VLOOKUP(D1891, 'Товары '!$B$2:$C$78, 2, FALSE))
</f>
        <v/>
      </c>
      <c r="K1891" s="15">
        <f t="shared" si="37"/>
        <v>0</v>
      </c>
    </row>
    <row r="1892">
      <c r="A1892" s="1" t="s">
        <v>0</v>
      </c>
      <c r="B1892" s="1" t="s">
        <v>1</v>
      </c>
      <c r="C1892" s="2" t="s">
        <v>2</v>
      </c>
      <c r="D1892" s="2" t="s">
        <v>3</v>
      </c>
      <c r="E1892" s="3" t="s">
        <v>4</v>
      </c>
      <c r="F1892" s="1" t="s">
        <v>5</v>
      </c>
      <c r="G1892" s="4" t="s">
        <v>6</v>
      </c>
      <c r="H1892" s="5" t="s">
        <v>7</v>
      </c>
      <c r="I1892" s="1" t="s">
        <v>8</v>
      </c>
      <c r="J1892" s="1" t="s">
        <v>9</v>
      </c>
      <c r="K1892" s="1" t="s">
        <v>10</v>
      </c>
    </row>
    <row r="1895">
      <c r="A1895" s="6">
        <v>1.0</v>
      </c>
      <c r="B1895" s="7">
        <v>45982.0</v>
      </c>
      <c r="C1895" s="8">
        <v>0.5786574074074075</v>
      </c>
      <c r="D1895" s="9" t="s">
        <v>12</v>
      </c>
      <c r="E1895" s="10"/>
      <c r="F1895" s="10"/>
      <c r="G1895" s="11">
        <f>SUM(K1895:K1954)</f>
        <v>297.9</v>
      </c>
      <c r="H1895" s="12">
        <f>SUM(J1895:K1954)</f>
        <v>727</v>
      </c>
      <c r="I1895" s="14">
        <f t="array" ref="I1895">IF(D1895="","",INDEX('Товары '!$D$2:$D$78, MATCH(D1895, 'Товары '!$B$2:$B$78, 0)))
</f>
        <v>13</v>
      </c>
      <c r="J1895" s="14">
        <f>IF(D1895="","",VLOOKUP(D1895, 'Товары '!$B$2:$C$78, 2, FALSE))
</f>
        <v>6.4</v>
      </c>
      <c r="K1895" s="15">
        <f t="shared" ref="K1895:K1954" si="38">IF(OR(I1895="", J1895=""), "", VALUE(I1895) - VALUE(J1895))-F1895
</f>
        <v>6.6</v>
      </c>
    </row>
    <row r="1896">
      <c r="A1896" s="6">
        <v>2.0</v>
      </c>
      <c r="B1896" s="7">
        <v>45982.0</v>
      </c>
      <c r="C1896" s="16">
        <v>0.5787037037037037</v>
      </c>
      <c r="D1896" s="9" t="s">
        <v>15</v>
      </c>
      <c r="E1896" s="10"/>
      <c r="F1896" s="10"/>
      <c r="I1896" s="13">
        <f t="array" ref="I1896">IF(D1896="","",INDEX('Товары '!$D$2:$D$78, MATCH(D1896, 'Товары '!$B$2:$B$78, 0)))
</f>
        <v>15</v>
      </c>
      <c r="J1896" s="14">
        <f>IF(D1896="","",VLOOKUP(D1896, 'Товары '!$B$2:$C$78, 2, FALSE))
</f>
        <v>9</v>
      </c>
      <c r="K1896" s="15">
        <f t="shared" si="38"/>
        <v>6</v>
      </c>
    </row>
    <row r="1897">
      <c r="A1897" s="6">
        <v>3.0</v>
      </c>
      <c r="B1897" s="17">
        <v>45982.0</v>
      </c>
      <c r="C1897" s="8">
        <v>0.5788541666666667</v>
      </c>
      <c r="D1897" s="9" t="s">
        <v>14</v>
      </c>
      <c r="E1897" s="10"/>
      <c r="F1897" s="10"/>
      <c r="I1897" s="14">
        <f t="array" ref="I1897">IF(D1897="","",INDEX('Товары '!$D$2:$D$78, MATCH(D1897, 'Товары '!$B$2:$B$78, 0)))
</f>
        <v>15</v>
      </c>
      <c r="J1897" s="14">
        <f>IF(D1897="","",VLOOKUP(D1897, 'Товары '!$B$2:$C$78, 2, FALSE))
</f>
        <v>9</v>
      </c>
      <c r="K1897" s="15">
        <f t="shared" si="38"/>
        <v>6</v>
      </c>
    </row>
    <row r="1898">
      <c r="A1898" s="6">
        <v>4.0</v>
      </c>
      <c r="B1898" s="17">
        <v>45982.0</v>
      </c>
      <c r="C1898" s="8">
        <v>0.585324074074074</v>
      </c>
      <c r="D1898" s="9" t="s">
        <v>12</v>
      </c>
      <c r="E1898" s="10"/>
      <c r="F1898" s="10"/>
      <c r="I1898" s="14">
        <f t="array" ref="I1898">IF(D1898="","",INDEX('Товары '!$D$2:$D$78, MATCH(D1898, 'Товары '!$B$2:$B$78, 0)))
</f>
        <v>13</v>
      </c>
      <c r="J1898" s="14">
        <f>IF(D1898="","",VLOOKUP(D1898, 'Товары '!$B$2:$C$78, 2, FALSE))
</f>
        <v>6.4</v>
      </c>
      <c r="K1898" s="15">
        <f t="shared" si="38"/>
        <v>6.6</v>
      </c>
    </row>
    <row r="1899">
      <c r="A1899" s="6">
        <v>5.0</v>
      </c>
      <c r="B1899" s="17">
        <v>45982.0</v>
      </c>
      <c r="C1899" s="8">
        <v>0.5853472222222222</v>
      </c>
      <c r="D1899" s="9" t="s">
        <v>12</v>
      </c>
      <c r="E1899" s="10"/>
      <c r="F1899" s="10"/>
      <c r="I1899" s="14">
        <f t="array" ref="I1899">IF(D1899="","",INDEX('Товары '!$D$2:$D$78, MATCH(D1899, 'Товары '!$B$2:$B$78, 0)))
</f>
        <v>13</v>
      </c>
      <c r="J1899" s="14">
        <f>IF(D1899="","",VLOOKUP(D1899, 'Товары '!$B$2:$C$78, 2, FALSE))
</f>
        <v>6.4</v>
      </c>
      <c r="K1899" s="15">
        <f t="shared" si="38"/>
        <v>6.6</v>
      </c>
    </row>
    <row r="1900">
      <c r="A1900" s="6">
        <v>6.0</v>
      </c>
      <c r="B1900" s="7">
        <v>45982.0</v>
      </c>
      <c r="C1900" s="8">
        <v>0.5922916666666667</v>
      </c>
      <c r="D1900" s="9" t="s">
        <v>12</v>
      </c>
      <c r="E1900" s="10"/>
      <c r="F1900" s="10"/>
      <c r="I1900" s="14">
        <f t="array" ref="I1900">IF(D1900="","",INDEX('Товары '!$D$2:$D$78, MATCH(D1900, 'Товары '!$B$2:$B$78, 0)))
</f>
        <v>13</v>
      </c>
      <c r="J1900" s="14">
        <f>IF(D1900="","",VLOOKUP(D1900, 'Товары '!$B$2:$C$78, 2, FALSE))
</f>
        <v>6.4</v>
      </c>
      <c r="K1900" s="15">
        <f t="shared" si="38"/>
        <v>6.6</v>
      </c>
    </row>
    <row r="1901">
      <c r="A1901" s="6">
        <v>7.0</v>
      </c>
      <c r="B1901" s="7">
        <v>45982.0</v>
      </c>
      <c r="C1901" s="8">
        <v>0.6041203703703704</v>
      </c>
      <c r="D1901" s="9" t="s">
        <v>12</v>
      </c>
      <c r="E1901" s="10"/>
      <c r="F1901" s="10"/>
      <c r="I1901" s="14">
        <f t="array" ref="I1901">IF(D1901="","",INDEX('Товары '!$D$2:$D$78, MATCH(D1901, 'Товары '!$B$2:$B$78, 0)))
</f>
        <v>13</v>
      </c>
      <c r="J1901" s="14">
        <f>IF(D1901="","",VLOOKUP(D1901, 'Товары '!$B$2:$C$78, 2, FALSE))
</f>
        <v>6.4</v>
      </c>
      <c r="K1901" s="15">
        <f t="shared" si="38"/>
        <v>6.6</v>
      </c>
    </row>
    <row r="1902">
      <c r="A1902" s="6">
        <v>8.0</v>
      </c>
      <c r="B1902" s="7">
        <v>45982.0</v>
      </c>
      <c r="C1902" s="8">
        <v>0.6042013888888889</v>
      </c>
      <c r="D1902" s="9" t="s">
        <v>12</v>
      </c>
      <c r="E1902" s="10"/>
      <c r="F1902" s="10"/>
      <c r="I1902" s="14">
        <f t="array" ref="I1902">IF(D1902="","",INDEX('Товары '!$D$2:$D$78, MATCH(D1902, 'Товары '!$B$2:$B$78, 0)))
</f>
        <v>13</v>
      </c>
      <c r="J1902" s="14">
        <f>IF(D1902="","",VLOOKUP(D1902, 'Товары '!$B$2:$C$78, 2, FALSE))
</f>
        <v>6.4</v>
      </c>
      <c r="K1902" s="15">
        <f t="shared" si="38"/>
        <v>6.6</v>
      </c>
    </row>
    <row r="1903">
      <c r="A1903" s="6">
        <v>9.0</v>
      </c>
      <c r="B1903" s="7">
        <v>45982.0</v>
      </c>
      <c r="C1903" s="8">
        <v>0.6043287037037037</v>
      </c>
      <c r="D1903" s="9" t="s">
        <v>15</v>
      </c>
      <c r="E1903" s="10"/>
      <c r="F1903" s="10"/>
      <c r="I1903" s="13">
        <f t="array" ref="I1903">IF(D1903="","",INDEX('Товары '!$D$2:$D$78, MATCH(D1903, 'Товары '!$B$2:$B$78, 0)))
</f>
        <v>15</v>
      </c>
      <c r="J1903" s="14">
        <f>IF(D1903="","",VLOOKUP(D1903, 'Товары '!$B$2:$C$78, 2, FALSE))
</f>
        <v>9</v>
      </c>
      <c r="K1903" s="15">
        <f t="shared" si="38"/>
        <v>6</v>
      </c>
    </row>
    <row r="1904">
      <c r="A1904" s="6">
        <v>10.0</v>
      </c>
      <c r="B1904" s="7">
        <v>45982.0</v>
      </c>
      <c r="C1904" s="8">
        <v>0.6171643518518518</v>
      </c>
      <c r="D1904" s="9" t="s">
        <v>16</v>
      </c>
      <c r="E1904" s="10"/>
      <c r="F1904" s="10"/>
      <c r="I1904" s="13">
        <f t="array" ref="I1904">IF(D1904="","",INDEX('Товары '!$D$2:$D$78, MATCH(D1904, 'Товары '!$B$2:$B$78, 0)))
</f>
        <v>15</v>
      </c>
      <c r="J1904" s="14">
        <f>IF(D1904="","",VLOOKUP(D1904, 'Товары '!$B$2:$C$78, 2, FALSE))
</f>
        <v>8.5</v>
      </c>
      <c r="K1904" s="15">
        <f t="shared" si="38"/>
        <v>6.5</v>
      </c>
    </row>
    <row r="1905">
      <c r="A1905" s="6">
        <v>11.0</v>
      </c>
      <c r="B1905" s="7">
        <v>45982.0</v>
      </c>
      <c r="C1905" s="8">
        <v>0.6243171296296296</v>
      </c>
      <c r="D1905" s="9" t="s">
        <v>15</v>
      </c>
      <c r="E1905" s="10"/>
      <c r="F1905" s="10"/>
      <c r="I1905" s="13">
        <f t="array" ref="I1905">IF(D1905="","",INDEX('Товары '!$D$2:$D$78, MATCH(D1905, 'Товары '!$B$2:$B$78, 0)))
</f>
        <v>15</v>
      </c>
      <c r="J1905" s="14">
        <f>IF(D1905="","",VLOOKUP(D1905, 'Товары '!$B$2:$C$78, 2, FALSE))
</f>
        <v>9</v>
      </c>
      <c r="K1905" s="15">
        <f t="shared" si="38"/>
        <v>6</v>
      </c>
    </row>
    <row r="1906">
      <c r="A1906" s="6">
        <v>12.0</v>
      </c>
      <c r="B1906" s="7">
        <v>45982.0</v>
      </c>
      <c r="C1906" s="8">
        <v>0.6279282407407407</v>
      </c>
      <c r="D1906" s="9" t="s">
        <v>16</v>
      </c>
      <c r="E1906" s="10"/>
      <c r="F1906" s="10"/>
      <c r="I1906" s="13">
        <f t="array" ref="I1906">IF(D1906="","",INDEX('Товары '!$D$2:$D$78, MATCH(D1906, 'Товары '!$B$2:$B$78, 0)))
</f>
        <v>15</v>
      </c>
      <c r="J1906" s="14">
        <f>IF(D1906="","",VLOOKUP(D1906, 'Товары '!$B$2:$C$78, 2, FALSE))
</f>
        <v>8.5</v>
      </c>
      <c r="K1906" s="15">
        <f t="shared" si="38"/>
        <v>6.5</v>
      </c>
    </row>
    <row r="1907">
      <c r="A1907" s="6">
        <v>13.0</v>
      </c>
      <c r="B1907" s="7">
        <v>45982.0</v>
      </c>
      <c r="C1907" s="8">
        <v>0.6279976851851852</v>
      </c>
      <c r="D1907" s="6" t="s">
        <v>12</v>
      </c>
      <c r="E1907" s="10"/>
      <c r="F1907" s="10"/>
      <c r="I1907" s="14">
        <f t="array" ref="I1907">IF(D1907="","",INDEX('Товары '!$D$2:$D$78, MATCH(D1907, 'Товары '!$B$2:$B$78, 0)))
</f>
        <v>13</v>
      </c>
      <c r="J1907" s="14">
        <f>IF(D1907="","",VLOOKUP(D1907, 'Товары '!$B$2:$C$78, 2, FALSE))
</f>
        <v>6.4</v>
      </c>
      <c r="K1907" s="15">
        <f t="shared" si="38"/>
        <v>6.6</v>
      </c>
    </row>
    <row r="1908">
      <c r="A1908" s="6">
        <v>14.0</v>
      </c>
      <c r="B1908" s="7">
        <v>45982.0</v>
      </c>
      <c r="C1908" s="8">
        <v>0.6304398148148148</v>
      </c>
      <c r="D1908" s="6" t="s">
        <v>20</v>
      </c>
      <c r="E1908" s="10"/>
      <c r="F1908" s="10"/>
      <c r="I1908" s="14">
        <f t="array" ref="I1908">IF(D1908="","",INDEX('Товары '!$D$2:$D$78, MATCH(D1908, 'Товары '!$B$2:$B$78, 0)))
</f>
        <v>15</v>
      </c>
      <c r="J1908" s="14">
        <f>IF(D1908="","",VLOOKUP(D1908, 'Товары '!$B$2:$C$78, 2, FALSE))
</f>
        <v>9</v>
      </c>
      <c r="K1908" s="15">
        <f t="shared" si="38"/>
        <v>6</v>
      </c>
    </row>
    <row r="1909">
      <c r="A1909" s="6">
        <v>15.0</v>
      </c>
      <c r="B1909" s="7">
        <v>45982.0</v>
      </c>
      <c r="C1909" s="8">
        <v>0.6571412037037037</v>
      </c>
      <c r="D1909" s="6" t="s">
        <v>15</v>
      </c>
      <c r="E1909" s="10"/>
      <c r="F1909" s="10"/>
      <c r="I1909" s="13">
        <f t="array" ref="I1909">IF(D1909="","",INDEX('Товары '!$D$2:$D$78, MATCH(D1909, 'Товары '!$B$2:$B$78, 0)))
</f>
        <v>15</v>
      </c>
      <c r="J1909" s="14">
        <f>IF(D1909="","",VLOOKUP(D1909, 'Товары '!$B$2:$C$78, 2, FALSE))
</f>
        <v>9</v>
      </c>
      <c r="K1909" s="15">
        <f t="shared" si="38"/>
        <v>6</v>
      </c>
    </row>
    <row r="1910">
      <c r="A1910" s="6">
        <v>16.0</v>
      </c>
      <c r="B1910" s="7">
        <v>45982.0</v>
      </c>
      <c r="C1910" s="8">
        <v>0.6572453703703703</v>
      </c>
      <c r="D1910" s="6" t="s">
        <v>20</v>
      </c>
      <c r="E1910" s="10"/>
      <c r="F1910" s="10"/>
      <c r="I1910" s="14">
        <f t="array" ref="I1910">IF(D1910="","",INDEX('Товары '!$D$2:$D$78, MATCH(D1910, 'Товары '!$B$2:$B$78, 0)))
</f>
        <v>15</v>
      </c>
      <c r="J1910" s="14">
        <f>IF(D1910="","",VLOOKUP(D1910, 'Товары '!$B$2:$C$78, 2, FALSE))
</f>
        <v>9</v>
      </c>
      <c r="K1910" s="15">
        <f t="shared" si="38"/>
        <v>6</v>
      </c>
    </row>
    <row r="1911">
      <c r="A1911" s="6">
        <v>17.0</v>
      </c>
      <c r="B1911" s="7">
        <v>45982.0</v>
      </c>
      <c r="C1911" s="8">
        <v>0.6575</v>
      </c>
      <c r="D1911" s="6" t="s">
        <v>15</v>
      </c>
      <c r="E1911" s="10"/>
      <c r="F1911" s="10"/>
      <c r="I1911" s="13">
        <f t="array" ref="I1911">IF(D1911="","",INDEX('Товары '!$D$2:$D$78, MATCH(D1911, 'Товары '!$B$2:$B$78, 0)))
</f>
        <v>15</v>
      </c>
      <c r="J1911" s="14">
        <f>IF(D1911="","",VLOOKUP(D1911, 'Товары '!$B$2:$C$78, 2, FALSE))
</f>
        <v>9</v>
      </c>
      <c r="K1911" s="15">
        <f t="shared" si="38"/>
        <v>6</v>
      </c>
    </row>
    <row r="1912">
      <c r="A1912" s="6">
        <v>18.0</v>
      </c>
      <c r="B1912" s="7">
        <v>45982.0</v>
      </c>
      <c r="C1912" s="8">
        <v>0.6626736111111111</v>
      </c>
      <c r="D1912" s="6" t="s">
        <v>15</v>
      </c>
      <c r="E1912" s="10"/>
      <c r="F1912" s="10"/>
      <c r="I1912" s="13">
        <f t="array" ref="I1912">IF(D1912="","",INDEX('Товары '!$D$2:$D$78, MATCH(D1912, 'Товары '!$B$2:$B$78, 0)))
</f>
        <v>15</v>
      </c>
      <c r="J1912" s="14">
        <f>IF(D1912="","",VLOOKUP(D1912, 'Товары '!$B$2:$C$78, 2, FALSE))
</f>
        <v>9</v>
      </c>
      <c r="K1912" s="15">
        <f t="shared" si="38"/>
        <v>6</v>
      </c>
    </row>
    <row r="1913">
      <c r="A1913" s="6">
        <v>19.0</v>
      </c>
      <c r="B1913" s="7">
        <v>45982.0</v>
      </c>
      <c r="C1913" s="8">
        <v>0.667962962962963</v>
      </c>
      <c r="D1913" s="6" t="s">
        <v>20</v>
      </c>
      <c r="E1913" s="10"/>
      <c r="F1913" s="10"/>
      <c r="I1913" s="14">
        <f t="array" ref="I1913">IF(D1913="","",INDEX('Товары '!$D$2:$D$78, MATCH(D1913, 'Товары '!$B$2:$B$78, 0)))
</f>
        <v>15</v>
      </c>
      <c r="J1913" s="14">
        <f>IF(D1913="","",VLOOKUP(D1913, 'Товары '!$B$2:$C$78, 2, FALSE))
</f>
        <v>9</v>
      </c>
      <c r="K1913" s="15">
        <f t="shared" si="38"/>
        <v>6</v>
      </c>
    </row>
    <row r="1914">
      <c r="A1914" s="6">
        <v>20.0</v>
      </c>
      <c r="B1914" s="7">
        <v>45982.0</v>
      </c>
      <c r="C1914" s="8">
        <v>0.6814699074074074</v>
      </c>
      <c r="D1914" s="6" t="s">
        <v>15</v>
      </c>
      <c r="E1914" s="10"/>
      <c r="F1914" s="10"/>
      <c r="I1914" s="13">
        <f t="array" ref="I1914">IF(D1914="","",INDEX('Товары '!$D$2:$D$78, MATCH(D1914, 'Товары '!$B$2:$B$78, 0)))
</f>
        <v>15</v>
      </c>
      <c r="J1914" s="14">
        <f>IF(D1914="","",VLOOKUP(D1914, 'Товары '!$B$2:$C$78, 2, FALSE))
</f>
        <v>9</v>
      </c>
      <c r="K1914" s="15">
        <f t="shared" si="38"/>
        <v>6</v>
      </c>
    </row>
    <row r="1915">
      <c r="A1915" s="6">
        <v>21.0</v>
      </c>
      <c r="B1915" s="7">
        <v>45982.0</v>
      </c>
      <c r="C1915" s="8">
        <v>0.694375</v>
      </c>
      <c r="D1915" s="6" t="s">
        <v>34</v>
      </c>
      <c r="E1915" s="10"/>
      <c r="F1915" s="10"/>
      <c r="I1915" s="14">
        <f t="array" ref="I1915">IF(D1915="","",INDEX('Товары '!$D$2:$D$78, MATCH(D1915, 'Товары '!$B$2:$B$78, 0)))
</f>
        <v>110</v>
      </c>
      <c r="J1915" s="14">
        <f>IF(D1915="","",VLOOKUP(D1915, 'Товары '!$B$2:$C$78, 2, FALSE))
</f>
        <v>80</v>
      </c>
      <c r="K1915" s="15">
        <f t="shared" si="38"/>
        <v>30</v>
      </c>
    </row>
    <row r="1916">
      <c r="A1916" s="6">
        <v>22.0</v>
      </c>
      <c r="B1916" s="7">
        <v>45982.0</v>
      </c>
      <c r="C1916" s="8">
        <v>0.7173958333333333</v>
      </c>
      <c r="D1916" s="6" t="s">
        <v>14</v>
      </c>
      <c r="E1916" s="10"/>
      <c r="F1916" s="10"/>
      <c r="I1916" s="14">
        <f t="array" ref="I1916">IF(D1916="","",INDEX('Товары '!$D$2:$D$78, MATCH(D1916, 'Товары '!$B$2:$B$78, 0)))
</f>
        <v>15</v>
      </c>
      <c r="J1916" s="14">
        <f>IF(D1916="","",VLOOKUP(D1916, 'Товары '!$B$2:$C$78, 2, FALSE))
</f>
        <v>9</v>
      </c>
      <c r="K1916" s="15">
        <f t="shared" si="38"/>
        <v>6</v>
      </c>
    </row>
    <row r="1917">
      <c r="A1917" s="6">
        <v>23.0</v>
      </c>
      <c r="B1917" s="7">
        <v>45982.0</v>
      </c>
      <c r="C1917" s="8">
        <v>0.721875</v>
      </c>
      <c r="D1917" s="6" t="s">
        <v>15</v>
      </c>
      <c r="E1917" s="10"/>
      <c r="F1917" s="10"/>
      <c r="I1917" s="13">
        <f t="array" ref="I1917">IF(D1917="","",INDEX('Товары '!$D$2:$D$78, MATCH(D1917, 'Товары '!$B$2:$B$78, 0)))
</f>
        <v>15</v>
      </c>
      <c r="J1917" s="14">
        <f>IF(D1917="","",VLOOKUP(D1917, 'Товары '!$B$2:$C$78, 2, FALSE))
</f>
        <v>9</v>
      </c>
      <c r="K1917" s="15">
        <f t="shared" si="38"/>
        <v>6</v>
      </c>
    </row>
    <row r="1918">
      <c r="A1918" s="6">
        <v>24.0</v>
      </c>
      <c r="B1918" s="7">
        <v>45982.0</v>
      </c>
      <c r="C1918" s="8">
        <v>0.7219328703703703</v>
      </c>
      <c r="D1918" s="6" t="s">
        <v>12</v>
      </c>
      <c r="E1918" s="10"/>
      <c r="F1918" s="10"/>
      <c r="I1918" s="14">
        <f t="array" ref="I1918">IF(D1918="","",INDEX('Товары '!$D$2:$D$78, MATCH(D1918, 'Товары '!$B$2:$B$78, 0)))
</f>
        <v>13</v>
      </c>
      <c r="J1918" s="14">
        <f>IF(D1918="","",VLOOKUP(D1918, 'Товары '!$B$2:$C$78, 2, FALSE))
</f>
        <v>6.4</v>
      </c>
      <c r="K1918" s="15">
        <f t="shared" si="38"/>
        <v>6.6</v>
      </c>
    </row>
    <row r="1919">
      <c r="A1919" s="6">
        <v>25.0</v>
      </c>
      <c r="B1919" s="7">
        <v>45982.0</v>
      </c>
      <c r="C1919" s="8">
        <v>0.7237731481481482</v>
      </c>
      <c r="D1919" s="6" t="s">
        <v>15</v>
      </c>
      <c r="E1919" s="10"/>
      <c r="F1919" s="10"/>
      <c r="I1919" s="13">
        <f t="array" ref="I1919">IF(D1919="","",INDEX('Товары '!$D$2:$D$78, MATCH(D1919, 'Товары '!$B$2:$B$78, 0)))
</f>
        <v>15</v>
      </c>
      <c r="J1919" s="14">
        <f>IF(D1919="","",VLOOKUP(D1919, 'Товары '!$B$2:$C$78, 2, FALSE))
</f>
        <v>9</v>
      </c>
      <c r="K1919" s="15">
        <f t="shared" si="38"/>
        <v>6</v>
      </c>
    </row>
    <row r="1920">
      <c r="A1920" s="6">
        <v>26.0</v>
      </c>
      <c r="B1920" s="7">
        <v>45982.0</v>
      </c>
      <c r="C1920" s="8">
        <v>0.7237962962962963</v>
      </c>
      <c r="D1920" s="6" t="s">
        <v>15</v>
      </c>
      <c r="E1920" s="10"/>
      <c r="F1920" s="10"/>
      <c r="I1920" s="13">
        <f t="array" ref="I1920">IF(D1920="","",INDEX('Товары '!$D$2:$D$78, MATCH(D1920, 'Товары '!$B$2:$B$78, 0)))
</f>
        <v>15</v>
      </c>
      <c r="J1920" s="14">
        <f>IF(D1920="","",VLOOKUP(D1920, 'Товары '!$B$2:$C$78, 2, FALSE))
</f>
        <v>9</v>
      </c>
      <c r="K1920" s="15">
        <f t="shared" si="38"/>
        <v>6</v>
      </c>
    </row>
    <row r="1921">
      <c r="A1921" s="6">
        <v>27.0</v>
      </c>
      <c r="B1921" s="7">
        <v>45982.0</v>
      </c>
      <c r="C1921" s="8">
        <v>0.7238194444444445</v>
      </c>
      <c r="D1921" s="6" t="s">
        <v>17</v>
      </c>
      <c r="E1921" s="10"/>
      <c r="F1921" s="10"/>
      <c r="I1921" s="13">
        <f t="array" ref="I1921">IF(D1921="","",INDEX('Товары '!$D$2:$D$78, MATCH(D1921, 'Товары '!$B$2:$B$78, 0)))
</f>
        <v>15</v>
      </c>
      <c r="J1921" s="14">
        <f>IF(D1921="","",VLOOKUP(D1921, 'Товары '!$B$2:$C$78, 2, FALSE))
</f>
        <v>9</v>
      </c>
      <c r="K1921" s="15">
        <f t="shared" si="38"/>
        <v>6</v>
      </c>
    </row>
    <row r="1922">
      <c r="A1922" s="6">
        <v>28.0</v>
      </c>
      <c r="B1922" s="7">
        <v>45982.0</v>
      </c>
      <c r="C1922" s="8">
        <v>0.723900462962963</v>
      </c>
      <c r="D1922" s="6" t="s">
        <v>12</v>
      </c>
      <c r="E1922" s="10"/>
      <c r="F1922" s="10"/>
      <c r="I1922" s="14">
        <f t="array" ref="I1922">IF(D1922="","",INDEX('Товары '!$D$2:$D$78, MATCH(D1922, 'Товары '!$B$2:$B$78, 0)))
</f>
        <v>13</v>
      </c>
      <c r="J1922" s="14">
        <f>IF(D1922="","",VLOOKUP(D1922, 'Товары '!$B$2:$C$78, 2, FALSE))
</f>
        <v>6.4</v>
      </c>
      <c r="K1922" s="15">
        <f t="shared" si="38"/>
        <v>6.6</v>
      </c>
    </row>
    <row r="1923">
      <c r="A1923" s="6">
        <v>29.0</v>
      </c>
      <c r="B1923" s="7">
        <v>45982.0</v>
      </c>
      <c r="C1923" s="8">
        <v>0.7456944444444444</v>
      </c>
      <c r="D1923" s="6" t="s">
        <v>17</v>
      </c>
      <c r="E1923" s="10"/>
      <c r="F1923" s="10"/>
      <c r="I1923" s="13">
        <f t="array" ref="I1923">IF(D1923="","",INDEX('Товары '!$D$2:$D$78, MATCH(D1923, 'Товары '!$B$2:$B$78, 0)))
</f>
        <v>15</v>
      </c>
      <c r="J1923" s="14">
        <f>IF(D1923="","",VLOOKUP(D1923, 'Товары '!$B$2:$C$78, 2, FALSE))
</f>
        <v>9</v>
      </c>
      <c r="K1923" s="15">
        <f t="shared" si="38"/>
        <v>6</v>
      </c>
    </row>
    <row r="1924">
      <c r="A1924" s="6">
        <v>30.0</v>
      </c>
      <c r="B1924" s="7">
        <v>45982.0</v>
      </c>
      <c r="C1924" s="8">
        <v>0.7457175925925926</v>
      </c>
      <c r="D1924" s="6" t="s">
        <v>15</v>
      </c>
      <c r="E1924" s="10"/>
      <c r="F1924" s="10"/>
      <c r="I1924" s="13">
        <f t="array" ref="I1924">IF(D1924="","",INDEX('Товары '!$D$2:$D$78, MATCH(D1924, 'Товары '!$B$2:$B$78, 0)))
</f>
        <v>15</v>
      </c>
      <c r="J1924" s="14">
        <f>IF(D1924="","",VLOOKUP(D1924, 'Товары '!$B$2:$C$78, 2, FALSE))
</f>
        <v>9</v>
      </c>
      <c r="K1924" s="15">
        <f t="shared" si="38"/>
        <v>6</v>
      </c>
    </row>
    <row r="1925">
      <c r="A1925" s="6">
        <v>31.0</v>
      </c>
      <c r="B1925" s="7">
        <v>45982.0</v>
      </c>
      <c r="C1925" s="8">
        <v>0.7989583333333333</v>
      </c>
      <c r="D1925" s="6" t="s">
        <v>24</v>
      </c>
      <c r="E1925" s="10"/>
      <c r="F1925" s="10"/>
      <c r="I1925" s="14">
        <f t="array" ref="I1925">IF(D1925="","",INDEX('Товары '!$D$2:$D$78, MATCH(D1925, 'Товары '!$B$2:$B$78, 0)))
</f>
        <v>15</v>
      </c>
      <c r="J1925" s="14">
        <f>IF(D1925="","",VLOOKUP(D1925, 'Товары '!$B$2:$C$78, 2, FALSE))
</f>
        <v>8.5</v>
      </c>
      <c r="K1925" s="15">
        <f t="shared" si="38"/>
        <v>6.5</v>
      </c>
    </row>
    <row r="1926">
      <c r="A1926" s="6">
        <v>32.0</v>
      </c>
      <c r="B1926" s="7">
        <v>45982.0</v>
      </c>
      <c r="C1926" s="8">
        <v>0.8057523148148148</v>
      </c>
      <c r="D1926" s="6" t="s">
        <v>15</v>
      </c>
      <c r="E1926" s="10"/>
      <c r="F1926" s="10"/>
      <c r="I1926" s="13">
        <f t="array" ref="I1926">IF(D1926="","",INDEX('Товары '!$D$2:$D$78, MATCH(D1926, 'Товары '!$B$2:$B$78, 0)))
</f>
        <v>15</v>
      </c>
      <c r="J1926" s="14">
        <f>IF(D1926="","",VLOOKUP(D1926, 'Товары '!$B$2:$C$78, 2, FALSE))
</f>
        <v>9</v>
      </c>
      <c r="K1926" s="15">
        <f t="shared" si="38"/>
        <v>6</v>
      </c>
    </row>
    <row r="1927">
      <c r="A1927" s="6">
        <v>33.0</v>
      </c>
      <c r="B1927" s="7">
        <v>45982.0</v>
      </c>
      <c r="C1927" s="8">
        <v>0.8058680555555555</v>
      </c>
      <c r="D1927" s="6" t="s">
        <v>12</v>
      </c>
      <c r="E1927" s="10"/>
      <c r="F1927" s="10"/>
      <c r="I1927" s="14">
        <f t="array" ref="I1927">IF(D1927="","",INDEX('Товары '!$D$2:$D$78, MATCH(D1927, 'Товары '!$B$2:$B$78, 0)))
</f>
        <v>13</v>
      </c>
      <c r="J1927" s="14">
        <f>IF(D1927="","",VLOOKUP(D1927, 'Товары '!$B$2:$C$78, 2, FALSE))
</f>
        <v>6.4</v>
      </c>
      <c r="K1927" s="15">
        <f t="shared" si="38"/>
        <v>6.6</v>
      </c>
    </row>
    <row r="1928">
      <c r="A1928" s="6">
        <v>34.0</v>
      </c>
      <c r="B1928" s="7">
        <v>45982.0</v>
      </c>
      <c r="C1928" s="8">
        <v>0.8198148148148148</v>
      </c>
      <c r="D1928" s="6" t="s">
        <v>15</v>
      </c>
      <c r="E1928" s="10"/>
      <c r="F1928" s="10"/>
      <c r="I1928" s="13">
        <f t="array" ref="I1928">IF(D1928="","",INDEX('Товары '!$D$2:$D$78, MATCH(D1928, 'Товары '!$B$2:$B$78, 0)))
</f>
        <v>15</v>
      </c>
      <c r="J1928" s="14">
        <f>IF(D1928="","",VLOOKUP(D1928, 'Товары '!$B$2:$C$78, 2, FALSE))
</f>
        <v>9</v>
      </c>
      <c r="K1928" s="15">
        <f t="shared" si="38"/>
        <v>6</v>
      </c>
    </row>
    <row r="1929">
      <c r="A1929" s="6">
        <v>35.0</v>
      </c>
      <c r="B1929" s="7">
        <v>45982.0</v>
      </c>
      <c r="C1929" s="8">
        <v>0.8198148148148148</v>
      </c>
      <c r="D1929" s="6" t="s">
        <v>15</v>
      </c>
      <c r="E1929" s="10"/>
      <c r="F1929" s="10"/>
      <c r="I1929" s="13">
        <f t="array" ref="I1929">IF(D1929="","",INDEX('Товары '!$D$2:$D$78, MATCH(D1929, 'Товары '!$B$2:$B$78, 0)))
</f>
        <v>15</v>
      </c>
      <c r="J1929" s="14">
        <f>IF(D1929="","",VLOOKUP(D1929, 'Товары '!$B$2:$C$78, 2, FALSE))
</f>
        <v>9</v>
      </c>
      <c r="K1929" s="15">
        <f t="shared" si="38"/>
        <v>6</v>
      </c>
    </row>
    <row r="1930">
      <c r="A1930" s="6">
        <v>36.0</v>
      </c>
      <c r="B1930" s="7">
        <v>45982.0</v>
      </c>
      <c r="C1930" s="8">
        <v>0.8861111111111111</v>
      </c>
      <c r="D1930" s="6" t="s">
        <v>15</v>
      </c>
      <c r="E1930" s="10"/>
      <c r="F1930" s="10"/>
      <c r="I1930" s="13">
        <f t="array" ref="I1930">IF(D1930="","",INDEX('Товары '!$D$2:$D$78, MATCH(D1930, 'Товары '!$B$2:$B$78, 0)))
</f>
        <v>15</v>
      </c>
      <c r="J1930" s="14">
        <f>IF(D1930="","",VLOOKUP(D1930, 'Товары '!$B$2:$C$78, 2, FALSE))
</f>
        <v>9</v>
      </c>
      <c r="K1930" s="15">
        <f t="shared" si="38"/>
        <v>6</v>
      </c>
    </row>
    <row r="1931">
      <c r="A1931" s="6">
        <v>37.0</v>
      </c>
      <c r="B1931" s="7">
        <v>45982.0</v>
      </c>
      <c r="C1931" s="8">
        <v>0.8865046296296296</v>
      </c>
      <c r="D1931" s="6" t="s">
        <v>12</v>
      </c>
      <c r="E1931" s="10"/>
      <c r="F1931" s="10"/>
      <c r="I1931" s="14">
        <f t="array" ref="I1931">IF(D1931="","",INDEX('Товары '!$D$2:$D$78, MATCH(D1931, 'Товары '!$B$2:$B$78, 0)))
</f>
        <v>13</v>
      </c>
      <c r="J1931" s="14">
        <f>IF(D1931="","",VLOOKUP(D1931, 'Товары '!$B$2:$C$78, 2, FALSE))
</f>
        <v>6.4</v>
      </c>
      <c r="K1931" s="15">
        <f t="shared" si="38"/>
        <v>6.6</v>
      </c>
    </row>
    <row r="1932">
      <c r="A1932" s="6">
        <v>38.0</v>
      </c>
      <c r="B1932" s="7"/>
      <c r="C1932" s="8"/>
      <c r="D1932" s="6" t="s">
        <v>15</v>
      </c>
      <c r="E1932" s="10"/>
      <c r="F1932" s="10"/>
      <c r="I1932" s="13">
        <f t="array" ref="I1932">IF(D1932="","",INDEX('Товары '!$D$2:$D$78, MATCH(D1932, 'Товары '!$B$2:$B$78, 0)))
</f>
        <v>15</v>
      </c>
      <c r="J1932" s="14">
        <f>IF(D1932="","",VLOOKUP(D1932, 'Товары '!$B$2:$C$78, 2, FALSE))
</f>
        <v>9</v>
      </c>
      <c r="K1932" s="15">
        <f t="shared" si="38"/>
        <v>6</v>
      </c>
    </row>
    <row r="1933">
      <c r="A1933" s="6">
        <v>39.0</v>
      </c>
      <c r="B1933" s="7">
        <v>45982.0</v>
      </c>
      <c r="C1933" s="8">
        <v>0.8868865740740741</v>
      </c>
      <c r="D1933" s="6" t="s">
        <v>12</v>
      </c>
      <c r="E1933" s="10"/>
      <c r="F1933" s="10"/>
      <c r="I1933" s="14">
        <f t="array" ref="I1933">IF(D1933="","",INDEX('Товары '!$D$2:$D$78, MATCH(D1933, 'Товары '!$B$2:$B$78, 0)))
</f>
        <v>13</v>
      </c>
      <c r="J1933" s="14">
        <f>IF(D1933="","",VLOOKUP(D1933, 'Товары '!$B$2:$C$78, 2, FALSE))
</f>
        <v>6.4</v>
      </c>
      <c r="K1933" s="15">
        <f t="shared" si="38"/>
        <v>6.6</v>
      </c>
    </row>
    <row r="1934">
      <c r="A1934" s="6">
        <v>40.0</v>
      </c>
      <c r="B1934" s="21">
        <v>45982.0</v>
      </c>
      <c r="C1934" s="22">
        <v>0.8913657407407407</v>
      </c>
      <c r="D1934" s="23" t="s">
        <v>20</v>
      </c>
      <c r="E1934" s="10"/>
      <c r="F1934" s="10"/>
      <c r="I1934" s="14">
        <f t="array" ref="I1934">IF(D1934="","",INDEX('Товары '!$D$2:$D$78, MATCH(D1934, 'Товары '!$B$2:$B$78, 0)))
</f>
        <v>15</v>
      </c>
      <c r="J1934" s="14">
        <f>IF(D1934="","",VLOOKUP(D1934, 'Товары '!$B$2:$C$78, 2, FALSE))
</f>
        <v>9</v>
      </c>
      <c r="K1934" s="15">
        <f t="shared" si="38"/>
        <v>6</v>
      </c>
    </row>
    <row r="1935">
      <c r="A1935" s="6">
        <v>41.0</v>
      </c>
      <c r="B1935" s="21">
        <v>45982.0</v>
      </c>
      <c r="C1935" s="22">
        <v>0.9358449074074074</v>
      </c>
      <c r="D1935" s="23" t="s">
        <v>12</v>
      </c>
      <c r="E1935" s="10"/>
      <c r="F1935" s="10"/>
      <c r="I1935" s="14">
        <f t="array" ref="I1935">IF(D1935="","",INDEX('Товары '!$D$2:$D$78, MATCH(D1935, 'Товары '!$B$2:$B$78, 0)))
</f>
        <v>13</v>
      </c>
      <c r="J1935" s="14">
        <f>IF(D1935="","",VLOOKUP(D1935, 'Товары '!$B$2:$C$78, 2, FALSE))
</f>
        <v>6.4</v>
      </c>
      <c r="K1935" s="15">
        <f t="shared" si="38"/>
        <v>6.6</v>
      </c>
    </row>
    <row r="1936">
      <c r="A1936" s="6">
        <v>42.0</v>
      </c>
      <c r="B1936" s="7">
        <v>45982.0</v>
      </c>
      <c r="C1936" s="8">
        <v>0.9377199074074074</v>
      </c>
      <c r="D1936" s="6" t="s">
        <v>15</v>
      </c>
      <c r="E1936" s="10"/>
      <c r="F1936" s="10"/>
      <c r="I1936" s="13">
        <f t="array" ref="I1936">IF(D1936="","",INDEX('Товары '!$D$2:$D$78, MATCH(D1936, 'Товары '!$B$2:$B$78, 0)))
</f>
        <v>15</v>
      </c>
      <c r="J1936" s="14">
        <f>IF(D1936="","",VLOOKUP(D1936, 'Товары '!$B$2:$C$78, 2, FALSE))
</f>
        <v>9</v>
      </c>
      <c r="K1936" s="15">
        <f t="shared" si="38"/>
        <v>6</v>
      </c>
    </row>
    <row r="1937">
      <c r="A1937" s="6">
        <v>43.0</v>
      </c>
      <c r="B1937" s="7">
        <v>45982.0</v>
      </c>
      <c r="C1937" s="8">
        <v>0.9377430555555556</v>
      </c>
      <c r="D1937" s="6" t="s">
        <v>15</v>
      </c>
      <c r="E1937" s="10"/>
      <c r="F1937" s="10"/>
      <c r="I1937" s="13">
        <f t="array" ref="I1937">IF(D1937="","",INDEX('Товары '!$D$2:$D$78, MATCH(D1937, 'Товары '!$B$2:$B$78, 0)))
</f>
        <v>15</v>
      </c>
      <c r="J1937" s="14">
        <f>IF(D1937="","",VLOOKUP(D1937, 'Товары '!$B$2:$C$78, 2, FALSE))
</f>
        <v>9</v>
      </c>
      <c r="K1937" s="15">
        <f t="shared" si="38"/>
        <v>6</v>
      </c>
    </row>
    <row r="1938">
      <c r="A1938" s="6">
        <v>44.0</v>
      </c>
      <c r="B1938" s="7">
        <v>45982.0</v>
      </c>
      <c r="C1938" s="8">
        <v>0.9378356481481481</v>
      </c>
      <c r="D1938" s="6" t="s">
        <v>12</v>
      </c>
      <c r="E1938" s="10"/>
      <c r="F1938" s="10"/>
      <c r="I1938" s="14">
        <f t="array" ref="I1938">IF(D1938="","",INDEX('Товары '!$D$2:$D$78, MATCH(D1938, 'Товары '!$B$2:$B$78, 0)))
</f>
        <v>13</v>
      </c>
      <c r="J1938" s="14">
        <f>IF(D1938="","",VLOOKUP(D1938, 'Товары '!$B$2:$C$78, 2, FALSE))
</f>
        <v>6.4</v>
      </c>
      <c r="K1938" s="15">
        <f t="shared" si="38"/>
        <v>6.6</v>
      </c>
    </row>
    <row r="1939">
      <c r="A1939" s="6">
        <v>45.0</v>
      </c>
      <c r="B1939" s="7"/>
      <c r="C1939" s="8"/>
      <c r="D1939" s="18"/>
      <c r="E1939" s="10"/>
      <c r="F1939" s="10"/>
      <c r="I1939" s="13" t="str">
        <f t="array" ref="I1939">IF(D1939="","",INDEX('Товары '!$D$2:$D$78, MATCH(D1939, 'Товары '!$B$2:$B$78, 0)))
</f>
        <v/>
      </c>
      <c r="J1939" s="13" t="str">
        <f>IF(D1939="","",VLOOKUP(D1939, 'Товары '!$B$2:$C$78, 2, FALSE))
</f>
        <v/>
      </c>
      <c r="K1939" s="15">
        <f t="shared" si="38"/>
        <v>0</v>
      </c>
    </row>
    <row r="1940">
      <c r="A1940" s="6">
        <v>46.0</v>
      </c>
      <c r="B1940" s="7"/>
      <c r="C1940" s="8"/>
      <c r="D1940" s="18"/>
      <c r="E1940" s="10"/>
      <c r="F1940" s="10"/>
      <c r="I1940" s="13" t="str">
        <f t="array" ref="I1940">IF(D1940="","",INDEX('Товары '!$D$2:$D$78, MATCH(D1940, 'Товары '!$B$2:$B$78, 0)))
</f>
        <v/>
      </c>
      <c r="J1940" s="13" t="str">
        <f>IF(D1940="","",VLOOKUP(D1940, 'Товары '!$B$2:$C$78, 2, FALSE))
</f>
        <v/>
      </c>
      <c r="K1940" s="15">
        <f t="shared" si="38"/>
        <v>0</v>
      </c>
    </row>
    <row r="1941">
      <c r="A1941" s="6">
        <v>47.0</v>
      </c>
      <c r="B1941" s="7"/>
      <c r="C1941" s="8"/>
      <c r="D1941" s="18"/>
      <c r="E1941" s="10"/>
      <c r="F1941" s="10"/>
      <c r="I1941" s="13" t="str">
        <f t="array" ref="I1941">IF(D1941="","",INDEX('Товары '!$D$2:$D$78, MATCH(D1941, 'Товары '!$B$2:$B$78, 0)))
</f>
        <v/>
      </c>
      <c r="J1941" s="13" t="str">
        <f>IF(D1941="","",VLOOKUP(D1941, 'Товары '!$B$2:$C$78, 2, FALSE))
</f>
        <v/>
      </c>
      <c r="K1941" s="15">
        <f t="shared" si="38"/>
        <v>0</v>
      </c>
    </row>
    <row r="1942">
      <c r="A1942" s="6">
        <v>48.0</v>
      </c>
      <c r="B1942" s="7"/>
      <c r="C1942" s="8"/>
      <c r="D1942" s="18"/>
      <c r="E1942" s="10"/>
      <c r="F1942" s="10"/>
      <c r="I1942" s="13" t="str">
        <f t="array" ref="I1942">IF(D1942="","",INDEX('Товары '!$D$2:$D$78, MATCH(D1942, 'Товары '!$B$2:$B$78, 0)))
</f>
        <v/>
      </c>
      <c r="J1942" s="13" t="str">
        <f>IF(D1942="","",VLOOKUP(D1942, 'Товары '!$B$2:$C$78, 2, FALSE))
</f>
        <v/>
      </c>
      <c r="K1942" s="15">
        <f t="shared" si="38"/>
        <v>0</v>
      </c>
    </row>
    <row r="1943">
      <c r="A1943" s="6">
        <v>49.0</v>
      </c>
      <c r="B1943" s="7"/>
      <c r="C1943" s="8"/>
      <c r="D1943" s="18"/>
      <c r="E1943" s="10"/>
      <c r="F1943" s="10"/>
      <c r="I1943" s="13" t="str">
        <f t="array" ref="I1943">IF(D1943="","",INDEX('Товары '!$D$2:$D$78, MATCH(D1943, 'Товары '!$B$2:$B$78, 0)))
</f>
        <v/>
      </c>
      <c r="J1943" s="13" t="str">
        <f>IF(D1943="","",VLOOKUP(D1943, 'Товары '!$B$2:$C$78, 2, FALSE))
</f>
        <v/>
      </c>
      <c r="K1943" s="15">
        <f t="shared" si="38"/>
        <v>0</v>
      </c>
    </row>
    <row r="1944">
      <c r="A1944" s="6">
        <v>50.0</v>
      </c>
      <c r="B1944" s="7"/>
      <c r="C1944" s="8"/>
      <c r="D1944" s="18"/>
      <c r="E1944" s="10"/>
      <c r="F1944" s="10"/>
      <c r="I1944" s="13" t="str">
        <f t="array" ref="I1944">IF(D1944="","",INDEX('Товары '!$D$2:$D$78, MATCH(D1944, 'Товары '!$B$2:$B$78, 0)))
</f>
        <v/>
      </c>
      <c r="J1944" s="13" t="str">
        <f>IF(D1944="","",VLOOKUP(D1944, 'Товары '!$B$2:$C$78, 2, FALSE))
</f>
        <v/>
      </c>
      <c r="K1944" s="15">
        <f t="shared" si="38"/>
        <v>0</v>
      </c>
    </row>
    <row r="1945">
      <c r="A1945" s="6">
        <v>51.0</v>
      </c>
      <c r="B1945" s="7"/>
      <c r="C1945" s="8"/>
      <c r="D1945" s="18"/>
      <c r="E1945" s="10"/>
      <c r="F1945" s="10"/>
      <c r="I1945" s="13" t="str">
        <f t="array" ref="I1945">IF(D1945="","",INDEX('Товары '!$D$2:$D$78, MATCH(D1945, 'Товары '!$B$2:$B$78, 0)))
</f>
        <v/>
      </c>
      <c r="J1945" s="13" t="str">
        <f>IF(D1945="","",VLOOKUP(D1945, 'Товары '!$B$2:$C$78, 2, FALSE))
</f>
        <v/>
      </c>
      <c r="K1945" s="15">
        <f t="shared" si="38"/>
        <v>0</v>
      </c>
    </row>
    <row r="1946">
      <c r="A1946" s="6">
        <v>52.0</v>
      </c>
      <c r="B1946" s="7"/>
      <c r="C1946" s="8"/>
      <c r="D1946" s="18"/>
      <c r="E1946" s="10"/>
      <c r="F1946" s="10"/>
      <c r="I1946" s="13" t="str">
        <f t="array" ref="I1946">IF(D1946="","",INDEX('Товары '!$D$2:$D$78, MATCH(D1946, 'Товары '!$B$2:$B$78, 0)))
</f>
        <v/>
      </c>
      <c r="J1946" s="13" t="str">
        <f>IF(D1946="","",VLOOKUP(D1946, 'Товары '!$B$2:$C$78, 2, FALSE))
</f>
        <v/>
      </c>
      <c r="K1946" s="15">
        <f t="shared" si="38"/>
        <v>0</v>
      </c>
    </row>
    <row r="1947">
      <c r="A1947" s="6">
        <v>53.0</v>
      </c>
      <c r="B1947" s="7"/>
      <c r="C1947" s="8"/>
      <c r="D1947" s="18"/>
      <c r="E1947" s="10"/>
      <c r="F1947" s="10"/>
      <c r="I1947" s="13" t="str">
        <f t="array" ref="I1947">IF(D1947="","",INDEX('Товары '!$D$2:$D$78, MATCH(D1947, 'Товары '!$B$2:$B$78, 0)))
</f>
        <v/>
      </c>
      <c r="J1947" s="13" t="str">
        <f>IF(D1947="","",VLOOKUP(D1947, 'Товары '!$B$2:$C$78, 2, FALSE))
</f>
        <v/>
      </c>
      <c r="K1947" s="15">
        <f t="shared" si="38"/>
        <v>0</v>
      </c>
    </row>
    <row r="1948">
      <c r="A1948" s="6">
        <v>54.0</v>
      </c>
      <c r="B1948" s="7"/>
      <c r="C1948" s="8"/>
      <c r="D1948" s="18"/>
      <c r="E1948" s="10"/>
      <c r="F1948" s="10"/>
      <c r="I1948" s="13" t="str">
        <f t="array" ref="I1948">IF(D1948="","",INDEX('Товары '!$D$2:$D$78, MATCH(D1948, 'Товары '!$B$2:$B$78, 0)))
</f>
        <v/>
      </c>
      <c r="J1948" s="13" t="str">
        <f>IF(D1948="","",VLOOKUP(D1948, 'Товары '!$B$2:$C$78, 2, FALSE))
</f>
        <v/>
      </c>
      <c r="K1948" s="15">
        <f t="shared" si="38"/>
        <v>0</v>
      </c>
    </row>
    <row r="1949">
      <c r="A1949" s="6">
        <v>55.0</v>
      </c>
      <c r="B1949" s="7"/>
      <c r="C1949" s="8"/>
      <c r="D1949" s="18"/>
      <c r="E1949" s="10"/>
      <c r="F1949" s="10"/>
      <c r="I1949" s="13" t="str">
        <f t="array" ref="I1949">IF(D1949="","",INDEX('Товары '!$D$2:$D$78, MATCH(D1949, 'Товары '!$B$2:$B$78, 0)))
</f>
        <v/>
      </c>
      <c r="J1949" s="13" t="str">
        <f>IF(D1949="","",VLOOKUP(D1949, 'Товары '!$B$2:$C$78, 2, FALSE))
</f>
        <v/>
      </c>
      <c r="K1949" s="15">
        <f t="shared" si="38"/>
        <v>0</v>
      </c>
    </row>
    <row r="1950">
      <c r="A1950" s="6">
        <v>56.0</v>
      </c>
      <c r="B1950" s="7"/>
      <c r="C1950" s="8"/>
      <c r="D1950" s="18"/>
      <c r="E1950" s="10"/>
      <c r="F1950" s="10"/>
      <c r="I1950" s="13" t="str">
        <f t="array" ref="I1950">IF(D1950="","",INDEX('Товары '!$D$2:$D$78, MATCH(D1950, 'Товары '!$B$2:$B$78, 0)))
</f>
        <v/>
      </c>
      <c r="J1950" s="13" t="str">
        <f>IF(D1950="","",VLOOKUP(D1950, 'Товары '!$B$2:$C$78, 2, FALSE))
</f>
        <v/>
      </c>
      <c r="K1950" s="15">
        <f t="shared" si="38"/>
        <v>0</v>
      </c>
    </row>
    <row r="1951">
      <c r="A1951" s="6">
        <v>57.0</v>
      </c>
      <c r="B1951" s="7"/>
      <c r="C1951" s="8"/>
      <c r="D1951" s="18"/>
      <c r="E1951" s="10"/>
      <c r="F1951" s="10"/>
      <c r="I1951" s="13" t="str">
        <f t="array" ref="I1951">IF(D1951="","",INDEX('Товары '!$D$2:$D$78, MATCH(D1951, 'Товары '!$B$2:$B$78, 0)))
</f>
        <v/>
      </c>
      <c r="J1951" s="13" t="str">
        <f>IF(D1951="","",VLOOKUP(D1951, 'Товары '!$B$2:$C$78, 2, FALSE))
</f>
        <v/>
      </c>
      <c r="K1951" s="15">
        <f t="shared" si="38"/>
        <v>0</v>
      </c>
    </row>
    <row r="1952">
      <c r="A1952" s="6">
        <v>58.0</v>
      </c>
      <c r="B1952" s="7"/>
      <c r="C1952" s="8"/>
      <c r="D1952" s="18"/>
      <c r="E1952" s="10"/>
      <c r="F1952" s="10"/>
      <c r="I1952" s="13" t="str">
        <f t="array" ref="I1952">IF(D1952="","",INDEX('Товары '!$D$2:$D$78, MATCH(D1952, 'Товары '!$B$2:$B$78, 0)))
</f>
        <v/>
      </c>
      <c r="J1952" s="13" t="str">
        <f>IF(D1952="","",VLOOKUP(D1952, 'Товары '!$B$2:$C$78, 2, FALSE))
</f>
        <v/>
      </c>
      <c r="K1952" s="15">
        <f t="shared" si="38"/>
        <v>0</v>
      </c>
    </row>
    <row r="1953">
      <c r="A1953" s="6">
        <v>59.0</v>
      </c>
      <c r="B1953" s="7"/>
      <c r="C1953" s="8"/>
      <c r="D1953" s="18"/>
      <c r="E1953" s="10"/>
      <c r="F1953" s="10"/>
      <c r="I1953" s="13" t="str">
        <f t="array" ref="I1953">IF(D1953="","",INDEX('Товары '!$D$2:$D$78, MATCH(D1953, 'Товары '!$B$2:$B$78, 0)))
</f>
        <v/>
      </c>
      <c r="J1953" s="13" t="str">
        <f>IF(D1953="","",VLOOKUP(D1953, 'Товары '!$B$2:$C$78, 2, FALSE))
</f>
        <v/>
      </c>
      <c r="K1953" s="15">
        <f t="shared" si="38"/>
        <v>0</v>
      </c>
    </row>
    <row r="1954">
      <c r="A1954" s="6">
        <v>60.0</v>
      </c>
      <c r="B1954" s="7"/>
      <c r="C1954" s="8"/>
      <c r="D1954" s="18"/>
      <c r="E1954" s="10"/>
      <c r="F1954" s="10"/>
      <c r="I1954" s="13" t="str">
        <f t="array" ref="I1954">IF(D1954="","",INDEX('Товары '!$D$2:$D$78, MATCH(D1954, 'Товары '!$B$2:$B$78, 0)))
</f>
        <v/>
      </c>
      <c r="J1954" s="13" t="str">
        <f>IF(D1954="","",VLOOKUP(D1954, 'Товары '!$B$2:$C$78, 2, FALSE))
</f>
        <v/>
      </c>
      <c r="K1954" s="15">
        <f t="shared" si="38"/>
        <v>0</v>
      </c>
    </row>
    <row r="1955">
      <c r="A1955" s="1" t="s">
        <v>0</v>
      </c>
      <c r="B1955" s="1" t="s">
        <v>1</v>
      </c>
      <c r="C1955" s="2" t="s">
        <v>2</v>
      </c>
      <c r="D1955" s="2" t="s">
        <v>3</v>
      </c>
      <c r="E1955" s="3" t="s">
        <v>4</v>
      </c>
      <c r="F1955" s="1" t="s">
        <v>5</v>
      </c>
      <c r="G1955" s="4" t="s">
        <v>6</v>
      </c>
      <c r="H1955" s="5" t="s">
        <v>7</v>
      </c>
      <c r="I1955" s="1" t="s">
        <v>8</v>
      </c>
      <c r="J1955" s="1" t="s">
        <v>9</v>
      </c>
      <c r="K1955" s="1" t="s">
        <v>10</v>
      </c>
    </row>
    <row r="1958">
      <c r="A1958" s="6">
        <v>1.0</v>
      </c>
      <c r="B1958" s="7">
        <v>45983.0</v>
      </c>
      <c r="C1958" s="8">
        <v>0.5897337962962963</v>
      </c>
      <c r="D1958" s="9" t="s">
        <v>15</v>
      </c>
      <c r="E1958" s="10"/>
      <c r="F1958" s="10"/>
      <c r="G1958" s="11">
        <f>SUM(K1958:K2017)</f>
        <v>342.3</v>
      </c>
      <c r="H1958" s="12">
        <f>SUM(J1958:K2017)</f>
        <v>838</v>
      </c>
      <c r="I1958" s="13">
        <f t="array" ref="I1958">IF(D1958="","",INDEX('Товары '!$D$2:$D$78, MATCH(D1958, 'Товары '!$B$2:$B$78, 0)))
</f>
        <v>15</v>
      </c>
      <c r="J1958" s="14">
        <f>IF(D1958="","",VLOOKUP(D1958, 'Товары '!$B$2:$C$78, 2, FALSE))
</f>
        <v>9</v>
      </c>
      <c r="K1958" s="15">
        <f t="shared" ref="K1958:K1975" si="39">IF(OR(I1958="", J1958=""), "", VALUE(I1958) - VALUE(J1958))-F1958
</f>
        <v>6</v>
      </c>
    </row>
    <row r="1959">
      <c r="A1959" s="6">
        <v>2.0</v>
      </c>
      <c r="B1959" s="7">
        <v>45983.0</v>
      </c>
      <c r="C1959" s="16">
        <v>0.5959143518518518</v>
      </c>
      <c r="D1959" s="9" t="s">
        <v>14</v>
      </c>
      <c r="E1959" s="10"/>
      <c r="F1959" s="10"/>
      <c r="I1959" s="14">
        <f t="array" ref="I1959">IF(D1959="","",INDEX('Товары '!$D$2:$D$78, MATCH(D1959, 'Товары '!$B$2:$B$78, 0)))
</f>
        <v>15</v>
      </c>
      <c r="J1959" s="14">
        <f>IF(D1959="","",VLOOKUP(D1959, 'Товары '!$B$2:$C$78, 2, FALSE))
</f>
        <v>9</v>
      </c>
      <c r="K1959" s="15">
        <f t="shared" si="39"/>
        <v>6</v>
      </c>
    </row>
    <row r="1960">
      <c r="A1960" s="6">
        <v>3.0</v>
      </c>
      <c r="B1960" s="17">
        <v>45983.0</v>
      </c>
      <c r="C1960" s="8">
        <v>0.5966087962962963</v>
      </c>
      <c r="D1960" s="9" t="s">
        <v>22</v>
      </c>
      <c r="E1960" s="10"/>
      <c r="F1960" s="10"/>
      <c r="I1960" s="14">
        <f t="array" ref="I1960">IF(D1960="","",INDEX('Товары '!$D$2:$D$78, MATCH(D1960, 'Товары '!$B$2:$B$78, 0)))
</f>
        <v>15</v>
      </c>
      <c r="J1960" s="14">
        <f>IF(D1960="","",VLOOKUP(D1960, 'Товары '!$B$2:$C$78, 2, FALSE))
</f>
        <v>6</v>
      </c>
      <c r="K1960" s="15">
        <f t="shared" si="39"/>
        <v>9</v>
      </c>
    </row>
    <row r="1961">
      <c r="A1961" s="6">
        <v>4.0</v>
      </c>
      <c r="B1961" s="17">
        <v>45983.0</v>
      </c>
      <c r="C1961" s="8">
        <v>0.5966782407407407</v>
      </c>
      <c r="D1961" s="9" t="s">
        <v>12</v>
      </c>
      <c r="E1961" s="10"/>
      <c r="F1961" s="10"/>
      <c r="I1961" s="14">
        <f t="array" ref="I1961">IF(D1961="","",INDEX('Товары '!$D$2:$D$78, MATCH(D1961, 'Товары '!$B$2:$B$78, 0)))
</f>
        <v>13</v>
      </c>
      <c r="J1961" s="14">
        <f>IF(D1961="","",VLOOKUP(D1961, 'Товары '!$B$2:$C$78, 2, FALSE))
</f>
        <v>6.4</v>
      </c>
      <c r="K1961" s="15">
        <f t="shared" si="39"/>
        <v>6.6</v>
      </c>
    </row>
    <row r="1962">
      <c r="A1962" s="6">
        <v>5.0</v>
      </c>
      <c r="B1962" s="17">
        <v>45983.0</v>
      </c>
      <c r="C1962" s="8">
        <v>0.5967476851851852</v>
      </c>
      <c r="D1962" s="9" t="s">
        <v>12</v>
      </c>
      <c r="E1962" s="10"/>
      <c r="F1962" s="10"/>
      <c r="I1962" s="14">
        <f t="array" ref="I1962">IF(D1962="","",INDEX('Товары '!$D$2:$D$78, MATCH(D1962, 'Товары '!$B$2:$B$78, 0)))
</f>
        <v>13</v>
      </c>
      <c r="J1962" s="14">
        <f>IF(D1962="","",VLOOKUP(D1962, 'Товары '!$B$2:$C$78, 2, FALSE))
</f>
        <v>6.4</v>
      </c>
      <c r="K1962" s="15">
        <f t="shared" si="39"/>
        <v>6.6</v>
      </c>
    </row>
    <row r="1963">
      <c r="A1963" s="6">
        <v>6.0</v>
      </c>
      <c r="B1963" s="7">
        <v>45983.0</v>
      </c>
      <c r="C1963" s="8">
        <v>0.5977314814814815</v>
      </c>
      <c r="D1963" s="9" t="s">
        <v>17</v>
      </c>
      <c r="E1963" s="10"/>
      <c r="F1963" s="10"/>
      <c r="I1963" s="13">
        <f t="array" ref="I1963">IF(D1963="","",INDEX('Товары '!$D$2:$D$78, MATCH(D1963, 'Товары '!$B$2:$B$78, 0)))
</f>
        <v>15</v>
      </c>
      <c r="J1963" s="14">
        <f>IF(D1963="","",VLOOKUP(D1963, 'Товары '!$B$2:$C$78, 2, FALSE))
</f>
        <v>9</v>
      </c>
      <c r="K1963" s="15">
        <f t="shared" si="39"/>
        <v>6</v>
      </c>
    </row>
    <row r="1964">
      <c r="A1964" s="6">
        <v>7.0</v>
      </c>
      <c r="B1964" s="7">
        <v>45983.0</v>
      </c>
      <c r="C1964" s="8">
        <v>0.6101388888888889</v>
      </c>
      <c r="D1964" s="9" t="s">
        <v>15</v>
      </c>
      <c r="E1964" s="10"/>
      <c r="F1964" s="10"/>
      <c r="I1964" s="13">
        <f t="array" ref="I1964">IF(D1964="","",INDEX('Товары '!$D$2:$D$78, MATCH(D1964, 'Товары '!$B$2:$B$78, 0)))
</f>
        <v>15</v>
      </c>
      <c r="J1964" s="14">
        <f>IF(D1964="","",VLOOKUP(D1964, 'Товары '!$B$2:$C$78, 2, FALSE))
</f>
        <v>9</v>
      </c>
      <c r="K1964" s="15">
        <f t="shared" si="39"/>
        <v>6</v>
      </c>
    </row>
    <row r="1965">
      <c r="A1965" s="6">
        <v>8.0</v>
      </c>
      <c r="B1965" s="7">
        <v>45983.0</v>
      </c>
      <c r="C1965" s="8">
        <v>0.6101388888888889</v>
      </c>
      <c r="D1965" s="9" t="s">
        <v>12</v>
      </c>
      <c r="E1965" s="10"/>
      <c r="F1965" s="10"/>
      <c r="I1965" s="14">
        <f t="array" ref="I1965">IF(D1965="","",INDEX('Товары '!$D$2:$D$78, MATCH(D1965, 'Товары '!$B$2:$B$78, 0)))
</f>
        <v>13</v>
      </c>
      <c r="J1965" s="14">
        <f>IF(D1965="","",VLOOKUP(D1965, 'Товары '!$B$2:$C$78, 2, FALSE))
</f>
        <v>6.4</v>
      </c>
      <c r="K1965" s="15">
        <f t="shared" si="39"/>
        <v>6.6</v>
      </c>
    </row>
    <row r="1966">
      <c r="A1966" s="6">
        <v>9.0</v>
      </c>
      <c r="B1966" s="7">
        <v>45983.0</v>
      </c>
      <c r="C1966" s="8">
        <v>0.6134606481481482</v>
      </c>
      <c r="D1966" s="9" t="s">
        <v>15</v>
      </c>
      <c r="E1966" s="10"/>
      <c r="F1966" s="10"/>
      <c r="I1966" s="13">
        <f t="array" ref="I1966">IF(D1966="","",INDEX('Товары '!$D$2:$D$78, MATCH(D1966, 'Товары '!$B$2:$B$78, 0)))
</f>
        <v>15</v>
      </c>
      <c r="J1966" s="14">
        <f>IF(D1966="","",VLOOKUP(D1966, 'Товары '!$B$2:$C$78, 2, FALSE))
</f>
        <v>9</v>
      </c>
      <c r="K1966" s="15">
        <f t="shared" si="39"/>
        <v>6</v>
      </c>
    </row>
    <row r="1967">
      <c r="A1967" s="6">
        <v>10.0</v>
      </c>
      <c r="B1967" s="7">
        <v>45983.0</v>
      </c>
      <c r="C1967" s="8">
        <v>0.6196296296296296</v>
      </c>
      <c r="D1967" s="9" t="s">
        <v>15</v>
      </c>
      <c r="E1967" s="10"/>
      <c r="F1967" s="10"/>
      <c r="I1967" s="13">
        <f t="array" ref="I1967">IF(D1967="","",INDEX('Товары '!$D$2:$D$78, MATCH(D1967, 'Товары '!$B$2:$B$78, 0)))
</f>
        <v>15</v>
      </c>
      <c r="J1967" s="14">
        <f>IF(D1967="","",VLOOKUP(D1967, 'Товары '!$B$2:$C$78, 2, FALSE))
</f>
        <v>9</v>
      </c>
      <c r="K1967" s="15">
        <f t="shared" si="39"/>
        <v>6</v>
      </c>
    </row>
    <row r="1968">
      <c r="A1968" s="6">
        <v>11.0</v>
      </c>
      <c r="B1968" s="7">
        <v>45983.0</v>
      </c>
      <c r="C1968" s="8">
        <v>0.6196296296296296</v>
      </c>
      <c r="D1968" s="9" t="s">
        <v>15</v>
      </c>
      <c r="E1968" s="10"/>
      <c r="F1968" s="10"/>
      <c r="I1968" s="13">
        <f t="array" ref="I1968">IF(D1968="","",INDEX('Товары '!$D$2:$D$78, MATCH(D1968, 'Товары '!$B$2:$B$78, 0)))
</f>
        <v>15</v>
      </c>
      <c r="J1968" s="14">
        <f>IF(D1968="","",VLOOKUP(D1968, 'Товары '!$B$2:$C$78, 2, FALSE))
</f>
        <v>9</v>
      </c>
      <c r="K1968" s="15">
        <f t="shared" si="39"/>
        <v>6</v>
      </c>
    </row>
    <row r="1969">
      <c r="A1969" s="6">
        <v>12.0</v>
      </c>
      <c r="B1969" s="7">
        <v>45983.0</v>
      </c>
      <c r="C1969" s="8">
        <v>0.6197106481481481</v>
      </c>
      <c r="D1969" s="9" t="s">
        <v>12</v>
      </c>
      <c r="E1969" s="10"/>
      <c r="F1969" s="10">
        <v>3.0</v>
      </c>
      <c r="I1969" s="14">
        <f t="array" ref="I1969">IF(D1969="","",INDEX('Товары '!$D$2:$D$78, MATCH(D1969, 'Товары '!$B$2:$B$78, 0)))
</f>
        <v>13</v>
      </c>
      <c r="J1969" s="14">
        <f>IF(D1969="","",VLOOKUP(D1969, 'Товары '!$B$2:$C$78, 2, FALSE))
</f>
        <v>6.4</v>
      </c>
      <c r="K1969" s="15">
        <f t="shared" si="39"/>
        <v>3.6</v>
      </c>
    </row>
    <row r="1970">
      <c r="A1970" s="6">
        <v>13.0</v>
      </c>
      <c r="B1970" s="7">
        <v>45983.0</v>
      </c>
      <c r="C1970" s="8">
        <v>0.6363657407407407</v>
      </c>
      <c r="D1970" s="6" t="s">
        <v>20</v>
      </c>
      <c r="E1970" s="10"/>
      <c r="F1970" s="10"/>
      <c r="I1970" s="14">
        <f t="array" ref="I1970">IF(D1970="","",INDEX('Товары '!$D$2:$D$78, MATCH(D1970, 'Товары '!$B$2:$B$78, 0)))
</f>
        <v>15</v>
      </c>
      <c r="J1970" s="14">
        <f>IF(D1970="","",VLOOKUP(D1970, 'Товары '!$B$2:$C$78, 2, FALSE))
</f>
        <v>9</v>
      </c>
      <c r="K1970" s="15">
        <f t="shared" si="39"/>
        <v>6</v>
      </c>
    </row>
    <row r="1971">
      <c r="A1971" s="6">
        <v>14.0</v>
      </c>
      <c r="B1971" s="7">
        <v>45983.0</v>
      </c>
      <c r="C1971" s="8">
        <v>0.6394212962962963</v>
      </c>
      <c r="D1971" s="6" t="s">
        <v>17</v>
      </c>
      <c r="E1971" s="10"/>
      <c r="F1971" s="10"/>
      <c r="I1971" s="13">
        <f t="array" ref="I1971">IF(D1971="","",INDEX('Товары '!$D$2:$D$78, MATCH(D1971, 'Товары '!$B$2:$B$78, 0)))
</f>
        <v>15</v>
      </c>
      <c r="J1971" s="14">
        <f>IF(D1971="","",VLOOKUP(D1971, 'Товары '!$B$2:$C$78, 2, FALSE))
</f>
        <v>9</v>
      </c>
      <c r="K1971" s="15">
        <f t="shared" si="39"/>
        <v>6</v>
      </c>
    </row>
    <row r="1972">
      <c r="A1972" s="6">
        <v>15.0</v>
      </c>
      <c r="B1972" s="7">
        <v>45983.0</v>
      </c>
      <c r="C1972" s="8">
        <v>0.6791898148148148</v>
      </c>
      <c r="D1972" s="6" t="s">
        <v>18</v>
      </c>
      <c r="E1972" s="10"/>
      <c r="F1972" s="10"/>
      <c r="I1972" s="14">
        <f t="array" ref="I1972">IF(D1972="","",INDEX('Товары '!$D$2:$D$78, MATCH(D1972, 'Товары '!$B$2:$B$78, 0)))
</f>
        <v>15</v>
      </c>
      <c r="J1972" s="14">
        <f>IF(D1972="","",VLOOKUP(D1972, 'Товары '!$B$2:$C$78, 2, FALSE))
</f>
        <v>8</v>
      </c>
      <c r="K1972" s="15">
        <f t="shared" si="39"/>
        <v>7</v>
      </c>
    </row>
    <row r="1973">
      <c r="A1973" s="6">
        <v>16.0</v>
      </c>
      <c r="B1973" s="7">
        <v>45983.0</v>
      </c>
      <c r="C1973" s="8">
        <v>0.682349537037037</v>
      </c>
      <c r="D1973" s="6" t="s">
        <v>22</v>
      </c>
      <c r="E1973" s="10"/>
      <c r="F1973" s="10"/>
      <c r="I1973" s="14">
        <f t="array" ref="I1973">IF(D1973="","",INDEX('Товары '!$D$2:$D$78, MATCH(D1973, 'Товары '!$B$2:$B$78, 0)))
</f>
        <v>15</v>
      </c>
      <c r="J1973" s="14">
        <f>IF(D1973="","",VLOOKUP(D1973, 'Товары '!$B$2:$C$78, 2, FALSE))
</f>
        <v>6</v>
      </c>
      <c r="K1973" s="15">
        <f t="shared" si="39"/>
        <v>9</v>
      </c>
    </row>
    <row r="1974">
      <c r="A1974" s="6">
        <v>17.0</v>
      </c>
      <c r="B1974" s="7">
        <v>45983.0</v>
      </c>
      <c r="C1974" s="8">
        <v>0.6825347222222222</v>
      </c>
      <c r="D1974" s="6" t="s">
        <v>20</v>
      </c>
      <c r="E1974" s="10"/>
      <c r="F1974" s="10"/>
      <c r="I1974" s="14">
        <f t="array" ref="I1974">IF(D1974="","",INDEX('Товары '!$D$2:$D$78, MATCH(D1974, 'Товары '!$B$2:$B$78, 0)))
</f>
        <v>15</v>
      </c>
      <c r="J1974" s="14">
        <f>IF(D1974="","",VLOOKUP(D1974, 'Товары '!$B$2:$C$78, 2, FALSE))
</f>
        <v>9</v>
      </c>
      <c r="K1974" s="15">
        <f t="shared" si="39"/>
        <v>6</v>
      </c>
    </row>
    <row r="1975">
      <c r="A1975" s="6">
        <v>18.0</v>
      </c>
      <c r="B1975" s="7">
        <v>45983.0</v>
      </c>
      <c r="C1975" s="8">
        <v>0.7323032407407407</v>
      </c>
      <c r="D1975" s="6" t="s">
        <v>22</v>
      </c>
      <c r="E1975" s="10"/>
      <c r="F1975" s="10"/>
      <c r="I1975" s="14">
        <f t="array" ref="I1975">IF(D1975="","",INDEX('Товары '!$D$2:$D$78, MATCH(D1975, 'Товары '!$B$2:$B$78, 0)))
</f>
        <v>15</v>
      </c>
      <c r="J1975" s="14">
        <f>IF(D1975="","",VLOOKUP(D1975, 'Товары '!$B$2:$C$78, 2, FALSE))
</f>
        <v>6</v>
      </c>
      <c r="K1975" s="15">
        <f t="shared" si="39"/>
        <v>9</v>
      </c>
    </row>
    <row r="1976">
      <c r="A1976" s="6">
        <v>19.0</v>
      </c>
      <c r="B1976" s="7">
        <v>45983.0</v>
      </c>
      <c r="C1976" s="8">
        <v>0.7354976851851852</v>
      </c>
      <c r="D1976" s="6" t="s">
        <v>34</v>
      </c>
      <c r="E1976" s="10"/>
      <c r="F1976" s="10">
        <v>-5.0</v>
      </c>
      <c r="I1976" s="13">
        <v>115.0</v>
      </c>
      <c r="J1976" s="14">
        <f>IF(D1976="","",VLOOKUP(D1976, 'Товары '!$B$2:$C$78, 2, FALSE))
</f>
        <v>80</v>
      </c>
      <c r="K1976" s="20">
        <v>35.0</v>
      </c>
    </row>
    <row r="1977">
      <c r="A1977" s="6">
        <v>20.0</v>
      </c>
      <c r="B1977" s="7">
        <v>45983.0</v>
      </c>
      <c r="C1977" s="8">
        <v>0.7486689814814815</v>
      </c>
      <c r="D1977" s="6" t="s">
        <v>15</v>
      </c>
      <c r="E1977" s="10"/>
      <c r="F1977" s="10"/>
      <c r="I1977" s="13">
        <f t="array" ref="I1977">IF(D1977="","",INDEX('Товары '!$D$2:$D$78, MATCH(D1977, 'Товары '!$B$2:$B$78, 0)))
</f>
        <v>15</v>
      </c>
      <c r="J1977" s="14">
        <f>IF(D1977="","",VLOOKUP(D1977, 'Товары '!$B$2:$C$78, 2, FALSE))
</f>
        <v>9</v>
      </c>
      <c r="K1977" s="15">
        <f t="shared" ref="K1977:K2017" si="40">IF(OR(I1977="", J1977=""), "", VALUE(I1977) - VALUE(J1977))-F1977
</f>
        <v>6</v>
      </c>
    </row>
    <row r="1978">
      <c r="A1978" s="6">
        <v>21.0</v>
      </c>
      <c r="B1978" s="7">
        <v>45983.0</v>
      </c>
      <c r="C1978" s="8">
        <v>0.7533912037037037</v>
      </c>
      <c r="D1978" s="6" t="s">
        <v>20</v>
      </c>
      <c r="E1978" s="10"/>
      <c r="F1978" s="10"/>
      <c r="I1978" s="14">
        <f t="array" ref="I1978">IF(D1978="","",INDEX('Товары '!$D$2:$D$78, MATCH(D1978, 'Товары '!$B$2:$B$78, 0)))
</f>
        <v>15</v>
      </c>
      <c r="J1978" s="14">
        <f>IF(D1978="","",VLOOKUP(D1978, 'Товары '!$B$2:$C$78, 2, FALSE))
</f>
        <v>9</v>
      </c>
      <c r="K1978" s="15">
        <f t="shared" si="40"/>
        <v>6</v>
      </c>
    </row>
    <row r="1979">
      <c r="A1979" s="6">
        <v>22.0</v>
      </c>
      <c r="B1979" s="7">
        <v>45983.0</v>
      </c>
      <c r="C1979" s="8">
        <v>0.7540972222222222</v>
      </c>
      <c r="D1979" s="6" t="s">
        <v>14</v>
      </c>
      <c r="E1979" s="10"/>
      <c r="F1979" s="10"/>
      <c r="I1979" s="14">
        <f t="array" ref="I1979">IF(D1979="","",INDEX('Товары '!$D$2:$D$78, MATCH(D1979, 'Товары '!$B$2:$B$78, 0)))
</f>
        <v>15</v>
      </c>
      <c r="J1979" s="14">
        <f>IF(D1979="","",VLOOKUP(D1979, 'Товары '!$B$2:$C$78, 2, FALSE))
</f>
        <v>9</v>
      </c>
      <c r="K1979" s="15">
        <f t="shared" si="40"/>
        <v>6</v>
      </c>
    </row>
    <row r="1980">
      <c r="A1980" s="6">
        <v>23.0</v>
      </c>
      <c r="B1980" s="7">
        <v>45983.0</v>
      </c>
      <c r="C1980" s="8">
        <v>0.7587268518518518</v>
      </c>
      <c r="D1980" s="6" t="s">
        <v>20</v>
      </c>
      <c r="E1980" s="10"/>
      <c r="F1980" s="10"/>
      <c r="I1980" s="14">
        <f t="array" ref="I1980">IF(D1980="","",INDEX('Товары '!$D$2:$D$78, MATCH(D1980, 'Товары '!$B$2:$B$78, 0)))
</f>
        <v>15</v>
      </c>
      <c r="J1980" s="14">
        <f>IF(D1980="","",VLOOKUP(D1980, 'Товары '!$B$2:$C$78, 2, FALSE))
</f>
        <v>9</v>
      </c>
      <c r="K1980" s="15">
        <f t="shared" si="40"/>
        <v>6</v>
      </c>
    </row>
    <row r="1981">
      <c r="A1981" s="6">
        <v>24.0</v>
      </c>
      <c r="B1981" s="7">
        <v>45983.0</v>
      </c>
      <c r="C1981" s="8">
        <v>0.7626041666666666</v>
      </c>
      <c r="D1981" s="6" t="s">
        <v>14</v>
      </c>
      <c r="E1981" s="10"/>
      <c r="F1981" s="10"/>
      <c r="I1981" s="14">
        <f t="array" ref="I1981">IF(D1981="","",INDEX('Товары '!$D$2:$D$78, MATCH(D1981, 'Товары '!$B$2:$B$78, 0)))
</f>
        <v>15</v>
      </c>
      <c r="J1981" s="14">
        <f>IF(D1981="","",VLOOKUP(D1981, 'Товары '!$B$2:$C$78, 2, FALSE))
</f>
        <v>9</v>
      </c>
      <c r="K1981" s="15">
        <f t="shared" si="40"/>
        <v>6</v>
      </c>
    </row>
    <row r="1982">
      <c r="A1982" s="6">
        <v>25.0</v>
      </c>
      <c r="B1982" s="7">
        <v>45983.0</v>
      </c>
      <c r="C1982" s="8">
        <v>0.7684837962962963</v>
      </c>
      <c r="D1982" s="6" t="s">
        <v>14</v>
      </c>
      <c r="E1982" s="10"/>
      <c r="F1982" s="10"/>
      <c r="I1982" s="14">
        <f t="array" ref="I1982">IF(D1982="","",INDEX('Товары '!$D$2:$D$78, MATCH(D1982, 'Товары '!$B$2:$B$78, 0)))
</f>
        <v>15</v>
      </c>
      <c r="J1982" s="14">
        <f>IF(D1982="","",VLOOKUP(D1982, 'Товары '!$B$2:$C$78, 2, FALSE))
</f>
        <v>9</v>
      </c>
      <c r="K1982" s="15">
        <f t="shared" si="40"/>
        <v>6</v>
      </c>
    </row>
    <row r="1983">
      <c r="A1983" s="6">
        <v>26.0</v>
      </c>
      <c r="B1983" s="7"/>
      <c r="C1983" s="8"/>
      <c r="D1983" s="6" t="s">
        <v>14</v>
      </c>
      <c r="E1983" s="10"/>
      <c r="F1983" s="10"/>
      <c r="I1983" s="14">
        <f t="array" ref="I1983">IF(D1983="","",INDEX('Товары '!$D$2:$D$78, MATCH(D1983, 'Товары '!$B$2:$B$78, 0)))
</f>
        <v>15</v>
      </c>
      <c r="J1983" s="14">
        <f>IF(D1983="","",VLOOKUP(D1983, 'Товары '!$B$2:$C$78, 2, FALSE))
</f>
        <v>9</v>
      </c>
      <c r="K1983" s="15">
        <f t="shared" si="40"/>
        <v>6</v>
      </c>
    </row>
    <row r="1984">
      <c r="A1984" s="6">
        <v>27.0</v>
      </c>
      <c r="B1984" s="7">
        <v>45983.0</v>
      </c>
      <c r="C1984" s="8">
        <v>0.7710416666666666</v>
      </c>
      <c r="D1984" s="6" t="s">
        <v>20</v>
      </c>
      <c r="E1984" s="10"/>
      <c r="F1984" s="10"/>
      <c r="I1984" s="14">
        <f t="array" ref="I1984">IF(D1984="","",INDEX('Товары '!$D$2:$D$78, MATCH(D1984, 'Товары '!$B$2:$B$78, 0)))
</f>
        <v>15</v>
      </c>
      <c r="J1984" s="14">
        <f>IF(D1984="","",VLOOKUP(D1984, 'Товары '!$B$2:$C$78, 2, FALSE))
</f>
        <v>9</v>
      </c>
      <c r="K1984" s="15">
        <f t="shared" si="40"/>
        <v>6</v>
      </c>
    </row>
    <row r="1985">
      <c r="A1985" s="6">
        <v>28.0</v>
      </c>
      <c r="B1985" s="7">
        <v>45983.0</v>
      </c>
      <c r="C1985" s="8">
        <v>0.7881597222222222</v>
      </c>
      <c r="D1985" s="6" t="s">
        <v>20</v>
      </c>
      <c r="E1985" s="10"/>
      <c r="F1985" s="10"/>
      <c r="I1985" s="14">
        <f t="array" ref="I1985">IF(D1985="","",INDEX('Товары '!$D$2:$D$78, MATCH(D1985, 'Товары '!$B$2:$B$78, 0)))
</f>
        <v>15</v>
      </c>
      <c r="J1985" s="14">
        <f>IF(D1985="","",VLOOKUP(D1985, 'Товары '!$B$2:$C$78, 2, FALSE))
</f>
        <v>9</v>
      </c>
      <c r="K1985" s="15">
        <f t="shared" si="40"/>
        <v>6</v>
      </c>
    </row>
    <row r="1986">
      <c r="A1986" s="6">
        <v>29.0</v>
      </c>
      <c r="B1986" s="7">
        <v>45983.0</v>
      </c>
      <c r="C1986" s="8">
        <v>0.7885185185185185</v>
      </c>
      <c r="D1986" s="6" t="s">
        <v>20</v>
      </c>
      <c r="E1986" s="10"/>
      <c r="F1986" s="10"/>
      <c r="I1986" s="14">
        <f t="array" ref="I1986">IF(D1986="","",INDEX('Товары '!$D$2:$D$78, MATCH(D1986, 'Товары '!$B$2:$B$78, 0)))
</f>
        <v>15</v>
      </c>
      <c r="J1986" s="14">
        <f>IF(D1986="","",VLOOKUP(D1986, 'Товары '!$B$2:$C$78, 2, FALSE))
</f>
        <v>9</v>
      </c>
      <c r="K1986" s="15">
        <f t="shared" si="40"/>
        <v>6</v>
      </c>
    </row>
    <row r="1987">
      <c r="A1987" s="6">
        <v>30.0</v>
      </c>
      <c r="B1987" s="7"/>
      <c r="C1987" s="8"/>
      <c r="D1987" s="6" t="s">
        <v>20</v>
      </c>
      <c r="E1987" s="10"/>
      <c r="F1987" s="10"/>
      <c r="I1987" s="14">
        <f t="array" ref="I1987">IF(D1987="","",INDEX('Товары '!$D$2:$D$78, MATCH(D1987, 'Товары '!$B$2:$B$78, 0)))
</f>
        <v>15</v>
      </c>
      <c r="J1987" s="14">
        <f>IF(D1987="","",VLOOKUP(D1987, 'Товары '!$B$2:$C$78, 2, FALSE))
</f>
        <v>9</v>
      </c>
      <c r="K1987" s="15">
        <f t="shared" si="40"/>
        <v>6</v>
      </c>
    </row>
    <row r="1988">
      <c r="A1988" s="6">
        <v>31.0</v>
      </c>
      <c r="B1988" s="7"/>
      <c r="C1988" s="8"/>
      <c r="D1988" s="6" t="s">
        <v>23</v>
      </c>
      <c r="E1988" s="10"/>
      <c r="F1988" s="10"/>
      <c r="I1988" s="13">
        <f t="array" ref="I1988">IF(D1988="","",INDEX('Товары '!$D$2:$D$78, MATCH(D1988, 'Товары '!$B$2:$B$78, 0)))
</f>
        <v>15</v>
      </c>
      <c r="J1988" s="14">
        <f>IF(D1988="","",VLOOKUP(D1988, 'Товары '!$B$2:$C$78, 2, FALSE))
</f>
        <v>8.5</v>
      </c>
      <c r="K1988" s="15">
        <f t="shared" si="40"/>
        <v>6.5</v>
      </c>
    </row>
    <row r="1989">
      <c r="A1989" s="6">
        <v>32.0</v>
      </c>
      <c r="B1989" s="7">
        <v>45983.0</v>
      </c>
      <c r="C1989" s="8">
        <v>0.788912037037037</v>
      </c>
      <c r="D1989" s="6" t="s">
        <v>12</v>
      </c>
      <c r="E1989" s="10"/>
      <c r="F1989" s="10"/>
      <c r="I1989" s="14">
        <f t="array" ref="I1989">IF(D1989="","",INDEX('Товары '!$D$2:$D$78, MATCH(D1989, 'Товары '!$B$2:$B$78, 0)))
</f>
        <v>13</v>
      </c>
      <c r="J1989" s="14">
        <f>IF(D1989="","",VLOOKUP(D1989, 'Товары '!$B$2:$C$78, 2, FALSE))
</f>
        <v>6.4</v>
      </c>
      <c r="K1989" s="15">
        <f t="shared" si="40"/>
        <v>6.6</v>
      </c>
    </row>
    <row r="1990">
      <c r="A1990" s="6">
        <v>33.0</v>
      </c>
      <c r="B1990" s="7">
        <v>45983.0</v>
      </c>
      <c r="C1990" s="8">
        <v>0.7940856481481482</v>
      </c>
      <c r="D1990" s="6" t="s">
        <v>27</v>
      </c>
      <c r="E1990" s="10"/>
      <c r="F1990" s="10"/>
      <c r="I1990" s="14">
        <f t="array" ref="I1990">IF(D1990="","",INDEX('Товары '!$D$2:$D$78, MATCH(D1990, 'Товары '!$B$2:$B$78, 0)))
</f>
        <v>15</v>
      </c>
      <c r="J1990" s="14">
        <f>IF(D1990="","",VLOOKUP(D1990, 'Товары '!$B$2:$C$78, 2, FALSE))
</f>
        <v>8</v>
      </c>
      <c r="K1990" s="15">
        <f t="shared" si="40"/>
        <v>7</v>
      </c>
    </row>
    <row r="1991">
      <c r="A1991" s="6">
        <v>34.0</v>
      </c>
      <c r="B1991" s="7">
        <v>45983.0</v>
      </c>
      <c r="C1991" s="8">
        <v>0.8004976851851852</v>
      </c>
      <c r="D1991" s="6" t="s">
        <v>39</v>
      </c>
      <c r="E1991" s="10"/>
      <c r="F1991" s="10"/>
      <c r="I1991" s="14">
        <f t="array" ref="I1991">IF(D1991="","",INDEX('Товары '!$D$2:$D$78, MATCH(D1991, 'Товары '!$B$2:$B$78, 0)))
</f>
        <v>15</v>
      </c>
      <c r="J1991" s="14">
        <f>IF(D1991="","",VLOOKUP(D1991, 'Товары '!$B$2:$C$78, 2, FALSE))
</f>
        <v>8</v>
      </c>
      <c r="K1991" s="15">
        <f t="shared" si="40"/>
        <v>7</v>
      </c>
    </row>
    <row r="1992">
      <c r="A1992" s="6">
        <v>35.0</v>
      </c>
      <c r="B1992" s="7">
        <v>45983.0</v>
      </c>
      <c r="C1992" s="8">
        <v>0.8139583333333333</v>
      </c>
      <c r="D1992" s="6" t="s">
        <v>14</v>
      </c>
      <c r="E1992" s="10"/>
      <c r="F1992" s="10"/>
      <c r="I1992" s="14">
        <f t="array" ref="I1992">IF(D1992="","",INDEX('Товары '!$D$2:$D$78, MATCH(D1992, 'Товары '!$B$2:$B$78, 0)))
</f>
        <v>15</v>
      </c>
      <c r="J1992" s="14">
        <f>IF(D1992="","",VLOOKUP(D1992, 'Товары '!$B$2:$C$78, 2, FALSE))
</f>
        <v>9</v>
      </c>
      <c r="K1992" s="15">
        <f t="shared" si="40"/>
        <v>6</v>
      </c>
    </row>
    <row r="1993">
      <c r="A1993" s="6">
        <v>36.0</v>
      </c>
      <c r="B1993" s="7">
        <v>45983.0</v>
      </c>
      <c r="C1993" s="8">
        <v>0.8148148148148148</v>
      </c>
      <c r="D1993" s="6" t="s">
        <v>20</v>
      </c>
      <c r="E1993" s="10"/>
      <c r="F1993" s="10"/>
      <c r="I1993" s="14">
        <f t="array" ref="I1993">IF(D1993="","",INDEX('Товары '!$D$2:$D$78, MATCH(D1993, 'Товары '!$B$2:$B$78, 0)))
</f>
        <v>15</v>
      </c>
      <c r="J1993" s="14">
        <f>IF(D1993="","",VLOOKUP(D1993, 'Товары '!$B$2:$C$78, 2, FALSE))
</f>
        <v>9</v>
      </c>
      <c r="K1993" s="15">
        <f t="shared" si="40"/>
        <v>6</v>
      </c>
    </row>
    <row r="1994">
      <c r="A1994" s="6">
        <v>37.0</v>
      </c>
      <c r="B1994" s="7">
        <v>45983.0</v>
      </c>
      <c r="C1994" s="8">
        <v>0.8149074074074074</v>
      </c>
      <c r="D1994" s="6" t="s">
        <v>12</v>
      </c>
      <c r="E1994" s="10"/>
      <c r="F1994" s="10"/>
      <c r="I1994" s="14">
        <f t="array" ref="I1994">IF(D1994="","",INDEX('Товары '!$D$2:$D$78, MATCH(D1994, 'Товары '!$B$2:$B$78, 0)))
</f>
        <v>13</v>
      </c>
      <c r="J1994" s="14">
        <f>IF(D1994="","",VLOOKUP(D1994, 'Товары '!$B$2:$C$78, 2, FALSE))
</f>
        <v>6.4</v>
      </c>
      <c r="K1994" s="15">
        <f t="shared" si="40"/>
        <v>6.6</v>
      </c>
    </row>
    <row r="1995">
      <c r="A1995" s="6">
        <v>38.0</v>
      </c>
      <c r="B1995" s="7">
        <v>45983.0</v>
      </c>
      <c r="C1995" s="8">
        <v>0.8179861111111111</v>
      </c>
      <c r="D1995" s="6" t="s">
        <v>15</v>
      </c>
      <c r="E1995" s="10"/>
      <c r="F1995" s="10"/>
      <c r="I1995" s="13">
        <f t="array" ref="I1995">IF(D1995="","",INDEX('Товары '!$D$2:$D$78, MATCH(D1995, 'Товары '!$B$2:$B$78, 0)))
</f>
        <v>15</v>
      </c>
      <c r="J1995" s="14">
        <f>IF(D1995="","",VLOOKUP(D1995, 'Товары '!$B$2:$C$78, 2, FALSE))
</f>
        <v>9</v>
      </c>
      <c r="K1995" s="15">
        <f t="shared" si="40"/>
        <v>6</v>
      </c>
    </row>
    <row r="1996">
      <c r="A1996" s="6">
        <v>39.0</v>
      </c>
      <c r="B1996" s="7">
        <v>45983.0</v>
      </c>
      <c r="C1996" s="8">
        <v>0.8217592592592593</v>
      </c>
      <c r="D1996" s="6" t="s">
        <v>15</v>
      </c>
      <c r="E1996" s="10"/>
      <c r="F1996" s="10"/>
      <c r="I1996" s="13">
        <f t="array" ref="I1996">IF(D1996="","",INDEX('Товары '!$D$2:$D$78, MATCH(D1996, 'Товары '!$B$2:$B$78, 0)))
</f>
        <v>15</v>
      </c>
      <c r="J1996" s="14">
        <f>IF(D1996="","",VLOOKUP(D1996, 'Товары '!$B$2:$C$78, 2, FALSE))
</f>
        <v>9</v>
      </c>
      <c r="K1996" s="15">
        <f t="shared" si="40"/>
        <v>6</v>
      </c>
    </row>
    <row r="1997">
      <c r="A1997" s="6">
        <v>40.0</v>
      </c>
      <c r="B1997" s="7">
        <v>45983.0</v>
      </c>
      <c r="C1997" s="8">
        <v>0.8264814814814815</v>
      </c>
      <c r="D1997" s="6" t="s">
        <v>15</v>
      </c>
      <c r="E1997" s="10"/>
      <c r="F1997" s="10"/>
      <c r="I1997" s="13">
        <f t="array" ref="I1997">IF(D1997="","",INDEX('Товары '!$D$2:$D$78, MATCH(D1997, 'Товары '!$B$2:$B$78, 0)))
</f>
        <v>15</v>
      </c>
      <c r="J1997" s="14">
        <f>IF(D1997="","",VLOOKUP(D1997, 'Товары '!$B$2:$C$78, 2, FALSE))
</f>
        <v>9</v>
      </c>
      <c r="K1997" s="15">
        <f t="shared" si="40"/>
        <v>6</v>
      </c>
    </row>
    <row r="1998">
      <c r="A1998" s="6">
        <v>41.0</v>
      </c>
      <c r="B1998" s="7">
        <v>45983.0</v>
      </c>
      <c r="C1998" s="8">
        <v>0.8264930555555555</v>
      </c>
      <c r="D1998" s="6" t="s">
        <v>15</v>
      </c>
      <c r="E1998" s="10"/>
      <c r="F1998" s="10"/>
      <c r="I1998" s="13">
        <f t="array" ref="I1998">IF(D1998="","",INDEX('Товары '!$D$2:$D$78, MATCH(D1998, 'Товары '!$B$2:$B$78, 0)))
</f>
        <v>15</v>
      </c>
      <c r="J1998" s="14">
        <f>IF(D1998="","",VLOOKUP(D1998, 'Товары '!$B$2:$C$78, 2, FALSE))
</f>
        <v>9</v>
      </c>
      <c r="K1998" s="15">
        <f t="shared" si="40"/>
        <v>6</v>
      </c>
    </row>
    <row r="1999">
      <c r="A1999" s="6">
        <v>42.0</v>
      </c>
      <c r="B1999" s="7">
        <v>45983.0</v>
      </c>
      <c r="C1999" s="8">
        <v>0.8308680555555555</v>
      </c>
      <c r="D1999" s="6" t="s">
        <v>14</v>
      </c>
      <c r="E1999" s="10"/>
      <c r="F1999" s="10">
        <v>5.0</v>
      </c>
      <c r="I1999" s="14">
        <f t="array" ref="I1999">IF(D1999="","",INDEX('Товары '!$D$2:$D$78, MATCH(D1999, 'Товары '!$B$2:$B$78, 0)))
</f>
        <v>15</v>
      </c>
      <c r="J1999" s="14">
        <f>IF(D1999="","",VLOOKUP(D1999, 'Товары '!$B$2:$C$78, 2, FALSE))
</f>
        <v>9</v>
      </c>
      <c r="K1999" s="15">
        <f t="shared" si="40"/>
        <v>1</v>
      </c>
    </row>
    <row r="2000">
      <c r="A2000" s="6">
        <v>43.0</v>
      </c>
      <c r="B2000" s="7">
        <v>45983.0</v>
      </c>
      <c r="C2000" s="8">
        <v>0.8309375</v>
      </c>
      <c r="D2000" s="6" t="s">
        <v>12</v>
      </c>
      <c r="E2000" s="10"/>
      <c r="F2000" s="10">
        <v>3.0</v>
      </c>
      <c r="I2000" s="14">
        <f t="array" ref="I2000">IF(D2000="","",INDEX('Товары '!$D$2:$D$78, MATCH(D2000, 'Товары '!$B$2:$B$78, 0)))
</f>
        <v>13</v>
      </c>
      <c r="J2000" s="14">
        <f>IF(D2000="","",VLOOKUP(D2000, 'Товары '!$B$2:$C$78, 2, FALSE))
</f>
        <v>6.4</v>
      </c>
      <c r="K2000" s="15">
        <f t="shared" si="40"/>
        <v>3.6</v>
      </c>
    </row>
    <row r="2001">
      <c r="A2001" s="6">
        <v>44.0</v>
      </c>
      <c r="B2001" s="7">
        <v>45983.0</v>
      </c>
      <c r="C2001" s="8">
        <v>0.8330439814814815</v>
      </c>
      <c r="D2001" s="6" t="s">
        <v>14</v>
      </c>
      <c r="E2001" s="10"/>
      <c r="F2001" s="10"/>
      <c r="I2001" s="14">
        <f t="array" ref="I2001">IF(D2001="","",INDEX('Товары '!$D$2:$D$78, MATCH(D2001, 'Товары '!$B$2:$B$78, 0)))
</f>
        <v>15</v>
      </c>
      <c r="J2001" s="14">
        <f>IF(D2001="","",VLOOKUP(D2001, 'Товары '!$B$2:$C$78, 2, FALSE))
</f>
        <v>9</v>
      </c>
      <c r="K2001" s="15">
        <f t="shared" si="40"/>
        <v>6</v>
      </c>
    </row>
    <row r="2002">
      <c r="A2002" s="6">
        <v>45.0</v>
      </c>
      <c r="B2002" s="7">
        <v>45983.0</v>
      </c>
      <c r="C2002" s="8">
        <v>0.8462847222222222</v>
      </c>
      <c r="D2002" s="6" t="s">
        <v>16</v>
      </c>
      <c r="E2002" s="10"/>
      <c r="F2002" s="10"/>
      <c r="I2002" s="13">
        <f t="array" ref="I2002">IF(D2002="","",INDEX('Товары '!$D$2:$D$78, MATCH(D2002, 'Товары '!$B$2:$B$78, 0)))
</f>
        <v>15</v>
      </c>
      <c r="J2002" s="14">
        <f>IF(D2002="","",VLOOKUP(D2002, 'Товары '!$B$2:$C$78, 2, FALSE))
</f>
        <v>8.5</v>
      </c>
      <c r="K2002" s="15">
        <f t="shared" si="40"/>
        <v>6.5</v>
      </c>
    </row>
    <row r="2003">
      <c r="A2003" s="6">
        <v>46.0</v>
      </c>
      <c r="B2003" s="7">
        <v>45983.0</v>
      </c>
      <c r="C2003" s="8">
        <v>0.8598148148148148</v>
      </c>
      <c r="D2003" s="6" t="s">
        <v>16</v>
      </c>
      <c r="E2003" s="10"/>
      <c r="F2003" s="10"/>
      <c r="I2003" s="13">
        <f t="array" ref="I2003">IF(D2003="","",INDEX('Товары '!$D$2:$D$78, MATCH(D2003, 'Товары '!$B$2:$B$78, 0)))
</f>
        <v>15</v>
      </c>
      <c r="J2003" s="14">
        <f>IF(D2003="","",VLOOKUP(D2003, 'Товары '!$B$2:$C$78, 2, FALSE))
</f>
        <v>8.5</v>
      </c>
      <c r="K2003" s="15">
        <f t="shared" si="40"/>
        <v>6.5</v>
      </c>
    </row>
    <row r="2004">
      <c r="A2004" s="6">
        <v>47.0</v>
      </c>
      <c r="B2004" s="7">
        <v>45983.0</v>
      </c>
      <c r="C2004" s="8">
        <v>0.8601620370370371</v>
      </c>
      <c r="D2004" s="6" t="s">
        <v>15</v>
      </c>
      <c r="E2004" s="10"/>
      <c r="F2004" s="10"/>
      <c r="I2004" s="13">
        <f t="array" ref="I2004">IF(D2004="","",INDEX('Товары '!$D$2:$D$78, MATCH(D2004, 'Товары '!$B$2:$B$78, 0)))
</f>
        <v>15</v>
      </c>
      <c r="J2004" s="14">
        <f>IF(D2004="","",VLOOKUP(D2004, 'Товары '!$B$2:$C$78, 2, FALSE))
</f>
        <v>9</v>
      </c>
      <c r="K2004" s="15">
        <f t="shared" si="40"/>
        <v>6</v>
      </c>
    </row>
    <row r="2005">
      <c r="A2005" s="6">
        <v>48.0</v>
      </c>
      <c r="B2005" s="7">
        <v>45984.0</v>
      </c>
      <c r="C2005" s="8">
        <v>0.5780208333333333</v>
      </c>
      <c r="D2005" s="6" t="s">
        <v>15</v>
      </c>
      <c r="E2005" s="10"/>
      <c r="F2005" s="10"/>
      <c r="I2005" s="13">
        <f t="array" ref="I2005">IF(D2005="","",INDEX('Товары '!$D$2:$D$78, MATCH(D2005, 'Товары '!$B$2:$B$78, 0)))
</f>
        <v>15</v>
      </c>
      <c r="J2005" s="14">
        <f>IF(D2005="","",VLOOKUP(D2005, 'Товары '!$B$2:$C$78, 2, FALSE))
</f>
        <v>9</v>
      </c>
      <c r="K2005" s="15">
        <f t="shared" si="40"/>
        <v>6</v>
      </c>
    </row>
    <row r="2006">
      <c r="A2006" s="6">
        <v>49.0</v>
      </c>
      <c r="B2006" s="7">
        <v>45984.0</v>
      </c>
      <c r="C2006" s="8">
        <v>0.5780555555555555</v>
      </c>
      <c r="D2006" s="6" t="s">
        <v>15</v>
      </c>
      <c r="E2006" s="10"/>
      <c r="F2006" s="10"/>
      <c r="I2006" s="13">
        <f t="array" ref="I2006">IF(D2006="","",INDEX('Товары '!$D$2:$D$78, MATCH(D2006, 'Товары '!$B$2:$B$78, 0)))
</f>
        <v>15</v>
      </c>
      <c r="J2006" s="14">
        <f>IF(D2006="","",VLOOKUP(D2006, 'Товары '!$B$2:$C$78, 2, FALSE))
</f>
        <v>9</v>
      </c>
      <c r="K2006" s="15">
        <f t="shared" si="40"/>
        <v>6</v>
      </c>
    </row>
    <row r="2007">
      <c r="A2007" s="6">
        <v>50.0</v>
      </c>
      <c r="B2007" s="7">
        <v>45984.0</v>
      </c>
      <c r="C2007" s="8">
        <v>0.5780902777777778</v>
      </c>
      <c r="D2007" s="6" t="s">
        <v>15</v>
      </c>
      <c r="E2007" s="10"/>
      <c r="F2007" s="10"/>
      <c r="I2007" s="13">
        <f t="array" ref="I2007">IF(D2007="","",INDEX('Товары '!$D$2:$D$78, MATCH(D2007, 'Товары '!$B$2:$B$78, 0)))
</f>
        <v>15</v>
      </c>
      <c r="J2007" s="14">
        <f>IF(D2007="","",VLOOKUP(D2007, 'Товары '!$B$2:$C$78, 2, FALSE))
</f>
        <v>9</v>
      </c>
      <c r="K2007" s="15">
        <f t="shared" si="40"/>
        <v>6</v>
      </c>
    </row>
    <row r="2008">
      <c r="A2008" s="6">
        <v>51.0</v>
      </c>
      <c r="B2008" s="7">
        <v>45984.0</v>
      </c>
      <c r="C2008" s="8">
        <v>0.5780902777777778</v>
      </c>
      <c r="D2008" s="6" t="s">
        <v>12</v>
      </c>
      <c r="E2008" s="10"/>
      <c r="F2008" s="10"/>
      <c r="I2008" s="14">
        <f t="array" ref="I2008">IF(D2008="","",INDEX('Товары '!$D$2:$D$78, MATCH(D2008, 'Товары '!$B$2:$B$78, 0)))
</f>
        <v>13</v>
      </c>
      <c r="J2008" s="14">
        <f>IF(D2008="","",VLOOKUP(D2008, 'Товары '!$B$2:$C$78, 2, FALSE))
</f>
        <v>6.4</v>
      </c>
      <c r="K2008" s="15">
        <f t="shared" si="40"/>
        <v>6.6</v>
      </c>
    </row>
    <row r="2009">
      <c r="A2009" s="6">
        <v>52.0</v>
      </c>
      <c r="B2009" s="7"/>
      <c r="C2009" s="8"/>
      <c r="D2009" s="18"/>
      <c r="E2009" s="10"/>
      <c r="F2009" s="10"/>
      <c r="I2009" s="13" t="str">
        <f t="array" ref="I2009">IF(D2009="","",INDEX('Товары '!$D$2:$D$78, MATCH(D2009, 'Товары '!$B$2:$B$78, 0)))
</f>
        <v/>
      </c>
      <c r="J2009" s="13" t="str">
        <f>IF(D2009="","",VLOOKUP(D2009, 'Товары '!$B$2:$C$78, 2, FALSE))
</f>
        <v/>
      </c>
      <c r="K2009" s="15">
        <f t="shared" si="40"/>
        <v>0</v>
      </c>
    </row>
    <row r="2010">
      <c r="A2010" s="6">
        <v>53.0</v>
      </c>
      <c r="B2010" s="7"/>
      <c r="C2010" s="8"/>
      <c r="D2010" s="18"/>
      <c r="E2010" s="10"/>
      <c r="F2010" s="10"/>
      <c r="I2010" s="13" t="str">
        <f t="array" ref="I2010">IF(D2010="","",INDEX('Товары '!$D$2:$D$78, MATCH(D2010, 'Товары '!$B$2:$B$78, 0)))
</f>
        <v/>
      </c>
      <c r="J2010" s="13" t="str">
        <f>IF(D2010="","",VLOOKUP(D2010, 'Товары '!$B$2:$C$78, 2, FALSE))
</f>
        <v/>
      </c>
      <c r="K2010" s="15">
        <f t="shared" si="40"/>
        <v>0</v>
      </c>
    </row>
    <row r="2011">
      <c r="A2011" s="6">
        <v>54.0</v>
      </c>
      <c r="B2011" s="7"/>
      <c r="C2011" s="8"/>
      <c r="D2011" s="18"/>
      <c r="E2011" s="10"/>
      <c r="F2011" s="10"/>
      <c r="I2011" s="13" t="str">
        <f t="array" ref="I2011">IF(D2011="","",INDEX('Товары '!$D$2:$D$78, MATCH(D2011, 'Товары '!$B$2:$B$78, 0)))
</f>
        <v/>
      </c>
      <c r="J2011" s="13" t="str">
        <f>IF(D2011="","",VLOOKUP(D2011, 'Товары '!$B$2:$C$78, 2, FALSE))
</f>
        <v/>
      </c>
      <c r="K2011" s="15">
        <f t="shared" si="40"/>
        <v>0</v>
      </c>
    </row>
    <row r="2012">
      <c r="A2012" s="6">
        <v>55.0</v>
      </c>
      <c r="B2012" s="7"/>
      <c r="C2012" s="8"/>
      <c r="D2012" s="18"/>
      <c r="E2012" s="10"/>
      <c r="F2012" s="10"/>
      <c r="I2012" s="13" t="str">
        <f t="array" ref="I2012">IF(D2012="","",INDEX('Товары '!$D$2:$D$78, MATCH(D2012, 'Товары '!$B$2:$B$78, 0)))
</f>
        <v/>
      </c>
      <c r="J2012" s="13" t="str">
        <f>IF(D2012="","",VLOOKUP(D2012, 'Товары '!$B$2:$C$78, 2, FALSE))
</f>
        <v/>
      </c>
      <c r="K2012" s="15">
        <f t="shared" si="40"/>
        <v>0</v>
      </c>
    </row>
    <row r="2013">
      <c r="A2013" s="6">
        <v>56.0</v>
      </c>
      <c r="B2013" s="7"/>
      <c r="C2013" s="8"/>
      <c r="D2013" s="18"/>
      <c r="E2013" s="10"/>
      <c r="F2013" s="10"/>
      <c r="I2013" s="13" t="str">
        <f t="array" ref="I2013">IF(D2013="","",INDEX('Товары '!$D$2:$D$78, MATCH(D2013, 'Товары '!$B$2:$B$78, 0)))
</f>
        <v/>
      </c>
      <c r="J2013" s="13" t="str">
        <f>IF(D2013="","",VLOOKUP(D2013, 'Товары '!$B$2:$C$78, 2, FALSE))
</f>
        <v/>
      </c>
      <c r="K2013" s="15">
        <f t="shared" si="40"/>
        <v>0</v>
      </c>
    </row>
    <row r="2014">
      <c r="A2014" s="6">
        <v>57.0</v>
      </c>
      <c r="B2014" s="7"/>
      <c r="C2014" s="8"/>
      <c r="D2014" s="18"/>
      <c r="E2014" s="10"/>
      <c r="F2014" s="10"/>
      <c r="I2014" s="13" t="str">
        <f t="array" ref="I2014">IF(D2014="","",INDEX('Товары '!$D$2:$D$78, MATCH(D2014, 'Товары '!$B$2:$B$78, 0)))
</f>
        <v/>
      </c>
      <c r="J2014" s="13" t="str">
        <f>IF(D2014="","",VLOOKUP(D2014, 'Товары '!$B$2:$C$78, 2, FALSE))
</f>
        <v/>
      </c>
      <c r="K2014" s="15">
        <f t="shared" si="40"/>
        <v>0</v>
      </c>
    </row>
    <row r="2015">
      <c r="A2015" s="6">
        <v>58.0</v>
      </c>
      <c r="B2015" s="7"/>
      <c r="C2015" s="8"/>
      <c r="D2015" s="18"/>
      <c r="E2015" s="10"/>
      <c r="F2015" s="10"/>
      <c r="I2015" s="13" t="str">
        <f t="array" ref="I2015">IF(D2015="","",INDEX('Товары '!$D$2:$D$78, MATCH(D2015, 'Товары '!$B$2:$B$78, 0)))
</f>
        <v/>
      </c>
      <c r="J2015" s="13" t="str">
        <f>IF(D2015="","",VLOOKUP(D2015, 'Товары '!$B$2:$C$78, 2, FALSE))
</f>
        <v/>
      </c>
      <c r="K2015" s="15">
        <f t="shared" si="40"/>
        <v>0</v>
      </c>
    </row>
    <row r="2016">
      <c r="A2016" s="6">
        <v>59.0</v>
      </c>
      <c r="B2016" s="7"/>
      <c r="C2016" s="8"/>
      <c r="D2016" s="18"/>
      <c r="E2016" s="10"/>
      <c r="F2016" s="10"/>
      <c r="I2016" s="13" t="str">
        <f t="array" ref="I2016">IF(D2016="","",INDEX('Товары '!$D$2:$D$78, MATCH(D2016, 'Товары '!$B$2:$B$78, 0)))
</f>
        <v/>
      </c>
      <c r="J2016" s="13" t="str">
        <f>IF(D2016="","",VLOOKUP(D2016, 'Товары '!$B$2:$C$78, 2, FALSE))
</f>
        <v/>
      </c>
      <c r="K2016" s="15">
        <f t="shared" si="40"/>
        <v>0</v>
      </c>
    </row>
    <row r="2017">
      <c r="A2017" s="6">
        <v>60.0</v>
      </c>
      <c r="B2017" s="7"/>
      <c r="C2017" s="8"/>
      <c r="D2017" s="18"/>
      <c r="E2017" s="10"/>
      <c r="F2017" s="10"/>
      <c r="I2017" s="13" t="str">
        <f t="array" ref="I2017">IF(D2017="","",INDEX('Товары '!$D$2:$D$78, MATCH(D2017, 'Товары '!$B$2:$B$78, 0)))
</f>
        <v/>
      </c>
      <c r="J2017" s="13" t="str">
        <f>IF(D2017="","",VLOOKUP(D2017, 'Товары '!$B$2:$C$78, 2, FALSE))
</f>
        <v/>
      </c>
      <c r="K2017" s="15">
        <f t="shared" si="40"/>
        <v>0</v>
      </c>
    </row>
    <row r="2018">
      <c r="A2018" s="1" t="s">
        <v>0</v>
      </c>
      <c r="B2018" s="1" t="s">
        <v>1</v>
      </c>
      <c r="C2018" s="2" t="s">
        <v>2</v>
      </c>
      <c r="D2018" s="2" t="s">
        <v>3</v>
      </c>
      <c r="E2018" s="3" t="s">
        <v>4</v>
      </c>
      <c r="F2018" s="1" t="s">
        <v>5</v>
      </c>
      <c r="G2018" s="4" t="s">
        <v>6</v>
      </c>
      <c r="H2018" s="5" t="s">
        <v>7</v>
      </c>
      <c r="I2018" s="1" t="s">
        <v>8</v>
      </c>
      <c r="J2018" s="1" t="s">
        <v>9</v>
      </c>
      <c r="K2018" s="1" t="s">
        <v>10</v>
      </c>
    </row>
    <row r="2021">
      <c r="A2021" s="6">
        <v>1.0</v>
      </c>
      <c r="B2021" s="7">
        <v>45984.0</v>
      </c>
      <c r="C2021" s="8">
        <v>0.578125</v>
      </c>
      <c r="D2021" s="9" t="s">
        <v>16</v>
      </c>
      <c r="E2021" s="10"/>
      <c r="F2021" s="10"/>
      <c r="G2021" s="11">
        <f>SUM(K2021:K2080)</f>
        <v>179.6</v>
      </c>
      <c r="H2021" s="12">
        <f>SUM(J2021:K2080)</f>
        <v>428</v>
      </c>
      <c r="I2021" s="13">
        <f t="array" ref="I2021">IF(D2021="","",INDEX('Товары '!$D$2:$D$78, MATCH(D2021, 'Товары '!$B$2:$B$78, 0)))
</f>
        <v>15</v>
      </c>
      <c r="J2021" s="14">
        <f>IF(D2021="","",VLOOKUP(D2021, 'Товары '!$B$2:$C$78, 2, FALSE))
</f>
        <v>8.5</v>
      </c>
      <c r="K2021" s="15">
        <f t="shared" ref="K2021:K2080" si="41">IF(OR(I2021="", J2021=""), "", VALUE(I2021) - VALUE(J2021))-F2021
</f>
        <v>6.5</v>
      </c>
    </row>
    <row r="2022">
      <c r="A2022" s="6">
        <v>2.0</v>
      </c>
      <c r="B2022" s="7">
        <v>45984.0</v>
      </c>
      <c r="C2022" s="16">
        <v>0.5867592592592593</v>
      </c>
      <c r="D2022" s="9" t="s">
        <v>15</v>
      </c>
      <c r="E2022" s="10"/>
      <c r="F2022" s="10"/>
      <c r="I2022" s="13">
        <f t="array" ref="I2022">IF(D2022="","",INDEX('Товары '!$D$2:$D$78, MATCH(D2022, 'Товары '!$B$2:$B$78, 0)))
</f>
        <v>15</v>
      </c>
      <c r="J2022" s="14">
        <f>IF(D2022="","",VLOOKUP(D2022, 'Товары '!$B$2:$C$78, 2, FALSE))
</f>
        <v>9</v>
      </c>
      <c r="K2022" s="15">
        <f t="shared" si="41"/>
        <v>6</v>
      </c>
    </row>
    <row r="2023">
      <c r="A2023" s="6">
        <v>3.0</v>
      </c>
      <c r="B2023" s="17">
        <v>45984.0</v>
      </c>
      <c r="C2023" s="8">
        <v>0.5867592592592593</v>
      </c>
      <c r="D2023" s="9" t="s">
        <v>15</v>
      </c>
      <c r="E2023" s="10"/>
      <c r="F2023" s="10"/>
      <c r="I2023" s="13">
        <f t="array" ref="I2023">IF(D2023="","",INDEX('Товары '!$D$2:$D$78, MATCH(D2023, 'Товары '!$B$2:$B$78, 0)))
</f>
        <v>15</v>
      </c>
      <c r="J2023" s="14">
        <f>IF(D2023="","",VLOOKUP(D2023, 'Товары '!$B$2:$C$78, 2, FALSE))
</f>
        <v>9</v>
      </c>
      <c r="K2023" s="15">
        <f t="shared" si="41"/>
        <v>6</v>
      </c>
    </row>
    <row r="2024">
      <c r="A2024" s="6">
        <v>4.0</v>
      </c>
      <c r="B2024" s="17">
        <v>45984.0</v>
      </c>
      <c r="C2024" s="8">
        <v>0.5868055555555556</v>
      </c>
      <c r="D2024" s="9" t="s">
        <v>12</v>
      </c>
      <c r="E2024" s="10"/>
      <c r="F2024" s="10"/>
      <c r="I2024" s="14">
        <f t="array" ref="I2024">IF(D2024="","",INDEX('Товары '!$D$2:$D$78, MATCH(D2024, 'Товары '!$B$2:$B$78, 0)))
</f>
        <v>13</v>
      </c>
      <c r="J2024" s="14">
        <f>IF(D2024="","",VLOOKUP(D2024, 'Товары '!$B$2:$C$78, 2, FALSE))
</f>
        <v>6.4</v>
      </c>
      <c r="K2024" s="15">
        <f t="shared" si="41"/>
        <v>6.6</v>
      </c>
    </row>
    <row r="2025">
      <c r="A2025" s="6">
        <v>5.0</v>
      </c>
      <c r="B2025" s="17">
        <v>45984.0</v>
      </c>
      <c r="C2025" s="8">
        <v>0.5980208333333333</v>
      </c>
      <c r="D2025" s="9" t="s">
        <v>15</v>
      </c>
      <c r="E2025" s="10"/>
      <c r="F2025" s="10"/>
      <c r="I2025" s="13">
        <f t="array" ref="I2025">IF(D2025="","",INDEX('Товары '!$D$2:$D$78, MATCH(D2025, 'Товары '!$B$2:$B$78, 0)))
</f>
        <v>15</v>
      </c>
      <c r="J2025" s="14">
        <f>IF(D2025="","",VLOOKUP(D2025, 'Товары '!$B$2:$C$78, 2, FALSE))
</f>
        <v>9</v>
      </c>
      <c r="K2025" s="15">
        <f t="shared" si="41"/>
        <v>6</v>
      </c>
    </row>
    <row r="2026">
      <c r="A2026" s="6">
        <v>6.0</v>
      </c>
      <c r="B2026" s="7">
        <v>45984.0</v>
      </c>
      <c r="C2026" s="8">
        <v>0.5980324074074074</v>
      </c>
      <c r="D2026" s="9" t="s">
        <v>15</v>
      </c>
      <c r="E2026" s="10"/>
      <c r="F2026" s="10"/>
      <c r="I2026" s="13">
        <f t="array" ref="I2026">IF(D2026="","",INDEX('Товары '!$D$2:$D$78, MATCH(D2026, 'Товары '!$B$2:$B$78, 0)))
</f>
        <v>15</v>
      </c>
      <c r="J2026" s="14">
        <f>IF(D2026="","",VLOOKUP(D2026, 'Товары '!$B$2:$C$78, 2, FALSE))
</f>
        <v>9</v>
      </c>
      <c r="K2026" s="15">
        <f t="shared" si="41"/>
        <v>6</v>
      </c>
    </row>
    <row r="2027">
      <c r="A2027" s="6">
        <v>7.0</v>
      </c>
      <c r="B2027" s="7">
        <v>45984.0</v>
      </c>
      <c r="C2027" s="8">
        <v>0.6268055555555555</v>
      </c>
      <c r="D2027" s="9" t="s">
        <v>20</v>
      </c>
      <c r="E2027" s="10"/>
      <c r="F2027" s="10"/>
      <c r="I2027" s="14">
        <f t="array" ref="I2027">IF(D2027="","",INDEX('Товары '!$D$2:$D$78, MATCH(D2027, 'Товары '!$B$2:$B$78, 0)))
</f>
        <v>15</v>
      </c>
      <c r="J2027" s="14">
        <f>IF(D2027="","",VLOOKUP(D2027, 'Товары '!$B$2:$C$78, 2, FALSE))
</f>
        <v>9</v>
      </c>
      <c r="K2027" s="15">
        <f t="shared" si="41"/>
        <v>6</v>
      </c>
    </row>
    <row r="2028">
      <c r="A2028" s="6">
        <v>8.0</v>
      </c>
      <c r="B2028" s="7">
        <v>45984.0</v>
      </c>
      <c r="C2028" s="8">
        <v>0.6269675925925926</v>
      </c>
      <c r="D2028" s="9" t="s">
        <v>14</v>
      </c>
      <c r="E2028" s="10"/>
      <c r="F2028" s="10"/>
      <c r="I2028" s="14">
        <f t="array" ref="I2028">IF(D2028="","",INDEX('Товары '!$D$2:$D$78, MATCH(D2028, 'Товары '!$B$2:$B$78, 0)))
</f>
        <v>15</v>
      </c>
      <c r="J2028" s="14">
        <f>IF(D2028="","",VLOOKUP(D2028, 'Товары '!$B$2:$C$78, 2, FALSE))
</f>
        <v>9</v>
      </c>
      <c r="K2028" s="15">
        <f t="shared" si="41"/>
        <v>6</v>
      </c>
    </row>
    <row r="2029">
      <c r="A2029" s="6">
        <v>9.0</v>
      </c>
      <c r="B2029" s="7">
        <v>45984.0</v>
      </c>
      <c r="C2029" s="8">
        <v>0.6373842592592592</v>
      </c>
      <c r="D2029" s="9" t="s">
        <v>22</v>
      </c>
      <c r="E2029" s="10"/>
      <c r="F2029" s="10"/>
      <c r="I2029" s="14">
        <f t="array" ref="I2029">IF(D2029="","",INDEX('Товары '!$D$2:$D$78, MATCH(D2029, 'Товары '!$B$2:$B$78, 0)))
</f>
        <v>15</v>
      </c>
      <c r="J2029" s="14">
        <f>IF(D2029="","",VLOOKUP(D2029, 'Товары '!$B$2:$C$78, 2, FALSE))
</f>
        <v>6</v>
      </c>
      <c r="K2029" s="15">
        <f t="shared" si="41"/>
        <v>9</v>
      </c>
    </row>
    <row r="2030">
      <c r="A2030" s="6">
        <v>10.0</v>
      </c>
      <c r="B2030" s="7">
        <v>45984.0</v>
      </c>
      <c r="C2030" s="8">
        <v>0.6374305555555555</v>
      </c>
      <c r="D2030" s="9" t="s">
        <v>15</v>
      </c>
      <c r="E2030" s="10"/>
      <c r="F2030" s="10"/>
      <c r="I2030" s="13">
        <f t="array" ref="I2030">IF(D2030="","",INDEX('Товары '!$D$2:$D$78, MATCH(D2030, 'Товары '!$B$2:$B$78, 0)))
</f>
        <v>15</v>
      </c>
      <c r="J2030" s="14">
        <f>IF(D2030="","",VLOOKUP(D2030, 'Товары '!$B$2:$C$78, 2, FALSE))
</f>
        <v>9</v>
      </c>
      <c r="K2030" s="15">
        <f t="shared" si="41"/>
        <v>6</v>
      </c>
    </row>
    <row r="2031">
      <c r="A2031" s="6">
        <v>11.0</v>
      </c>
      <c r="B2031" s="7">
        <v>45984.0</v>
      </c>
      <c r="C2031" s="8">
        <v>0.6492939814814814</v>
      </c>
      <c r="D2031" s="9" t="s">
        <v>12</v>
      </c>
      <c r="E2031" s="10"/>
      <c r="F2031" s="10"/>
      <c r="I2031" s="14">
        <f t="array" ref="I2031">IF(D2031="","",INDEX('Товары '!$D$2:$D$78, MATCH(D2031, 'Товары '!$B$2:$B$78, 0)))
</f>
        <v>13</v>
      </c>
      <c r="J2031" s="14">
        <f>IF(D2031="","",VLOOKUP(D2031, 'Товары '!$B$2:$C$78, 2, FALSE))
</f>
        <v>6.4</v>
      </c>
      <c r="K2031" s="15">
        <f t="shared" si="41"/>
        <v>6.6</v>
      </c>
    </row>
    <row r="2032">
      <c r="A2032" s="6">
        <v>12.0</v>
      </c>
      <c r="B2032" s="7">
        <v>45984.0</v>
      </c>
      <c r="C2032" s="8">
        <v>0.6493402777777778</v>
      </c>
      <c r="D2032" s="9" t="s">
        <v>12</v>
      </c>
      <c r="E2032" s="10"/>
      <c r="F2032" s="10"/>
      <c r="I2032" s="14">
        <f t="array" ref="I2032">IF(D2032="","",INDEX('Товары '!$D$2:$D$78, MATCH(D2032, 'Товары '!$B$2:$B$78, 0)))
</f>
        <v>13</v>
      </c>
      <c r="J2032" s="14">
        <f>IF(D2032="","",VLOOKUP(D2032, 'Товары '!$B$2:$C$78, 2, FALSE))
</f>
        <v>6.4</v>
      </c>
      <c r="K2032" s="15">
        <f t="shared" si="41"/>
        <v>6.6</v>
      </c>
    </row>
    <row r="2033">
      <c r="A2033" s="6">
        <v>13.0</v>
      </c>
      <c r="B2033" s="7">
        <v>45984.0</v>
      </c>
      <c r="C2033" s="8">
        <v>0.6601388888888889</v>
      </c>
      <c r="D2033" s="6" t="s">
        <v>14</v>
      </c>
      <c r="E2033" s="10"/>
      <c r="F2033" s="10"/>
      <c r="I2033" s="14">
        <f t="array" ref="I2033">IF(D2033="","",INDEX('Товары '!$D$2:$D$78, MATCH(D2033, 'Товары '!$B$2:$B$78, 0)))
</f>
        <v>15</v>
      </c>
      <c r="J2033" s="14">
        <f>IF(D2033="","",VLOOKUP(D2033, 'Товары '!$B$2:$C$78, 2, FALSE))
</f>
        <v>9</v>
      </c>
      <c r="K2033" s="15">
        <f t="shared" si="41"/>
        <v>6</v>
      </c>
    </row>
    <row r="2034">
      <c r="A2034" s="6">
        <v>14.0</v>
      </c>
      <c r="B2034" s="7">
        <v>45984.0</v>
      </c>
      <c r="C2034" s="8">
        <v>0.6603935185185185</v>
      </c>
      <c r="D2034" s="6" t="s">
        <v>15</v>
      </c>
      <c r="E2034" s="10"/>
      <c r="F2034" s="10"/>
      <c r="I2034" s="13">
        <f t="array" ref="I2034">IF(D2034="","",INDEX('Товары '!$D$2:$D$78, MATCH(D2034, 'Товары '!$B$2:$B$78, 0)))
</f>
        <v>15</v>
      </c>
      <c r="J2034" s="14">
        <f>IF(D2034="","",VLOOKUP(D2034, 'Товары '!$B$2:$C$78, 2, FALSE))
</f>
        <v>9</v>
      </c>
      <c r="K2034" s="15">
        <f t="shared" si="41"/>
        <v>6</v>
      </c>
    </row>
    <row r="2035">
      <c r="A2035" s="6">
        <v>15.0</v>
      </c>
      <c r="B2035" s="7">
        <v>45984.0</v>
      </c>
      <c r="C2035" s="8">
        <v>0.6764236111111112</v>
      </c>
      <c r="D2035" s="6" t="s">
        <v>15</v>
      </c>
      <c r="E2035" s="10"/>
      <c r="F2035" s="10"/>
      <c r="I2035" s="13">
        <f t="array" ref="I2035">IF(D2035="","",INDEX('Товары '!$D$2:$D$78, MATCH(D2035, 'Товары '!$B$2:$B$78, 0)))
</f>
        <v>15</v>
      </c>
      <c r="J2035" s="14">
        <f>IF(D2035="","",VLOOKUP(D2035, 'Товары '!$B$2:$C$78, 2, FALSE))
</f>
        <v>9</v>
      </c>
      <c r="K2035" s="15">
        <f t="shared" si="41"/>
        <v>6</v>
      </c>
    </row>
    <row r="2036">
      <c r="A2036" s="6">
        <v>16.0</v>
      </c>
      <c r="B2036" s="7">
        <v>45984.0</v>
      </c>
      <c r="C2036" s="8">
        <v>0.7272106481481482</v>
      </c>
      <c r="D2036" s="6" t="s">
        <v>37</v>
      </c>
      <c r="E2036" s="10"/>
      <c r="F2036" s="10"/>
      <c r="I2036" s="14">
        <f t="array" ref="I2036">IF(D2036="","",INDEX('Товары '!$D$2:$D$78, MATCH(D2036, 'Товары '!$B$2:$B$78, 0)))
</f>
        <v>15</v>
      </c>
      <c r="J2036" s="14">
        <f>IF(D2036="","",VLOOKUP(D2036, 'Товары '!$B$2:$C$78, 2, FALSE))
</f>
        <v>8</v>
      </c>
      <c r="K2036" s="15">
        <f t="shared" si="41"/>
        <v>7</v>
      </c>
    </row>
    <row r="2037">
      <c r="A2037" s="6">
        <v>17.0</v>
      </c>
      <c r="B2037" s="7">
        <v>45984.0</v>
      </c>
      <c r="C2037" s="8">
        <v>0.7660185185185185</v>
      </c>
      <c r="D2037" s="6" t="s">
        <v>16</v>
      </c>
      <c r="E2037" s="10"/>
      <c r="F2037" s="10"/>
      <c r="I2037" s="13">
        <f t="array" ref="I2037">IF(D2037="","",INDEX('Товары '!$D$2:$D$78, MATCH(D2037, 'Товары '!$B$2:$B$78, 0)))
</f>
        <v>15</v>
      </c>
      <c r="J2037" s="14">
        <f>IF(D2037="","",VLOOKUP(D2037, 'Товары '!$B$2:$C$78, 2, FALSE))
</f>
        <v>8.5</v>
      </c>
      <c r="K2037" s="15">
        <f t="shared" si="41"/>
        <v>6.5</v>
      </c>
    </row>
    <row r="2038">
      <c r="A2038" s="6">
        <v>18.0</v>
      </c>
      <c r="B2038" s="7">
        <v>45984.0</v>
      </c>
      <c r="C2038" s="8">
        <v>0.7666087962962963</v>
      </c>
      <c r="D2038" s="6" t="s">
        <v>12</v>
      </c>
      <c r="E2038" s="10"/>
      <c r="F2038" s="10"/>
      <c r="I2038" s="14">
        <f t="array" ref="I2038">IF(D2038="","",INDEX('Товары '!$D$2:$D$78, MATCH(D2038, 'Товары '!$B$2:$B$78, 0)))
</f>
        <v>13</v>
      </c>
      <c r="J2038" s="14">
        <f>IF(D2038="","",VLOOKUP(D2038, 'Товары '!$B$2:$C$78, 2, FALSE))
</f>
        <v>6.4</v>
      </c>
      <c r="K2038" s="15">
        <f t="shared" si="41"/>
        <v>6.6</v>
      </c>
    </row>
    <row r="2039">
      <c r="A2039" s="6">
        <v>19.0</v>
      </c>
      <c r="B2039" s="7">
        <v>45984.0</v>
      </c>
      <c r="C2039" s="8">
        <v>0.794675925925926</v>
      </c>
      <c r="D2039" s="6" t="s">
        <v>15</v>
      </c>
      <c r="E2039" s="10"/>
      <c r="F2039" s="10">
        <v>5.0</v>
      </c>
      <c r="I2039" s="13">
        <f t="array" ref="I2039">IF(D2039="","",INDEX('Товары '!$D$2:$D$78, MATCH(D2039, 'Товары '!$B$2:$B$78, 0)))
</f>
        <v>15</v>
      </c>
      <c r="J2039" s="14">
        <f>IF(D2039="","",VLOOKUP(D2039, 'Товары '!$B$2:$C$78, 2, FALSE))
</f>
        <v>9</v>
      </c>
      <c r="K2039" s="15">
        <f t="shared" si="41"/>
        <v>1</v>
      </c>
    </row>
    <row r="2040">
      <c r="A2040" s="6">
        <v>20.0</v>
      </c>
      <c r="B2040" s="7">
        <v>45984.0</v>
      </c>
      <c r="C2040" s="8">
        <v>0.7947569444444444</v>
      </c>
      <c r="D2040" s="6" t="s">
        <v>15</v>
      </c>
      <c r="E2040" s="10"/>
      <c r="F2040" s="10">
        <v>5.0</v>
      </c>
      <c r="I2040" s="13">
        <f t="array" ref="I2040">IF(D2040="","",INDEX('Товары '!$D$2:$D$78, MATCH(D2040, 'Товары '!$B$2:$B$78, 0)))
</f>
        <v>15</v>
      </c>
      <c r="J2040" s="14">
        <f>IF(D2040="","",VLOOKUP(D2040, 'Товары '!$B$2:$C$78, 2, FALSE))
</f>
        <v>9</v>
      </c>
      <c r="K2040" s="15">
        <f t="shared" si="41"/>
        <v>1</v>
      </c>
    </row>
    <row r="2041">
      <c r="A2041" s="6">
        <v>21.0</v>
      </c>
      <c r="B2041" s="7">
        <v>45984.0</v>
      </c>
      <c r="C2041" s="8">
        <v>0.8080439814814815</v>
      </c>
      <c r="D2041" s="6" t="s">
        <v>20</v>
      </c>
      <c r="E2041" s="10"/>
      <c r="F2041" s="10"/>
      <c r="I2041" s="14">
        <f t="array" ref="I2041">IF(D2041="","",INDEX('Товары '!$D$2:$D$78, MATCH(D2041, 'Товары '!$B$2:$B$78, 0)))
</f>
        <v>15</v>
      </c>
      <c r="J2041" s="14">
        <f>IF(D2041="","",VLOOKUP(D2041, 'Товары '!$B$2:$C$78, 2, FALSE))
</f>
        <v>9</v>
      </c>
      <c r="K2041" s="15">
        <f t="shared" si="41"/>
        <v>6</v>
      </c>
    </row>
    <row r="2042">
      <c r="A2042" s="6">
        <v>22.0</v>
      </c>
      <c r="B2042" s="7">
        <v>45984.0</v>
      </c>
      <c r="C2042" s="8">
        <v>0.8567824074074074</v>
      </c>
      <c r="D2042" s="6" t="s">
        <v>39</v>
      </c>
      <c r="E2042" s="10"/>
      <c r="F2042" s="10"/>
      <c r="I2042" s="14">
        <f t="array" ref="I2042">IF(D2042="","",INDEX('Товары '!$D$2:$D$78, MATCH(D2042, 'Товары '!$B$2:$B$78, 0)))
</f>
        <v>15</v>
      </c>
      <c r="J2042" s="14">
        <f>IF(D2042="","",VLOOKUP(D2042, 'Товары '!$B$2:$C$78, 2, FALSE))
</f>
        <v>8</v>
      </c>
      <c r="K2042" s="15">
        <f t="shared" si="41"/>
        <v>7</v>
      </c>
    </row>
    <row r="2043">
      <c r="A2043" s="6">
        <v>23.0</v>
      </c>
      <c r="B2043" s="7"/>
      <c r="C2043" s="8"/>
      <c r="D2043" s="6" t="s">
        <v>19</v>
      </c>
      <c r="E2043" s="10"/>
      <c r="F2043" s="10"/>
      <c r="I2043" s="14">
        <f t="array" ref="I2043">IF(D2043="","",INDEX('Товары '!$D$2:$D$78, MATCH(D2043, 'Товары '!$B$2:$B$78, 0)))
</f>
        <v>13</v>
      </c>
      <c r="J2043" s="14">
        <f>IF(D2043="","",VLOOKUP(D2043, 'Товары '!$B$2:$C$78, 2, FALSE))
</f>
        <v>6.4</v>
      </c>
      <c r="K2043" s="15">
        <f t="shared" si="41"/>
        <v>6.6</v>
      </c>
    </row>
    <row r="2044">
      <c r="A2044" s="6">
        <v>24.0</v>
      </c>
      <c r="B2044" s="7">
        <v>45984.0</v>
      </c>
      <c r="C2044" s="8">
        <v>0.8592824074074074</v>
      </c>
      <c r="D2044" s="6" t="s">
        <v>20</v>
      </c>
      <c r="E2044" s="10"/>
      <c r="F2044" s="10"/>
      <c r="I2044" s="14">
        <f t="array" ref="I2044">IF(D2044="","",INDEX('Товары '!$D$2:$D$78, MATCH(D2044, 'Товары '!$B$2:$B$78, 0)))
</f>
        <v>15</v>
      </c>
      <c r="J2044" s="14">
        <f>IF(D2044="","",VLOOKUP(D2044, 'Товары '!$B$2:$C$78, 2, FALSE))
</f>
        <v>9</v>
      </c>
      <c r="K2044" s="15">
        <f t="shared" si="41"/>
        <v>6</v>
      </c>
    </row>
    <row r="2045">
      <c r="A2045" s="6">
        <v>25.0</v>
      </c>
      <c r="B2045" s="7">
        <v>45984.0</v>
      </c>
      <c r="C2045" s="8">
        <v>0.8613078703703704</v>
      </c>
      <c r="D2045" s="6" t="s">
        <v>20</v>
      </c>
      <c r="E2045" s="10"/>
      <c r="F2045" s="10"/>
      <c r="I2045" s="14">
        <f t="array" ref="I2045">IF(D2045="","",INDEX('Товары '!$D$2:$D$78, MATCH(D2045, 'Товары '!$B$2:$B$78, 0)))
</f>
        <v>15</v>
      </c>
      <c r="J2045" s="14">
        <f>IF(D2045="","",VLOOKUP(D2045, 'Товары '!$B$2:$C$78, 2, FALSE))
</f>
        <v>9</v>
      </c>
      <c r="K2045" s="15">
        <f t="shared" si="41"/>
        <v>6</v>
      </c>
    </row>
    <row r="2046">
      <c r="A2046" s="6">
        <v>26.0</v>
      </c>
      <c r="B2046" s="7">
        <v>45984.0</v>
      </c>
      <c r="C2046" s="8">
        <v>0.8613657407407408</v>
      </c>
      <c r="D2046" s="6" t="s">
        <v>15</v>
      </c>
      <c r="E2046" s="10"/>
      <c r="F2046" s="10"/>
      <c r="I2046" s="13">
        <f t="array" ref="I2046">IF(D2046="","",INDEX('Товары '!$D$2:$D$78, MATCH(D2046, 'Товары '!$B$2:$B$78, 0)))
</f>
        <v>15</v>
      </c>
      <c r="J2046" s="14">
        <f>IF(D2046="","",VLOOKUP(D2046, 'Товары '!$B$2:$C$78, 2, FALSE))
</f>
        <v>9</v>
      </c>
      <c r="K2046" s="15">
        <f t="shared" si="41"/>
        <v>6</v>
      </c>
    </row>
    <row r="2047">
      <c r="A2047" s="6">
        <v>27.0</v>
      </c>
      <c r="B2047" s="7">
        <v>45984.0</v>
      </c>
      <c r="C2047" s="8">
        <v>0.862824074074074</v>
      </c>
      <c r="D2047" s="6" t="s">
        <v>15</v>
      </c>
      <c r="E2047" s="10"/>
      <c r="F2047" s="10"/>
      <c r="I2047" s="13">
        <f t="array" ref="I2047">IF(D2047="","",INDEX('Товары '!$D$2:$D$78, MATCH(D2047, 'Товары '!$B$2:$B$78, 0)))
</f>
        <v>15</v>
      </c>
      <c r="J2047" s="14">
        <f>IF(D2047="","",VLOOKUP(D2047, 'Товары '!$B$2:$C$78, 2, FALSE))
</f>
        <v>9</v>
      </c>
      <c r="K2047" s="15">
        <f t="shared" si="41"/>
        <v>6</v>
      </c>
    </row>
    <row r="2048">
      <c r="A2048" s="6">
        <v>28.0</v>
      </c>
      <c r="B2048" s="7">
        <v>45984.0</v>
      </c>
      <c r="C2048" s="8">
        <v>0.8782060185185185</v>
      </c>
      <c r="D2048" s="6" t="s">
        <v>17</v>
      </c>
      <c r="E2048" s="10"/>
      <c r="F2048" s="10"/>
      <c r="I2048" s="13">
        <f t="array" ref="I2048">IF(D2048="","",INDEX('Товары '!$D$2:$D$78, MATCH(D2048, 'Товары '!$B$2:$B$78, 0)))
</f>
        <v>15</v>
      </c>
      <c r="J2048" s="14">
        <f>IF(D2048="","",VLOOKUP(D2048, 'Товары '!$B$2:$C$78, 2, FALSE))
</f>
        <v>9</v>
      </c>
      <c r="K2048" s="15">
        <f t="shared" si="41"/>
        <v>6</v>
      </c>
    </row>
    <row r="2049">
      <c r="A2049" s="6">
        <v>29.0</v>
      </c>
      <c r="B2049" s="7">
        <v>45984.0</v>
      </c>
      <c r="C2049" s="8">
        <v>0.8986921296296296</v>
      </c>
      <c r="D2049" s="6" t="s">
        <v>20</v>
      </c>
      <c r="E2049" s="10"/>
      <c r="F2049" s="10"/>
      <c r="I2049" s="14">
        <f t="array" ref="I2049">IF(D2049="","",INDEX('Товары '!$D$2:$D$78, MATCH(D2049, 'Товары '!$B$2:$B$78, 0)))
</f>
        <v>15</v>
      </c>
      <c r="J2049" s="14">
        <f>IF(D2049="","",VLOOKUP(D2049, 'Товары '!$B$2:$C$78, 2, FALSE))
</f>
        <v>9</v>
      </c>
      <c r="K2049" s="15">
        <f t="shared" si="41"/>
        <v>6</v>
      </c>
    </row>
    <row r="2050">
      <c r="A2050" s="6">
        <v>30.0</v>
      </c>
      <c r="B2050" s="7">
        <v>45984.0</v>
      </c>
      <c r="C2050" s="8">
        <v>0.8987268518518519</v>
      </c>
      <c r="D2050" s="6" t="s">
        <v>12</v>
      </c>
      <c r="E2050" s="10"/>
      <c r="F2050" s="10"/>
      <c r="I2050" s="14">
        <f t="array" ref="I2050">IF(D2050="","",INDEX('Товары '!$D$2:$D$78, MATCH(D2050, 'Товары '!$B$2:$B$78, 0)))
</f>
        <v>13</v>
      </c>
      <c r="J2050" s="14">
        <f>IF(D2050="","",VLOOKUP(D2050, 'Товары '!$B$2:$C$78, 2, FALSE))
</f>
        <v>6.4</v>
      </c>
      <c r="K2050" s="15">
        <f t="shared" si="41"/>
        <v>6.6</v>
      </c>
    </row>
    <row r="2051">
      <c r="A2051" s="6">
        <v>31.0</v>
      </c>
      <c r="B2051" s="7"/>
      <c r="C2051" s="8"/>
      <c r="D2051" s="18"/>
      <c r="E2051" s="10"/>
      <c r="F2051" s="10"/>
      <c r="I2051" s="13" t="str">
        <f t="array" ref="I2051">IF(D2051="","",INDEX('Товары '!$D$2:$D$78, MATCH(D2051, 'Товары '!$B$2:$B$78, 0)))
</f>
        <v/>
      </c>
      <c r="J2051" s="13" t="str">
        <f>IF(D2051="","",VLOOKUP(D2051, 'Товары '!$B$2:$C$78, 2, FALSE))
</f>
        <v/>
      </c>
      <c r="K2051" s="15">
        <f t="shared" si="41"/>
        <v>0</v>
      </c>
    </row>
    <row r="2052">
      <c r="A2052" s="6">
        <v>32.0</v>
      </c>
      <c r="B2052" s="7"/>
      <c r="C2052" s="8"/>
      <c r="D2052" s="18"/>
      <c r="E2052" s="10"/>
      <c r="F2052" s="10"/>
      <c r="I2052" s="13" t="str">
        <f t="array" ref="I2052">IF(D2052="","",INDEX('Товары '!$D$2:$D$78, MATCH(D2052, 'Товары '!$B$2:$B$78, 0)))
</f>
        <v/>
      </c>
      <c r="J2052" s="13" t="str">
        <f>IF(D2052="","",VLOOKUP(D2052, 'Товары '!$B$2:$C$78, 2, FALSE))
</f>
        <v/>
      </c>
      <c r="K2052" s="15">
        <f t="shared" si="41"/>
        <v>0</v>
      </c>
    </row>
    <row r="2053">
      <c r="A2053" s="6">
        <v>33.0</v>
      </c>
      <c r="B2053" s="7"/>
      <c r="C2053" s="8"/>
      <c r="D2053" s="18"/>
      <c r="E2053" s="10"/>
      <c r="F2053" s="10"/>
      <c r="I2053" s="13" t="str">
        <f t="array" ref="I2053">IF(D2053="","",INDEX('Товары '!$D$2:$D$78, MATCH(D2053, 'Товары '!$B$2:$B$78, 0)))
</f>
        <v/>
      </c>
      <c r="J2053" s="13" t="str">
        <f>IF(D2053="","",VLOOKUP(D2053, 'Товары '!$B$2:$C$78, 2, FALSE))
</f>
        <v/>
      </c>
      <c r="K2053" s="15">
        <f t="shared" si="41"/>
        <v>0</v>
      </c>
    </row>
    <row r="2054">
      <c r="A2054" s="6">
        <v>34.0</v>
      </c>
      <c r="B2054" s="7"/>
      <c r="C2054" s="8"/>
      <c r="D2054" s="18"/>
      <c r="E2054" s="10"/>
      <c r="F2054" s="10"/>
      <c r="I2054" s="13" t="str">
        <f t="array" ref="I2054">IF(D2054="","",INDEX('Товары '!$D$2:$D$78, MATCH(D2054, 'Товары '!$B$2:$B$78, 0)))
</f>
        <v/>
      </c>
      <c r="J2054" s="13" t="str">
        <f>IF(D2054="","",VLOOKUP(D2054, 'Товары '!$B$2:$C$78, 2, FALSE))
</f>
        <v/>
      </c>
      <c r="K2054" s="15">
        <f t="shared" si="41"/>
        <v>0</v>
      </c>
    </row>
    <row r="2055">
      <c r="A2055" s="6">
        <v>35.0</v>
      </c>
      <c r="B2055" s="7"/>
      <c r="C2055" s="8"/>
      <c r="D2055" s="18"/>
      <c r="E2055" s="10"/>
      <c r="F2055" s="10"/>
      <c r="I2055" s="13" t="str">
        <f t="array" ref="I2055">IF(D2055="","",INDEX('Товары '!$D$2:$D$78, MATCH(D2055, 'Товары '!$B$2:$B$78, 0)))
</f>
        <v/>
      </c>
      <c r="J2055" s="13" t="str">
        <f>IF(D2055="","",VLOOKUP(D2055, 'Товары '!$B$2:$C$78, 2, FALSE))
</f>
        <v/>
      </c>
      <c r="K2055" s="15">
        <f t="shared" si="41"/>
        <v>0</v>
      </c>
    </row>
    <row r="2056">
      <c r="A2056" s="6">
        <v>36.0</v>
      </c>
      <c r="B2056" s="7"/>
      <c r="C2056" s="8"/>
      <c r="D2056" s="18"/>
      <c r="E2056" s="10"/>
      <c r="F2056" s="10"/>
      <c r="I2056" s="13" t="str">
        <f t="array" ref="I2056">IF(D2056="","",INDEX('Товары '!$D$2:$D$78, MATCH(D2056, 'Товары '!$B$2:$B$78, 0)))
</f>
        <v/>
      </c>
      <c r="J2056" s="13" t="str">
        <f>IF(D2056="","",VLOOKUP(D2056, 'Товары '!$B$2:$C$78, 2, FALSE))
</f>
        <v/>
      </c>
      <c r="K2056" s="15">
        <f t="shared" si="41"/>
        <v>0</v>
      </c>
    </row>
    <row r="2057">
      <c r="A2057" s="6">
        <v>37.0</v>
      </c>
      <c r="B2057" s="7"/>
      <c r="C2057" s="8"/>
      <c r="D2057" s="18"/>
      <c r="E2057" s="10"/>
      <c r="F2057" s="10"/>
      <c r="I2057" s="13" t="str">
        <f t="array" ref="I2057">IF(D2057="","",INDEX('Товары '!$D$2:$D$78, MATCH(D2057, 'Товары '!$B$2:$B$78, 0)))
</f>
        <v/>
      </c>
      <c r="J2057" s="13" t="str">
        <f>IF(D2057="","",VLOOKUP(D2057, 'Товары '!$B$2:$C$78, 2, FALSE))
</f>
        <v/>
      </c>
      <c r="K2057" s="15">
        <f t="shared" si="41"/>
        <v>0</v>
      </c>
    </row>
    <row r="2058">
      <c r="A2058" s="6">
        <v>38.0</v>
      </c>
      <c r="B2058" s="7"/>
      <c r="C2058" s="8"/>
      <c r="D2058" s="18"/>
      <c r="E2058" s="10"/>
      <c r="F2058" s="10"/>
      <c r="I2058" s="13" t="str">
        <f t="array" ref="I2058">IF(D2058="","",INDEX('Товары '!$D$2:$D$78, MATCH(D2058, 'Товары '!$B$2:$B$78, 0)))
</f>
        <v/>
      </c>
      <c r="J2058" s="13" t="str">
        <f>IF(D2058="","",VLOOKUP(D2058, 'Товары '!$B$2:$C$78, 2, FALSE))
</f>
        <v/>
      </c>
      <c r="K2058" s="15">
        <f t="shared" si="41"/>
        <v>0</v>
      </c>
    </row>
    <row r="2059">
      <c r="A2059" s="6">
        <v>39.0</v>
      </c>
      <c r="B2059" s="7"/>
      <c r="C2059" s="8"/>
      <c r="D2059" s="18"/>
      <c r="E2059" s="10"/>
      <c r="F2059" s="10"/>
      <c r="I2059" s="13" t="str">
        <f t="array" ref="I2059">IF(D2059="","",INDEX('Товары '!$D$2:$D$78, MATCH(D2059, 'Товары '!$B$2:$B$78, 0)))
</f>
        <v/>
      </c>
      <c r="J2059" s="13" t="str">
        <f>IF(D2059="","",VLOOKUP(D2059, 'Товары '!$B$2:$C$78, 2, FALSE))
</f>
        <v/>
      </c>
      <c r="K2059" s="15">
        <f t="shared" si="41"/>
        <v>0</v>
      </c>
    </row>
    <row r="2060">
      <c r="A2060" s="6">
        <v>40.0</v>
      </c>
      <c r="B2060" s="7"/>
      <c r="C2060" s="8"/>
      <c r="D2060" s="18"/>
      <c r="E2060" s="10"/>
      <c r="F2060" s="10"/>
      <c r="I2060" s="13" t="str">
        <f t="array" ref="I2060">IF(D2060="","",INDEX('Товары '!$D$2:$D$78, MATCH(D2060, 'Товары '!$B$2:$B$78, 0)))
</f>
        <v/>
      </c>
      <c r="J2060" s="13" t="str">
        <f>IF(D2060="","",VLOOKUP(D2060, 'Товары '!$B$2:$C$78, 2, FALSE))
</f>
        <v/>
      </c>
      <c r="K2060" s="15">
        <f t="shared" si="41"/>
        <v>0</v>
      </c>
    </row>
    <row r="2061">
      <c r="A2061" s="6">
        <v>41.0</v>
      </c>
      <c r="B2061" s="7"/>
      <c r="C2061" s="8"/>
      <c r="D2061" s="18"/>
      <c r="E2061" s="10"/>
      <c r="F2061" s="10"/>
      <c r="I2061" s="13" t="str">
        <f t="array" ref="I2061">IF(D2061="","",INDEX('Товары '!$D$2:$D$78, MATCH(D2061, 'Товары '!$B$2:$B$78, 0)))
</f>
        <v/>
      </c>
      <c r="J2061" s="13" t="str">
        <f>IF(D2061="","",VLOOKUP(D2061, 'Товары '!$B$2:$C$78, 2, FALSE))
</f>
        <v/>
      </c>
      <c r="K2061" s="15">
        <f t="shared" si="41"/>
        <v>0</v>
      </c>
    </row>
    <row r="2062">
      <c r="A2062" s="6">
        <v>42.0</v>
      </c>
      <c r="B2062" s="7"/>
      <c r="C2062" s="8"/>
      <c r="D2062" s="18"/>
      <c r="E2062" s="10"/>
      <c r="F2062" s="10"/>
      <c r="I2062" s="13" t="str">
        <f t="array" ref="I2062">IF(D2062="","",INDEX('Товары '!$D$2:$D$78, MATCH(D2062, 'Товары '!$B$2:$B$78, 0)))
</f>
        <v/>
      </c>
      <c r="J2062" s="13" t="str">
        <f>IF(D2062="","",VLOOKUP(D2062, 'Товары '!$B$2:$C$78, 2, FALSE))
</f>
        <v/>
      </c>
      <c r="K2062" s="15">
        <f t="shared" si="41"/>
        <v>0</v>
      </c>
    </row>
    <row r="2063">
      <c r="A2063" s="6">
        <v>43.0</v>
      </c>
      <c r="B2063" s="7"/>
      <c r="C2063" s="8"/>
      <c r="D2063" s="18"/>
      <c r="E2063" s="10"/>
      <c r="F2063" s="10"/>
      <c r="I2063" s="13" t="str">
        <f t="array" ref="I2063">IF(D2063="","",INDEX('Товары '!$D$2:$D$78, MATCH(D2063, 'Товары '!$B$2:$B$78, 0)))
</f>
        <v/>
      </c>
      <c r="J2063" s="13" t="str">
        <f>IF(D2063="","",VLOOKUP(D2063, 'Товары '!$B$2:$C$78, 2, FALSE))
</f>
        <v/>
      </c>
      <c r="K2063" s="15">
        <f t="shared" si="41"/>
        <v>0</v>
      </c>
    </row>
    <row r="2064">
      <c r="A2064" s="6">
        <v>44.0</v>
      </c>
      <c r="B2064" s="7"/>
      <c r="C2064" s="8"/>
      <c r="D2064" s="18"/>
      <c r="E2064" s="10"/>
      <c r="F2064" s="10"/>
      <c r="I2064" s="13" t="str">
        <f t="array" ref="I2064">IF(D2064="","",INDEX('Товары '!$D$2:$D$78, MATCH(D2064, 'Товары '!$B$2:$B$78, 0)))
</f>
        <v/>
      </c>
      <c r="J2064" s="13" t="str">
        <f>IF(D2064="","",VLOOKUP(D2064, 'Товары '!$B$2:$C$78, 2, FALSE))
</f>
        <v/>
      </c>
      <c r="K2064" s="15">
        <f t="shared" si="41"/>
        <v>0</v>
      </c>
    </row>
    <row r="2065">
      <c r="A2065" s="6">
        <v>45.0</v>
      </c>
      <c r="B2065" s="7"/>
      <c r="C2065" s="8"/>
      <c r="D2065" s="18"/>
      <c r="E2065" s="10"/>
      <c r="F2065" s="10"/>
      <c r="I2065" s="13" t="str">
        <f t="array" ref="I2065">IF(D2065="","",INDEX('Товары '!$D$2:$D$78, MATCH(D2065, 'Товары '!$B$2:$B$78, 0)))
</f>
        <v/>
      </c>
      <c r="J2065" s="13" t="str">
        <f>IF(D2065="","",VLOOKUP(D2065, 'Товары '!$B$2:$C$78, 2, FALSE))
</f>
        <v/>
      </c>
      <c r="K2065" s="15">
        <f t="shared" si="41"/>
        <v>0</v>
      </c>
    </row>
    <row r="2066">
      <c r="A2066" s="6">
        <v>46.0</v>
      </c>
      <c r="B2066" s="7"/>
      <c r="C2066" s="8"/>
      <c r="D2066" s="18"/>
      <c r="E2066" s="10"/>
      <c r="F2066" s="10"/>
      <c r="I2066" s="13" t="str">
        <f t="array" ref="I2066">IF(D2066="","",INDEX('Товары '!$D$2:$D$78, MATCH(D2066, 'Товары '!$B$2:$B$78, 0)))
</f>
        <v/>
      </c>
      <c r="J2066" s="13" t="str">
        <f>IF(D2066="","",VLOOKUP(D2066, 'Товары '!$B$2:$C$78, 2, FALSE))
</f>
        <v/>
      </c>
      <c r="K2066" s="15">
        <f t="shared" si="41"/>
        <v>0</v>
      </c>
    </row>
    <row r="2067">
      <c r="A2067" s="6">
        <v>47.0</v>
      </c>
      <c r="B2067" s="7"/>
      <c r="C2067" s="8"/>
      <c r="D2067" s="18"/>
      <c r="E2067" s="10"/>
      <c r="F2067" s="10"/>
      <c r="I2067" s="13" t="str">
        <f t="array" ref="I2067">IF(D2067="","",INDEX('Товары '!$D$2:$D$78, MATCH(D2067, 'Товары '!$B$2:$B$78, 0)))
</f>
        <v/>
      </c>
      <c r="J2067" s="13" t="str">
        <f>IF(D2067="","",VLOOKUP(D2067, 'Товары '!$B$2:$C$78, 2, FALSE))
</f>
        <v/>
      </c>
      <c r="K2067" s="15">
        <f t="shared" si="41"/>
        <v>0</v>
      </c>
    </row>
    <row r="2068">
      <c r="A2068" s="6">
        <v>48.0</v>
      </c>
      <c r="B2068" s="7"/>
      <c r="C2068" s="8"/>
      <c r="D2068" s="18"/>
      <c r="E2068" s="10"/>
      <c r="F2068" s="10"/>
      <c r="I2068" s="13" t="str">
        <f t="array" ref="I2068">IF(D2068="","",INDEX('Товары '!$D$2:$D$78, MATCH(D2068, 'Товары '!$B$2:$B$78, 0)))
</f>
        <v/>
      </c>
      <c r="J2068" s="13" t="str">
        <f>IF(D2068="","",VLOOKUP(D2068, 'Товары '!$B$2:$C$78, 2, FALSE))
</f>
        <v/>
      </c>
      <c r="K2068" s="15">
        <f t="shared" si="41"/>
        <v>0</v>
      </c>
    </row>
    <row r="2069">
      <c r="A2069" s="6">
        <v>49.0</v>
      </c>
      <c r="B2069" s="7"/>
      <c r="C2069" s="8"/>
      <c r="D2069" s="18"/>
      <c r="E2069" s="10"/>
      <c r="F2069" s="10"/>
      <c r="I2069" s="13" t="str">
        <f t="array" ref="I2069">IF(D2069="","",INDEX('Товары '!$D$2:$D$78, MATCH(D2069, 'Товары '!$B$2:$B$78, 0)))
</f>
        <v/>
      </c>
      <c r="J2069" s="13" t="str">
        <f>IF(D2069="","",VLOOKUP(D2069, 'Товары '!$B$2:$C$78, 2, FALSE))
</f>
        <v/>
      </c>
      <c r="K2069" s="15">
        <f t="shared" si="41"/>
        <v>0</v>
      </c>
    </row>
    <row r="2070">
      <c r="A2070" s="6">
        <v>50.0</v>
      </c>
      <c r="B2070" s="7"/>
      <c r="C2070" s="8"/>
      <c r="D2070" s="18"/>
      <c r="E2070" s="10"/>
      <c r="F2070" s="10"/>
      <c r="I2070" s="13" t="str">
        <f t="array" ref="I2070">IF(D2070="","",INDEX('Товары '!$D$2:$D$78, MATCH(D2070, 'Товары '!$B$2:$B$78, 0)))
</f>
        <v/>
      </c>
      <c r="J2070" s="13" t="str">
        <f>IF(D2070="","",VLOOKUP(D2070, 'Товары '!$B$2:$C$78, 2, FALSE))
</f>
        <v/>
      </c>
      <c r="K2070" s="15">
        <f t="shared" si="41"/>
        <v>0</v>
      </c>
    </row>
    <row r="2071">
      <c r="A2071" s="6">
        <v>51.0</v>
      </c>
      <c r="B2071" s="7"/>
      <c r="C2071" s="8"/>
      <c r="D2071" s="18"/>
      <c r="E2071" s="10"/>
      <c r="F2071" s="10"/>
      <c r="I2071" s="13" t="str">
        <f t="array" ref="I2071">IF(D2071="","",INDEX('Товары '!$D$2:$D$78, MATCH(D2071, 'Товары '!$B$2:$B$78, 0)))
</f>
        <v/>
      </c>
      <c r="J2071" s="13" t="str">
        <f>IF(D2071="","",VLOOKUP(D2071, 'Товары '!$B$2:$C$78, 2, FALSE))
</f>
        <v/>
      </c>
      <c r="K2071" s="15">
        <f t="shared" si="41"/>
        <v>0</v>
      </c>
    </row>
    <row r="2072">
      <c r="A2072" s="6">
        <v>52.0</v>
      </c>
      <c r="B2072" s="7"/>
      <c r="C2072" s="8"/>
      <c r="D2072" s="18"/>
      <c r="E2072" s="10"/>
      <c r="F2072" s="10"/>
      <c r="I2072" s="13" t="str">
        <f t="array" ref="I2072">IF(D2072="","",INDEX('Товары '!$D$2:$D$78, MATCH(D2072, 'Товары '!$B$2:$B$78, 0)))
</f>
        <v/>
      </c>
      <c r="J2072" s="13" t="str">
        <f>IF(D2072="","",VLOOKUP(D2072, 'Товары '!$B$2:$C$78, 2, FALSE))
</f>
        <v/>
      </c>
      <c r="K2072" s="15">
        <f t="shared" si="41"/>
        <v>0</v>
      </c>
    </row>
    <row r="2073">
      <c r="A2073" s="6">
        <v>53.0</v>
      </c>
      <c r="B2073" s="7"/>
      <c r="C2073" s="8"/>
      <c r="D2073" s="18"/>
      <c r="E2073" s="10"/>
      <c r="F2073" s="10"/>
      <c r="I2073" s="13" t="str">
        <f t="array" ref="I2073">IF(D2073="","",INDEX('Товары '!$D$2:$D$78, MATCH(D2073, 'Товары '!$B$2:$B$78, 0)))
</f>
        <v/>
      </c>
      <c r="J2073" s="13" t="str">
        <f>IF(D2073="","",VLOOKUP(D2073, 'Товары '!$B$2:$C$78, 2, FALSE))
</f>
        <v/>
      </c>
      <c r="K2073" s="15">
        <f t="shared" si="41"/>
        <v>0</v>
      </c>
    </row>
    <row r="2074">
      <c r="A2074" s="6">
        <v>54.0</v>
      </c>
      <c r="B2074" s="7"/>
      <c r="C2074" s="8"/>
      <c r="D2074" s="18"/>
      <c r="E2074" s="10"/>
      <c r="F2074" s="10"/>
      <c r="I2074" s="13" t="str">
        <f t="array" ref="I2074">IF(D2074="","",INDEX('Товары '!$D$2:$D$78, MATCH(D2074, 'Товары '!$B$2:$B$78, 0)))
</f>
        <v/>
      </c>
      <c r="J2074" s="13" t="str">
        <f>IF(D2074="","",VLOOKUP(D2074, 'Товары '!$B$2:$C$78, 2, FALSE))
</f>
        <v/>
      </c>
      <c r="K2074" s="15">
        <f t="shared" si="41"/>
        <v>0</v>
      </c>
    </row>
    <row r="2075">
      <c r="A2075" s="6">
        <v>55.0</v>
      </c>
      <c r="B2075" s="7"/>
      <c r="C2075" s="8"/>
      <c r="D2075" s="18"/>
      <c r="E2075" s="10"/>
      <c r="F2075" s="10"/>
      <c r="I2075" s="13" t="str">
        <f t="array" ref="I2075">IF(D2075="","",INDEX('Товары '!$D$2:$D$78, MATCH(D2075, 'Товары '!$B$2:$B$78, 0)))
</f>
        <v/>
      </c>
      <c r="J2075" s="13" t="str">
        <f>IF(D2075="","",VLOOKUP(D2075, 'Товары '!$B$2:$C$78, 2, FALSE))
</f>
        <v/>
      </c>
      <c r="K2075" s="15">
        <f t="shared" si="41"/>
        <v>0</v>
      </c>
    </row>
    <row r="2076">
      <c r="A2076" s="6">
        <v>56.0</v>
      </c>
      <c r="B2076" s="7"/>
      <c r="C2076" s="8"/>
      <c r="D2076" s="18"/>
      <c r="E2076" s="10"/>
      <c r="F2076" s="10"/>
      <c r="I2076" s="13" t="str">
        <f t="array" ref="I2076">IF(D2076="","",INDEX('Товары '!$D$2:$D$78, MATCH(D2076, 'Товары '!$B$2:$B$78, 0)))
</f>
        <v/>
      </c>
      <c r="J2076" s="13" t="str">
        <f>IF(D2076="","",VLOOKUP(D2076, 'Товары '!$B$2:$C$78, 2, FALSE))
</f>
        <v/>
      </c>
      <c r="K2076" s="15">
        <f t="shared" si="41"/>
        <v>0</v>
      </c>
    </row>
    <row r="2077">
      <c r="A2077" s="6">
        <v>57.0</v>
      </c>
      <c r="B2077" s="7"/>
      <c r="C2077" s="8"/>
      <c r="D2077" s="18"/>
      <c r="E2077" s="10"/>
      <c r="F2077" s="10"/>
      <c r="I2077" s="13" t="str">
        <f t="array" ref="I2077">IF(D2077="","",INDEX('Товары '!$D$2:$D$78, MATCH(D2077, 'Товары '!$B$2:$B$78, 0)))
</f>
        <v/>
      </c>
      <c r="J2077" s="13" t="str">
        <f>IF(D2077="","",VLOOKUP(D2077, 'Товары '!$B$2:$C$78, 2, FALSE))
</f>
        <v/>
      </c>
      <c r="K2077" s="15">
        <f t="shared" si="41"/>
        <v>0</v>
      </c>
    </row>
    <row r="2078">
      <c r="A2078" s="6">
        <v>58.0</v>
      </c>
      <c r="B2078" s="7"/>
      <c r="C2078" s="8"/>
      <c r="D2078" s="18"/>
      <c r="E2078" s="10"/>
      <c r="F2078" s="10"/>
      <c r="I2078" s="13" t="str">
        <f t="array" ref="I2078">IF(D2078="","",INDEX('Товары '!$D$2:$D$78, MATCH(D2078, 'Товары '!$B$2:$B$78, 0)))
</f>
        <v/>
      </c>
      <c r="J2078" s="13" t="str">
        <f>IF(D2078="","",VLOOKUP(D2078, 'Товары '!$B$2:$C$78, 2, FALSE))
</f>
        <v/>
      </c>
      <c r="K2078" s="15">
        <f t="shared" si="41"/>
        <v>0</v>
      </c>
    </row>
    <row r="2079">
      <c r="A2079" s="6">
        <v>59.0</v>
      </c>
      <c r="B2079" s="7"/>
      <c r="C2079" s="8"/>
      <c r="D2079" s="18"/>
      <c r="E2079" s="10"/>
      <c r="F2079" s="10"/>
      <c r="I2079" s="13" t="str">
        <f t="array" ref="I2079">IF(D2079="","",INDEX('Товары '!$D$2:$D$78, MATCH(D2079, 'Товары '!$B$2:$B$78, 0)))
</f>
        <v/>
      </c>
      <c r="J2079" s="13" t="str">
        <f>IF(D2079="","",VLOOKUP(D2079, 'Товары '!$B$2:$C$78, 2, FALSE))
</f>
        <v/>
      </c>
      <c r="K2079" s="15">
        <f t="shared" si="41"/>
        <v>0</v>
      </c>
    </row>
    <row r="2080">
      <c r="A2080" s="6">
        <v>60.0</v>
      </c>
      <c r="B2080" s="7"/>
      <c r="C2080" s="8"/>
      <c r="D2080" s="18"/>
      <c r="E2080" s="10"/>
      <c r="F2080" s="10"/>
      <c r="I2080" s="13" t="str">
        <f t="array" ref="I2080">IF(D2080="","",INDEX('Товары '!$D$2:$D$78, MATCH(D2080, 'Товары '!$B$2:$B$78, 0)))
</f>
        <v/>
      </c>
      <c r="J2080" s="13" t="str">
        <f>IF(D2080="","",VLOOKUP(D2080, 'Товары '!$B$2:$C$78, 2, FALSE))
</f>
        <v/>
      </c>
      <c r="K2080" s="15">
        <f t="shared" si="41"/>
        <v>0</v>
      </c>
    </row>
    <row r="2081">
      <c r="A2081" s="1" t="s">
        <v>0</v>
      </c>
      <c r="B2081" s="1" t="s">
        <v>1</v>
      </c>
      <c r="C2081" s="2" t="s">
        <v>2</v>
      </c>
      <c r="D2081" s="2" t="s">
        <v>3</v>
      </c>
      <c r="E2081" s="3" t="s">
        <v>4</v>
      </c>
      <c r="F2081" s="1" t="s">
        <v>5</v>
      </c>
      <c r="G2081" s="4" t="s">
        <v>6</v>
      </c>
      <c r="H2081" s="5" t="s">
        <v>7</v>
      </c>
      <c r="I2081" s="1" t="s">
        <v>8</v>
      </c>
      <c r="J2081" s="1" t="s">
        <v>9</v>
      </c>
      <c r="K2081" s="1" t="s">
        <v>10</v>
      </c>
    </row>
    <row r="2084">
      <c r="A2084" s="6">
        <v>1.0</v>
      </c>
      <c r="B2084" s="7">
        <v>45985.0</v>
      </c>
      <c r="C2084" s="8">
        <v>0.5815277777777778</v>
      </c>
      <c r="D2084" s="9" t="s">
        <v>15</v>
      </c>
      <c r="E2084" s="10"/>
      <c r="F2084" s="10"/>
      <c r="G2084" s="11">
        <f>SUM(K2084:K2143)</f>
        <v>128.9</v>
      </c>
      <c r="H2084" s="12">
        <f>SUM(J2084:K2143)</f>
        <v>322</v>
      </c>
      <c r="I2084" s="13">
        <f t="array" ref="I2084">IF(D2084="","",INDEX('Товары '!$D$2:$D$78, MATCH(D2084, 'Товары '!$B$2:$B$78, 0)))
</f>
        <v>15</v>
      </c>
      <c r="J2084" s="14">
        <f>IF(D2084="","",VLOOKUP(D2084, 'Товары '!$B$2:$C$78, 2, FALSE))
</f>
        <v>9</v>
      </c>
      <c r="K2084" s="15">
        <f t="shared" ref="K2084:K2143" si="42">IF(OR(I2084="", J2084=""), "", VALUE(I2084) - VALUE(J2084))-F2084
</f>
        <v>6</v>
      </c>
    </row>
    <row r="2085">
      <c r="A2085" s="6">
        <v>2.0</v>
      </c>
      <c r="B2085" s="7">
        <v>45985.0</v>
      </c>
      <c r="C2085" s="16">
        <v>0.6554629629629629</v>
      </c>
      <c r="D2085" s="9" t="s">
        <v>15</v>
      </c>
      <c r="E2085" s="10"/>
      <c r="F2085" s="10"/>
      <c r="I2085" s="13">
        <f t="array" ref="I2085">IF(D2085="","",INDEX('Товары '!$D$2:$D$78, MATCH(D2085, 'Товары '!$B$2:$B$78, 0)))
</f>
        <v>15</v>
      </c>
      <c r="J2085" s="14">
        <f>IF(D2085="","",VLOOKUP(D2085, 'Товары '!$B$2:$C$78, 2, FALSE))
</f>
        <v>9</v>
      </c>
      <c r="K2085" s="15">
        <f t="shared" si="42"/>
        <v>6</v>
      </c>
    </row>
    <row r="2086">
      <c r="A2086" s="6">
        <v>3.0</v>
      </c>
      <c r="B2086" s="17">
        <v>45985.0</v>
      </c>
      <c r="C2086" s="8">
        <v>0.6570833333333334</v>
      </c>
      <c r="D2086" s="9" t="s">
        <v>15</v>
      </c>
      <c r="E2086" s="10"/>
      <c r="F2086" s="10"/>
      <c r="I2086" s="13">
        <f t="array" ref="I2086">IF(D2086="","",INDEX('Товары '!$D$2:$D$78, MATCH(D2086, 'Товары '!$B$2:$B$78, 0)))
</f>
        <v>15</v>
      </c>
      <c r="J2086" s="14">
        <f>IF(D2086="","",VLOOKUP(D2086, 'Товары '!$B$2:$C$78, 2, FALSE))
</f>
        <v>9</v>
      </c>
      <c r="K2086" s="15">
        <f t="shared" si="42"/>
        <v>6</v>
      </c>
    </row>
    <row r="2087">
      <c r="A2087" s="6">
        <v>4.0</v>
      </c>
      <c r="B2087" s="17">
        <v>45985.0</v>
      </c>
      <c r="C2087" s="8">
        <v>0.6590277777777778</v>
      </c>
      <c r="D2087" s="9" t="s">
        <v>18</v>
      </c>
      <c r="E2087" s="10"/>
      <c r="F2087" s="10"/>
      <c r="I2087" s="14">
        <f t="array" ref="I2087">IF(D2087="","",INDEX('Товары '!$D$2:$D$78, MATCH(D2087, 'Товары '!$B$2:$B$78, 0)))
</f>
        <v>15</v>
      </c>
      <c r="J2087" s="14">
        <f>IF(D2087="","",VLOOKUP(D2087, 'Товары '!$B$2:$C$78, 2, FALSE))
</f>
        <v>8</v>
      </c>
      <c r="K2087" s="15">
        <f t="shared" si="42"/>
        <v>7</v>
      </c>
    </row>
    <row r="2088">
      <c r="A2088" s="6">
        <v>5.0</v>
      </c>
      <c r="B2088" s="17">
        <v>45985.0</v>
      </c>
      <c r="C2088" s="8">
        <v>0.6591898148148149</v>
      </c>
      <c r="D2088" s="9" t="s">
        <v>14</v>
      </c>
      <c r="E2088" s="10"/>
      <c r="F2088" s="10"/>
      <c r="I2088" s="14">
        <f t="array" ref="I2088">IF(D2088="","",INDEX('Товары '!$D$2:$D$78, MATCH(D2088, 'Товары '!$B$2:$B$78, 0)))
</f>
        <v>15</v>
      </c>
      <c r="J2088" s="14">
        <f>IF(D2088="","",VLOOKUP(D2088, 'Товары '!$B$2:$C$78, 2, FALSE))
</f>
        <v>9</v>
      </c>
      <c r="K2088" s="15">
        <f t="shared" si="42"/>
        <v>6</v>
      </c>
    </row>
    <row r="2089">
      <c r="A2089" s="6">
        <v>6.0</v>
      </c>
      <c r="B2089" s="7">
        <v>45985.0</v>
      </c>
      <c r="C2089" s="8">
        <v>0.6592361111111111</v>
      </c>
      <c r="D2089" s="9" t="s">
        <v>12</v>
      </c>
      <c r="E2089" s="10"/>
      <c r="F2089" s="10"/>
      <c r="I2089" s="14">
        <f t="array" ref="I2089">IF(D2089="","",INDEX('Товары '!$D$2:$D$78, MATCH(D2089, 'Товары '!$B$2:$B$78, 0)))
</f>
        <v>13</v>
      </c>
      <c r="J2089" s="14">
        <f>IF(D2089="","",VLOOKUP(D2089, 'Товары '!$B$2:$C$78, 2, FALSE))
</f>
        <v>6.4</v>
      </c>
      <c r="K2089" s="15">
        <f t="shared" si="42"/>
        <v>6.6</v>
      </c>
    </row>
    <row r="2090">
      <c r="A2090" s="6">
        <v>7.0</v>
      </c>
      <c r="B2090" s="7">
        <v>45985.0</v>
      </c>
      <c r="C2090" s="8">
        <v>0.7141319444444445</v>
      </c>
      <c r="D2090" s="9" t="s">
        <v>12</v>
      </c>
      <c r="E2090" s="10"/>
      <c r="F2090" s="10"/>
      <c r="I2090" s="14">
        <f t="array" ref="I2090">IF(D2090="","",INDEX('Товары '!$D$2:$D$78, MATCH(D2090, 'Товары '!$B$2:$B$78, 0)))
</f>
        <v>13</v>
      </c>
      <c r="J2090" s="14">
        <f>IF(D2090="","",VLOOKUP(D2090, 'Товары '!$B$2:$C$78, 2, FALSE))
</f>
        <v>6.4</v>
      </c>
      <c r="K2090" s="15">
        <f t="shared" si="42"/>
        <v>6.6</v>
      </c>
    </row>
    <row r="2091">
      <c r="A2091" s="6">
        <v>8.0</v>
      </c>
      <c r="B2091" s="7">
        <v>45985.0</v>
      </c>
      <c r="C2091" s="8">
        <v>0.7145254629629629</v>
      </c>
      <c r="D2091" s="9" t="s">
        <v>14</v>
      </c>
      <c r="E2091" s="10"/>
      <c r="F2091" s="10"/>
      <c r="I2091" s="14">
        <f t="array" ref="I2091">IF(D2091="","",INDEX('Товары '!$D$2:$D$78, MATCH(D2091, 'Товары '!$B$2:$B$78, 0)))
</f>
        <v>15</v>
      </c>
      <c r="J2091" s="14">
        <f>IF(D2091="","",VLOOKUP(D2091, 'Товары '!$B$2:$C$78, 2, FALSE))
</f>
        <v>9</v>
      </c>
      <c r="K2091" s="15">
        <f t="shared" si="42"/>
        <v>6</v>
      </c>
    </row>
    <row r="2092">
      <c r="A2092" s="6">
        <v>9.0</v>
      </c>
      <c r="B2092" s="7">
        <v>45985.0</v>
      </c>
      <c r="C2092" s="8">
        <v>0.7413194444444444</v>
      </c>
      <c r="D2092" s="9" t="s">
        <v>18</v>
      </c>
      <c r="E2092" s="10"/>
      <c r="F2092" s="10"/>
      <c r="I2092" s="14">
        <f t="array" ref="I2092">IF(D2092="","",INDEX('Товары '!$D$2:$D$78, MATCH(D2092, 'Товары '!$B$2:$B$78, 0)))
</f>
        <v>15</v>
      </c>
      <c r="J2092" s="14">
        <f>IF(D2092="","",VLOOKUP(D2092, 'Товары '!$B$2:$C$78, 2, FALSE))
</f>
        <v>8</v>
      </c>
      <c r="K2092" s="15">
        <f t="shared" si="42"/>
        <v>7</v>
      </c>
    </row>
    <row r="2093">
      <c r="A2093" s="6">
        <v>10.0</v>
      </c>
      <c r="B2093" s="7">
        <v>45985.0</v>
      </c>
      <c r="C2093" s="8">
        <v>0.7413657407407407</v>
      </c>
      <c r="D2093" s="9" t="s">
        <v>12</v>
      </c>
      <c r="E2093" s="10"/>
      <c r="F2093" s="10"/>
      <c r="I2093" s="14">
        <f t="array" ref="I2093">IF(D2093="","",INDEX('Товары '!$D$2:$D$78, MATCH(D2093, 'Товары '!$B$2:$B$78, 0)))
</f>
        <v>13</v>
      </c>
      <c r="J2093" s="14">
        <f>IF(D2093="","",VLOOKUP(D2093, 'Товары '!$B$2:$C$78, 2, FALSE))
</f>
        <v>6.4</v>
      </c>
      <c r="K2093" s="15">
        <f t="shared" si="42"/>
        <v>6.6</v>
      </c>
    </row>
    <row r="2094">
      <c r="A2094" s="6">
        <v>11.0</v>
      </c>
      <c r="B2094" s="7">
        <v>45985.0</v>
      </c>
      <c r="C2094" s="8">
        <v>0.7528356481481482</v>
      </c>
      <c r="D2094" s="9" t="s">
        <v>20</v>
      </c>
      <c r="E2094" s="10"/>
      <c r="F2094" s="10"/>
      <c r="I2094" s="14">
        <f t="array" ref="I2094">IF(D2094="","",INDEX('Товары '!$D$2:$D$78, MATCH(D2094, 'Товары '!$B$2:$B$78, 0)))
</f>
        <v>15</v>
      </c>
      <c r="J2094" s="14">
        <f>IF(D2094="","",VLOOKUP(D2094, 'Товары '!$B$2:$C$78, 2, FALSE))
</f>
        <v>9</v>
      </c>
      <c r="K2094" s="15">
        <f t="shared" si="42"/>
        <v>6</v>
      </c>
    </row>
    <row r="2095">
      <c r="A2095" s="6">
        <v>12.0</v>
      </c>
      <c r="B2095" s="7">
        <v>45985.0</v>
      </c>
      <c r="C2095" s="8">
        <v>0.7529398148148149</v>
      </c>
      <c r="D2095" s="9" t="s">
        <v>12</v>
      </c>
      <c r="E2095" s="10"/>
      <c r="F2095" s="10"/>
      <c r="I2095" s="14">
        <f t="array" ref="I2095">IF(D2095="","",INDEX('Товары '!$D$2:$D$78, MATCH(D2095, 'Товары '!$B$2:$B$78, 0)))
</f>
        <v>13</v>
      </c>
      <c r="J2095" s="14">
        <f>IF(D2095="","",VLOOKUP(D2095, 'Товары '!$B$2:$C$78, 2, FALSE))
</f>
        <v>6.4</v>
      </c>
      <c r="K2095" s="15">
        <f t="shared" si="42"/>
        <v>6.6</v>
      </c>
    </row>
    <row r="2096">
      <c r="A2096" s="6">
        <v>13.0</v>
      </c>
      <c r="B2096" s="7">
        <v>45985.0</v>
      </c>
      <c r="C2096" s="8">
        <v>0.8385069444444444</v>
      </c>
      <c r="D2096" s="6" t="s">
        <v>34</v>
      </c>
      <c r="E2096" s="10"/>
      <c r="F2096" s="10">
        <v>-10.0</v>
      </c>
      <c r="I2096" s="14">
        <f t="array" ref="I2096">IF(D2096="","",INDEX('Товары '!$D$2:$D$78, MATCH(D2096, 'Товары '!$B$2:$B$78, 0)))
</f>
        <v>110</v>
      </c>
      <c r="J2096" s="14">
        <f>IF(D2096="","",VLOOKUP(D2096, 'Товары '!$B$2:$C$78, 2, FALSE))
</f>
        <v>80</v>
      </c>
      <c r="K2096" s="15">
        <f t="shared" si="42"/>
        <v>40</v>
      </c>
    </row>
    <row r="2097">
      <c r="A2097" s="6">
        <v>14.0</v>
      </c>
      <c r="B2097" s="7">
        <v>45985.0</v>
      </c>
      <c r="C2097" s="8">
        <v>0.8385300925925926</v>
      </c>
      <c r="D2097" s="6" t="s">
        <v>16</v>
      </c>
      <c r="E2097" s="10"/>
      <c r="F2097" s="10"/>
      <c r="I2097" s="13">
        <f t="array" ref="I2097">IF(D2097="","",INDEX('Товары '!$D$2:$D$78, MATCH(D2097, 'Товары '!$B$2:$B$78, 0)))
</f>
        <v>15</v>
      </c>
      <c r="J2097" s="14">
        <f>IF(D2097="","",VLOOKUP(D2097, 'Товары '!$B$2:$C$78, 2, FALSE))
</f>
        <v>8.5</v>
      </c>
      <c r="K2097" s="15">
        <f t="shared" si="42"/>
        <v>6.5</v>
      </c>
    </row>
    <row r="2098">
      <c r="A2098" s="6">
        <v>15.0</v>
      </c>
      <c r="B2098" s="7">
        <v>45985.0</v>
      </c>
      <c r="C2098" s="8">
        <v>0.8475231481481481</v>
      </c>
      <c r="D2098" s="6" t="s">
        <v>15</v>
      </c>
      <c r="E2098" s="10"/>
      <c r="F2098" s="10"/>
      <c r="I2098" s="13">
        <f t="array" ref="I2098">IF(D2098="","",INDEX('Товары '!$D$2:$D$78, MATCH(D2098, 'Товары '!$B$2:$B$78, 0)))
</f>
        <v>15</v>
      </c>
      <c r="J2098" s="14">
        <f>IF(D2098="","",VLOOKUP(D2098, 'Товары '!$B$2:$C$78, 2, FALSE))
</f>
        <v>9</v>
      </c>
      <c r="K2098" s="15">
        <f t="shared" si="42"/>
        <v>6</v>
      </c>
    </row>
    <row r="2099">
      <c r="A2099" s="6">
        <v>16.0</v>
      </c>
      <c r="B2099" s="7"/>
      <c r="C2099" s="8"/>
      <c r="D2099" s="18"/>
      <c r="E2099" s="10"/>
      <c r="F2099" s="10"/>
      <c r="I2099" s="13" t="str">
        <f t="array" ref="I2099">IF(D2099="","",INDEX('Товары '!$D$2:$D$78, MATCH(D2099, 'Товары '!$B$2:$B$78, 0)))
</f>
        <v/>
      </c>
      <c r="J2099" s="13" t="str">
        <f>IF(D2099="","",VLOOKUP(D2099, 'Товары '!$B$2:$C$78, 2, FALSE))
</f>
        <v/>
      </c>
      <c r="K2099" s="15">
        <f t="shared" si="42"/>
        <v>0</v>
      </c>
    </row>
    <row r="2100">
      <c r="A2100" s="6">
        <v>17.0</v>
      </c>
      <c r="B2100" s="7"/>
      <c r="C2100" s="8"/>
      <c r="D2100" s="18"/>
      <c r="E2100" s="10"/>
      <c r="F2100" s="10"/>
      <c r="I2100" s="13" t="str">
        <f t="array" ref="I2100">IF(D2100="","",INDEX('Товары '!$D$2:$D$78, MATCH(D2100, 'Товары '!$B$2:$B$78, 0)))
</f>
        <v/>
      </c>
      <c r="J2100" s="13" t="str">
        <f>IF(D2100="","",VLOOKUP(D2100, 'Товары '!$B$2:$C$78, 2, FALSE))
</f>
        <v/>
      </c>
      <c r="K2100" s="15">
        <f t="shared" si="42"/>
        <v>0</v>
      </c>
    </row>
    <row r="2101">
      <c r="A2101" s="6">
        <v>18.0</v>
      </c>
      <c r="B2101" s="7"/>
      <c r="C2101" s="8"/>
      <c r="D2101" s="18"/>
      <c r="E2101" s="10"/>
      <c r="F2101" s="10"/>
      <c r="I2101" s="13" t="str">
        <f t="array" ref="I2101">IF(D2101="","",INDEX('Товары '!$D$2:$D$78, MATCH(D2101, 'Товары '!$B$2:$B$78, 0)))
</f>
        <v/>
      </c>
      <c r="J2101" s="13" t="str">
        <f>IF(D2101="","",VLOOKUP(D2101, 'Товары '!$B$2:$C$78, 2, FALSE))
</f>
        <v/>
      </c>
      <c r="K2101" s="15">
        <f t="shared" si="42"/>
        <v>0</v>
      </c>
    </row>
    <row r="2102">
      <c r="A2102" s="6">
        <v>19.0</v>
      </c>
      <c r="B2102" s="7"/>
      <c r="C2102" s="8"/>
      <c r="D2102" s="18"/>
      <c r="E2102" s="10"/>
      <c r="F2102" s="10"/>
      <c r="I2102" s="13" t="str">
        <f t="array" ref="I2102">IF(D2102="","",INDEX('Товары '!$D$2:$D$78, MATCH(D2102, 'Товары '!$B$2:$B$78, 0)))
</f>
        <v/>
      </c>
      <c r="J2102" s="13" t="str">
        <f>IF(D2102="","",VLOOKUP(D2102, 'Товары '!$B$2:$C$78, 2, FALSE))
</f>
        <v/>
      </c>
      <c r="K2102" s="15">
        <f t="shared" si="42"/>
        <v>0</v>
      </c>
    </row>
    <row r="2103">
      <c r="A2103" s="6">
        <v>20.0</v>
      </c>
      <c r="B2103" s="7"/>
      <c r="C2103" s="8"/>
      <c r="D2103" s="18"/>
      <c r="E2103" s="10"/>
      <c r="F2103" s="10"/>
      <c r="I2103" s="13" t="str">
        <f t="array" ref="I2103">IF(D2103="","",INDEX('Товары '!$D$2:$D$78, MATCH(D2103, 'Товары '!$B$2:$B$78, 0)))
</f>
        <v/>
      </c>
      <c r="J2103" s="13" t="str">
        <f>IF(D2103="","",VLOOKUP(D2103, 'Товары '!$B$2:$C$78, 2, FALSE))
</f>
        <v/>
      </c>
      <c r="K2103" s="15">
        <f t="shared" si="42"/>
        <v>0</v>
      </c>
    </row>
    <row r="2104">
      <c r="A2104" s="6">
        <v>21.0</v>
      </c>
      <c r="B2104" s="7"/>
      <c r="C2104" s="8"/>
      <c r="D2104" s="18"/>
      <c r="E2104" s="10"/>
      <c r="F2104" s="10"/>
      <c r="I2104" s="13" t="str">
        <f t="array" ref="I2104">IF(D2104="","",INDEX('Товары '!$D$2:$D$78, MATCH(D2104, 'Товары '!$B$2:$B$78, 0)))
</f>
        <v/>
      </c>
      <c r="J2104" s="13" t="str">
        <f>IF(D2104="","",VLOOKUP(D2104, 'Товары '!$B$2:$C$78, 2, FALSE))
</f>
        <v/>
      </c>
      <c r="K2104" s="15">
        <f t="shared" si="42"/>
        <v>0</v>
      </c>
    </row>
    <row r="2105">
      <c r="A2105" s="6">
        <v>22.0</v>
      </c>
      <c r="B2105" s="7"/>
      <c r="C2105" s="8"/>
      <c r="D2105" s="18"/>
      <c r="E2105" s="10"/>
      <c r="F2105" s="10"/>
      <c r="I2105" s="13" t="str">
        <f t="array" ref="I2105">IF(D2105="","",INDEX('Товары '!$D$2:$D$78, MATCH(D2105, 'Товары '!$B$2:$B$78, 0)))
</f>
        <v/>
      </c>
      <c r="J2105" s="13" t="str">
        <f>IF(D2105="","",VLOOKUP(D2105, 'Товары '!$B$2:$C$78, 2, FALSE))
</f>
        <v/>
      </c>
      <c r="K2105" s="15">
        <f t="shared" si="42"/>
        <v>0</v>
      </c>
    </row>
    <row r="2106">
      <c r="A2106" s="6">
        <v>23.0</v>
      </c>
      <c r="B2106" s="7"/>
      <c r="C2106" s="8"/>
      <c r="D2106" s="18"/>
      <c r="E2106" s="10"/>
      <c r="F2106" s="10"/>
      <c r="I2106" s="13" t="str">
        <f t="array" ref="I2106">IF(D2106="","",INDEX('Товары '!$D$2:$D$78, MATCH(D2106, 'Товары '!$B$2:$B$78, 0)))
</f>
        <v/>
      </c>
      <c r="J2106" s="13" t="str">
        <f>IF(D2106="","",VLOOKUP(D2106, 'Товары '!$B$2:$C$78, 2, FALSE))
</f>
        <v/>
      </c>
      <c r="K2106" s="15">
        <f t="shared" si="42"/>
        <v>0</v>
      </c>
    </row>
    <row r="2107">
      <c r="A2107" s="6">
        <v>24.0</v>
      </c>
      <c r="B2107" s="7"/>
      <c r="C2107" s="8"/>
      <c r="D2107" s="18"/>
      <c r="E2107" s="10"/>
      <c r="F2107" s="10"/>
      <c r="I2107" s="13" t="str">
        <f t="array" ref="I2107">IF(D2107="","",INDEX('Товары '!$D$2:$D$78, MATCH(D2107, 'Товары '!$B$2:$B$78, 0)))
</f>
        <v/>
      </c>
      <c r="J2107" s="13" t="str">
        <f>IF(D2107="","",VLOOKUP(D2107, 'Товары '!$B$2:$C$78, 2, FALSE))
</f>
        <v/>
      </c>
      <c r="K2107" s="15">
        <f t="shared" si="42"/>
        <v>0</v>
      </c>
    </row>
    <row r="2108">
      <c r="A2108" s="6">
        <v>25.0</v>
      </c>
      <c r="B2108" s="7"/>
      <c r="C2108" s="8"/>
      <c r="D2108" s="18"/>
      <c r="E2108" s="10"/>
      <c r="F2108" s="10"/>
      <c r="I2108" s="13" t="str">
        <f t="array" ref="I2108">IF(D2108="","",INDEX('Товары '!$D$2:$D$78, MATCH(D2108, 'Товары '!$B$2:$B$78, 0)))
</f>
        <v/>
      </c>
      <c r="J2108" s="13" t="str">
        <f>IF(D2108="","",VLOOKUP(D2108, 'Товары '!$B$2:$C$78, 2, FALSE))
</f>
        <v/>
      </c>
      <c r="K2108" s="15">
        <f t="shared" si="42"/>
        <v>0</v>
      </c>
    </row>
    <row r="2109">
      <c r="A2109" s="6">
        <v>26.0</v>
      </c>
      <c r="B2109" s="7"/>
      <c r="C2109" s="8"/>
      <c r="D2109" s="18"/>
      <c r="E2109" s="10"/>
      <c r="F2109" s="10"/>
      <c r="I2109" s="13" t="str">
        <f t="array" ref="I2109">IF(D2109="","",INDEX('Товары '!$D$2:$D$78, MATCH(D2109, 'Товары '!$B$2:$B$78, 0)))
</f>
        <v/>
      </c>
      <c r="J2109" s="13" t="str">
        <f>IF(D2109="","",VLOOKUP(D2109, 'Товары '!$B$2:$C$78, 2, FALSE))
</f>
        <v/>
      </c>
      <c r="K2109" s="15">
        <f t="shared" si="42"/>
        <v>0</v>
      </c>
    </row>
    <row r="2110">
      <c r="A2110" s="6">
        <v>27.0</v>
      </c>
      <c r="B2110" s="7"/>
      <c r="C2110" s="8"/>
      <c r="D2110" s="18"/>
      <c r="E2110" s="10"/>
      <c r="F2110" s="10"/>
      <c r="I2110" s="13" t="str">
        <f t="array" ref="I2110">IF(D2110="","",INDEX('Товары '!$D$2:$D$78, MATCH(D2110, 'Товары '!$B$2:$B$78, 0)))
</f>
        <v/>
      </c>
      <c r="J2110" s="13" t="str">
        <f>IF(D2110="","",VLOOKUP(D2110, 'Товары '!$B$2:$C$78, 2, FALSE))
</f>
        <v/>
      </c>
      <c r="K2110" s="15">
        <f t="shared" si="42"/>
        <v>0</v>
      </c>
    </row>
    <row r="2111">
      <c r="A2111" s="6">
        <v>28.0</v>
      </c>
      <c r="B2111" s="7"/>
      <c r="C2111" s="8"/>
      <c r="D2111" s="18"/>
      <c r="E2111" s="10"/>
      <c r="F2111" s="10"/>
      <c r="I2111" s="13" t="str">
        <f t="array" ref="I2111">IF(D2111="","",INDEX('Товары '!$D$2:$D$78, MATCH(D2111, 'Товары '!$B$2:$B$78, 0)))
</f>
        <v/>
      </c>
      <c r="J2111" s="13" t="str">
        <f>IF(D2111="","",VLOOKUP(D2111, 'Товары '!$B$2:$C$78, 2, FALSE))
</f>
        <v/>
      </c>
      <c r="K2111" s="15">
        <f t="shared" si="42"/>
        <v>0</v>
      </c>
    </row>
    <row r="2112">
      <c r="A2112" s="6">
        <v>29.0</v>
      </c>
      <c r="B2112" s="7"/>
      <c r="C2112" s="8"/>
      <c r="D2112" s="18"/>
      <c r="E2112" s="10"/>
      <c r="F2112" s="10"/>
      <c r="I2112" s="13" t="str">
        <f t="array" ref="I2112">IF(D2112="","",INDEX('Товары '!$D$2:$D$78, MATCH(D2112, 'Товары '!$B$2:$B$78, 0)))
</f>
        <v/>
      </c>
      <c r="J2112" s="13" t="str">
        <f>IF(D2112="","",VLOOKUP(D2112, 'Товары '!$B$2:$C$78, 2, FALSE))
</f>
        <v/>
      </c>
      <c r="K2112" s="15">
        <f t="shared" si="42"/>
        <v>0</v>
      </c>
    </row>
    <row r="2113">
      <c r="A2113" s="6">
        <v>30.0</v>
      </c>
      <c r="B2113" s="7"/>
      <c r="C2113" s="8"/>
      <c r="D2113" s="18"/>
      <c r="E2113" s="10"/>
      <c r="F2113" s="10"/>
      <c r="I2113" s="13" t="str">
        <f t="array" ref="I2113">IF(D2113="","",INDEX('Товары '!$D$2:$D$78, MATCH(D2113, 'Товары '!$B$2:$B$78, 0)))
</f>
        <v/>
      </c>
      <c r="J2113" s="13" t="str">
        <f>IF(D2113="","",VLOOKUP(D2113, 'Товары '!$B$2:$C$78, 2, FALSE))
</f>
        <v/>
      </c>
      <c r="K2113" s="15">
        <f t="shared" si="42"/>
        <v>0</v>
      </c>
    </row>
    <row r="2114">
      <c r="A2114" s="6">
        <v>31.0</v>
      </c>
      <c r="B2114" s="7"/>
      <c r="C2114" s="8"/>
      <c r="D2114" s="18"/>
      <c r="E2114" s="10"/>
      <c r="F2114" s="10"/>
      <c r="I2114" s="13" t="str">
        <f t="array" ref="I2114">IF(D2114="","",INDEX('Товары '!$D$2:$D$78, MATCH(D2114, 'Товары '!$B$2:$B$78, 0)))
</f>
        <v/>
      </c>
      <c r="J2114" s="13" t="str">
        <f>IF(D2114="","",VLOOKUP(D2114, 'Товары '!$B$2:$C$78, 2, FALSE))
</f>
        <v/>
      </c>
      <c r="K2114" s="15">
        <f t="shared" si="42"/>
        <v>0</v>
      </c>
    </row>
    <row r="2115">
      <c r="A2115" s="6">
        <v>32.0</v>
      </c>
      <c r="B2115" s="7"/>
      <c r="C2115" s="8"/>
      <c r="D2115" s="18"/>
      <c r="E2115" s="10"/>
      <c r="F2115" s="10"/>
      <c r="I2115" s="13" t="str">
        <f t="array" ref="I2115">IF(D2115="","",INDEX('Товары '!$D$2:$D$78, MATCH(D2115, 'Товары '!$B$2:$B$78, 0)))
</f>
        <v/>
      </c>
      <c r="J2115" s="13" t="str">
        <f>IF(D2115="","",VLOOKUP(D2115, 'Товары '!$B$2:$C$78, 2, FALSE))
</f>
        <v/>
      </c>
      <c r="K2115" s="15">
        <f t="shared" si="42"/>
        <v>0</v>
      </c>
    </row>
    <row r="2116">
      <c r="A2116" s="6">
        <v>33.0</v>
      </c>
      <c r="B2116" s="7"/>
      <c r="C2116" s="8"/>
      <c r="D2116" s="18"/>
      <c r="E2116" s="10"/>
      <c r="F2116" s="10"/>
      <c r="I2116" s="13" t="str">
        <f t="array" ref="I2116">IF(D2116="","",INDEX('Товары '!$D$2:$D$78, MATCH(D2116, 'Товары '!$B$2:$B$78, 0)))
</f>
        <v/>
      </c>
      <c r="J2116" s="13" t="str">
        <f>IF(D2116="","",VLOOKUP(D2116, 'Товары '!$B$2:$C$78, 2, FALSE))
</f>
        <v/>
      </c>
      <c r="K2116" s="15">
        <f t="shared" si="42"/>
        <v>0</v>
      </c>
    </row>
    <row r="2117">
      <c r="A2117" s="6">
        <v>34.0</v>
      </c>
      <c r="B2117" s="7"/>
      <c r="C2117" s="8"/>
      <c r="D2117" s="18"/>
      <c r="E2117" s="10"/>
      <c r="F2117" s="10"/>
      <c r="I2117" s="13" t="str">
        <f t="array" ref="I2117">IF(D2117="","",INDEX('Товары '!$D$2:$D$78, MATCH(D2117, 'Товары '!$B$2:$B$78, 0)))
</f>
        <v/>
      </c>
      <c r="J2117" s="13" t="str">
        <f>IF(D2117="","",VLOOKUP(D2117, 'Товары '!$B$2:$C$78, 2, FALSE))
</f>
        <v/>
      </c>
      <c r="K2117" s="15">
        <f t="shared" si="42"/>
        <v>0</v>
      </c>
    </row>
    <row r="2118">
      <c r="A2118" s="6">
        <v>35.0</v>
      </c>
      <c r="B2118" s="7"/>
      <c r="C2118" s="8"/>
      <c r="D2118" s="18"/>
      <c r="E2118" s="10"/>
      <c r="F2118" s="10"/>
      <c r="I2118" s="13" t="str">
        <f t="array" ref="I2118">IF(D2118="","",INDEX('Товары '!$D$2:$D$78, MATCH(D2118, 'Товары '!$B$2:$B$78, 0)))
</f>
        <v/>
      </c>
      <c r="J2118" s="13" t="str">
        <f>IF(D2118="","",VLOOKUP(D2118, 'Товары '!$B$2:$C$78, 2, FALSE))
</f>
        <v/>
      </c>
      <c r="K2118" s="15">
        <f t="shared" si="42"/>
        <v>0</v>
      </c>
    </row>
    <row r="2119">
      <c r="A2119" s="6">
        <v>36.0</v>
      </c>
      <c r="B2119" s="7"/>
      <c r="C2119" s="8"/>
      <c r="D2119" s="18"/>
      <c r="E2119" s="10"/>
      <c r="F2119" s="10"/>
      <c r="I2119" s="13" t="str">
        <f t="array" ref="I2119">IF(D2119="","",INDEX('Товары '!$D$2:$D$78, MATCH(D2119, 'Товары '!$B$2:$B$78, 0)))
</f>
        <v/>
      </c>
      <c r="J2119" s="13" t="str">
        <f>IF(D2119="","",VLOOKUP(D2119, 'Товары '!$B$2:$C$78, 2, FALSE))
</f>
        <v/>
      </c>
      <c r="K2119" s="15">
        <f t="shared" si="42"/>
        <v>0</v>
      </c>
    </row>
    <row r="2120">
      <c r="A2120" s="6">
        <v>37.0</v>
      </c>
      <c r="B2120" s="7"/>
      <c r="C2120" s="8"/>
      <c r="D2120" s="18"/>
      <c r="E2120" s="10"/>
      <c r="F2120" s="10"/>
      <c r="I2120" s="13" t="str">
        <f t="array" ref="I2120">IF(D2120="","",INDEX('Товары '!$D$2:$D$78, MATCH(D2120, 'Товары '!$B$2:$B$78, 0)))
</f>
        <v/>
      </c>
      <c r="J2120" s="13" t="str">
        <f>IF(D2120="","",VLOOKUP(D2120, 'Товары '!$B$2:$C$78, 2, FALSE))
</f>
        <v/>
      </c>
      <c r="K2120" s="15">
        <f t="shared" si="42"/>
        <v>0</v>
      </c>
    </row>
    <row r="2121">
      <c r="A2121" s="6">
        <v>38.0</v>
      </c>
      <c r="B2121" s="7"/>
      <c r="C2121" s="8"/>
      <c r="D2121" s="18"/>
      <c r="E2121" s="10"/>
      <c r="F2121" s="10"/>
      <c r="I2121" s="13" t="str">
        <f t="array" ref="I2121">IF(D2121="","",INDEX('Товары '!$D$2:$D$78, MATCH(D2121, 'Товары '!$B$2:$B$78, 0)))
</f>
        <v/>
      </c>
      <c r="J2121" s="13" t="str">
        <f>IF(D2121="","",VLOOKUP(D2121, 'Товары '!$B$2:$C$78, 2, FALSE))
</f>
        <v/>
      </c>
      <c r="K2121" s="15">
        <f t="shared" si="42"/>
        <v>0</v>
      </c>
    </row>
    <row r="2122">
      <c r="A2122" s="6">
        <v>39.0</v>
      </c>
      <c r="B2122" s="7"/>
      <c r="C2122" s="8"/>
      <c r="D2122" s="18"/>
      <c r="E2122" s="10"/>
      <c r="F2122" s="10"/>
      <c r="I2122" s="13" t="str">
        <f t="array" ref="I2122">IF(D2122="","",INDEX('Товары '!$D$2:$D$78, MATCH(D2122, 'Товары '!$B$2:$B$78, 0)))
</f>
        <v/>
      </c>
      <c r="J2122" s="13" t="str">
        <f>IF(D2122="","",VLOOKUP(D2122, 'Товары '!$B$2:$C$78, 2, FALSE))
</f>
        <v/>
      </c>
      <c r="K2122" s="15">
        <f t="shared" si="42"/>
        <v>0</v>
      </c>
    </row>
    <row r="2123">
      <c r="A2123" s="6">
        <v>40.0</v>
      </c>
      <c r="B2123" s="7"/>
      <c r="C2123" s="8"/>
      <c r="D2123" s="18"/>
      <c r="E2123" s="10"/>
      <c r="F2123" s="10"/>
      <c r="I2123" s="13" t="str">
        <f t="array" ref="I2123">IF(D2123="","",INDEX('Товары '!$D$2:$D$78, MATCH(D2123, 'Товары '!$B$2:$B$78, 0)))
</f>
        <v/>
      </c>
      <c r="J2123" s="13" t="str">
        <f>IF(D2123="","",VLOOKUP(D2123, 'Товары '!$B$2:$C$78, 2, FALSE))
</f>
        <v/>
      </c>
      <c r="K2123" s="15">
        <f t="shared" si="42"/>
        <v>0</v>
      </c>
    </row>
    <row r="2124">
      <c r="A2124" s="6">
        <v>41.0</v>
      </c>
      <c r="B2124" s="7"/>
      <c r="C2124" s="8"/>
      <c r="D2124" s="18"/>
      <c r="E2124" s="10"/>
      <c r="F2124" s="10"/>
      <c r="I2124" s="13" t="str">
        <f t="array" ref="I2124">IF(D2124="","",INDEX('Товары '!$D$2:$D$78, MATCH(D2124, 'Товары '!$B$2:$B$78, 0)))
</f>
        <v/>
      </c>
      <c r="J2124" s="13" t="str">
        <f>IF(D2124="","",VLOOKUP(D2124, 'Товары '!$B$2:$C$78, 2, FALSE))
</f>
        <v/>
      </c>
      <c r="K2124" s="15">
        <f t="shared" si="42"/>
        <v>0</v>
      </c>
    </row>
    <row r="2125">
      <c r="A2125" s="6">
        <v>42.0</v>
      </c>
      <c r="B2125" s="7"/>
      <c r="C2125" s="8"/>
      <c r="D2125" s="18"/>
      <c r="E2125" s="10"/>
      <c r="F2125" s="10"/>
      <c r="I2125" s="13" t="str">
        <f t="array" ref="I2125">IF(D2125="","",INDEX('Товары '!$D$2:$D$78, MATCH(D2125, 'Товары '!$B$2:$B$78, 0)))
</f>
        <v/>
      </c>
      <c r="J2125" s="13" t="str">
        <f>IF(D2125="","",VLOOKUP(D2125, 'Товары '!$B$2:$C$78, 2, FALSE))
</f>
        <v/>
      </c>
      <c r="K2125" s="15">
        <f t="shared" si="42"/>
        <v>0</v>
      </c>
    </row>
    <row r="2126">
      <c r="A2126" s="6">
        <v>43.0</v>
      </c>
      <c r="B2126" s="7"/>
      <c r="C2126" s="8"/>
      <c r="D2126" s="18"/>
      <c r="E2126" s="10"/>
      <c r="F2126" s="10"/>
      <c r="I2126" s="13" t="str">
        <f t="array" ref="I2126">IF(D2126="","",INDEX('Товары '!$D$2:$D$78, MATCH(D2126, 'Товары '!$B$2:$B$78, 0)))
</f>
        <v/>
      </c>
      <c r="J2126" s="13" t="str">
        <f>IF(D2126="","",VLOOKUP(D2126, 'Товары '!$B$2:$C$78, 2, FALSE))
</f>
        <v/>
      </c>
      <c r="K2126" s="15">
        <f t="shared" si="42"/>
        <v>0</v>
      </c>
    </row>
    <row r="2127">
      <c r="A2127" s="6">
        <v>44.0</v>
      </c>
      <c r="B2127" s="7"/>
      <c r="C2127" s="8"/>
      <c r="D2127" s="18"/>
      <c r="E2127" s="10"/>
      <c r="F2127" s="10"/>
      <c r="I2127" s="13" t="str">
        <f t="array" ref="I2127">IF(D2127="","",INDEX('Товары '!$D$2:$D$78, MATCH(D2127, 'Товары '!$B$2:$B$78, 0)))
</f>
        <v/>
      </c>
      <c r="J2127" s="13" t="str">
        <f>IF(D2127="","",VLOOKUP(D2127, 'Товары '!$B$2:$C$78, 2, FALSE))
</f>
        <v/>
      </c>
      <c r="K2127" s="15">
        <f t="shared" si="42"/>
        <v>0</v>
      </c>
    </row>
    <row r="2128">
      <c r="A2128" s="6">
        <v>45.0</v>
      </c>
      <c r="B2128" s="7"/>
      <c r="C2128" s="8"/>
      <c r="D2128" s="18"/>
      <c r="E2128" s="10"/>
      <c r="F2128" s="10"/>
      <c r="I2128" s="13" t="str">
        <f t="array" ref="I2128">IF(D2128="","",INDEX('Товары '!$D$2:$D$78, MATCH(D2128, 'Товары '!$B$2:$B$78, 0)))
</f>
        <v/>
      </c>
      <c r="J2128" s="13" t="str">
        <f>IF(D2128="","",VLOOKUP(D2128, 'Товары '!$B$2:$C$78, 2, FALSE))
</f>
        <v/>
      </c>
      <c r="K2128" s="15">
        <f t="shared" si="42"/>
        <v>0</v>
      </c>
    </row>
    <row r="2129">
      <c r="A2129" s="6">
        <v>46.0</v>
      </c>
      <c r="B2129" s="7"/>
      <c r="C2129" s="8"/>
      <c r="D2129" s="18"/>
      <c r="E2129" s="10"/>
      <c r="F2129" s="10"/>
      <c r="I2129" s="13" t="str">
        <f t="array" ref="I2129">IF(D2129="","",INDEX('Товары '!$D$2:$D$78, MATCH(D2129, 'Товары '!$B$2:$B$78, 0)))
</f>
        <v/>
      </c>
      <c r="J2129" s="13" t="str">
        <f>IF(D2129="","",VLOOKUP(D2129, 'Товары '!$B$2:$C$78, 2, FALSE))
</f>
        <v/>
      </c>
      <c r="K2129" s="15">
        <f t="shared" si="42"/>
        <v>0</v>
      </c>
    </row>
    <row r="2130">
      <c r="A2130" s="6">
        <v>47.0</v>
      </c>
      <c r="B2130" s="7"/>
      <c r="C2130" s="8"/>
      <c r="D2130" s="18"/>
      <c r="E2130" s="10"/>
      <c r="F2130" s="10"/>
      <c r="I2130" s="13" t="str">
        <f t="array" ref="I2130">IF(D2130="","",INDEX('Товары '!$D$2:$D$78, MATCH(D2130, 'Товары '!$B$2:$B$78, 0)))
</f>
        <v/>
      </c>
      <c r="J2130" s="13" t="str">
        <f>IF(D2130="","",VLOOKUP(D2130, 'Товары '!$B$2:$C$78, 2, FALSE))
</f>
        <v/>
      </c>
      <c r="K2130" s="15">
        <f t="shared" si="42"/>
        <v>0</v>
      </c>
    </row>
    <row r="2131">
      <c r="A2131" s="6">
        <v>48.0</v>
      </c>
      <c r="B2131" s="7"/>
      <c r="C2131" s="8"/>
      <c r="D2131" s="18"/>
      <c r="E2131" s="10"/>
      <c r="F2131" s="10"/>
      <c r="I2131" s="13" t="str">
        <f t="array" ref="I2131">IF(D2131="","",INDEX('Товары '!$D$2:$D$78, MATCH(D2131, 'Товары '!$B$2:$B$78, 0)))
</f>
        <v/>
      </c>
      <c r="J2131" s="13" t="str">
        <f>IF(D2131="","",VLOOKUP(D2131, 'Товары '!$B$2:$C$78, 2, FALSE))
</f>
        <v/>
      </c>
      <c r="K2131" s="15">
        <f t="shared" si="42"/>
        <v>0</v>
      </c>
    </row>
    <row r="2132">
      <c r="A2132" s="6">
        <v>49.0</v>
      </c>
      <c r="B2132" s="7"/>
      <c r="C2132" s="8"/>
      <c r="D2132" s="18"/>
      <c r="E2132" s="10"/>
      <c r="F2132" s="10"/>
      <c r="I2132" s="13" t="str">
        <f t="array" ref="I2132">IF(D2132="","",INDEX('Товары '!$D$2:$D$78, MATCH(D2132, 'Товары '!$B$2:$B$78, 0)))
</f>
        <v/>
      </c>
      <c r="J2132" s="13" t="str">
        <f>IF(D2132="","",VLOOKUP(D2132, 'Товары '!$B$2:$C$78, 2, FALSE))
</f>
        <v/>
      </c>
      <c r="K2132" s="15">
        <f t="shared" si="42"/>
        <v>0</v>
      </c>
    </row>
    <row r="2133">
      <c r="A2133" s="6">
        <v>50.0</v>
      </c>
      <c r="B2133" s="7"/>
      <c r="C2133" s="8"/>
      <c r="D2133" s="18"/>
      <c r="E2133" s="10"/>
      <c r="F2133" s="10"/>
      <c r="I2133" s="13" t="str">
        <f t="array" ref="I2133">IF(D2133="","",INDEX('Товары '!$D$2:$D$78, MATCH(D2133, 'Товары '!$B$2:$B$78, 0)))
</f>
        <v/>
      </c>
      <c r="J2133" s="13" t="str">
        <f>IF(D2133="","",VLOOKUP(D2133, 'Товары '!$B$2:$C$78, 2, FALSE))
</f>
        <v/>
      </c>
      <c r="K2133" s="15">
        <f t="shared" si="42"/>
        <v>0</v>
      </c>
    </row>
    <row r="2134">
      <c r="A2134" s="6">
        <v>51.0</v>
      </c>
      <c r="B2134" s="7"/>
      <c r="C2134" s="8"/>
      <c r="D2134" s="18"/>
      <c r="E2134" s="10"/>
      <c r="F2134" s="10"/>
      <c r="I2134" s="13" t="str">
        <f t="array" ref="I2134">IF(D2134="","",INDEX('Товары '!$D$2:$D$78, MATCH(D2134, 'Товары '!$B$2:$B$78, 0)))
</f>
        <v/>
      </c>
      <c r="J2134" s="13" t="str">
        <f>IF(D2134="","",VLOOKUP(D2134, 'Товары '!$B$2:$C$78, 2, FALSE))
</f>
        <v/>
      </c>
      <c r="K2134" s="15">
        <f t="shared" si="42"/>
        <v>0</v>
      </c>
    </row>
    <row r="2135">
      <c r="A2135" s="6">
        <v>52.0</v>
      </c>
      <c r="B2135" s="7"/>
      <c r="C2135" s="8"/>
      <c r="D2135" s="18"/>
      <c r="E2135" s="10"/>
      <c r="F2135" s="10"/>
      <c r="I2135" s="13" t="str">
        <f t="array" ref="I2135">IF(D2135="","",INDEX('Товары '!$D$2:$D$78, MATCH(D2135, 'Товары '!$B$2:$B$78, 0)))
</f>
        <v/>
      </c>
      <c r="J2135" s="13" t="str">
        <f>IF(D2135="","",VLOOKUP(D2135, 'Товары '!$B$2:$C$78, 2, FALSE))
</f>
        <v/>
      </c>
      <c r="K2135" s="15">
        <f t="shared" si="42"/>
        <v>0</v>
      </c>
    </row>
    <row r="2136">
      <c r="A2136" s="6">
        <v>53.0</v>
      </c>
      <c r="B2136" s="7"/>
      <c r="C2136" s="8"/>
      <c r="D2136" s="18"/>
      <c r="E2136" s="10"/>
      <c r="F2136" s="10"/>
      <c r="I2136" s="13" t="str">
        <f t="array" ref="I2136">IF(D2136="","",INDEX('Товары '!$D$2:$D$78, MATCH(D2136, 'Товары '!$B$2:$B$78, 0)))
</f>
        <v/>
      </c>
      <c r="J2136" s="13" t="str">
        <f>IF(D2136="","",VLOOKUP(D2136, 'Товары '!$B$2:$C$78, 2, FALSE))
</f>
        <v/>
      </c>
      <c r="K2136" s="15">
        <f t="shared" si="42"/>
        <v>0</v>
      </c>
    </row>
    <row r="2137">
      <c r="A2137" s="6">
        <v>54.0</v>
      </c>
      <c r="B2137" s="7"/>
      <c r="C2137" s="8"/>
      <c r="D2137" s="18"/>
      <c r="E2137" s="10"/>
      <c r="F2137" s="10"/>
      <c r="I2137" s="13" t="str">
        <f t="array" ref="I2137">IF(D2137="","",INDEX('Товары '!$D$2:$D$78, MATCH(D2137, 'Товары '!$B$2:$B$78, 0)))
</f>
        <v/>
      </c>
      <c r="J2137" s="13" t="str">
        <f>IF(D2137="","",VLOOKUP(D2137, 'Товары '!$B$2:$C$78, 2, FALSE))
</f>
        <v/>
      </c>
      <c r="K2137" s="15">
        <f t="shared" si="42"/>
        <v>0</v>
      </c>
    </row>
    <row r="2138">
      <c r="A2138" s="6">
        <v>55.0</v>
      </c>
      <c r="B2138" s="7"/>
      <c r="C2138" s="8"/>
      <c r="D2138" s="18"/>
      <c r="E2138" s="10"/>
      <c r="F2138" s="10"/>
      <c r="I2138" s="13" t="str">
        <f t="array" ref="I2138">IF(D2138="","",INDEX('Товары '!$D$2:$D$78, MATCH(D2138, 'Товары '!$B$2:$B$78, 0)))
</f>
        <v/>
      </c>
      <c r="J2138" s="13" t="str">
        <f>IF(D2138="","",VLOOKUP(D2138, 'Товары '!$B$2:$C$78, 2, FALSE))
</f>
        <v/>
      </c>
      <c r="K2138" s="15">
        <f t="shared" si="42"/>
        <v>0</v>
      </c>
    </row>
    <row r="2139">
      <c r="A2139" s="6">
        <v>56.0</v>
      </c>
      <c r="B2139" s="7"/>
      <c r="C2139" s="8"/>
      <c r="D2139" s="18"/>
      <c r="E2139" s="10"/>
      <c r="F2139" s="10"/>
      <c r="I2139" s="13" t="str">
        <f t="array" ref="I2139">IF(D2139="","",INDEX('Товары '!$D$2:$D$78, MATCH(D2139, 'Товары '!$B$2:$B$78, 0)))
</f>
        <v/>
      </c>
      <c r="J2139" s="13" t="str">
        <f>IF(D2139="","",VLOOKUP(D2139, 'Товары '!$B$2:$C$78, 2, FALSE))
</f>
        <v/>
      </c>
      <c r="K2139" s="15">
        <f t="shared" si="42"/>
        <v>0</v>
      </c>
    </row>
    <row r="2140">
      <c r="A2140" s="6">
        <v>57.0</v>
      </c>
      <c r="B2140" s="7"/>
      <c r="C2140" s="8"/>
      <c r="D2140" s="18"/>
      <c r="E2140" s="10"/>
      <c r="F2140" s="10"/>
      <c r="I2140" s="13" t="str">
        <f t="array" ref="I2140">IF(D2140="","",INDEX('Товары '!$D$2:$D$78, MATCH(D2140, 'Товары '!$B$2:$B$78, 0)))
</f>
        <v/>
      </c>
      <c r="J2140" s="13" t="str">
        <f>IF(D2140="","",VLOOKUP(D2140, 'Товары '!$B$2:$C$78, 2, FALSE))
</f>
        <v/>
      </c>
      <c r="K2140" s="15">
        <f t="shared" si="42"/>
        <v>0</v>
      </c>
    </row>
    <row r="2141">
      <c r="A2141" s="6">
        <v>58.0</v>
      </c>
      <c r="B2141" s="7"/>
      <c r="C2141" s="8"/>
      <c r="D2141" s="18"/>
      <c r="E2141" s="10"/>
      <c r="F2141" s="10"/>
      <c r="I2141" s="13" t="str">
        <f t="array" ref="I2141">IF(D2141="","",INDEX('Товары '!$D$2:$D$78, MATCH(D2141, 'Товары '!$B$2:$B$78, 0)))
</f>
        <v/>
      </c>
      <c r="J2141" s="13" t="str">
        <f>IF(D2141="","",VLOOKUP(D2141, 'Товары '!$B$2:$C$78, 2, FALSE))
</f>
        <v/>
      </c>
      <c r="K2141" s="15">
        <f t="shared" si="42"/>
        <v>0</v>
      </c>
    </row>
    <row r="2142">
      <c r="A2142" s="6">
        <v>59.0</v>
      </c>
      <c r="B2142" s="7"/>
      <c r="C2142" s="8"/>
      <c r="D2142" s="18"/>
      <c r="E2142" s="10"/>
      <c r="F2142" s="10"/>
      <c r="I2142" s="13" t="str">
        <f t="array" ref="I2142">IF(D2142="","",INDEX('Товары '!$D$2:$D$78, MATCH(D2142, 'Товары '!$B$2:$B$78, 0)))
</f>
        <v/>
      </c>
      <c r="J2142" s="13" t="str">
        <f>IF(D2142="","",VLOOKUP(D2142, 'Товары '!$B$2:$C$78, 2, FALSE))
</f>
        <v/>
      </c>
      <c r="K2142" s="15">
        <f t="shared" si="42"/>
        <v>0</v>
      </c>
    </row>
    <row r="2143">
      <c r="A2143" s="6">
        <v>60.0</v>
      </c>
      <c r="B2143" s="7"/>
      <c r="C2143" s="8"/>
      <c r="D2143" s="18"/>
      <c r="E2143" s="10"/>
      <c r="F2143" s="10"/>
      <c r="I2143" s="13" t="str">
        <f t="array" ref="I2143">IF(D2143="","",INDEX('Товары '!$D$2:$D$78, MATCH(D2143, 'Товары '!$B$2:$B$78, 0)))
</f>
        <v/>
      </c>
      <c r="J2143" s="13" t="str">
        <f>IF(D2143="","",VLOOKUP(D2143, 'Товары '!$B$2:$C$78, 2, FALSE))
</f>
        <v/>
      </c>
      <c r="K2143" s="15">
        <f t="shared" si="42"/>
        <v>0</v>
      </c>
    </row>
    <row r="2144">
      <c r="A2144" s="1" t="s">
        <v>0</v>
      </c>
      <c r="B2144" s="1" t="s">
        <v>1</v>
      </c>
      <c r="C2144" s="2" t="s">
        <v>2</v>
      </c>
      <c r="D2144" s="2" t="s">
        <v>3</v>
      </c>
      <c r="E2144" s="3" t="s">
        <v>4</v>
      </c>
      <c r="F2144" s="1" t="s">
        <v>5</v>
      </c>
      <c r="G2144" s="4" t="s">
        <v>6</v>
      </c>
      <c r="H2144" s="5" t="s">
        <v>7</v>
      </c>
      <c r="I2144" s="1" t="s">
        <v>8</v>
      </c>
      <c r="J2144" s="1" t="s">
        <v>9</v>
      </c>
      <c r="K2144" s="1" t="s">
        <v>10</v>
      </c>
    </row>
    <row r="2147">
      <c r="A2147" s="6">
        <v>1.0</v>
      </c>
      <c r="B2147" s="7"/>
      <c r="C2147" s="8"/>
      <c r="D2147" s="9" t="s">
        <v>22</v>
      </c>
      <c r="E2147" s="10"/>
      <c r="F2147" s="10"/>
      <c r="G2147" s="11">
        <f>SUM(K2147:K2206)</f>
        <v>264.6</v>
      </c>
      <c r="H2147" s="12">
        <f>SUM(J2147:K2206)</f>
        <v>643</v>
      </c>
      <c r="I2147" s="14">
        <f t="array" ref="I2147">IF(D2147="","",INDEX('Товары '!$D$2:$D$78, MATCH(D2147, 'Товары '!$B$2:$B$78, 0)))
</f>
        <v>15</v>
      </c>
      <c r="J2147" s="14">
        <f>IF(D2147="","",VLOOKUP(D2147, 'Товары '!$B$2:$C$78, 2, FALSE))
</f>
        <v>6</v>
      </c>
      <c r="K2147" s="15">
        <f t="shared" ref="K2147:K2206" si="43">IF(OR(I2147="", J2147=""), "", VALUE(I2147) - VALUE(J2147))-F2147
</f>
        <v>9</v>
      </c>
    </row>
    <row r="2148">
      <c r="A2148" s="6">
        <v>2.0</v>
      </c>
      <c r="B2148" s="7">
        <v>45986.0</v>
      </c>
      <c r="C2148" s="16">
        <v>0.5822337962962963</v>
      </c>
      <c r="D2148" s="9" t="s">
        <v>15</v>
      </c>
      <c r="E2148" s="10"/>
      <c r="F2148" s="10"/>
      <c r="I2148" s="13">
        <f t="array" ref="I2148">IF(D2148="","",INDEX('Товары '!$D$2:$D$78, MATCH(D2148, 'Товары '!$B$2:$B$78, 0)))
</f>
        <v>15</v>
      </c>
      <c r="J2148" s="14">
        <f>IF(D2148="","",VLOOKUP(D2148, 'Товары '!$B$2:$C$78, 2, FALSE))
</f>
        <v>9</v>
      </c>
      <c r="K2148" s="15">
        <f t="shared" si="43"/>
        <v>6</v>
      </c>
    </row>
    <row r="2149">
      <c r="A2149" s="6">
        <v>3.0</v>
      </c>
      <c r="B2149" s="17">
        <v>45986.0</v>
      </c>
      <c r="C2149" s="8">
        <v>0.5822337962962963</v>
      </c>
      <c r="D2149" s="9" t="s">
        <v>12</v>
      </c>
      <c r="E2149" s="10"/>
      <c r="F2149" s="10"/>
      <c r="I2149" s="14">
        <f t="array" ref="I2149">IF(D2149="","",INDEX('Товары '!$D$2:$D$78, MATCH(D2149, 'Товары '!$B$2:$B$78, 0)))
</f>
        <v>13</v>
      </c>
      <c r="J2149" s="14">
        <f>IF(D2149="","",VLOOKUP(D2149, 'Товары '!$B$2:$C$78, 2, FALSE))
</f>
        <v>6.4</v>
      </c>
      <c r="K2149" s="15">
        <f t="shared" si="43"/>
        <v>6.6</v>
      </c>
    </row>
    <row r="2150">
      <c r="A2150" s="6">
        <v>4.0</v>
      </c>
      <c r="B2150" s="17">
        <v>45986.0</v>
      </c>
      <c r="C2150" s="8">
        <v>0.5822337962962963</v>
      </c>
      <c r="D2150" s="9" t="s">
        <v>17</v>
      </c>
      <c r="E2150" s="10"/>
      <c r="F2150" s="10"/>
      <c r="I2150" s="13">
        <f t="array" ref="I2150">IF(D2150="","",INDEX('Товары '!$D$2:$D$78, MATCH(D2150, 'Товары '!$B$2:$B$78, 0)))
</f>
        <v>15</v>
      </c>
      <c r="J2150" s="14">
        <f>IF(D2150="","",VLOOKUP(D2150, 'Товары '!$B$2:$C$78, 2, FALSE))
</f>
        <v>9</v>
      </c>
      <c r="K2150" s="15">
        <f t="shared" si="43"/>
        <v>6</v>
      </c>
    </row>
    <row r="2151">
      <c r="A2151" s="6">
        <v>5.0</v>
      </c>
      <c r="B2151" s="17">
        <v>45986.0</v>
      </c>
      <c r="C2151" s="8">
        <v>0.6023379629629629</v>
      </c>
      <c r="D2151" s="9" t="s">
        <v>14</v>
      </c>
      <c r="E2151" s="10"/>
      <c r="F2151" s="10"/>
      <c r="I2151" s="14">
        <f t="array" ref="I2151">IF(D2151="","",INDEX('Товары '!$D$2:$D$78, MATCH(D2151, 'Товары '!$B$2:$B$78, 0)))
</f>
        <v>15</v>
      </c>
      <c r="J2151" s="14">
        <f>IF(D2151="","",VLOOKUP(D2151, 'Товары '!$B$2:$C$78, 2, FALSE))
</f>
        <v>9</v>
      </c>
      <c r="K2151" s="15">
        <f t="shared" si="43"/>
        <v>6</v>
      </c>
    </row>
    <row r="2152">
      <c r="A2152" s="6">
        <v>6.0</v>
      </c>
      <c r="B2152" s="7">
        <v>45986.0</v>
      </c>
      <c r="C2152" s="8">
        <v>0.6725694444444444</v>
      </c>
      <c r="D2152" s="9" t="s">
        <v>14</v>
      </c>
      <c r="E2152" s="10"/>
      <c r="F2152" s="10"/>
      <c r="I2152" s="14">
        <f t="array" ref="I2152">IF(D2152="","",INDEX('Товары '!$D$2:$D$78, MATCH(D2152, 'Товары '!$B$2:$B$78, 0)))
</f>
        <v>15</v>
      </c>
      <c r="J2152" s="14">
        <f>IF(D2152="","",VLOOKUP(D2152, 'Товары '!$B$2:$C$78, 2, FALSE))
</f>
        <v>9</v>
      </c>
      <c r="K2152" s="15">
        <f t="shared" si="43"/>
        <v>6</v>
      </c>
    </row>
    <row r="2153">
      <c r="A2153" s="6">
        <v>7.0</v>
      </c>
      <c r="B2153" s="7">
        <v>45986.0</v>
      </c>
      <c r="C2153" s="8">
        <v>0.6728240740740741</v>
      </c>
      <c r="D2153" s="9" t="s">
        <v>15</v>
      </c>
      <c r="E2153" s="10"/>
      <c r="F2153" s="10"/>
      <c r="I2153" s="13">
        <f t="array" ref="I2153">IF(D2153="","",INDEX('Товары '!$D$2:$D$78, MATCH(D2153, 'Товары '!$B$2:$B$78, 0)))
</f>
        <v>15</v>
      </c>
      <c r="J2153" s="14">
        <f>IF(D2153="","",VLOOKUP(D2153, 'Товары '!$B$2:$C$78, 2, FALSE))
</f>
        <v>9</v>
      </c>
      <c r="K2153" s="15">
        <f t="shared" si="43"/>
        <v>6</v>
      </c>
    </row>
    <row r="2154">
      <c r="A2154" s="6">
        <v>8.0</v>
      </c>
      <c r="B2154" s="7">
        <v>45986.0</v>
      </c>
      <c r="C2154" s="8">
        <v>0.6949537037037037</v>
      </c>
      <c r="D2154" s="9" t="s">
        <v>18</v>
      </c>
      <c r="E2154" s="10"/>
      <c r="F2154" s="10"/>
      <c r="I2154" s="14">
        <f t="array" ref="I2154">IF(D2154="","",INDEX('Товары '!$D$2:$D$78, MATCH(D2154, 'Товары '!$B$2:$B$78, 0)))
</f>
        <v>15</v>
      </c>
      <c r="J2154" s="14">
        <f>IF(D2154="","",VLOOKUP(D2154, 'Товары '!$B$2:$C$78, 2, FALSE))
</f>
        <v>8</v>
      </c>
      <c r="K2154" s="15">
        <f t="shared" si="43"/>
        <v>7</v>
      </c>
    </row>
    <row r="2155">
      <c r="A2155" s="6">
        <v>9.0</v>
      </c>
      <c r="B2155" s="7">
        <v>45986.0</v>
      </c>
      <c r="C2155" s="8">
        <v>0.695</v>
      </c>
      <c r="D2155" s="9" t="s">
        <v>15</v>
      </c>
      <c r="E2155" s="10"/>
      <c r="F2155" s="10"/>
      <c r="I2155" s="13">
        <f t="array" ref="I2155">IF(D2155="","",INDEX('Товары '!$D$2:$D$78, MATCH(D2155, 'Товары '!$B$2:$B$78, 0)))
</f>
        <v>15</v>
      </c>
      <c r="J2155" s="14">
        <f>IF(D2155="","",VLOOKUP(D2155, 'Товары '!$B$2:$C$78, 2, FALSE))
</f>
        <v>9</v>
      </c>
      <c r="K2155" s="15">
        <f t="shared" si="43"/>
        <v>6</v>
      </c>
    </row>
    <row r="2156">
      <c r="A2156" s="6">
        <v>10.0</v>
      </c>
      <c r="B2156" s="7">
        <v>45986.0</v>
      </c>
      <c r="C2156" s="8">
        <v>0.6979166666666666</v>
      </c>
      <c r="D2156" s="9" t="s">
        <v>20</v>
      </c>
      <c r="E2156" s="10"/>
      <c r="F2156" s="10"/>
      <c r="I2156" s="14">
        <f t="array" ref="I2156">IF(D2156="","",INDEX('Товары '!$D$2:$D$78, MATCH(D2156, 'Товары '!$B$2:$B$78, 0)))
</f>
        <v>15</v>
      </c>
      <c r="J2156" s="14">
        <f>IF(D2156="","",VLOOKUP(D2156, 'Товары '!$B$2:$C$78, 2, FALSE))
</f>
        <v>9</v>
      </c>
      <c r="K2156" s="15">
        <f t="shared" si="43"/>
        <v>6</v>
      </c>
    </row>
    <row r="2157">
      <c r="A2157" s="6">
        <v>11.0</v>
      </c>
      <c r="B2157" s="7">
        <v>45986.0</v>
      </c>
      <c r="C2157" s="8">
        <v>0.6980092592592593</v>
      </c>
      <c r="D2157" s="9" t="s">
        <v>12</v>
      </c>
      <c r="E2157" s="10"/>
      <c r="F2157" s="10"/>
      <c r="I2157" s="14">
        <f t="array" ref="I2157">IF(D2157="","",INDEX('Товары '!$D$2:$D$78, MATCH(D2157, 'Товары '!$B$2:$B$78, 0)))
</f>
        <v>13</v>
      </c>
      <c r="J2157" s="14">
        <f>IF(D2157="","",VLOOKUP(D2157, 'Товары '!$B$2:$C$78, 2, FALSE))
</f>
        <v>6.4</v>
      </c>
      <c r="K2157" s="15">
        <f t="shared" si="43"/>
        <v>6.6</v>
      </c>
    </row>
    <row r="2158">
      <c r="A2158" s="6">
        <v>12.0</v>
      </c>
      <c r="B2158" s="7">
        <v>45986.0</v>
      </c>
      <c r="C2158" s="8">
        <v>0.7328472222222222</v>
      </c>
      <c r="D2158" s="9" t="s">
        <v>15</v>
      </c>
      <c r="E2158" s="10"/>
      <c r="F2158" s="10"/>
      <c r="I2158" s="13">
        <f t="array" ref="I2158">IF(D2158="","",INDEX('Товары '!$D$2:$D$78, MATCH(D2158, 'Товары '!$B$2:$B$78, 0)))
</f>
        <v>15</v>
      </c>
      <c r="J2158" s="14">
        <f>IF(D2158="","",VLOOKUP(D2158, 'Товары '!$B$2:$C$78, 2, FALSE))
</f>
        <v>9</v>
      </c>
      <c r="K2158" s="15">
        <f t="shared" si="43"/>
        <v>6</v>
      </c>
    </row>
    <row r="2159">
      <c r="A2159" s="6">
        <v>13.0</v>
      </c>
      <c r="B2159" s="7">
        <v>45986.0</v>
      </c>
      <c r="C2159" s="8">
        <v>0.7329282407407407</v>
      </c>
      <c r="D2159" s="6" t="s">
        <v>12</v>
      </c>
      <c r="E2159" s="10"/>
      <c r="F2159" s="10"/>
      <c r="I2159" s="14">
        <f t="array" ref="I2159">IF(D2159="","",INDEX('Товары '!$D$2:$D$78, MATCH(D2159, 'Товары '!$B$2:$B$78, 0)))
</f>
        <v>13</v>
      </c>
      <c r="J2159" s="14">
        <f>IF(D2159="","",VLOOKUP(D2159, 'Товары '!$B$2:$C$78, 2, FALSE))
</f>
        <v>6.4</v>
      </c>
      <c r="K2159" s="15">
        <f t="shared" si="43"/>
        <v>6.6</v>
      </c>
    </row>
    <row r="2160">
      <c r="A2160" s="6">
        <v>14.0</v>
      </c>
      <c r="B2160" s="7">
        <v>45986.0</v>
      </c>
      <c r="C2160" s="8">
        <v>0.738912037037037</v>
      </c>
      <c r="D2160" s="6" t="s">
        <v>34</v>
      </c>
      <c r="E2160" s="10"/>
      <c r="F2160" s="10">
        <v>-10.0</v>
      </c>
      <c r="I2160" s="14">
        <f t="array" ref="I2160">IF(D2160="","",INDEX('Товары '!$D$2:$D$78, MATCH(D2160, 'Товары '!$B$2:$B$78, 0)))
</f>
        <v>110</v>
      </c>
      <c r="J2160" s="14">
        <f>IF(D2160="","",VLOOKUP(D2160, 'Товары '!$B$2:$C$78, 2, FALSE))
</f>
        <v>80</v>
      </c>
      <c r="K2160" s="15">
        <f t="shared" si="43"/>
        <v>40</v>
      </c>
    </row>
    <row r="2161">
      <c r="A2161" s="6">
        <v>15.0</v>
      </c>
      <c r="B2161" s="7">
        <v>45986.0</v>
      </c>
      <c r="C2161" s="8">
        <v>0.7827546296296296</v>
      </c>
      <c r="D2161" s="6" t="s">
        <v>28</v>
      </c>
      <c r="E2161" s="10"/>
      <c r="F2161" s="10"/>
      <c r="I2161" s="14">
        <f t="array" ref="I2161">IF(D2161="","",INDEX('Товары '!$D$2:$D$78, MATCH(D2161, 'Товары '!$B$2:$B$78, 0)))
</f>
        <v>15</v>
      </c>
      <c r="J2161" s="14">
        <f>IF(D2161="","",VLOOKUP(D2161, 'Товары '!$B$2:$C$78, 2, FALSE))
</f>
        <v>8</v>
      </c>
      <c r="K2161" s="15">
        <f t="shared" si="43"/>
        <v>7</v>
      </c>
    </row>
    <row r="2162">
      <c r="A2162" s="6">
        <v>16.0</v>
      </c>
      <c r="B2162" s="7">
        <v>45986.0</v>
      </c>
      <c r="C2162" s="8">
        <v>0.8172800925925926</v>
      </c>
      <c r="D2162" s="6" t="s">
        <v>36</v>
      </c>
      <c r="E2162" s="10"/>
      <c r="F2162" s="10"/>
      <c r="I2162" s="14">
        <f t="array" ref="I2162">IF(D2162="","",INDEX('Товары '!$D$2:$D$78, MATCH(D2162, 'Товары '!$B$2:$B$78, 0)))
</f>
        <v>90</v>
      </c>
      <c r="J2162" s="14">
        <f>IF(D2162="","",VLOOKUP(D2162, 'Товары '!$B$2:$C$78, 2, FALSE))
</f>
        <v>60</v>
      </c>
      <c r="K2162" s="15">
        <f t="shared" si="43"/>
        <v>30</v>
      </c>
    </row>
    <row r="2163">
      <c r="A2163" s="6">
        <v>17.0</v>
      </c>
      <c r="B2163" s="7">
        <v>45986.0</v>
      </c>
      <c r="C2163" s="8">
        <v>0.8173958333333333</v>
      </c>
      <c r="D2163" s="6" t="s">
        <v>18</v>
      </c>
      <c r="E2163" s="10"/>
      <c r="F2163" s="10"/>
      <c r="I2163" s="14">
        <f t="array" ref="I2163">IF(D2163="","",INDEX('Товары '!$D$2:$D$78, MATCH(D2163, 'Товары '!$B$2:$B$78, 0)))
</f>
        <v>15</v>
      </c>
      <c r="J2163" s="14">
        <f>IF(D2163="","",VLOOKUP(D2163, 'Товары '!$B$2:$C$78, 2, FALSE))
</f>
        <v>8</v>
      </c>
      <c r="K2163" s="15">
        <f t="shared" si="43"/>
        <v>7</v>
      </c>
    </row>
    <row r="2164">
      <c r="A2164" s="6">
        <v>18.0</v>
      </c>
      <c r="B2164" s="7">
        <v>45986.0</v>
      </c>
      <c r="C2164" s="8">
        <v>0.8175347222222222</v>
      </c>
      <c r="D2164" s="6" t="s">
        <v>18</v>
      </c>
      <c r="E2164" s="10"/>
      <c r="F2164" s="10"/>
      <c r="I2164" s="14">
        <f t="array" ref="I2164">IF(D2164="","",INDEX('Товары '!$D$2:$D$78, MATCH(D2164, 'Товары '!$B$2:$B$78, 0)))
</f>
        <v>15</v>
      </c>
      <c r="J2164" s="14">
        <f>IF(D2164="","",VLOOKUP(D2164, 'Товары '!$B$2:$C$78, 2, FALSE))
</f>
        <v>8</v>
      </c>
      <c r="K2164" s="15">
        <f t="shared" si="43"/>
        <v>7</v>
      </c>
    </row>
    <row r="2165">
      <c r="A2165" s="6">
        <v>19.0</v>
      </c>
      <c r="B2165" s="7">
        <v>45986.0</v>
      </c>
      <c r="C2165" s="8">
        <v>0.8207291666666666</v>
      </c>
      <c r="D2165" s="6" t="s">
        <v>18</v>
      </c>
      <c r="E2165" s="10"/>
      <c r="F2165" s="10"/>
      <c r="I2165" s="14">
        <f t="array" ref="I2165">IF(D2165="","",INDEX('Товары '!$D$2:$D$78, MATCH(D2165, 'Товары '!$B$2:$B$78, 0)))
</f>
        <v>15</v>
      </c>
      <c r="J2165" s="14">
        <f>IF(D2165="","",VLOOKUP(D2165, 'Товары '!$B$2:$C$78, 2, FALSE))
</f>
        <v>8</v>
      </c>
      <c r="K2165" s="15">
        <f t="shared" si="43"/>
        <v>7</v>
      </c>
    </row>
    <row r="2166">
      <c r="A2166" s="6">
        <v>20.0</v>
      </c>
      <c r="B2166" s="7">
        <v>45986.0</v>
      </c>
      <c r="C2166" s="8">
        <v>0.8271527777777777</v>
      </c>
      <c r="D2166" s="6" t="s">
        <v>23</v>
      </c>
      <c r="E2166" s="10"/>
      <c r="F2166" s="10"/>
      <c r="I2166" s="13">
        <f t="array" ref="I2166">IF(D2166="","",INDEX('Товары '!$D$2:$D$78, MATCH(D2166, 'Товары '!$B$2:$B$78, 0)))
</f>
        <v>15</v>
      </c>
      <c r="J2166" s="14">
        <f>IF(D2166="","",VLOOKUP(D2166, 'Товары '!$B$2:$C$78, 2, FALSE))
</f>
        <v>8.5</v>
      </c>
      <c r="K2166" s="15">
        <f t="shared" si="43"/>
        <v>6.5</v>
      </c>
    </row>
    <row r="2167">
      <c r="A2167" s="6">
        <v>21.0</v>
      </c>
      <c r="B2167" s="7">
        <v>45986.0</v>
      </c>
      <c r="C2167" s="8">
        <v>0.8271875</v>
      </c>
      <c r="D2167" s="6" t="s">
        <v>22</v>
      </c>
      <c r="E2167" s="10"/>
      <c r="F2167" s="10"/>
      <c r="I2167" s="14">
        <f t="array" ref="I2167">IF(D2167="","",INDEX('Товары '!$D$2:$D$78, MATCH(D2167, 'Товары '!$B$2:$B$78, 0)))
</f>
        <v>15</v>
      </c>
      <c r="J2167" s="14">
        <f>IF(D2167="","",VLOOKUP(D2167, 'Товары '!$B$2:$C$78, 2, FALSE))
</f>
        <v>6</v>
      </c>
      <c r="K2167" s="15">
        <f t="shared" si="43"/>
        <v>9</v>
      </c>
    </row>
    <row r="2168">
      <c r="A2168" s="6">
        <v>22.0</v>
      </c>
      <c r="B2168" s="7">
        <v>45986.0</v>
      </c>
      <c r="C2168" s="8">
        <v>0.8272337962962963</v>
      </c>
      <c r="D2168" s="6" t="s">
        <v>12</v>
      </c>
      <c r="E2168" s="10"/>
      <c r="F2168" s="10"/>
      <c r="I2168" s="14">
        <f t="array" ref="I2168">IF(D2168="","",INDEX('Товары '!$D$2:$D$78, MATCH(D2168, 'Товары '!$B$2:$B$78, 0)))
</f>
        <v>13</v>
      </c>
      <c r="J2168" s="14">
        <f>IF(D2168="","",VLOOKUP(D2168, 'Товары '!$B$2:$C$78, 2, FALSE))
</f>
        <v>6.4</v>
      </c>
      <c r="K2168" s="15">
        <f t="shared" si="43"/>
        <v>6.6</v>
      </c>
    </row>
    <row r="2169">
      <c r="A2169" s="6">
        <v>23.0</v>
      </c>
      <c r="B2169" s="7">
        <v>45986.0</v>
      </c>
      <c r="C2169" s="8">
        <v>0.827662037037037</v>
      </c>
      <c r="D2169" s="6" t="s">
        <v>15</v>
      </c>
      <c r="E2169" s="10"/>
      <c r="F2169" s="10"/>
      <c r="I2169" s="13">
        <f t="array" ref="I2169">IF(D2169="","",INDEX('Товары '!$D$2:$D$78, MATCH(D2169, 'Товары '!$B$2:$B$78, 0)))
</f>
        <v>15</v>
      </c>
      <c r="J2169" s="14">
        <f>IF(D2169="","",VLOOKUP(D2169, 'Товары '!$B$2:$C$78, 2, FALSE))
</f>
        <v>9</v>
      </c>
      <c r="K2169" s="15">
        <f t="shared" si="43"/>
        <v>6</v>
      </c>
    </row>
    <row r="2170">
      <c r="A2170" s="6">
        <v>24.0</v>
      </c>
      <c r="B2170" s="7">
        <v>45986.0</v>
      </c>
      <c r="C2170" s="8">
        <v>0.827662037037037</v>
      </c>
      <c r="D2170" s="6" t="s">
        <v>15</v>
      </c>
      <c r="E2170" s="10"/>
      <c r="F2170" s="10"/>
      <c r="I2170" s="13">
        <f t="array" ref="I2170">IF(D2170="","",INDEX('Товары '!$D$2:$D$78, MATCH(D2170, 'Товары '!$B$2:$B$78, 0)))
</f>
        <v>15</v>
      </c>
      <c r="J2170" s="14">
        <f>IF(D2170="","",VLOOKUP(D2170, 'Товары '!$B$2:$C$78, 2, FALSE))
</f>
        <v>9</v>
      </c>
      <c r="K2170" s="15">
        <f t="shared" si="43"/>
        <v>6</v>
      </c>
    </row>
    <row r="2171">
      <c r="A2171" s="6">
        <v>25.0</v>
      </c>
      <c r="B2171" s="7">
        <v>45986.0</v>
      </c>
      <c r="C2171" s="8">
        <v>0.8350694444444444</v>
      </c>
      <c r="D2171" s="6" t="s">
        <v>18</v>
      </c>
      <c r="E2171" s="10"/>
      <c r="F2171" s="10"/>
      <c r="I2171" s="14">
        <f t="array" ref="I2171">IF(D2171="","",INDEX('Товары '!$D$2:$D$78, MATCH(D2171, 'Товары '!$B$2:$B$78, 0)))
</f>
        <v>15</v>
      </c>
      <c r="J2171" s="14">
        <f>IF(D2171="","",VLOOKUP(D2171, 'Товары '!$B$2:$C$78, 2, FALSE))
</f>
        <v>8</v>
      </c>
      <c r="K2171" s="15">
        <f t="shared" si="43"/>
        <v>7</v>
      </c>
    </row>
    <row r="2172">
      <c r="A2172" s="6">
        <v>26.0</v>
      </c>
      <c r="B2172" s="7">
        <v>45986.0</v>
      </c>
      <c r="C2172" s="8">
        <v>0.8463425925925926</v>
      </c>
      <c r="D2172" s="6" t="s">
        <v>15</v>
      </c>
      <c r="E2172" s="10"/>
      <c r="F2172" s="10"/>
      <c r="I2172" s="13">
        <f t="array" ref="I2172">IF(D2172="","",INDEX('Товары '!$D$2:$D$78, MATCH(D2172, 'Товары '!$B$2:$B$78, 0)))
</f>
        <v>15</v>
      </c>
      <c r="J2172" s="14">
        <f>IF(D2172="","",VLOOKUP(D2172, 'Товары '!$B$2:$C$78, 2, FALSE))
</f>
        <v>9</v>
      </c>
      <c r="K2172" s="15">
        <f t="shared" si="43"/>
        <v>6</v>
      </c>
    </row>
    <row r="2173">
      <c r="A2173" s="6">
        <v>27.0</v>
      </c>
      <c r="B2173" s="7">
        <v>45986.0</v>
      </c>
      <c r="C2173" s="8">
        <v>0.8533796296296297</v>
      </c>
      <c r="D2173" s="6" t="s">
        <v>15</v>
      </c>
      <c r="E2173" s="10"/>
      <c r="F2173" s="10"/>
      <c r="I2173" s="13">
        <f t="array" ref="I2173">IF(D2173="","",INDEX('Товары '!$D$2:$D$78, MATCH(D2173, 'Товары '!$B$2:$B$78, 0)))
</f>
        <v>15</v>
      </c>
      <c r="J2173" s="14">
        <f>IF(D2173="","",VLOOKUP(D2173, 'Товары '!$B$2:$C$78, 2, FALSE))
</f>
        <v>9</v>
      </c>
      <c r="K2173" s="15">
        <f t="shared" si="43"/>
        <v>6</v>
      </c>
    </row>
    <row r="2174">
      <c r="A2174" s="6">
        <v>28.0</v>
      </c>
      <c r="B2174" s="7">
        <v>45986.0</v>
      </c>
      <c r="C2174" s="8">
        <v>0.8675347222222223</v>
      </c>
      <c r="D2174" s="6" t="s">
        <v>15</v>
      </c>
      <c r="E2174" s="10"/>
      <c r="F2174" s="10">
        <v>5.0</v>
      </c>
      <c r="I2174" s="13">
        <f t="array" ref="I2174">IF(D2174="","",INDEX('Товары '!$D$2:$D$78, MATCH(D2174, 'Товары '!$B$2:$B$78, 0)))
</f>
        <v>15</v>
      </c>
      <c r="J2174" s="14">
        <f>IF(D2174="","",VLOOKUP(D2174, 'Товары '!$B$2:$C$78, 2, FALSE))
</f>
        <v>9</v>
      </c>
      <c r="K2174" s="15">
        <f t="shared" si="43"/>
        <v>1</v>
      </c>
    </row>
    <row r="2175">
      <c r="A2175" s="6">
        <v>29.0</v>
      </c>
      <c r="B2175" s="7">
        <v>45986.0</v>
      </c>
      <c r="C2175" s="8">
        <v>0.867650462962963</v>
      </c>
      <c r="D2175" s="6" t="s">
        <v>12</v>
      </c>
      <c r="E2175" s="10"/>
      <c r="F2175" s="10"/>
      <c r="I2175" s="14">
        <f t="array" ref="I2175">IF(D2175="","",INDEX('Товары '!$D$2:$D$78, MATCH(D2175, 'Товары '!$B$2:$B$78, 0)))
</f>
        <v>13</v>
      </c>
      <c r="J2175" s="14">
        <f>IF(D2175="","",VLOOKUP(D2175, 'Товары '!$B$2:$C$78, 2, FALSE))
</f>
        <v>6.4</v>
      </c>
      <c r="K2175" s="15">
        <f t="shared" si="43"/>
        <v>6.6</v>
      </c>
    </row>
    <row r="2176">
      <c r="A2176" s="6">
        <v>30.0</v>
      </c>
      <c r="B2176" s="7">
        <v>45986.0</v>
      </c>
      <c r="C2176" s="8">
        <v>0.8684259259259259</v>
      </c>
      <c r="D2176" s="6" t="s">
        <v>22</v>
      </c>
      <c r="E2176" s="10"/>
      <c r="F2176" s="10"/>
      <c r="I2176" s="14">
        <f t="array" ref="I2176">IF(D2176="","",INDEX('Товары '!$D$2:$D$78, MATCH(D2176, 'Товары '!$B$2:$B$78, 0)))
</f>
        <v>15</v>
      </c>
      <c r="J2176" s="14">
        <f>IF(D2176="","",VLOOKUP(D2176, 'Товары '!$B$2:$C$78, 2, FALSE))
</f>
        <v>6</v>
      </c>
      <c r="K2176" s="15">
        <f t="shared" si="43"/>
        <v>9</v>
      </c>
    </row>
    <row r="2177">
      <c r="A2177" s="6">
        <v>31.0</v>
      </c>
      <c r="B2177" s="7">
        <v>45986.0</v>
      </c>
      <c r="C2177" s="8">
        <v>0.8684722222222222</v>
      </c>
      <c r="D2177" s="6" t="s">
        <v>16</v>
      </c>
      <c r="E2177" s="10"/>
      <c r="F2177" s="10"/>
      <c r="I2177" s="13">
        <f t="array" ref="I2177">IF(D2177="","",INDEX('Товары '!$D$2:$D$78, MATCH(D2177, 'Товары '!$B$2:$B$78, 0)))
</f>
        <v>15</v>
      </c>
      <c r="J2177" s="14">
        <f>IF(D2177="","",VLOOKUP(D2177, 'Товары '!$B$2:$C$78, 2, FALSE))
</f>
        <v>8.5</v>
      </c>
      <c r="K2177" s="15">
        <f t="shared" si="43"/>
        <v>6.5</v>
      </c>
    </row>
    <row r="2178">
      <c r="A2178" s="6">
        <v>32.0</v>
      </c>
      <c r="B2178" s="7">
        <v>45986.0</v>
      </c>
      <c r="C2178" s="8">
        <v>0.8685763888888889</v>
      </c>
      <c r="D2178" s="6" t="s">
        <v>12</v>
      </c>
      <c r="E2178" s="10"/>
      <c r="F2178" s="10"/>
      <c r="I2178" s="14">
        <f t="array" ref="I2178">IF(D2178="","",INDEX('Товары '!$D$2:$D$78, MATCH(D2178, 'Товары '!$B$2:$B$78, 0)))
</f>
        <v>13</v>
      </c>
      <c r="J2178" s="14">
        <f>IF(D2178="","",VLOOKUP(D2178, 'Товары '!$B$2:$C$78, 2, FALSE))
</f>
        <v>6.4</v>
      </c>
      <c r="K2178" s="15">
        <f t="shared" si="43"/>
        <v>6.6</v>
      </c>
    </row>
    <row r="2179">
      <c r="A2179" s="6">
        <v>33.0</v>
      </c>
      <c r="B2179" s="7"/>
      <c r="C2179" s="8"/>
      <c r="D2179" s="18"/>
      <c r="E2179" s="10"/>
      <c r="F2179" s="10"/>
      <c r="I2179" s="13" t="str">
        <f t="array" ref="I2179">IF(D2179="","",INDEX('Товары '!$D$2:$D$78, MATCH(D2179, 'Товары '!$B$2:$B$78, 0)))
</f>
        <v/>
      </c>
      <c r="J2179" s="13" t="str">
        <f>IF(D2179="","",VLOOKUP(D2179, 'Товары '!$B$2:$C$78, 2, FALSE))
</f>
        <v/>
      </c>
      <c r="K2179" s="15">
        <f t="shared" si="43"/>
        <v>0</v>
      </c>
    </row>
    <row r="2180">
      <c r="A2180" s="6">
        <v>34.0</v>
      </c>
      <c r="B2180" s="7"/>
      <c r="C2180" s="8"/>
      <c r="D2180" s="18"/>
      <c r="E2180" s="10"/>
      <c r="F2180" s="10"/>
      <c r="I2180" s="13" t="str">
        <f t="array" ref="I2180">IF(D2180="","",INDEX('Товары '!$D$2:$D$78, MATCH(D2180, 'Товары '!$B$2:$B$78, 0)))
</f>
        <v/>
      </c>
      <c r="J2180" s="13" t="str">
        <f>IF(D2180="","",VLOOKUP(D2180, 'Товары '!$B$2:$C$78, 2, FALSE))
</f>
        <v/>
      </c>
      <c r="K2180" s="15">
        <f t="shared" si="43"/>
        <v>0</v>
      </c>
    </row>
    <row r="2181">
      <c r="A2181" s="6">
        <v>35.0</v>
      </c>
      <c r="B2181" s="7"/>
      <c r="C2181" s="8"/>
      <c r="D2181" s="18"/>
      <c r="E2181" s="10"/>
      <c r="F2181" s="10"/>
      <c r="I2181" s="13" t="str">
        <f t="array" ref="I2181">IF(D2181="","",INDEX('Товары '!$D$2:$D$78, MATCH(D2181, 'Товары '!$B$2:$B$78, 0)))
</f>
        <v/>
      </c>
      <c r="J2181" s="13" t="str">
        <f>IF(D2181="","",VLOOKUP(D2181, 'Товары '!$B$2:$C$78, 2, FALSE))
</f>
        <v/>
      </c>
      <c r="K2181" s="15">
        <f t="shared" si="43"/>
        <v>0</v>
      </c>
    </row>
    <row r="2182">
      <c r="A2182" s="6">
        <v>36.0</v>
      </c>
      <c r="B2182" s="7"/>
      <c r="C2182" s="8"/>
      <c r="D2182" s="18"/>
      <c r="E2182" s="10"/>
      <c r="F2182" s="10"/>
      <c r="I2182" s="13" t="str">
        <f t="array" ref="I2182">IF(D2182="","",INDEX('Товары '!$D$2:$D$78, MATCH(D2182, 'Товары '!$B$2:$B$78, 0)))
</f>
        <v/>
      </c>
      <c r="J2182" s="13" t="str">
        <f>IF(D2182="","",VLOOKUP(D2182, 'Товары '!$B$2:$C$78, 2, FALSE))
</f>
        <v/>
      </c>
      <c r="K2182" s="15">
        <f t="shared" si="43"/>
        <v>0</v>
      </c>
    </row>
    <row r="2183">
      <c r="A2183" s="6">
        <v>37.0</v>
      </c>
      <c r="B2183" s="7"/>
      <c r="C2183" s="8"/>
      <c r="D2183" s="18"/>
      <c r="E2183" s="10"/>
      <c r="F2183" s="10"/>
      <c r="I2183" s="13" t="str">
        <f t="array" ref="I2183">IF(D2183="","",INDEX('Товары '!$D$2:$D$78, MATCH(D2183, 'Товары '!$B$2:$B$78, 0)))
</f>
        <v/>
      </c>
      <c r="J2183" s="13" t="str">
        <f>IF(D2183="","",VLOOKUP(D2183, 'Товары '!$B$2:$C$78, 2, FALSE))
</f>
        <v/>
      </c>
      <c r="K2183" s="15">
        <f t="shared" si="43"/>
        <v>0</v>
      </c>
    </row>
    <row r="2184">
      <c r="A2184" s="6">
        <v>38.0</v>
      </c>
      <c r="B2184" s="7"/>
      <c r="C2184" s="8"/>
      <c r="D2184" s="18"/>
      <c r="E2184" s="10"/>
      <c r="F2184" s="10"/>
      <c r="I2184" s="13" t="str">
        <f t="array" ref="I2184">IF(D2184="","",INDEX('Товары '!$D$2:$D$78, MATCH(D2184, 'Товары '!$B$2:$B$78, 0)))
</f>
        <v/>
      </c>
      <c r="J2184" s="13" t="str">
        <f>IF(D2184="","",VLOOKUP(D2184, 'Товары '!$B$2:$C$78, 2, FALSE))
</f>
        <v/>
      </c>
      <c r="K2184" s="15">
        <f t="shared" si="43"/>
        <v>0</v>
      </c>
    </row>
    <row r="2185">
      <c r="A2185" s="6">
        <v>39.0</v>
      </c>
      <c r="B2185" s="7"/>
      <c r="C2185" s="8"/>
      <c r="D2185" s="18"/>
      <c r="E2185" s="10"/>
      <c r="F2185" s="10"/>
      <c r="I2185" s="13" t="str">
        <f t="array" ref="I2185">IF(D2185="","",INDEX('Товары '!$D$2:$D$78, MATCH(D2185, 'Товары '!$B$2:$B$78, 0)))
</f>
        <v/>
      </c>
      <c r="J2185" s="13" t="str">
        <f>IF(D2185="","",VLOOKUP(D2185, 'Товары '!$B$2:$C$78, 2, FALSE))
</f>
        <v/>
      </c>
      <c r="K2185" s="15">
        <f t="shared" si="43"/>
        <v>0</v>
      </c>
    </row>
    <row r="2186">
      <c r="A2186" s="6">
        <v>40.0</v>
      </c>
      <c r="B2186" s="7"/>
      <c r="C2186" s="8"/>
      <c r="D2186" s="18"/>
      <c r="E2186" s="10"/>
      <c r="F2186" s="10"/>
      <c r="I2186" s="13" t="str">
        <f t="array" ref="I2186">IF(D2186="","",INDEX('Товары '!$D$2:$D$78, MATCH(D2186, 'Товары '!$B$2:$B$78, 0)))
</f>
        <v/>
      </c>
      <c r="J2186" s="13" t="str">
        <f>IF(D2186="","",VLOOKUP(D2186, 'Товары '!$B$2:$C$78, 2, FALSE))
</f>
        <v/>
      </c>
      <c r="K2186" s="15">
        <f t="shared" si="43"/>
        <v>0</v>
      </c>
    </row>
    <row r="2187">
      <c r="A2187" s="6">
        <v>41.0</v>
      </c>
      <c r="B2187" s="7"/>
      <c r="C2187" s="8"/>
      <c r="D2187" s="18"/>
      <c r="E2187" s="10"/>
      <c r="F2187" s="10"/>
      <c r="I2187" s="13" t="str">
        <f t="array" ref="I2187">IF(D2187="","",INDEX('Товары '!$D$2:$D$78, MATCH(D2187, 'Товары '!$B$2:$B$78, 0)))
</f>
        <v/>
      </c>
      <c r="J2187" s="13" t="str">
        <f>IF(D2187="","",VLOOKUP(D2187, 'Товары '!$B$2:$C$78, 2, FALSE))
</f>
        <v/>
      </c>
      <c r="K2187" s="15">
        <f t="shared" si="43"/>
        <v>0</v>
      </c>
    </row>
    <row r="2188">
      <c r="A2188" s="6">
        <v>42.0</v>
      </c>
      <c r="B2188" s="7"/>
      <c r="C2188" s="8"/>
      <c r="D2188" s="18"/>
      <c r="E2188" s="10"/>
      <c r="F2188" s="10"/>
      <c r="I2188" s="13" t="str">
        <f t="array" ref="I2188">IF(D2188="","",INDEX('Товары '!$D$2:$D$78, MATCH(D2188, 'Товары '!$B$2:$B$78, 0)))
</f>
        <v/>
      </c>
      <c r="J2188" s="13" t="str">
        <f>IF(D2188="","",VLOOKUP(D2188, 'Товары '!$B$2:$C$78, 2, FALSE))
</f>
        <v/>
      </c>
      <c r="K2188" s="15">
        <f t="shared" si="43"/>
        <v>0</v>
      </c>
    </row>
    <row r="2189">
      <c r="A2189" s="6">
        <v>43.0</v>
      </c>
      <c r="B2189" s="7"/>
      <c r="C2189" s="8"/>
      <c r="D2189" s="18"/>
      <c r="E2189" s="10"/>
      <c r="F2189" s="10"/>
      <c r="I2189" s="13" t="str">
        <f t="array" ref="I2189">IF(D2189="","",INDEX('Товары '!$D$2:$D$78, MATCH(D2189, 'Товары '!$B$2:$B$78, 0)))
</f>
        <v/>
      </c>
      <c r="J2189" s="13" t="str">
        <f>IF(D2189="","",VLOOKUP(D2189, 'Товары '!$B$2:$C$78, 2, FALSE))
</f>
        <v/>
      </c>
      <c r="K2189" s="15">
        <f t="shared" si="43"/>
        <v>0</v>
      </c>
    </row>
    <row r="2190">
      <c r="A2190" s="6">
        <v>44.0</v>
      </c>
      <c r="B2190" s="7"/>
      <c r="C2190" s="8"/>
      <c r="D2190" s="18"/>
      <c r="E2190" s="10"/>
      <c r="F2190" s="10"/>
      <c r="I2190" s="13" t="str">
        <f t="array" ref="I2190">IF(D2190="","",INDEX('Товары '!$D$2:$D$78, MATCH(D2190, 'Товары '!$B$2:$B$78, 0)))
</f>
        <v/>
      </c>
      <c r="J2190" s="13" t="str">
        <f>IF(D2190="","",VLOOKUP(D2190, 'Товары '!$B$2:$C$78, 2, FALSE))
</f>
        <v/>
      </c>
      <c r="K2190" s="15">
        <f t="shared" si="43"/>
        <v>0</v>
      </c>
    </row>
    <row r="2191">
      <c r="A2191" s="6">
        <v>45.0</v>
      </c>
      <c r="B2191" s="7"/>
      <c r="C2191" s="8"/>
      <c r="D2191" s="18"/>
      <c r="E2191" s="10"/>
      <c r="F2191" s="10"/>
      <c r="I2191" s="13" t="str">
        <f t="array" ref="I2191">IF(D2191="","",INDEX('Товары '!$D$2:$D$78, MATCH(D2191, 'Товары '!$B$2:$B$78, 0)))
</f>
        <v/>
      </c>
      <c r="J2191" s="13" t="str">
        <f>IF(D2191="","",VLOOKUP(D2191, 'Товары '!$B$2:$C$78, 2, FALSE))
</f>
        <v/>
      </c>
      <c r="K2191" s="15">
        <f t="shared" si="43"/>
        <v>0</v>
      </c>
    </row>
    <row r="2192">
      <c r="A2192" s="6">
        <v>46.0</v>
      </c>
      <c r="B2192" s="7"/>
      <c r="C2192" s="8"/>
      <c r="D2192" s="18"/>
      <c r="E2192" s="10"/>
      <c r="F2192" s="10"/>
      <c r="I2192" s="13" t="str">
        <f t="array" ref="I2192">IF(D2192="","",INDEX('Товары '!$D$2:$D$78, MATCH(D2192, 'Товары '!$B$2:$B$78, 0)))
</f>
        <v/>
      </c>
      <c r="J2192" s="13" t="str">
        <f>IF(D2192="","",VLOOKUP(D2192, 'Товары '!$B$2:$C$78, 2, FALSE))
</f>
        <v/>
      </c>
      <c r="K2192" s="15">
        <f t="shared" si="43"/>
        <v>0</v>
      </c>
    </row>
    <row r="2193">
      <c r="A2193" s="6">
        <v>47.0</v>
      </c>
      <c r="B2193" s="7"/>
      <c r="C2193" s="8"/>
      <c r="D2193" s="18"/>
      <c r="E2193" s="10"/>
      <c r="F2193" s="10"/>
      <c r="I2193" s="13" t="str">
        <f t="array" ref="I2193">IF(D2193="","",INDEX('Товары '!$D$2:$D$78, MATCH(D2193, 'Товары '!$B$2:$B$78, 0)))
</f>
        <v/>
      </c>
      <c r="J2193" s="13" t="str">
        <f>IF(D2193="","",VLOOKUP(D2193, 'Товары '!$B$2:$C$78, 2, FALSE))
</f>
        <v/>
      </c>
      <c r="K2193" s="15">
        <f t="shared" si="43"/>
        <v>0</v>
      </c>
    </row>
    <row r="2194">
      <c r="A2194" s="6">
        <v>48.0</v>
      </c>
      <c r="B2194" s="7"/>
      <c r="C2194" s="8"/>
      <c r="D2194" s="18"/>
      <c r="E2194" s="10"/>
      <c r="F2194" s="10"/>
      <c r="I2194" s="13" t="str">
        <f t="array" ref="I2194">IF(D2194="","",INDEX('Товары '!$D$2:$D$78, MATCH(D2194, 'Товары '!$B$2:$B$78, 0)))
</f>
        <v/>
      </c>
      <c r="J2194" s="13" t="str">
        <f>IF(D2194="","",VLOOKUP(D2194, 'Товары '!$B$2:$C$78, 2, FALSE))
</f>
        <v/>
      </c>
      <c r="K2194" s="15">
        <f t="shared" si="43"/>
        <v>0</v>
      </c>
    </row>
    <row r="2195">
      <c r="A2195" s="6">
        <v>49.0</v>
      </c>
      <c r="B2195" s="7"/>
      <c r="C2195" s="8"/>
      <c r="D2195" s="18"/>
      <c r="E2195" s="10"/>
      <c r="F2195" s="10"/>
      <c r="I2195" s="13" t="str">
        <f t="array" ref="I2195">IF(D2195="","",INDEX('Товары '!$D$2:$D$78, MATCH(D2195, 'Товары '!$B$2:$B$78, 0)))
</f>
        <v/>
      </c>
      <c r="J2195" s="13" t="str">
        <f>IF(D2195="","",VLOOKUP(D2195, 'Товары '!$B$2:$C$78, 2, FALSE))
</f>
        <v/>
      </c>
      <c r="K2195" s="15">
        <f t="shared" si="43"/>
        <v>0</v>
      </c>
    </row>
    <row r="2196">
      <c r="A2196" s="6">
        <v>50.0</v>
      </c>
      <c r="B2196" s="7"/>
      <c r="C2196" s="8"/>
      <c r="D2196" s="18"/>
      <c r="E2196" s="10"/>
      <c r="F2196" s="10"/>
      <c r="I2196" s="13" t="str">
        <f t="array" ref="I2196">IF(D2196="","",INDEX('Товары '!$D$2:$D$78, MATCH(D2196, 'Товары '!$B$2:$B$78, 0)))
</f>
        <v/>
      </c>
      <c r="J2196" s="13" t="str">
        <f>IF(D2196="","",VLOOKUP(D2196, 'Товары '!$B$2:$C$78, 2, FALSE))
</f>
        <v/>
      </c>
      <c r="K2196" s="15">
        <f t="shared" si="43"/>
        <v>0</v>
      </c>
    </row>
    <row r="2197">
      <c r="A2197" s="6">
        <v>51.0</v>
      </c>
      <c r="B2197" s="7"/>
      <c r="C2197" s="8"/>
      <c r="D2197" s="18"/>
      <c r="E2197" s="10"/>
      <c r="F2197" s="10"/>
      <c r="I2197" s="13" t="str">
        <f t="array" ref="I2197">IF(D2197="","",INDEX('Товары '!$D$2:$D$78, MATCH(D2197, 'Товары '!$B$2:$B$78, 0)))
</f>
        <v/>
      </c>
      <c r="J2197" s="13" t="str">
        <f>IF(D2197="","",VLOOKUP(D2197, 'Товары '!$B$2:$C$78, 2, FALSE))
</f>
        <v/>
      </c>
      <c r="K2197" s="15">
        <f t="shared" si="43"/>
        <v>0</v>
      </c>
    </row>
    <row r="2198">
      <c r="A2198" s="6">
        <v>52.0</v>
      </c>
      <c r="B2198" s="7"/>
      <c r="C2198" s="8"/>
      <c r="D2198" s="18"/>
      <c r="E2198" s="10"/>
      <c r="F2198" s="10"/>
      <c r="I2198" s="13" t="str">
        <f t="array" ref="I2198">IF(D2198="","",INDEX('Товары '!$D$2:$D$78, MATCH(D2198, 'Товары '!$B$2:$B$78, 0)))
</f>
        <v/>
      </c>
      <c r="J2198" s="13" t="str">
        <f>IF(D2198="","",VLOOKUP(D2198, 'Товары '!$B$2:$C$78, 2, FALSE))
</f>
        <v/>
      </c>
      <c r="K2198" s="15">
        <f t="shared" si="43"/>
        <v>0</v>
      </c>
    </row>
    <row r="2199">
      <c r="A2199" s="6">
        <v>53.0</v>
      </c>
      <c r="B2199" s="7"/>
      <c r="C2199" s="8"/>
      <c r="D2199" s="18"/>
      <c r="E2199" s="10"/>
      <c r="F2199" s="10"/>
      <c r="I2199" s="13" t="str">
        <f t="array" ref="I2199">IF(D2199="","",INDEX('Товары '!$D$2:$D$78, MATCH(D2199, 'Товары '!$B$2:$B$78, 0)))
</f>
        <v/>
      </c>
      <c r="J2199" s="13" t="str">
        <f>IF(D2199="","",VLOOKUP(D2199, 'Товары '!$B$2:$C$78, 2, FALSE))
</f>
        <v/>
      </c>
      <c r="K2199" s="15">
        <f t="shared" si="43"/>
        <v>0</v>
      </c>
    </row>
    <row r="2200">
      <c r="A2200" s="6">
        <v>54.0</v>
      </c>
      <c r="B2200" s="7"/>
      <c r="C2200" s="8"/>
      <c r="D2200" s="18"/>
      <c r="E2200" s="10"/>
      <c r="F2200" s="10"/>
      <c r="I2200" s="13" t="str">
        <f t="array" ref="I2200">IF(D2200="","",INDEX('Товары '!$D$2:$D$78, MATCH(D2200, 'Товары '!$B$2:$B$78, 0)))
</f>
        <v/>
      </c>
      <c r="J2200" s="13" t="str">
        <f>IF(D2200="","",VLOOKUP(D2200, 'Товары '!$B$2:$C$78, 2, FALSE))
</f>
        <v/>
      </c>
      <c r="K2200" s="15">
        <f t="shared" si="43"/>
        <v>0</v>
      </c>
    </row>
    <row r="2201">
      <c r="A2201" s="6">
        <v>55.0</v>
      </c>
      <c r="B2201" s="7"/>
      <c r="C2201" s="8"/>
      <c r="D2201" s="18"/>
      <c r="E2201" s="10"/>
      <c r="F2201" s="10"/>
      <c r="I2201" s="13" t="str">
        <f t="array" ref="I2201">IF(D2201="","",INDEX('Товары '!$D$2:$D$78, MATCH(D2201, 'Товары '!$B$2:$B$78, 0)))
</f>
        <v/>
      </c>
      <c r="J2201" s="13" t="str">
        <f>IF(D2201="","",VLOOKUP(D2201, 'Товары '!$B$2:$C$78, 2, FALSE))
</f>
        <v/>
      </c>
      <c r="K2201" s="15">
        <f t="shared" si="43"/>
        <v>0</v>
      </c>
    </row>
    <row r="2202">
      <c r="A2202" s="6">
        <v>56.0</v>
      </c>
      <c r="B2202" s="7"/>
      <c r="C2202" s="8"/>
      <c r="D2202" s="18"/>
      <c r="E2202" s="10"/>
      <c r="F2202" s="10"/>
      <c r="I2202" s="13" t="str">
        <f t="array" ref="I2202">IF(D2202="","",INDEX('Товары '!$D$2:$D$78, MATCH(D2202, 'Товары '!$B$2:$B$78, 0)))
</f>
        <v/>
      </c>
      <c r="J2202" s="13" t="str">
        <f>IF(D2202="","",VLOOKUP(D2202, 'Товары '!$B$2:$C$78, 2, FALSE))
</f>
        <v/>
      </c>
      <c r="K2202" s="15">
        <f t="shared" si="43"/>
        <v>0</v>
      </c>
    </row>
    <row r="2203">
      <c r="A2203" s="6">
        <v>57.0</v>
      </c>
      <c r="B2203" s="7"/>
      <c r="C2203" s="8"/>
      <c r="D2203" s="18"/>
      <c r="E2203" s="10"/>
      <c r="F2203" s="10"/>
      <c r="I2203" s="13" t="str">
        <f t="array" ref="I2203">IF(D2203="","",INDEX('Товары '!$D$2:$D$78, MATCH(D2203, 'Товары '!$B$2:$B$78, 0)))
</f>
        <v/>
      </c>
      <c r="J2203" s="13" t="str">
        <f>IF(D2203="","",VLOOKUP(D2203, 'Товары '!$B$2:$C$78, 2, FALSE))
</f>
        <v/>
      </c>
      <c r="K2203" s="15">
        <f t="shared" si="43"/>
        <v>0</v>
      </c>
    </row>
    <row r="2204">
      <c r="A2204" s="6">
        <v>58.0</v>
      </c>
      <c r="B2204" s="7"/>
      <c r="C2204" s="8"/>
      <c r="D2204" s="18"/>
      <c r="E2204" s="10"/>
      <c r="F2204" s="10"/>
      <c r="I2204" s="13" t="str">
        <f t="array" ref="I2204">IF(D2204="","",INDEX('Товары '!$D$2:$D$78, MATCH(D2204, 'Товары '!$B$2:$B$78, 0)))
</f>
        <v/>
      </c>
      <c r="J2204" s="13" t="str">
        <f>IF(D2204="","",VLOOKUP(D2204, 'Товары '!$B$2:$C$78, 2, FALSE))
</f>
        <v/>
      </c>
      <c r="K2204" s="15">
        <f t="shared" si="43"/>
        <v>0</v>
      </c>
    </row>
    <row r="2205">
      <c r="A2205" s="6">
        <v>59.0</v>
      </c>
      <c r="B2205" s="7"/>
      <c r="C2205" s="8"/>
      <c r="D2205" s="18"/>
      <c r="E2205" s="10"/>
      <c r="F2205" s="10"/>
      <c r="I2205" s="13" t="str">
        <f t="array" ref="I2205">IF(D2205="","",INDEX('Товары '!$D$2:$D$78, MATCH(D2205, 'Товары '!$B$2:$B$78, 0)))
</f>
        <v/>
      </c>
      <c r="J2205" s="13" t="str">
        <f>IF(D2205="","",VLOOKUP(D2205, 'Товары '!$B$2:$C$78, 2, FALSE))
</f>
        <v/>
      </c>
      <c r="K2205" s="15">
        <f t="shared" si="43"/>
        <v>0</v>
      </c>
    </row>
    <row r="2206">
      <c r="A2206" s="6">
        <v>60.0</v>
      </c>
      <c r="B2206" s="7"/>
      <c r="C2206" s="8"/>
      <c r="D2206" s="18"/>
      <c r="E2206" s="10"/>
      <c r="F2206" s="10"/>
      <c r="I2206" s="13" t="str">
        <f t="array" ref="I2206">IF(D2206="","",INDEX('Товары '!$D$2:$D$78, MATCH(D2206, 'Товары '!$B$2:$B$78, 0)))
</f>
        <v/>
      </c>
      <c r="J2206" s="13" t="str">
        <f>IF(D2206="","",VLOOKUP(D2206, 'Товары '!$B$2:$C$78, 2, FALSE))
</f>
        <v/>
      </c>
      <c r="K2206" s="15">
        <f t="shared" si="43"/>
        <v>0</v>
      </c>
    </row>
    <row r="2207">
      <c r="A2207" s="24" t="s">
        <v>0</v>
      </c>
      <c r="B2207" s="25" t="s">
        <v>1</v>
      </c>
      <c r="C2207" s="26" t="s">
        <v>2</v>
      </c>
      <c r="D2207" s="27" t="s">
        <v>3</v>
      </c>
      <c r="E2207" s="24" t="s">
        <v>4</v>
      </c>
      <c r="F2207" s="24" t="s">
        <v>5</v>
      </c>
      <c r="G2207" s="28" t="s">
        <v>6</v>
      </c>
      <c r="H2207" s="29" t="s">
        <v>7</v>
      </c>
      <c r="I2207" s="24" t="s">
        <v>8</v>
      </c>
      <c r="J2207" s="24" t="s">
        <v>9</v>
      </c>
      <c r="K2207" s="30" t="s">
        <v>10</v>
      </c>
    </row>
    <row r="2210">
      <c r="A2210" s="31">
        <v>1.0</v>
      </c>
      <c r="B2210" s="32">
        <v>45987.0</v>
      </c>
      <c r="C2210" s="33">
        <v>0.5767129629629629</v>
      </c>
      <c r="D2210" s="9" t="s">
        <v>12</v>
      </c>
      <c r="E2210" s="19"/>
      <c r="F2210" s="19"/>
      <c r="G2210" s="34">
        <f>SUM(K2210:K2735)</f>
        <v>2181.3</v>
      </c>
      <c r="H2210" s="35">
        <f>SUM(J2210:K2735)</f>
        <v>5033</v>
      </c>
      <c r="I2210" s="36">
        <f t="array" ref="I2210">IF(D2210="","",INDEX('Товары '!$D$2:$D$78, MATCH(D2210, 'Товары '!$B$2:$B$78, 0)))
</f>
        <v>13</v>
      </c>
      <c r="J2210" s="36">
        <f>IF(D2210="","",VLOOKUP(D2210, 'Товары '!$B$2:$C$78, 2, FALSE))
</f>
        <v>6.4</v>
      </c>
      <c r="K2210" s="37">
        <f t="shared" ref="K2210:K2261" si="44">IF(OR(I2210="", J2210=""), "", VALUE(I2210) - VALUE(J2210))-F2210
</f>
        <v>6.6</v>
      </c>
    </row>
    <row r="2211">
      <c r="A2211" s="31">
        <v>2.0</v>
      </c>
      <c r="B2211" s="38">
        <v>45987.0</v>
      </c>
      <c r="C2211" s="39">
        <v>0.5767824074074074</v>
      </c>
      <c r="D2211" s="9" t="s">
        <v>16</v>
      </c>
      <c r="E2211" s="19"/>
      <c r="F2211" s="19"/>
      <c r="G2211" s="34"/>
      <c r="H2211" s="35"/>
      <c r="I2211" s="40">
        <f t="array" ref="I2211">IF(D2211="","",INDEX('Товары '!$D$2:$D$78, MATCH(D2211, 'Товары '!$B$2:$B$78, 0)))
</f>
        <v>15</v>
      </c>
      <c r="J2211" s="36">
        <f>IF(D2211="","",VLOOKUP(D2211, 'Товары '!$B$2:$C$78, 2, FALSE))
</f>
        <v>8.5</v>
      </c>
      <c r="K2211" s="37">
        <f t="shared" si="44"/>
        <v>6.5</v>
      </c>
    </row>
    <row r="2212">
      <c r="A2212" s="31">
        <v>3.0</v>
      </c>
      <c r="B2212" s="41">
        <v>45987.0</v>
      </c>
      <c r="C2212" s="42">
        <v>0.5803356481481482</v>
      </c>
      <c r="D2212" s="9" t="s">
        <v>14</v>
      </c>
      <c r="E2212" s="19"/>
      <c r="F2212" s="19"/>
      <c r="G2212" s="34"/>
      <c r="H2212" s="35"/>
      <c r="I2212" s="36">
        <f t="array" ref="I2212">IF(D2212="","",INDEX('Товары '!$D$2:$D$78, MATCH(D2212, 'Товары '!$B$2:$B$78, 0)))
</f>
        <v>15</v>
      </c>
      <c r="J2212" s="36">
        <f>IF(D2212="","",VLOOKUP(D2212, 'Товары '!$B$2:$C$78, 2, FALSE))
</f>
        <v>9</v>
      </c>
      <c r="K2212" s="37">
        <f t="shared" si="44"/>
        <v>6</v>
      </c>
    </row>
    <row r="2213">
      <c r="A2213" s="31">
        <v>4.0</v>
      </c>
      <c r="B2213" s="41">
        <v>45987.0</v>
      </c>
      <c r="C2213" s="42">
        <v>0.6095601851851852</v>
      </c>
      <c r="D2213" s="9" t="s">
        <v>22</v>
      </c>
      <c r="E2213" s="19"/>
      <c r="F2213" s="19"/>
      <c r="G2213" s="34"/>
      <c r="H2213" s="35"/>
      <c r="I2213" s="36">
        <f t="array" ref="I2213">IF(D2213="","",INDEX('Товары '!$D$2:$D$78, MATCH(D2213, 'Товары '!$B$2:$B$78, 0)))
</f>
        <v>15</v>
      </c>
      <c r="J2213" s="36">
        <f>IF(D2213="","",VLOOKUP(D2213, 'Товары '!$B$2:$C$78, 2, FALSE))
</f>
        <v>6</v>
      </c>
      <c r="K2213" s="37">
        <f t="shared" si="44"/>
        <v>9</v>
      </c>
    </row>
    <row r="2214">
      <c r="A2214" s="31">
        <v>5.0</v>
      </c>
      <c r="B2214" s="41">
        <v>45987.0</v>
      </c>
      <c r="C2214" s="42">
        <v>0.6407407407407407</v>
      </c>
      <c r="D2214" s="9" t="s">
        <v>16</v>
      </c>
      <c r="E2214" s="19"/>
      <c r="F2214" s="19"/>
      <c r="G2214" s="34"/>
      <c r="H2214" s="35"/>
      <c r="I2214" s="36">
        <f t="array" ref="I2214">IF(D2214="","",INDEX('Товары '!$D$2:$D$78, MATCH(D2214, 'Товары '!$B$2:$B$78, 0)))
</f>
        <v>15</v>
      </c>
      <c r="J2214" s="36">
        <f>IF(D2214="","",VLOOKUP(D2214, 'Товары '!$B$2:$C$78, 2, FALSE))
</f>
        <v>8.5</v>
      </c>
      <c r="K2214" s="37">
        <f t="shared" si="44"/>
        <v>6.5</v>
      </c>
    </row>
    <row r="2215">
      <c r="A2215" s="31">
        <v>6.0</v>
      </c>
      <c r="B2215" s="38">
        <v>45987.0</v>
      </c>
      <c r="C2215" s="42">
        <v>0.6401851851851852</v>
      </c>
      <c r="D2215" s="9" t="s">
        <v>18</v>
      </c>
      <c r="E2215" s="19"/>
      <c r="F2215" s="19"/>
      <c r="G2215" s="34"/>
      <c r="H2215" s="35"/>
      <c r="I2215" s="36">
        <f t="array" ref="I2215">IF(D2215="","",INDEX('Товары '!$D$2:$D$78, MATCH(D2215, 'Товары '!$B$2:$B$78, 0)))
</f>
        <v>15</v>
      </c>
      <c r="J2215" s="36">
        <f>IF(D2215="","",VLOOKUP(D2215, 'Товары '!$B$2:$C$78, 2, FALSE))
</f>
        <v>8</v>
      </c>
      <c r="K2215" s="37">
        <f t="shared" si="44"/>
        <v>7</v>
      </c>
    </row>
    <row r="2216">
      <c r="A2216" s="31">
        <v>7.0</v>
      </c>
      <c r="B2216" s="38">
        <v>45987.0</v>
      </c>
      <c r="C2216" s="42">
        <v>0.6402893518518519</v>
      </c>
      <c r="D2216" s="9" t="s">
        <v>18</v>
      </c>
      <c r="E2216" s="19"/>
      <c r="F2216" s="19"/>
      <c r="G2216" s="34"/>
      <c r="H2216" s="35"/>
      <c r="I2216" s="36">
        <f t="array" ref="I2216">IF(D2216="","",INDEX('Товары '!$D$2:$D$78, MATCH(D2216, 'Товары '!$B$2:$B$78, 0)))
</f>
        <v>15</v>
      </c>
      <c r="J2216" s="36">
        <f>IF(D2216="","",VLOOKUP(D2216, 'Товары '!$B$2:$C$78, 2, FALSE))
</f>
        <v>8</v>
      </c>
      <c r="K2216" s="37">
        <f t="shared" si="44"/>
        <v>7</v>
      </c>
    </row>
    <row r="2217">
      <c r="A2217" s="31">
        <v>8.0</v>
      </c>
      <c r="B2217" s="38">
        <v>45987.0</v>
      </c>
      <c r="C2217" s="42">
        <v>0.6542476851851852</v>
      </c>
      <c r="D2217" s="9" t="s">
        <v>24</v>
      </c>
      <c r="E2217" s="19"/>
      <c r="F2217" s="19"/>
      <c r="G2217" s="34"/>
      <c r="H2217" s="35"/>
      <c r="I2217" s="36">
        <f t="array" ref="I2217">IF(D2217="","",INDEX('Товары '!$D$2:$D$78, MATCH(D2217, 'Товары '!$B$2:$B$78, 0)))
</f>
        <v>15</v>
      </c>
      <c r="J2217" s="36">
        <f>IF(D2217="","",VLOOKUP(D2217, 'Товары '!$B$2:$C$78, 2, FALSE))
</f>
        <v>8.5</v>
      </c>
      <c r="K2217" s="37">
        <f t="shared" si="44"/>
        <v>6.5</v>
      </c>
    </row>
    <row r="2218">
      <c r="A2218" s="31">
        <v>9.0</v>
      </c>
      <c r="B2218" s="38">
        <v>45987.0</v>
      </c>
      <c r="C2218" s="42">
        <v>0.6542939814814814</v>
      </c>
      <c r="D2218" s="9" t="s">
        <v>24</v>
      </c>
      <c r="E2218" s="19"/>
      <c r="F2218" s="19"/>
      <c r="G2218" s="34"/>
      <c r="H2218" s="35"/>
      <c r="I2218" s="36">
        <f t="array" ref="I2218">IF(D2218="","",INDEX('Товары '!$D$2:$D$78, MATCH(D2218, 'Товары '!$B$2:$B$78, 0)))
</f>
        <v>15</v>
      </c>
      <c r="J2218" s="36">
        <f>IF(D2218="","",VLOOKUP(D2218, 'Товары '!$B$2:$C$78, 2, FALSE))
</f>
        <v>8.5</v>
      </c>
      <c r="K2218" s="37">
        <f t="shared" si="44"/>
        <v>6.5</v>
      </c>
    </row>
    <row r="2219">
      <c r="A2219" s="31">
        <v>10.0</v>
      </c>
      <c r="B2219" s="38">
        <v>45987.0</v>
      </c>
      <c r="C2219" s="42">
        <v>0.6542939814814814</v>
      </c>
      <c r="D2219" s="9" t="s">
        <v>15</v>
      </c>
      <c r="E2219" s="19"/>
      <c r="F2219" s="19"/>
      <c r="G2219" s="34"/>
      <c r="H2219" s="35"/>
      <c r="I2219" s="36">
        <f t="array" ref="I2219">IF(D2219="","",INDEX('Товары '!$D$2:$D$78, MATCH(D2219, 'Товары '!$B$2:$B$78, 0)))
</f>
        <v>15</v>
      </c>
      <c r="J2219" s="36">
        <f>IF(D2219="","",VLOOKUP(D2219, 'Товары '!$B$2:$C$78, 2, FALSE))
</f>
        <v>9</v>
      </c>
      <c r="K2219" s="37">
        <f t="shared" si="44"/>
        <v>6</v>
      </c>
    </row>
    <row r="2220">
      <c r="A2220" s="31">
        <v>11.0</v>
      </c>
      <c r="B2220" s="38">
        <v>45987.0</v>
      </c>
      <c r="C2220" s="42">
        <v>0.6569907407407407</v>
      </c>
      <c r="D2220" s="9" t="s">
        <v>12</v>
      </c>
      <c r="E2220" s="19"/>
      <c r="F2220" s="19"/>
      <c r="G2220" s="34"/>
      <c r="H2220" s="35"/>
      <c r="I2220" s="36">
        <f t="array" ref="I2220">IF(D2220="","",INDEX('Товары '!$D$2:$D$78, MATCH(D2220, 'Товары '!$B$2:$B$78, 0)))
</f>
        <v>13</v>
      </c>
      <c r="J2220" s="36">
        <f>IF(D2220="","",VLOOKUP(D2220, 'Товары '!$B$2:$C$78, 2, FALSE))
</f>
        <v>6.4</v>
      </c>
      <c r="K2220" s="37">
        <f t="shared" si="44"/>
        <v>6.6</v>
      </c>
    </row>
    <row r="2221">
      <c r="A2221" s="31">
        <v>12.0</v>
      </c>
      <c r="B2221" s="38">
        <v>45987.0</v>
      </c>
      <c r="C2221" s="42">
        <v>0.6744097222222222</v>
      </c>
      <c r="D2221" s="9" t="s">
        <v>16</v>
      </c>
      <c r="E2221" s="19"/>
      <c r="F2221" s="19"/>
      <c r="G2221" s="34"/>
      <c r="H2221" s="35"/>
      <c r="I2221" s="40">
        <f t="array" ref="I2221">IF(D2221="","",INDEX('Товары '!$D$2:$D$78, MATCH(D2221, 'Товары '!$B$2:$B$78, 0)))
</f>
        <v>15</v>
      </c>
      <c r="J2221" s="36">
        <f>IF(D2221="","",VLOOKUP(D2221, 'Товары '!$B$2:$C$78, 2, FALSE))
</f>
        <v>8.5</v>
      </c>
      <c r="K2221" s="37">
        <f t="shared" si="44"/>
        <v>6.5</v>
      </c>
    </row>
    <row r="2222">
      <c r="A2222" s="31">
        <v>13.0</v>
      </c>
      <c r="B2222" s="38">
        <v>45987.0</v>
      </c>
      <c r="C2222" s="42">
        <v>0.6744560185185186</v>
      </c>
      <c r="D2222" s="9" t="s">
        <v>12</v>
      </c>
      <c r="E2222" s="19"/>
      <c r="F2222" s="19"/>
      <c r="G2222" s="34"/>
      <c r="H2222" s="35"/>
      <c r="I2222" s="36">
        <f t="array" ref="I2222">IF(D2222="","",INDEX('Товары '!$D$2:$D$78, MATCH(D2222, 'Товары '!$B$2:$B$78, 0)))
</f>
        <v>13</v>
      </c>
      <c r="J2222" s="36">
        <f>IF(D2222="","",VLOOKUP(D2222, 'Товары '!$B$2:$C$78, 2, FALSE))
</f>
        <v>6.4</v>
      </c>
      <c r="K2222" s="37">
        <f t="shared" si="44"/>
        <v>6.6</v>
      </c>
    </row>
    <row r="2223">
      <c r="A2223" s="31">
        <v>14.0</v>
      </c>
      <c r="B2223" s="38">
        <v>45987.0</v>
      </c>
      <c r="C2223" s="42">
        <v>0.7004050925925925</v>
      </c>
      <c r="D2223" s="9" t="s">
        <v>39</v>
      </c>
      <c r="E2223" s="19"/>
      <c r="F2223" s="43"/>
      <c r="G2223" s="34"/>
      <c r="H2223" s="35"/>
      <c r="I2223" s="36">
        <f t="array" ref="I2223">IF(D2223="","",INDEX('Товары '!$D$2:$D$78, MATCH(D2223, 'Товары '!$B$2:$B$78, 0)))
</f>
        <v>15</v>
      </c>
      <c r="J2223" s="36">
        <f>IF(D2223="","",VLOOKUP(D2223, 'Товары '!$B$2:$C$78, 2, FALSE))
</f>
        <v>8</v>
      </c>
      <c r="K2223" s="37">
        <f t="shared" si="44"/>
        <v>7</v>
      </c>
    </row>
    <row r="2224">
      <c r="A2224" s="31">
        <v>15.0</v>
      </c>
      <c r="B2224" s="38">
        <v>45987.0</v>
      </c>
      <c r="C2224" s="42">
        <v>0.704849537037037</v>
      </c>
      <c r="D2224" s="9" t="s">
        <v>15</v>
      </c>
      <c r="E2224" s="19"/>
      <c r="F2224" s="19"/>
      <c r="G2224" s="34"/>
      <c r="H2224" s="35"/>
      <c r="I2224" s="36">
        <f t="array" ref="I2224">IF(D2224="","",INDEX('Товары '!$D$2:$D$78, MATCH(D2224, 'Товары '!$B$2:$B$78, 0)))
</f>
        <v>15</v>
      </c>
      <c r="J2224" s="36">
        <f>IF(D2224="","",VLOOKUP(D2224, 'Товары '!$B$2:$C$78, 2, FALSE))
</f>
        <v>9</v>
      </c>
      <c r="K2224" s="37">
        <f t="shared" si="44"/>
        <v>6</v>
      </c>
    </row>
    <row r="2225">
      <c r="A2225" s="31">
        <v>16.0</v>
      </c>
      <c r="B2225" s="38">
        <v>45987.0</v>
      </c>
      <c r="C2225" s="42">
        <v>0.7049768518518519</v>
      </c>
      <c r="D2225" s="9" t="s">
        <v>14</v>
      </c>
      <c r="E2225" s="19"/>
      <c r="F2225" s="19"/>
      <c r="G2225" s="34"/>
      <c r="H2225" s="35"/>
      <c r="I2225" s="36">
        <f t="array" ref="I2225">IF(D2225="","",INDEX('Товары '!$D$2:$D$78, MATCH(D2225, 'Товары '!$B$2:$B$78, 0)))
</f>
        <v>15</v>
      </c>
      <c r="J2225" s="36">
        <f>IF(D2225="","",VLOOKUP(D2225, 'Товары '!$B$2:$C$78, 2, FALSE))
</f>
        <v>9</v>
      </c>
      <c r="K2225" s="37">
        <f t="shared" si="44"/>
        <v>6</v>
      </c>
    </row>
    <row r="2226">
      <c r="A2226" s="31">
        <v>17.0</v>
      </c>
      <c r="B2226" s="38">
        <v>45987.0</v>
      </c>
      <c r="C2226" s="42">
        <v>0.7079282407407408</v>
      </c>
      <c r="D2226" s="9" t="s">
        <v>15</v>
      </c>
      <c r="E2226" s="19"/>
      <c r="F2226" s="19"/>
      <c r="G2226" s="34"/>
      <c r="H2226" s="35"/>
      <c r="I2226" s="36">
        <f t="array" ref="I2226">IF(D2226="","",INDEX('Товары '!$D$2:$D$78, MATCH(D2226, 'Товары '!$B$2:$B$78, 0)))
</f>
        <v>15</v>
      </c>
      <c r="J2226" s="36">
        <f>IF(D2226="","",VLOOKUP(D2226, 'Товары '!$B$2:$C$78, 2, FALSE))
</f>
        <v>9</v>
      </c>
      <c r="K2226" s="37">
        <f t="shared" si="44"/>
        <v>6</v>
      </c>
    </row>
    <row r="2227">
      <c r="A2227" s="31">
        <v>18.0</v>
      </c>
      <c r="B2227" s="38">
        <v>45987.0</v>
      </c>
      <c r="C2227" s="42">
        <v>0.7079861111111111</v>
      </c>
      <c r="D2227" s="9" t="s">
        <v>15</v>
      </c>
      <c r="E2227" s="19"/>
      <c r="F2227" s="19"/>
      <c r="G2227" s="34"/>
      <c r="H2227" s="35"/>
      <c r="I2227" s="36">
        <f t="array" ref="I2227">IF(D2227="","",INDEX('Товары '!$D$2:$D$78, MATCH(D2227, 'Товары '!$B$2:$B$78, 0)))
</f>
        <v>15</v>
      </c>
      <c r="J2227" s="36">
        <f>IF(D2227="","",VLOOKUP(D2227, 'Товары '!$B$2:$C$78, 2, FALSE))
</f>
        <v>9</v>
      </c>
      <c r="K2227" s="37">
        <f t="shared" si="44"/>
        <v>6</v>
      </c>
    </row>
    <row r="2228">
      <c r="A2228" s="31">
        <v>19.0</v>
      </c>
      <c r="B2228" s="38">
        <v>45987.0</v>
      </c>
      <c r="C2228" s="42">
        <v>0.7317708333333334</v>
      </c>
      <c r="D2228" s="9" t="s">
        <v>22</v>
      </c>
      <c r="E2228" s="19"/>
      <c r="F2228" s="19"/>
      <c r="G2228" s="34"/>
      <c r="H2228" s="35"/>
      <c r="I2228" s="36">
        <f t="array" ref="I2228">IF(D2228="","",INDEX('Товары '!$D$2:$D$78, MATCH(D2228, 'Товары '!$B$2:$B$78, 0)))
</f>
        <v>15</v>
      </c>
      <c r="J2228" s="36">
        <f>IF(D2228="","",VLOOKUP(D2228, 'Товары '!$B$2:$C$78, 2, FALSE))
</f>
        <v>6</v>
      </c>
      <c r="K2228" s="37">
        <f t="shared" si="44"/>
        <v>9</v>
      </c>
    </row>
    <row r="2229">
      <c r="A2229" s="31">
        <v>20.0</v>
      </c>
      <c r="B2229" s="38">
        <v>45987.0</v>
      </c>
      <c r="C2229" s="42">
        <v>0.7377546296296297</v>
      </c>
      <c r="D2229" s="9" t="s">
        <v>24</v>
      </c>
      <c r="E2229" s="19"/>
      <c r="F2229" s="19"/>
      <c r="G2229" s="34"/>
      <c r="H2229" s="35"/>
      <c r="I2229" s="36">
        <f t="array" ref="I2229">IF(D2229="","",INDEX('Товары '!$D$2:$D$78, MATCH(D2229, 'Товары '!$B$2:$B$78, 0)))
</f>
        <v>15</v>
      </c>
      <c r="J2229" s="36">
        <f>IF(D2229="","",VLOOKUP(D2229, 'Товары '!$B$2:$C$78, 2, FALSE))
</f>
        <v>8.5</v>
      </c>
      <c r="K2229" s="37">
        <f t="shared" si="44"/>
        <v>6.5</v>
      </c>
    </row>
    <row r="2230">
      <c r="A2230" s="31">
        <v>21.0</v>
      </c>
      <c r="B2230" s="38">
        <v>45987.0</v>
      </c>
      <c r="C2230" s="42">
        <v>0.7462962962962963</v>
      </c>
      <c r="D2230" s="9" t="s">
        <v>18</v>
      </c>
      <c r="E2230" s="19"/>
      <c r="F2230" s="19"/>
      <c r="G2230" s="34"/>
      <c r="H2230" s="35"/>
      <c r="I2230" s="36">
        <f t="array" ref="I2230">IF(D2230="","",INDEX('Товары '!$D$2:$D$78, MATCH(D2230, 'Товары '!$B$2:$B$78, 0)))
</f>
        <v>15</v>
      </c>
      <c r="J2230" s="36">
        <f>IF(D2230="","",VLOOKUP(D2230, 'Товары '!$B$2:$C$78, 2, FALSE))
</f>
        <v>8</v>
      </c>
      <c r="K2230" s="37">
        <f t="shared" si="44"/>
        <v>7</v>
      </c>
    </row>
    <row r="2231">
      <c r="A2231" s="31">
        <v>22.0</v>
      </c>
      <c r="B2231" s="38">
        <v>45987.0</v>
      </c>
      <c r="C2231" s="42">
        <v>0.7479398148148149</v>
      </c>
      <c r="D2231" s="9" t="s">
        <v>12</v>
      </c>
      <c r="E2231" s="19"/>
      <c r="F2231" s="19"/>
      <c r="G2231" s="34"/>
      <c r="H2231" s="35"/>
      <c r="I2231" s="36">
        <f t="array" ref="I2231">IF(D2231="","",INDEX('Товары '!$D$2:$D$78, MATCH(D2231, 'Товары '!$B$2:$B$78, 0)))
</f>
        <v>13</v>
      </c>
      <c r="J2231" s="36">
        <f>IF(D2231="","",VLOOKUP(D2231, 'Товары '!$B$2:$C$78, 2, FALSE))
</f>
        <v>6.4</v>
      </c>
      <c r="K2231" s="37">
        <f t="shared" si="44"/>
        <v>6.6</v>
      </c>
    </row>
    <row r="2232">
      <c r="A2232" s="31">
        <v>23.0</v>
      </c>
      <c r="B2232" s="38">
        <v>45987.0</v>
      </c>
      <c r="C2232" s="42">
        <v>0.7494560185185185</v>
      </c>
      <c r="D2232" s="9" t="s">
        <v>15</v>
      </c>
      <c r="E2232" s="19"/>
      <c r="F2232" s="19"/>
      <c r="G2232" s="34"/>
      <c r="H2232" s="35"/>
      <c r="I2232" s="40">
        <f t="array" ref="I2232">IF(D2232="","",INDEX('Товары '!$D$2:$D$78, MATCH(D2232, 'Товары '!$B$2:$B$78, 0)))
</f>
        <v>15</v>
      </c>
      <c r="J2232" s="36">
        <f>IF(D2232="","",VLOOKUP(D2232, 'Товары '!$B$2:$C$78, 2, FALSE))
</f>
        <v>9</v>
      </c>
      <c r="K2232" s="37">
        <f t="shared" si="44"/>
        <v>6</v>
      </c>
    </row>
    <row r="2233">
      <c r="A2233" s="31">
        <v>24.0</v>
      </c>
      <c r="B2233" s="38">
        <v>45987.0</v>
      </c>
      <c r="C2233" s="42">
        <v>0.749525462962963</v>
      </c>
      <c r="D2233" s="9" t="s">
        <v>12</v>
      </c>
      <c r="E2233" s="19"/>
      <c r="F2233" s="19"/>
      <c r="G2233" s="34"/>
      <c r="H2233" s="35"/>
      <c r="I2233" s="36">
        <f t="array" ref="I2233">IF(D2233="","",INDEX('Товары '!$D$2:$D$78, MATCH(D2233, 'Товары '!$B$2:$B$78, 0)))
</f>
        <v>13</v>
      </c>
      <c r="J2233" s="36">
        <f>IF(D2233="","",VLOOKUP(D2233, 'Товары '!$B$2:$C$78, 2, FALSE))
</f>
        <v>6.4</v>
      </c>
      <c r="K2233" s="37">
        <f t="shared" si="44"/>
        <v>6.6</v>
      </c>
    </row>
    <row r="2234">
      <c r="A2234" s="31">
        <v>25.0</v>
      </c>
      <c r="B2234" s="38">
        <v>45987.0</v>
      </c>
      <c r="C2234" s="42">
        <v>0.7959722222222222</v>
      </c>
      <c r="D2234" s="9" t="s">
        <v>15</v>
      </c>
      <c r="E2234" s="19"/>
      <c r="F2234" s="19"/>
      <c r="G2234" s="34"/>
      <c r="H2234" s="35"/>
      <c r="I2234" s="36">
        <f t="array" ref="I2234">IF(D2234="","",INDEX('Товары '!$D$2:$D$78, MATCH(D2234, 'Товары '!$B$2:$B$78, 0)))
</f>
        <v>15</v>
      </c>
      <c r="J2234" s="36">
        <f>IF(D2234="","",VLOOKUP(D2234, 'Товары '!$B$2:$C$78, 2, FALSE))
</f>
        <v>9</v>
      </c>
      <c r="K2234" s="37">
        <f t="shared" si="44"/>
        <v>6</v>
      </c>
    </row>
    <row r="2235">
      <c r="A2235" s="31">
        <v>26.0</v>
      </c>
      <c r="B2235" s="38">
        <v>45987.0</v>
      </c>
      <c r="C2235" s="42">
        <v>0.7960185185185186</v>
      </c>
      <c r="D2235" s="9" t="s">
        <v>12</v>
      </c>
      <c r="E2235" s="19"/>
      <c r="F2235" s="19"/>
      <c r="G2235" s="34"/>
      <c r="H2235" s="35"/>
      <c r="I2235" s="36">
        <f t="array" ref="I2235">IF(D2235="","",INDEX('Товары '!$D$2:$D$78, MATCH(D2235, 'Товары '!$B$2:$B$78, 0)))
</f>
        <v>13</v>
      </c>
      <c r="J2235" s="36">
        <f>IF(D2235="","",VLOOKUP(D2235, 'Товары '!$B$2:$C$78, 2, FALSE))
</f>
        <v>6.4</v>
      </c>
      <c r="K2235" s="37">
        <f t="shared" si="44"/>
        <v>6.6</v>
      </c>
    </row>
    <row r="2236">
      <c r="A2236" s="31">
        <v>27.0</v>
      </c>
      <c r="B2236" s="38">
        <v>45987.0</v>
      </c>
      <c r="C2236" s="42">
        <v>0.8056712962962963</v>
      </c>
      <c r="D2236" s="9" t="s">
        <v>15</v>
      </c>
      <c r="E2236" s="19"/>
      <c r="F2236" s="19"/>
      <c r="G2236" s="34"/>
      <c r="H2236" s="35"/>
      <c r="I2236" s="40">
        <f t="array" ref="I2236">IF(D2236="","",INDEX('Товары '!$D$2:$D$78, MATCH(D2236, 'Товары '!$B$2:$B$78, 0)))
</f>
        <v>15</v>
      </c>
      <c r="J2236" s="36">
        <f>IF(D2236="","",VLOOKUP(D2236, 'Товары '!$B$2:$C$78, 2, FALSE))
</f>
        <v>9</v>
      </c>
      <c r="K2236" s="37">
        <f t="shared" si="44"/>
        <v>6</v>
      </c>
    </row>
    <row r="2237">
      <c r="A2237" s="31">
        <v>28.0</v>
      </c>
      <c r="B2237" s="38">
        <v>45987.0</v>
      </c>
      <c r="C2237" s="42">
        <v>0.8057407407407408</v>
      </c>
      <c r="D2237" s="9" t="s">
        <v>17</v>
      </c>
      <c r="E2237" s="19"/>
      <c r="F2237" s="43"/>
      <c r="G2237" s="34"/>
      <c r="H2237" s="35"/>
      <c r="I2237" s="40">
        <f t="array" ref="I2237">IF(D2237="","",INDEX('Товары '!$D$2:$D$78, MATCH(D2237, 'Товары '!$B$2:$B$78, 0)))
</f>
        <v>15</v>
      </c>
      <c r="J2237" s="36">
        <f>IF(D2237="","",VLOOKUP(D2237, 'Товары '!$B$2:$C$78, 2, FALSE))
</f>
        <v>9</v>
      </c>
      <c r="K2237" s="37">
        <f t="shared" si="44"/>
        <v>6</v>
      </c>
    </row>
    <row r="2238">
      <c r="A2238" s="31">
        <v>29.0</v>
      </c>
      <c r="B2238" s="38">
        <v>45987.0</v>
      </c>
      <c r="C2238" s="42">
        <v>0.8058333333333333</v>
      </c>
      <c r="D2238" s="9" t="s">
        <v>12</v>
      </c>
      <c r="E2238" s="19"/>
      <c r="F2238" s="19"/>
      <c r="G2238" s="34"/>
      <c r="H2238" s="35"/>
      <c r="I2238" s="36">
        <f t="array" ref="I2238">IF(D2238="","",INDEX('Товары '!$D$2:$D$78, MATCH(D2238, 'Товары '!$B$2:$B$78, 0)))
</f>
        <v>13</v>
      </c>
      <c r="J2238" s="36">
        <f>IF(D2238="","",VLOOKUP(D2238, 'Товары '!$B$2:$C$78, 2, FALSE))
</f>
        <v>6.4</v>
      </c>
      <c r="K2238" s="37">
        <f t="shared" si="44"/>
        <v>6.6</v>
      </c>
    </row>
    <row r="2239">
      <c r="A2239" s="31">
        <v>30.0</v>
      </c>
      <c r="B2239" s="38">
        <v>45987.0</v>
      </c>
      <c r="C2239" s="42">
        <v>0.8200925925925926</v>
      </c>
      <c r="D2239" s="9" t="s">
        <v>22</v>
      </c>
      <c r="E2239" s="19"/>
      <c r="F2239" s="19"/>
      <c r="G2239" s="34"/>
      <c r="H2239" s="35"/>
      <c r="I2239" s="36">
        <f t="array" ref="I2239">IF(D2239="","",INDEX('Товары '!$D$2:$D$78, MATCH(D2239, 'Товары '!$B$2:$B$78, 0)))
</f>
        <v>15</v>
      </c>
      <c r="J2239" s="36">
        <f>IF(D2239="","",VLOOKUP(D2239, 'Товары '!$B$2:$C$78, 2, FALSE))
</f>
        <v>6</v>
      </c>
      <c r="K2239" s="37">
        <f t="shared" si="44"/>
        <v>9</v>
      </c>
    </row>
    <row r="2240">
      <c r="A2240" s="31">
        <v>31.0</v>
      </c>
      <c r="B2240" s="38">
        <v>45987.0</v>
      </c>
      <c r="C2240" s="42">
        <v>0.8201388888888889</v>
      </c>
      <c r="D2240" s="9" t="s">
        <v>12</v>
      </c>
      <c r="E2240" s="19"/>
      <c r="F2240" s="19"/>
      <c r="G2240" s="34"/>
      <c r="H2240" s="35"/>
      <c r="I2240" s="36">
        <f t="array" ref="I2240">IF(D2240="","",INDEX('Товары '!$D$2:$D$78, MATCH(D2240, 'Товары '!$B$2:$B$78, 0)))
</f>
        <v>13</v>
      </c>
      <c r="J2240" s="36">
        <f>IF(D2240="","",VLOOKUP(D2240, 'Товары '!$B$2:$C$78, 2, FALSE))
</f>
        <v>6.4</v>
      </c>
      <c r="K2240" s="37">
        <f t="shared" si="44"/>
        <v>6.6</v>
      </c>
    </row>
    <row r="2241">
      <c r="A2241" s="31">
        <v>32.0</v>
      </c>
      <c r="B2241" s="38">
        <v>45987.0</v>
      </c>
      <c r="C2241" s="42">
        <v>0.8289004629629629</v>
      </c>
      <c r="D2241" s="9" t="s">
        <v>12</v>
      </c>
      <c r="E2241" s="19"/>
      <c r="F2241" s="19"/>
      <c r="G2241" s="34"/>
      <c r="H2241" s="35"/>
      <c r="I2241" s="36">
        <f t="array" ref="I2241">IF(D2241="","",INDEX('Товары '!$D$2:$D$78, MATCH(D2241, 'Товары '!$B$2:$B$78, 0)))
</f>
        <v>13</v>
      </c>
      <c r="J2241" s="36">
        <f>IF(D2241="","",VLOOKUP(D2241, 'Товары '!$B$2:$C$78, 2, FALSE))
</f>
        <v>6.4</v>
      </c>
      <c r="K2241" s="37">
        <f t="shared" si="44"/>
        <v>6.6</v>
      </c>
    </row>
    <row r="2242">
      <c r="A2242" s="31">
        <v>33.0</v>
      </c>
      <c r="B2242" s="32">
        <v>45987.0</v>
      </c>
      <c r="C2242" s="33">
        <v>0.8293055555555555</v>
      </c>
      <c r="D2242" s="9" t="s">
        <v>20</v>
      </c>
      <c r="E2242" s="19"/>
      <c r="F2242" s="19"/>
      <c r="G2242" s="34"/>
      <c r="H2242" s="35"/>
      <c r="I2242" s="44">
        <f t="array" ref="I2242">IF(D2242="","",INDEX('Товары '!$D$2:$D$78, MATCH(D2242, 'Товары '!$B$2:$B$78, 0)))
</f>
        <v>15</v>
      </c>
      <c r="J2242" s="44">
        <f>IF(D2242="","",VLOOKUP(D2242, 'Товары '!$B$2:$C$78, 2, FALSE))
</f>
        <v>9</v>
      </c>
      <c r="K2242" s="37">
        <f t="shared" si="44"/>
        <v>6</v>
      </c>
    </row>
    <row r="2243">
      <c r="A2243" s="31">
        <v>34.0</v>
      </c>
      <c r="B2243" s="32">
        <v>45987.0</v>
      </c>
      <c r="C2243" s="33">
        <v>0.8329282407407408</v>
      </c>
      <c r="D2243" s="9" t="s">
        <v>12</v>
      </c>
      <c r="E2243" s="19"/>
      <c r="F2243" s="19"/>
      <c r="G2243" s="34"/>
      <c r="H2243" s="35"/>
      <c r="I2243" s="44">
        <f t="array" ref="I2243">IF(D2243="","",INDEX('Товары '!$D$2:$D$78, MATCH(D2243, 'Товары '!$B$2:$B$78, 0)))
</f>
        <v>13</v>
      </c>
      <c r="J2243" s="44">
        <f>IF(D2243="","",VLOOKUP(D2243, 'Товары '!$B$2:$C$78, 2, FALSE))
</f>
        <v>6.4</v>
      </c>
      <c r="K2243" s="37">
        <f t="shared" si="44"/>
        <v>6.6</v>
      </c>
    </row>
    <row r="2244">
      <c r="A2244" s="31">
        <v>35.0</v>
      </c>
      <c r="B2244" s="32">
        <v>45987.0</v>
      </c>
      <c r="C2244" s="33">
        <v>0.838912037037037</v>
      </c>
      <c r="D2244" s="9" t="s">
        <v>14</v>
      </c>
      <c r="E2244" s="19"/>
      <c r="F2244" s="19"/>
      <c r="G2244" s="34"/>
      <c r="H2244" s="35"/>
      <c r="I2244" s="44">
        <f t="array" ref="I2244">IF(D2244="","",INDEX('Товары '!$D$2:$D$78, MATCH(D2244, 'Товары '!$B$2:$B$78, 0)))
</f>
        <v>15</v>
      </c>
      <c r="J2244" s="44">
        <f>IF(D2244="","",VLOOKUP(D2244, 'Товары '!$B$2:$C$78, 2, FALSE))
</f>
        <v>9</v>
      </c>
      <c r="K2244" s="37">
        <f t="shared" si="44"/>
        <v>6</v>
      </c>
    </row>
    <row r="2245">
      <c r="A2245" s="31">
        <v>36.0</v>
      </c>
      <c r="B2245" s="32">
        <v>45987.0</v>
      </c>
      <c r="C2245" s="33">
        <v>0.8389930555555556</v>
      </c>
      <c r="D2245" s="9" t="s">
        <v>22</v>
      </c>
      <c r="E2245" s="19"/>
      <c r="F2245" s="19"/>
      <c r="G2245" s="34"/>
      <c r="H2245" s="35"/>
      <c r="I2245" s="44">
        <f t="array" ref="I2245">IF(D2245="","",INDEX('Товары '!$D$2:$D$78, MATCH(D2245, 'Товары '!$B$2:$B$78, 0)))
</f>
        <v>15</v>
      </c>
      <c r="J2245" s="44">
        <f>IF(D2245="","",VLOOKUP(D2245, 'Товары '!$B$2:$C$78, 2, FALSE))
</f>
        <v>6</v>
      </c>
      <c r="K2245" s="37">
        <f t="shared" si="44"/>
        <v>9</v>
      </c>
    </row>
    <row r="2246">
      <c r="A2246" s="31">
        <v>37.0</v>
      </c>
      <c r="B2246" s="32">
        <v>45987.0</v>
      </c>
      <c r="C2246" s="33">
        <v>0.8390393518518519</v>
      </c>
      <c r="D2246" s="9" t="s">
        <v>12</v>
      </c>
      <c r="E2246" s="19"/>
      <c r="F2246" s="19"/>
      <c r="G2246" s="34"/>
      <c r="H2246" s="35"/>
      <c r="I2246" s="44">
        <f t="array" ref="I2246">IF(D2246="","",INDEX('Товары '!$D$2:$D$78, MATCH(D2246, 'Товары '!$B$2:$B$78, 0)))
</f>
        <v>13</v>
      </c>
      <c r="J2246" s="44">
        <f>IF(D2246="","",VLOOKUP(D2246, 'Товары '!$B$2:$C$78, 2, FALSE))
</f>
        <v>6.4</v>
      </c>
      <c r="K2246" s="37">
        <f t="shared" si="44"/>
        <v>6.6</v>
      </c>
    </row>
    <row r="2247">
      <c r="A2247" s="31">
        <v>38.0</v>
      </c>
      <c r="B2247" s="32">
        <v>45987.0</v>
      </c>
      <c r="C2247" s="33">
        <v>0.8414814814814815</v>
      </c>
      <c r="D2247" s="9" t="s">
        <v>39</v>
      </c>
      <c r="E2247" s="19"/>
      <c r="F2247" s="19"/>
      <c r="G2247" s="34"/>
      <c r="H2247" s="35"/>
      <c r="I2247" s="44">
        <f t="array" ref="I2247">IF(D2247="","",INDEX('Товары '!$D$2:$D$78, MATCH(D2247, 'Товары '!$B$2:$B$78, 0)))
</f>
        <v>15</v>
      </c>
      <c r="J2247" s="44">
        <f>IF(D2247="","",VLOOKUP(D2247, 'Товары '!$B$2:$C$78, 2, FALSE))
</f>
        <v>8</v>
      </c>
      <c r="K2247" s="37">
        <f t="shared" si="44"/>
        <v>7</v>
      </c>
    </row>
    <row r="2248">
      <c r="A2248" s="31">
        <v>39.0</v>
      </c>
      <c r="B2248" s="32">
        <v>45987.0</v>
      </c>
      <c r="C2248" s="33">
        <v>0.8623726851851852</v>
      </c>
      <c r="D2248" s="9" t="s">
        <v>24</v>
      </c>
      <c r="E2248" s="19"/>
      <c r="F2248" s="19"/>
      <c r="G2248" s="34"/>
      <c r="H2248" s="35"/>
      <c r="I2248" s="44">
        <f t="array" ref="I2248">IF(D2248="","",INDEX('Товары '!$D$2:$D$78, MATCH(D2248, 'Товары '!$B$2:$B$78, 0)))
</f>
        <v>15</v>
      </c>
      <c r="J2248" s="44">
        <f>IF(D2248="","",VLOOKUP(D2248, 'Товары '!$B$2:$C$78, 2, FALSE))
</f>
        <v>8.5</v>
      </c>
      <c r="K2248" s="37">
        <f t="shared" si="44"/>
        <v>6.5</v>
      </c>
    </row>
    <row r="2249">
      <c r="A2249" s="31">
        <v>40.0</v>
      </c>
      <c r="B2249" s="32">
        <v>45987.0</v>
      </c>
      <c r="C2249" s="33">
        <v>0.8955671296296296</v>
      </c>
      <c r="D2249" s="9" t="s">
        <v>16</v>
      </c>
      <c r="E2249" s="19"/>
      <c r="F2249" s="19"/>
      <c r="G2249" s="34"/>
      <c r="H2249" s="35"/>
      <c r="I2249" s="19">
        <f t="array" ref="I2249">IF(D2249="","",INDEX('Товары '!$D$2:$D$78, MATCH(D2249, 'Товары '!$B$2:$B$78, 0)))
</f>
        <v>15</v>
      </c>
      <c r="J2249" s="44">
        <f>IF(D2249="","",VLOOKUP(D2249, 'Товары '!$B$2:$C$78, 2, FALSE))
</f>
        <v>8.5</v>
      </c>
      <c r="K2249" s="37">
        <f t="shared" si="44"/>
        <v>6.5</v>
      </c>
    </row>
    <row r="2250">
      <c r="A2250" s="31">
        <v>41.0</v>
      </c>
      <c r="B2250" s="45"/>
      <c r="C2250" s="46"/>
      <c r="D2250" s="9" t="s">
        <v>22</v>
      </c>
      <c r="E2250" s="19"/>
      <c r="F2250" s="19"/>
      <c r="G2250" s="34"/>
      <c r="H2250" s="35"/>
      <c r="I2250" s="44">
        <f t="array" ref="I2250">IF(D2250="","",INDEX('Товары '!$D$2:$D$78, MATCH(D2250, 'Товары '!$B$2:$B$78, 0)))
</f>
        <v>15</v>
      </c>
      <c r="J2250" s="44">
        <f>IF(D2250="","",VLOOKUP(D2250, 'Товары '!$B$2:$C$78, 2, FALSE))
</f>
        <v>6</v>
      </c>
      <c r="K2250" s="37">
        <f t="shared" si="44"/>
        <v>9</v>
      </c>
    </row>
    <row r="2251">
      <c r="A2251" s="31">
        <v>42.0</v>
      </c>
      <c r="B2251" s="32">
        <v>45987.0</v>
      </c>
      <c r="C2251" s="33">
        <v>0.8960648148148148</v>
      </c>
      <c r="D2251" s="9" t="s">
        <v>15</v>
      </c>
      <c r="E2251" s="19"/>
      <c r="F2251" s="19"/>
      <c r="G2251" s="34"/>
      <c r="H2251" s="35"/>
      <c r="I2251" s="19">
        <f t="array" ref="I2251">IF(D2251="","",INDEX('Товары '!$D$2:$D$78, MATCH(D2251, 'Товары '!$B$2:$B$78, 0)))
</f>
        <v>15</v>
      </c>
      <c r="J2251" s="44">
        <f>IF(D2251="","",VLOOKUP(D2251, 'Товары '!$B$2:$C$78, 2, FALSE))
</f>
        <v>9</v>
      </c>
      <c r="K2251" s="37">
        <f t="shared" si="44"/>
        <v>6</v>
      </c>
    </row>
    <row r="2252">
      <c r="A2252" s="31">
        <v>43.0</v>
      </c>
      <c r="B2252" s="32">
        <v>45987.0</v>
      </c>
      <c r="C2252" s="33">
        <v>0.9421064814814815</v>
      </c>
      <c r="D2252" s="9" t="s">
        <v>15</v>
      </c>
      <c r="E2252" s="19"/>
      <c r="F2252" s="19"/>
      <c r="G2252" s="34"/>
      <c r="H2252" s="35"/>
      <c r="I2252" s="19">
        <f t="array" ref="I2252">IF(D2252="","",INDEX('Товары '!$D$2:$D$78, MATCH(D2252, 'Товары '!$B$2:$B$78, 0)))
</f>
        <v>15</v>
      </c>
      <c r="J2252" s="44">
        <f>IF(D2252="","",VLOOKUP(D2252, 'Товары '!$B$2:$C$78, 2, FALSE))
</f>
        <v>9</v>
      </c>
      <c r="K2252" s="37">
        <f t="shared" si="44"/>
        <v>6</v>
      </c>
    </row>
    <row r="2253">
      <c r="A2253" s="31">
        <v>44.0</v>
      </c>
      <c r="B2253" s="32">
        <v>45987.0</v>
      </c>
      <c r="C2253" s="33">
        <v>0.9423842592592593</v>
      </c>
      <c r="D2253" s="9" t="s">
        <v>15</v>
      </c>
      <c r="E2253" s="19"/>
      <c r="F2253" s="19"/>
      <c r="G2253" s="34"/>
      <c r="H2253" s="35"/>
      <c r="I2253" s="19">
        <f t="array" ref="I2253">IF(D2253="","",INDEX('Товары '!$D$2:$D$78, MATCH(D2253, 'Товары '!$B$2:$B$78, 0)))
</f>
        <v>15</v>
      </c>
      <c r="J2253" s="44">
        <f>IF(D2253="","",VLOOKUP(D2253, 'Товары '!$B$2:$C$78, 2, FALSE))
</f>
        <v>9</v>
      </c>
      <c r="K2253" s="37">
        <f t="shared" si="44"/>
        <v>6</v>
      </c>
    </row>
    <row r="2254">
      <c r="A2254" s="31">
        <v>45.0</v>
      </c>
      <c r="B2254" s="32">
        <v>45987.0</v>
      </c>
      <c r="C2254" s="33">
        <v>0.9423842592592593</v>
      </c>
      <c r="D2254" s="9" t="s">
        <v>15</v>
      </c>
      <c r="E2254" s="19"/>
      <c r="F2254" s="19"/>
      <c r="G2254" s="34"/>
      <c r="H2254" s="35"/>
      <c r="I2254" s="19">
        <f t="array" ref="I2254">IF(D2254="","",INDEX('Товары '!$D$2:$D$78, MATCH(D2254, 'Товары '!$B$2:$B$78, 0)))
</f>
        <v>15</v>
      </c>
      <c r="J2254" s="44">
        <f>IF(D2254="","",VLOOKUP(D2254, 'Товары '!$B$2:$C$78, 2, FALSE))
</f>
        <v>9</v>
      </c>
      <c r="K2254" s="37">
        <f t="shared" si="44"/>
        <v>6</v>
      </c>
    </row>
    <row r="2255">
      <c r="A2255" s="31">
        <v>46.0</v>
      </c>
      <c r="B2255" s="32">
        <v>45987.0</v>
      </c>
      <c r="C2255" s="33">
        <v>0.9424074074074074</v>
      </c>
      <c r="D2255" s="9" t="s">
        <v>15</v>
      </c>
      <c r="E2255" s="19"/>
      <c r="F2255" s="19"/>
      <c r="G2255" s="34"/>
      <c r="H2255" s="35"/>
      <c r="I2255" s="19">
        <f t="array" ref="I2255">IF(D2255="","",INDEX('Товары '!$D$2:$D$78, MATCH(D2255, 'Товары '!$B$2:$B$78, 0)))
</f>
        <v>15</v>
      </c>
      <c r="J2255" s="44">
        <f>IF(D2255="","",VLOOKUP(D2255, 'Товары '!$B$2:$C$78, 2, FALSE))
</f>
        <v>9</v>
      </c>
      <c r="K2255" s="37">
        <f t="shared" si="44"/>
        <v>6</v>
      </c>
    </row>
    <row r="2256">
      <c r="A2256" s="31">
        <v>47.0</v>
      </c>
      <c r="B2256" s="32">
        <v>45987.0</v>
      </c>
      <c r="C2256" s="33">
        <v>0.9424768518518518</v>
      </c>
      <c r="D2256" s="9" t="s">
        <v>12</v>
      </c>
      <c r="E2256" s="19"/>
      <c r="F2256" s="19"/>
      <c r="G2256" s="34"/>
      <c r="H2256" s="35"/>
      <c r="I2256" s="44">
        <f t="array" ref="I2256">IF(D2256="","",INDEX('Товары '!$D$2:$D$78, MATCH(D2256, 'Товары '!$B$2:$B$78, 0)))
</f>
        <v>13</v>
      </c>
      <c r="J2256" s="44">
        <f>IF(D2256="","",VLOOKUP(D2256, 'Товары '!$B$2:$C$78, 2, FALSE))
</f>
        <v>6.4</v>
      </c>
      <c r="K2256" s="37">
        <f t="shared" si="44"/>
        <v>6.6</v>
      </c>
    </row>
    <row r="2257">
      <c r="A2257" s="31">
        <v>48.0</v>
      </c>
      <c r="B2257" s="32">
        <v>45987.0</v>
      </c>
      <c r="C2257" s="33">
        <v>0.9425578703703704</v>
      </c>
      <c r="D2257" s="9" t="s">
        <v>12</v>
      </c>
      <c r="E2257" s="19"/>
      <c r="F2257" s="19"/>
      <c r="G2257" s="34"/>
      <c r="H2257" s="35"/>
      <c r="I2257" s="44">
        <f t="array" ref="I2257">IF(D2257="","",INDEX('Товары '!$D$2:$D$78, MATCH(D2257, 'Товары '!$B$2:$B$78, 0)))
</f>
        <v>13</v>
      </c>
      <c r="J2257" s="44">
        <f>IF(D2257="","",VLOOKUP(D2257, 'Товары '!$B$2:$C$78, 2, FALSE))
</f>
        <v>6.4</v>
      </c>
      <c r="K2257" s="37">
        <f t="shared" si="44"/>
        <v>6.6</v>
      </c>
    </row>
    <row r="2258">
      <c r="A2258" s="31">
        <v>49.0</v>
      </c>
      <c r="B2258" s="32">
        <v>45987.0</v>
      </c>
      <c r="C2258" s="33">
        <v>0.942662037037037</v>
      </c>
      <c r="D2258" s="9" t="s">
        <v>12</v>
      </c>
      <c r="E2258" s="19"/>
      <c r="F2258" s="19"/>
      <c r="G2258" s="34"/>
      <c r="H2258" s="35"/>
      <c r="I2258" s="44">
        <f t="array" ref="I2258">IF(D2258="","",INDEX('Товары '!$D$2:$D$78, MATCH(D2258, 'Товары '!$B$2:$B$78, 0)))
</f>
        <v>13</v>
      </c>
      <c r="J2258" s="44">
        <f>IF(D2258="","",VLOOKUP(D2258, 'Товары '!$B$2:$C$78, 2, FALSE))
</f>
        <v>6.4</v>
      </c>
      <c r="K2258" s="37">
        <f t="shared" si="44"/>
        <v>6.6</v>
      </c>
    </row>
    <row r="2259">
      <c r="A2259" s="31">
        <v>50.0</v>
      </c>
      <c r="B2259" s="45"/>
      <c r="C2259" s="46"/>
      <c r="D2259" s="23"/>
      <c r="E2259" s="19"/>
      <c r="F2259" s="19"/>
      <c r="G2259" s="34"/>
      <c r="H2259" s="35"/>
      <c r="I2259" s="19" t="str">
        <f t="array" ref="I2259">IF(D2259="","",INDEX('Товары '!$D$2:$D$78, MATCH(D2259, 'Товары '!$B$2:$B$78, 0)))
</f>
        <v/>
      </c>
      <c r="J2259" s="19" t="str">
        <f>IF(D2259="","",VLOOKUP(D2259, 'Товары '!$B$2:$C$78, 2, FALSE))
</f>
        <v/>
      </c>
      <c r="K2259" s="37">
        <f t="shared" si="44"/>
        <v>0</v>
      </c>
    </row>
    <row r="2260">
      <c r="A2260" s="31">
        <v>51.0</v>
      </c>
      <c r="B2260" s="45"/>
      <c r="C2260" s="46"/>
      <c r="D2260" s="23"/>
      <c r="E2260" s="19"/>
      <c r="F2260" s="19"/>
      <c r="G2260" s="34"/>
      <c r="H2260" s="35"/>
      <c r="I2260" s="19" t="str">
        <f t="array" ref="I2260">IF(D2260="","",INDEX('Товары '!$D$2:$D$78, MATCH(D2260, 'Товары '!$B$2:$B$78, 0)))
</f>
        <v/>
      </c>
      <c r="J2260" s="19" t="str">
        <f>IF(D2260="","",VLOOKUP(D2260, 'Товары '!$B$2:$C$78, 2, FALSE))
</f>
        <v/>
      </c>
      <c r="K2260" s="37">
        <f t="shared" si="44"/>
        <v>0</v>
      </c>
    </row>
    <row r="2261">
      <c r="A2261" s="31">
        <v>52.0</v>
      </c>
      <c r="B2261" s="45"/>
      <c r="C2261" s="46"/>
      <c r="D2261" s="23"/>
      <c r="E2261" s="19"/>
      <c r="F2261" s="19"/>
      <c r="G2261" s="34"/>
      <c r="H2261" s="35"/>
      <c r="I2261" s="19" t="str">
        <f t="array" ref="I2261">IF(D2261="","",INDEX('Товары '!$D$2:$D$78, MATCH(D2261, 'Товары '!$B$2:$B$78, 0)))
</f>
        <v/>
      </c>
      <c r="J2261" s="19" t="str">
        <f>IF(D2261="","",VLOOKUP(D2261, 'Товары '!$B$2:$C$78, 2, FALSE))
</f>
        <v/>
      </c>
      <c r="K2261" s="37">
        <f t="shared" si="44"/>
        <v>0</v>
      </c>
    </row>
    <row r="2262">
      <c r="A2262" s="1" t="s">
        <v>0</v>
      </c>
      <c r="B2262" s="1" t="s">
        <v>1</v>
      </c>
      <c r="C2262" s="2" t="s">
        <v>2</v>
      </c>
      <c r="D2262" s="2" t="s">
        <v>3</v>
      </c>
      <c r="E2262" s="3" t="s">
        <v>4</v>
      </c>
      <c r="F2262" s="1" t="s">
        <v>5</v>
      </c>
      <c r="G2262" s="4" t="s">
        <v>6</v>
      </c>
      <c r="H2262" s="5" t="s">
        <v>7</v>
      </c>
      <c r="I2262" s="1" t="s">
        <v>8</v>
      </c>
      <c r="J2262" s="1" t="s">
        <v>9</v>
      </c>
      <c r="K2262" s="1" t="s">
        <v>10</v>
      </c>
    </row>
    <row r="2265">
      <c r="A2265" s="6">
        <v>1.0</v>
      </c>
      <c r="B2265" s="7">
        <v>45989.0</v>
      </c>
      <c r="C2265" s="8">
        <v>0.5308333333333334</v>
      </c>
      <c r="D2265" s="9" t="s">
        <v>17</v>
      </c>
      <c r="E2265" s="10"/>
      <c r="F2265" s="10"/>
      <c r="G2265" s="11">
        <f>SUM(K2265:K2324)</f>
        <v>411.6</v>
      </c>
      <c r="H2265" s="12">
        <f>SUM(J2265:K2324)</f>
        <v>971</v>
      </c>
      <c r="I2265" s="13">
        <f t="array" ref="I2265">IF(D2265="","",INDEX('Товары '!$D$2:$D$78, MATCH(D2265, 'Товары '!$B$2:$B$78, 0)))
</f>
        <v>15</v>
      </c>
      <c r="J2265" s="14">
        <f>IF(D2265="","",VLOOKUP(D2265, 'Товары '!$B$2:$C$78, 2, FALSE))
</f>
        <v>9</v>
      </c>
      <c r="K2265" s="15">
        <f t="shared" ref="K2265:K2324" si="45">IF(OR(I2265="", J2265=""), "", VALUE(I2265) - VALUE(J2265))-F2265
</f>
        <v>6</v>
      </c>
    </row>
    <row r="2266">
      <c r="A2266" s="6">
        <v>2.0</v>
      </c>
      <c r="B2266" s="7">
        <v>45989.0</v>
      </c>
      <c r="C2266" s="16">
        <v>0.5309490740740741</v>
      </c>
      <c r="D2266" s="9" t="s">
        <v>14</v>
      </c>
      <c r="E2266" s="10"/>
      <c r="F2266" s="10"/>
      <c r="I2266" s="14">
        <f t="array" ref="I2266">IF(D2266="","",INDEX('Товары '!$D$2:$D$78, MATCH(D2266, 'Товары '!$B$2:$B$78, 0)))
</f>
        <v>15</v>
      </c>
      <c r="J2266" s="14">
        <f>IF(D2266="","",VLOOKUP(D2266, 'Товары '!$B$2:$C$78, 2, FALSE))
</f>
        <v>9</v>
      </c>
      <c r="K2266" s="15">
        <f t="shared" si="45"/>
        <v>6</v>
      </c>
    </row>
    <row r="2267">
      <c r="A2267" s="6">
        <v>3.0</v>
      </c>
      <c r="B2267" s="17">
        <v>45989.0</v>
      </c>
      <c r="C2267" s="8">
        <v>0.5316087962962963</v>
      </c>
      <c r="D2267" s="9" t="s">
        <v>20</v>
      </c>
      <c r="E2267" s="10"/>
      <c r="F2267" s="10"/>
      <c r="I2267" s="14">
        <f t="array" ref="I2267">IF(D2267="","",INDEX('Товары '!$D$2:$D$78, MATCH(D2267, 'Товары '!$B$2:$B$78, 0)))
</f>
        <v>15</v>
      </c>
      <c r="J2267" s="14">
        <f>IF(D2267="","",VLOOKUP(D2267, 'Товары '!$B$2:$C$78, 2, FALSE))
</f>
        <v>9</v>
      </c>
      <c r="K2267" s="15">
        <f t="shared" si="45"/>
        <v>6</v>
      </c>
    </row>
    <row r="2268">
      <c r="A2268" s="6">
        <v>4.0</v>
      </c>
      <c r="B2268" s="17">
        <v>45989.0</v>
      </c>
      <c r="C2268" s="8">
        <v>0.5365740740740741</v>
      </c>
      <c r="D2268" s="9" t="s">
        <v>16</v>
      </c>
      <c r="E2268" s="10"/>
      <c r="F2268" s="10"/>
      <c r="I2268" s="13">
        <f t="array" ref="I2268">IF(D2268="","",INDEX('Товары '!$D$2:$D$78, MATCH(D2268, 'Товары '!$B$2:$B$78, 0)))
</f>
        <v>15</v>
      </c>
      <c r="J2268" s="14">
        <f>IF(D2268="","",VLOOKUP(D2268, 'Товары '!$B$2:$C$78, 2, FALSE))
</f>
        <v>8.5</v>
      </c>
      <c r="K2268" s="15">
        <f t="shared" si="45"/>
        <v>6.5</v>
      </c>
    </row>
    <row r="2269">
      <c r="A2269" s="6">
        <v>5.0</v>
      </c>
      <c r="B2269" s="17">
        <v>45989.0</v>
      </c>
      <c r="C2269" s="8">
        <v>0.5443287037037037</v>
      </c>
      <c r="D2269" s="9" t="s">
        <v>22</v>
      </c>
      <c r="E2269" s="10"/>
      <c r="F2269" s="10"/>
      <c r="I2269" s="14">
        <f t="array" ref="I2269">IF(D2269="","",INDEX('Товары '!$D$2:$D$78, MATCH(D2269, 'Товары '!$B$2:$B$78, 0)))
</f>
        <v>15</v>
      </c>
      <c r="J2269" s="14">
        <f>IF(D2269="","",VLOOKUP(D2269, 'Товары '!$B$2:$C$78, 2, FALSE))
</f>
        <v>6</v>
      </c>
      <c r="K2269" s="15">
        <f t="shared" si="45"/>
        <v>9</v>
      </c>
    </row>
    <row r="2270">
      <c r="A2270" s="6">
        <v>6.0</v>
      </c>
      <c r="B2270" s="7">
        <v>45989.0</v>
      </c>
      <c r="C2270" s="8">
        <v>0.5444444444444444</v>
      </c>
      <c r="D2270" s="9" t="s">
        <v>12</v>
      </c>
      <c r="E2270" s="10"/>
      <c r="F2270" s="10"/>
      <c r="I2270" s="14">
        <f t="array" ref="I2270">IF(D2270="","",INDEX('Товары '!$D$2:$D$78, MATCH(D2270, 'Товары '!$B$2:$B$78, 0)))
</f>
        <v>13</v>
      </c>
      <c r="J2270" s="14">
        <f>IF(D2270="","",VLOOKUP(D2270, 'Товары '!$B$2:$C$78, 2, FALSE))
</f>
        <v>6.4</v>
      </c>
      <c r="K2270" s="15">
        <f t="shared" si="45"/>
        <v>6.6</v>
      </c>
    </row>
    <row r="2271">
      <c r="A2271" s="6">
        <v>7.0</v>
      </c>
      <c r="B2271" s="7">
        <v>45989.0</v>
      </c>
      <c r="C2271" s="8">
        <v>0.557037037037037</v>
      </c>
      <c r="D2271" s="9" t="s">
        <v>13</v>
      </c>
      <c r="E2271" s="10"/>
      <c r="F2271" s="10"/>
      <c r="I2271" s="14">
        <f t="array" ref="I2271">IF(D2271="","",INDEX('Товары '!$D$2:$D$78, MATCH(D2271, 'Товары '!$B$2:$B$78, 0)))
</f>
        <v>70</v>
      </c>
      <c r="J2271" s="14">
        <f>IF(D2271="","",VLOOKUP(D2271, 'Товары '!$B$2:$C$78, 2, FALSE))
</f>
        <v>40</v>
      </c>
      <c r="K2271" s="15">
        <f t="shared" si="45"/>
        <v>30</v>
      </c>
    </row>
    <row r="2272">
      <c r="A2272" s="6">
        <v>8.0</v>
      </c>
      <c r="B2272" s="7">
        <v>45989.0</v>
      </c>
      <c r="C2272" s="8">
        <v>0.5572916666666666</v>
      </c>
      <c r="D2272" s="9" t="s">
        <v>19</v>
      </c>
      <c r="E2272" s="10"/>
      <c r="F2272" s="10"/>
      <c r="I2272" s="14">
        <f t="array" ref="I2272">IF(D2272="","",INDEX('Товары '!$D$2:$D$78, MATCH(D2272, 'Товары '!$B$2:$B$78, 0)))
</f>
        <v>13</v>
      </c>
      <c r="J2272" s="14">
        <f>IF(D2272="","",VLOOKUP(D2272, 'Товары '!$B$2:$C$78, 2, FALSE))
</f>
        <v>6.4</v>
      </c>
      <c r="K2272" s="15">
        <f t="shared" si="45"/>
        <v>6.6</v>
      </c>
    </row>
    <row r="2273">
      <c r="A2273" s="6">
        <v>9.0</v>
      </c>
      <c r="B2273" s="7">
        <v>45989.0</v>
      </c>
      <c r="C2273" s="8">
        <v>0.5594444444444444</v>
      </c>
      <c r="D2273" s="9" t="s">
        <v>28</v>
      </c>
      <c r="E2273" s="10"/>
      <c r="F2273" s="10"/>
      <c r="I2273" s="14">
        <f t="array" ref="I2273">IF(D2273="","",INDEX('Товары '!$D$2:$D$78, MATCH(D2273, 'Товары '!$B$2:$B$78, 0)))
</f>
        <v>15</v>
      </c>
      <c r="J2273" s="14">
        <f>IF(D2273="","",VLOOKUP(D2273, 'Товары '!$B$2:$C$78, 2, FALSE))
</f>
        <v>8</v>
      </c>
      <c r="K2273" s="15">
        <f t="shared" si="45"/>
        <v>7</v>
      </c>
    </row>
    <row r="2274">
      <c r="A2274" s="6">
        <v>10.0</v>
      </c>
      <c r="B2274" s="7">
        <v>45989.0</v>
      </c>
      <c r="C2274" s="8">
        <v>0.5821412037037037</v>
      </c>
      <c r="D2274" s="9" t="s">
        <v>17</v>
      </c>
      <c r="E2274" s="10"/>
      <c r="F2274" s="10"/>
      <c r="I2274" s="13">
        <f t="array" ref="I2274">IF(D2274="","",INDEX('Товары '!$D$2:$D$78, MATCH(D2274, 'Товары '!$B$2:$B$78, 0)))
</f>
        <v>15</v>
      </c>
      <c r="J2274" s="14">
        <f>IF(D2274="","",VLOOKUP(D2274, 'Товары '!$B$2:$C$78, 2, FALSE))
</f>
        <v>9</v>
      </c>
      <c r="K2274" s="15">
        <f t="shared" si="45"/>
        <v>6</v>
      </c>
    </row>
    <row r="2275">
      <c r="A2275" s="6">
        <v>11.0</v>
      </c>
      <c r="B2275" s="7">
        <v>45989.0</v>
      </c>
      <c r="C2275" s="8">
        <v>0.619849537037037</v>
      </c>
      <c r="D2275" s="9" t="s">
        <v>16</v>
      </c>
      <c r="E2275" s="10"/>
      <c r="F2275" s="10"/>
      <c r="I2275" s="13">
        <f t="array" ref="I2275">IF(D2275="","",INDEX('Товары '!$D$2:$D$78, MATCH(D2275, 'Товары '!$B$2:$B$78, 0)))
</f>
        <v>15</v>
      </c>
      <c r="J2275" s="14">
        <f>IF(D2275="","",VLOOKUP(D2275, 'Товары '!$B$2:$C$78, 2, FALSE))
</f>
        <v>8.5</v>
      </c>
      <c r="K2275" s="15">
        <f t="shared" si="45"/>
        <v>6.5</v>
      </c>
    </row>
    <row r="2276">
      <c r="A2276" s="6">
        <v>12.0</v>
      </c>
      <c r="B2276" s="7">
        <v>45989.0</v>
      </c>
      <c r="C2276" s="8">
        <v>0.6199537037037037</v>
      </c>
      <c r="D2276" s="9" t="s">
        <v>20</v>
      </c>
      <c r="E2276" s="10"/>
      <c r="F2276" s="10"/>
      <c r="I2276" s="14">
        <f t="array" ref="I2276">IF(D2276="","",INDEX('Товары '!$D$2:$D$78, MATCH(D2276, 'Товары '!$B$2:$B$78, 0)))
</f>
        <v>15</v>
      </c>
      <c r="J2276" s="14">
        <f>IF(D2276="","",VLOOKUP(D2276, 'Товары '!$B$2:$C$78, 2, FALSE))
</f>
        <v>9</v>
      </c>
      <c r="K2276" s="15">
        <f t="shared" si="45"/>
        <v>6</v>
      </c>
    </row>
    <row r="2277">
      <c r="A2277" s="6">
        <v>13.0</v>
      </c>
      <c r="B2277" s="7">
        <v>45989.0</v>
      </c>
      <c r="C2277" s="8">
        <v>0.6237731481481481</v>
      </c>
      <c r="D2277" s="6" t="s">
        <v>17</v>
      </c>
      <c r="E2277" s="10"/>
      <c r="F2277" s="10"/>
      <c r="I2277" s="13">
        <f t="array" ref="I2277">IF(D2277="","",INDEX('Товары '!$D$2:$D$78, MATCH(D2277, 'Товары '!$B$2:$B$78, 0)))
</f>
        <v>15</v>
      </c>
      <c r="J2277" s="14">
        <f>IF(D2277="","",VLOOKUP(D2277, 'Товары '!$B$2:$C$78, 2, FALSE))
</f>
        <v>9</v>
      </c>
      <c r="K2277" s="15">
        <f t="shared" si="45"/>
        <v>6</v>
      </c>
    </row>
    <row r="2278">
      <c r="A2278" s="6">
        <v>14.0</v>
      </c>
      <c r="B2278" s="7">
        <v>45989.0</v>
      </c>
      <c r="C2278" s="8">
        <v>0.6365162037037037</v>
      </c>
      <c r="D2278" s="6" t="s">
        <v>13</v>
      </c>
      <c r="E2278" s="10"/>
      <c r="F2278" s="10"/>
      <c r="I2278" s="14">
        <f t="array" ref="I2278">IF(D2278="","",INDEX('Товары '!$D$2:$D$78, MATCH(D2278, 'Товары '!$B$2:$B$78, 0)))
</f>
        <v>70</v>
      </c>
      <c r="J2278" s="14">
        <f>IF(D2278="","",VLOOKUP(D2278, 'Товары '!$B$2:$C$78, 2, FALSE))
</f>
        <v>40</v>
      </c>
      <c r="K2278" s="15">
        <f t="shared" si="45"/>
        <v>30</v>
      </c>
    </row>
    <row r="2279">
      <c r="A2279" s="6">
        <v>15.0</v>
      </c>
      <c r="B2279" s="7">
        <v>45989.0</v>
      </c>
      <c r="C2279" s="8">
        <v>0.6708564814814815</v>
      </c>
      <c r="D2279" s="6" t="s">
        <v>18</v>
      </c>
      <c r="E2279" s="10"/>
      <c r="F2279" s="10"/>
      <c r="I2279" s="14">
        <f t="array" ref="I2279">IF(D2279="","",INDEX('Товары '!$D$2:$D$78, MATCH(D2279, 'Товары '!$B$2:$B$78, 0)))
</f>
        <v>15</v>
      </c>
      <c r="J2279" s="14">
        <f>IF(D2279="","",VLOOKUP(D2279, 'Товары '!$B$2:$C$78, 2, FALSE))
</f>
        <v>8</v>
      </c>
      <c r="K2279" s="15">
        <f t="shared" si="45"/>
        <v>7</v>
      </c>
    </row>
    <row r="2280">
      <c r="A2280" s="6">
        <v>16.0</v>
      </c>
      <c r="B2280" s="7">
        <v>45989.0</v>
      </c>
      <c r="C2280" s="8">
        <v>0.6784837962962963</v>
      </c>
      <c r="D2280" s="6" t="s">
        <v>13</v>
      </c>
      <c r="E2280" s="10"/>
      <c r="F2280" s="10">
        <v>10.0</v>
      </c>
      <c r="I2280" s="14">
        <f t="array" ref="I2280">IF(D2280="","",INDEX('Товары '!$D$2:$D$78, MATCH(D2280, 'Товары '!$B$2:$B$78, 0)))
</f>
        <v>70</v>
      </c>
      <c r="J2280" s="14">
        <f>IF(D2280="","",VLOOKUP(D2280, 'Товары '!$B$2:$C$78, 2, FALSE))
</f>
        <v>40</v>
      </c>
      <c r="K2280" s="15">
        <f t="shared" si="45"/>
        <v>20</v>
      </c>
    </row>
    <row r="2281">
      <c r="A2281" s="6">
        <v>17.0</v>
      </c>
      <c r="B2281" s="7">
        <v>45989.0</v>
      </c>
      <c r="C2281" s="8">
        <v>0.6790046296296296</v>
      </c>
      <c r="D2281" s="6" t="s">
        <v>20</v>
      </c>
      <c r="E2281" s="10"/>
      <c r="F2281" s="10"/>
      <c r="I2281" s="14">
        <f t="array" ref="I2281">IF(D2281="","",INDEX('Товары '!$D$2:$D$78, MATCH(D2281, 'Товары '!$B$2:$B$78, 0)))
</f>
        <v>15</v>
      </c>
      <c r="J2281" s="14">
        <f>IF(D2281="","",VLOOKUP(D2281, 'Товары '!$B$2:$C$78, 2, FALSE))
</f>
        <v>9</v>
      </c>
      <c r="K2281" s="15">
        <f t="shared" si="45"/>
        <v>6</v>
      </c>
    </row>
    <row r="2282">
      <c r="A2282" s="6">
        <v>18.0</v>
      </c>
      <c r="B2282" s="7">
        <v>45989.0</v>
      </c>
      <c r="C2282" s="8">
        <v>0.7325810185185185</v>
      </c>
      <c r="D2282" s="6" t="s">
        <v>17</v>
      </c>
      <c r="E2282" s="10"/>
      <c r="F2282" s="10"/>
      <c r="I2282" s="13">
        <f t="array" ref="I2282">IF(D2282="","",INDEX('Товары '!$D$2:$D$78, MATCH(D2282, 'Товары '!$B$2:$B$78, 0)))
</f>
        <v>15</v>
      </c>
      <c r="J2282" s="14">
        <f>IF(D2282="","",VLOOKUP(D2282, 'Товары '!$B$2:$C$78, 2, FALSE))
</f>
        <v>9</v>
      </c>
      <c r="K2282" s="15">
        <f t="shared" si="45"/>
        <v>6</v>
      </c>
    </row>
    <row r="2283">
      <c r="A2283" s="6">
        <v>19.0</v>
      </c>
      <c r="B2283" s="7"/>
      <c r="C2283" s="8"/>
      <c r="D2283" s="6" t="s">
        <v>23</v>
      </c>
      <c r="E2283" s="10"/>
      <c r="F2283" s="10"/>
      <c r="I2283" s="13">
        <f t="array" ref="I2283">IF(D2283="","",INDEX('Товары '!$D$2:$D$78, MATCH(D2283, 'Товары '!$B$2:$B$78, 0)))
</f>
        <v>15</v>
      </c>
      <c r="J2283" s="14">
        <f>IF(D2283="","",VLOOKUP(D2283, 'Товары '!$B$2:$C$78, 2, FALSE))
</f>
        <v>8.5</v>
      </c>
      <c r="K2283" s="15">
        <f t="shared" si="45"/>
        <v>6.5</v>
      </c>
    </row>
    <row r="2284">
      <c r="A2284" s="6">
        <v>20.0</v>
      </c>
      <c r="B2284" s="7"/>
      <c r="C2284" s="8"/>
      <c r="D2284" s="6" t="s">
        <v>18</v>
      </c>
      <c r="E2284" s="10"/>
      <c r="F2284" s="10"/>
      <c r="I2284" s="14">
        <f t="array" ref="I2284">IF(D2284="","",INDEX('Товары '!$D$2:$D$78, MATCH(D2284, 'Товары '!$B$2:$B$78, 0)))
</f>
        <v>15</v>
      </c>
      <c r="J2284" s="14">
        <f>IF(D2284="","",VLOOKUP(D2284, 'Товары '!$B$2:$C$78, 2, FALSE))
</f>
        <v>8</v>
      </c>
      <c r="K2284" s="15">
        <f t="shared" si="45"/>
        <v>7</v>
      </c>
    </row>
    <row r="2285">
      <c r="A2285" s="6">
        <v>21.0</v>
      </c>
      <c r="B2285" s="7">
        <v>45989.0</v>
      </c>
      <c r="C2285" s="8">
        <v>0.7326851851851852</v>
      </c>
      <c r="D2285" s="6" t="s">
        <v>23</v>
      </c>
      <c r="E2285" s="10"/>
      <c r="F2285" s="10"/>
      <c r="I2285" s="13">
        <f t="array" ref="I2285">IF(D2285="","",INDEX('Товары '!$D$2:$D$78, MATCH(D2285, 'Товары '!$B$2:$B$78, 0)))
</f>
        <v>15</v>
      </c>
      <c r="J2285" s="14">
        <f>IF(D2285="","",VLOOKUP(D2285, 'Товары '!$B$2:$C$78, 2, FALSE))
</f>
        <v>8.5</v>
      </c>
      <c r="K2285" s="15">
        <f t="shared" si="45"/>
        <v>6.5</v>
      </c>
    </row>
    <row r="2286">
      <c r="A2286" s="6">
        <v>22.0</v>
      </c>
      <c r="B2286" s="7">
        <v>45989.0</v>
      </c>
      <c r="C2286" s="8">
        <v>0.7434722222222222</v>
      </c>
      <c r="D2286" s="6" t="s">
        <v>20</v>
      </c>
      <c r="E2286" s="10"/>
      <c r="F2286" s="10"/>
      <c r="I2286" s="14">
        <f t="array" ref="I2286">IF(D2286="","",INDEX('Товары '!$D$2:$D$78, MATCH(D2286, 'Товары '!$B$2:$B$78, 0)))
</f>
        <v>15</v>
      </c>
      <c r="J2286" s="14">
        <f>IF(D2286="","",VLOOKUP(D2286, 'Товары '!$B$2:$C$78, 2, FALSE))
</f>
        <v>9</v>
      </c>
      <c r="K2286" s="15">
        <f t="shared" si="45"/>
        <v>6</v>
      </c>
    </row>
    <row r="2287">
      <c r="A2287" s="6">
        <v>23.0</v>
      </c>
      <c r="B2287" s="7">
        <v>45989.0</v>
      </c>
      <c r="C2287" s="8">
        <v>0.7497569444444444</v>
      </c>
      <c r="D2287" s="6" t="s">
        <v>22</v>
      </c>
      <c r="E2287" s="10"/>
      <c r="F2287" s="10">
        <v>2.0</v>
      </c>
      <c r="I2287" s="14">
        <f t="array" ref="I2287">IF(D2287="","",INDEX('Товары '!$D$2:$D$78, MATCH(D2287, 'Товары '!$B$2:$B$78, 0)))
</f>
        <v>15</v>
      </c>
      <c r="J2287" s="14">
        <f>IF(D2287="","",VLOOKUP(D2287, 'Товары '!$B$2:$C$78, 2, FALSE))
</f>
        <v>6</v>
      </c>
      <c r="K2287" s="15">
        <f t="shared" si="45"/>
        <v>7</v>
      </c>
    </row>
    <row r="2288">
      <c r="A2288" s="6">
        <v>24.0</v>
      </c>
      <c r="B2288" s="7">
        <v>45989.0</v>
      </c>
      <c r="C2288" s="8">
        <v>0.749837962962963</v>
      </c>
      <c r="D2288" s="6" t="s">
        <v>15</v>
      </c>
      <c r="E2288" s="10"/>
      <c r="F2288" s="10"/>
      <c r="I2288" s="13">
        <f t="array" ref="I2288">IF(D2288="","",INDEX('Товары '!$D$2:$D$78, MATCH(D2288, 'Товары '!$B$2:$B$78, 0)))
</f>
        <v>15</v>
      </c>
      <c r="J2288" s="14">
        <f>IF(D2288="","",VLOOKUP(D2288, 'Товары '!$B$2:$C$78, 2, FALSE))
</f>
        <v>9</v>
      </c>
      <c r="K2288" s="15">
        <f t="shared" si="45"/>
        <v>6</v>
      </c>
    </row>
    <row r="2289">
      <c r="A2289" s="6">
        <v>25.0</v>
      </c>
      <c r="B2289" s="7">
        <v>45989.0</v>
      </c>
      <c r="C2289" s="8">
        <v>0.7624074074074074</v>
      </c>
      <c r="D2289" s="6" t="s">
        <v>20</v>
      </c>
      <c r="E2289" s="10"/>
      <c r="F2289" s="10"/>
      <c r="I2289" s="14">
        <f t="array" ref="I2289">IF(D2289="","",INDEX('Товары '!$D$2:$D$78, MATCH(D2289, 'Товары '!$B$2:$B$78, 0)))
</f>
        <v>15</v>
      </c>
      <c r="J2289" s="14">
        <f>IF(D2289="","",VLOOKUP(D2289, 'Товары '!$B$2:$C$78, 2, FALSE))
</f>
        <v>9</v>
      </c>
      <c r="K2289" s="15">
        <f t="shared" si="45"/>
        <v>6</v>
      </c>
    </row>
    <row r="2290">
      <c r="A2290" s="6">
        <v>26.0</v>
      </c>
      <c r="B2290" s="7">
        <v>45989.0</v>
      </c>
      <c r="C2290" s="8">
        <v>0.7627083333333333</v>
      </c>
      <c r="D2290" s="6" t="s">
        <v>14</v>
      </c>
      <c r="E2290" s="10"/>
      <c r="F2290" s="10"/>
      <c r="I2290" s="14">
        <f t="array" ref="I2290">IF(D2290="","",INDEX('Товары '!$D$2:$D$78, MATCH(D2290, 'Товары '!$B$2:$B$78, 0)))
</f>
        <v>15</v>
      </c>
      <c r="J2290" s="14">
        <f>IF(D2290="","",VLOOKUP(D2290, 'Товары '!$B$2:$C$78, 2, FALSE))
</f>
        <v>9</v>
      </c>
      <c r="K2290" s="15">
        <f t="shared" si="45"/>
        <v>6</v>
      </c>
    </row>
    <row r="2291">
      <c r="A2291" s="6">
        <v>27.0</v>
      </c>
      <c r="B2291" s="7">
        <v>45989.0</v>
      </c>
      <c r="C2291" s="8">
        <v>0.7678703703703704</v>
      </c>
      <c r="D2291" s="6" t="s">
        <v>12</v>
      </c>
      <c r="E2291" s="10"/>
      <c r="F2291" s="10"/>
      <c r="I2291" s="14">
        <f t="array" ref="I2291">IF(D2291="","",INDEX('Товары '!$D$2:$D$78, MATCH(D2291, 'Товары '!$B$2:$B$78, 0)))
</f>
        <v>13</v>
      </c>
      <c r="J2291" s="14">
        <f>IF(D2291="","",VLOOKUP(D2291, 'Товары '!$B$2:$C$78, 2, FALSE))
</f>
        <v>6.4</v>
      </c>
      <c r="K2291" s="15">
        <f t="shared" si="45"/>
        <v>6.6</v>
      </c>
    </row>
    <row r="2292">
      <c r="A2292" s="6">
        <v>28.0</v>
      </c>
      <c r="B2292" s="7">
        <v>45989.0</v>
      </c>
      <c r="C2292" s="8">
        <v>0.7679513888888889</v>
      </c>
      <c r="D2292" s="6" t="s">
        <v>12</v>
      </c>
      <c r="E2292" s="10"/>
      <c r="F2292" s="10"/>
      <c r="I2292" s="14">
        <f t="array" ref="I2292">IF(D2292="","",INDEX('Товары '!$D$2:$D$78, MATCH(D2292, 'Товары '!$B$2:$B$78, 0)))
</f>
        <v>13</v>
      </c>
      <c r="J2292" s="14">
        <f>IF(D2292="","",VLOOKUP(D2292, 'Товары '!$B$2:$C$78, 2, FALSE))
</f>
        <v>6.4</v>
      </c>
      <c r="K2292" s="15">
        <f t="shared" si="45"/>
        <v>6.6</v>
      </c>
    </row>
    <row r="2293">
      <c r="A2293" s="6">
        <v>29.0</v>
      </c>
      <c r="B2293" s="7">
        <v>45989.0</v>
      </c>
      <c r="C2293" s="8">
        <v>0.7756597222222222</v>
      </c>
      <c r="D2293" s="6" t="s">
        <v>28</v>
      </c>
      <c r="E2293" s="10"/>
      <c r="F2293" s="10">
        <v>5.0</v>
      </c>
      <c r="I2293" s="14">
        <f t="array" ref="I2293">IF(D2293="","",INDEX('Товары '!$D$2:$D$78, MATCH(D2293, 'Товары '!$B$2:$B$78, 0)))
</f>
        <v>15</v>
      </c>
      <c r="J2293" s="14">
        <f>IF(D2293="","",VLOOKUP(D2293, 'Товары '!$B$2:$C$78, 2, FALSE))
</f>
        <v>8</v>
      </c>
      <c r="K2293" s="15">
        <f t="shared" si="45"/>
        <v>2</v>
      </c>
    </row>
    <row r="2294">
      <c r="A2294" s="6">
        <v>30.0</v>
      </c>
      <c r="B2294" s="7">
        <v>45989.0</v>
      </c>
      <c r="C2294" s="8">
        <v>0.8096180555555555</v>
      </c>
      <c r="D2294" s="6" t="s">
        <v>15</v>
      </c>
      <c r="E2294" s="10"/>
      <c r="F2294" s="10">
        <v>5.0</v>
      </c>
      <c r="I2294" s="13">
        <f t="array" ref="I2294">IF(D2294="","",INDEX('Товары '!$D$2:$D$78, MATCH(D2294, 'Товары '!$B$2:$B$78, 0)))
</f>
        <v>15</v>
      </c>
      <c r="J2294" s="14">
        <f>IF(D2294="","",VLOOKUP(D2294, 'Товары '!$B$2:$C$78, 2, FALSE))
</f>
        <v>9</v>
      </c>
      <c r="K2294" s="15">
        <f t="shared" si="45"/>
        <v>1</v>
      </c>
    </row>
    <row r="2295">
      <c r="A2295" s="6">
        <v>31.0</v>
      </c>
      <c r="B2295" s="7">
        <v>45989.0</v>
      </c>
      <c r="C2295" s="8">
        <v>0.8107407407407408</v>
      </c>
      <c r="D2295" s="6" t="s">
        <v>20</v>
      </c>
      <c r="E2295" s="10"/>
      <c r="F2295" s="10"/>
      <c r="I2295" s="14">
        <f t="array" ref="I2295">IF(D2295="","",INDEX('Товары '!$D$2:$D$78, MATCH(D2295, 'Товары '!$B$2:$B$78, 0)))
</f>
        <v>15</v>
      </c>
      <c r="J2295" s="14">
        <f>IF(D2295="","",VLOOKUP(D2295, 'Товары '!$B$2:$C$78, 2, FALSE))
</f>
        <v>9</v>
      </c>
      <c r="K2295" s="15">
        <f t="shared" si="45"/>
        <v>6</v>
      </c>
    </row>
    <row r="2296">
      <c r="A2296" s="6">
        <v>32.0</v>
      </c>
      <c r="B2296" s="7">
        <v>45989.0</v>
      </c>
      <c r="C2296" s="8">
        <v>0.8273263888888889</v>
      </c>
      <c r="D2296" s="6" t="s">
        <v>23</v>
      </c>
      <c r="E2296" s="10"/>
      <c r="F2296" s="10"/>
      <c r="I2296" s="13">
        <f t="array" ref="I2296">IF(D2296="","",INDEX('Товары '!$D$2:$D$78, MATCH(D2296, 'Товары '!$B$2:$B$78, 0)))
</f>
        <v>15</v>
      </c>
      <c r="J2296" s="14">
        <f>IF(D2296="","",VLOOKUP(D2296, 'Товары '!$B$2:$C$78, 2, FALSE))
</f>
        <v>8.5</v>
      </c>
      <c r="K2296" s="15">
        <f t="shared" si="45"/>
        <v>6.5</v>
      </c>
    </row>
    <row r="2297">
      <c r="A2297" s="6">
        <v>33.0</v>
      </c>
      <c r="B2297" s="7">
        <v>45989.0</v>
      </c>
      <c r="C2297" s="8">
        <v>0.8353356481481482</v>
      </c>
      <c r="D2297" s="6" t="s">
        <v>16</v>
      </c>
      <c r="E2297" s="10"/>
      <c r="F2297" s="10"/>
      <c r="I2297" s="13">
        <f t="array" ref="I2297">IF(D2297="","",INDEX('Товары '!$D$2:$D$78, MATCH(D2297, 'Товары '!$B$2:$B$78, 0)))
</f>
        <v>15</v>
      </c>
      <c r="J2297" s="14">
        <f>IF(D2297="","",VLOOKUP(D2297, 'Товары '!$B$2:$C$78, 2, FALSE))
</f>
        <v>8.5</v>
      </c>
      <c r="K2297" s="15">
        <f t="shared" si="45"/>
        <v>6.5</v>
      </c>
    </row>
    <row r="2298">
      <c r="A2298" s="6">
        <v>34.0</v>
      </c>
      <c r="B2298" s="7">
        <v>45989.0</v>
      </c>
      <c r="C2298" s="8">
        <v>0.8354166666666667</v>
      </c>
      <c r="D2298" s="6" t="s">
        <v>12</v>
      </c>
      <c r="E2298" s="10"/>
      <c r="F2298" s="10"/>
      <c r="I2298" s="14">
        <f t="array" ref="I2298">IF(D2298="","",INDEX('Товары '!$D$2:$D$78, MATCH(D2298, 'Товары '!$B$2:$B$78, 0)))
</f>
        <v>13</v>
      </c>
      <c r="J2298" s="14">
        <f>IF(D2298="","",VLOOKUP(D2298, 'Товары '!$B$2:$C$78, 2, FALSE))
</f>
        <v>6.4</v>
      </c>
      <c r="K2298" s="15">
        <f t="shared" si="45"/>
        <v>6.6</v>
      </c>
    </row>
    <row r="2299">
      <c r="A2299" s="6">
        <v>35.0</v>
      </c>
      <c r="B2299" s="7">
        <v>45989.0</v>
      </c>
      <c r="C2299" s="8">
        <v>0.842037037037037</v>
      </c>
      <c r="D2299" s="6" t="s">
        <v>15</v>
      </c>
      <c r="E2299" s="10"/>
      <c r="F2299" s="10"/>
      <c r="I2299" s="13">
        <f t="array" ref="I2299">IF(D2299="","",INDEX('Товары '!$D$2:$D$78, MATCH(D2299, 'Товары '!$B$2:$B$78, 0)))
</f>
        <v>15</v>
      </c>
      <c r="J2299" s="14">
        <f>IF(D2299="","",VLOOKUP(D2299, 'Товары '!$B$2:$C$78, 2, FALSE))
</f>
        <v>9</v>
      </c>
      <c r="K2299" s="15">
        <f t="shared" si="45"/>
        <v>6</v>
      </c>
    </row>
    <row r="2300">
      <c r="A2300" s="6">
        <v>36.0</v>
      </c>
      <c r="B2300" s="7">
        <v>45989.0</v>
      </c>
      <c r="C2300" s="8">
        <v>0.8421875</v>
      </c>
      <c r="D2300" s="6" t="s">
        <v>20</v>
      </c>
      <c r="E2300" s="10"/>
      <c r="F2300" s="10"/>
      <c r="I2300" s="14">
        <f t="array" ref="I2300">IF(D2300="","",INDEX('Товары '!$D$2:$D$78, MATCH(D2300, 'Товары '!$B$2:$B$78, 0)))
</f>
        <v>15</v>
      </c>
      <c r="J2300" s="14">
        <f>IF(D2300="","",VLOOKUP(D2300, 'Товары '!$B$2:$C$78, 2, FALSE))
</f>
        <v>9</v>
      </c>
      <c r="K2300" s="15">
        <f t="shared" si="45"/>
        <v>6</v>
      </c>
    </row>
    <row r="2301">
      <c r="A2301" s="6">
        <v>37.0</v>
      </c>
      <c r="B2301" s="7">
        <v>45989.0</v>
      </c>
      <c r="C2301" s="8">
        <v>0.8422916666666667</v>
      </c>
      <c r="D2301" s="6" t="s">
        <v>20</v>
      </c>
      <c r="E2301" s="10"/>
      <c r="F2301" s="10"/>
      <c r="I2301" s="14">
        <f t="array" ref="I2301">IF(D2301="","",INDEX('Товары '!$D$2:$D$78, MATCH(D2301, 'Товары '!$B$2:$B$78, 0)))
</f>
        <v>15</v>
      </c>
      <c r="J2301" s="14">
        <f>IF(D2301="","",VLOOKUP(D2301, 'Товары '!$B$2:$C$78, 2, FALSE))
</f>
        <v>9</v>
      </c>
      <c r="K2301" s="15">
        <f t="shared" si="45"/>
        <v>6</v>
      </c>
    </row>
    <row r="2302">
      <c r="A2302" s="6">
        <v>38.0</v>
      </c>
      <c r="B2302" s="7">
        <v>45989.0</v>
      </c>
      <c r="C2302" s="8">
        <v>0.8423958333333333</v>
      </c>
      <c r="D2302" s="6" t="s">
        <v>20</v>
      </c>
      <c r="E2302" s="10"/>
      <c r="F2302" s="10"/>
      <c r="I2302" s="14">
        <f t="array" ref="I2302">IF(D2302="","",INDEX('Товары '!$D$2:$D$78, MATCH(D2302, 'Товары '!$B$2:$B$78, 0)))
</f>
        <v>15</v>
      </c>
      <c r="J2302" s="14">
        <f>IF(D2302="","",VLOOKUP(D2302, 'Товары '!$B$2:$C$78, 2, FALSE))
</f>
        <v>9</v>
      </c>
      <c r="K2302" s="15">
        <f t="shared" si="45"/>
        <v>6</v>
      </c>
    </row>
    <row r="2303">
      <c r="A2303" s="6">
        <v>39.0</v>
      </c>
      <c r="B2303" s="7">
        <v>45989.0</v>
      </c>
      <c r="C2303" s="8">
        <v>0.8425115740740741</v>
      </c>
      <c r="D2303" s="6" t="s">
        <v>20</v>
      </c>
      <c r="E2303" s="10"/>
      <c r="F2303" s="10"/>
      <c r="I2303" s="14">
        <f t="array" ref="I2303">IF(D2303="","",INDEX('Товары '!$D$2:$D$78, MATCH(D2303, 'Товары '!$B$2:$B$78, 0)))
</f>
        <v>15</v>
      </c>
      <c r="J2303" s="14">
        <f>IF(D2303="","",VLOOKUP(D2303, 'Товары '!$B$2:$C$78, 2, FALSE))
</f>
        <v>9</v>
      </c>
      <c r="K2303" s="15">
        <f t="shared" si="45"/>
        <v>6</v>
      </c>
    </row>
    <row r="2304">
      <c r="A2304" s="6">
        <v>40.0</v>
      </c>
      <c r="B2304" s="7">
        <v>45989.0</v>
      </c>
      <c r="C2304" s="8">
        <v>0.8780787037037037</v>
      </c>
      <c r="D2304" s="6" t="s">
        <v>22</v>
      </c>
      <c r="E2304" s="10"/>
      <c r="F2304" s="10"/>
      <c r="I2304" s="14">
        <f t="array" ref="I2304">IF(D2304="","",INDEX('Товары '!$D$2:$D$78, MATCH(D2304, 'Товары '!$B$2:$B$78, 0)))
</f>
        <v>15</v>
      </c>
      <c r="J2304" s="14">
        <f>IF(D2304="","",VLOOKUP(D2304, 'Товары '!$B$2:$C$78, 2, FALSE))
</f>
        <v>6</v>
      </c>
      <c r="K2304" s="15">
        <f t="shared" si="45"/>
        <v>9</v>
      </c>
    </row>
    <row r="2305">
      <c r="A2305" s="6">
        <v>41.0</v>
      </c>
      <c r="B2305" s="7">
        <v>45989.0</v>
      </c>
      <c r="C2305" s="8">
        <v>0.8848495370370371</v>
      </c>
      <c r="D2305" s="6" t="s">
        <v>14</v>
      </c>
      <c r="E2305" s="10"/>
      <c r="F2305" s="10"/>
      <c r="I2305" s="14">
        <f t="array" ref="I2305">IF(D2305="","",INDEX('Товары '!$D$2:$D$78, MATCH(D2305, 'Товары '!$B$2:$B$78, 0)))
</f>
        <v>15</v>
      </c>
      <c r="J2305" s="14">
        <f>IF(D2305="","",VLOOKUP(D2305, 'Товары '!$B$2:$C$78, 2, FALSE))
</f>
        <v>9</v>
      </c>
      <c r="K2305" s="15">
        <f t="shared" si="45"/>
        <v>6</v>
      </c>
    </row>
    <row r="2306">
      <c r="A2306" s="6">
        <v>42.0</v>
      </c>
      <c r="B2306" s="7">
        <v>45989.0</v>
      </c>
      <c r="C2306" s="8">
        <v>0.8849074074074074</v>
      </c>
      <c r="D2306" s="6" t="s">
        <v>17</v>
      </c>
      <c r="E2306" s="10"/>
      <c r="F2306" s="10"/>
      <c r="I2306" s="13">
        <f t="array" ref="I2306">IF(D2306="","",INDEX('Товары '!$D$2:$D$78, MATCH(D2306, 'Товары '!$B$2:$B$78, 0)))
</f>
        <v>15</v>
      </c>
      <c r="J2306" s="14">
        <f>IF(D2306="","",VLOOKUP(D2306, 'Товары '!$B$2:$C$78, 2, FALSE))
</f>
        <v>9</v>
      </c>
      <c r="K2306" s="15">
        <f t="shared" si="45"/>
        <v>6</v>
      </c>
    </row>
    <row r="2307">
      <c r="A2307" s="6">
        <v>43.0</v>
      </c>
      <c r="B2307" s="7">
        <v>45989.0</v>
      </c>
      <c r="C2307" s="8">
        <v>0.8850694444444445</v>
      </c>
      <c r="D2307" s="6" t="s">
        <v>12</v>
      </c>
      <c r="E2307" s="10"/>
      <c r="F2307" s="10"/>
      <c r="I2307" s="14">
        <f t="array" ref="I2307">IF(D2307="","",INDEX('Товары '!$D$2:$D$78, MATCH(D2307, 'Товары '!$B$2:$B$78, 0)))
</f>
        <v>13</v>
      </c>
      <c r="J2307" s="14">
        <f>IF(D2307="","",VLOOKUP(D2307, 'Товары '!$B$2:$C$78, 2, FALSE))
</f>
        <v>6.4</v>
      </c>
      <c r="K2307" s="15">
        <f t="shared" si="45"/>
        <v>6.6</v>
      </c>
    </row>
    <row r="2308">
      <c r="A2308" s="6">
        <v>44.0</v>
      </c>
      <c r="B2308" s="7">
        <v>45989.0</v>
      </c>
      <c r="C2308" s="8">
        <v>0.885150462962963</v>
      </c>
      <c r="D2308" s="6" t="s">
        <v>12</v>
      </c>
      <c r="E2308" s="10"/>
      <c r="F2308" s="10"/>
      <c r="I2308" s="14">
        <f t="array" ref="I2308">IF(D2308="","",INDEX('Товары '!$D$2:$D$78, MATCH(D2308, 'Товары '!$B$2:$B$78, 0)))
</f>
        <v>13</v>
      </c>
      <c r="J2308" s="14">
        <f>IF(D2308="","",VLOOKUP(D2308, 'Товары '!$B$2:$C$78, 2, FALSE))
</f>
        <v>6.4</v>
      </c>
      <c r="K2308" s="15">
        <f t="shared" si="45"/>
        <v>6.6</v>
      </c>
    </row>
    <row r="2309">
      <c r="A2309" s="6">
        <v>45.0</v>
      </c>
      <c r="B2309" s="7">
        <v>45989.0</v>
      </c>
      <c r="C2309" s="8">
        <v>0.8852546296296296</v>
      </c>
      <c r="D2309" s="6" t="s">
        <v>14</v>
      </c>
      <c r="E2309" s="10"/>
      <c r="F2309" s="10"/>
      <c r="I2309" s="14">
        <f t="array" ref="I2309">IF(D2309="","",INDEX('Товары '!$D$2:$D$78, MATCH(D2309, 'Товары '!$B$2:$B$78, 0)))
</f>
        <v>15</v>
      </c>
      <c r="J2309" s="14">
        <f>IF(D2309="","",VLOOKUP(D2309, 'Товары '!$B$2:$C$78, 2, FALSE))
</f>
        <v>9</v>
      </c>
      <c r="K2309" s="15">
        <f t="shared" si="45"/>
        <v>6</v>
      </c>
    </row>
    <row r="2310">
      <c r="A2310" s="6">
        <v>46.0</v>
      </c>
      <c r="B2310" s="7">
        <v>45989.0</v>
      </c>
      <c r="C2310" s="8">
        <v>0.8853240740740741</v>
      </c>
      <c r="D2310" s="6" t="s">
        <v>12</v>
      </c>
      <c r="E2310" s="10"/>
      <c r="F2310" s="10"/>
      <c r="I2310" s="14">
        <f t="array" ref="I2310">IF(D2310="","",INDEX('Товары '!$D$2:$D$78, MATCH(D2310, 'Товары '!$B$2:$B$78, 0)))
</f>
        <v>13</v>
      </c>
      <c r="J2310" s="14">
        <f>IF(D2310="","",VLOOKUP(D2310, 'Товары '!$B$2:$C$78, 2, FALSE))
</f>
        <v>6.4</v>
      </c>
      <c r="K2310" s="15">
        <f t="shared" si="45"/>
        <v>6.6</v>
      </c>
    </row>
    <row r="2311">
      <c r="A2311" s="6">
        <v>47.0</v>
      </c>
      <c r="B2311" s="7">
        <v>45989.0</v>
      </c>
      <c r="C2311" s="8">
        <v>0.8946064814814815</v>
      </c>
      <c r="D2311" s="6" t="s">
        <v>12</v>
      </c>
      <c r="E2311" s="10"/>
      <c r="F2311" s="10"/>
      <c r="I2311" s="14">
        <f t="array" ref="I2311">IF(D2311="","",INDEX('Товары '!$D$2:$D$78, MATCH(D2311, 'Товары '!$B$2:$B$78, 0)))
</f>
        <v>13</v>
      </c>
      <c r="J2311" s="14">
        <f>IF(D2311="","",VLOOKUP(D2311, 'Товары '!$B$2:$C$78, 2, FALSE))
</f>
        <v>6.4</v>
      </c>
      <c r="K2311" s="15">
        <f t="shared" si="45"/>
        <v>6.6</v>
      </c>
    </row>
    <row r="2312">
      <c r="A2312" s="6">
        <v>48.0</v>
      </c>
      <c r="B2312" s="7">
        <v>45989.0</v>
      </c>
      <c r="C2312" s="8">
        <v>0.8977893518518518</v>
      </c>
      <c r="D2312" s="6" t="s">
        <v>12</v>
      </c>
      <c r="E2312" s="10"/>
      <c r="F2312" s="10">
        <v>3.0</v>
      </c>
      <c r="I2312" s="14">
        <f t="array" ref="I2312">IF(D2312="","",INDEX('Товары '!$D$2:$D$78, MATCH(D2312, 'Товары '!$B$2:$B$78, 0)))
</f>
        <v>13</v>
      </c>
      <c r="J2312" s="14">
        <f>IF(D2312="","",VLOOKUP(D2312, 'Товары '!$B$2:$C$78, 2, FALSE))
</f>
        <v>6.4</v>
      </c>
      <c r="K2312" s="15">
        <f t="shared" si="45"/>
        <v>3.6</v>
      </c>
    </row>
    <row r="2313">
      <c r="A2313" s="6">
        <v>49.0</v>
      </c>
      <c r="B2313" s="7">
        <v>45989.0</v>
      </c>
      <c r="C2313" s="8">
        <v>0.9177314814814815</v>
      </c>
      <c r="D2313" s="6" t="s">
        <v>17</v>
      </c>
      <c r="E2313" s="10"/>
      <c r="F2313" s="10"/>
      <c r="I2313" s="13">
        <f t="array" ref="I2313">IF(D2313="","",INDEX('Товары '!$D$2:$D$78, MATCH(D2313, 'Товары '!$B$2:$B$78, 0)))
</f>
        <v>15</v>
      </c>
      <c r="J2313" s="14">
        <f>IF(D2313="","",VLOOKUP(D2313, 'Товары '!$B$2:$C$78, 2, FALSE))
</f>
        <v>9</v>
      </c>
      <c r="K2313" s="15">
        <f t="shared" si="45"/>
        <v>6</v>
      </c>
    </row>
    <row r="2314">
      <c r="A2314" s="6">
        <v>50.0</v>
      </c>
      <c r="B2314" s="7">
        <v>45989.0</v>
      </c>
      <c r="C2314" s="8">
        <v>0.9178125</v>
      </c>
      <c r="D2314" s="6" t="s">
        <v>14</v>
      </c>
      <c r="E2314" s="10"/>
      <c r="F2314" s="10"/>
      <c r="I2314" s="14">
        <f t="array" ref="I2314">IF(D2314="","",INDEX('Товары '!$D$2:$D$78, MATCH(D2314, 'Товары '!$B$2:$B$78, 0)))
</f>
        <v>15</v>
      </c>
      <c r="J2314" s="14">
        <f>IF(D2314="","",VLOOKUP(D2314, 'Товары '!$B$2:$C$78, 2, FALSE))
</f>
        <v>9</v>
      </c>
      <c r="K2314" s="15">
        <f t="shared" si="45"/>
        <v>6</v>
      </c>
    </row>
    <row r="2315">
      <c r="A2315" s="6">
        <v>51.0</v>
      </c>
      <c r="B2315" s="7">
        <v>45989.0</v>
      </c>
      <c r="C2315" s="8">
        <v>0.9206481481481481</v>
      </c>
      <c r="D2315" s="6" t="s">
        <v>18</v>
      </c>
      <c r="E2315" s="10"/>
      <c r="F2315" s="10"/>
      <c r="I2315" s="14">
        <f t="array" ref="I2315">IF(D2315="","",INDEX('Товары '!$D$2:$D$78, MATCH(D2315, 'Товары '!$B$2:$B$78, 0)))
</f>
        <v>15</v>
      </c>
      <c r="J2315" s="14">
        <f>IF(D2315="","",VLOOKUP(D2315, 'Товары '!$B$2:$C$78, 2, FALSE))
</f>
        <v>8</v>
      </c>
      <c r="K2315" s="15">
        <f t="shared" si="45"/>
        <v>7</v>
      </c>
    </row>
    <row r="2316">
      <c r="A2316" s="6">
        <v>52.0</v>
      </c>
      <c r="B2316" s="7">
        <v>45989.0</v>
      </c>
      <c r="C2316" s="8">
        <v>0.9207523148148148</v>
      </c>
      <c r="D2316" s="6" t="s">
        <v>39</v>
      </c>
      <c r="E2316" s="10"/>
      <c r="F2316" s="10"/>
      <c r="I2316" s="14">
        <f t="array" ref="I2316">IF(D2316="","",INDEX('Товары '!$D$2:$D$78, MATCH(D2316, 'Товары '!$B$2:$B$78, 0)))
</f>
        <v>15</v>
      </c>
      <c r="J2316" s="14">
        <f>IF(D2316="","",VLOOKUP(D2316, 'Товары '!$B$2:$C$78, 2, FALSE))
</f>
        <v>8</v>
      </c>
      <c r="K2316" s="15">
        <f t="shared" si="45"/>
        <v>7</v>
      </c>
    </row>
    <row r="2317">
      <c r="A2317" s="6">
        <v>53.0</v>
      </c>
      <c r="B2317" s="7">
        <v>45989.0</v>
      </c>
      <c r="C2317" s="8">
        <v>0.9276851851851852</v>
      </c>
      <c r="D2317" s="6" t="s">
        <v>20</v>
      </c>
      <c r="E2317" s="10"/>
      <c r="F2317" s="10">
        <v>2.0</v>
      </c>
      <c r="I2317" s="14">
        <f t="array" ref="I2317">IF(D2317="","",INDEX('Товары '!$D$2:$D$78, MATCH(D2317, 'Товары '!$B$2:$B$78, 0)))
</f>
        <v>15</v>
      </c>
      <c r="J2317" s="14">
        <f>IF(D2317="","",VLOOKUP(D2317, 'Товары '!$B$2:$C$78, 2, FALSE))
</f>
        <v>9</v>
      </c>
      <c r="K2317" s="15">
        <f t="shared" si="45"/>
        <v>4</v>
      </c>
    </row>
    <row r="2318">
      <c r="A2318" s="6">
        <v>54.0</v>
      </c>
      <c r="B2318" s="7">
        <v>45989.0</v>
      </c>
      <c r="C2318" s="8">
        <v>0.9389467592592593</v>
      </c>
      <c r="D2318" s="6" t="s">
        <v>17</v>
      </c>
      <c r="E2318" s="10"/>
      <c r="F2318" s="10"/>
      <c r="I2318" s="13">
        <f t="array" ref="I2318">IF(D2318="","",INDEX('Товары '!$D$2:$D$78, MATCH(D2318, 'Товары '!$B$2:$B$78, 0)))
</f>
        <v>15</v>
      </c>
      <c r="J2318" s="14">
        <f>IF(D2318="","",VLOOKUP(D2318, 'Товары '!$B$2:$C$78, 2, FALSE))
</f>
        <v>9</v>
      </c>
      <c r="K2318" s="15">
        <f t="shared" si="45"/>
        <v>6</v>
      </c>
    </row>
    <row r="2319">
      <c r="A2319" s="6">
        <v>55.0</v>
      </c>
      <c r="B2319" s="7">
        <v>45989.0</v>
      </c>
      <c r="C2319" s="8">
        <v>0.9506018518518519</v>
      </c>
      <c r="D2319" s="6" t="s">
        <v>20</v>
      </c>
      <c r="E2319" s="10"/>
      <c r="F2319" s="10"/>
      <c r="I2319" s="14">
        <f t="array" ref="I2319">IF(D2319="","",INDEX('Товары '!$D$2:$D$78, MATCH(D2319, 'Товары '!$B$2:$B$78, 0)))
</f>
        <v>15</v>
      </c>
      <c r="J2319" s="14">
        <f>IF(D2319="","",VLOOKUP(D2319, 'Товары '!$B$2:$C$78, 2, FALSE))
</f>
        <v>9</v>
      </c>
      <c r="K2319" s="15">
        <f t="shared" si="45"/>
        <v>6</v>
      </c>
    </row>
    <row r="2320">
      <c r="A2320" s="6">
        <v>56.0</v>
      </c>
      <c r="B2320" s="7">
        <v>45990.0</v>
      </c>
      <c r="C2320" s="8">
        <v>0.15454861111111112</v>
      </c>
      <c r="D2320" s="6" t="s">
        <v>12</v>
      </c>
      <c r="E2320" s="10"/>
      <c r="F2320" s="10"/>
      <c r="I2320" s="14">
        <f t="array" ref="I2320">IF(D2320="","",INDEX('Товары '!$D$2:$D$78, MATCH(D2320, 'Товары '!$B$2:$B$78, 0)))
</f>
        <v>13</v>
      </c>
      <c r="J2320" s="14">
        <f>IF(D2320="","",VLOOKUP(D2320, 'Товары '!$B$2:$C$78, 2, FALSE))
</f>
        <v>6.4</v>
      </c>
      <c r="K2320" s="15">
        <f t="shared" si="45"/>
        <v>6.6</v>
      </c>
    </row>
    <row r="2321">
      <c r="A2321" s="6">
        <v>57.0</v>
      </c>
      <c r="B2321" s="7">
        <v>45990.0</v>
      </c>
      <c r="C2321" s="8">
        <v>0.1542939814814815</v>
      </c>
      <c r="D2321" s="6" t="s">
        <v>15</v>
      </c>
      <c r="E2321" s="10"/>
      <c r="F2321" s="10"/>
      <c r="I2321" s="13">
        <f t="array" ref="I2321">IF(D2321="","",INDEX('Товары '!$D$2:$D$78, MATCH(D2321, 'Товары '!$B$2:$B$78, 0)))
</f>
        <v>15</v>
      </c>
      <c r="J2321" s="14">
        <f>IF(D2321="","",VLOOKUP(D2321, 'Товары '!$B$2:$C$78, 2, FALSE))
</f>
        <v>9</v>
      </c>
      <c r="K2321" s="15">
        <f t="shared" si="45"/>
        <v>6</v>
      </c>
    </row>
    <row r="2322">
      <c r="A2322" s="6">
        <v>58.0</v>
      </c>
      <c r="B2322" s="7"/>
      <c r="C2322" s="8"/>
      <c r="D2322" s="18"/>
      <c r="E2322" s="10"/>
      <c r="F2322" s="10"/>
      <c r="I2322" s="13" t="str">
        <f t="array" ref="I2322">IF(D2322="","",INDEX('Товары '!$D$2:$D$78, MATCH(D2322, 'Товары '!$B$2:$B$78, 0)))
</f>
        <v/>
      </c>
      <c r="J2322" s="13" t="str">
        <f>IF(D2322="","",VLOOKUP(D2322, 'Товары '!$B$2:$C$78, 2, FALSE))
</f>
        <v/>
      </c>
      <c r="K2322" s="15">
        <f t="shared" si="45"/>
        <v>0</v>
      </c>
    </row>
    <row r="2323">
      <c r="A2323" s="6">
        <v>59.0</v>
      </c>
      <c r="B2323" s="7"/>
      <c r="C2323" s="8"/>
      <c r="D2323" s="18"/>
      <c r="E2323" s="10"/>
      <c r="F2323" s="10"/>
      <c r="I2323" s="13" t="str">
        <f t="array" ref="I2323">IF(D2323="","",INDEX('Товары '!$D$2:$D$78, MATCH(D2323, 'Товары '!$B$2:$B$78, 0)))
</f>
        <v/>
      </c>
      <c r="J2323" s="13" t="str">
        <f>IF(D2323="","",VLOOKUP(D2323, 'Товары '!$B$2:$C$78, 2, FALSE))
</f>
        <v/>
      </c>
      <c r="K2323" s="15">
        <f t="shared" si="45"/>
        <v>0</v>
      </c>
    </row>
    <row r="2324">
      <c r="A2324" s="6">
        <v>60.0</v>
      </c>
      <c r="B2324" s="7"/>
      <c r="C2324" s="8"/>
      <c r="D2324" s="18"/>
      <c r="E2324" s="10"/>
      <c r="F2324" s="10"/>
      <c r="I2324" s="13" t="str">
        <f t="array" ref="I2324">IF(D2324="","",INDEX('Товары '!$D$2:$D$78, MATCH(D2324, 'Товары '!$B$2:$B$78, 0)))
</f>
        <v/>
      </c>
      <c r="J2324" s="13" t="str">
        <f>IF(D2324="","",VLOOKUP(D2324, 'Товары '!$B$2:$C$78, 2, FALSE))
</f>
        <v/>
      </c>
      <c r="K2324" s="15">
        <f t="shared" si="45"/>
        <v>0</v>
      </c>
    </row>
    <row r="2325">
      <c r="A2325" s="31"/>
      <c r="B2325" s="45"/>
      <c r="C2325" s="46"/>
      <c r="D2325" s="23"/>
      <c r="E2325" s="19"/>
      <c r="F2325" s="19"/>
      <c r="G2325" s="34"/>
      <c r="H2325" s="35"/>
      <c r="I2325" s="19"/>
      <c r="J2325" s="19"/>
      <c r="K2325" s="37"/>
    </row>
    <row r="2326">
      <c r="A2326" s="24" t="s">
        <v>0</v>
      </c>
      <c r="B2326" s="25" t="s">
        <v>1</v>
      </c>
      <c r="C2326" s="26" t="s">
        <v>2</v>
      </c>
      <c r="D2326" s="27" t="s">
        <v>3</v>
      </c>
      <c r="E2326" s="24" t="s">
        <v>4</v>
      </c>
      <c r="F2326" s="24" t="s">
        <v>5</v>
      </c>
      <c r="G2326" s="28" t="s">
        <v>6</v>
      </c>
      <c r="H2326" s="47" t="s">
        <v>7</v>
      </c>
      <c r="I2326" s="24" t="s">
        <v>8</v>
      </c>
      <c r="J2326" s="24" t="s">
        <v>9</v>
      </c>
      <c r="K2326" s="30" t="s">
        <v>10</v>
      </c>
    </row>
    <row r="2329">
      <c r="A2329" s="31">
        <v>1.0</v>
      </c>
      <c r="B2329" s="45"/>
      <c r="C2329" s="46"/>
      <c r="D2329" s="9" t="s">
        <v>17</v>
      </c>
      <c r="E2329" s="19"/>
      <c r="F2329" s="19"/>
      <c r="G2329" s="34">
        <f>SUM(K2329:K2388)</f>
        <v>332.6</v>
      </c>
      <c r="H2329" s="35">
        <f>SUM(J2329:K2388)</f>
        <v>794</v>
      </c>
      <c r="I2329" s="36">
        <f t="array" ref="I2329">IF(D2329="","",INDEX('Товары '!$D$2:$D$78, MATCH(D2329, 'Товары '!$B$2:$B$78, 0)))
</f>
        <v>15</v>
      </c>
      <c r="J2329" s="36">
        <f>IF(D2329="","",VLOOKUP(D2329, 'Товары '!$B$2:$C$78, 2, FALSE))
</f>
        <v>9</v>
      </c>
      <c r="K2329" s="37">
        <f t="shared" ref="K2329:K2388" si="46">IF(OR(I2329="", J2329=""), "", VALUE(I2329) - VALUE(J2329))-F2329
</f>
        <v>6</v>
      </c>
    </row>
    <row r="2330">
      <c r="A2330" s="31">
        <v>2.0</v>
      </c>
      <c r="B2330" s="21"/>
      <c r="C2330" s="48"/>
      <c r="D2330" s="9" t="s">
        <v>15</v>
      </c>
      <c r="E2330" s="19"/>
      <c r="F2330" s="19"/>
      <c r="I2330" s="40">
        <f t="array" ref="I2330">IF(D2330="","",INDEX('Товары '!$D$2:$D$78, MATCH(D2330, 'Товары '!$B$2:$B$78, 0)))
</f>
        <v>15</v>
      </c>
      <c r="J2330" s="36">
        <f>IF(D2330="","",VLOOKUP(D2330, 'Товары '!$B$2:$C$78, 2, FALSE))
</f>
        <v>9</v>
      </c>
      <c r="K2330" s="37">
        <f t="shared" si="46"/>
        <v>6</v>
      </c>
    </row>
    <row r="2331">
      <c r="A2331" s="31">
        <v>3.0</v>
      </c>
      <c r="B2331" s="49"/>
      <c r="C2331" s="22"/>
      <c r="D2331" s="9" t="s">
        <v>14</v>
      </c>
      <c r="E2331" s="19"/>
      <c r="F2331" s="19"/>
      <c r="I2331" s="36">
        <f t="array" ref="I2331">IF(D2331="","",INDEX('Товары '!$D$2:$D$78, MATCH(D2331, 'Товары '!$B$2:$B$78, 0)))
</f>
        <v>15</v>
      </c>
      <c r="J2331" s="36">
        <f>IF(D2331="","",VLOOKUP(D2331, 'Товары '!$B$2:$C$78, 2, FALSE))
</f>
        <v>9</v>
      </c>
      <c r="K2331" s="37">
        <f t="shared" si="46"/>
        <v>6</v>
      </c>
    </row>
    <row r="2332">
      <c r="A2332" s="31">
        <v>4.0</v>
      </c>
      <c r="B2332" s="41">
        <v>45990.0</v>
      </c>
      <c r="C2332" s="42">
        <v>0.6164583333333333</v>
      </c>
      <c r="D2332" s="9" t="s">
        <v>18</v>
      </c>
      <c r="E2332" s="19"/>
      <c r="F2332" s="19"/>
      <c r="I2332" s="36">
        <f t="array" ref="I2332">IF(D2332="","",INDEX('Товары '!$D$2:$D$78, MATCH(D2332, 'Товары '!$B$2:$B$78, 0)))
</f>
        <v>15</v>
      </c>
      <c r="J2332" s="36">
        <f>IF(D2332="","",VLOOKUP(D2332, 'Товары '!$B$2:$C$78, 2, FALSE))
</f>
        <v>8</v>
      </c>
      <c r="K2332" s="37">
        <f t="shared" si="46"/>
        <v>7</v>
      </c>
    </row>
    <row r="2333">
      <c r="A2333" s="31">
        <v>5.0</v>
      </c>
      <c r="B2333" s="49"/>
      <c r="C2333" s="22"/>
      <c r="D2333" s="9" t="s">
        <v>12</v>
      </c>
      <c r="E2333" s="19"/>
      <c r="F2333" s="9">
        <v>3.0</v>
      </c>
      <c r="I2333" s="36">
        <f t="array" ref="I2333">IF(D2333="","",INDEX('Товары '!$D$2:$D$78, MATCH(D2333, 'Товары '!$B$2:$B$78, 0)))
</f>
        <v>13</v>
      </c>
      <c r="J2333" s="36">
        <f>IF(D2333="","",VLOOKUP(D2333, 'Товары '!$B$2:$C$78, 2, FALSE))
</f>
        <v>6.4</v>
      </c>
      <c r="K2333" s="37">
        <f t="shared" si="46"/>
        <v>3.6</v>
      </c>
    </row>
    <row r="2334">
      <c r="A2334" s="31">
        <v>6.0</v>
      </c>
      <c r="B2334" s="38">
        <v>45990.0</v>
      </c>
      <c r="C2334" s="42">
        <v>0.6180324074074074</v>
      </c>
      <c r="D2334" s="9" t="s">
        <v>20</v>
      </c>
      <c r="E2334" s="19"/>
      <c r="F2334" s="19"/>
      <c r="I2334" s="36">
        <f t="array" ref="I2334">IF(D2334="","",INDEX('Товары '!$D$2:$D$78, MATCH(D2334, 'Товары '!$B$2:$B$78, 0)))
</f>
        <v>15</v>
      </c>
      <c r="J2334" s="36">
        <f>IF(D2334="","",VLOOKUP(D2334, 'Товары '!$B$2:$C$78, 2, FALSE))
</f>
        <v>9</v>
      </c>
      <c r="K2334" s="37">
        <f t="shared" si="46"/>
        <v>6</v>
      </c>
    </row>
    <row r="2335">
      <c r="A2335" s="31">
        <v>7.0</v>
      </c>
      <c r="B2335" s="38">
        <v>45990.0</v>
      </c>
      <c r="C2335" s="42">
        <v>0.6193402777777778</v>
      </c>
      <c r="D2335" s="9" t="s">
        <v>15</v>
      </c>
      <c r="E2335" s="19"/>
      <c r="F2335" s="19"/>
      <c r="I2335" s="40">
        <f t="array" ref="I2335">IF(D2335="","",INDEX('Товары '!$D$2:$D$78, MATCH(D2335, 'Товары '!$B$2:$B$78, 0)))
</f>
        <v>15</v>
      </c>
      <c r="J2335" s="36">
        <f>IF(D2335="","",VLOOKUP(D2335, 'Товары '!$B$2:$C$78, 2, FALSE))
</f>
        <v>9</v>
      </c>
      <c r="K2335" s="37">
        <f t="shared" si="46"/>
        <v>6</v>
      </c>
    </row>
    <row r="2336">
      <c r="A2336" s="31">
        <v>8.0</v>
      </c>
      <c r="B2336" s="38">
        <v>45990.0</v>
      </c>
      <c r="C2336" s="42">
        <v>0.6208217592592593</v>
      </c>
      <c r="D2336" s="9" t="s">
        <v>15</v>
      </c>
      <c r="E2336" s="19"/>
      <c r="F2336" s="19"/>
      <c r="I2336" s="36">
        <f t="array" ref="I2336">IF(D2336="","",INDEX('Товары '!$D$2:$D$78, MATCH(D2336, 'Товары '!$B$2:$B$78, 0)))
</f>
        <v>15</v>
      </c>
      <c r="J2336" s="36">
        <f>IF(D2336="","",VLOOKUP(D2336, 'Товары '!$B$2:$C$78, 2, FALSE))
</f>
        <v>9</v>
      </c>
      <c r="K2336" s="37">
        <f t="shared" si="46"/>
        <v>6</v>
      </c>
    </row>
    <row r="2337">
      <c r="A2337" s="31">
        <v>9.0</v>
      </c>
      <c r="B2337" s="38">
        <v>45990.0</v>
      </c>
      <c r="C2337" s="42">
        <v>0.6253472222222223</v>
      </c>
      <c r="D2337" s="9" t="s">
        <v>16</v>
      </c>
      <c r="E2337" s="19"/>
      <c r="F2337" s="19"/>
      <c r="I2337" s="40">
        <f t="array" ref="I2337">IF(D2337="","",INDEX('Товары '!$D$2:$D$78, MATCH(D2337, 'Товары '!$B$2:$B$78, 0)))
</f>
        <v>15</v>
      </c>
      <c r="J2337" s="36">
        <f>IF(D2337="","",VLOOKUP(D2337, 'Товары '!$B$2:$C$78, 2, FALSE))
</f>
        <v>8.5</v>
      </c>
      <c r="K2337" s="37">
        <f t="shared" si="46"/>
        <v>6.5</v>
      </c>
    </row>
    <row r="2338">
      <c r="A2338" s="31">
        <v>10.0</v>
      </c>
      <c r="B2338" s="38">
        <v>45990.0</v>
      </c>
      <c r="C2338" s="42">
        <v>0.6257870370370371</v>
      </c>
      <c r="D2338" s="9" t="s">
        <v>15</v>
      </c>
      <c r="E2338" s="19"/>
      <c r="F2338" s="19"/>
      <c r="I2338" s="36">
        <f t="array" ref="I2338">IF(D2338="","",INDEX('Товары '!$D$2:$D$78, MATCH(D2338, 'Товары '!$B$2:$B$78, 0)))
</f>
        <v>15</v>
      </c>
      <c r="J2338" s="36">
        <f>IF(D2338="","",VLOOKUP(D2338, 'Товары '!$B$2:$C$78, 2, FALSE))
</f>
        <v>9</v>
      </c>
      <c r="K2338" s="37">
        <f t="shared" si="46"/>
        <v>6</v>
      </c>
    </row>
    <row r="2339">
      <c r="A2339" s="31">
        <v>11.0</v>
      </c>
      <c r="B2339" s="38">
        <v>45990.0</v>
      </c>
      <c r="C2339" s="42">
        <v>0.627800925925926</v>
      </c>
      <c r="D2339" s="9" t="s">
        <v>18</v>
      </c>
      <c r="E2339" s="19"/>
      <c r="F2339" s="19"/>
      <c r="I2339" s="36">
        <f t="array" ref="I2339">IF(D2339="","",INDEX('Товары '!$D$2:$D$78, MATCH(D2339, 'Товары '!$B$2:$B$78, 0)))
</f>
        <v>15</v>
      </c>
      <c r="J2339" s="36">
        <f>IF(D2339="","",VLOOKUP(D2339, 'Товары '!$B$2:$C$78, 2, FALSE))
</f>
        <v>8</v>
      </c>
      <c r="K2339" s="37">
        <f t="shared" si="46"/>
        <v>7</v>
      </c>
    </row>
    <row r="2340">
      <c r="A2340" s="31">
        <v>12.0</v>
      </c>
      <c r="B2340" s="38">
        <v>45990.0</v>
      </c>
      <c r="C2340" s="42">
        <v>0.6282407407407408</v>
      </c>
      <c r="D2340" s="9" t="s">
        <v>23</v>
      </c>
      <c r="E2340" s="19"/>
      <c r="F2340" s="19"/>
      <c r="I2340" s="40">
        <f t="array" ref="I2340">IF(D2340="","",INDEX('Товары '!$D$2:$D$78, MATCH(D2340, 'Товары '!$B$2:$B$78, 0)))
</f>
        <v>15</v>
      </c>
      <c r="J2340" s="36">
        <f>IF(D2340="","",VLOOKUP(D2340, 'Товары '!$B$2:$C$78, 2, FALSE))
</f>
        <v>8.5</v>
      </c>
      <c r="K2340" s="37">
        <f t="shared" si="46"/>
        <v>6.5</v>
      </c>
    </row>
    <row r="2341">
      <c r="A2341" s="31">
        <v>13.0</v>
      </c>
      <c r="B2341" s="38">
        <v>45990.0</v>
      </c>
      <c r="C2341" s="42">
        <v>0.6319791666666666</v>
      </c>
      <c r="D2341" s="9" t="s">
        <v>16</v>
      </c>
      <c r="E2341" s="19"/>
      <c r="F2341" s="19"/>
      <c r="I2341" s="36">
        <f t="array" ref="I2341">IF(D2341="","",INDEX('Товары '!$D$2:$D$78, MATCH(D2341, 'Товары '!$B$2:$B$78, 0)))
</f>
        <v>15</v>
      </c>
      <c r="J2341" s="36">
        <f>IF(D2341="","",VLOOKUP(D2341, 'Товары '!$B$2:$C$78, 2, FALSE))
</f>
        <v>8.5</v>
      </c>
      <c r="K2341" s="37">
        <f t="shared" si="46"/>
        <v>6.5</v>
      </c>
    </row>
    <row r="2342">
      <c r="A2342" s="31">
        <v>14.0</v>
      </c>
      <c r="B2342" s="38">
        <v>45990.0</v>
      </c>
      <c r="C2342" s="42">
        <v>0.6357638888888889</v>
      </c>
      <c r="D2342" s="9" t="s">
        <v>15</v>
      </c>
      <c r="E2342" s="19"/>
      <c r="F2342" s="43"/>
      <c r="I2342" s="36">
        <f t="array" ref="I2342">IF(D2342="","",INDEX('Товары '!$D$2:$D$78, MATCH(D2342, 'Товары '!$B$2:$B$78, 0)))
</f>
        <v>15</v>
      </c>
      <c r="J2342" s="36">
        <f>IF(D2342="","",VLOOKUP(D2342, 'Товары '!$B$2:$C$78, 2, FALSE))
</f>
        <v>9</v>
      </c>
      <c r="K2342" s="37">
        <f t="shared" si="46"/>
        <v>6</v>
      </c>
    </row>
    <row r="2343">
      <c r="A2343" s="31">
        <v>15.0</v>
      </c>
      <c r="B2343" s="38">
        <v>45990.0</v>
      </c>
      <c r="C2343" s="42">
        <v>0.6535648148148148</v>
      </c>
      <c r="D2343" s="9" t="s">
        <v>17</v>
      </c>
      <c r="E2343" s="19"/>
      <c r="F2343" s="19"/>
      <c r="I2343" s="36">
        <f t="array" ref="I2343">IF(D2343="","",INDEX('Товары '!$D$2:$D$78, MATCH(D2343, 'Товары '!$B$2:$B$78, 0)))
</f>
        <v>15</v>
      </c>
      <c r="J2343" s="36">
        <f>IF(D2343="","",VLOOKUP(D2343, 'Товары '!$B$2:$C$78, 2, FALSE))
</f>
        <v>9</v>
      </c>
      <c r="K2343" s="37">
        <f t="shared" si="46"/>
        <v>6</v>
      </c>
    </row>
    <row r="2344">
      <c r="A2344" s="31">
        <v>16.0</v>
      </c>
      <c r="B2344" s="38">
        <v>45990.0</v>
      </c>
      <c r="C2344" s="42">
        <v>0.6742013888888889</v>
      </c>
      <c r="D2344" s="9" t="s">
        <v>20</v>
      </c>
      <c r="E2344" s="19"/>
      <c r="F2344" s="19"/>
      <c r="I2344" s="36">
        <f t="array" ref="I2344">IF(D2344="","",INDEX('Товары '!$D$2:$D$78, MATCH(D2344, 'Товары '!$B$2:$B$78, 0)))
</f>
        <v>15</v>
      </c>
      <c r="J2344" s="36">
        <f>IF(D2344="","",VLOOKUP(D2344, 'Товары '!$B$2:$C$78, 2, FALSE))
</f>
        <v>9</v>
      </c>
      <c r="K2344" s="37">
        <f t="shared" si="46"/>
        <v>6</v>
      </c>
    </row>
    <row r="2345">
      <c r="A2345" s="31">
        <v>17.0</v>
      </c>
      <c r="B2345" s="38">
        <v>45990.0</v>
      </c>
      <c r="C2345" s="42">
        <v>0.6807638888888888</v>
      </c>
      <c r="D2345" s="9" t="s">
        <v>21</v>
      </c>
      <c r="E2345" s="19"/>
      <c r="F2345" s="19"/>
      <c r="I2345" s="36">
        <f t="array" ref="I2345">IF(D2345="","",INDEX('Товары '!$D$2:$D$78, MATCH(D2345, 'Товары '!$B$2:$B$78, 0)))
</f>
        <v>15</v>
      </c>
      <c r="J2345" s="36">
        <f>IF(D2345="","",VLOOKUP(D2345, 'Товары '!$B$2:$C$78, 2, FALSE))
</f>
        <v>6.9</v>
      </c>
      <c r="K2345" s="37">
        <f t="shared" si="46"/>
        <v>8.1</v>
      </c>
    </row>
    <row r="2346">
      <c r="A2346" s="31">
        <v>18.0</v>
      </c>
      <c r="B2346" s="38">
        <v>45990.0</v>
      </c>
      <c r="C2346" s="42">
        <v>0.6946875</v>
      </c>
      <c r="D2346" s="9" t="s">
        <v>13</v>
      </c>
      <c r="E2346" s="19"/>
      <c r="F2346" s="9">
        <v>1.0</v>
      </c>
      <c r="I2346" s="36">
        <f t="array" ref="I2346">IF(D2346="","",INDEX('Товары '!$D$2:$D$78, MATCH(D2346, 'Товары '!$B$2:$B$78, 0)))
</f>
        <v>70</v>
      </c>
      <c r="J2346" s="36">
        <f>IF(D2346="","",VLOOKUP(D2346, 'Товары '!$B$2:$C$78, 2, FALSE))
</f>
        <v>40</v>
      </c>
      <c r="K2346" s="37">
        <f t="shared" si="46"/>
        <v>29</v>
      </c>
    </row>
    <row r="2347">
      <c r="A2347" s="31">
        <v>19.0</v>
      </c>
      <c r="B2347" s="38">
        <v>45990.0</v>
      </c>
      <c r="C2347" s="42">
        <v>0.6952777777777778</v>
      </c>
      <c r="D2347" s="9" t="s">
        <v>14</v>
      </c>
      <c r="E2347" s="19"/>
      <c r="F2347" s="19"/>
      <c r="I2347" s="36">
        <f t="array" ref="I2347">IF(D2347="","",INDEX('Товары '!$D$2:$D$78, MATCH(D2347, 'Товары '!$B$2:$B$78, 0)))
</f>
        <v>15</v>
      </c>
      <c r="J2347" s="36">
        <f>IF(D2347="","",VLOOKUP(D2347, 'Товары '!$B$2:$C$78, 2, FALSE))
</f>
        <v>9</v>
      </c>
      <c r="K2347" s="37">
        <f t="shared" si="46"/>
        <v>6</v>
      </c>
    </row>
    <row r="2348">
      <c r="A2348" s="31">
        <v>20.0</v>
      </c>
      <c r="B2348" s="21"/>
      <c r="C2348" s="22"/>
      <c r="D2348" s="9" t="s">
        <v>14</v>
      </c>
      <c r="E2348" s="19"/>
      <c r="F2348" s="19"/>
      <c r="I2348" s="36">
        <f t="array" ref="I2348">IF(D2348="","",INDEX('Товары '!$D$2:$D$78, MATCH(D2348, 'Товары '!$B$2:$B$78, 0)))
</f>
        <v>15</v>
      </c>
      <c r="J2348" s="36">
        <f>IF(D2348="","",VLOOKUP(D2348, 'Товары '!$B$2:$C$78, 2, FALSE))
</f>
        <v>9</v>
      </c>
      <c r="K2348" s="37">
        <f t="shared" si="46"/>
        <v>6</v>
      </c>
    </row>
    <row r="2349">
      <c r="A2349" s="31">
        <v>21.0</v>
      </c>
      <c r="B2349" s="21"/>
      <c r="C2349" s="22"/>
      <c r="D2349" s="9" t="s">
        <v>18</v>
      </c>
      <c r="E2349" s="19"/>
      <c r="F2349" s="19"/>
      <c r="I2349" s="36">
        <f t="array" ref="I2349">IF(D2349="","",INDEX('Товары '!$D$2:$D$78, MATCH(D2349, 'Товары '!$B$2:$B$78, 0)))
</f>
        <v>15</v>
      </c>
      <c r="J2349" s="36">
        <f>IF(D2349="","",VLOOKUP(D2349, 'Товары '!$B$2:$C$78, 2, FALSE))
</f>
        <v>8</v>
      </c>
      <c r="K2349" s="37">
        <f t="shared" si="46"/>
        <v>7</v>
      </c>
    </row>
    <row r="2350">
      <c r="A2350" s="31">
        <v>22.0</v>
      </c>
      <c r="B2350" s="21"/>
      <c r="C2350" s="22"/>
      <c r="D2350" s="9" t="s">
        <v>12</v>
      </c>
      <c r="E2350" s="19"/>
      <c r="F2350" s="19"/>
      <c r="I2350" s="36">
        <f t="array" ref="I2350">IF(D2350="","",INDEX('Товары '!$D$2:$D$78, MATCH(D2350, 'Товары '!$B$2:$B$78, 0)))
</f>
        <v>13</v>
      </c>
      <c r="J2350" s="36">
        <f>IF(D2350="","",VLOOKUP(D2350, 'Товары '!$B$2:$C$78, 2, FALSE))
</f>
        <v>6.4</v>
      </c>
      <c r="K2350" s="37">
        <f t="shared" si="46"/>
        <v>6.6</v>
      </c>
    </row>
    <row r="2351">
      <c r="A2351" s="31">
        <v>23.0</v>
      </c>
      <c r="B2351" s="21"/>
      <c r="C2351" s="22"/>
      <c r="D2351" s="9" t="s">
        <v>12</v>
      </c>
      <c r="E2351" s="19"/>
      <c r="F2351" s="19"/>
      <c r="I2351" s="36">
        <f t="array" ref="I2351">IF(D2351="","",INDEX('Товары '!$D$2:$D$78, MATCH(D2351, 'Товары '!$B$2:$B$78, 0)))
</f>
        <v>13</v>
      </c>
      <c r="J2351" s="36">
        <f>IF(D2351="","",VLOOKUP(D2351, 'Товары '!$B$2:$C$78, 2, FALSE))
</f>
        <v>6.4</v>
      </c>
      <c r="K2351" s="37">
        <f t="shared" si="46"/>
        <v>6.6</v>
      </c>
    </row>
    <row r="2352">
      <c r="A2352" s="31">
        <v>24.0</v>
      </c>
      <c r="B2352" s="38">
        <v>45990.0</v>
      </c>
      <c r="C2352" s="42">
        <v>0.7501157407407407</v>
      </c>
      <c r="D2352" s="9" t="s">
        <v>14</v>
      </c>
      <c r="E2352" s="19"/>
      <c r="F2352" s="19"/>
      <c r="I2352" s="36">
        <f t="array" ref="I2352">IF(D2352="","",INDEX('Товары '!$D$2:$D$78, MATCH(D2352, 'Товары '!$B$2:$B$78, 0)))
</f>
        <v>15</v>
      </c>
      <c r="J2352" s="36">
        <f>IF(D2352="","",VLOOKUP(D2352, 'Товары '!$B$2:$C$78, 2, FALSE))
</f>
        <v>9</v>
      </c>
      <c r="K2352" s="37">
        <f t="shared" si="46"/>
        <v>6</v>
      </c>
    </row>
    <row r="2353">
      <c r="A2353" s="31">
        <v>25.0</v>
      </c>
      <c r="B2353" s="38">
        <v>45990.0</v>
      </c>
      <c r="C2353" s="42">
        <v>0.7970601851851852</v>
      </c>
      <c r="D2353" s="9" t="s">
        <v>14</v>
      </c>
      <c r="E2353" s="19"/>
      <c r="F2353" s="19"/>
      <c r="I2353" s="36">
        <f t="array" ref="I2353">IF(D2353="","",INDEX('Товары '!$D$2:$D$78, MATCH(D2353, 'Товары '!$B$2:$B$78, 0)))
</f>
        <v>15</v>
      </c>
      <c r="J2353" s="36">
        <f>IF(D2353="","",VLOOKUP(D2353, 'Товары '!$B$2:$C$78, 2, FALSE))
</f>
        <v>9</v>
      </c>
      <c r="K2353" s="37">
        <f t="shared" si="46"/>
        <v>6</v>
      </c>
    </row>
    <row r="2354">
      <c r="A2354" s="31">
        <v>26.0</v>
      </c>
      <c r="B2354" s="38">
        <v>45990.0</v>
      </c>
      <c r="C2354" s="42">
        <v>0.7971064814814814</v>
      </c>
      <c r="D2354" s="9" t="s">
        <v>15</v>
      </c>
      <c r="E2354" s="19"/>
      <c r="F2354" s="19"/>
      <c r="I2354" s="40">
        <f t="array" ref="I2354">IF(D2354="","",INDEX('Товары '!$D$2:$D$78, MATCH(D2354, 'Товары '!$B$2:$B$78, 0)))
</f>
        <v>15</v>
      </c>
      <c r="J2354" s="36">
        <f>IF(D2354="","",VLOOKUP(D2354, 'Товары '!$B$2:$C$78, 2, FALSE))
</f>
        <v>9</v>
      </c>
      <c r="K2354" s="37">
        <f t="shared" si="46"/>
        <v>6</v>
      </c>
    </row>
    <row r="2355">
      <c r="A2355" s="31">
        <v>27.0</v>
      </c>
      <c r="B2355" s="38">
        <v>45990.0</v>
      </c>
      <c r="C2355" s="42">
        <v>0.797349537037037</v>
      </c>
      <c r="D2355" s="9" t="s">
        <v>14</v>
      </c>
      <c r="E2355" s="19"/>
      <c r="F2355" s="19"/>
      <c r="I2355" s="36">
        <f t="array" ref="I2355">IF(D2355="","",INDEX('Товары '!$D$2:$D$78, MATCH(D2355, 'Товары '!$B$2:$B$78, 0)))
</f>
        <v>15</v>
      </c>
      <c r="J2355" s="36">
        <f>IF(D2355="","",VLOOKUP(D2355, 'Товары '!$B$2:$C$78, 2, FALSE))
</f>
        <v>9</v>
      </c>
      <c r="K2355" s="37">
        <f t="shared" si="46"/>
        <v>6</v>
      </c>
    </row>
    <row r="2356">
      <c r="A2356" s="31">
        <v>28.0</v>
      </c>
      <c r="B2356" s="38">
        <v>45990.0</v>
      </c>
      <c r="C2356" s="42">
        <v>0.820925925925926</v>
      </c>
      <c r="D2356" s="9" t="s">
        <v>17</v>
      </c>
      <c r="E2356" s="19"/>
      <c r="F2356" s="43"/>
      <c r="I2356" s="40">
        <f t="array" ref="I2356">IF(D2356="","",INDEX('Товары '!$D$2:$D$78, MATCH(D2356, 'Товары '!$B$2:$B$78, 0)))
</f>
        <v>15</v>
      </c>
      <c r="J2356" s="36">
        <f>IF(D2356="","",VLOOKUP(D2356, 'Товары '!$B$2:$C$78, 2, FALSE))
</f>
        <v>9</v>
      </c>
      <c r="K2356" s="37">
        <f t="shared" si="46"/>
        <v>6</v>
      </c>
    </row>
    <row r="2357">
      <c r="A2357" s="31">
        <v>29.0</v>
      </c>
      <c r="B2357" s="38">
        <v>45990.0</v>
      </c>
      <c r="C2357" s="42">
        <v>0.8315046296296297</v>
      </c>
      <c r="D2357" s="9" t="s">
        <v>12</v>
      </c>
      <c r="E2357" s="19"/>
      <c r="F2357" s="19"/>
      <c r="I2357" s="36">
        <f t="array" ref="I2357">IF(D2357="","",INDEX('Товары '!$D$2:$D$78, MATCH(D2357, 'Товары '!$B$2:$B$78, 0)))
</f>
        <v>13</v>
      </c>
      <c r="J2357" s="36">
        <f>IF(D2357="","",VLOOKUP(D2357, 'Товары '!$B$2:$C$78, 2, FALSE))
</f>
        <v>6.4</v>
      </c>
      <c r="K2357" s="37">
        <f t="shared" si="46"/>
        <v>6.6</v>
      </c>
    </row>
    <row r="2358">
      <c r="A2358" s="31">
        <v>30.0</v>
      </c>
      <c r="B2358" s="38">
        <v>45990.0</v>
      </c>
      <c r="C2358" s="42">
        <v>0.831574074074074</v>
      </c>
      <c r="D2358" s="9" t="s">
        <v>12</v>
      </c>
      <c r="E2358" s="19"/>
      <c r="F2358" s="19"/>
      <c r="I2358" s="36">
        <f t="array" ref="I2358">IF(D2358="","",INDEX('Товары '!$D$2:$D$78, MATCH(D2358, 'Товары '!$B$2:$B$78, 0)))
</f>
        <v>13</v>
      </c>
      <c r="J2358" s="36">
        <f>IF(D2358="","",VLOOKUP(D2358, 'Товары '!$B$2:$C$78, 2, FALSE))
</f>
        <v>6.4</v>
      </c>
      <c r="K2358" s="37">
        <f t="shared" si="46"/>
        <v>6.6</v>
      </c>
    </row>
    <row r="2359">
      <c r="A2359" s="31">
        <v>31.0</v>
      </c>
      <c r="B2359" s="38">
        <v>45990.0</v>
      </c>
      <c r="C2359" s="42">
        <v>0.8316550925925926</v>
      </c>
      <c r="D2359" s="9" t="s">
        <v>15</v>
      </c>
      <c r="E2359" s="19"/>
      <c r="F2359" s="19"/>
      <c r="I2359" s="40">
        <f t="array" ref="I2359">IF(D2359="","",INDEX('Товары '!$D$2:$D$78, MATCH(D2359, 'Товары '!$B$2:$B$78, 0)))
</f>
        <v>15</v>
      </c>
      <c r="J2359" s="36">
        <f>IF(D2359="","",VLOOKUP(D2359, 'Товары '!$B$2:$C$78, 2, FALSE))
</f>
        <v>9</v>
      </c>
      <c r="K2359" s="37">
        <f t="shared" si="46"/>
        <v>6</v>
      </c>
    </row>
    <row r="2360">
      <c r="A2360" s="31">
        <v>32.0</v>
      </c>
      <c r="B2360" s="38">
        <v>45990.0</v>
      </c>
      <c r="C2360" s="42">
        <v>0.8316203703703704</v>
      </c>
      <c r="D2360" s="9" t="s">
        <v>15</v>
      </c>
      <c r="E2360" s="19"/>
      <c r="F2360" s="19"/>
      <c r="I2360" s="36">
        <f t="array" ref="I2360">IF(D2360="","",INDEX('Товары '!$D$2:$D$78, MATCH(D2360, 'Товары '!$B$2:$B$78, 0)))
</f>
        <v>15</v>
      </c>
      <c r="J2360" s="36">
        <f>IF(D2360="","",VLOOKUP(D2360, 'Товары '!$B$2:$C$78, 2, FALSE))
</f>
        <v>9</v>
      </c>
      <c r="K2360" s="37">
        <f t="shared" si="46"/>
        <v>6</v>
      </c>
    </row>
    <row r="2361">
      <c r="A2361" s="31">
        <v>33.0</v>
      </c>
      <c r="B2361" s="32">
        <v>45990.0</v>
      </c>
      <c r="C2361" s="33">
        <v>0.8341203703703703</v>
      </c>
      <c r="D2361" s="9" t="s">
        <v>21</v>
      </c>
      <c r="E2361" s="19"/>
      <c r="F2361" s="19"/>
      <c r="I2361" s="19">
        <f t="array" ref="I2361">IF(D2361="","",INDEX('Товары '!$D$2:$D$78, MATCH(D2361, 'Товары '!$B$2:$B$78, 0)))
</f>
        <v>15</v>
      </c>
      <c r="J2361" s="44">
        <f>IF(D2361="","",VLOOKUP(D2361, 'Товары '!$B$2:$C$78, 2, FALSE))
</f>
        <v>6.9</v>
      </c>
      <c r="K2361" s="37">
        <f t="shared" si="46"/>
        <v>8.1</v>
      </c>
    </row>
    <row r="2362">
      <c r="A2362" s="31">
        <v>34.0</v>
      </c>
      <c r="B2362" s="32">
        <v>45990.0</v>
      </c>
      <c r="C2362" s="33">
        <v>0.8341782407407408</v>
      </c>
      <c r="D2362" s="9" t="s">
        <v>21</v>
      </c>
      <c r="E2362" s="19"/>
      <c r="F2362" s="19"/>
      <c r="I2362" s="19">
        <f t="array" ref="I2362">IF(D2362="","",INDEX('Товары '!$D$2:$D$78, MATCH(D2362, 'Товары '!$B$2:$B$78, 0)))
</f>
        <v>15</v>
      </c>
      <c r="J2362" s="44">
        <f>IF(D2362="","",VLOOKUP(D2362, 'Товары '!$B$2:$C$78, 2, FALSE))
</f>
        <v>6.9</v>
      </c>
      <c r="K2362" s="37">
        <f t="shared" si="46"/>
        <v>8.1</v>
      </c>
    </row>
    <row r="2363">
      <c r="A2363" s="31">
        <v>35.0</v>
      </c>
      <c r="B2363" s="32">
        <v>45990.0</v>
      </c>
      <c r="C2363" s="33">
        <v>0.8342476851851852</v>
      </c>
      <c r="D2363" s="9" t="s">
        <v>12</v>
      </c>
      <c r="E2363" s="19"/>
      <c r="F2363" s="19"/>
      <c r="I2363" s="44">
        <f t="array" ref="I2363">IF(D2363="","",INDEX('Товары '!$D$2:$D$78, MATCH(D2363, 'Товары '!$B$2:$B$78, 0)))
</f>
        <v>13</v>
      </c>
      <c r="J2363" s="44">
        <f>IF(D2363="","",VLOOKUP(D2363, 'Товары '!$B$2:$C$78, 2, FALSE))
</f>
        <v>6.4</v>
      </c>
      <c r="K2363" s="37">
        <f t="shared" si="46"/>
        <v>6.6</v>
      </c>
    </row>
    <row r="2364">
      <c r="A2364" s="31">
        <v>36.0</v>
      </c>
      <c r="B2364" s="32">
        <v>45990.0</v>
      </c>
      <c r="C2364" s="33">
        <v>0.8384837962962963</v>
      </c>
      <c r="D2364" s="9" t="s">
        <v>17</v>
      </c>
      <c r="E2364" s="19"/>
      <c r="F2364" s="19"/>
      <c r="I2364" s="19">
        <f t="array" ref="I2364">IF(D2364="","",INDEX('Товары '!$D$2:$D$78, MATCH(D2364, 'Товары '!$B$2:$B$78, 0)))
</f>
        <v>15</v>
      </c>
      <c r="J2364" s="44">
        <f>IF(D2364="","",VLOOKUP(D2364, 'Товары '!$B$2:$C$78, 2, FALSE))
</f>
        <v>9</v>
      </c>
      <c r="K2364" s="37">
        <f t="shared" si="46"/>
        <v>6</v>
      </c>
    </row>
    <row r="2365">
      <c r="A2365" s="31">
        <v>37.0</v>
      </c>
      <c r="B2365" s="32">
        <v>45990.0</v>
      </c>
      <c r="C2365" s="33">
        <v>0.8445486111111111</v>
      </c>
      <c r="D2365" s="9" t="s">
        <v>14</v>
      </c>
      <c r="E2365" s="19"/>
      <c r="F2365" s="19"/>
      <c r="I2365" s="44">
        <f t="array" ref="I2365">IF(D2365="","",INDEX('Товары '!$D$2:$D$78, MATCH(D2365, 'Товары '!$B$2:$B$78, 0)))
</f>
        <v>15</v>
      </c>
      <c r="J2365" s="44">
        <f>IF(D2365="","",VLOOKUP(D2365, 'Товары '!$B$2:$C$78, 2, FALSE))
</f>
        <v>9</v>
      </c>
      <c r="K2365" s="37">
        <f t="shared" si="46"/>
        <v>6</v>
      </c>
    </row>
    <row r="2366">
      <c r="A2366" s="31">
        <v>38.0</v>
      </c>
      <c r="B2366" s="32">
        <v>45990.0</v>
      </c>
      <c r="C2366" s="33">
        <v>0.8561111111111112</v>
      </c>
      <c r="D2366" s="9" t="s">
        <v>22</v>
      </c>
      <c r="E2366" s="19"/>
      <c r="F2366" s="19"/>
      <c r="I2366" s="44">
        <f t="array" ref="I2366">IF(D2366="","",INDEX('Товары '!$D$2:$D$78, MATCH(D2366, 'Товары '!$B$2:$B$78, 0)))
</f>
        <v>15</v>
      </c>
      <c r="J2366" s="44">
        <f>IF(D2366="","",VLOOKUP(D2366, 'Товары '!$B$2:$C$78, 2, FALSE))
</f>
        <v>6</v>
      </c>
      <c r="K2366" s="37">
        <f t="shared" si="46"/>
        <v>9</v>
      </c>
    </row>
    <row r="2367">
      <c r="A2367" s="31">
        <v>39.0</v>
      </c>
      <c r="B2367" s="32">
        <v>45990.0</v>
      </c>
      <c r="C2367" s="33">
        <v>0.8912037037037037</v>
      </c>
      <c r="D2367" s="9" t="s">
        <v>15</v>
      </c>
      <c r="E2367" s="19"/>
      <c r="F2367" s="19"/>
      <c r="I2367" s="19">
        <f t="array" ref="I2367">IF(D2367="","",INDEX('Товары '!$D$2:$D$78, MATCH(D2367, 'Товары '!$B$2:$B$78, 0)))
</f>
        <v>15</v>
      </c>
      <c r="J2367" s="44">
        <f>IF(D2367="","",VLOOKUP(D2367, 'Товары '!$B$2:$C$78, 2, FALSE))
</f>
        <v>9</v>
      </c>
      <c r="K2367" s="37">
        <f t="shared" si="46"/>
        <v>6</v>
      </c>
    </row>
    <row r="2368">
      <c r="A2368" s="31">
        <v>40.0</v>
      </c>
      <c r="B2368" s="32">
        <v>45990.0</v>
      </c>
      <c r="C2368" s="33">
        <v>0.8912037037037037</v>
      </c>
      <c r="D2368" s="9" t="s">
        <v>21</v>
      </c>
      <c r="E2368" s="19"/>
      <c r="F2368" s="19"/>
      <c r="I2368" s="19">
        <f t="array" ref="I2368">IF(D2368="","",INDEX('Товары '!$D$2:$D$78, MATCH(D2368, 'Товары '!$B$2:$B$78, 0)))
</f>
        <v>15</v>
      </c>
      <c r="J2368" s="44">
        <f>IF(D2368="","",VLOOKUP(D2368, 'Товары '!$B$2:$C$78, 2, FALSE))
</f>
        <v>6.9</v>
      </c>
      <c r="K2368" s="37">
        <f t="shared" si="46"/>
        <v>8.1</v>
      </c>
    </row>
    <row r="2369">
      <c r="A2369" s="31">
        <v>41.0</v>
      </c>
      <c r="B2369" s="32">
        <v>45990.0</v>
      </c>
      <c r="C2369" s="33">
        <v>0.9062268518518518</v>
      </c>
      <c r="D2369" s="9" t="s">
        <v>15</v>
      </c>
      <c r="E2369" s="19"/>
      <c r="F2369" s="19"/>
      <c r="I2369" s="19">
        <f t="array" ref="I2369">IF(D2369="","",INDEX('Товары '!$D$2:$D$78, MATCH(D2369, 'Товары '!$B$2:$B$78, 0)))
</f>
        <v>15</v>
      </c>
      <c r="J2369" s="44">
        <f>IF(D2369="","",VLOOKUP(D2369, 'Товары '!$B$2:$C$78, 2, FALSE))
</f>
        <v>9</v>
      </c>
      <c r="K2369" s="37">
        <f t="shared" si="46"/>
        <v>6</v>
      </c>
    </row>
    <row r="2370">
      <c r="A2370" s="31">
        <v>42.0</v>
      </c>
      <c r="B2370" s="45"/>
      <c r="C2370" s="46"/>
      <c r="D2370" s="9" t="s">
        <v>21</v>
      </c>
      <c r="E2370" s="19"/>
      <c r="F2370" s="19"/>
      <c r="I2370" s="19">
        <f t="array" ref="I2370">IF(D2370="","",INDEX('Товары '!$D$2:$D$78, MATCH(D2370, 'Товары '!$B$2:$B$78, 0)))
</f>
        <v>15</v>
      </c>
      <c r="J2370" s="44">
        <f>IF(D2370="","",VLOOKUP(D2370, 'Товары '!$B$2:$C$78, 2, FALSE))
</f>
        <v>6.9</v>
      </c>
      <c r="K2370" s="37">
        <f t="shared" si="46"/>
        <v>8.1</v>
      </c>
    </row>
    <row r="2371">
      <c r="A2371" s="31">
        <v>43.0</v>
      </c>
      <c r="B2371" s="32">
        <v>45990.0</v>
      </c>
      <c r="C2371" s="33">
        <v>0.906712962962963</v>
      </c>
      <c r="D2371" s="9" t="s">
        <v>18</v>
      </c>
      <c r="E2371" s="19"/>
      <c r="F2371" s="9">
        <v>5.0</v>
      </c>
      <c r="I2371" s="44">
        <f t="array" ref="I2371">IF(D2371="","",INDEX('Товары '!$D$2:$D$78, MATCH(D2371, 'Товары '!$B$2:$B$78, 0)))
</f>
        <v>15</v>
      </c>
      <c r="J2371" s="44">
        <f>IF(D2371="","",VLOOKUP(D2371, 'Товары '!$B$2:$C$78, 2, FALSE))
</f>
        <v>8</v>
      </c>
      <c r="K2371" s="37">
        <f t="shared" si="46"/>
        <v>2</v>
      </c>
    </row>
    <row r="2372">
      <c r="A2372" s="31">
        <v>44.0</v>
      </c>
      <c r="B2372" s="32">
        <v>45990.0</v>
      </c>
      <c r="C2372" s="33">
        <v>0.9114467592592592</v>
      </c>
      <c r="D2372" s="9" t="s">
        <v>15</v>
      </c>
      <c r="E2372" s="19"/>
      <c r="F2372" s="19"/>
      <c r="I2372" s="19">
        <f t="array" ref="I2372">IF(D2372="","",INDEX('Товары '!$D$2:$D$78, MATCH(D2372, 'Товары '!$B$2:$B$78, 0)))
</f>
        <v>15</v>
      </c>
      <c r="J2372" s="44">
        <f>IF(D2372="","",VLOOKUP(D2372, 'Товары '!$B$2:$C$78, 2, FALSE))
</f>
        <v>9</v>
      </c>
      <c r="K2372" s="37">
        <f t="shared" si="46"/>
        <v>6</v>
      </c>
    </row>
    <row r="2373">
      <c r="A2373" s="31">
        <v>45.0</v>
      </c>
      <c r="B2373" s="32">
        <v>45990.0</v>
      </c>
      <c r="C2373" s="33">
        <v>0.9153356481481482</v>
      </c>
      <c r="D2373" s="9" t="s">
        <v>17</v>
      </c>
      <c r="E2373" s="19"/>
      <c r="F2373" s="19"/>
      <c r="I2373" s="19">
        <f t="array" ref="I2373">IF(D2373="","",INDEX('Товары '!$D$2:$D$78, MATCH(D2373, 'Товары '!$B$2:$B$78, 0)))
</f>
        <v>15</v>
      </c>
      <c r="J2373" s="44">
        <f>IF(D2373="","",VLOOKUP(D2373, 'Товары '!$B$2:$C$78, 2, FALSE))
</f>
        <v>9</v>
      </c>
      <c r="K2373" s="37">
        <f t="shared" si="46"/>
        <v>6</v>
      </c>
    </row>
    <row r="2374">
      <c r="A2374" s="31">
        <v>46.0</v>
      </c>
      <c r="B2374" s="32">
        <v>45991.0</v>
      </c>
      <c r="C2374" s="33">
        <v>0.06940972222222222</v>
      </c>
      <c r="D2374" s="9" t="s">
        <v>36</v>
      </c>
      <c r="E2374" s="19"/>
      <c r="F2374" s="9">
        <v>5.0</v>
      </c>
      <c r="I2374" s="44">
        <f t="array" ref="I2374">IF(D2374="","",INDEX('Товары '!$D$2:$D$78, MATCH(D2374, 'Товары '!$B$2:$B$78, 0)))
</f>
        <v>90</v>
      </c>
      <c r="J2374" s="44">
        <f>IF(D2374="","",VLOOKUP(D2374, 'Товары '!$B$2:$C$78, 2, FALSE))
</f>
        <v>60</v>
      </c>
      <c r="K2374" s="37">
        <f t="shared" si="46"/>
        <v>25</v>
      </c>
    </row>
    <row r="2375">
      <c r="A2375" s="31">
        <v>47.0</v>
      </c>
      <c r="B2375" s="45"/>
      <c r="C2375" s="46"/>
      <c r="D2375" s="23"/>
      <c r="E2375" s="19"/>
      <c r="F2375" s="19"/>
      <c r="I2375" s="19" t="str">
        <f t="array" ref="I2375">IF(D2375="","",INDEX('Товары '!$D$2:$D$78, MATCH(D2375, 'Товары '!$B$2:$B$78, 0)))
</f>
        <v/>
      </c>
      <c r="J2375" s="19" t="str">
        <f>IF(D2375="","",VLOOKUP(D2375, 'Товары '!$B$2:$C$78, 2, FALSE))
</f>
        <v/>
      </c>
      <c r="K2375" s="37">
        <f t="shared" si="46"/>
        <v>0</v>
      </c>
    </row>
    <row r="2376">
      <c r="A2376" s="31">
        <v>48.0</v>
      </c>
      <c r="B2376" s="45"/>
      <c r="C2376" s="46"/>
      <c r="D2376" s="23"/>
      <c r="E2376" s="19"/>
      <c r="F2376" s="19"/>
      <c r="I2376" s="19" t="str">
        <f t="array" ref="I2376">IF(D2376="","",INDEX('Товары '!$D$2:$D$78, MATCH(D2376, 'Товары '!$B$2:$B$78, 0)))
</f>
        <v/>
      </c>
      <c r="J2376" s="19" t="str">
        <f>IF(D2376="","",VLOOKUP(D2376, 'Товары '!$B$2:$C$78, 2, FALSE))
</f>
        <v/>
      </c>
      <c r="K2376" s="37">
        <f t="shared" si="46"/>
        <v>0</v>
      </c>
    </row>
    <row r="2377">
      <c r="A2377" s="31">
        <v>49.0</v>
      </c>
      <c r="B2377" s="45"/>
      <c r="C2377" s="46"/>
      <c r="D2377" s="23"/>
      <c r="E2377" s="19"/>
      <c r="F2377" s="19"/>
      <c r="I2377" s="19" t="str">
        <f t="array" ref="I2377">IF(D2377="","",INDEX('Товары '!$D$2:$D$78, MATCH(D2377, 'Товары '!$B$2:$B$78, 0)))
</f>
        <v/>
      </c>
      <c r="J2377" s="19" t="str">
        <f>IF(D2377="","",VLOOKUP(D2377, 'Товары '!$B$2:$C$78, 2, FALSE))
</f>
        <v/>
      </c>
      <c r="K2377" s="37">
        <f t="shared" si="46"/>
        <v>0</v>
      </c>
    </row>
    <row r="2378">
      <c r="A2378" s="31">
        <v>50.0</v>
      </c>
      <c r="B2378" s="45"/>
      <c r="C2378" s="46"/>
      <c r="D2378" s="23"/>
      <c r="E2378" s="19"/>
      <c r="F2378" s="19"/>
      <c r="I2378" s="19" t="str">
        <f t="array" ref="I2378">IF(D2378="","",INDEX('Товары '!$D$2:$D$78, MATCH(D2378, 'Товары '!$B$2:$B$78, 0)))
</f>
        <v/>
      </c>
      <c r="J2378" s="19" t="str">
        <f>IF(D2378="","",VLOOKUP(D2378, 'Товары '!$B$2:$C$78, 2, FALSE))
</f>
        <v/>
      </c>
      <c r="K2378" s="37">
        <f t="shared" si="46"/>
        <v>0</v>
      </c>
    </row>
    <row r="2379">
      <c r="A2379" s="31">
        <v>51.0</v>
      </c>
      <c r="B2379" s="45"/>
      <c r="C2379" s="46"/>
      <c r="D2379" s="23"/>
      <c r="E2379" s="19"/>
      <c r="F2379" s="19"/>
      <c r="I2379" s="19" t="str">
        <f t="array" ref="I2379">IF(D2379="","",INDEX('Товары '!$D$2:$D$78, MATCH(D2379, 'Товары '!$B$2:$B$78, 0)))
</f>
        <v/>
      </c>
      <c r="J2379" s="19" t="str">
        <f>IF(D2379="","",VLOOKUP(D2379, 'Товары '!$B$2:$C$78, 2, FALSE))
</f>
        <v/>
      </c>
      <c r="K2379" s="37">
        <f t="shared" si="46"/>
        <v>0</v>
      </c>
    </row>
    <row r="2380">
      <c r="A2380" s="31">
        <v>52.0</v>
      </c>
      <c r="B2380" s="45"/>
      <c r="C2380" s="46"/>
      <c r="D2380" s="23"/>
      <c r="E2380" s="19"/>
      <c r="F2380" s="19"/>
      <c r="I2380" s="19" t="str">
        <f t="array" ref="I2380">IF(D2380="","",INDEX('Товары '!$D$2:$D$78, MATCH(D2380, 'Товары '!$B$2:$B$78, 0)))
</f>
        <v/>
      </c>
      <c r="J2380" s="19" t="str">
        <f>IF(D2380="","",VLOOKUP(D2380, 'Товары '!$B$2:$C$78, 2, FALSE))
</f>
        <v/>
      </c>
      <c r="K2380" s="37">
        <f t="shared" si="46"/>
        <v>0</v>
      </c>
    </row>
    <row r="2381">
      <c r="A2381" s="31">
        <v>53.0</v>
      </c>
      <c r="B2381" s="45"/>
      <c r="C2381" s="46"/>
      <c r="D2381" s="23"/>
      <c r="E2381" s="19"/>
      <c r="F2381" s="19"/>
      <c r="I2381" s="19" t="str">
        <f t="array" ref="I2381">IF(D2381="","",INDEX('Товары '!$D$2:$D$78, MATCH(D2381, 'Товары '!$B$2:$B$78, 0)))
</f>
        <v/>
      </c>
      <c r="J2381" s="19" t="str">
        <f>IF(D2381="","",VLOOKUP(D2381, 'Товары '!$B$2:$C$78, 2, FALSE))
</f>
        <v/>
      </c>
      <c r="K2381" s="37">
        <f t="shared" si="46"/>
        <v>0</v>
      </c>
    </row>
    <row r="2382">
      <c r="A2382" s="31">
        <v>54.0</v>
      </c>
      <c r="B2382" s="45"/>
      <c r="C2382" s="46"/>
      <c r="D2382" s="23"/>
      <c r="E2382" s="19"/>
      <c r="F2382" s="19"/>
      <c r="I2382" s="19" t="str">
        <f t="array" ref="I2382">IF(D2382="","",INDEX('Товары '!$D$2:$D$78, MATCH(D2382, 'Товары '!$B$2:$B$78, 0)))
</f>
        <v/>
      </c>
      <c r="J2382" s="19" t="str">
        <f>IF(D2382="","",VLOOKUP(D2382, 'Товары '!$B$2:$C$78, 2, FALSE))
</f>
        <v/>
      </c>
      <c r="K2382" s="37">
        <f t="shared" si="46"/>
        <v>0</v>
      </c>
    </row>
    <row r="2383">
      <c r="A2383" s="31">
        <v>55.0</v>
      </c>
      <c r="B2383" s="45"/>
      <c r="C2383" s="46"/>
      <c r="D2383" s="23"/>
      <c r="E2383" s="19"/>
      <c r="F2383" s="19"/>
      <c r="I2383" s="19" t="str">
        <f t="array" ref="I2383">IF(D2383="","",INDEX('Товары '!$D$2:$D$78, MATCH(D2383, 'Товары '!$B$2:$B$78, 0)))
</f>
        <v/>
      </c>
      <c r="J2383" s="19" t="str">
        <f>IF(D2383="","",VLOOKUP(D2383, 'Товары '!$B$2:$C$78, 2, FALSE))
</f>
        <v/>
      </c>
      <c r="K2383" s="37">
        <f t="shared" si="46"/>
        <v>0</v>
      </c>
    </row>
    <row r="2384">
      <c r="A2384" s="31">
        <v>56.0</v>
      </c>
      <c r="B2384" s="45"/>
      <c r="C2384" s="46"/>
      <c r="D2384" s="23"/>
      <c r="E2384" s="19"/>
      <c r="F2384" s="19"/>
      <c r="I2384" s="19" t="str">
        <f t="array" ref="I2384">IF(D2384="","",INDEX('Товары '!$D$2:$D$78, MATCH(D2384, 'Товары '!$B$2:$B$78, 0)))
</f>
        <v/>
      </c>
      <c r="J2384" s="19" t="str">
        <f>IF(D2384="","",VLOOKUP(D2384, 'Товары '!$B$2:$C$78, 2, FALSE))
</f>
        <v/>
      </c>
      <c r="K2384" s="37">
        <f t="shared" si="46"/>
        <v>0</v>
      </c>
    </row>
    <row r="2385">
      <c r="A2385" s="31">
        <v>57.0</v>
      </c>
      <c r="B2385" s="45"/>
      <c r="C2385" s="46"/>
      <c r="D2385" s="23"/>
      <c r="E2385" s="19"/>
      <c r="F2385" s="19"/>
      <c r="I2385" s="19" t="str">
        <f t="array" ref="I2385">IF(D2385="","",INDEX('Товары '!$D$2:$D$78, MATCH(D2385, 'Товары '!$B$2:$B$78, 0)))
</f>
        <v/>
      </c>
      <c r="J2385" s="19" t="str">
        <f>IF(D2385="","",VLOOKUP(D2385, 'Товары '!$B$2:$C$78, 2, FALSE))
</f>
        <v/>
      </c>
      <c r="K2385" s="37">
        <f t="shared" si="46"/>
        <v>0</v>
      </c>
    </row>
    <row r="2386">
      <c r="A2386" s="31">
        <v>58.0</v>
      </c>
      <c r="B2386" s="45"/>
      <c r="C2386" s="46"/>
      <c r="D2386" s="23"/>
      <c r="E2386" s="19"/>
      <c r="F2386" s="19"/>
      <c r="I2386" s="19" t="str">
        <f t="array" ref="I2386">IF(D2386="","",INDEX('Товары '!$D$2:$D$78, MATCH(D2386, 'Товары '!$B$2:$B$78, 0)))
</f>
        <v/>
      </c>
      <c r="J2386" s="19" t="str">
        <f>IF(D2386="","",VLOOKUP(D2386, 'Товары '!$B$2:$C$78, 2, FALSE))
</f>
        <v/>
      </c>
      <c r="K2386" s="37">
        <f t="shared" si="46"/>
        <v>0</v>
      </c>
    </row>
    <row r="2387">
      <c r="A2387" s="31">
        <v>59.0</v>
      </c>
      <c r="B2387" s="45"/>
      <c r="C2387" s="46"/>
      <c r="D2387" s="23"/>
      <c r="E2387" s="19"/>
      <c r="F2387" s="19"/>
      <c r="I2387" s="19" t="str">
        <f t="array" ref="I2387">IF(D2387="","",INDEX('Товары '!$D$2:$D$78, MATCH(D2387, 'Товары '!$B$2:$B$78, 0)))
</f>
        <v/>
      </c>
      <c r="J2387" s="19" t="str">
        <f>IF(D2387="","",VLOOKUP(D2387, 'Товары '!$B$2:$C$78, 2, FALSE))
</f>
        <v/>
      </c>
      <c r="K2387" s="37">
        <f t="shared" si="46"/>
        <v>0</v>
      </c>
    </row>
    <row r="2388">
      <c r="A2388" s="31">
        <v>60.0</v>
      </c>
      <c r="B2388" s="45"/>
      <c r="C2388" s="46"/>
      <c r="D2388" s="23"/>
      <c r="E2388" s="19"/>
      <c r="F2388" s="19"/>
      <c r="I2388" s="19" t="str">
        <f t="array" ref="I2388">IF(D2388="","",INDEX('Товары '!$D$2:$D$78, MATCH(D2388, 'Товары '!$B$2:$B$78, 0)))
</f>
        <v/>
      </c>
      <c r="J2388" s="19" t="str">
        <f>IF(D2388="","",VLOOKUP(D2388, 'Товары '!$B$2:$C$78, 2, FALSE))
</f>
        <v/>
      </c>
      <c r="K2388" s="37">
        <f t="shared" si="46"/>
        <v>0</v>
      </c>
    </row>
    <row r="2389">
      <c r="A2389" s="1" t="s">
        <v>0</v>
      </c>
      <c r="B2389" s="1" t="s">
        <v>1</v>
      </c>
      <c r="C2389" s="2" t="s">
        <v>2</v>
      </c>
      <c r="D2389" s="2" t="s">
        <v>3</v>
      </c>
      <c r="E2389" s="3" t="s">
        <v>4</v>
      </c>
      <c r="F2389" s="1" t="s">
        <v>5</v>
      </c>
      <c r="G2389" s="4" t="s">
        <v>6</v>
      </c>
      <c r="H2389" s="5" t="s">
        <v>7</v>
      </c>
      <c r="I2389" s="1" t="s">
        <v>8</v>
      </c>
      <c r="J2389" s="1" t="s">
        <v>9</v>
      </c>
      <c r="K2389" s="1" t="s">
        <v>10</v>
      </c>
    </row>
    <row r="2392">
      <c r="A2392" s="6">
        <v>1.0</v>
      </c>
      <c r="B2392" s="7">
        <v>45991.0</v>
      </c>
      <c r="C2392" s="8">
        <v>0.5774768518518518</v>
      </c>
      <c r="D2392" s="9" t="s">
        <v>14</v>
      </c>
      <c r="E2392" s="10"/>
      <c r="F2392" s="10"/>
      <c r="G2392" s="11">
        <f>SUM(K2392:K2451)</f>
        <v>176.6</v>
      </c>
      <c r="H2392" s="12">
        <f>SUM(J2392:K2451)</f>
        <v>433</v>
      </c>
      <c r="I2392" s="14">
        <f t="array" ref="I2392">IF(D2392="","",INDEX('Товары '!$D$2:$D$78, MATCH(D2392, 'Товары '!$B$2:$B$78, 0)))
</f>
        <v>15</v>
      </c>
      <c r="J2392" s="14">
        <f>IF(D2392="","",VLOOKUP(D2392, 'Товары '!$B$2:$C$78, 2, FALSE))
</f>
        <v>9</v>
      </c>
      <c r="K2392" s="15">
        <f t="shared" ref="K2392:K2409" si="47">IF(OR(I2392="", J2392=""), "", VALUE(I2392) - VALUE(J2392))-F2392
</f>
        <v>6</v>
      </c>
    </row>
    <row r="2393">
      <c r="A2393" s="6">
        <v>2.0</v>
      </c>
      <c r="B2393" s="7">
        <v>45991.0</v>
      </c>
      <c r="C2393" s="16">
        <v>0.5779282407407408</v>
      </c>
      <c r="D2393" s="9" t="s">
        <v>15</v>
      </c>
      <c r="E2393" s="10"/>
      <c r="F2393" s="10"/>
      <c r="I2393" s="13">
        <f t="array" ref="I2393">IF(D2393="","",INDEX('Товары '!$D$2:$D$78, MATCH(D2393, 'Товары '!$B$2:$B$78, 0)))
</f>
        <v>15</v>
      </c>
      <c r="J2393" s="14">
        <f>IF(D2393="","",VLOOKUP(D2393, 'Товары '!$B$2:$C$78, 2, FALSE))
</f>
        <v>9</v>
      </c>
      <c r="K2393" s="15">
        <f t="shared" si="47"/>
        <v>6</v>
      </c>
    </row>
    <row r="2394">
      <c r="A2394" s="6">
        <v>3.0</v>
      </c>
      <c r="B2394" s="17">
        <v>45991.0</v>
      </c>
      <c r="C2394" s="8">
        <v>0.5806481481481481</v>
      </c>
      <c r="D2394" s="9" t="s">
        <v>22</v>
      </c>
      <c r="E2394" s="10"/>
      <c r="F2394" s="10"/>
      <c r="I2394" s="14">
        <f t="array" ref="I2394">IF(D2394="","",INDEX('Товары '!$D$2:$D$78, MATCH(D2394, 'Товары '!$B$2:$B$78, 0)))
</f>
        <v>15</v>
      </c>
      <c r="J2394" s="14">
        <f>IF(D2394="","",VLOOKUP(D2394, 'Товары '!$B$2:$C$78, 2, FALSE))
</f>
        <v>6</v>
      </c>
      <c r="K2394" s="15">
        <f t="shared" si="47"/>
        <v>9</v>
      </c>
    </row>
    <row r="2395">
      <c r="A2395" s="6">
        <v>4.0</v>
      </c>
      <c r="B2395" s="17">
        <v>45991.0</v>
      </c>
      <c r="C2395" s="8">
        <v>0.5807060185185186</v>
      </c>
      <c r="D2395" s="9" t="s">
        <v>12</v>
      </c>
      <c r="E2395" s="10"/>
      <c r="F2395" s="10"/>
      <c r="I2395" s="14">
        <f t="array" ref="I2395">IF(D2395="","",INDEX('Товары '!$D$2:$D$78, MATCH(D2395, 'Товары '!$B$2:$B$78, 0)))
</f>
        <v>13</v>
      </c>
      <c r="J2395" s="14">
        <f>IF(D2395="","",VLOOKUP(D2395, 'Товары '!$B$2:$C$78, 2, FALSE))
</f>
        <v>6.4</v>
      </c>
      <c r="K2395" s="15">
        <f t="shared" si="47"/>
        <v>6.6</v>
      </c>
    </row>
    <row r="2396">
      <c r="A2396" s="6">
        <v>5.0</v>
      </c>
      <c r="B2396" s="17">
        <v>45991.0</v>
      </c>
      <c r="C2396" s="8">
        <v>0.5878125</v>
      </c>
      <c r="D2396" s="9" t="s">
        <v>18</v>
      </c>
      <c r="E2396" s="10"/>
      <c r="F2396" s="10"/>
      <c r="I2396" s="14">
        <f t="array" ref="I2396">IF(D2396="","",INDEX('Товары '!$D$2:$D$78, MATCH(D2396, 'Товары '!$B$2:$B$78, 0)))
</f>
        <v>15</v>
      </c>
      <c r="J2396" s="14">
        <f>IF(D2396="","",VLOOKUP(D2396, 'Товары '!$B$2:$C$78, 2, FALSE))
</f>
        <v>8</v>
      </c>
      <c r="K2396" s="15">
        <f t="shared" si="47"/>
        <v>7</v>
      </c>
    </row>
    <row r="2397">
      <c r="A2397" s="6">
        <v>6.0</v>
      </c>
      <c r="B2397" s="7">
        <v>45991.0</v>
      </c>
      <c r="C2397" s="8">
        <v>0.5878703703703704</v>
      </c>
      <c r="D2397" s="9" t="s">
        <v>16</v>
      </c>
      <c r="E2397" s="10"/>
      <c r="F2397" s="10"/>
      <c r="I2397" s="13">
        <f t="array" ref="I2397">IF(D2397="","",INDEX('Товары '!$D$2:$D$78, MATCH(D2397, 'Товары '!$B$2:$B$78, 0)))
</f>
        <v>15</v>
      </c>
      <c r="J2397" s="14">
        <f>IF(D2397="","",VLOOKUP(D2397, 'Товары '!$B$2:$C$78, 2, FALSE))
</f>
        <v>8.5</v>
      </c>
      <c r="K2397" s="15">
        <f t="shared" si="47"/>
        <v>6.5</v>
      </c>
    </row>
    <row r="2398">
      <c r="A2398" s="6">
        <v>7.0</v>
      </c>
      <c r="B2398" s="7">
        <v>45991.0</v>
      </c>
      <c r="C2398" s="8">
        <v>0.6151967592592592</v>
      </c>
      <c r="D2398" s="9" t="s">
        <v>17</v>
      </c>
      <c r="E2398" s="10"/>
      <c r="F2398" s="10"/>
      <c r="I2398" s="13">
        <f t="array" ref="I2398">IF(D2398="","",INDEX('Товары '!$D$2:$D$78, MATCH(D2398, 'Товары '!$B$2:$B$78, 0)))
</f>
        <v>15</v>
      </c>
      <c r="J2398" s="14">
        <f>IF(D2398="","",VLOOKUP(D2398, 'Товары '!$B$2:$C$78, 2, FALSE))
</f>
        <v>9</v>
      </c>
      <c r="K2398" s="15">
        <f t="shared" si="47"/>
        <v>6</v>
      </c>
    </row>
    <row r="2399">
      <c r="A2399" s="6">
        <v>8.0</v>
      </c>
      <c r="B2399" s="7">
        <v>45991.0</v>
      </c>
      <c r="C2399" s="8">
        <v>0.6189351851851852</v>
      </c>
      <c r="D2399" s="9" t="s">
        <v>14</v>
      </c>
      <c r="E2399" s="10"/>
      <c r="F2399" s="10"/>
      <c r="I2399" s="14">
        <f t="array" ref="I2399">IF(D2399="","",INDEX('Товары '!$D$2:$D$78, MATCH(D2399, 'Товары '!$B$2:$B$78, 0)))
</f>
        <v>15</v>
      </c>
      <c r="J2399" s="14">
        <f>IF(D2399="","",VLOOKUP(D2399, 'Товары '!$B$2:$C$78, 2, FALSE))
</f>
        <v>9</v>
      </c>
      <c r="K2399" s="15">
        <f t="shared" si="47"/>
        <v>6</v>
      </c>
    </row>
    <row r="2400">
      <c r="A2400" s="6">
        <v>9.0</v>
      </c>
      <c r="B2400" s="7">
        <v>45991.0</v>
      </c>
      <c r="C2400" s="8">
        <v>0.6339699074074074</v>
      </c>
      <c r="D2400" s="9" t="s">
        <v>15</v>
      </c>
      <c r="E2400" s="10"/>
      <c r="F2400" s="10"/>
      <c r="I2400" s="13">
        <f t="array" ref="I2400">IF(D2400="","",INDEX('Товары '!$D$2:$D$78, MATCH(D2400, 'Товары '!$B$2:$B$78, 0)))
</f>
        <v>15</v>
      </c>
      <c r="J2400" s="14">
        <f>IF(D2400="","",VLOOKUP(D2400, 'Товары '!$B$2:$C$78, 2, FALSE))
</f>
        <v>9</v>
      </c>
      <c r="K2400" s="15">
        <f t="shared" si="47"/>
        <v>6</v>
      </c>
    </row>
    <row r="2401">
      <c r="A2401" s="6">
        <v>10.0</v>
      </c>
      <c r="B2401" s="7">
        <v>45991.0</v>
      </c>
      <c r="C2401" s="8">
        <v>0.6354861111111111</v>
      </c>
      <c r="D2401" s="9" t="s">
        <v>18</v>
      </c>
      <c r="E2401" s="10"/>
      <c r="F2401" s="10"/>
      <c r="I2401" s="14">
        <f t="array" ref="I2401">IF(D2401="","",INDEX('Товары '!$D$2:$D$78, MATCH(D2401, 'Товары '!$B$2:$B$78, 0)))
</f>
        <v>15</v>
      </c>
      <c r="J2401" s="14">
        <f>IF(D2401="","",VLOOKUP(D2401, 'Товары '!$B$2:$C$78, 2, FALSE))
</f>
        <v>8</v>
      </c>
      <c r="K2401" s="15">
        <f t="shared" si="47"/>
        <v>7</v>
      </c>
    </row>
    <row r="2402">
      <c r="A2402" s="6">
        <v>11.0</v>
      </c>
      <c r="B2402" s="7">
        <v>45991.0</v>
      </c>
      <c r="C2402" s="8">
        <v>0.6492476851851852</v>
      </c>
      <c r="D2402" s="9" t="s">
        <v>15</v>
      </c>
      <c r="E2402" s="10"/>
      <c r="F2402" s="10"/>
      <c r="I2402" s="13">
        <f t="array" ref="I2402">IF(D2402="","",INDEX('Товары '!$D$2:$D$78, MATCH(D2402, 'Товары '!$B$2:$B$78, 0)))
</f>
        <v>15</v>
      </c>
      <c r="J2402" s="14">
        <f>IF(D2402="","",VLOOKUP(D2402, 'Товары '!$B$2:$C$78, 2, FALSE))
</f>
        <v>9</v>
      </c>
      <c r="K2402" s="15">
        <f t="shared" si="47"/>
        <v>6</v>
      </c>
    </row>
    <row r="2403">
      <c r="A2403" s="6">
        <v>12.0</v>
      </c>
      <c r="B2403" s="7">
        <v>45991.0</v>
      </c>
      <c r="C2403" s="8">
        <v>0.6492824074074074</v>
      </c>
      <c r="D2403" s="9" t="s">
        <v>15</v>
      </c>
      <c r="E2403" s="10"/>
      <c r="F2403" s="10"/>
      <c r="I2403" s="13">
        <f t="array" ref="I2403">IF(D2403="","",INDEX('Товары '!$D$2:$D$78, MATCH(D2403, 'Товары '!$B$2:$B$78, 0)))
</f>
        <v>15</v>
      </c>
      <c r="J2403" s="14">
        <f>IF(D2403="","",VLOOKUP(D2403, 'Товары '!$B$2:$C$78, 2, FALSE))
</f>
        <v>9</v>
      </c>
      <c r="K2403" s="15">
        <f t="shared" si="47"/>
        <v>6</v>
      </c>
    </row>
    <row r="2404">
      <c r="A2404" s="6">
        <v>13.0</v>
      </c>
      <c r="B2404" s="7">
        <v>45991.0</v>
      </c>
      <c r="C2404" s="8">
        <v>0.6493518518518518</v>
      </c>
      <c r="D2404" s="6" t="s">
        <v>12</v>
      </c>
      <c r="E2404" s="10"/>
      <c r="F2404" s="10"/>
      <c r="I2404" s="14">
        <f t="array" ref="I2404">IF(D2404="","",INDEX('Товары '!$D$2:$D$78, MATCH(D2404, 'Товары '!$B$2:$B$78, 0)))
</f>
        <v>13</v>
      </c>
      <c r="J2404" s="14">
        <f>IF(D2404="","",VLOOKUP(D2404, 'Товары '!$B$2:$C$78, 2, FALSE))
</f>
        <v>6.4</v>
      </c>
      <c r="K2404" s="15">
        <f t="shared" si="47"/>
        <v>6.6</v>
      </c>
    </row>
    <row r="2405">
      <c r="A2405" s="6">
        <v>14.0</v>
      </c>
      <c r="B2405" s="7">
        <v>45991.0</v>
      </c>
      <c r="C2405" s="8">
        <v>0.6517013888888888</v>
      </c>
      <c r="D2405" s="6" t="s">
        <v>20</v>
      </c>
      <c r="E2405" s="10"/>
      <c r="F2405" s="10"/>
      <c r="I2405" s="14">
        <f t="array" ref="I2405">IF(D2405="","",INDEX('Товары '!$D$2:$D$78, MATCH(D2405, 'Товары '!$B$2:$B$78, 0)))
</f>
        <v>15</v>
      </c>
      <c r="J2405" s="14">
        <f>IF(D2405="","",VLOOKUP(D2405, 'Товары '!$B$2:$C$78, 2, FALSE))
</f>
        <v>9</v>
      </c>
      <c r="K2405" s="15">
        <f t="shared" si="47"/>
        <v>6</v>
      </c>
    </row>
    <row r="2406">
      <c r="A2406" s="6">
        <v>15.0</v>
      </c>
      <c r="B2406" s="7">
        <v>45991.0</v>
      </c>
      <c r="C2406" s="8">
        <v>0.6679861111111111</v>
      </c>
      <c r="D2406" s="6" t="s">
        <v>39</v>
      </c>
      <c r="E2406" s="10"/>
      <c r="F2406" s="10"/>
      <c r="I2406" s="14">
        <f t="array" ref="I2406">IF(D2406="","",INDEX('Товары '!$D$2:$D$78, MATCH(D2406, 'Товары '!$B$2:$B$78, 0)))
</f>
        <v>15</v>
      </c>
      <c r="J2406" s="14">
        <f>IF(D2406="","",VLOOKUP(D2406, 'Товары '!$B$2:$C$78, 2, FALSE))
</f>
        <v>8</v>
      </c>
      <c r="K2406" s="15">
        <f t="shared" si="47"/>
        <v>7</v>
      </c>
    </row>
    <row r="2407">
      <c r="A2407" s="6">
        <v>16.0</v>
      </c>
      <c r="B2407" s="7">
        <v>45991.0</v>
      </c>
      <c r="C2407" s="8">
        <v>0.6682060185185185</v>
      </c>
      <c r="D2407" s="6" t="s">
        <v>14</v>
      </c>
      <c r="E2407" s="10"/>
      <c r="F2407" s="10">
        <v>5.0</v>
      </c>
      <c r="I2407" s="14">
        <f t="array" ref="I2407">IF(D2407="","",INDEX('Товары '!$D$2:$D$78, MATCH(D2407, 'Товары '!$B$2:$B$78, 0)))
</f>
        <v>15</v>
      </c>
      <c r="J2407" s="14">
        <f>IF(D2407="","",VLOOKUP(D2407, 'Товары '!$B$2:$C$78, 2, FALSE))
</f>
        <v>9</v>
      </c>
      <c r="K2407" s="15">
        <f t="shared" si="47"/>
        <v>1</v>
      </c>
    </row>
    <row r="2408">
      <c r="A2408" s="6">
        <v>17.0</v>
      </c>
      <c r="B2408" s="7">
        <v>45991.0</v>
      </c>
      <c r="C2408" s="8">
        <v>0.6727314814814814</v>
      </c>
      <c r="D2408" s="6" t="s">
        <v>12</v>
      </c>
      <c r="E2408" s="10"/>
      <c r="F2408" s="10"/>
      <c r="I2408" s="14">
        <f t="array" ref="I2408">IF(D2408="","",INDEX('Товары '!$D$2:$D$78, MATCH(D2408, 'Товары '!$B$2:$B$78, 0)))
</f>
        <v>13</v>
      </c>
      <c r="J2408" s="14">
        <f>IF(D2408="","",VLOOKUP(D2408, 'Товары '!$B$2:$C$78, 2, FALSE))
</f>
        <v>6.4</v>
      </c>
      <c r="K2408" s="15">
        <f t="shared" si="47"/>
        <v>6.6</v>
      </c>
    </row>
    <row r="2409">
      <c r="A2409" s="6">
        <v>18.0</v>
      </c>
      <c r="B2409" s="7">
        <v>45991.0</v>
      </c>
      <c r="C2409" s="8">
        <v>0.6728819444444445</v>
      </c>
      <c r="D2409" s="6" t="s">
        <v>15</v>
      </c>
      <c r="E2409" s="10"/>
      <c r="F2409" s="10"/>
      <c r="I2409" s="13">
        <f t="array" ref="I2409">IF(D2409="","",INDEX('Товары '!$D$2:$D$78, MATCH(D2409, 'Товары '!$B$2:$B$78, 0)))
</f>
        <v>15</v>
      </c>
      <c r="J2409" s="14">
        <f>IF(D2409="","",VLOOKUP(D2409, 'Товары '!$B$2:$C$78, 2, FALSE))
</f>
        <v>9</v>
      </c>
      <c r="K2409" s="15">
        <f t="shared" si="47"/>
        <v>6</v>
      </c>
    </row>
    <row r="2410">
      <c r="A2410" s="6">
        <v>19.0</v>
      </c>
      <c r="B2410" s="7">
        <v>45991.0</v>
      </c>
      <c r="C2410" s="8">
        <v>0.6730092592592593</v>
      </c>
      <c r="D2410" s="6" t="s">
        <v>25</v>
      </c>
      <c r="E2410" s="10"/>
      <c r="F2410" s="10"/>
      <c r="I2410" s="14">
        <f t="array" ref="I2410">IF(D2410="","",INDEX('Товары '!$D$2:$D$78, MATCH(D2410, 'Товары '!$B$2:$B$78, 0)))
</f>
        <v>30</v>
      </c>
      <c r="J2410" s="13">
        <v>30.0</v>
      </c>
      <c r="K2410" s="20">
        <v>0.0</v>
      </c>
    </row>
    <row r="2411">
      <c r="A2411" s="6">
        <v>20.0</v>
      </c>
      <c r="B2411" s="7">
        <v>45991.0</v>
      </c>
      <c r="C2411" s="8">
        <v>0.6858101851851852</v>
      </c>
      <c r="D2411" s="6" t="s">
        <v>15</v>
      </c>
      <c r="E2411" s="10"/>
      <c r="F2411" s="10"/>
      <c r="I2411" s="13">
        <f t="array" ref="I2411">IF(D2411="","",INDEX('Товары '!$D$2:$D$78, MATCH(D2411, 'Товары '!$B$2:$B$78, 0)))
</f>
        <v>15</v>
      </c>
      <c r="J2411" s="14">
        <f>IF(D2411="","",VLOOKUP(D2411, 'Товары '!$B$2:$C$78, 2, FALSE))
</f>
        <v>9</v>
      </c>
      <c r="K2411" s="15">
        <f t="shared" ref="K2411:K2451" si="48">IF(OR(I2411="", J2411=""), "", VALUE(I2411) - VALUE(J2411))-F2411
</f>
        <v>6</v>
      </c>
    </row>
    <row r="2412">
      <c r="A2412" s="6">
        <v>21.0</v>
      </c>
      <c r="B2412" s="7">
        <v>45991.0</v>
      </c>
      <c r="C2412" s="8">
        <v>0.6987384259259259</v>
      </c>
      <c r="D2412" s="6" t="s">
        <v>14</v>
      </c>
      <c r="E2412" s="10"/>
      <c r="F2412" s="10"/>
      <c r="I2412" s="14">
        <f t="array" ref="I2412">IF(D2412="","",INDEX('Товары '!$D$2:$D$78, MATCH(D2412, 'Товары '!$B$2:$B$78, 0)))
</f>
        <v>15</v>
      </c>
      <c r="J2412" s="14">
        <f>IF(D2412="","",VLOOKUP(D2412, 'Товары '!$B$2:$C$78, 2, FALSE))
</f>
        <v>9</v>
      </c>
      <c r="K2412" s="15">
        <f t="shared" si="48"/>
        <v>6</v>
      </c>
    </row>
    <row r="2413">
      <c r="A2413" s="6">
        <v>22.0</v>
      </c>
      <c r="B2413" s="7">
        <v>45991.0</v>
      </c>
      <c r="C2413" s="8">
        <v>0.7028009259259259</v>
      </c>
      <c r="D2413" s="6" t="s">
        <v>12</v>
      </c>
      <c r="E2413" s="10"/>
      <c r="F2413" s="10"/>
      <c r="I2413" s="14">
        <f t="array" ref="I2413">IF(D2413="","",INDEX('Товары '!$D$2:$D$78, MATCH(D2413, 'Товары '!$B$2:$B$78, 0)))
</f>
        <v>13</v>
      </c>
      <c r="J2413" s="14">
        <f>IF(D2413="","",VLOOKUP(D2413, 'Товары '!$B$2:$C$78, 2, FALSE))
</f>
        <v>6.4</v>
      </c>
      <c r="K2413" s="15">
        <f t="shared" si="48"/>
        <v>6.6</v>
      </c>
    </row>
    <row r="2414">
      <c r="A2414" s="6">
        <v>23.0</v>
      </c>
      <c r="B2414" s="7">
        <v>45991.0</v>
      </c>
      <c r="C2414" s="8">
        <v>0.7083101851851852</v>
      </c>
      <c r="D2414" s="6" t="s">
        <v>15</v>
      </c>
      <c r="E2414" s="10"/>
      <c r="F2414" s="10"/>
      <c r="I2414" s="13">
        <f t="array" ref="I2414">IF(D2414="","",INDEX('Товары '!$D$2:$D$78, MATCH(D2414, 'Товары '!$B$2:$B$78, 0)))
</f>
        <v>15</v>
      </c>
      <c r="J2414" s="14">
        <f>IF(D2414="","",VLOOKUP(D2414, 'Товары '!$B$2:$C$78, 2, FALSE))
</f>
        <v>9</v>
      </c>
      <c r="K2414" s="15">
        <f t="shared" si="48"/>
        <v>6</v>
      </c>
    </row>
    <row r="2415">
      <c r="A2415" s="6">
        <v>24.0</v>
      </c>
      <c r="B2415" s="7">
        <v>45991.0</v>
      </c>
      <c r="C2415" s="8">
        <v>0.7083912037037037</v>
      </c>
      <c r="D2415" s="6" t="s">
        <v>14</v>
      </c>
      <c r="E2415" s="10"/>
      <c r="F2415" s="10"/>
      <c r="I2415" s="14">
        <f t="array" ref="I2415">IF(D2415="","",INDEX('Товары '!$D$2:$D$78, MATCH(D2415, 'Товары '!$B$2:$B$78, 0)))
</f>
        <v>15</v>
      </c>
      <c r="J2415" s="14">
        <f>IF(D2415="","",VLOOKUP(D2415, 'Товары '!$B$2:$C$78, 2, FALSE))
</f>
        <v>9</v>
      </c>
      <c r="K2415" s="15">
        <f t="shared" si="48"/>
        <v>6</v>
      </c>
    </row>
    <row r="2416">
      <c r="A2416" s="6">
        <v>25.0</v>
      </c>
      <c r="B2416" s="7">
        <v>45991.0</v>
      </c>
      <c r="C2416" s="8">
        <v>0.7125347222222222</v>
      </c>
      <c r="D2416" s="6" t="s">
        <v>17</v>
      </c>
      <c r="E2416" s="10"/>
      <c r="F2416" s="10"/>
      <c r="I2416" s="13">
        <f t="array" ref="I2416">IF(D2416="","",INDEX('Товары '!$D$2:$D$78, MATCH(D2416, 'Товары '!$B$2:$B$78, 0)))
</f>
        <v>15</v>
      </c>
      <c r="J2416" s="14">
        <f>IF(D2416="","",VLOOKUP(D2416, 'Товары '!$B$2:$C$78, 2, FALSE))
</f>
        <v>9</v>
      </c>
      <c r="K2416" s="15">
        <f t="shared" si="48"/>
        <v>6</v>
      </c>
    </row>
    <row r="2417">
      <c r="A2417" s="6">
        <v>26.0</v>
      </c>
      <c r="B2417" s="7">
        <v>45991.0</v>
      </c>
      <c r="C2417" s="8">
        <v>0.7622222222222222</v>
      </c>
      <c r="D2417" s="6" t="s">
        <v>12</v>
      </c>
      <c r="E2417" s="10"/>
      <c r="F2417" s="10"/>
      <c r="I2417" s="14">
        <f t="array" ref="I2417">IF(D2417="","",INDEX('Товары '!$D$2:$D$78, MATCH(D2417, 'Товары '!$B$2:$B$78, 0)))
</f>
        <v>13</v>
      </c>
      <c r="J2417" s="14">
        <f>IF(D2417="","",VLOOKUP(D2417, 'Товары '!$B$2:$C$78, 2, FALSE))
</f>
        <v>6.4</v>
      </c>
      <c r="K2417" s="15">
        <f t="shared" si="48"/>
        <v>6.6</v>
      </c>
    </row>
    <row r="2418">
      <c r="A2418" s="6">
        <v>27.0</v>
      </c>
      <c r="B2418" s="7">
        <v>45991.0</v>
      </c>
      <c r="C2418" s="8">
        <v>0.7623611111111112</v>
      </c>
      <c r="D2418" s="6" t="s">
        <v>22</v>
      </c>
      <c r="E2418" s="10"/>
      <c r="F2418" s="10"/>
      <c r="I2418" s="14">
        <f t="array" ref="I2418">IF(D2418="","",INDEX('Товары '!$D$2:$D$78, MATCH(D2418, 'Товары '!$B$2:$B$78, 0)))
</f>
        <v>15</v>
      </c>
      <c r="J2418" s="14">
        <f>IF(D2418="","",VLOOKUP(D2418, 'Товары '!$B$2:$C$78, 2, FALSE))
</f>
        <v>6</v>
      </c>
      <c r="K2418" s="15">
        <f t="shared" si="48"/>
        <v>9</v>
      </c>
    </row>
    <row r="2419">
      <c r="A2419" s="6">
        <v>28.0</v>
      </c>
      <c r="B2419" s="7">
        <v>45991.0</v>
      </c>
      <c r="C2419" s="8">
        <v>0.7652546296296296</v>
      </c>
      <c r="D2419" s="6" t="s">
        <v>19</v>
      </c>
      <c r="E2419" s="10"/>
      <c r="F2419" s="10"/>
      <c r="I2419" s="14">
        <f t="array" ref="I2419">IF(D2419="","",INDEX('Товары '!$D$2:$D$78, MATCH(D2419, 'Товары '!$B$2:$B$78, 0)))
</f>
        <v>13</v>
      </c>
      <c r="J2419" s="14">
        <f>IF(D2419="","",VLOOKUP(D2419, 'Товары '!$B$2:$C$78, 2, FALSE))
</f>
        <v>6.4</v>
      </c>
      <c r="K2419" s="15">
        <f t="shared" si="48"/>
        <v>6.6</v>
      </c>
    </row>
    <row r="2420">
      <c r="A2420" s="6">
        <v>29.0</v>
      </c>
      <c r="B2420" s="7">
        <v>45991.0</v>
      </c>
      <c r="C2420" s="8">
        <v>0.8807523148148149</v>
      </c>
      <c r="D2420" s="6" t="s">
        <v>24</v>
      </c>
      <c r="E2420" s="10"/>
      <c r="F2420" s="10"/>
      <c r="I2420" s="14">
        <f t="array" ref="I2420">IF(D2420="","",INDEX('Товары '!$D$2:$D$78, MATCH(D2420, 'Товары '!$B$2:$B$78, 0)))
</f>
        <v>15</v>
      </c>
      <c r="J2420" s="14">
        <f>IF(D2420="","",VLOOKUP(D2420, 'Товары '!$B$2:$C$78, 2, FALSE))
</f>
        <v>8.5</v>
      </c>
      <c r="K2420" s="15">
        <f t="shared" si="48"/>
        <v>6.5</v>
      </c>
    </row>
    <row r="2421">
      <c r="A2421" s="6">
        <v>30.0</v>
      </c>
      <c r="B2421" s="7"/>
      <c r="C2421" s="8"/>
      <c r="D2421" s="18"/>
      <c r="E2421" s="10"/>
      <c r="F2421" s="10"/>
      <c r="I2421" s="13" t="str">
        <f t="array" ref="I2421">IF(D2421="","",INDEX('Товары '!$D$2:$D$78, MATCH(D2421, 'Товары '!$B$2:$B$78, 0)))
</f>
        <v/>
      </c>
      <c r="J2421" s="13" t="str">
        <f>IF(D2421="","",VLOOKUP(D2421, 'Товары '!$B$2:$C$78, 2, FALSE))
</f>
        <v/>
      </c>
      <c r="K2421" s="15">
        <f t="shared" si="48"/>
        <v>0</v>
      </c>
    </row>
    <row r="2422">
      <c r="A2422" s="6">
        <v>31.0</v>
      </c>
      <c r="B2422" s="7"/>
      <c r="C2422" s="8"/>
      <c r="D2422" s="18"/>
      <c r="E2422" s="10"/>
      <c r="F2422" s="10"/>
      <c r="I2422" s="13" t="str">
        <f t="array" ref="I2422">IF(D2422="","",INDEX('Товары '!$D$2:$D$78, MATCH(D2422, 'Товары '!$B$2:$B$78, 0)))
</f>
        <v/>
      </c>
      <c r="J2422" s="13" t="str">
        <f>IF(D2422="","",VLOOKUP(D2422, 'Товары '!$B$2:$C$78, 2, FALSE))
</f>
        <v/>
      </c>
      <c r="K2422" s="15">
        <f t="shared" si="48"/>
        <v>0</v>
      </c>
    </row>
    <row r="2423">
      <c r="A2423" s="6">
        <v>32.0</v>
      </c>
      <c r="B2423" s="7"/>
      <c r="C2423" s="8"/>
      <c r="D2423" s="18"/>
      <c r="E2423" s="10"/>
      <c r="F2423" s="10"/>
      <c r="I2423" s="13" t="str">
        <f t="array" ref="I2423">IF(D2423="","",INDEX('Товары '!$D$2:$D$78, MATCH(D2423, 'Товары '!$B$2:$B$78, 0)))
</f>
        <v/>
      </c>
      <c r="J2423" s="13" t="str">
        <f>IF(D2423="","",VLOOKUP(D2423, 'Товары '!$B$2:$C$78, 2, FALSE))
</f>
        <v/>
      </c>
      <c r="K2423" s="15">
        <f t="shared" si="48"/>
        <v>0</v>
      </c>
    </row>
    <row r="2424">
      <c r="A2424" s="6">
        <v>33.0</v>
      </c>
      <c r="B2424" s="7"/>
      <c r="C2424" s="8"/>
      <c r="D2424" s="18"/>
      <c r="E2424" s="10"/>
      <c r="F2424" s="10"/>
      <c r="I2424" s="13" t="str">
        <f t="array" ref="I2424">IF(D2424="","",INDEX('Товары '!$D$2:$D$78, MATCH(D2424, 'Товары '!$B$2:$B$78, 0)))
</f>
        <v/>
      </c>
      <c r="J2424" s="13" t="str">
        <f>IF(D2424="","",VLOOKUP(D2424, 'Товары '!$B$2:$C$78, 2, FALSE))
</f>
        <v/>
      </c>
      <c r="K2424" s="15">
        <f t="shared" si="48"/>
        <v>0</v>
      </c>
    </row>
    <row r="2425">
      <c r="A2425" s="6">
        <v>34.0</v>
      </c>
      <c r="B2425" s="7"/>
      <c r="C2425" s="8"/>
      <c r="D2425" s="18"/>
      <c r="E2425" s="10"/>
      <c r="F2425" s="10"/>
      <c r="I2425" s="13" t="str">
        <f t="array" ref="I2425">IF(D2425="","",INDEX('Товары '!$D$2:$D$78, MATCH(D2425, 'Товары '!$B$2:$B$78, 0)))
</f>
        <v/>
      </c>
      <c r="J2425" s="13" t="str">
        <f>IF(D2425="","",VLOOKUP(D2425, 'Товары '!$B$2:$C$78, 2, FALSE))
</f>
        <v/>
      </c>
      <c r="K2425" s="15">
        <f t="shared" si="48"/>
        <v>0</v>
      </c>
    </row>
    <row r="2426">
      <c r="A2426" s="6">
        <v>35.0</v>
      </c>
      <c r="B2426" s="7"/>
      <c r="C2426" s="8"/>
      <c r="D2426" s="18"/>
      <c r="E2426" s="10"/>
      <c r="F2426" s="10"/>
      <c r="I2426" s="13" t="str">
        <f t="array" ref="I2426">IF(D2426="","",INDEX('Товары '!$D$2:$D$78, MATCH(D2426, 'Товары '!$B$2:$B$78, 0)))
</f>
        <v/>
      </c>
      <c r="J2426" s="13" t="str">
        <f>IF(D2426="","",VLOOKUP(D2426, 'Товары '!$B$2:$C$78, 2, FALSE))
</f>
        <v/>
      </c>
      <c r="K2426" s="15">
        <f t="shared" si="48"/>
        <v>0</v>
      </c>
    </row>
    <row r="2427">
      <c r="A2427" s="6">
        <v>36.0</v>
      </c>
      <c r="B2427" s="7"/>
      <c r="C2427" s="8"/>
      <c r="D2427" s="18"/>
      <c r="E2427" s="10"/>
      <c r="F2427" s="10"/>
      <c r="I2427" s="13" t="str">
        <f t="array" ref="I2427">IF(D2427="","",INDEX('Товары '!$D$2:$D$78, MATCH(D2427, 'Товары '!$B$2:$B$78, 0)))
</f>
        <v/>
      </c>
      <c r="J2427" s="13" t="str">
        <f>IF(D2427="","",VLOOKUP(D2427, 'Товары '!$B$2:$C$78, 2, FALSE))
</f>
        <v/>
      </c>
      <c r="K2427" s="15">
        <f t="shared" si="48"/>
        <v>0</v>
      </c>
    </row>
    <row r="2428">
      <c r="A2428" s="6">
        <v>37.0</v>
      </c>
      <c r="B2428" s="7"/>
      <c r="C2428" s="8"/>
      <c r="D2428" s="18"/>
      <c r="E2428" s="10"/>
      <c r="F2428" s="10"/>
      <c r="I2428" s="13" t="str">
        <f t="array" ref="I2428">IF(D2428="","",INDEX('Товары '!$D$2:$D$78, MATCH(D2428, 'Товары '!$B$2:$B$78, 0)))
</f>
        <v/>
      </c>
      <c r="J2428" s="13" t="str">
        <f>IF(D2428="","",VLOOKUP(D2428, 'Товары '!$B$2:$C$78, 2, FALSE))
</f>
        <v/>
      </c>
      <c r="K2428" s="15">
        <f t="shared" si="48"/>
        <v>0</v>
      </c>
    </row>
    <row r="2429">
      <c r="A2429" s="6">
        <v>38.0</v>
      </c>
      <c r="B2429" s="7"/>
      <c r="C2429" s="8"/>
      <c r="D2429" s="18"/>
      <c r="E2429" s="10"/>
      <c r="F2429" s="10"/>
      <c r="I2429" s="13" t="str">
        <f t="array" ref="I2429">IF(D2429="","",INDEX('Товары '!$D$2:$D$78, MATCH(D2429, 'Товары '!$B$2:$B$78, 0)))
</f>
        <v/>
      </c>
      <c r="J2429" s="13" t="str">
        <f>IF(D2429="","",VLOOKUP(D2429, 'Товары '!$B$2:$C$78, 2, FALSE))
</f>
        <v/>
      </c>
      <c r="K2429" s="15">
        <f t="shared" si="48"/>
        <v>0</v>
      </c>
    </row>
    <row r="2430">
      <c r="A2430" s="6">
        <v>39.0</v>
      </c>
      <c r="B2430" s="7"/>
      <c r="C2430" s="8"/>
      <c r="D2430" s="18"/>
      <c r="E2430" s="10"/>
      <c r="F2430" s="10"/>
      <c r="I2430" s="13" t="str">
        <f t="array" ref="I2430">IF(D2430="","",INDEX('Товары '!$D$2:$D$78, MATCH(D2430, 'Товары '!$B$2:$B$78, 0)))
</f>
        <v/>
      </c>
      <c r="J2430" s="13" t="str">
        <f>IF(D2430="","",VLOOKUP(D2430, 'Товары '!$B$2:$C$78, 2, FALSE))
</f>
        <v/>
      </c>
      <c r="K2430" s="15">
        <f t="shared" si="48"/>
        <v>0</v>
      </c>
    </row>
    <row r="2431">
      <c r="A2431" s="6">
        <v>40.0</v>
      </c>
      <c r="B2431" s="7"/>
      <c r="C2431" s="8"/>
      <c r="D2431" s="18"/>
      <c r="E2431" s="10"/>
      <c r="F2431" s="10"/>
      <c r="I2431" s="13" t="str">
        <f t="array" ref="I2431">IF(D2431="","",INDEX('Товары '!$D$2:$D$78, MATCH(D2431, 'Товары '!$B$2:$B$78, 0)))
</f>
        <v/>
      </c>
      <c r="J2431" s="13" t="str">
        <f>IF(D2431="","",VLOOKUP(D2431, 'Товары '!$B$2:$C$78, 2, FALSE))
</f>
        <v/>
      </c>
      <c r="K2431" s="15">
        <f t="shared" si="48"/>
        <v>0</v>
      </c>
    </row>
    <row r="2432">
      <c r="A2432" s="6">
        <v>41.0</v>
      </c>
      <c r="B2432" s="7"/>
      <c r="C2432" s="8"/>
      <c r="D2432" s="18"/>
      <c r="E2432" s="10"/>
      <c r="F2432" s="10"/>
      <c r="I2432" s="13" t="str">
        <f t="array" ref="I2432">IF(D2432="","",INDEX('Товары '!$D$2:$D$78, MATCH(D2432, 'Товары '!$B$2:$B$78, 0)))
</f>
        <v/>
      </c>
      <c r="J2432" s="13" t="str">
        <f>IF(D2432="","",VLOOKUP(D2432, 'Товары '!$B$2:$C$78, 2, FALSE))
</f>
        <v/>
      </c>
      <c r="K2432" s="15">
        <f t="shared" si="48"/>
        <v>0</v>
      </c>
    </row>
    <row r="2433">
      <c r="A2433" s="6">
        <v>42.0</v>
      </c>
      <c r="B2433" s="7"/>
      <c r="C2433" s="8"/>
      <c r="D2433" s="18"/>
      <c r="E2433" s="10"/>
      <c r="F2433" s="10"/>
      <c r="I2433" s="13" t="str">
        <f t="array" ref="I2433">IF(D2433="","",INDEX('Товары '!$D$2:$D$78, MATCH(D2433, 'Товары '!$B$2:$B$78, 0)))
</f>
        <v/>
      </c>
      <c r="J2433" s="13" t="str">
        <f>IF(D2433="","",VLOOKUP(D2433, 'Товары '!$B$2:$C$78, 2, FALSE))
</f>
        <v/>
      </c>
      <c r="K2433" s="15">
        <f t="shared" si="48"/>
        <v>0</v>
      </c>
    </row>
    <row r="2434">
      <c r="A2434" s="6">
        <v>43.0</v>
      </c>
      <c r="B2434" s="7"/>
      <c r="C2434" s="8"/>
      <c r="D2434" s="18"/>
      <c r="E2434" s="10"/>
      <c r="F2434" s="10"/>
      <c r="I2434" s="13" t="str">
        <f t="array" ref="I2434">IF(D2434="","",INDEX('Товары '!$D$2:$D$78, MATCH(D2434, 'Товары '!$B$2:$B$78, 0)))
</f>
        <v/>
      </c>
      <c r="J2434" s="13" t="str">
        <f>IF(D2434="","",VLOOKUP(D2434, 'Товары '!$B$2:$C$78, 2, FALSE))
</f>
        <v/>
      </c>
      <c r="K2434" s="15">
        <f t="shared" si="48"/>
        <v>0</v>
      </c>
    </row>
    <row r="2435">
      <c r="A2435" s="6">
        <v>44.0</v>
      </c>
      <c r="B2435" s="7"/>
      <c r="C2435" s="8"/>
      <c r="D2435" s="18"/>
      <c r="E2435" s="10"/>
      <c r="F2435" s="10"/>
      <c r="I2435" s="13" t="str">
        <f t="array" ref="I2435">IF(D2435="","",INDEX('Товары '!$D$2:$D$78, MATCH(D2435, 'Товары '!$B$2:$B$78, 0)))
</f>
        <v/>
      </c>
      <c r="J2435" s="13" t="str">
        <f>IF(D2435="","",VLOOKUP(D2435, 'Товары '!$B$2:$C$78, 2, FALSE))
</f>
        <v/>
      </c>
      <c r="K2435" s="15">
        <f t="shared" si="48"/>
        <v>0</v>
      </c>
    </row>
    <row r="2436">
      <c r="A2436" s="6">
        <v>45.0</v>
      </c>
      <c r="B2436" s="7"/>
      <c r="C2436" s="8"/>
      <c r="D2436" s="18"/>
      <c r="E2436" s="10"/>
      <c r="F2436" s="10"/>
      <c r="I2436" s="13" t="str">
        <f t="array" ref="I2436">IF(D2436="","",INDEX('Товары '!$D$2:$D$78, MATCH(D2436, 'Товары '!$B$2:$B$78, 0)))
</f>
        <v/>
      </c>
      <c r="J2436" s="13" t="str">
        <f>IF(D2436="","",VLOOKUP(D2436, 'Товары '!$B$2:$C$78, 2, FALSE))
</f>
        <v/>
      </c>
      <c r="K2436" s="15">
        <f t="shared" si="48"/>
        <v>0</v>
      </c>
    </row>
    <row r="2437">
      <c r="A2437" s="6">
        <v>46.0</v>
      </c>
      <c r="B2437" s="7"/>
      <c r="C2437" s="8"/>
      <c r="D2437" s="18"/>
      <c r="E2437" s="10"/>
      <c r="F2437" s="10"/>
      <c r="I2437" s="13" t="str">
        <f t="array" ref="I2437">IF(D2437="","",INDEX('Товары '!$D$2:$D$78, MATCH(D2437, 'Товары '!$B$2:$B$78, 0)))
</f>
        <v/>
      </c>
      <c r="J2437" s="13" t="str">
        <f>IF(D2437="","",VLOOKUP(D2437, 'Товары '!$B$2:$C$78, 2, FALSE))
</f>
        <v/>
      </c>
      <c r="K2437" s="15">
        <f t="shared" si="48"/>
        <v>0</v>
      </c>
    </row>
    <row r="2438">
      <c r="A2438" s="6">
        <v>47.0</v>
      </c>
      <c r="B2438" s="7"/>
      <c r="C2438" s="8"/>
      <c r="D2438" s="18"/>
      <c r="E2438" s="10"/>
      <c r="F2438" s="10"/>
      <c r="I2438" s="13" t="str">
        <f t="array" ref="I2438">IF(D2438="","",INDEX('Товары '!$D$2:$D$78, MATCH(D2438, 'Товары '!$B$2:$B$78, 0)))
</f>
        <v/>
      </c>
      <c r="J2438" s="13" t="str">
        <f>IF(D2438="","",VLOOKUP(D2438, 'Товары '!$B$2:$C$78, 2, FALSE))
</f>
        <v/>
      </c>
      <c r="K2438" s="15">
        <f t="shared" si="48"/>
        <v>0</v>
      </c>
    </row>
    <row r="2439">
      <c r="A2439" s="6">
        <v>48.0</v>
      </c>
      <c r="B2439" s="7"/>
      <c r="C2439" s="8"/>
      <c r="D2439" s="18"/>
      <c r="E2439" s="10"/>
      <c r="F2439" s="10"/>
      <c r="I2439" s="13" t="str">
        <f t="array" ref="I2439">IF(D2439="","",INDEX('Товары '!$D$2:$D$78, MATCH(D2439, 'Товары '!$B$2:$B$78, 0)))
</f>
        <v/>
      </c>
      <c r="J2439" s="13" t="str">
        <f>IF(D2439="","",VLOOKUP(D2439, 'Товары '!$B$2:$C$78, 2, FALSE))
</f>
        <v/>
      </c>
      <c r="K2439" s="15">
        <f t="shared" si="48"/>
        <v>0</v>
      </c>
    </row>
    <row r="2440">
      <c r="A2440" s="6">
        <v>49.0</v>
      </c>
      <c r="B2440" s="7"/>
      <c r="C2440" s="8"/>
      <c r="D2440" s="18"/>
      <c r="E2440" s="10"/>
      <c r="F2440" s="10"/>
      <c r="I2440" s="13" t="str">
        <f t="array" ref="I2440">IF(D2440="","",INDEX('Товары '!$D$2:$D$78, MATCH(D2440, 'Товары '!$B$2:$B$78, 0)))
</f>
        <v/>
      </c>
      <c r="J2440" s="13" t="str">
        <f>IF(D2440="","",VLOOKUP(D2440, 'Товары '!$B$2:$C$78, 2, FALSE))
</f>
        <v/>
      </c>
      <c r="K2440" s="15">
        <f t="shared" si="48"/>
        <v>0</v>
      </c>
    </row>
    <row r="2441">
      <c r="A2441" s="6">
        <v>50.0</v>
      </c>
      <c r="B2441" s="7"/>
      <c r="C2441" s="8"/>
      <c r="D2441" s="18"/>
      <c r="E2441" s="10"/>
      <c r="F2441" s="10"/>
      <c r="I2441" s="13" t="str">
        <f t="array" ref="I2441">IF(D2441="","",INDEX('Товары '!$D$2:$D$78, MATCH(D2441, 'Товары '!$B$2:$B$78, 0)))
</f>
        <v/>
      </c>
      <c r="J2441" s="13" t="str">
        <f>IF(D2441="","",VLOOKUP(D2441, 'Товары '!$B$2:$C$78, 2, FALSE))
</f>
        <v/>
      </c>
      <c r="K2441" s="15">
        <f t="shared" si="48"/>
        <v>0</v>
      </c>
    </row>
    <row r="2442">
      <c r="A2442" s="6">
        <v>51.0</v>
      </c>
      <c r="B2442" s="7"/>
      <c r="C2442" s="8"/>
      <c r="D2442" s="18"/>
      <c r="E2442" s="10"/>
      <c r="F2442" s="10"/>
      <c r="I2442" s="13" t="str">
        <f t="array" ref="I2442">IF(D2442="","",INDEX('Товары '!$D$2:$D$78, MATCH(D2442, 'Товары '!$B$2:$B$78, 0)))
</f>
        <v/>
      </c>
      <c r="J2442" s="13" t="str">
        <f>IF(D2442="","",VLOOKUP(D2442, 'Товары '!$B$2:$C$78, 2, FALSE))
</f>
        <v/>
      </c>
      <c r="K2442" s="15">
        <f t="shared" si="48"/>
        <v>0</v>
      </c>
    </row>
    <row r="2443">
      <c r="A2443" s="6">
        <v>52.0</v>
      </c>
      <c r="B2443" s="7"/>
      <c r="C2443" s="8"/>
      <c r="D2443" s="18"/>
      <c r="E2443" s="10"/>
      <c r="F2443" s="10"/>
      <c r="I2443" s="13" t="str">
        <f t="array" ref="I2443">IF(D2443="","",INDEX('Товары '!$D$2:$D$78, MATCH(D2443, 'Товары '!$B$2:$B$78, 0)))
</f>
        <v/>
      </c>
      <c r="J2443" s="13" t="str">
        <f>IF(D2443="","",VLOOKUP(D2443, 'Товары '!$B$2:$C$78, 2, FALSE))
</f>
        <v/>
      </c>
      <c r="K2443" s="15">
        <f t="shared" si="48"/>
        <v>0</v>
      </c>
    </row>
    <row r="2444">
      <c r="A2444" s="6">
        <v>53.0</v>
      </c>
      <c r="B2444" s="7"/>
      <c r="C2444" s="8"/>
      <c r="D2444" s="18"/>
      <c r="E2444" s="10"/>
      <c r="F2444" s="10"/>
      <c r="I2444" s="13" t="str">
        <f t="array" ref="I2444">IF(D2444="","",INDEX('Товары '!$D$2:$D$78, MATCH(D2444, 'Товары '!$B$2:$B$78, 0)))
</f>
        <v/>
      </c>
      <c r="J2444" s="13" t="str">
        <f>IF(D2444="","",VLOOKUP(D2444, 'Товары '!$B$2:$C$78, 2, FALSE))
</f>
        <v/>
      </c>
      <c r="K2444" s="15">
        <f t="shared" si="48"/>
        <v>0</v>
      </c>
    </row>
    <row r="2445">
      <c r="A2445" s="6">
        <v>54.0</v>
      </c>
      <c r="B2445" s="7"/>
      <c r="C2445" s="8"/>
      <c r="D2445" s="18"/>
      <c r="E2445" s="10"/>
      <c r="F2445" s="10"/>
      <c r="I2445" s="13" t="str">
        <f t="array" ref="I2445">IF(D2445="","",INDEX('Товары '!$D$2:$D$78, MATCH(D2445, 'Товары '!$B$2:$B$78, 0)))
</f>
        <v/>
      </c>
      <c r="J2445" s="13" t="str">
        <f>IF(D2445="","",VLOOKUP(D2445, 'Товары '!$B$2:$C$78, 2, FALSE))
</f>
        <v/>
      </c>
      <c r="K2445" s="15">
        <f t="shared" si="48"/>
        <v>0</v>
      </c>
    </row>
    <row r="2446">
      <c r="A2446" s="6">
        <v>55.0</v>
      </c>
      <c r="B2446" s="7"/>
      <c r="C2446" s="8"/>
      <c r="D2446" s="18"/>
      <c r="E2446" s="10"/>
      <c r="F2446" s="10"/>
      <c r="I2446" s="13" t="str">
        <f t="array" ref="I2446">IF(D2446="","",INDEX('Товары '!$D$2:$D$78, MATCH(D2446, 'Товары '!$B$2:$B$78, 0)))
</f>
        <v/>
      </c>
      <c r="J2446" s="13" t="str">
        <f>IF(D2446="","",VLOOKUP(D2446, 'Товары '!$B$2:$C$78, 2, FALSE))
</f>
        <v/>
      </c>
      <c r="K2446" s="15">
        <f t="shared" si="48"/>
        <v>0</v>
      </c>
    </row>
    <row r="2447">
      <c r="A2447" s="6">
        <v>56.0</v>
      </c>
      <c r="B2447" s="7"/>
      <c r="C2447" s="8"/>
      <c r="D2447" s="18"/>
      <c r="E2447" s="10"/>
      <c r="F2447" s="10"/>
      <c r="I2447" s="13" t="str">
        <f t="array" ref="I2447">IF(D2447="","",INDEX('Товары '!$D$2:$D$78, MATCH(D2447, 'Товары '!$B$2:$B$78, 0)))
</f>
        <v/>
      </c>
      <c r="J2447" s="13" t="str">
        <f>IF(D2447="","",VLOOKUP(D2447, 'Товары '!$B$2:$C$78, 2, FALSE))
</f>
        <v/>
      </c>
      <c r="K2447" s="15">
        <f t="shared" si="48"/>
        <v>0</v>
      </c>
    </row>
    <row r="2448">
      <c r="A2448" s="6">
        <v>57.0</v>
      </c>
      <c r="B2448" s="7"/>
      <c r="C2448" s="8"/>
      <c r="D2448" s="18"/>
      <c r="E2448" s="10"/>
      <c r="F2448" s="10"/>
      <c r="I2448" s="13" t="str">
        <f t="array" ref="I2448">IF(D2448="","",INDEX('Товары '!$D$2:$D$78, MATCH(D2448, 'Товары '!$B$2:$B$78, 0)))
</f>
        <v/>
      </c>
      <c r="J2448" s="13" t="str">
        <f>IF(D2448="","",VLOOKUP(D2448, 'Товары '!$B$2:$C$78, 2, FALSE))
</f>
        <v/>
      </c>
      <c r="K2448" s="15">
        <f t="shared" si="48"/>
        <v>0</v>
      </c>
    </row>
    <row r="2449">
      <c r="A2449" s="6">
        <v>58.0</v>
      </c>
      <c r="B2449" s="7"/>
      <c r="C2449" s="8"/>
      <c r="D2449" s="18"/>
      <c r="E2449" s="10"/>
      <c r="F2449" s="10"/>
      <c r="I2449" s="13" t="str">
        <f t="array" ref="I2449">IF(D2449="","",INDEX('Товары '!$D$2:$D$78, MATCH(D2449, 'Товары '!$B$2:$B$78, 0)))
</f>
        <v/>
      </c>
      <c r="J2449" s="13" t="str">
        <f>IF(D2449="","",VLOOKUP(D2449, 'Товары '!$B$2:$C$78, 2, FALSE))
</f>
        <v/>
      </c>
      <c r="K2449" s="15">
        <f t="shared" si="48"/>
        <v>0</v>
      </c>
    </row>
    <row r="2450">
      <c r="A2450" s="6">
        <v>59.0</v>
      </c>
      <c r="B2450" s="7"/>
      <c r="C2450" s="8"/>
      <c r="D2450" s="18"/>
      <c r="E2450" s="10"/>
      <c r="F2450" s="10"/>
      <c r="I2450" s="13" t="str">
        <f t="array" ref="I2450">IF(D2450="","",INDEX('Товары '!$D$2:$D$78, MATCH(D2450, 'Товары '!$B$2:$B$78, 0)))
</f>
        <v/>
      </c>
      <c r="J2450" s="13" t="str">
        <f>IF(D2450="","",VLOOKUP(D2450, 'Товары '!$B$2:$C$78, 2, FALSE))
</f>
        <v/>
      </c>
      <c r="K2450" s="15">
        <f t="shared" si="48"/>
        <v>0</v>
      </c>
    </row>
    <row r="2451">
      <c r="A2451" s="6">
        <v>60.0</v>
      </c>
      <c r="B2451" s="7"/>
      <c r="C2451" s="8"/>
      <c r="D2451" s="18"/>
      <c r="E2451" s="10"/>
      <c r="F2451" s="10"/>
      <c r="I2451" s="13" t="str">
        <f t="array" ref="I2451">IF(D2451="","",INDEX('Товары '!$D$2:$D$78, MATCH(D2451, 'Товары '!$B$2:$B$78, 0)))
</f>
        <v/>
      </c>
      <c r="J2451" s="13" t="str">
        <f>IF(D2451="","",VLOOKUP(D2451, 'Товары '!$B$2:$C$78, 2, FALSE))
</f>
        <v/>
      </c>
      <c r="K2451" s="15">
        <f t="shared" si="48"/>
        <v>0</v>
      </c>
    </row>
    <row r="2452">
      <c r="A2452" s="1" t="s">
        <v>0</v>
      </c>
      <c r="B2452" s="1" t="s">
        <v>1</v>
      </c>
      <c r="C2452" s="2" t="s">
        <v>2</v>
      </c>
      <c r="D2452" s="2" t="s">
        <v>3</v>
      </c>
      <c r="E2452" s="3" t="s">
        <v>4</v>
      </c>
      <c r="F2452" s="1" t="s">
        <v>5</v>
      </c>
      <c r="G2452" s="4" t="s">
        <v>6</v>
      </c>
      <c r="H2452" s="5" t="s">
        <v>7</v>
      </c>
      <c r="I2452" s="1" t="s">
        <v>8</v>
      </c>
      <c r="J2452" s="1" t="s">
        <v>9</v>
      </c>
      <c r="K2452" s="1" t="s">
        <v>10</v>
      </c>
    </row>
    <row r="2455">
      <c r="A2455" s="6">
        <v>1.0</v>
      </c>
      <c r="B2455" s="7">
        <v>45992.0</v>
      </c>
      <c r="C2455" s="8">
        <v>0.6178125</v>
      </c>
      <c r="D2455" s="9" t="s">
        <v>23</v>
      </c>
      <c r="E2455" s="10"/>
      <c r="F2455" s="10">
        <v>5.0</v>
      </c>
      <c r="G2455" s="11">
        <f>SUM(K2455:K2514)</f>
        <v>177.3</v>
      </c>
      <c r="H2455" s="12">
        <f>SUM(J2455:K2514)</f>
        <v>416</v>
      </c>
      <c r="I2455" s="13">
        <f t="array" ref="I2455">IF(D2455="","",INDEX('Товары '!$D$2:$D$78, MATCH(D2455, 'Товары '!$B$2:$B$78, 0)))
</f>
        <v>15</v>
      </c>
      <c r="J2455" s="14">
        <f>IF(D2455="","",VLOOKUP(D2455, 'Товары '!$B$2:$C$78, 2, FALSE))
</f>
        <v>8.5</v>
      </c>
      <c r="K2455" s="15">
        <f t="shared" ref="K2455:K2471" si="49">IF(OR(I2455="", J2455=""), "", VALUE(I2455) - VALUE(J2455))-F2455
</f>
        <v>1.5</v>
      </c>
    </row>
    <row r="2456">
      <c r="A2456" s="6">
        <v>2.0</v>
      </c>
      <c r="B2456" s="7">
        <v>45992.0</v>
      </c>
      <c r="C2456" s="16">
        <v>0.6180671296296296</v>
      </c>
      <c r="D2456" s="9" t="s">
        <v>23</v>
      </c>
      <c r="E2456" s="10"/>
      <c r="F2456" s="10"/>
      <c r="I2456" s="13">
        <f t="array" ref="I2456">IF(D2456="","",INDEX('Товары '!$D$2:$D$78, MATCH(D2456, 'Товары '!$B$2:$B$78, 0)))
</f>
        <v>15</v>
      </c>
      <c r="J2456" s="14">
        <f>IF(D2456="","",VLOOKUP(D2456, 'Товары '!$B$2:$C$78, 2, FALSE))
</f>
        <v>8.5</v>
      </c>
      <c r="K2456" s="15">
        <f t="shared" si="49"/>
        <v>6.5</v>
      </c>
    </row>
    <row r="2457">
      <c r="A2457" s="6">
        <v>3.0</v>
      </c>
      <c r="B2457" s="17">
        <v>45992.0</v>
      </c>
      <c r="C2457" s="8">
        <v>0.6184259259259259</v>
      </c>
      <c r="D2457" s="9" t="s">
        <v>12</v>
      </c>
      <c r="E2457" s="10"/>
      <c r="F2457" s="10"/>
      <c r="I2457" s="14">
        <f t="array" ref="I2457">IF(D2457="","",INDEX('Товары '!$D$2:$D$78, MATCH(D2457, 'Товары '!$B$2:$B$78, 0)))
</f>
        <v>13</v>
      </c>
      <c r="J2457" s="14">
        <f>IF(D2457="","",VLOOKUP(D2457, 'Товары '!$B$2:$C$78, 2, FALSE))
</f>
        <v>6.4</v>
      </c>
      <c r="K2457" s="15">
        <f t="shared" si="49"/>
        <v>6.6</v>
      </c>
    </row>
    <row r="2458">
      <c r="A2458" s="6">
        <v>4.0</v>
      </c>
      <c r="B2458" s="17">
        <v>45992.0</v>
      </c>
      <c r="C2458" s="8">
        <v>0.6184375</v>
      </c>
      <c r="D2458" s="9" t="s">
        <v>15</v>
      </c>
      <c r="E2458" s="10"/>
      <c r="F2458" s="10"/>
      <c r="I2458" s="13">
        <f t="array" ref="I2458">IF(D2458="","",INDEX('Товары '!$D$2:$D$78, MATCH(D2458, 'Товары '!$B$2:$B$78, 0)))
</f>
        <v>15</v>
      </c>
      <c r="J2458" s="14">
        <f>IF(D2458="","",VLOOKUP(D2458, 'Товары '!$B$2:$C$78, 2, FALSE))
</f>
        <v>9</v>
      </c>
      <c r="K2458" s="15">
        <f t="shared" si="49"/>
        <v>6</v>
      </c>
    </row>
    <row r="2459">
      <c r="A2459" s="6">
        <v>5.0</v>
      </c>
      <c r="B2459" s="17">
        <v>45992.0</v>
      </c>
      <c r="C2459" s="8">
        <v>0.6184837962962964</v>
      </c>
      <c r="D2459" s="9" t="s">
        <v>12</v>
      </c>
      <c r="E2459" s="10"/>
      <c r="F2459" s="10"/>
      <c r="I2459" s="14">
        <f t="array" ref="I2459">IF(D2459="","",INDEX('Товары '!$D$2:$D$78, MATCH(D2459, 'Товары '!$B$2:$B$78, 0)))
</f>
        <v>13</v>
      </c>
      <c r="J2459" s="14">
        <f>IF(D2459="","",VLOOKUP(D2459, 'Товары '!$B$2:$C$78, 2, FALSE))
</f>
        <v>6.4</v>
      </c>
      <c r="K2459" s="15">
        <f t="shared" si="49"/>
        <v>6.6</v>
      </c>
    </row>
    <row r="2460">
      <c r="A2460" s="6">
        <v>6.0</v>
      </c>
      <c r="B2460" s="7">
        <v>45992.0</v>
      </c>
      <c r="C2460" s="8">
        <v>0.6517939814814815</v>
      </c>
      <c r="D2460" s="9" t="s">
        <v>18</v>
      </c>
      <c r="E2460" s="10"/>
      <c r="F2460" s="10"/>
      <c r="I2460" s="14">
        <f t="array" ref="I2460">IF(D2460="","",INDEX('Товары '!$D$2:$D$78, MATCH(D2460, 'Товары '!$B$2:$B$78, 0)))
</f>
        <v>15</v>
      </c>
      <c r="J2460" s="14">
        <f>IF(D2460="","",VLOOKUP(D2460, 'Товары '!$B$2:$C$78, 2, FALSE))
</f>
        <v>8</v>
      </c>
      <c r="K2460" s="15">
        <f t="shared" si="49"/>
        <v>7</v>
      </c>
    </row>
    <row r="2461">
      <c r="A2461" s="6">
        <v>7.0</v>
      </c>
      <c r="B2461" s="7">
        <v>45992.0</v>
      </c>
      <c r="C2461" s="8">
        <v>0.6663194444444445</v>
      </c>
      <c r="D2461" s="9" t="s">
        <v>18</v>
      </c>
      <c r="E2461" s="10"/>
      <c r="F2461" s="10"/>
      <c r="I2461" s="14">
        <f t="array" ref="I2461">IF(D2461="","",INDEX('Товары '!$D$2:$D$78, MATCH(D2461, 'Товары '!$B$2:$B$78, 0)))
</f>
        <v>15</v>
      </c>
      <c r="J2461" s="14">
        <f>IF(D2461="","",VLOOKUP(D2461, 'Товары '!$B$2:$C$78, 2, FALSE))
</f>
        <v>8</v>
      </c>
      <c r="K2461" s="15">
        <f t="shared" si="49"/>
        <v>7</v>
      </c>
    </row>
    <row r="2462">
      <c r="A2462" s="6">
        <v>8.0</v>
      </c>
      <c r="B2462" s="7"/>
      <c r="C2462" s="8"/>
      <c r="D2462" s="9" t="s">
        <v>21</v>
      </c>
      <c r="E2462" s="10"/>
      <c r="F2462" s="10"/>
      <c r="I2462" s="13">
        <f t="array" ref="I2462">IF(D2462="","",INDEX('Товары '!$D$2:$D$78, MATCH(D2462, 'Товары '!$B$2:$B$78, 0)))
</f>
        <v>15</v>
      </c>
      <c r="J2462" s="14">
        <f>IF(D2462="","",VLOOKUP(D2462, 'Товары '!$B$2:$C$78, 2, FALSE))
</f>
        <v>6.9</v>
      </c>
      <c r="K2462" s="15">
        <f t="shared" si="49"/>
        <v>8.1</v>
      </c>
    </row>
    <row r="2463">
      <c r="A2463" s="6">
        <v>9.0</v>
      </c>
      <c r="B2463" s="7">
        <v>45992.0</v>
      </c>
      <c r="C2463" s="8">
        <v>0.6664236111111111</v>
      </c>
      <c r="D2463" s="9" t="s">
        <v>12</v>
      </c>
      <c r="E2463" s="10"/>
      <c r="F2463" s="10">
        <v>3.0</v>
      </c>
      <c r="I2463" s="14">
        <f t="array" ref="I2463">IF(D2463="","",INDEX('Товары '!$D$2:$D$78, MATCH(D2463, 'Товары '!$B$2:$B$78, 0)))
</f>
        <v>13</v>
      </c>
      <c r="J2463" s="14">
        <f>IF(D2463="","",VLOOKUP(D2463, 'Товары '!$B$2:$C$78, 2, FALSE))
</f>
        <v>6.4</v>
      </c>
      <c r="K2463" s="15">
        <f t="shared" si="49"/>
        <v>3.6</v>
      </c>
    </row>
    <row r="2464">
      <c r="A2464" s="6">
        <v>10.0</v>
      </c>
      <c r="B2464" s="7">
        <v>45992.0</v>
      </c>
      <c r="C2464" s="8">
        <v>0.7086111111111111</v>
      </c>
      <c r="D2464" s="9" t="s">
        <v>17</v>
      </c>
      <c r="E2464" s="10"/>
      <c r="F2464" s="10"/>
      <c r="I2464" s="13">
        <f t="array" ref="I2464">IF(D2464="","",INDEX('Товары '!$D$2:$D$78, MATCH(D2464, 'Товары '!$B$2:$B$78, 0)))
</f>
        <v>15</v>
      </c>
      <c r="J2464" s="14">
        <f>IF(D2464="","",VLOOKUP(D2464, 'Товары '!$B$2:$C$78, 2, FALSE))
</f>
        <v>9</v>
      </c>
      <c r="K2464" s="15">
        <f t="shared" si="49"/>
        <v>6</v>
      </c>
    </row>
    <row r="2465">
      <c r="A2465" s="6">
        <v>11.0</v>
      </c>
      <c r="B2465" s="7">
        <v>45992.0</v>
      </c>
      <c r="C2465" s="8">
        <v>0.7087037037037037</v>
      </c>
      <c r="D2465" s="9" t="s">
        <v>12</v>
      </c>
      <c r="E2465" s="10"/>
      <c r="F2465" s="10"/>
      <c r="I2465" s="14">
        <f t="array" ref="I2465">IF(D2465="","",INDEX('Товары '!$D$2:$D$78, MATCH(D2465, 'Товары '!$B$2:$B$78, 0)))
</f>
        <v>13</v>
      </c>
      <c r="J2465" s="14">
        <f>IF(D2465="","",VLOOKUP(D2465, 'Товары '!$B$2:$C$78, 2, FALSE))
</f>
        <v>6.4</v>
      </c>
      <c r="K2465" s="15">
        <f t="shared" si="49"/>
        <v>6.6</v>
      </c>
    </row>
    <row r="2466">
      <c r="A2466" s="6">
        <v>12.0</v>
      </c>
      <c r="B2466" s="7">
        <v>45992.0</v>
      </c>
      <c r="C2466" s="8">
        <v>0.7145486111111111</v>
      </c>
      <c r="D2466" s="9" t="s">
        <v>17</v>
      </c>
      <c r="E2466" s="10"/>
      <c r="F2466" s="10"/>
      <c r="I2466" s="13">
        <f t="array" ref="I2466">IF(D2466="","",INDEX('Товары '!$D$2:$D$78, MATCH(D2466, 'Товары '!$B$2:$B$78, 0)))
</f>
        <v>15</v>
      </c>
      <c r="J2466" s="14">
        <f>IF(D2466="","",VLOOKUP(D2466, 'Товары '!$B$2:$C$78, 2, FALSE))
</f>
        <v>9</v>
      </c>
      <c r="K2466" s="15">
        <f t="shared" si="49"/>
        <v>6</v>
      </c>
    </row>
    <row r="2467">
      <c r="A2467" s="6">
        <v>13.0</v>
      </c>
      <c r="B2467" s="7">
        <v>45992.0</v>
      </c>
      <c r="C2467" s="8">
        <v>0.7145949074074074</v>
      </c>
      <c r="D2467" s="6" t="s">
        <v>17</v>
      </c>
      <c r="E2467" s="10"/>
      <c r="F2467" s="10"/>
      <c r="I2467" s="13">
        <f t="array" ref="I2467">IF(D2467="","",INDEX('Товары '!$D$2:$D$78, MATCH(D2467, 'Товары '!$B$2:$B$78, 0)))
</f>
        <v>15</v>
      </c>
      <c r="J2467" s="14">
        <f>IF(D2467="","",VLOOKUP(D2467, 'Товары '!$B$2:$C$78, 2, FALSE))
</f>
        <v>9</v>
      </c>
      <c r="K2467" s="15">
        <f t="shared" si="49"/>
        <v>6</v>
      </c>
    </row>
    <row r="2468">
      <c r="A2468" s="6">
        <v>14.0</v>
      </c>
      <c r="B2468" s="7">
        <v>45992.0</v>
      </c>
      <c r="C2468" s="8">
        <v>0.7145949074074074</v>
      </c>
      <c r="D2468" s="6" t="s">
        <v>12</v>
      </c>
      <c r="E2468" s="10"/>
      <c r="F2468" s="10"/>
      <c r="I2468" s="14">
        <f t="array" ref="I2468">IF(D2468="","",INDEX('Товары '!$D$2:$D$78, MATCH(D2468, 'Товары '!$B$2:$B$78, 0)))
</f>
        <v>13</v>
      </c>
      <c r="J2468" s="14">
        <f>IF(D2468="","",VLOOKUP(D2468, 'Товары '!$B$2:$C$78, 2, FALSE))
</f>
        <v>6.4</v>
      </c>
      <c r="K2468" s="15">
        <f t="shared" si="49"/>
        <v>6.6</v>
      </c>
    </row>
    <row r="2469">
      <c r="A2469" s="6">
        <v>15.0</v>
      </c>
      <c r="B2469" s="7">
        <v>45992.0</v>
      </c>
      <c r="C2469" s="8">
        <v>0.7286574074074074</v>
      </c>
      <c r="D2469" s="6" t="s">
        <v>17</v>
      </c>
      <c r="E2469" s="10"/>
      <c r="F2469" s="10"/>
      <c r="I2469" s="13">
        <f t="array" ref="I2469">IF(D2469="","",INDEX('Товары '!$D$2:$D$78, MATCH(D2469, 'Товары '!$B$2:$B$78, 0)))
</f>
        <v>15</v>
      </c>
      <c r="J2469" s="14">
        <f>IF(D2469="","",VLOOKUP(D2469, 'Товары '!$B$2:$C$78, 2, FALSE))
</f>
        <v>9</v>
      </c>
      <c r="K2469" s="15">
        <f t="shared" si="49"/>
        <v>6</v>
      </c>
    </row>
    <row r="2470">
      <c r="A2470" s="6">
        <v>16.0</v>
      </c>
      <c r="B2470" s="7">
        <v>45992.0</v>
      </c>
      <c r="C2470" s="8">
        <v>0.7445833333333334</v>
      </c>
      <c r="D2470" s="6" t="s">
        <v>22</v>
      </c>
      <c r="E2470" s="10"/>
      <c r="F2470" s="10"/>
      <c r="I2470" s="14">
        <f t="array" ref="I2470">IF(D2470="","",INDEX('Товары '!$D$2:$D$78, MATCH(D2470, 'Товары '!$B$2:$B$78, 0)))
</f>
        <v>15</v>
      </c>
      <c r="J2470" s="14">
        <f>IF(D2470="","",VLOOKUP(D2470, 'Товары '!$B$2:$C$78, 2, FALSE))
</f>
        <v>6</v>
      </c>
      <c r="K2470" s="15">
        <f t="shared" si="49"/>
        <v>9</v>
      </c>
    </row>
    <row r="2471">
      <c r="A2471" s="6">
        <v>17.0</v>
      </c>
      <c r="B2471" s="7">
        <v>45992.0</v>
      </c>
      <c r="C2471" s="8">
        <v>0.7465740740740741</v>
      </c>
      <c r="D2471" s="6" t="s">
        <v>24</v>
      </c>
      <c r="E2471" s="10"/>
      <c r="F2471" s="10"/>
      <c r="I2471" s="14">
        <f t="array" ref="I2471">IF(D2471="","",INDEX('Товары '!$D$2:$D$78, MATCH(D2471, 'Товары '!$B$2:$B$78, 0)))
</f>
        <v>15</v>
      </c>
      <c r="J2471" s="14">
        <f>IF(D2471="","",VLOOKUP(D2471, 'Товары '!$B$2:$C$78, 2, FALSE))
</f>
        <v>8.5</v>
      </c>
      <c r="K2471" s="15">
        <f t="shared" si="49"/>
        <v>6.5</v>
      </c>
    </row>
    <row r="2472">
      <c r="A2472" s="6">
        <v>18.0</v>
      </c>
      <c r="B2472" s="7">
        <v>45992.0</v>
      </c>
      <c r="C2472" s="8">
        <v>0.7466203703703703</v>
      </c>
      <c r="D2472" s="6" t="s">
        <v>25</v>
      </c>
      <c r="E2472" s="10"/>
      <c r="F2472" s="10"/>
      <c r="I2472" s="13">
        <v>20.0</v>
      </c>
      <c r="J2472" s="13">
        <v>15.0</v>
      </c>
      <c r="K2472" s="20">
        <v>5.0</v>
      </c>
    </row>
    <row r="2473">
      <c r="A2473" s="6">
        <v>19.0</v>
      </c>
      <c r="B2473" s="7">
        <v>45992.0</v>
      </c>
      <c r="C2473" s="8">
        <v>0.7488657407407407</v>
      </c>
      <c r="D2473" s="6" t="s">
        <v>20</v>
      </c>
      <c r="E2473" s="10"/>
      <c r="F2473" s="10"/>
      <c r="I2473" s="14">
        <f t="array" ref="I2473">IF(D2473="","",INDEX('Товары '!$D$2:$D$78, MATCH(D2473, 'Товары '!$B$2:$B$78, 0)))
</f>
        <v>15</v>
      </c>
      <c r="J2473" s="14">
        <f>IF(D2473="","",VLOOKUP(D2473, 'Товары '!$B$2:$C$78, 2, FALSE))
</f>
        <v>9</v>
      </c>
      <c r="K2473" s="15">
        <f t="shared" ref="K2473:K2514" si="50">IF(OR(I2473="", J2473=""), "", VALUE(I2473) - VALUE(J2473))-F2473
</f>
        <v>6</v>
      </c>
    </row>
    <row r="2474">
      <c r="A2474" s="6">
        <v>20.0</v>
      </c>
      <c r="B2474" s="7">
        <v>45992.0</v>
      </c>
      <c r="C2474" s="8">
        <v>0.8263310185185185</v>
      </c>
      <c r="D2474" s="6" t="s">
        <v>24</v>
      </c>
      <c r="E2474" s="10"/>
      <c r="F2474" s="10"/>
      <c r="I2474" s="14">
        <f t="array" ref="I2474">IF(D2474="","",INDEX('Товары '!$D$2:$D$78, MATCH(D2474, 'Товары '!$B$2:$B$78, 0)))
</f>
        <v>15</v>
      </c>
      <c r="J2474" s="14">
        <f>IF(D2474="","",VLOOKUP(D2474, 'Товары '!$B$2:$C$78, 2, FALSE))
</f>
        <v>8.5</v>
      </c>
      <c r="K2474" s="15">
        <f t="shared" si="50"/>
        <v>6.5</v>
      </c>
    </row>
    <row r="2475">
      <c r="A2475" s="6">
        <v>21.0</v>
      </c>
      <c r="B2475" s="7">
        <v>45992.0</v>
      </c>
      <c r="C2475" s="8">
        <v>0.8263657407407408</v>
      </c>
      <c r="D2475" s="6" t="s">
        <v>17</v>
      </c>
      <c r="E2475" s="10"/>
      <c r="F2475" s="10"/>
      <c r="I2475" s="13">
        <f t="array" ref="I2475">IF(D2475="","",INDEX('Товары '!$D$2:$D$78, MATCH(D2475, 'Товары '!$B$2:$B$78, 0)))
</f>
        <v>15</v>
      </c>
      <c r="J2475" s="14">
        <f>IF(D2475="","",VLOOKUP(D2475, 'Товары '!$B$2:$C$78, 2, FALSE))
</f>
        <v>9</v>
      </c>
      <c r="K2475" s="15">
        <f t="shared" si="50"/>
        <v>6</v>
      </c>
    </row>
    <row r="2476">
      <c r="A2476" s="6">
        <v>22.0</v>
      </c>
      <c r="B2476" s="7">
        <v>45992.0</v>
      </c>
      <c r="C2476" s="8">
        <v>0.830775462962963</v>
      </c>
      <c r="D2476" s="6" t="s">
        <v>15</v>
      </c>
      <c r="E2476" s="10"/>
      <c r="F2476" s="10"/>
      <c r="I2476" s="13">
        <f t="array" ref="I2476">IF(D2476="","",INDEX('Товары '!$D$2:$D$78, MATCH(D2476, 'Товары '!$B$2:$B$78, 0)))
</f>
        <v>15</v>
      </c>
      <c r="J2476" s="14">
        <f>IF(D2476="","",VLOOKUP(D2476, 'Товары '!$B$2:$C$78, 2, FALSE))
</f>
        <v>9</v>
      </c>
      <c r="K2476" s="15">
        <f t="shared" si="50"/>
        <v>6</v>
      </c>
    </row>
    <row r="2477">
      <c r="A2477" s="6">
        <v>23.0</v>
      </c>
      <c r="B2477" s="7">
        <v>45992.0</v>
      </c>
      <c r="C2477" s="8">
        <v>0.8491898148148148</v>
      </c>
      <c r="D2477" s="6" t="s">
        <v>15</v>
      </c>
      <c r="E2477" s="10"/>
      <c r="F2477" s="10"/>
      <c r="I2477" s="13">
        <f t="array" ref="I2477">IF(D2477="","",INDEX('Товары '!$D$2:$D$78, MATCH(D2477, 'Товары '!$B$2:$B$78, 0)))
</f>
        <v>15</v>
      </c>
      <c r="J2477" s="14">
        <f>IF(D2477="","",VLOOKUP(D2477, 'Товары '!$B$2:$C$78, 2, FALSE))
</f>
        <v>9</v>
      </c>
      <c r="K2477" s="15">
        <f t="shared" si="50"/>
        <v>6</v>
      </c>
    </row>
    <row r="2478">
      <c r="A2478" s="6">
        <v>24.0</v>
      </c>
      <c r="B2478" s="7">
        <v>45992.0</v>
      </c>
      <c r="C2478" s="8">
        <v>0.8528935185185185</v>
      </c>
      <c r="D2478" s="6" t="s">
        <v>20</v>
      </c>
      <c r="E2478" s="10"/>
      <c r="F2478" s="10"/>
      <c r="I2478" s="14">
        <f t="array" ref="I2478">IF(D2478="","",INDEX('Товары '!$D$2:$D$78, MATCH(D2478, 'Товары '!$B$2:$B$78, 0)))
</f>
        <v>15</v>
      </c>
      <c r="J2478" s="14">
        <f>IF(D2478="","",VLOOKUP(D2478, 'Товары '!$B$2:$C$78, 2, FALSE))
</f>
        <v>9</v>
      </c>
      <c r="K2478" s="15">
        <f t="shared" si="50"/>
        <v>6</v>
      </c>
    </row>
    <row r="2479">
      <c r="A2479" s="6">
        <v>25.0</v>
      </c>
      <c r="B2479" s="7">
        <v>45992.0</v>
      </c>
      <c r="C2479" s="8">
        <v>0.8825925925925926</v>
      </c>
      <c r="D2479" s="6" t="s">
        <v>15</v>
      </c>
      <c r="E2479" s="10"/>
      <c r="F2479" s="10"/>
      <c r="I2479" s="13">
        <f t="array" ref="I2479">IF(D2479="","",INDEX('Товары '!$D$2:$D$78, MATCH(D2479, 'Товары '!$B$2:$B$78, 0)))
</f>
        <v>15</v>
      </c>
      <c r="J2479" s="14">
        <f>IF(D2479="","",VLOOKUP(D2479, 'Товары '!$B$2:$C$78, 2, FALSE))
</f>
        <v>9</v>
      </c>
      <c r="K2479" s="15">
        <f t="shared" si="50"/>
        <v>6</v>
      </c>
    </row>
    <row r="2480">
      <c r="A2480" s="6">
        <v>26.0</v>
      </c>
      <c r="B2480" s="7">
        <v>45992.0</v>
      </c>
      <c r="C2480" s="8">
        <v>0.8827777777777778</v>
      </c>
      <c r="D2480" s="6" t="s">
        <v>37</v>
      </c>
      <c r="E2480" s="10"/>
      <c r="F2480" s="10"/>
      <c r="I2480" s="14">
        <f t="array" ref="I2480">IF(D2480="","",INDEX('Товары '!$D$2:$D$78, MATCH(D2480, 'Товары '!$B$2:$B$78, 0)))
</f>
        <v>15</v>
      </c>
      <c r="J2480" s="14">
        <f>IF(D2480="","",VLOOKUP(D2480, 'Товары '!$B$2:$C$78, 2, FALSE))
</f>
        <v>8</v>
      </c>
      <c r="K2480" s="15">
        <f t="shared" si="50"/>
        <v>7</v>
      </c>
    </row>
    <row r="2481">
      <c r="A2481" s="6">
        <v>27.0</v>
      </c>
      <c r="B2481" s="7">
        <v>45992.0</v>
      </c>
      <c r="C2481" s="8">
        <v>0.9072916666666667</v>
      </c>
      <c r="D2481" s="6" t="s">
        <v>12</v>
      </c>
      <c r="E2481" s="10"/>
      <c r="F2481" s="10"/>
      <c r="I2481" s="14">
        <f t="array" ref="I2481">IF(D2481="","",INDEX('Товары '!$D$2:$D$78, MATCH(D2481, 'Товары '!$B$2:$B$78, 0)))
</f>
        <v>13</v>
      </c>
      <c r="J2481" s="14">
        <f>IF(D2481="","",VLOOKUP(D2481, 'Товары '!$B$2:$C$78, 2, FALSE))
</f>
        <v>6.4</v>
      </c>
      <c r="K2481" s="15">
        <f t="shared" si="50"/>
        <v>6.6</v>
      </c>
    </row>
    <row r="2482">
      <c r="A2482" s="6">
        <v>28.0</v>
      </c>
      <c r="B2482" s="7">
        <v>45992.0</v>
      </c>
      <c r="C2482" s="8">
        <v>0.9160879629629629</v>
      </c>
      <c r="D2482" s="6" t="s">
        <v>12</v>
      </c>
      <c r="E2482" s="10"/>
      <c r="F2482" s="10">
        <v>2.0</v>
      </c>
      <c r="I2482" s="14">
        <f t="array" ref="I2482">IF(D2482="","",INDEX('Товары '!$D$2:$D$78, MATCH(D2482, 'Товары '!$B$2:$B$78, 0)))
</f>
        <v>13</v>
      </c>
      <c r="J2482" s="14">
        <f>IF(D2482="","",VLOOKUP(D2482, 'Товары '!$B$2:$C$78, 2, FALSE))
</f>
        <v>6.4</v>
      </c>
      <c r="K2482" s="15">
        <f t="shared" si="50"/>
        <v>4.6</v>
      </c>
    </row>
    <row r="2483">
      <c r="A2483" s="6">
        <v>29.0</v>
      </c>
      <c r="B2483" s="7">
        <v>45992.0</v>
      </c>
      <c r="C2483" s="8">
        <v>0.9161574074074074</v>
      </c>
      <c r="D2483" s="6" t="s">
        <v>15</v>
      </c>
      <c r="E2483" s="10"/>
      <c r="F2483" s="10"/>
      <c r="I2483" s="13">
        <f t="array" ref="I2483">IF(D2483="","",INDEX('Товары '!$D$2:$D$78, MATCH(D2483, 'Товары '!$B$2:$B$78, 0)))
</f>
        <v>15</v>
      </c>
      <c r="J2483" s="14">
        <f>IF(D2483="","",VLOOKUP(D2483, 'Товары '!$B$2:$C$78, 2, FALSE))
</f>
        <v>9</v>
      </c>
      <c r="K2483" s="15">
        <f t="shared" si="50"/>
        <v>6</v>
      </c>
    </row>
    <row r="2484">
      <c r="A2484" s="6">
        <v>30.0</v>
      </c>
      <c r="B2484" s="7"/>
      <c r="C2484" s="8"/>
      <c r="D2484" s="18"/>
      <c r="E2484" s="10"/>
      <c r="F2484" s="10"/>
      <c r="I2484" s="13" t="str">
        <f t="array" ref="I2484">IF(D2484="","",INDEX('Товары '!$D$2:$D$78, MATCH(D2484, 'Товары '!$B$2:$B$78, 0)))
</f>
        <v/>
      </c>
      <c r="J2484" s="13" t="str">
        <f>IF(D2484="","",VLOOKUP(D2484, 'Товары '!$B$2:$C$78, 2, FALSE))
</f>
        <v/>
      </c>
      <c r="K2484" s="15">
        <f t="shared" si="50"/>
        <v>0</v>
      </c>
    </row>
    <row r="2485">
      <c r="A2485" s="6">
        <v>31.0</v>
      </c>
      <c r="B2485" s="7"/>
      <c r="C2485" s="8"/>
      <c r="D2485" s="18"/>
      <c r="E2485" s="10"/>
      <c r="F2485" s="10"/>
      <c r="I2485" s="13" t="str">
        <f t="array" ref="I2485">IF(D2485="","",INDEX('Товары '!$D$2:$D$78, MATCH(D2485, 'Товары '!$B$2:$B$78, 0)))
</f>
        <v/>
      </c>
      <c r="J2485" s="13" t="str">
        <f>IF(D2485="","",VLOOKUP(D2485, 'Товары '!$B$2:$C$78, 2, FALSE))
</f>
        <v/>
      </c>
      <c r="K2485" s="15">
        <f t="shared" si="50"/>
        <v>0</v>
      </c>
    </row>
    <row r="2486">
      <c r="A2486" s="6">
        <v>32.0</v>
      </c>
      <c r="B2486" s="7"/>
      <c r="C2486" s="8"/>
      <c r="D2486" s="18"/>
      <c r="E2486" s="10"/>
      <c r="F2486" s="10"/>
      <c r="I2486" s="13" t="str">
        <f t="array" ref="I2486">IF(D2486="","",INDEX('Товары '!$D$2:$D$78, MATCH(D2486, 'Товары '!$B$2:$B$78, 0)))
</f>
        <v/>
      </c>
      <c r="J2486" s="13" t="str">
        <f>IF(D2486="","",VLOOKUP(D2486, 'Товары '!$B$2:$C$78, 2, FALSE))
</f>
        <v/>
      </c>
      <c r="K2486" s="15">
        <f t="shared" si="50"/>
        <v>0</v>
      </c>
    </row>
    <row r="2487">
      <c r="A2487" s="6">
        <v>33.0</v>
      </c>
      <c r="B2487" s="7"/>
      <c r="C2487" s="8"/>
      <c r="D2487" s="18"/>
      <c r="E2487" s="10"/>
      <c r="F2487" s="10"/>
      <c r="I2487" s="13" t="str">
        <f t="array" ref="I2487">IF(D2487="","",INDEX('Товары '!$D$2:$D$78, MATCH(D2487, 'Товары '!$B$2:$B$78, 0)))
</f>
        <v/>
      </c>
      <c r="J2487" s="13" t="str">
        <f>IF(D2487="","",VLOOKUP(D2487, 'Товары '!$B$2:$C$78, 2, FALSE))
</f>
        <v/>
      </c>
      <c r="K2487" s="15">
        <f t="shared" si="50"/>
        <v>0</v>
      </c>
    </row>
    <row r="2488">
      <c r="A2488" s="6">
        <v>34.0</v>
      </c>
      <c r="B2488" s="7"/>
      <c r="C2488" s="8"/>
      <c r="D2488" s="18"/>
      <c r="E2488" s="10"/>
      <c r="F2488" s="10"/>
      <c r="I2488" s="13" t="str">
        <f t="array" ref="I2488">IF(D2488="","",INDEX('Товары '!$D$2:$D$78, MATCH(D2488, 'Товары '!$B$2:$B$78, 0)))
</f>
        <v/>
      </c>
      <c r="J2488" s="13" t="str">
        <f>IF(D2488="","",VLOOKUP(D2488, 'Товары '!$B$2:$C$78, 2, FALSE))
</f>
        <v/>
      </c>
      <c r="K2488" s="15">
        <f t="shared" si="50"/>
        <v>0</v>
      </c>
    </row>
    <row r="2489">
      <c r="A2489" s="6">
        <v>35.0</v>
      </c>
      <c r="B2489" s="7"/>
      <c r="C2489" s="8"/>
      <c r="D2489" s="18"/>
      <c r="E2489" s="10"/>
      <c r="F2489" s="10"/>
      <c r="I2489" s="13" t="str">
        <f t="array" ref="I2489">IF(D2489="","",INDEX('Товары '!$D$2:$D$78, MATCH(D2489, 'Товары '!$B$2:$B$78, 0)))
</f>
        <v/>
      </c>
      <c r="J2489" s="13" t="str">
        <f>IF(D2489="","",VLOOKUP(D2489, 'Товары '!$B$2:$C$78, 2, FALSE))
</f>
        <v/>
      </c>
      <c r="K2489" s="15">
        <f t="shared" si="50"/>
        <v>0</v>
      </c>
    </row>
    <row r="2490">
      <c r="A2490" s="6">
        <v>36.0</v>
      </c>
      <c r="B2490" s="7"/>
      <c r="C2490" s="8"/>
      <c r="D2490" s="18"/>
      <c r="E2490" s="10"/>
      <c r="F2490" s="10"/>
      <c r="I2490" s="13" t="str">
        <f t="array" ref="I2490">IF(D2490="","",INDEX('Товары '!$D$2:$D$78, MATCH(D2490, 'Товары '!$B$2:$B$78, 0)))
</f>
        <v/>
      </c>
      <c r="J2490" s="13" t="str">
        <f>IF(D2490="","",VLOOKUP(D2490, 'Товары '!$B$2:$C$78, 2, FALSE))
</f>
        <v/>
      </c>
      <c r="K2490" s="15">
        <f t="shared" si="50"/>
        <v>0</v>
      </c>
    </row>
    <row r="2491">
      <c r="A2491" s="6">
        <v>37.0</v>
      </c>
      <c r="B2491" s="7"/>
      <c r="C2491" s="8"/>
      <c r="D2491" s="18"/>
      <c r="E2491" s="10"/>
      <c r="F2491" s="10"/>
      <c r="I2491" s="13" t="str">
        <f t="array" ref="I2491">IF(D2491="","",INDEX('Товары '!$D$2:$D$78, MATCH(D2491, 'Товары '!$B$2:$B$78, 0)))
</f>
        <v/>
      </c>
      <c r="J2491" s="13" t="str">
        <f>IF(D2491="","",VLOOKUP(D2491, 'Товары '!$B$2:$C$78, 2, FALSE))
</f>
        <v/>
      </c>
      <c r="K2491" s="15">
        <f t="shared" si="50"/>
        <v>0</v>
      </c>
    </row>
    <row r="2492">
      <c r="A2492" s="6">
        <v>38.0</v>
      </c>
      <c r="B2492" s="7"/>
      <c r="C2492" s="8"/>
      <c r="D2492" s="18"/>
      <c r="E2492" s="10"/>
      <c r="F2492" s="10"/>
      <c r="I2492" s="13" t="str">
        <f t="array" ref="I2492">IF(D2492="","",INDEX('Товары '!$D$2:$D$78, MATCH(D2492, 'Товары '!$B$2:$B$78, 0)))
</f>
        <v/>
      </c>
      <c r="J2492" s="13" t="str">
        <f>IF(D2492="","",VLOOKUP(D2492, 'Товары '!$B$2:$C$78, 2, FALSE))
</f>
        <v/>
      </c>
      <c r="K2492" s="15">
        <f t="shared" si="50"/>
        <v>0</v>
      </c>
    </row>
    <row r="2493">
      <c r="A2493" s="6">
        <v>39.0</v>
      </c>
      <c r="B2493" s="7"/>
      <c r="C2493" s="8"/>
      <c r="D2493" s="18"/>
      <c r="E2493" s="10"/>
      <c r="F2493" s="10"/>
      <c r="I2493" s="13" t="str">
        <f t="array" ref="I2493">IF(D2493="","",INDEX('Товары '!$D$2:$D$78, MATCH(D2493, 'Товары '!$B$2:$B$78, 0)))
</f>
        <v/>
      </c>
      <c r="J2493" s="13" t="str">
        <f>IF(D2493="","",VLOOKUP(D2493, 'Товары '!$B$2:$C$78, 2, FALSE))
</f>
        <v/>
      </c>
      <c r="K2493" s="15">
        <f t="shared" si="50"/>
        <v>0</v>
      </c>
    </row>
    <row r="2494">
      <c r="A2494" s="6">
        <v>40.0</v>
      </c>
      <c r="B2494" s="7"/>
      <c r="C2494" s="8"/>
      <c r="D2494" s="18"/>
      <c r="E2494" s="10"/>
      <c r="F2494" s="10"/>
      <c r="I2494" s="13" t="str">
        <f t="array" ref="I2494">IF(D2494="","",INDEX('Товары '!$D$2:$D$78, MATCH(D2494, 'Товары '!$B$2:$B$78, 0)))
</f>
        <v/>
      </c>
      <c r="J2494" s="13" t="str">
        <f>IF(D2494="","",VLOOKUP(D2494, 'Товары '!$B$2:$C$78, 2, FALSE))
</f>
        <v/>
      </c>
      <c r="K2494" s="15">
        <f t="shared" si="50"/>
        <v>0</v>
      </c>
    </row>
    <row r="2495">
      <c r="A2495" s="6">
        <v>41.0</v>
      </c>
      <c r="B2495" s="7"/>
      <c r="C2495" s="8"/>
      <c r="D2495" s="18"/>
      <c r="E2495" s="10"/>
      <c r="F2495" s="10"/>
      <c r="I2495" s="13" t="str">
        <f t="array" ref="I2495">IF(D2495="","",INDEX('Товары '!$D$2:$D$78, MATCH(D2495, 'Товары '!$B$2:$B$78, 0)))
</f>
        <v/>
      </c>
      <c r="J2495" s="13" t="str">
        <f>IF(D2495="","",VLOOKUP(D2495, 'Товары '!$B$2:$C$78, 2, FALSE))
</f>
        <v/>
      </c>
      <c r="K2495" s="15">
        <f t="shared" si="50"/>
        <v>0</v>
      </c>
    </row>
    <row r="2496">
      <c r="A2496" s="6">
        <v>42.0</v>
      </c>
      <c r="B2496" s="7"/>
      <c r="C2496" s="8"/>
      <c r="D2496" s="18"/>
      <c r="E2496" s="10"/>
      <c r="F2496" s="10"/>
      <c r="I2496" s="13" t="str">
        <f t="array" ref="I2496">IF(D2496="","",INDEX('Товары '!$D$2:$D$78, MATCH(D2496, 'Товары '!$B$2:$B$78, 0)))
</f>
        <v/>
      </c>
      <c r="J2496" s="13" t="str">
        <f>IF(D2496="","",VLOOKUP(D2496, 'Товары '!$B$2:$C$78, 2, FALSE))
</f>
        <v/>
      </c>
      <c r="K2496" s="15">
        <f t="shared" si="50"/>
        <v>0</v>
      </c>
    </row>
    <row r="2497">
      <c r="A2497" s="6">
        <v>43.0</v>
      </c>
      <c r="B2497" s="7"/>
      <c r="C2497" s="8"/>
      <c r="D2497" s="18"/>
      <c r="E2497" s="10"/>
      <c r="F2497" s="10"/>
      <c r="I2497" s="13" t="str">
        <f t="array" ref="I2497">IF(D2497="","",INDEX('Товары '!$D$2:$D$78, MATCH(D2497, 'Товары '!$B$2:$B$78, 0)))
</f>
        <v/>
      </c>
      <c r="J2497" s="13" t="str">
        <f>IF(D2497="","",VLOOKUP(D2497, 'Товары '!$B$2:$C$78, 2, FALSE))
</f>
        <v/>
      </c>
      <c r="K2497" s="15">
        <f t="shared" si="50"/>
        <v>0</v>
      </c>
    </row>
    <row r="2498">
      <c r="A2498" s="6">
        <v>44.0</v>
      </c>
      <c r="B2498" s="7"/>
      <c r="C2498" s="8"/>
      <c r="D2498" s="18"/>
      <c r="E2498" s="10"/>
      <c r="F2498" s="10"/>
      <c r="I2498" s="13" t="str">
        <f t="array" ref="I2498">IF(D2498="","",INDEX('Товары '!$D$2:$D$78, MATCH(D2498, 'Товары '!$B$2:$B$78, 0)))
</f>
        <v/>
      </c>
      <c r="J2498" s="13" t="str">
        <f>IF(D2498="","",VLOOKUP(D2498, 'Товары '!$B$2:$C$78, 2, FALSE))
</f>
        <v/>
      </c>
      <c r="K2498" s="15">
        <f t="shared" si="50"/>
        <v>0</v>
      </c>
    </row>
    <row r="2499">
      <c r="A2499" s="6">
        <v>45.0</v>
      </c>
      <c r="B2499" s="7"/>
      <c r="C2499" s="8"/>
      <c r="D2499" s="18"/>
      <c r="E2499" s="10"/>
      <c r="F2499" s="10"/>
      <c r="I2499" s="13" t="str">
        <f t="array" ref="I2499">IF(D2499="","",INDEX('Товары '!$D$2:$D$78, MATCH(D2499, 'Товары '!$B$2:$B$78, 0)))
</f>
        <v/>
      </c>
      <c r="J2499" s="13" t="str">
        <f>IF(D2499="","",VLOOKUP(D2499, 'Товары '!$B$2:$C$78, 2, FALSE))
</f>
        <v/>
      </c>
      <c r="K2499" s="15">
        <f t="shared" si="50"/>
        <v>0</v>
      </c>
    </row>
    <row r="2500">
      <c r="A2500" s="6">
        <v>46.0</v>
      </c>
      <c r="B2500" s="7"/>
      <c r="C2500" s="8"/>
      <c r="D2500" s="18"/>
      <c r="E2500" s="10"/>
      <c r="F2500" s="10"/>
      <c r="I2500" s="13" t="str">
        <f t="array" ref="I2500">IF(D2500="","",INDEX('Товары '!$D$2:$D$78, MATCH(D2500, 'Товары '!$B$2:$B$78, 0)))
</f>
        <v/>
      </c>
      <c r="J2500" s="13" t="str">
        <f>IF(D2500="","",VLOOKUP(D2500, 'Товары '!$B$2:$C$78, 2, FALSE))
</f>
        <v/>
      </c>
      <c r="K2500" s="15">
        <f t="shared" si="50"/>
        <v>0</v>
      </c>
    </row>
    <row r="2501">
      <c r="A2501" s="6">
        <v>47.0</v>
      </c>
      <c r="B2501" s="7"/>
      <c r="C2501" s="8"/>
      <c r="D2501" s="18"/>
      <c r="E2501" s="10"/>
      <c r="F2501" s="10"/>
      <c r="I2501" s="13" t="str">
        <f t="array" ref="I2501">IF(D2501="","",INDEX('Товары '!$D$2:$D$78, MATCH(D2501, 'Товары '!$B$2:$B$78, 0)))
</f>
        <v/>
      </c>
      <c r="J2501" s="13" t="str">
        <f>IF(D2501="","",VLOOKUP(D2501, 'Товары '!$B$2:$C$78, 2, FALSE))
</f>
        <v/>
      </c>
      <c r="K2501" s="15">
        <f t="shared" si="50"/>
        <v>0</v>
      </c>
    </row>
    <row r="2502">
      <c r="A2502" s="6">
        <v>48.0</v>
      </c>
      <c r="B2502" s="7"/>
      <c r="C2502" s="8"/>
      <c r="D2502" s="18"/>
      <c r="E2502" s="10"/>
      <c r="F2502" s="10"/>
      <c r="I2502" s="13" t="str">
        <f t="array" ref="I2502">IF(D2502="","",INDEX('Товары '!$D$2:$D$78, MATCH(D2502, 'Товары '!$B$2:$B$78, 0)))
</f>
        <v/>
      </c>
      <c r="J2502" s="13" t="str">
        <f>IF(D2502="","",VLOOKUP(D2502, 'Товары '!$B$2:$C$78, 2, FALSE))
</f>
        <v/>
      </c>
      <c r="K2502" s="15">
        <f t="shared" si="50"/>
        <v>0</v>
      </c>
    </row>
    <row r="2503">
      <c r="A2503" s="6">
        <v>49.0</v>
      </c>
      <c r="B2503" s="7"/>
      <c r="C2503" s="8"/>
      <c r="D2503" s="18"/>
      <c r="E2503" s="10"/>
      <c r="F2503" s="10"/>
      <c r="I2503" s="13" t="str">
        <f t="array" ref="I2503">IF(D2503="","",INDEX('Товары '!$D$2:$D$78, MATCH(D2503, 'Товары '!$B$2:$B$78, 0)))
</f>
        <v/>
      </c>
      <c r="J2503" s="13" t="str">
        <f>IF(D2503="","",VLOOKUP(D2503, 'Товары '!$B$2:$C$78, 2, FALSE))
</f>
        <v/>
      </c>
      <c r="K2503" s="15">
        <f t="shared" si="50"/>
        <v>0</v>
      </c>
    </row>
    <row r="2504">
      <c r="A2504" s="6">
        <v>50.0</v>
      </c>
      <c r="B2504" s="7"/>
      <c r="C2504" s="8"/>
      <c r="D2504" s="18"/>
      <c r="E2504" s="10"/>
      <c r="F2504" s="10"/>
      <c r="I2504" s="13" t="str">
        <f t="array" ref="I2504">IF(D2504="","",INDEX('Товары '!$D$2:$D$78, MATCH(D2504, 'Товары '!$B$2:$B$78, 0)))
</f>
        <v/>
      </c>
      <c r="J2504" s="13" t="str">
        <f>IF(D2504="","",VLOOKUP(D2504, 'Товары '!$B$2:$C$78, 2, FALSE))
</f>
        <v/>
      </c>
      <c r="K2504" s="15">
        <f t="shared" si="50"/>
        <v>0</v>
      </c>
    </row>
    <row r="2505">
      <c r="A2505" s="6">
        <v>51.0</v>
      </c>
      <c r="B2505" s="7"/>
      <c r="C2505" s="8"/>
      <c r="D2505" s="18"/>
      <c r="E2505" s="10"/>
      <c r="F2505" s="10"/>
      <c r="I2505" s="13" t="str">
        <f t="array" ref="I2505">IF(D2505="","",INDEX('Товары '!$D$2:$D$78, MATCH(D2505, 'Товары '!$B$2:$B$78, 0)))
</f>
        <v/>
      </c>
      <c r="J2505" s="13" t="str">
        <f>IF(D2505="","",VLOOKUP(D2505, 'Товары '!$B$2:$C$78, 2, FALSE))
</f>
        <v/>
      </c>
      <c r="K2505" s="15">
        <f t="shared" si="50"/>
        <v>0</v>
      </c>
    </row>
    <row r="2506">
      <c r="A2506" s="6">
        <v>52.0</v>
      </c>
      <c r="B2506" s="7"/>
      <c r="C2506" s="8"/>
      <c r="D2506" s="18"/>
      <c r="E2506" s="10"/>
      <c r="F2506" s="10"/>
      <c r="I2506" s="13" t="str">
        <f t="array" ref="I2506">IF(D2506="","",INDEX('Товары '!$D$2:$D$78, MATCH(D2506, 'Товары '!$B$2:$B$78, 0)))
</f>
        <v/>
      </c>
      <c r="J2506" s="13" t="str">
        <f>IF(D2506="","",VLOOKUP(D2506, 'Товары '!$B$2:$C$78, 2, FALSE))
</f>
        <v/>
      </c>
      <c r="K2506" s="15">
        <f t="shared" si="50"/>
        <v>0</v>
      </c>
    </row>
    <row r="2507">
      <c r="A2507" s="6">
        <v>53.0</v>
      </c>
      <c r="B2507" s="7"/>
      <c r="C2507" s="8"/>
      <c r="D2507" s="18"/>
      <c r="E2507" s="10"/>
      <c r="F2507" s="10"/>
      <c r="I2507" s="13" t="str">
        <f t="array" ref="I2507">IF(D2507="","",INDEX('Товары '!$D$2:$D$78, MATCH(D2507, 'Товары '!$B$2:$B$78, 0)))
</f>
        <v/>
      </c>
      <c r="J2507" s="13" t="str">
        <f>IF(D2507="","",VLOOKUP(D2507, 'Товары '!$B$2:$C$78, 2, FALSE))
</f>
        <v/>
      </c>
      <c r="K2507" s="15">
        <f t="shared" si="50"/>
        <v>0</v>
      </c>
    </row>
    <row r="2508">
      <c r="A2508" s="6">
        <v>54.0</v>
      </c>
      <c r="B2508" s="7"/>
      <c r="C2508" s="8"/>
      <c r="D2508" s="18"/>
      <c r="E2508" s="10"/>
      <c r="F2508" s="10"/>
      <c r="I2508" s="13" t="str">
        <f t="array" ref="I2508">IF(D2508="","",INDEX('Товары '!$D$2:$D$78, MATCH(D2508, 'Товары '!$B$2:$B$78, 0)))
</f>
        <v/>
      </c>
      <c r="J2508" s="13" t="str">
        <f>IF(D2508="","",VLOOKUP(D2508, 'Товары '!$B$2:$C$78, 2, FALSE))
</f>
        <v/>
      </c>
      <c r="K2508" s="15">
        <f t="shared" si="50"/>
        <v>0</v>
      </c>
    </row>
    <row r="2509">
      <c r="A2509" s="6">
        <v>55.0</v>
      </c>
      <c r="B2509" s="7"/>
      <c r="C2509" s="8"/>
      <c r="D2509" s="18"/>
      <c r="E2509" s="10"/>
      <c r="F2509" s="10"/>
      <c r="I2509" s="13" t="str">
        <f t="array" ref="I2509">IF(D2509="","",INDEX('Товары '!$D$2:$D$78, MATCH(D2509, 'Товары '!$B$2:$B$78, 0)))
</f>
        <v/>
      </c>
      <c r="J2509" s="13" t="str">
        <f>IF(D2509="","",VLOOKUP(D2509, 'Товары '!$B$2:$C$78, 2, FALSE))
</f>
        <v/>
      </c>
      <c r="K2509" s="15">
        <f t="shared" si="50"/>
        <v>0</v>
      </c>
    </row>
    <row r="2510">
      <c r="A2510" s="6">
        <v>56.0</v>
      </c>
      <c r="B2510" s="7"/>
      <c r="C2510" s="8"/>
      <c r="D2510" s="18"/>
      <c r="E2510" s="10"/>
      <c r="F2510" s="10"/>
      <c r="I2510" s="13" t="str">
        <f t="array" ref="I2510">IF(D2510="","",INDEX('Товары '!$D$2:$D$78, MATCH(D2510, 'Товары '!$B$2:$B$78, 0)))
</f>
        <v/>
      </c>
      <c r="J2510" s="13" t="str">
        <f>IF(D2510="","",VLOOKUP(D2510, 'Товары '!$B$2:$C$78, 2, FALSE))
</f>
        <v/>
      </c>
      <c r="K2510" s="15">
        <f t="shared" si="50"/>
        <v>0</v>
      </c>
    </row>
    <row r="2511">
      <c r="A2511" s="6">
        <v>57.0</v>
      </c>
      <c r="B2511" s="7"/>
      <c r="C2511" s="8"/>
      <c r="D2511" s="18"/>
      <c r="E2511" s="10"/>
      <c r="F2511" s="10"/>
      <c r="I2511" s="13" t="str">
        <f t="array" ref="I2511">IF(D2511="","",INDEX('Товары '!$D$2:$D$78, MATCH(D2511, 'Товары '!$B$2:$B$78, 0)))
</f>
        <v/>
      </c>
      <c r="J2511" s="13" t="str">
        <f>IF(D2511="","",VLOOKUP(D2511, 'Товары '!$B$2:$C$78, 2, FALSE))
</f>
        <v/>
      </c>
      <c r="K2511" s="15">
        <f t="shared" si="50"/>
        <v>0</v>
      </c>
    </row>
    <row r="2512">
      <c r="A2512" s="6">
        <v>58.0</v>
      </c>
      <c r="B2512" s="7"/>
      <c r="C2512" s="8"/>
      <c r="D2512" s="18"/>
      <c r="E2512" s="10"/>
      <c r="F2512" s="10"/>
      <c r="I2512" s="13" t="str">
        <f t="array" ref="I2512">IF(D2512="","",INDEX('Товары '!$D$2:$D$78, MATCH(D2512, 'Товары '!$B$2:$B$78, 0)))
</f>
        <v/>
      </c>
      <c r="J2512" s="13" t="str">
        <f>IF(D2512="","",VLOOKUP(D2512, 'Товары '!$B$2:$C$78, 2, FALSE))
</f>
        <v/>
      </c>
      <c r="K2512" s="15">
        <f t="shared" si="50"/>
        <v>0</v>
      </c>
    </row>
    <row r="2513">
      <c r="A2513" s="6">
        <v>59.0</v>
      </c>
      <c r="B2513" s="7"/>
      <c r="C2513" s="8"/>
      <c r="D2513" s="18"/>
      <c r="E2513" s="10"/>
      <c r="F2513" s="10"/>
      <c r="I2513" s="13" t="str">
        <f t="array" ref="I2513">IF(D2513="","",INDEX('Товары '!$D$2:$D$78, MATCH(D2513, 'Товары '!$B$2:$B$78, 0)))
</f>
        <v/>
      </c>
      <c r="J2513" s="13" t="str">
        <f>IF(D2513="","",VLOOKUP(D2513, 'Товары '!$B$2:$C$78, 2, FALSE))
</f>
        <v/>
      </c>
      <c r="K2513" s="15">
        <f t="shared" si="50"/>
        <v>0</v>
      </c>
    </row>
    <row r="2514">
      <c r="A2514" s="6">
        <v>60.0</v>
      </c>
      <c r="B2514" s="7"/>
      <c r="C2514" s="8"/>
      <c r="D2514" s="18"/>
      <c r="E2514" s="10"/>
      <c r="F2514" s="10"/>
      <c r="I2514" s="13" t="str">
        <f t="array" ref="I2514">IF(D2514="","",INDEX('Товары '!$D$2:$D$78, MATCH(D2514, 'Товары '!$B$2:$B$78, 0)))
</f>
        <v/>
      </c>
      <c r="J2514" s="13" t="str">
        <f>IF(D2514="","",VLOOKUP(D2514, 'Товары '!$B$2:$C$78, 2, FALSE))
</f>
        <v/>
      </c>
      <c r="K2514" s="15">
        <f t="shared" si="50"/>
        <v>0</v>
      </c>
    </row>
    <row r="2515">
      <c r="A2515" s="1" t="s">
        <v>0</v>
      </c>
      <c r="B2515" s="1" t="s">
        <v>1</v>
      </c>
      <c r="C2515" s="2" t="s">
        <v>2</v>
      </c>
      <c r="D2515" s="2" t="s">
        <v>3</v>
      </c>
      <c r="E2515" s="3" t="s">
        <v>4</v>
      </c>
      <c r="F2515" s="1" t="s">
        <v>5</v>
      </c>
      <c r="G2515" s="4" t="s">
        <v>6</v>
      </c>
      <c r="H2515" s="5" t="s">
        <v>7</v>
      </c>
      <c r="I2515" s="1" t="s">
        <v>8</v>
      </c>
      <c r="J2515" s="1" t="s">
        <v>9</v>
      </c>
      <c r="K2515" s="1" t="s">
        <v>10</v>
      </c>
    </row>
    <row r="2518">
      <c r="A2518" s="6">
        <v>1.0</v>
      </c>
      <c r="B2518" s="7">
        <v>45993.0</v>
      </c>
      <c r="C2518" s="8">
        <v>0.6038888888888889</v>
      </c>
      <c r="D2518" s="9" t="s">
        <v>16</v>
      </c>
      <c r="E2518" s="10"/>
      <c r="F2518" s="10"/>
      <c r="G2518" s="11">
        <f>SUM(K2518:K2577)</f>
        <v>115.6</v>
      </c>
      <c r="H2518" s="12">
        <f>SUM(J2518:K2577)</f>
        <v>249</v>
      </c>
      <c r="I2518" s="13">
        <f t="array" ref="I2518">IF(D2518="","",INDEX('Товары '!$D$2:$D$78, MATCH(D2518, 'Товары '!$B$2:$B$78, 0)))
</f>
        <v>15</v>
      </c>
      <c r="J2518" s="14">
        <f>IF(D2518="","",VLOOKUP(D2518, 'Товары '!$B$2:$C$78, 2, FALSE))
</f>
        <v>8.5</v>
      </c>
      <c r="K2518" s="15">
        <f t="shared" ref="K2518:K2577" si="51">IF(OR(I2518="", J2518=""), "", VALUE(I2518) - VALUE(J2518))-F2518
</f>
        <v>6.5</v>
      </c>
    </row>
    <row r="2519">
      <c r="A2519" s="6">
        <v>2.0</v>
      </c>
      <c r="B2519" s="7">
        <v>45993.0</v>
      </c>
      <c r="C2519" s="16">
        <v>0.6066782407407407</v>
      </c>
      <c r="D2519" s="9" t="s">
        <v>15</v>
      </c>
      <c r="E2519" s="10"/>
      <c r="F2519" s="10"/>
      <c r="I2519" s="13">
        <f t="array" ref="I2519">IF(D2519="","",INDEX('Товары '!$D$2:$D$78, MATCH(D2519, 'Товары '!$B$2:$B$78, 0)))
</f>
        <v>15</v>
      </c>
      <c r="J2519" s="14">
        <f>IF(D2519="","",VLOOKUP(D2519, 'Товары '!$B$2:$C$78, 2, FALSE))
</f>
        <v>9</v>
      </c>
      <c r="K2519" s="15">
        <f t="shared" si="51"/>
        <v>6</v>
      </c>
    </row>
    <row r="2520">
      <c r="A2520" s="6">
        <v>3.0</v>
      </c>
      <c r="B2520" s="17">
        <v>45993.0</v>
      </c>
      <c r="C2520" s="8">
        <v>0.6343402777777778</v>
      </c>
      <c r="D2520" s="9" t="s">
        <v>12</v>
      </c>
      <c r="E2520" s="10"/>
      <c r="F2520" s="10"/>
      <c r="I2520" s="14">
        <f t="array" ref="I2520">IF(D2520="","",INDEX('Товары '!$D$2:$D$78, MATCH(D2520, 'Товары '!$B$2:$B$78, 0)))
</f>
        <v>13</v>
      </c>
      <c r="J2520" s="14">
        <f>IF(D2520="","",VLOOKUP(D2520, 'Товары '!$B$2:$C$78, 2, FALSE))
</f>
        <v>6.4</v>
      </c>
      <c r="K2520" s="15">
        <f t="shared" si="51"/>
        <v>6.6</v>
      </c>
    </row>
    <row r="2521">
      <c r="A2521" s="6">
        <v>4.0</v>
      </c>
      <c r="B2521" s="17">
        <v>45993.0</v>
      </c>
      <c r="C2521" s="8">
        <v>0.6354398148148148</v>
      </c>
      <c r="D2521" s="9" t="s">
        <v>12</v>
      </c>
      <c r="E2521" s="10"/>
      <c r="F2521" s="10"/>
      <c r="I2521" s="14">
        <f t="array" ref="I2521">IF(D2521="","",INDEX('Товары '!$D$2:$D$78, MATCH(D2521, 'Товары '!$B$2:$B$78, 0)))
</f>
        <v>13</v>
      </c>
      <c r="J2521" s="14">
        <f>IF(D2521="","",VLOOKUP(D2521, 'Товары '!$B$2:$C$78, 2, FALSE))
</f>
        <v>6.4</v>
      </c>
      <c r="K2521" s="15">
        <f t="shared" si="51"/>
        <v>6.6</v>
      </c>
    </row>
    <row r="2522">
      <c r="A2522" s="6">
        <v>5.0</v>
      </c>
      <c r="B2522" s="17">
        <v>45993.0</v>
      </c>
      <c r="C2522" s="8">
        <v>0.6355208333333333</v>
      </c>
      <c r="D2522" s="9" t="s">
        <v>12</v>
      </c>
      <c r="E2522" s="10"/>
      <c r="F2522" s="10"/>
      <c r="I2522" s="14">
        <f t="array" ref="I2522">IF(D2522="","",INDEX('Товары '!$D$2:$D$78, MATCH(D2522, 'Товары '!$B$2:$B$78, 0)))
</f>
        <v>13</v>
      </c>
      <c r="J2522" s="14">
        <f>IF(D2522="","",VLOOKUP(D2522, 'Товары '!$B$2:$C$78, 2, FALSE))
</f>
        <v>6.4</v>
      </c>
      <c r="K2522" s="15">
        <f t="shared" si="51"/>
        <v>6.6</v>
      </c>
    </row>
    <row r="2523">
      <c r="A2523" s="6">
        <v>6.0</v>
      </c>
      <c r="B2523" s="7">
        <v>45993.0</v>
      </c>
      <c r="C2523" s="8">
        <v>0.6948148148148148</v>
      </c>
      <c r="D2523" s="9" t="s">
        <v>17</v>
      </c>
      <c r="E2523" s="10"/>
      <c r="F2523" s="10"/>
      <c r="I2523" s="13">
        <f t="array" ref="I2523">IF(D2523="","",INDEX('Товары '!$D$2:$D$78, MATCH(D2523, 'Товары '!$B$2:$B$78, 0)))
</f>
        <v>15</v>
      </c>
      <c r="J2523" s="14">
        <f>IF(D2523="","",VLOOKUP(D2523, 'Товары '!$B$2:$C$78, 2, FALSE))
</f>
        <v>9</v>
      </c>
      <c r="K2523" s="15">
        <f t="shared" si="51"/>
        <v>6</v>
      </c>
    </row>
    <row r="2524">
      <c r="A2524" s="6">
        <v>7.0</v>
      </c>
      <c r="B2524" s="7">
        <v>45993.0</v>
      </c>
      <c r="C2524" s="8">
        <v>0.6949189814814815</v>
      </c>
      <c r="D2524" s="9" t="s">
        <v>12</v>
      </c>
      <c r="E2524" s="10"/>
      <c r="F2524" s="10"/>
      <c r="I2524" s="14">
        <f t="array" ref="I2524">IF(D2524="","",INDEX('Товары '!$D$2:$D$78, MATCH(D2524, 'Товары '!$B$2:$B$78, 0)))
</f>
        <v>13</v>
      </c>
      <c r="J2524" s="14">
        <f>IF(D2524="","",VLOOKUP(D2524, 'Товары '!$B$2:$C$78, 2, FALSE))
</f>
        <v>6.4</v>
      </c>
      <c r="K2524" s="15">
        <f t="shared" si="51"/>
        <v>6.6</v>
      </c>
    </row>
    <row r="2525">
      <c r="A2525" s="6">
        <v>8.0</v>
      </c>
      <c r="B2525" s="7">
        <v>45993.0</v>
      </c>
      <c r="C2525" s="8">
        <v>0.695</v>
      </c>
      <c r="D2525" s="9" t="s">
        <v>21</v>
      </c>
      <c r="E2525" s="10"/>
      <c r="F2525" s="10"/>
      <c r="I2525" s="13">
        <f t="array" ref="I2525">IF(D2525="","",INDEX('Товары '!$D$2:$D$78, MATCH(D2525, 'Товары '!$B$2:$B$78, 0)))
</f>
        <v>15</v>
      </c>
      <c r="J2525" s="14">
        <f>IF(D2525="","",VLOOKUP(D2525, 'Товары '!$B$2:$C$78, 2, FALSE))
</f>
        <v>6.9</v>
      </c>
      <c r="K2525" s="15">
        <f t="shared" si="51"/>
        <v>8.1</v>
      </c>
    </row>
    <row r="2526">
      <c r="A2526" s="6">
        <v>9.0</v>
      </c>
      <c r="B2526" s="7">
        <v>45993.0</v>
      </c>
      <c r="C2526" s="8">
        <v>0.6950694444444444</v>
      </c>
      <c r="D2526" s="9" t="s">
        <v>21</v>
      </c>
      <c r="E2526" s="10"/>
      <c r="F2526" s="10">
        <v>3.0</v>
      </c>
      <c r="I2526" s="13">
        <f t="array" ref="I2526">IF(D2526="","",INDEX('Товары '!$D$2:$D$78, MATCH(D2526, 'Товары '!$B$2:$B$78, 0)))
</f>
        <v>15</v>
      </c>
      <c r="J2526" s="14">
        <f>IF(D2526="","",VLOOKUP(D2526, 'Товары '!$B$2:$C$78, 2, FALSE))
</f>
        <v>6.9</v>
      </c>
      <c r="K2526" s="15">
        <f t="shared" si="51"/>
        <v>5.1</v>
      </c>
    </row>
    <row r="2527">
      <c r="A2527" s="6">
        <v>10.0</v>
      </c>
      <c r="B2527" s="7">
        <v>45993.0</v>
      </c>
      <c r="C2527" s="8">
        <v>0.695150462962963</v>
      </c>
      <c r="D2527" s="9" t="s">
        <v>12</v>
      </c>
      <c r="E2527" s="10"/>
      <c r="F2527" s="10"/>
      <c r="I2527" s="14">
        <f t="array" ref="I2527">IF(D2527="","",INDEX('Товары '!$D$2:$D$78, MATCH(D2527, 'Товары '!$B$2:$B$78, 0)))
</f>
        <v>13</v>
      </c>
      <c r="J2527" s="14">
        <f>IF(D2527="","",VLOOKUP(D2527, 'Товары '!$B$2:$C$78, 2, FALSE))
</f>
        <v>6.4</v>
      </c>
      <c r="K2527" s="15">
        <f t="shared" si="51"/>
        <v>6.6</v>
      </c>
    </row>
    <row r="2528">
      <c r="A2528" s="6">
        <v>11.0</v>
      </c>
      <c r="B2528" s="7">
        <v>45993.0</v>
      </c>
      <c r="C2528" s="8">
        <v>0.695474537037037</v>
      </c>
      <c r="D2528" s="9" t="s">
        <v>12</v>
      </c>
      <c r="E2528" s="10"/>
      <c r="F2528" s="10">
        <v>2.0</v>
      </c>
      <c r="I2528" s="14">
        <f t="array" ref="I2528">IF(D2528="","",INDEX('Товары '!$D$2:$D$78, MATCH(D2528, 'Товары '!$B$2:$B$78, 0)))
</f>
        <v>13</v>
      </c>
      <c r="J2528" s="14">
        <f>IF(D2528="","",VLOOKUP(D2528, 'Товары '!$B$2:$C$78, 2, FALSE))
</f>
        <v>6.4</v>
      </c>
      <c r="K2528" s="15">
        <f t="shared" si="51"/>
        <v>4.6</v>
      </c>
    </row>
    <row r="2529">
      <c r="A2529" s="6">
        <v>12.0</v>
      </c>
      <c r="B2529" s="7">
        <v>45993.0</v>
      </c>
      <c r="C2529" s="8">
        <v>0.7150462962962963</v>
      </c>
      <c r="D2529" s="9" t="s">
        <v>14</v>
      </c>
      <c r="E2529" s="10"/>
      <c r="F2529" s="10"/>
      <c r="I2529" s="14">
        <f t="array" ref="I2529">IF(D2529="","",INDEX('Товары '!$D$2:$D$78, MATCH(D2529, 'Товары '!$B$2:$B$78, 0)))
</f>
        <v>15</v>
      </c>
      <c r="J2529" s="14">
        <f>IF(D2529="","",VLOOKUP(D2529, 'Товары '!$B$2:$C$78, 2, FALSE))
</f>
        <v>9</v>
      </c>
      <c r="K2529" s="15">
        <f t="shared" si="51"/>
        <v>6</v>
      </c>
    </row>
    <row r="2530">
      <c r="A2530" s="6">
        <v>13.0</v>
      </c>
      <c r="B2530" s="7">
        <v>45993.0</v>
      </c>
      <c r="C2530" s="8">
        <v>0.7185300925925926</v>
      </c>
      <c r="D2530" s="6" t="s">
        <v>21</v>
      </c>
      <c r="E2530" s="10"/>
      <c r="F2530" s="10"/>
      <c r="I2530" s="13">
        <f t="array" ref="I2530">IF(D2530="","",INDEX('Товары '!$D$2:$D$78, MATCH(D2530, 'Товары '!$B$2:$B$78, 0)))
</f>
        <v>15</v>
      </c>
      <c r="J2530" s="14">
        <f>IF(D2530="","",VLOOKUP(D2530, 'Товары '!$B$2:$C$78, 2, FALSE))
</f>
        <v>6.9</v>
      </c>
      <c r="K2530" s="15">
        <f t="shared" si="51"/>
        <v>8.1</v>
      </c>
    </row>
    <row r="2531">
      <c r="A2531" s="6">
        <v>14.0</v>
      </c>
      <c r="B2531" s="7">
        <v>45993.0</v>
      </c>
      <c r="C2531" s="8">
        <v>0.718599537037037</v>
      </c>
      <c r="D2531" s="6" t="s">
        <v>12</v>
      </c>
      <c r="E2531" s="10"/>
      <c r="F2531" s="10"/>
      <c r="I2531" s="14">
        <f t="array" ref="I2531">IF(D2531="","",INDEX('Товары '!$D$2:$D$78, MATCH(D2531, 'Товары '!$B$2:$B$78, 0)))
</f>
        <v>13</v>
      </c>
      <c r="J2531" s="14">
        <f>IF(D2531="","",VLOOKUP(D2531, 'Товары '!$B$2:$C$78, 2, FALSE))
</f>
        <v>6.4</v>
      </c>
      <c r="K2531" s="15">
        <f t="shared" si="51"/>
        <v>6.6</v>
      </c>
    </row>
    <row r="2532">
      <c r="A2532" s="6">
        <v>15.0</v>
      </c>
      <c r="B2532" s="7">
        <v>45993.0</v>
      </c>
      <c r="C2532" s="8">
        <v>0.7428125</v>
      </c>
      <c r="D2532" s="6" t="s">
        <v>15</v>
      </c>
      <c r="E2532" s="10"/>
      <c r="F2532" s="10"/>
      <c r="I2532" s="13">
        <f t="array" ref="I2532">IF(D2532="","",INDEX('Товары '!$D$2:$D$78, MATCH(D2532, 'Товары '!$B$2:$B$78, 0)))
</f>
        <v>15</v>
      </c>
      <c r="J2532" s="14">
        <f>IF(D2532="","",VLOOKUP(D2532, 'Товары '!$B$2:$C$78, 2, FALSE))
</f>
        <v>9</v>
      </c>
      <c r="K2532" s="15">
        <f t="shared" si="51"/>
        <v>6</v>
      </c>
    </row>
    <row r="2533">
      <c r="A2533" s="6">
        <v>16.0</v>
      </c>
      <c r="B2533" s="7">
        <v>45993.0</v>
      </c>
      <c r="C2533" s="8">
        <v>0.7428935185185185</v>
      </c>
      <c r="D2533" s="6" t="s">
        <v>12</v>
      </c>
      <c r="E2533" s="10"/>
      <c r="F2533" s="10"/>
      <c r="I2533" s="14">
        <f t="array" ref="I2533">IF(D2533="","",INDEX('Товары '!$D$2:$D$78, MATCH(D2533, 'Товары '!$B$2:$B$78, 0)))
</f>
        <v>13</v>
      </c>
      <c r="J2533" s="14">
        <f>IF(D2533="","",VLOOKUP(D2533, 'Товары '!$B$2:$C$78, 2, FALSE))
</f>
        <v>6.4</v>
      </c>
      <c r="K2533" s="15">
        <f t="shared" si="51"/>
        <v>6.6</v>
      </c>
    </row>
    <row r="2534">
      <c r="A2534" s="6">
        <v>17.0</v>
      </c>
      <c r="B2534" s="7">
        <v>45993.0</v>
      </c>
      <c r="C2534" s="8">
        <v>0.7604282407407408</v>
      </c>
      <c r="D2534" s="6" t="s">
        <v>37</v>
      </c>
      <c r="E2534" s="10"/>
      <c r="F2534" s="10"/>
      <c r="I2534" s="14">
        <f t="array" ref="I2534">IF(D2534="","",INDEX('Товары '!$D$2:$D$78, MATCH(D2534, 'Товары '!$B$2:$B$78, 0)))
</f>
        <v>15</v>
      </c>
      <c r="J2534" s="14">
        <f>IF(D2534="","",VLOOKUP(D2534, 'Товары '!$B$2:$C$78, 2, FALSE))
</f>
        <v>8</v>
      </c>
      <c r="K2534" s="15">
        <f t="shared" si="51"/>
        <v>7</v>
      </c>
    </row>
    <row r="2535">
      <c r="A2535" s="6">
        <v>18.0</v>
      </c>
      <c r="B2535" s="7">
        <v>45993.0</v>
      </c>
      <c r="C2535" s="8">
        <v>0.8514351851851852</v>
      </c>
      <c r="D2535" s="6" t="s">
        <v>15</v>
      </c>
      <c r="E2535" s="10"/>
      <c r="F2535" s="10"/>
      <c r="I2535" s="13">
        <f t="array" ref="I2535">IF(D2535="","",INDEX('Товары '!$D$2:$D$78, MATCH(D2535, 'Товары '!$B$2:$B$78, 0)))
</f>
        <v>15</v>
      </c>
      <c r="J2535" s="14">
        <f>IF(D2535="","",VLOOKUP(D2535, 'Товары '!$B$2:$C$78, 2, FALSE))
</f>
        <v>9</v>
      </c>
      <c r="K2535" s="15">
        <f t="shared" si="51"/>
        <v>6</v>
      </c>
    </row>
    <row r="2536">
      <c r="A2536" s="6">
        <v>19.0</v>
      </c>
      <c r="B2536" s="7"/>
      <c r="C2536" s="8"/>
      <c r="D2536" s="18"/>
      <c r="E2536" s="10"/>
      <c r="F2536" s="10"/>
      <c r="I2536" s="13" t="str">
        <f t="array" ref="I2536">IF(D2536="","",INDEX('Товары '!$D$2:$D$78, MATCH(D2536, 'Товары '!$B$2:$B$78, 0)))
</f>
        <v/>
      </c>
      <c r="J2536" s="13" t="str">
        <f>IF(D2536="","",VLOOKUP(D2536, 'Товары '!$B$2:$C$78, 2, FALSE))
</f>
        <v/>
      </c>
      <c r="K2536" s="15">
        <f t="shared" si="51"/>
        <v>0</v>
      </c>
    </row>
    <row r="2537">
      <c r="A2537" s="6">
        <v>20.0</v>
      </c>
      <c r="B2537" s="7"/>
      <c r="C2537" s="8"/>
      <c r="D2537" s="18"/>
      <c r="E2537" s="10"/>
      <c r="F2537" s="10"/>
      <c r="I2537" s="13" t="str">
        <f t="array" ref="I2537">IF(D2537="","",INDEX('Товары '!$D$2:$D$78, MATCH(D2537, 'Товары '!$B$2:$B$78, 0)))
</f>
        <v/>
      </c>
      <c r="J2537" s="13" t="str">
        <f>IF(D2537="","",VLOOKUP(D2537, 'Товары '!$B$2:$C$78, 2, FALSE))
</f>
        <v/>
      </c>
      <c r="K2537" s="15">
        <f t="shared" si="51"/>
        <v>0</v>
      </c>
    </row>
    <row r="2538">
      <c r="A2538" s="6">
        <v>21.0</v>
      </c>
      <c r="B2538" s="7"/>
      <c r="C2538" s="8"/>
      <c r="D2538" s="18"/>
      <c r="E2538" s="10"/>
      <c r="F2538" s="10"/>
      <c r="I2538" s="13" t="str">
        <f t="array" ref="I2538">IF(D2538="","",INDEX('Товары '!$D$2:$D$78, MATCH(D2538, 'Товары '!$B$2:$B$78, 0)))
</f>
        <v/>
      </c>
      <c r="J2538" s="13" t="str">
        <f>IF(D2538="","",VLOOKUP(D2538, 'Товары '!$B$2:$C$78, 2, FALSE))
</f>
        <v/>
      </c>
      <c r="K2538" s="15">
        <f t="shared" si="51"/>
        <v>0</v>
      </c>
    </row>
    <row r="2539">
      <c r="A2539" s="6">
        <v>22.0</v>
      </c>
      <c r="B2539" s="7"/>
      <c r="C2539" s="8"/>
      <c r="D2539" s="18"/>
      <c r="E2539" s="10"/>
      <c r="F2539" s="10"/>
      <c r="I2539" s="13" t="str">
        <f t="array" ref="I2539">IF(D2539="","",INDEX('Товары '!$D$2:$D$78, MATCH(D2539, 'Товары '!$B$2:$B$78, 0)))
</f>
        <v/>
      </c>
      <c r="J2539" s="13" t="str">
        <f>IF(D2539="","",VLOOKUP(D2539, 'Товары '!$B$2:$C$78, 2, FALSE))
</f>
        <v/>
      </c>
      <c r="K2539" s="15">
        <f t="shared" si="51"/>
        <v>0</v>
      </c>
    </row>
    <row r="2540">
      <c r="A2540" s="6">
        <v>23.0</v>
      </c>
      <c r="B2540" s="7"/>
      <c r="C2540" s="8"/>
      <c r="D2540" s="18"/>
      <c r="E2540" s="10"/>
      <c r="F2540" s="10"/>
      <c r="I2540" s="13" t="str">
        <f t="array" ref="I2540">IF(D2540="","",INDEX('Товары '!$D$2:$D$78, MATCH(D2540, 'Товары '!$B$2:$B$78, 0)))
</f>
        <v/>
      </c>
      <c r="J2540" s="13" t="str">
        <f>IF(D2540="","",VLOOKUP(D2540, 'Товары '!$B$2:$C$78, 2, FALSE))
</f>
        <v/>
      </c>
      <c r="K2540" s="15">
        <f t="shared" si="51"/>
        <v>0</v>
      </c>
    </row>
    <row r="2541">
      <c r="A2541" s="6">
        <v>24.0</v>
      </c>
      <c r="B2541" s="7"/>
      <c r="C2541" s="8"/>
      <c r="D2541" s="18"/>
      <c r="E2541" s="10"/>
      <c r="F2541" s="10"/>
      <c r="I2541" s="13" t="str">
        <f t="array" ref="I2541">IF(D2541="","",INDEX('Товары '!$D$2:$D$78, MATCH(D2541, 'Товары '!$B$2:$B$78, 0)))
</f>
        <v/>
      </c>
      <c r="J2541" s="13" t="str">
        <f>IF(D2541="","",VLOOKUP(D2541, 'Товары '!$B$2:$C$78, 2, FALSE))
</f>
        <v/>
      </c>
      <c r="K2541" s="15">
        <f t="shared" si="51"/>
        <v>0</v>
      </c>
    </row>
    <row r="2542">
      <c r="A2542" s="6">
        <v>25.0</v>
      </c>
      <c r="B2542" s="7"/>
      <c r="C2542" s="8"/>
      <c r="D2542" s="18"/>
      <c r="E2542" s="10"/>
      <c r="F2542" s="10"/>
      <c r="I2542" s="13" t="str">
        <f t="array" ref="I2542">IF(D2542="","",INDEX('Товары '!$D$2:$D$78, MATCH(D2542, 'Товары '!$B$2:$B$78, 0)))
</f>
        <v/>
      </c>
      <c r="J2542" s="13" t="str">
        <f>IF(D2542="","",VLOOKUP(D2542, 'Товары '!$B$2:$C$78, 2, FALSE))
</f>
        <v/>
      </c>
      <c r="K2542" s="15">
        <f t="shared" si="51"/>
        <v>0</v>
      </c>
    </row>
    <row r="2543">
      <c r="A2543" s="6">
        <v>26.0</v>
      </c>
      <c r="B2543" s="7"/>
      <c r="C2543" s="8"/>
      <c r="D2543" s="18"/>
      <c r="E2543" s="10"/>
      <c r="F2543" s="10"/>
      <c r="I2543" s="13" t="str">
        <f t="array" ref="I2543">IF(D2543="","",INDEX('Товары '!$D$2:$D$78, MATCH(D2543, 'Товары '!$B$2:$B$78, 0)))
</f>
        <v/>
      </c>
      <c r="J2543" s="13" t="str">
        <f>IF(D2543="","",VLOOKUP(D2543, 'Товары '!$B$2:$C$78, 2, FALSE))
</f>
        <v/>
      </c>
      <c r="K2543" s="15">
        <f t="shared" si="51"/>
        <v>0</v>
      </c>
    </row>
    <row r="2544">
      <c r="A2544" s="6">
        <v>27.0</v>
      </c>
      <c r="B2544" s="7"/>
      <c r="C2544" s="8"/>
      <c r="D2544" s="18"/>
      <c r="E2544" s="10"/>
      <c r="F2544" s="10"/>
      <c r="I2544" s="13" t="str">
        <f t="array" ref="I2544">IF(D2544="","",INDEX('Товары '!$D$2:$D$78, MATCH(D2544, 'Товары '!$B$2:$B$78, 0)))
</f>
        <v/>
      </c>
      <c r="J2544" s="13" t="str">
        <f>IF(D2544="","",VLOOKUP(D2544, 'Товары '!$B$2:$C$78, 2, FALSE))
</f>
        <v/>
      </c>
      <c r="K2544" s="15">
        <f t="shared" si="51"/>
        <v>0</v>
      </c>
    </row>
    <row r="2545">
      <c r="A2545" s="6">
        <v>28.0</v>
      </c>
      <c r="B2545" s="7"/>
      <c r="C2545" s="8"/>
      <c r="D2545" s="18"/>
      <c r="E2545" s="10"/>
      <c r="F2545" s="10"/>
      <c r="I2545" s="13" t="str">
        <f t="array" ref="I2545">IF(D2545="","",INDEX('Товары '!$D$2:$D$78, MATCH(D2545, 'Товары '!$B$2:$B$78, 0)))
</f>
        <v/>
      </c>
      <c r="J2545" s="13" t="str">
        <f>IF(D2545="","",VLOOKUP(D2545, 'Товары '!$B$2:$C$78, 2, FALSE))
</f>
        <v/>
      </c>
      <c r="K2545" s="15">
        <f t="shared" si="51"/>
        <v>0</v>
      </c>
    </row>
    <row r="2546">
      <c r="A2546" s="6">
        <v>29.0</v>
      </c>
      <c r="B2546" s="7"/>
      <c r="C2546" s="8"/>
      <c r="D2546" s="18"/>
      <c r="E2546" s="10"/>
      <c r="F2546" s="10"/>
      <c r="I2546" s="13" t="str">
        <f t="array" ref="I2546">IF(D2546="","",INDEX('Товары '!$D$2:$D$78, MATCH(D2546, 'Товары '!$B$2:$B$78, 0)))
</f>
        <v/>
      </c>
      <c r="J2546" s="13" t="str">
        <f>IF(D2546="","",VLOOKUP(D2546, 'Товары '!$B$2:$C$78, 2, FALSE))
</f>
        <v/>
      </c>
      <c r="K2546" s="15">
        <f t="shared" si="51"/>
        <v>0</v>
      </c>
    </row>
    <row r="2547">
      <c r="A2547" s="6">
        <v>30.0</v>
      </c>
      <c r="B2547" s="7"/>
      <c r="C2547" s="8"/>
      <c r="D2547" s="18"/>
      <c r="E2547" s="10"/>
      <c r="F2547" s="10"/>
      <c r="I2547" s="13" t="str">
        <f t="array" ref="I2547">IF(D2547="","",INDEX('Товары '!$D$2:$D$78, MATCH(D2547, 'Товары '!$B$2:$B$78, 0)))
</f>
        <v/>
      </c>
      <c r="J2547" s="13" t="str">
        <f>IF(D2547="","",VLOOKUP(D2547, 'Товары '!$B$2:$C$78, 2, FALSE))
</f>
        <v/>
      </c>
      <c r="K2547" s="15">
        <f t="shared" si="51"/>
        <v>0</v>
      </c>
    </row>
    <row r="2548">
      <c r="A2548" s="6">
        <v>31.0</v>
      </c>
      <c r="B2548" s="7"/>
      <c r="C2548" s="8"/>
      <c r="D2548" s="18"/>
      <c r="E2548" s="10"/>
      <c r="F2548" s="10"/>
      <c r="I2548" s="13" t="str">
        <f t="array" ref="I2548">IF(D2548="","",INDEX('Товары '!$D$2:$D$78, MATCH(D2548, 'Товары '!$B$2:$B$78, 0)))
</f>
        <v/>
      </c>
      <c r="J2548" s="13" t="str">
        <f>IF(D2548="","",VLOOKUP(D2548, 'Товары '!$B$2:$C$78, 2, FALSE))
</f>
        <v/>
      </c>
      <c r="K2548" s="15">
        <f t="shared" si="51"/>
        <v>0</v>
      </c>
    </row>
    <row r="2549">
      <c r="A2549" s="6">
        <v>32.0</v>
      </c>
      <c r="B2549" s="7"/>
      <c r="C2549" s="8"/>
      <c r="D2549" s="18"/>
      <c r="E2549" s="10"/>
      <c r="F2549" s="10"/>
      <c r="I2549" s="13" t="str">
        <f t="array" ref="I2549">IF(D2549="","",INDEX('Товары '!$D$2:$D$78, MATCH(D2549, 'Товары '!$B$2:$B$78, 0)))
</f>
        <v/>
      </c>
      <c r="J2549" s="13" t="str">
        <f>IF(D2549="","",VLOOKUP(D2549, 'Товары '!$B$2:$C$78, 2, FALSE))
</f>
        <v/>
      </c>
      <c r="K2549" s="15">
        <f t="shared" si="51"/>
        <v>0</v>
      </c>
    </row>
    <row r="2550">
      <c r="A2550" s="6">
        <v>33.0</v>
      </c>
      <c r="B2550" s="7"/>
      <c r="C2550" s="8"/>
      <c r="D2550" s="18"/>
      <c r="E2550" s="10"/>
      <c r="F2550" s="10"/>
      <c r="I2550" s="13" t="str">
        <f t="array" ref="I2550">IF(D2550="","",INDEX('Товары '!$D$2:$D$78, MATCH(D2550, 'Товары '!$B$2:$B$78, 0)))
</f>
        <v/>
      </c>
      <c r="J2550" s="13" t="str">
        <f>IF(D2550="","",VLOOKUP(D2550, 'Товары '!$B$2:$C$78, 2, FALSE))
</f>
        <v/>
      </c>
      <c r="K2550" s="15">
        <f t="shared" si="51"/>
        <v>0</v>
      </c>
    </row>
    <row r="2551">
      <c r="A2551" s="6">
        <v>34.0</v>
      </c>
      <c r="B2551" s="7"/>
      <c r="C2551" s="8"/>
      <c r="D2551" s="18"/>
      <c r="E2551" s="10"/>
      <c r="F2551" s="10"/>
      <c r="I2551" s="13" t="str">
        <f t="array" ref="I2551">IF(D2551="","",INDEX('Товары '!$D$2:$D$78, MATCH(D2551, 'Товары '!$B$2:$B$78, 0)))
</f>
        <v/>
      </c>
      <c r="J2551" s="13" t="str">
        <f>IF(D2551="","",VLOOKUP(D2551, 'Товары '!$B$2:$C$78, 2, FALSE))
</f>
        <v/>
      </c>
      <c r="K2551" s="15">
        <f t="shared" si="51"/>
        <v>0</v>
      </c>
    </row>
    <row r="2552">
      <c r="A2552" s="6">
        <v>35.0</v>
      </c>
      <c r="B2552" s="7"/>
      <c r="C2552" s="8"/>
      <c r="D2552" s="18"/>
      <c r="E2552" s="10"/>
      <c r="F2552" s="10"/>
      <c r="I2552" s="13" t="str">
        <f t="array" ref="I2552">IF(D2552="","",INDEX('Товары '!$D$2:$D$78, MATCH(D2552, 'Товары '!$B$2:$B$78, 0)))
</f>
        <v/>
      </c>
      <c r="J2552" s="13" t="str">
        <f>IF(D2552="","",VLOOKUP(D2552, 'Товары '!$B$2:$C$78, 2, FALSE))
</f>
        <v/>
      </c>
      <c r="K2552" s="15">
        <f t="shared" si="51"/>
        <v>0</v>
      </c>
    </row>
    <row r="2553">
      <c r="A2553" s="6">
        <v>36.0</v>
      </c>
      <c r="B2553" s="7"/>
      <c r="C2553" s="8"/>
      <c r="D2553" s="18"/>
      <c r="E2553" s="10"/>
      <c r="F2553" s="10"/>
      <c r="I2553" s="13" t="str">
        <f t="array" ref="I2553">IF(D2553="","",INDEX('Товары '!$D$2:$D$78, MATCH(D2553, 'Товары '!$B$2:$B$78, 0)))
</f>
        <v/>
      </c>
      <c r="J2553" s="13" t="str">
        <f>IF(D2553="","",VLOOKUP(D2553, 'Товары '!$B$2:$C$78, 2, FALSE))
</f>
        <v/>
      </c>
      <c r="K2553" s="15">
        <f t="shared" si="51"/>
        <v>0</v>
      </c>
    </row>
    <row r="2554">
      <c r="A2554" s="6">
        <v>37.0</v>
      </c>
      <c r="B2554" s="7"/>
      <c r="C2554" s="8"/>
      <c r="D2554" s="18"/>
      <c r="E2554" s="10"/>
      <c r="F2554" s="10"/>
      <c r="I2554" s="13" t="str">
        <f t="array" ref="I2554">IF(D2554="","",INDEX('Товары '!$D$2:$D$78, MATCH(D2554, 'Товары '!$B$2:$B$78, 0)))
</f>
        <v/>
      </c>
      <c r="J2554" s="13" t="str">
        <f>IF(D2554="","",VLOOKUP(D2554, 'Товары '!$B$2:$C$78, 2, FALSE))
</f>
        <v/>
      </c>
      <c r="K2554" s="15">
        <f t="shared" si="51"/>
        <v>0</v>
      </c>
    </row>
    <row r="2555">
      <c r="A2555" s="6">
        <v>38.0</v>
      </c>
      <c r="B2555" s="7"/>
      <c r="C2555" s="8"/>
      <c r="D2555" s="18"/>
      <c r="E2555" s="10"/>
      <c r="F2555" s="10"/>
      <c r="I2555" s="13" t="str">
        <f t="array" ref="I2555">IF(D2555="","",INDEX('Товары '!$D$2:$D$78, MATCH(D2555, 'Товары '!$B$2:$B$78, 0)))
</f>
        <v/>
      </c>
      <c r="J2555" s="13" t="str">
        <f>IF(D2555="","",VLOOKUP(D2555, 'Товары '!$B$2:$C$78, 2, FALSE))
</f>
        <v/>
      </c>
      <c r="K2555" s="15">
        <f t="shared" si="51"/>
        <v>0</v>
      </c>
    </row>
    <row r="2556">
      <c r="A2556" s="6">
        <v>39.0</v>
      </c>
      <c r="B2556" s="7"/>
      <c r="C2556" s="8"/>
      <c r="D2556" s="18"/>
      <c r="E2556" s="10"/>
      <c r="F2556" s="10"/>
      <c r="I2556" s="13" t="str">
        <f t="array" ref="I2556">IF(D2556="","",INDEX('Товары '!$D$2:$D$78, MATCH(D2556, 'Товары '!$B$2:$B$78, 0)))
</f>
        <v/>
      </c>
      <c r="J2556" s="13" t="str">
        <f>IF(D2556="","",VLOOKUP(D2556, 'Товары '!$B$2:$C$78, 2, FALSE))
</f>
        <v/>
      </c>
      <c r="K2556" s="15">
        <f t="shared" si="51"/>
        <v>0</v>
      </c>
    </row>
    <row r="2557">
      <c r="A2557" s="6">
        <v>40.0</v>
      </c>
      <c r="B2557" s="7"/>
      <c r="C2557" s="8"/>
      <c r="D2557" s="18"/>
      <c r="E2557" s="10"/>
      <c r="F2557" s="10"/>
      <c r="I2557" s="13" t="str">
        <f t="array" ref="I2557">IF(D2557="","",INDEX('Товары '!$D$2:$D$78, MATCH(D2557, 'Товары '!$B$2:$B$78, 0)))
</f>
        <v/>
      </c>
      <c r="J2557" s="13" t="str">
        <f>IF(D2557="","",VLOOKUP(D2557, 'Товары '!$B$2:$C$78, 2, FALSE))
</f>
        <v/>
      </c>
      <c r="K2557" s="15">
        <f t="shared" si="51"/>
        <v>0</v>
      </c>
    </row>
    <row r="2558">
      <c r="A2558" s="6">
        <v>41.0</v>
      </c>
      <c r="B2558" s="7"/>
      <c r="C2558" s="8"/>
      <c r="D2558" s="18"/>
      <c r="E2558" s="10"/>
      <c r="F2558" s="10"/>
      <c r="I2558" s="13" t="str">
        <f t="array" ref="I2558">IF(D2558="","",INDEX('Товары '!$D$2:$D$78, MATCH(D2558, 'Товары '!$B$2:$B$78, 0)))
</f>
        <v/>
      </c>
      <c r="J2558" s="13" t="str">
        <f>IF(D2558="","",VLOOKUP(D2558, 'Товары '!$B$2:$C$78, 2, FALSE))
</f>
        <v/>
      </c>
      <c r="K2558" s="15">
        <f t="shared" si="51"/>
        <v>0</v>
      </c>
    </row>
    <row r="2559">
      <c r="A2559" s="6">
        <v>42.0</v>
      </c>
      <c r="B2559" s="7"/>
      <c r="C2559" s="8"/>
      <c r="D2559" s="18"/>
      <c r="E2559" s="10"/>
      <c r="F2559" s="10"/>
      <c r="I2559" s="13" t="str">
        <f t="array" ref="I2559">IF(D2559="","",INDEX('Товары '!$D$2:$D$78, MATCH(D2559, 'Товары '!$B$2:$B$78, 0)))
</f>
        <v/>
      </c>
      <c r="J2559" s="13" t="str">
        <f>IF(D2559="","",VLOOKUP(D2559, 'Товары '!$B$2:$C$78, 2, FALSE))
</f>
        <v/>
      </c>
      <c r="K2559" s="15">
        <f t="shared" si="51"/>
        <v>0</v>
      </c>
    </row>
    <row r="2560">
      <c r="A2560" s="6">
        <v>43.0</v>
      </c>
      <c r="B2560" s="7"/>
      <c r="C2560" s="8"/>
      <c r="D2560" s="18"/>
      <c r="E2560" s="10"/>
      <c r="F2560" s="10"/>
      <c r="I2560" s="13" t="str">
        <f t="array" ref="I2560">IF(D2560="","",INDEX('Товары '!$D$2:$D$78, MATCH(D2560, 'Товары '!$B$2:$B$78, 0)))
</f>
        <v/>
      </c>
      <c r="J2560" s="13" t="str">
        <f>IF(D2560="","",VLOOKUP(D2560, 'Товары '!$B$2:$C$78, 2, FALSE))
</f>
        <v/>
      </c>
      <c r="K2560" s="15">
        <f t="shared" si="51"/>
        <v>0</v>
      </c>
    </row>
    <row r="2561">
      <c r="A2561" s="6">
        <v>44.0</v>
      </c>
      <c r="B2561" s="7"/>
      <c r="C2561" s="8"/>
      <c r="D2561" s="18"/>
      <c r="E2561" s="10"/>
      <c r="F2561" s="10"/>
      <c r="I2561" s="13" t="str">
        <f t="array" ref="I2561">IF(D2561="","",INDEX('Товары '!$D$2:$D$78, MATCH(D2561, 'Товары '!$B$2:$B$78, 0)))
</f>
        <v/>
      </c>
      <c r="J2561" s="13" t="str">
        <f>IF(D2561="","",VLOOKUP(D2561, 'Товары '!$B$2:$C$78, 2, FALSE))
</f>
        <v/>
      </c>
      <c r="K2561" s="15">
        <f t="shared" si="51"/>
        <v>0</v>
      </c>
    </row>
    <row r="2562">
      <c r="A2562" s="6">
        <v>45.0</v>
      </c>
      <c r="B2562" s="7"/>
      <c r="C2562" s="8"/>
      <c r="D2562" s="18"/>
      <c r="E2562" s="10"/>
      <c r="F2562" s="10"/>
      <c r="I2562" s="13" t="str">
        <f t="array" ref="I2562">IF(D2562="","",INDEX('Товары '!$D$2:$D$78, MATCH(D2562, 'Товары '!$B$2:$B$78, 0)))
</f>
        <v/>
      </c>
      <c r="J2562" s="13" t="str">
        <f>IF(D2562="","",VLOOKUP(D2562, 'Товары '!$B$2:$C$78, 2, FALSE))
</f>
        <v/>
      </c>
      <c r="K2562" s="15">
        <f t="shared" si="51"/>
        <v>0</v>
      </c>
    </row>
    <row r="2563">
      <c r="A2563" s="6">
        <v>46.0</v>
      </c>
      <c r="B2563" s="7"/>
      <c r="C2563" s="8"/>
      <c r="D2563" s="18"/>
      <c r="E2563" s="10"/>
      <c r="F2563" s="10"/>
      <c r="I2563" s="13" t="str">
        <f t="array" ref="I2563">IF(D2563="","",INDEX('Товары '!$D$2:$D$78, MATCH(D2563, 'Товары '!$B$2:$B$78, 0)))
</f>
        <v/>
      </c>
      <c r="J2563" s="13" t="str">
        <f>IF(D2563="","",VLOOKUP(D2563, 'Товары '!$B$2:$C$78, 2, FALSE))
</f>
        <v/>
      </c>
      <c r="K2563" s="15">
        <f t="shared" si="51"/>
        <v>0</v>
      </c>
    </row>
    <row r="2564">
      <c r="A2564" s="6">
        <v>47.0</v>
      </c>
      <c r="B2564" s="7"/>
      <c r="C2564" s="8"/>
      <c r="D2564" s="18"/>
      <c r="E2564" s="10"/>
      <c r="F2564" s="10"/>
      <c r="I2564" s="13" t="str">
        <f t="array" ref="I2564">IF(D2564="","",INDEX('Товары '!$D$2:$D$78, MATCH(D2564, 'Товары '!$B$2:$B$78, 0)))
</f>
        <v/>
      </c>
      <c r="J2564" s="13" t="str">
        <f>IF(D2564="","",VLOOKUP(D2564, 'Товары '!$B$2:$C$78, 2, FALSE))
</f>
        <v/>
      </c>
      <c r="K2564" s="15">
        <f t="shared" si="51"/>
        <v>0</v>
      </c>
    </row>
    <row r="2565">
      <c r="A2565" s="6">
        <v>48.0</v>
      </c>
      <c r="B2565" s="7"/>
      <c r="C2565" s="8"/>
      <c r="D2565" s="18"/>
      <c r="E2565" s="10"/>
      <c r="F2565" s="10"/>
      <c r="I2565" s="13" t="str">
        <f t="array" ref="I2565">IF(D2565="","",INDEX('Товары '!$D$2:$D$78, MATCH(D2565, 'Товары '!$B$2:$B$78, 0)))
</f>
        <v/>
      </c>
      <c r="J2565" s="13" t="str">
        <f>IF(D2565="","",VLOOKUP(D2565, 'Товары '!$B$2:$C$78, 2, FALSE))
</f>
        <v/>
      </c>
      <c r="K2565" s="15">
        <f t="shared" si="51"/>
        <v>0</v>
      </c>
    </row>
    <row r="2566">
      <c r="A2566" s="6">
        <v>49.0</v>
      </c>
      <c r="B2566" s="7"/>
      <c r="C2566" s="8"/>
      <c r="D2566" s="18"/>
      <c r="E2566" s="10"/>
      <c r="F2566" s="10"/>
      <c r="I2566" s="13" t="str">
        <f t="array" ref="I2566">IF(D2566="","",INDEX('Товары '!$D$2:$D$78, MATCH(D2566, 'Товары '!$B$2:$B$78, 0)))
</f>
        <v/>
      </c>
      <c r="J2566" s="13" t="str">
        <f>IF(D2566="","",VLOOKUP(D2566, 'Товары '!$B$2:$C$78, 2, FALSE))
</f>
        <v/>
      </c>
      <c r="K2566" s="15">
        <f t="shared" si="51"/>
        <v>0</v>
      </c>
    </row>
    <row r="2567">
      <c r="A2567" s="6">
        <v>50.0</v>
      </c>
      <c r="B2567" s="7"/>
      <c r="C2567" s="8"/>
      <c r="D2567" s="18"/>
      <c r="E2567" s="10"/>
      <c r="F2567" s="10"/>
      <c r="I2567" s="13" t="str">
        <f t="array" ref="I2567">IF(D2567="","",INDEX('Товары '!$D$2:$D$78, MATCH(D2567, 'Товары '!$B$2:$B$78, 0)))
</f>
        <v/>
      </c>
      <c r="J2567" s="13" t="str">
        <f>IF(D2567="","",VLOOKUP(D2567, 'Товары '!$B$2:$C$78, 2, FALSE))
</f>
        <v/>
      </c>
      <c r="K2567" s="15">
        <f t="shared" si="51"/>
        <v>0</v>
      </c>
    </row>
    <row r="2568">
      <c r="A2568" s="6">
        <v>51.0</v>
      </c>
      <c r="B2568" s="7"/>
      <c r="C2568" s="8"/>
      <c r="D2568" s="18"/>
      <c r="E2568" s="10"/>
      <c r="F2568" s="10"/>
      <c r="I2568" s="13" t="str">
        <f t="array" ref="I2568">IF(D2568="","",INDEX('Товары '!$D$2:$D$78, MATCH(D2568, 'Товары '!$B$2:$B$78, 0)))
</f>
        <v/>
      </c>
      <c r="J2568" s="13" t="str">
        <f>IF(D2568="","",VLOOKUP(D2568, 'Товары '!$B$2:$C$78, 2, FALSE))
</f>
        <v/>
      </c>
      <c r="K2568" s="15">
        <f t="shared" si="51"/>
        <v>0</v>
      </c>
    </row>
    <row r="2569">
      <c r="A2569" s="6">
        <v>52.0</v>
      </c>
      <c r="B2569" s="7"/>
      <c r="C2569" s="8"/>
      <c r="D2569" s="18"/>
      <c r="E2569" s="10"/>
      <c r="F2569" s="10"/>
      <c r="I2569" s="13" t="str">
        <f t="array" ref="I2569">IF(D2569="","",INDEX('Товары '!$D$2:$D$78, MATCH(D2569, 'Товары '!$B$2:$B$78, 0)))
</f>
        <v/>
      </c>
      <c r="J2569" s="13" t="str">
        <f>IF(D2569="","",VLOOKUP(D2569, 'Товары '!$B$2:$C$78, 2, FALSE))
</f>
        <v/>
      </c>
      <c r="K2569" s="15">
        <f t="shared" si="51"/>
        <v>0</v>
      </c>
    </row>
    <row r="2570">
      <c r="A2570" s="6">
        <v>53.0</v>
      </c>
      <c r="B2570" s="7"/>
      <c r="C2570" s="8"/>
      <c r="D2570" s="18"/>
      <c r="E2570" s="10"/>
      <c r="F2570" s="10"/>
      <c r="I2570" s="13" t="str">
        <f t="array" ref="I2570">IF(D2570="","",INDEX('Товары '!$D$2:$D$78, MATCH(D2570, 'Товары '!$B$2:$B$78, 0)))
</f>
        <v/>
      </c>
      <c r="J2570" s="13" t="str">
        <f>IF(D2570="","",VLOOKUP(D2570, 'Товары '!$B$2:$C$78, 2, FALSE))
</f>
        <v/>
      </c>
      <c r="K2570" s="15">
        <f t="shared" si="51"/>
        <v>0</v>
      </c>
    </row>
    <row r="2571">
      <c r="A2571" s="6">
        <v>54.0</v>
      </c>
      <c r="B2571" s="7"/>
      <c r="C2571" s="8"/>
      <c r="D2571" s="18"/>
      <c r="E2571" s="10"/>
      <c r="F2571" s="10"/>
      <c r="I2571" s="13" t="str">
        <f t="array" ref="I2571">IF(D2571="","",INDEX('Товары '!$D$2:$D$78, MATCH(D2571, 'Товары '!$B$2:$B$78, 0)))
</f>
        <v/>
      </c>
      <c r="J2571" s="13" t="str">
        <f>IF(D2571="","",VLOOKUP(D2571, 'Товары '!$B$2:$C$78, 2, FALSE))
</f>
        <v/>
      </c>
      <c r="K2571" s="15">
        <f t="shared" si="51"/>
        <v>0</v>
      </c>
    </row>
    <row r="2572">
      <c r="A2572" s="6">
        <v>55.0</v>
      </c>
      <c r="B2572" s="7"/>
      <c r="C2572" s="8"/>
      <c r="D2572" s="18"/>
      <c r="E2572" s="10"/>
      <c r="F2572" s="10"/>
      <c r="I2572" s="13" t="str">
        <f t="array" ref="I2572">IF(D2572="","",INDEX('Товары '!$D$2:$D$78, MATCH(D2572, 'Товары '!$B$2:$B$78, 0)))
</f>
        <v/>
      </c>
      <c r="J2572" s="13" t="str">
        <f>IF(D2572="","",VLOOKUP(D2572, 'Товары '!$B$2:$C$78, 2, FALSE))
</f>
        <v/>
      </c>
      <c r="K2572" s="15">
        <f t="shared" si="51"/>
        <v>0</v>
      </c>
    </row>
    <row r="2573">
      <c r="A2573" s="6">
        <v>56.0</v>
      </c>
      <c r="B2573" s="7"/>
      <c r="C2573" s="8"/>
      <c r="D2573" s="18"/>
      <c r="E2573" s="10"/>
      <c r="F2573" s="10"/>
      <c r="I2573" s="13" t="str">
        <f t="array" ref="I2573">IF(D2573="","",INDEX('Товары '!$D$2:$D$78, MATCH(D2573, 'Товары '!$B$2:$B$78, 0)))
</f>
        <v/>
      </c>
      <c r="J2573" s="13" t="str">
        <f>IF(D2573="","",VLOOKUP(D2573, 'Товары '!$B$2:$C$78, 2, FALSE))
</f>
        <v/>
      </c>
      <c r="K2573" s="15">
        <f t="shared" si="51"/>
        <v>0</v>
      </c>
    </row>
    <row r="2574">
      <c r="A2574" s="6">
        <v>57.0</v>
      </c>
      <c r="B2574" s="7"/>
      <c r="C2574" s="8"/>
      <c r="D2574" s="18"/>
      <c r="E2574" s="10"/>
      <c r="F2574" s="10"/>
      <c r="I2574" s="13" t="str">
        <f t="array" ref="I2574">IF(D2574="","",INDEX('Товары '!$D$2:$D$78, MATCH(D2574, 'Товары '!$B$2:$B$78, 0)))
</f>
        <v/>
      </c>
      <c r="J2574" s="13" t="str">
        <f>IF(D2574="","",VLOOKUP(D2574, 'Товары '!$B$2:$C$78, 2, FALSE))
</f>
        <v/>
      </c>
      <c r="K2574" s="15">
        <f t="shared" si="51"/>
        <v>0</v>
      </c>
    </row>
    <row r="2575">
      <c r="A2575" s="6">
        <v>58.0</v>
      </c>
      <c r="B2575" s="7"/>
      <c r="C2575" s="8"/>
      <c r="D2575" s="18"/>
      <c r="E2575" s="10"/>
      <c r="F2575" s="10"/>
      <c r="I2575" s="13" t="str">
        <f t="array" ref="I2575">IF(D2575="","",INDEX('Товары '!$D$2:$D$78, MATCH(D2575, 'Товары '!$B$2:$B$78, 0)))
</f>
        <v/>
      </c>
      <c r="J2575" s="13" t="str">
        <f>IF(D2575="","",VLOOKUP(D2575, 'Товары '!$B$2:$C$78, 2, FALSE))
</f>
        <v/>
      </c>
      <c r="K2575" s="15">
        <f t="shared" si="51"/>
        <v>0</v>
      </c>
    </row>
    <row r="2576">
      <c r="A2576" s="6">
        <v>59.0</v>
      </c>
      <c r="B2576" s="7"/>
      <c r="C2576" s="8"/>
      <c r="D2576" s="18"/>
      <c r="E2576" s="10"/>
      <c r="F2576" s="10"/>
      <c r="I2576" s="13" t="str">
        <f t="array" ref="I2576">IF(D2576="","",INDEX('Товары '!$D$2:$D$78, MATCH(D2576, 'Товары '!$B$2:$B$78, 0)))
</f>
        <v/>
      </c>
      <c r="J2576" s="13" t="str">
        <f>IF(D2576="","",VLOOKUP(D2576, 'Товары '!$B$2:$C$78, 2, FALSE))
</f>
        <v/>
      </c>
      <c r="K2576" s="15">
        <f t="shared" si="51"/>
        <v>0</v>
      </c>
    </row>
    <row r="2577">
      <c r="A2577" s="6">
        <v>60.0</v>
      </c>
      <c r="B2577" s="7"/>
      <c r="C2577" s="8"/>
      <c r="D2577" s="18"/>
      <c r="E2577" s="10"/>
      <c r="F2577" s="10"/>
      <c r="I2577" s="13" t="str">
        <f t="array" ref="I2577">IF(D2577="","",INDEX('Товары '!$D$2:$D$78, MATCH(D2577, 'Товары '!$B$2:$B$78, 0)))
</f>
        <v/>
      </c>
      <c r="J2577" s="13" t="str">
        <f>IF(D2577="","",VLOOKUP(D2577, 'Товары '!$B$2:$C$78, 2, FALSE))
</f>
        <v/>
      </c>
      <c r="K2577" s="15">
        <f t="shared" si="51"/>
        <v>0</v>
      </c>
    </row>
    <row r="2578">
      <c r="A2578" s="1" t="s">
        <v>0</v>
      </c>
      <c r="B2578" s="1" t="s">
        <v>1</v>
      </c>
      <c r="C2578" s="2" t="s">
        <v>2</v>
      </c>
      <c r="D2578" s="2" t="s">
        <v>3</v>
      </c>
      <c r="E2578" s="3" t="s">
        <v>4</v>
      </c>
      <c r="F2578" s="1" t="s">
        <v>5</v>
      </c>
      <c r="G2578" s="4" t="s">
        <v>6</v>
      </c>
      <c r="H2578" s="5" t="s">
        <v>7</v>
      </c>
      <c r="I2578" s="1" t="s">
        <v>8</v>
      </c>
      <c r="J2578" s="1" t="s">
        <v>9</v>
      </c>
      <c r="K2578" s="1" t="s">
        <v>10</v>
      </c>
    </row>
    <row r="2581">
      <c r="A2581" s="6">
        <v>1.0</v>
      </c>
      <c r="B2581" s="7">
        <v>45994.0</v>
      </c>
      <c r="C2581" s="8">
        <v>0.5742939814814815</v>
      </c>
      <c r="D2581" s="9" t="s">
        <v>17</v>
      </c>
      <c r="E2581" s="10"/>
      <c r="F2581" s="10"/>
      <c r="G2581" s="11">
        <f>SUM(K2581:K2640)</f>
        <v>249.4</v>
      </c>
      <c r="H2581" s="12">
        <f>SUM(J2581:K2640)</f>
        <v>564</v>
      </c>
      <c r="I2581" s="13">
        <f t="array" ref="I2581">IF(D2581="","",INDEX('Товары '!$D$2:$D$78, MATCH(D2581, 'Товары '!$B$2:$B$78, 0)))
</f>
        <v>15</v>
      </c>
      <c r="J2581" s="14">
        <f>IF(D2581="","",VLOOKUP(D2581, 'Товары '!$B$2:$C$78, 2, FALSE))
</f>
        <v>9</v>
      </c>
      <c r="K2581" s="15">
        <f t="shared" ref="K2581:K2640" si="52">IF(OR(I2581="", J2581=""), "", VALUE(I2581) - VALUE(J2581))-F2581
</f>
        <v>6</v>
      </c>
    </row>
    <row r="2582">
      <c r="A2582" s="6">
        <v>2.0</v>
      </c>
      <c r="B2582" s="7">
        <v>45994.0</v>
      </c>
      <c r="C2582" s="16">
        <v>0.5764236111111111</v>
      </c>
      <c r="D2582" s="9" t="s">
        <v>29</v>
      </c>
      <c r="E2582" s="10"/>
      <c r="F2582" s="10"/>
      <c r="I2582" s="14">
        <f t="array" ref="I2582">IF(D2582="","",INDEX('Товары '!$D$2:$D$78, MATCH(D2582, 'Товары '!$B$2:$B$78, 0)))
</f>
        <v>13</v>
      </c>
      <c r="J2582" s="14">
        <f>IF(D2582="","",VLOOKUP(D2582, 'Товары '!$B$2:$C$78, 2, FALSE))
</f>
        <v>7</v>
      </c>
      <c r="K2582" s="15">
        <f t="shared" si="52"/>
        <v>6</v>
      </c>
    </row>
    <row r="2583">
      <c r="A2583" s="6">
        <v>3.0</v>
      </c>
      <c r="B2583" s="17">
        <v>45994.0</v>
      </c>
      <c r="C2583" s="8">
        <v>0.5804861111111111</v>
      </c>
      <c r="D2583" s="9" t="s">
        <v>16</v>
      </c>
      <c r="E2583" s="10"/>
      <c r="F2583" s="10"/>
      <c r="I2583" s="13">
        <f t="array" ref="I2583">IF(D2583="","",INDEX('Товары '!$D$2:$D$78, MATCH(D2583, 'Товары '!$B$2:$B$78, 0)))
</f>
        <v>15</v>
      </c>
      <c r="J2583" s="14">
        <f>IF(D2583="","",VLOOKUP(D2583, 'Товары '!$B$2:$C$78, 2, FALSE))
</f>
        <v>8.5</v>
      </c>
      <c r="K2583" s="15">
        <f t="shared" si="52"/>
        <v>6.5</v>
      </c>
    </row>
    <row r="2584">
      <c r="A2584" s="6">
        <v>4.0</v>
      </c>
      <c r="B2584" s="17">
        <v>45994.0</v>
      </c>
      <c r="C2584" s="8">
        <v>0.5819328703703703</v>
      </c>
      <c r="D2584" s="9" t="s">
        <v>17</v>
      </c>
      <c r="E2584" s="10"/>
      <c r="F2584" s="10"/>
      <c r="I2584" s="13">
        <f t="array" ref="I2584">IF(D2584="","",INDEX('Товары '!$D$2:$D$78, MATCH(D2584, 'Товары '!$B$2:$B$78, 0)))
</f>
        <v>15</v>
      </c>
      <c r="J2584" s="14">
        <f>IF(D2584="","",VLOOKUP(D2584, 'Товары '!$B$2:$C$78, 2, FALSE))
</f>
        <v>9</v>
      </c>
      <c r="K2584" s="15">
        <f t="shared" si="52"/>
        <v>6</v>
      </c>
    </row>
    <row r="2585">
      <c r="A2585" s="6">
        <v>5.0</v>
      </c>
      <c r="B2585" s="17">
        <v>45994.0</v>
      </c>
      <c r="C2585" s="8">
        <v>0.5951041666666667</v>
      </c>
      <c r="D2585" s="9" t="s">
        <v>40</v>
      </c>
      <c r="E2585" s="10"/>
      <c r="F2585" s="10"/>
      <c r="I2585" s="14">
        <f t="array" ref="I2585">IF(D2585="","",INDEX('Товары '!$D$2:$D$78, MATCH(D2585, 'Товары '!$B$2:$B$78, 0)))
</f>
        <v>65</v>
      </c>
      <c r="J2585" s="14">
        <f>IF(D2585="","",VLOOKUP(D2585, 'Товары '!$B$2:$C$78, 2, FALSE))
</f>
        <v>37.5</v>
      </c>
      <c r="K2585" s="15">
        <f t="shared" si="52"/>
        <v>27.5</v>
      </c>
    </row>
    <row r="2586">
      <c r="A2586" s="6">
        <v>6.0</v>
      </c>
      <c r="B2586" s="7">
        <v>45994.0</v>
      </c>
      <c r="C2586" s="8">
        <v>0.6326041666666666</v>
      </c>
      <c r="D2586" s="9" t="s">
        <v>14</v>
      </c>
      <c r="E2586" s="10"/>
      <c r="F2586" s="10"/>
      <c r="I2586" s="14">
        <f t="array" ref="I2586">IF(D2586="","",INDEX('Товары '!$D$2:$D$78, MATCH(D2586, 'Товары '!$B$2:$B$78, 0)))
</f>
        <v>15</v>
      </c>
      <c r="J2586" s="14">
        <f>IF(D2586="","",VLOOKUP(D2586, 'Товары '!$B$2:$C$78, 2, FALSE))
</f>
        <v>9</v>
      </c>
      <c r="K2586" s="15">
        <f t="shared" si="52"/>
        <v>6</v>
      </c>
    </row>
    <row r="2587">
      <c r="A2587" s="6">
        <v>7.0</v>
      </c>
      <c r="B2587" s="7">
        <v>45994.0</v>
      </c>
      <c r="C2587" s="8">
        <v>0.6329166666666667</v>
      </c>
      <c r="D2587" s="9" t="s">
        <v>12</v>
      </c>
      <c r="E2587" s="10"/>
      <c r="F2587" s="10"/>
      <c r="I2587" s="14">
        <f t="array" ref="I2587">IF(D2587="","",INDEX('Товары '!$D$2:$D$78, MATCH(D2587, 'Товары '!$B$2:$B$78, 0)))
</f>
        <v>13</v>
      </c>
      <c r="J2587" s="14">
        <f>IF(D2587="","",VLOOKUP(D2587, 'Товары '!$B$2:$C$78, 2, FALSE))
</f>
        <v>6.4</v>
      </c>
      <c r="K2587" s="15">
        <f t="shared" si="52"/>
        <v>6.6</v>
      </c>
    </row>
    <row r="2588">
      <c r="A2588" s="6">
        <v>8.0</v>
      </c>
      <c r="B2588" s="7">
        <v>45994.0</v>
      </c>
      <c r="C2588" s="8">
        <v>0.6330092592592592</v>
      </c>
      <c r="D2588" s="9" t="s">
        <v>12</v>
      </c>
      <c r="E2588" s="10"/>
      <c r="F2588" s="10"/>
      <c r="I2588" s="14">
        <f t="array" ref="I2588">IF(D2588="","",INDEX('Товары '!$D$2:$D$78, MATCH(D2588, 'Товары '!$B$2:$B$78, 0)))
</f>
        <v>13</v>
      </c>
      <c r="J2588" s="14">
        <f>IF(D2588="","",VLOOKUP(D2588, 'Товары '!$B$2:$C$78, 2, FALSE))
</f>
        <v>6.4</v>
      </c>
      <c r="K2588" s="15">
        <f t="shared" si="52"/>
        <v>6.6</v>
      </c>
    </row>
    <row r="2589">
      <c r="A2589" s="6">
        <v>9.0</v>
      </c>
      <c r="B2589" s="7">
        <v>45994.0</v>
      </c>
      <c r="C2589" s="8">
        <v>0.6446180555555555</v>
      </c>
      <c r="D2589" s="9" t="s">
        <v>21</v>
      </c>
      <c r="E2589" s="10"/>
      <c r="F2589" s="10"/>
      <c r="I2589" s="13">
        <f t="array" ref="I2589">IF(D2589="","",INDEX('Товары '!$D$2:$D$78, MATCH(D2589, 'Товары '!$B$2:$B$78, 0)))
</f>
        <v>15</v>
      </c>
      <c r="J2589" s="14">
        <f>IF(D2589="","",VLOOKUP(D2589, 'Товары '!$B$2:$C$78, 2, FALSE))
</f>
        <v>6.9</v>
      </c>
      <c r="K2589" s="15">
        <f t="shared" si="52"/>
        <v>8.1</v>
      </c>
    </row>
    <row r="2590">
      <c r="A2590" s="6">
        <v>10.0</v>
      </c>
      <c r="B2590" s="7">
        <v>45994.0</v>
      </c>
      <c r="C2590" s="8">
        <v>0.6949537037037037</v>
      </c>
      <c r="D2590" s="9" t="s">
        <v>20</v>
      </c>
      <c r="E2590" s="10"/>
      <c r="F2590" s="10"/>
      <c r="I2590" s="14">
        <f t="array" ref="I2590">IF(D2590="","",INDEX('Товары '!$D$2:$D$78, MATCH(D2590, 'Товары '!$B$2:$B$78, 0)))
</f>
        <v>15</v>
      </c>
      <c r="J2590" s="14">
        <f>IF(D2590="","",VLOOKUP(D2590, 'Товары '!$B$2:$C$78, 2, FALSE))
</f>
        <v>9</v>
      </c>
      <c r="K2590" s="15">
        <f t="shared" si="52"/>
        <v>6</v>
      </c>
    </row>
    <row r="2591">
      <c r="A2591" s="6">
        <v>11.0</v>
      </c>
      <c r="B2591" s="7">
        <v>45994.0</v>
      </c>
      <c r="C2591" s="8">
        <v>0.6950231481481481</v>
      </c>
      <c r="D2591" s="9" t="s">
        <v>12</v>
      </c>
      <c r="E2591" s="10"/>
      <c r="F2591" s="10"/>
      <c r="I2591" s="14">
        <f t="array" ref="I2591">IF(D2591="","",INDEX('Товары '!$D$2:$D$78, MATCH(D2591, 'Товары '!$B$2:$B$78, 0)))
</f>
        <v>13</v>
      </c>
      <c r="J2591" s="14">
        <f>IF(D2591="","",VLOOKUP(D2591, 'Товары '!$B$2:$C$78, 2, FALSE))
</f>
        <v>6.4</v>
      </c>
      <c r="K2591" s="15">
        <f t="shared" si="52"/>
        <v>6.6</v>
      </c>
    </row>
    <row r="2592">
      <c r="A2592" s="6">
        <v>12.0</v>
      </c>
      <c r="B2592" s="7">
        <v>45994.0</v>
      </c>
      <c r="C2592" s="8">
        <v>0.726875</v>
      </c>
      <c r="D2592" s="9" t="s">
        <v>20</v>
      </c>
      <c r="E2592" s="10"/>
      <c r="F2592" s="10"/>
      <c r="I2592" s="14">
        <f t="array" ref="I2592">IF(D2592="","",INDEX('Товары '!$D$2:$D$78, MATCH(D2592, 'Товары '!$B$2:$B$78, 0)))
</f>
        <v>15</v>
      </c>
      <c r="J2592" s="14">
        <f>IF(D2592="","",VLOOKUP(D2592, 'Товары '!$B$2:$C$78, 2, FALSE))
</f>
        <v>9</v>
      </c>
      <c r="K2592" s="15">
        <f t="shared" si="52"/>
        <v>6</v>
      </c>
    </row>
    <row r="2593">
      <c r="A2593" s="6">
        <v>13.0</v>
      </c>
      <c r="B2593" s="7">
        <v>45994.0</v>
      </c>
      <c r="C2593" s="8">
        <v>0.7269907407407408</v>
      </c>
      <c r="D2593" s="6" t="s">
        <v>20</v>
      </c>
      <c r="E2593" s="10"/>
      <c r="F2593" s="10"/>
      <c r="I2593" s="14">
        <f t="array" ref="I2593">IF(D2593="","",INDEX('Товары '!$D$2:$D$78, MATCH(D2593, 'Товары '!$B$2:$B$78, 0)))
</f>
        <v>15</v>
      </c>
      <c r="J2593" s="14">
        <f>IF(D2593="","",VLOOKUP(D2593, 'Товары '!$B$2:$C$78, 2, FALSE))
</f>
        <v>9</v>
      </c>
      <c r="K2593" s="15">
        <f t="shared" si="52"/>
        <v>6</v>
      </c>
    </row>
    <row r="2594">
      <c r="A2594" s="6">
        <v>14.0</v>
      </c>
      <c r="B2594" s="7">
        <v>45994.0</v>
      </c>
      <c r="C2594" s="8">
        <v>0.7271064814814815</v>
      </c>
      <c r="D2594" s="6" t="s">
        <v>14</v>
      </c>
      <c r="E2594" s="10"/>
      <c r="F2594" s="10"/>
      <c r="I2594" s="14">
        <f t="array" ref="I2594">IF(D2594="","",INDEX('Товары '!$D$2:$D$78, MATCH(D2594, 'Товары '!$B$2:$B$78, 0)))
</f>
        <v>15</v>
      </c>
      <c r="J2594" s="14">
        <f>IF(D2594="","",VLOOKUP(D2594, 'Товары '!$B$2:$C$78, 2, FALSE))
</f>
        <v>9</v>
      </c>
      <c r="K2594" s="15">
        <f t="shared" si="52"/>
        <v>6</v>
      </c>
    </row>
    <row r="2595">
      <c r="A2595" s="6">
        <v>15.0</v>
      </c>
      <c r="B2595" s="7">
        <v>45994.0</v>
      </c>
      <c r="C2595" s="8">
        <v>0.7355208333333333</v>
      </c>
      <c r="D2595" s="6" t="s">
        <v>21</v>
      </c>
      <c r="E2595" s="10"/>
      <c r="F2595" s="10"/>
      <c r="I2595" s="13">
        <f t="array" ref="I2595">IF(D2595="","",INDEX('Товары '!$D$2:$D$78, MATCH(D2595, 'Товары '!$B$2:$B$78, 0)))
</f>
        <v>15</v>
      </c>
      <c r="J2595" s="14">
        <f>IF(D2595="","",VLOOKUP(D2595, 'Товары '!$B$2:$C$78, 2, FALSE))
</f>
        <v>6.9</v>
      </c>
      <c r="K2595" s="15">
        <f t="shared" si="52"/>
        <v>8.1</v>
      </c>
    </row>
    <row r="2596">
      <c r="A2596" s="6">
        <v>16.0</v>
      </c>
      <c r="B2596" s="7">
        <v>45994.0</v>
      </c>
      <c r="C2596" s="8">
        <v>0.7355092592592593</v>
      </c>
      <c r="D2596" s="6" t="s">
        <v>15</v>
      </c>
      <c r="E2596" s="10"/>
      <c r="F2596" s="10"/>
      <c r="I2596" s="13">
        <f t="array" ref="I2596">IF(D2596="","",INDEX('Товары '!$D$2:$D$78, MATCH(D2596, 'Товары '!$B$2:$B$78, 0)))
</f>
        <v>15</v>
      </c>
      <c r="J2596" s="14">
        <f>IF(D2596="","",VLOOKUP(D2596, 'Товары '!$B$2:$C$78, 2, FALSE))
</f>
        <v>9</v>
      </c>
      <c r="K2596" s="15">
        <f t="shared" si="52"/>
        <v>6</v>
      </c>
    </row>
    <row r="2597">
      <c r="A2597" s="6">
        <v>17.0</v>
      </c>
      <c r="B2597" s="7">
        <v>45994.0</v>
      </c>
      <c r="C2597" s="8">
        <v>0.7430555555555556</v>
      </c>
      <c r="D2597" s="6" t="s">
        <v>18</v>
      </c>
      <c r="E2597" s="10"/>
      <c r="F2597" s="10"/>
      <c r="I2597" s="14">
        <f t="array" ref="I2597">IF(D2597="","",INDEX('Товары '!$D$2:$D$78, MATCH(D2597, 'Товары '!$B$2:$B$78, 0)))
</f>
        <v>15</v>
      </c>
      <c r="J2597" s="14">
        <f>IF(D2597="","",VLOOKUP(D2597, 'Товары '!$B$2:$C$78, 2, FALSE))
</f>
        <v>8</v>
      </c>
      <c r="K2597" s="15">
        <f t="shared" si="52"/>
        <v>7</v>
      </c>
    </row>
    <row r="2598">
      <c r="A2598" s="6">
        <v>18.0</v>
      </c>
      <c r="B2598" s="7">
        <v>45994.0</v>
      </c>
      <c r="C2598" s="8">
        <v>0.7432291666666667</v>
      </c>
      <c r="D2598" s="6" t="s">
        <v>29</v>
      </c>
      <c r="E2598" s="10"/>
      <c r="F2598" s="10"/>
      <c r="I2598" s="14">
        <f t="array" ref="I2598">IF(D2598="","",INDEX('Товары '!$D$2:$D$78, MATCH(D2598, 'Товары '!$B$2:$B$78, 0)))
</f>
        <v>13</v>
      </c>
      <c r="J2598" s="14">
        <f>IF(D2598="","",VLOOKUP(D2598, 'Товары '!$B$2:$C$78, 2, FALSE))
</f>
        <v>7</v>
      </c>
      <c r="K2598" s="15">
        <f t="shared" si="52"/>
        <v>6</v>
      </c>
    </row>
    <row r="2599">
      <c r="A2599" s="6">
        <v>19.0</v>
      </c>
      <c r="B2599" s="7">
        <v>45994.0</v>
      </c>
      <c r="C2599" s="8">
        <v>0.7530787037037037</v>
      </c>
      <c r="D2599" s="6" t="s">
        <v>15</v>
      </c>
      <c r="E2599" s="10"/>
      <c r="F2599" s="10"/>
      <c r="I2599" s="13">
        <f t="array" ref="I2599">IF(D2599="","",INDEX('Товары '!$D$2:$D$78, MATCH(D2599, 'Товары '!$B$2:$B$78, 0)))
</f>
        <v>15</v>
      </c>
      <c r="J2599" s="14">
        <f>IF(D2599="","",VLOOKUP(D2599, 'Товары '!$B$2:$C$78, 2, FALSE))
</f>
        <v>9</v>
      </c>
      <c r="K2599" s="15">
        <f t="shared" si="52"/>
        <v>6</v>
      </c>
    </row>
    <row r="2600">
      <c r="A2600" s="6">
        <v>20.0</v>
      </c>
      <c r="B2600" s="7">
        <v>45994.0</v>
      </c>
      <c r="C2600" s="8">
        <v>0.7839699074074075</v>
      </c>
      <c r="D2600" s="6" t="s">
        <v>20</v>
      </c>
      <c r="E2600" s="10"/>
      <c r="F2600" s="10"/>
      <c r="I2600" s="14">
        <f t="array" ref="I2600">IF(D2600="","",INDEX('Товары '!$D$2:$D$78, MATCH(D2600, 'Товары '!$B$2:$B$78, 0)))
</f>
        <v>15</v>
      </c>
      <c r="J2600" s="14">
        <f>IF(D2600="","",VLOOKUP(D2600, 'Товары '!$B$2:$C$78, 2, FALSE))
</f>
        <v>9</v>
      </c>
      <c r="K2600" s="15">
        <f t="shared" si="52"/>
        <v>6</v>
      </c>
    </row>
    <row r="2601">
      <c r="A2601" s="6">
        <v>21.0</v>
      </c>
      <c r="B2601" s="7">
        <v>45994.0</v>
      </c>
      <c r="C2601" s="8">
        <v>0.803125</v>
      </c>
      <c r="D2601" s="6" t="s">
        <v>22</v>
      </c>
      <c r="E2601" s="10"/>
      <c r="F2601" s="10"/>
      <c r="I2601" s="14">
        <f t="array" ref="I2601">IF(D2601="","",INDEX('Товары '!$D$2:$D$78, MATCH(D2601, 'Товары '!$B$2:$B$78, 0)))
</f>
        <v>15</v>
      </c>
      <c r="J2601" s="14">
        <f>IF(D2601="","",VLOOKUP(D2601, 'Товары '!$B$2:$C$78, 2, FALSE))
</f>
        <v>6</v>
      </c>
      <c r="K2601" s="15">
        <f t="shared" si="52"/>
        <v>9</v>
      </c>
    </row>
    <row r="2602">
      <c r="A2602" s="6">
        <v>22.0</v>
      </c>
      <c r="B2602" s="7">
        <v>45994.0</v>
      </c>
      <c r="C2602" s="8">
        <v>0.8032291666666667</v>
      </c>
      <c r="D2602" s="6" t="s">
        <v>12</v>
      </c>
      <c r="E2602" s="10"/>
      <c r="F2602" s="10"/>
      <c r="I2602" s="14">
        <f t="array" ref="I2602">IF(D2602="","",INDEX('Товары '!$D$2:$D$78, MATCH(D2602, 'Товары '!$B$2:$B$78, 0)))
</f>
        <v>13</v>
      </c>
      <c r="J2602" s="14">
        <f>IF(D2602="","",VLOOKUP(D2602, 'Товары '!$B$2:$C$78, 2, FALSE))
</f>
        <v>6.4</v>
      </c>
      <c r="K2602" s="15">
        <f t="shared" si="52"/>
        <v>6.6</v>
      </c>
    </row>
    <row r="2603">
      <c r="A2603" s="6">
        <v>23.0</v>
      </c>
      <c r="B2603" s="7">
        <v>45994.0</v>
      </c>
      <c r="C2603" s="8">
        <v>0.8358217592592593</v>
      </c>
      <c r="D2603" s="6" t="s">
        <v>20</v>
      </c>
      <c r="E2603" s="10"/>
      <c r="F2603" s="10"/>
      <c r="I2603" s="14">
        <f t="array" ref="I2603">IF(D2603="","",INDEX('Товары '!$D$2:$D$78, MATCH(D2603, 'Товары '!$B$2:$B$78, 0)))
</f>
        <v>15</v>
      </c>
      <c r="J2603" s="14">
        <f>IF(D2603="","",VLOOKUP(D2603, 'Товары '!$B$2:$C$78, 2, FALSE))
</f>
        <v>9</v>
      </c>
      <c r="K2603" s="15">
        <f t="shared" si="52"/>
        <v>6</v>
      </c>
    </row>
    <row r="2604">
      <c r="A2604" s="6">
        <v>24.0</v>
      </c>
      <c r="B2604" s="7">
        <v>45994.0</v>
      </c>
      <c r="C2604" s="8">
        <v>0.835925925925926</v>
      </c>
      <c r="D2604" s="6" t="s">
        <v>21</v>
      </c>
      <c r="E2604" s="10"/>
      <c r="F2604" s="10"/>
      <c r="I2604" s="13">
        <f t="array" ref="I2604">IF(D2604="","",INDEX('Товары '!$D$2:$D$78, MATCH(D2604, 'Товары '!$B$2:$B$78, 0)))
</f>
        <v>15</v>
      </c>
      <c r="J2604" s="14">
        <f>IF(D2604="","",VLOOKUP(D2604, 'Товары '!$B$2:$C$78, 2, FALSE))
</f>
        <v>6.9</v>
      </c>
      <c r="K2604" s="15">
        <f t="shared" si="52"/>
        <v>8.1</v>
      </c>
    </row>
    <row r="2605">
      <c r="A2605" s="6">
        <v>25.0</v>
      </c>
      <c r="B2605" s="7">
        <v>45994.0</v>
      </c>
      <c r="C2605" s="8">
        <v>0.8360300925925926</v>
      </c>
      <c r="D2605" s="6" t="s">
        <v>12</v>
      </c>
      <c r="E2605" s="10"/>
      <c r="F2605" s="10"/>
      <c r="I2605" s="14">
        <f t="array" ref="I2605">IF(D2605="","",INDEX('Товары '!$D$2:$D$78, MATCH(D2605, 'Товары '!$B$2:$B$78, 0)))
</f>
        <v>13</v>
      </c>
      <c r="J2605" s="14">
        <f>IF(D2605="","",VLOOKUP(D2605, 'Товары '!$B$2:$C$78, 2, FALSE))
</f>
        <v>6.4</v>
      </c>
      <c r="K2605" s="15">
        <f t="shared" si="52"/>
        <v>6.6</v>
      </c>
    </row>
    <row r="2606">
      <c r="A2606" s="6">
        <v>26.0</v>
      </c>
      <c r="B2606" s="7">
        <v>45994.0</v>
      </c>
      <c r="C2606" s="8">
        <v>0.8494675925925926</v>
      </c>
      <c r="D2606" s="6" t="s">
        <v>20</v>
      </c>
      <c r="E2606" s="10"/>
      <c r="F2606" s="10"/>
      <c r="I2606" s="14">
        <f t="array" ref="I2606">IF(D2606="","",INDEX('Товары '!$D$2:$D$78, MATCH(D2606, 'Товары '!$B$2:$B$78, 0)))
</f>
        <v>15</v>
      </c>
      <c r="J2606" s="14">
        <f>IF(D2606="","",VLOOKUP(D2606, 'Товары '!$B$2:$C$78, 2, FALSE))
</f>
        <v>9</v>
      </c>
      <c r="K2606" s="15">
        <f t="shared" si="52"/>
        <v>6</v>
      </c>
    </row>
    <row r="2607">
      <c r="A2607" s="6">
        <v>27.0</v>
      </c>
      <c r="B2607" s="7">
        <v>45994.0</v>
      </c>
      <c r="C2607" s="8">
        <v>0.8645601851851852</v>
      </c>
      <c r="D2607" s="6" t="s">
        <v>15</v>
      </c>
      <c r="E2607" s="10"/>
      <c r="F2607" s="10"/>
      <c r="I2607" s="13">
        <f t="array" ref="I2607">IF(D2607="","",INDEX('Товары '!$D$2:$D$78, MATCH(D2607, 'Товары '!$B$2:$B$78, 0)))
</f>
        <v>15</v>
      </c>
      <c r="J2607" s="14">
        <f>IF(D2607="","",VLOOKUP(D2607, 'Товары '!$B$2:$C$78, 2, FALSE))
</f>
        <v>9</v>
      </c>
      <c r="K2607" s="15">
        <f t="shared" si="52"/>
        <v>6</v>
      </c>
    </row>
    <row r="2608">
      <c r="A2608" s="6">
        <v>28.0</v>
      </c>
      <c r="B2608" s="7">
        <v>45994.0</v>
      </c>
      <c r="C2608" s="8">
        <v>0.8645833333333334</v>
      </c>
      <c r="D2608" s="6" t="s">
        <v>12</v>
      </c>
      <c r="E2608" s="10"/>
      <c r="F2608" s="10"/>
      <c r="I2608" s="14">
        <f t="array" ref="I2608">IF(D2608="","",INDEX('Товары '!$D$2:$D$78, MATCH(D2608, 'Товары '!$B$2:$B$78, 0)))
</f>
        <v>13</v>
      </c>
      <c r="J2608" s="14">
        <f>IF(D2608="","",VLOOKUP(D2608, 'Товары '!$B$2:$C$78, 2, FALSE))
</f>
        <v>6.4</v>
      </c>
      <c r="K2608" s="15">
        <f t="shared" si="52"/>
        <v>6.6</v>
      </c>
    </row>
    <row r="2609">
      <c r="A2609" s="6">
        <v>29.0</v>
      </c>
      <c r="B2609" s="7">
        <v>45994.0</v>
      </c>
      <c r="C2609" s="8">
        <v>0.8955092592592593</v>
      </c>
      <c r="D2609" s="6" t="s">
        <v>11</v>
      </c>
      <c r="E2609" s="10"/>
      <c r="F2609" s="10"/>
      <c r="I2609" s="13">
        <f t="array" ref="I2609">IF(D2609="","",INDEX('Товары '!$D$2:$D$78, MATCH(D2609, 'Товары '!$B$2:$B$78, 0)))
</f>
        <v>15</v>
      </c>
      <c r="J2609" s="14">
        <f>IF(D2609="","",VLOOKUP(D2609, 'Товары '!$B$2:$C$78, 2, FALSE))
</f>
        <v>9</v>
      </c>
      <c r="K2609" s="15">
        <f t="shared" si="52"/>
        <v>6</v>
      </c>
    </row>
    <row r="2610">
      <c r="A2610" s="6">
        <v>30.0</v>
      </c>
      <c r="B2610" s="7">
        <v>45994.0</v>
      </c>
      <c r="C2610" s="8">
        <v>0.8955324074074074</v>
      </c>
      <c r="D2610" s="6" t="s">
        <v>17</v>
      </c>
      <c r="E2610" s="10"/>
      <c r="F2610" s="10"/>
      <c r="I2610" s="13">
        <f t="array" ref="I2610">IF(D2610="","",INDEX('Товары '!$D$2:$D$78, MATCH(D2610, 'Товары '!$B$2:$B$78, 0)))
</f>
        <v>15</v>
      </c>
      <c r="J2610" s="14">
        <f>IF(D2610="","",VLOOKUP(D2610, 'Товары '!$B$2:$C$78, 2, FALSE))
</f>
        <v>9</v>
      </c>
      <c r="K2610" s="15">
        <f t="shared" si="52"/>
        <v>6</v>
      </c>
    </row>
    <row r="2611">
      <c r="A2611" s="6">
        <v>31.0</v>
      </c>
      <c r="B2611" s="7">
        <v>45994.0</v>
      </c>
      <c r="C2611" s="8">
        <v>0.9038425925925926</v>
      </c>
      <c r="D2611" s="6" t="s">
        <v>14</v>
      </c>
      <c r="E2611" s="10"/>
      <c r="F2611" s="10"/>
      <c r="I2611" s="14">
        <f t="array" ref="I2611">IF(D2611="","",INDEX('Товары '!$D$2:$D$78, MATCH(D2611, 'Товары '!$B$2:$B$78, 0)))
</f>
        <v>15</v>
      </c>
      <c r="J2611" s="14">
        <f>IF(D2611="","",VLOOKUP(D2611, 'Товары '!$B$2:$C$78, 2, FALSE))
</f>
        <v>9</v>
      </c>
      <c r="K2611" s="15">
        <f t="shared" si="52"/>
        <v>6</v>
      </c>
    </row>
    <row r="2612">
      <c r="A2612" s="6">
        <v>32.0</v>
      </c>
      <c r="B2612" s="7">
        <v>45994.0</v>
      </c>
      <c r="C2612" s="8">
        <v>0.9420023148148148</v>
      </c>
      <c r="D2612" s="6" t="s">
        <v>40</v>
      </c>
      <c r="E2612" s="10"/>
      <c r="F2612" s="10"/>
      <c r="I2612" s="14">
        <f t="array" ref="I2612">IF(D2612="","",INDEX('Товары '!$D$2:$D$78, MATCH(D2612, 'Товары '!$B$2:$B$78, 0)))
</f>
        <v>65</v>
      </c>
      <c r="J2612" s="14">
        <f>IF(D2612="","",VLOOKUP(D2612, 'Товары '!$B$2:$C$78, 2, FALSE))
</f>
        <v>37.5</v>
      </c>
      <c r="K2612" s="15">
        <f t="shared" si="52"/>
        <v>27.5</v>
      </c>
    </row>
    <row r="2613">
      <c r="A2613" s="6">
        <v>33.0</v>
      </c>
      <c r="B2613" s="7"/>
      <c r="C2613" s="8"/>
      <c r="D2613" s="18"/>
      <c r="E2613" s="10"/>
      <c r="F2613" s="10"/>
      <c r="I2613" s="13" t="str">
        <f t="array" ref="I2613">IF(D2613="","",INDEX('Товары '!$D$2:$D$78, MATCH(D2613, 'Товары '!$B$2:$B$78, 0)))
</f>
        <v/>
      </c>
      <c r="J2613" s="13" t="str">
        <f>IF(D2613="","",VLOOKUP(D2613, 'Товары '!$B$2:$C$78, 2, FALSE))
</f>
        <v/>
      </c>
      <c r="K2613" s="15">
        <f t="shared" si="52"/>
        <v>0</v>
      </c>
    </row>
    <row r="2614">
      <c r="A2614" s="6">
        <v>34.0</v>
      </c>
      <c r="B2614" s="7"/>
      <c r="C2614" s="8"/>
      <c r="D2614" s="18"/>
      <c r="E2614" s="10"/>
      <c r="F2614" s="10"/>
      <c r="I2614" s="13" t="str">
        <f t="array" ref="I2614">IF(D2614="","",INDEX('Товары '!$D$2:$D$78, MATCH(D2614, 'Товары '!$B$2:$B$78, 0)))
</f>
        <v/>
      </c>
      <c r="J2614" s="13" t="str">
        <f>IF(D2614="","",VLOOKUP(D2614, 'Товары '!$B$2:$C$78, 2, FALSE))
</f>
        <v/>
      </c>
      <c r="K2614" s="15">
        <f t="shared" si="52"/>
        <v>0</v>
      </c>
    </row>
    <row r="2615">
      <c r="A2615" s="6">
        <v>35.0</v>
      </c>
      <c r="B2615" s="7"/>
      <c r="C2615" s="8"/>
      <c r="D2615" s="18"/>
      <c r="E2615" s="10"/>
      <c r="F2615" s="10"/>
      <c r="I2615" s="13" t="str">
        <f t="array" ref="I2615">IF(D2615="","",INDEX('Товары '!$D$2:$D$78, MATCH(D2615, 'Товары '!$B$2:$B$78, 0)))
</f>
        <v/>
      </c>
      <c r="J2615" s="13" t="str">
        <f>IF(D2615="","",VLOOKUP(D2615, 'Товары '!$B$2:$C$78, 2, FALSE))
</f>
        <v/>
      </c>
      <c r="K2615" s="15">
        <f t="shared" si="52"/>
        <v>0</v>
      </c>
    </row>
    <row r="2616">
      <c r="A2616" s="6">
        <v>36.0</v>
      </c>
      <c r="B2616" s="7"/>
      <c r="C2616" s="8"/>
      <c r="D2616" s="18"/>
      <c r="E2616" s="10"/>
      <c r="F2616" s="10"/>
      <c r="I2616" s="13" t="str">
        <f t="array" ref="I2616">IF(D2616="","",INDEX('Товары '!$D$2:$D$78, MATCH(D2616, 'Товары '!$B$2:$B$78, 0)))
</f>
        <v/>
      </c>
      <c r="J2616" s="13" t="str">
        <f>IF(D2616="","",VLOOKUP(D2616, 'Товары '!$B$2:$C$78, 2, FALSE))
</f>
        <v/>
      </c>
      <c r="K2616" s="15">
        <f t="shared" si="52"/>
        <v>0</v>
      </c>
    </row>
    <row r="2617">
      <c r="A2617" s="6">
        <v>37.0</v>
      </c>
      <c r="B2617" s="7"/>
      <c r="C2617" s="8"/>
      <c r="D2617" s="18"/>
      <c r="E2617" s="10"/>
      <c r="F2617" s="10"/>
      <c r="I2617" s="13" t="str">
        <f t="array" ref="I2617">IF(D2617="","",INDEX('Товары '!$D$2:$D$78, MATCH(D2617, 'Товары '!$B$2:$B$78, 0)))
</f>
        <v/>
      </c>
      <c r="J2617" s="13" t="str">
        <f>IF(D2617="","",VLOOKUP(D2617, 'Товары '!$B$2:$C$78, 2, FALSE))
</f>
        <v/>
      </c>
      <c r="K2617" s="15">
        <f t="shared" si="52"/>
        <v>0</v>
      </c>
    </row>
    <row r="2618">
      <c r="A2618" s="6">
        <v>38.0</v>
      </c>
      <c r="B2618" s="7"/>
      <c r="C2618" s="8"/>
      <c r="D2618" s="18"/>
      <c r="E2618" s="10"/>
      <c r="F2618" s="10"/>
      <c r="I2618" s="13" t="str">
        <f t="array" ref="I2618">IF(D2618="","",INDEX('Товары '!$D$2:$D$78, MATCH(D2618, 'Товары '!$B$2:$B$78, 0)))
</f>
        <v/>
      </c>
      <c r="J2618" s="13" t="str">
        <f>IF(D2618="","",VLOOKUP(D2618, 'Товары '!$B$2:$C$78, 2, FALSE))
</f>
        <v/>
      </c>
      <c r="K2618" s="15">
        <f t="shared" si="52"/>
        <v>0</v>
      </c>
    </row>
    <row r="2619">
      <c r="A2619" s="6">
        <v>39.0</v>
      </c>
      <c r="B2619" s="7"/>
      <c r="C2619" s="8"/>
      <c r="D2619" s="18"/>
      <c r="E2619" s="10"/>
      <c r="F2619" s="10"/>
      <c r="I2619" s="13" t="str">
        <f t="array" ref="I2619">IF(D2619="","",INDEX('Товары '!$D$2:$D$78, MATCH(D2619, 'Товары '!$B$2:$B$78, 0)))
</f>
        <v/>
      </c>
      <c r="J2619" s="13" t="str">
        <f>IF(D2619="","",VLOOKUP(D2619, 'Товары '!$B$2:$C$78, 2, FALSE))
</f>
        <v/>
      </c>
      <c r="K2619" s="15">
        <f t="shared" si="52"/>
        <v>0</v>
      </c>
    </row>
    <row r="2620">
      <c r="A2620" s="6">
        <v>40.0</v>
      </c>
      <c r="B2620" s="7"/>
      <c r="C2620" s="8"/>
      <c r="D2620" s="18"/>
      <c r="E2620" s="10"/>
      <c r="F2620" s="10"/>
      <c r="I2620" s="13" t="str">
        <f t="array" ref="I2620">IF(D2620="","",INDEX('Товары '!$D$2:$D$78, MATCH(D2620, 'Товары '!$B$2:$B$78, 0)))
</f>
        <v/>
      </c>
      <c r="J2620" s="13" t="str">
        <f>IF(D2620="","",VLOOKUP(D2620, 'Товары '!$B$2:$C$78, 2, FALSE))
</f>
        <v/>
      </c>
      <c r="K2620" s="15">
        <f t="shared" si="52"/>
        <v>0</v>
      </c>
    </row>
    <row r="2621">
      <c r="A2621" s="6">
        <v>41.0</v>
      </c>
      <c r="B2621" s="7"/>
      <c r="C2621" s="8"/>
      <c r="D2621" s="18"/>
      <c r="E2621" s="10"/>
      <c r="F2621" s="10"/>
      <c r="I2621" s="13" t="str">
        <f t="array" ref="I2621">IF(D2621="","",INDEX('Товары '!$D$2:$D$78, MATCH(D2621, 'Товары '!$B$2:$B$78, 0)))
</f>
        <v/>
      </c>
      <c r="J2621" s="13" t="str">
        <f>IF(D2621="","",VLOOKUP(D2621, 'Товары '!$B$2:$C$78, 2, FALSE))
</f>
        <v/>
      </c>
      <c r="K2621" s="15">
        <f t="shared" si="52"/>
        <v>0</v>
      </c>
    </row>
    <row r="2622">
      <c r="A2622" s="6">
        <v>42.0</v>
      </c>
      <c r="B2622" s="7"/>
      <c r="C2622" s="8"/>
      <c r="D2622" s="18"/>
      <c r="E2622" s="10"/>
      <c r="F2622" s="10"/>
      <c r="I2622" s="13" t="str">
        <f t="array" ref="I2622">IF(D2622="","",INDEX('Товары '!$D$2:$D$78, MATCH(D2622, 'Товары '!$B$2:$B$78, 0)))
</f>
        <v/>
      </c>
      <c r="J2622" s="13" t="str">
        <f>IF(D2622="","",VLOOKUP(D2622, 'Товары '!$B$2:$C$78, 2, FALSE))
</f>
        <v/>
      </c>
      <c r="K2622" s="15">
        <f t="shared" si="52"/>
        <v>0</v>
      </c>
    </row>
    <row r="2623">
      <c r="A2623" s="6">
        <v>43.0</v>
      </c>
      <c r="B2623" s="7"/>
      <c r="C2623" s="8"/>
      <c r="D2623" s="18"/>
      <c r="E2623" s="10"/>
      <c r="F2623" s="10"/>
      <c r="I2623" s="13" t="str">
        <f t="array" ref="I2623">IF(D2623="","",INDEX('Товары '!$D$2:$D$78, MATCH(D2623, 'Товары '!$B$2:$B$78, 0)))
</f>
        <v/>
      </c>
      <c r="J2623" s="13" t="str">
        <f>IF(D2623="","",VLOOKUP(D2623, 'Товары '!$B$2:$C$78, 2, FALSE))
</f>
        <v/>
      </c>
      <c r="K2623" s="15">
        <f t="shared" si="52"/>
        <v>0</v>
      </c>
    </row>
    <row r="2624">
      <c r="A2624" s="6">
        <v>44.0</v>
      </c>
      <c r="B2624" s="7"/>
      <c r="C2624" s="8"/>
      <c r="D2624" s="18"/>
      <c r="E2624" s="10"/>
      <c r="F2624" s="10"/>
      <c r="I2624" s="13" t="str">
        <f t="array" ref="I2624">IF(D2624="","",INDEX('Товары '!$D$2:$D$78, MATCH(D2624, 'Товары '!$B$2:$B$78, 0)))
</f>
        <v/>
      </c>
      <c r="J2624" s="13" t="str">
        <f>IF(D2624="","",VLOOKUP(D2624, 'Товары '!$B$2:$C$78, 2, FALSE))
</f>
        <v/>
      </c>
      <c r="K2624" s="15">
        <f t="shared" si="52"/>
        <v>0</v>
      </c>
    </row>
    <row r="2625">
      <c r="A2625" s="6">
        <v>45.0</v>
      </c>
      <c r="B2625" s="7"/>
      <c r="C2625" s="8"/>
      <c r="D2625" s="18"/>
      <c r="E2625" s="10"/>
      <c r="F2625" s="10"/>
      <c r="I2625" s="13" t="str">
        <f t="array" ref="I2625">IF(D2625="","",INDEX('Товары '!$D$2:$D$78, MATCH(D2625, 'Товары '!$B$2:$B$78, 0)))
</f>
        <v/>
      </c>
      <c r="J2625" s="13" t="str">
        <f>IF(D2625="","",VLOOKUP(D2625, 'Товары '!$B$2:$C$78, 2, FALSE))
</f>
        <v/>
      </c>
      <c r="K2625" s="15">
        <f t="shared" si="52"/>
        <v>0</v>
      </c>
    </row>
    <row r="2626">
      <c r="A2626" s="6">
        <v>46.0</v>
      </c>
      <c r="B2626" s="7"/>
      <c r="C2626" s="8"/>
      <c r="D2626" s="18"/>
      <c r="E2626" s="10"/>
      <c r="F2626" s="10"/>
      <c r="I2626" s="13" t="str">
        <f t="array" ref="I2626">IF(D2626="","",INDEX('Товары '!$D$2:$D$78, MATCH(D2626, 'Товары '!$B$2:$B$78, 0)))
</f>
        <v/>
      </c>
      <c r="J2626" s="13" t="str">
        <f>IF(D2626="","",VLOOKUP(D2626, 'Товары '!$B$2:$C$78, 2, FALSE))
</f>
        <v/>
      </c>
      <c r="K2626" s="15">
        <f t="shared" si="52"/>
        <v>0</v>
      </c>
    </row>
    <row r="2627">
      <c r="A2627" s="6">
        <v>47.0</v>
      </c>
      <c r="B2627" s="7"/>
      <c r="C2627" s="8"/>
      <c r="D2627" s="18"/>
      <c r="E2627" s="10"/>
      <c r="F2627" s="10"/>
      <c r="I2627" s="13" t="str">
        <f t="array" ref="I2627">IF(D2627="","",INDEX('Товары '!$D$2:$D$78, MATCH(D2627, 'Товары '!$B$2:$B$78, 0)))
</f>
        <v/>
      </c>
      <c r="J2627" s="13" t="str">
        <f>IF(D2627="","",VLOOKUP(D2627, 'Товары '!$B$2:$C$78, 2, FALSE))
</f>
        <v/>
      </c>
      <c r="K2627" s="15">
        <f t="shared" si="52"/>
        <v>0</v>
      </c>
    </row>
    <row r="2628">
      <c r="A2628" s="6">
        <v>48.0</v>
      </c>
      <c r="B2628" s="7"/>
      <c r="C2628" s="8"/>
      <c r="D2628" s="18"/>
      <c r="E2628" s="10"/>
      <c r="F2628" s="10"/>
      <c r="I2628" s="13" t="str">
        <f t="array" ref="I2628">IF(D2628="","",INDEX('Товары '!$D$2:$D$78, MATCH(D2628, 'Товары '!$B$2:$B$78, 0)))
</f>
        <v/>
      </c>
      <c r="J2628" s="13" t="str">
        <f>IF(D2628="","",VLOOKUP(D2628, 'Товары '!$B$2:$C$78, 2, FALSE))
</f>
        <v/>
      </c>
      <c r="K2628" s="15">
        <f t="shared" si="52"/>
        <v>0</v>
      </c>
    </row>
    <row r="2629">
      <c r="A2629" s="6">
        <v>49.0</v>
      </c>
      <c r="B2629" s="7"/>
      <c r="C2629" s="8"/>
      <c r="D2629" s="18"/>
      <c r="E2629" s="10"/>
      <c r="F2629" s="10"/>
      <c r="I2629" s="13" t="str">
        <f t="array" ref="I2629">IF(D2629="","",INDEX('Товары '!$D$2:$D$78, MATCH(D2629, 'Товары '!$B$2:$B$78, 0)))
</f>
        <v/>
      </c>
      <c r="J2629" s="13" t="str">
        <f>IF(D2629="","",VLOOKUP(D2629, 'Товары '!$B$2:$C$78, 2, FALSE))
</f>
        <v/>
      </c>
      <c r="K2629" s="15">
        <f t="shared" si="52"/>
        <v>0</v>
      </c>
    </row>
    <row r="2630">
      <c r="A2630" s="6">
        <v>50.0</v>
      </c>
      <c r="B2630" s="7"/>
      <c r="C2630" s="8"/>
      <c r="D2630" s="18"/>
      <c r="E2630" s="10"/>
      <c r="F2630" s="10"/>
      <c r="I2630" s="13" t="str">
        <f t="array" ref="I2630">IF(D2630="","",INDEX('Товары '!$D$2:$D$78, MATCH(D2630, 'Товары '!$B$2:$B$78, 0)))
</f>
        <v/>
      </c>
      <c r="J2630" s="13" t="str">
        <f>IF(D2630="","",VLOOKUP(D2630, 'Товары '!$B$2:$C$78, 2, FALSE))
</f>
        <v/>
      </c>
      <c r="K2630" s="15">
        <f t="shared" si="52"/>
        <v>0</v>
      </c>
    </row>
    <row r="2631">
      <c r="A2631" s="6">
        <v>51.0</v>
      </c>
      <c r="B2631" s="7"/>
      <c r="C2631" s="8"/>
      <c r="D2631" s="18"/>
      <c r="E2631" s="10"/>
      <c r="F2631" s="10"/>
      <c r="I2631" s="13" t="str">
        <f t="array" ref="I2631">IF(D2631="","",INDEX('Товары '!$D$2:$D$78, MATCH(D2631, 'Товары '!$B$2:$B$78, 0)))
</f>
        <v/>
      </c>
      <c r="J2631" s="13" t="str">
        <f>IF(D2631="","",VLOOKUP(D2631, 'Товары '!$B$2:$C$78, 2, FALSE))
</f>
        <v/>
      </c>
      <c r="K2631" s="15">
        <f t="shared" si="52"/>
        <v>0</v>
      </c>
    </row>
    <row r="2632">
      <c r="A2632" s="6">
        <v>52.0</v>
      </c>
      <c r="B2632" s="7"/>
      <c r="C2632" s="8"/>
      <c r="D2632" s="18"/>
      <c r="E2632" s="10"/>
      <c r="F2632" s="10"/>
      <c r="I2632" s="13" t="str">
        <f t="array" ref="I2632">IF(D2632="","",INDEX('Товары '!$D$2:$D$78, MATCH(D2632, 'Товары '!$B$2:$B$78, 0)))
</f>
        <v/>
      </c>
      <c r="J2632" s="13" t="str">
        <f>IF(D2632="","",VLOOKUP(D2632, 'Товары '!$B$2:$C$78, 2, FALSE))
</f>
        <v/>
      </c>
      <c r="K2632" s="15">
        <f t="shared" si="52"/>
        <v>0</v>
      </c>
    </row>
    <row r="2633">
      <c r="A2633" s="6">
        <v>53.0</v>
      </c>
      <c r="B2633" s="7"/>
      <c r="C2633" s="8"/>
      <c r="D2633" s="18"/>
      <c r="E2633" s="10"/>
      <c r="F2633" s="10"/>
      <c r="I2633" s="13" t="str">
        <f t="array" ref="I2633">IF(D2633="","",INDEX('Товары '!$D$2:$D$78, MATCH(D2633, 'Товары '!$B$2:$B$78, 0)))
</f>
        <v/>
      </c>
      <c r="J2633" s="13" t="str">
        <f>IF(D2633="","",VLOOKUP(D2633, 'Товары '!$B$2:$C$78, 2, FALSE))
</f>
        <v/>
      </c>
      <c r="K2633" s="15">
        <f t="shared" si="52"/>
        <v>0</v>
      </c>
    </row>
    <row r="2634">
      <c r="A2634" s="6">
        <v>54.0</v>
      </c>
      <c r="B2634" s="7"/>
      <c r="C2634" s="8"/>
      <c r="D2634" s="18"/>
      <c r="E2634" s="10"/>
      <c r="F2634" s="10"/>
      <c r="I2634" s="13" t="str">
        <f t="array" ref="I2634">IF(D2634="","",INDEX('Товары '!$D$2:$D$78, MATCH(D2634, 'Товары '!$B$2:$B$78, 0)))
</f>
        <v/>
      </c>
      <c r="J2634" s="13" t="str">
        <f>IF(D2634="","",VLOOKUP(D2634, 'Товары '!$B$2:$C$78, 2, FALSE))
</f>
        <v/>
      </c>
      <c r="K2634" s="15">
        <f t="shared" si="52"/>
        <v>0</v>
      </c>
    </row>
    <row r="2635">
      <c r="A2635" s="6">
        <v>55.0</v>
      </c>
      <c r="B2635" s="7"/>
      <c r="C2635" s="8"/>
      <c r="D2635" s="18"/>
      <c r="E2635" s="10"/>
      <c r="F2635" s="10"/>
      <c r="I2635" s="13" t="str">
        <f t="array" ref="I2635">IF(D2635="","",INDEX('Товары '!$D$2:$D$78, MATCH(D2635, 'Товары '!$B$2:$B$78, 0)))
</f>
        <v/>
      </c>
      <c r="J2635" s="13" t="str">
        <f>IF(D2635="","",VLOOKUP(D2635, 'Товары '!$B$2:$C$78, 2, FALSE))
</f>
        <v/>
      </c>
      <c r="K2635" s="15">
        <f t="shared" si="52"/>
        <v>0</v>
      </c>
    </row>
    <row r="2636">
      <c r="A2636" s="6">
        <v>56.0</v>
      </c>
      <c r="B2636" s="7"/>
      <c r="C2636" s="8"/>
      <c r="D2636" s="18"/>
      <c r="E2636" s="10"/>
      <c r="F2636" s="10"/>
      <c r="I2636" s="13" t="str">
        <f t="array" ref="I2636">IF(D2636="","",INDEX('Товары '!$D$2:$D$78, MATCH(D2636, 'Товары '!$B$2:$B$78, 0)))
</f>
        <v/>
      </c>
      <c r="J2636" s="13" t="str">
        <f>IF(D2636="","",VLOOKUP(D2636, 'Товары '!$B$2:$C$78, 2, FALSE))
</f>
        <v/>
      </c>
      <c r="K2636" s="15">
        <f t="shared" si="52"/>
        <v>0</v>
      </c>
    </row>
    <row r="2637">
      <c r="A2637" s="6">
        <v>57.0</v>
      </c>
      <c r="B2637" s="7"/>
      <c r="C2637" s="8"/>
      <c r="D2637" s="18"/>
      <c r="E2637" s="10"/>
      <c r="F2637" s="10"/>
      <c r="I2637" s="13" t="str">
        <f t="array" ref="I2637">IF(D2637="","",INDEX('Товары '!$D$2:$D$78, MATCH(D2637, 'Товары '!$B$2:$B$78, 0)))
</f>
        <v/>
      </c>
      <c r="J2637" s="13" t="str">
        <f>IF(D2637="","",VLOOKUP(D2637, 'Товары '!$B$2:$C$78, 2, FALSE))
</f>
        <v/>
      </c>
      <c r="K2637" s="15">
        <f t="shared" si="52"/>
        <v>0</v>
      </c>
    </row>
    <row r="2638">
      <c r="A2638" s="6">
        <v>58.0</v>
      </c>
      <c r="B2638" s="7"/>
      <c r="C2638" s="8"/>
      <c r="D2638" s="18"/>
      <c r="E2638" s="10"/>
      <c r="F2638" s="10"/>
      <c r="I2638" s="13" t="str">
        <f t="array" ref="I2638">IF(D2638="","",INDEX('Товары '!$D$2:$D$78, MATCH(D2638, 'Товары '!$B$2:$B$78, 0)))
</f>
        <v/>
      </c>
      <c r="J2638" s="13" t="str">
        <f>IF(D2638="","",VLOOKUP(D2638, 'Товары '!$B$2:$C$78, 2, FALSE))
</f>
        <v/>
      </c>
      <c r="K2638" s="15">
        <f t="shared" si="52"/>
        <v>0</v>
      </c>
    </row>
    <row r="2639">
      <c r="A2639" s="6">
        <v>59.0</v>
      </c>
      <c r="B2639" s="7"/>
      <c r="C2639" s="8"/>
      <c r="D2639" s="18"/>
      <c r="E2639" s="10"/>
      <c r="F2639" s="10"/>
      <c r="I2639" s="13" t="str">
        <f t="array" ref="I2639">IF(D2639="","",INDEX('Товары '!$D$2:$D$78, MATCH(D2639, 'Товары '!$B$2:$B$78, 0)))
</f>
        <v/>
      </c>
      <c r="J2639" s="13" t="str">
        <f>IF(D2639="","",VLOOKUP(D2639, 'Товары '!$B$2:$C$78, 2, FALSE))
</f>
        <v/>
      </c>
      <c r="K2639" s="15">
        <f t="shared" si="52"/>
        <v>0</v>
      </c>
    </row>
    <row r="2640">
      <c r="A2640" s="6">
        <v>60.0</v>
      </c>
      <c r="B2640" s="7"/>
      <c r="C2640" s="8"/>
      <c r="D2640" s="18"/>
      <c r="E2640" s="10"/>
      <c r="F2640" s="10"/>
      <c r="I2640" s="13" t="str">
        <f t="array" ref="I2640">IF(D2640="","",INDEX('Товары '!$D$2:$D$78, MATCH(D2640, 'Товары '!$B$2:$B$78, 0)))
</f>
        <v/>
      </c>
      <c r="J2640" s="13" t="str">
        <f>IF(D2640="","",VLOOKUP(D2640, 'Товары '!$B$2:$C$78, 2, FALSE))
</f>
        <v/>
      </c>
      <c r="K2640" s="15">
        <f t="shared" si="52"/>
        <v>0</v>
      </c>
    </row>
    <row r="2641">
      <c r="A2641" s="1" t="s">
        <v>0</v>
      </c>
      <c r="B2641" s="1" t="s">
        <v>1</v>
      </c>
      <c r="C2641" s="2" t="s">
        <v>2</v>
      </c>
      <c r="D2641" s="2" t="s">
        <v>3</v>
      </c>
      <c r="E2641" s="3" t="s">
        <v>4</v>
      </c>
      <c r="F2641" s="1" t="s">
        <v>5</v>
      </c>
      <c r="G2641" s="4" t="s">
        <v>6</v>
      </c>
      <c r="H2641" s="5" t="s">
        <v>7</v>
      </c>
      <c r="I2641" s="1" t="s">
        <v>8</v>
      </c>
      <c r="J2641" s="1" t="s">
        <v>9</v>
      </c>
      <c r="K2641" s="1" t="s">
        <v>10</v>
      </c>
    </row>
    <row r="2644">
      <c r="A2644" s="6">
        <v>1.0</v>
      </c>
      <c r="B2644" s="7">
        <v>45995.0</v>
      </c>
      <c r="C2644" s="8">
        <v>0.5859837962962963</v>
      </c>
      <c r="D2644" s="9" t="s">
        <v>14</v>
      </c>
      <c r="E2644" s="10"/>
      <c r="F2644" s="10"/>
      <c r="G2644" s="11">
        <f>SUM(K2644:K2703)</f>
        <v>217</v>
      </c>
      <c r="H2644" s="12">
        <f>SUM(J2644:K2703)</f>
        <v>488</v>
      </c>
      <c r="I2644" s="14">
        <f t="array" ref="I2644">IF(D2644="","",INDEX('Товары '!$D$2:$D$78, MATCH(D2644, 'Товары '!$B$2:$B$78, 0)))
</f>
        <v>15</v>
      </c>
      <c r="J2644" s="14">
        <f>IF(D2644="","",VLOOKUP(D2644, 'Товары '!$B$2:$C$78, 2, FALSE))
</f>
        <v>9</v>
      </c>
      <c r="K2644" s="15">
        <f t="shared" ref="K2644:K2703" si="53">IF(OR(I2644="", J2644=""), "", VALUE(I2644) - VALUE(J2644))-F2644
</f>
        <v>6</v>
      </c>
    </row>
    <row r="2645">
      <c r="A2645" s="6">
        <v>2.0</v>
      </c>
      <c r="B2645" s="7">
        <v>45995.0</v>
      </c>
      <c r="C2645" s="16">
        <v>0.5861689814814814</v>
      </c>
      <c r="D2645" s="9" t="s">
        <v>12</v>
      </c>
      <c r="E2645" s="10"/>
      <c r="F2645" s="10"/>
      <c r="I2645" s="14">
        <f t="array" ref="I2645">IF(D2645="","",INDEX('Товары '!$D$2:$D$78, MATCH(D2645, 'Товары '!$B$2:$B$78, 0)))
</f>
        <v>13</v>
      </c>
      <c r="J2645" s="14">
        <f>IF(D2645="","",VLOOKUP(D2645, 'Товары '!$B$2:$C$78, 2, FALSE))
</f>
        <v>6.4</v>
      </c>
      <c r="K2645" s="15">
        <f t="shared" si="53"/>
        <v>6.6</v>
      </c>
    </row>
    <row r="2646">
      <c r="A2646" s="6">
        <v>3.0</v>
      </c>
      <c r="B2646" s="17">
        <v>45995.0</v>
      </c>
      <c r="C2646" s="8">
        <v>0.6592592592592592</v>
      </c>
      <c r="D2646" s="9" t="s">
        <v>20</v>
      </c>
      <c r="E2646" s="10"/>
      <c r="F2646" s="10"/>
      <c r="I2646" s="14">
        <f t="array" ref="I2646">IF(D2646="","",INDEX('Товары '!$D$2:$D$78, MATCH(D2646, 'Товары '!$B$2:$B$78, 0)))
</f>
        <v>15</v>
      </c>
      <c r="J2646" s="14">
        <f>IF(D2646="","",VLOOKUP(D2646, 'Товары '!$B$2:$C$78, 2, FALSE))
</f>
        <v>9</v>
      </c>
      <c r="K2646" s="15">
        <f t="shared" si="53"/>
        <v>6</v>
      </c>
    </row>
    <row r="2647">
      <c r="A2647" s="6">
        <v>4.0</v>
      </c>
      <c r="B2647" s="17">
        <v>45995.0</v>
      </c>
      <c r="C2647" s="8">
        <v>0.6620254629629629</v>
      </c>
      <c r="D2647" s="9" t="s">
        <v>11</v>
      </c>
      <c r="E2647" s="10"/>
      <c r="F2647" s="10"/>
      <c r="I2647" s="13">
        <f t="array" ref="I2647">IF(D2647="","",INDEX('Товары '!$D$2:$D$78, MATCH(D2647, 'Товары '!$B$2:$B$78, 0)))
</f>
        <v>15</v>
      </c>
      <c r="J2647" s="14">
        <f>IF(D2647="","",VLOOKUP(D2647, 'Товары '!$B$2:$C$78, 2, FALSE))
</f>
        <v>9</v>
      </c>
      <c r="K2647" s="15">
        <f t="shared" si="53"/>
        <v>6</v>
      </c>
    </row>
    <row r="2648">
      <c r="A2648" s="6">
        <v>5.0</v>
      </c>
      <c r="B2648" s="17">
        <v>45995.0</v>
      </c>
      <c r="C2648" s="8">
        <v>0.6680092592592592</v>
      </c>
      <c r="D2648" s="9" t="s">
        <v>15</v>
      </c>
      <c r="E2648" s="10"/>
      <c r="F2648" s="10"/>
      <c r="I2648" s="13">
        <f t="array" ref="I2648">IF(D2648="","",INDEX('Товары '!$D$2:$D$78, MATCH(D2648, 'Товары '!$B$2:$B$78, 0)))
</f>
        <v>15</v>
      </c>
      <c r="J2648" s="14">
        <f>IF(D2648="","",VLOOKUP(D2648, 'Товары '!$B$2:$C$78, 2, FALSE))
</f>
        <v>9</v>
      </c>
      <c r="K2648" s="15">
        <f t="shared" si="53"/>
        <v>6</v>
      </c>
    </row>
    <row r="2649">
      <c r="A2649" s="6">
        <v>6.0</v>
      </c>
      <c r="B2649" s="7">
        <v>45995.0</v>
      </c>
      <c r="C2649" s="8">
        <v>0.6682060185185185</v>
      </c>
      <c r="D2649" s="9" t="s">
        <v>12</v>
      </c>
      <c r="E2649" s="10"/>
      <c r="F2649" s="10"/>
      <c r="I2649" s="14">
        <f t="array" ref="I2649">IF(D2649="","",INDEX('Товары '!$D$2:$D$78, MATCH(D2649, 'Товары '!$B$2:$B$78, 0)))
</f>
        <v>13</v>
      </c>
      <c r="J2649" s="14">
        <f>IF(D2649="","",VLOOKUP(D2649, 'Товары '!$B$2:$C$78, 2, FALSE))
</f>
        <v>6.4</v>
      </c>
      <c r="K2649" s="15">
        <f t="shared" si="53"/>
        <v>6.6</v>
      </c>
    </row>
    <row r="2650">
      <c r="A2650" s="6">
        <v>7.0</v>
      </c>
      <c r="B2650" s="7">
        <v>45995.0</v>
      </c>
      <c r="C2650" s="8">
        <v>0.6705324074074074</v>
      </c>
      <c r="D2650" s="9" t="s">
        <v>12</v>
      </c>
      <c r="E2650" s="10"/>
      <c r="F2650" s="10"/>
      <c r="I2650" s="14">
        <f t="array" ref="I2650">IF(D2650="","",INDEX('Товары '!$D$2:$D$78, MATCH(D2650, 'Товары '!$B$2:$B$78, 0)))
</f>
        <v>13</v>
      </c>
      <c r="J2650" s="14">
        <f>IF(D2650="","",VLOOKUP(D2650, 'Товары '!$B$2:$C$78, 2, FALSE))
</f>
        <v>6.4</v>
      </c>
      <c r="K2650" s="15">
        <f t="shared" si="53"/>
        <v>6.6</v>
      </c>
    </row>
    <row r="2651">
      <c r="A2651" s="6">
        <v>8.0</v>
      </c>
      <c r="B2651" s="7">
        <v>45995.0</v>
      </c>
      <c r="C2651" s="8">
        <v>0.7469212962962963</v>
      </c>
      <c r="D2651" s="9" t="s">
        <v>21</v>
      </c>
      <c r="E2651" s="10"/>
      <c r="F2651" s="10"/>
      <c r="I2651" s="13">
        <f t="array" ref="I2651">IF(D2651="","",INDEX('Товары '!$D$2:$D$78, MATCH(D2651, 'Товары '!$B$2:$B$78, 0)))
</f>
        <v>15</v>
      </c>
      <c r="J2651" s="14">
        <f>IF(D2651="","",VLOOKUP(D2651, 'Товары '!$B$2:$C$78, 2, FALSE))
</f>
        <v>6.9</v>
      </c>
      <c r="K2651" s="15">
        <f t="shared" si="53"/>
        <v>8.1</v>
      </c>
    </row>
    <row r="2652">
      <c r="A2652" s="6">
        <v>9.0</v>
      </c>
      <c r="B2652" s="7">
        <v>45995.0</v>
      </c>
      <c r="C2652" s="8">
        <v>0.7470138888888889</v>
      </c>
      <c r="D2652" s="9" t="s">
        <v>12</v>
      </c>
      <c r="E2652" s="10"/>
      <c r="F2652" s="10"/>
      <c r="I2652" s="14">
        <f t="array" ref="I2652">IF(D2652="","",INDEX('Товары '!$D$2:$D$78, MATCH(D2652, 'Товары '!$B$2:$B$78, 0)))
</f>
        <v>13</v>
      </c>
      <c r="J2652" s="14">
        <f>IF(D2652="","",VLOOKUP(D2652, 'Товары '!$B$2:$C$78, 2, FALSE))
</f>
        <v>6.4</v>
      </c>
      <c r="K2652" s="15">
        <f t="shared" si="53"/>
        <v>6.6</v>
      </c>
    </row>
    <row r="2653">
      <c r="A2653" s="6">
        <v>10.0</v>
      </c>
      <c r="B2653" s="7">
        <v>45995.0</v>
      </c>
      <c r="C2653" s="8">
        <v>0.747175925925926</v>
      </c>
      <c r="D2653" s="9" t="s">
        <v>29</v>
      </c>
      <c r="E2653" s="10"/>
      <c r="F2653" s="10"/>
      <c r="I2653" s="14">
        <f t="array" ref="I2653">IF(D2653="","",INDEX('Товары '!$D$2:$D$78, MATCH(D2653, 'Товары '!$B$2:$B$78, 0)))
</f>
        <v>13</v>
      </c>
      <c r="J2653" s="14">
        <f>IF(D2653="","",VLOOKUP(D2653, 'Товары '!$B$2:$C$78, 2, FALSE))
</f>
        <v>7</v>
      </c>
      <c r="K2653" s="15">
        <f t="shared" si="53"/>
        <v>6</v>
      </c>
    </row>
    <row r="2654">
      <c r="A2654" s="6">
        <v>11.0</v>
      </c>
      <c r="B2654" s="7">
        <v>45995.0</v>
      </c>
      <c r="C2654" s="8">
        <v>0.7582638888888888</v>
      </c>
      <c r="D2654" s="9" t="s">
        <v>15</v>
      </c>
      <c r="E2654" s="10"/>
      <c r="F2654" s="10"/>
      <c r="I2654" s="13">
        <f t="array" ref="I2654">IF(D2654="","",INDEX('Товары '!$D$2:$D$78, MATCH(D2654, 'Товары '!$B$2:$B$78, 0)))
</f>
        <v>15</v>
      </c>
      <c r="J2654" s="14">
        <f>IF(D2654="","",VLOOKUP(D2654, 'Товары '!$B$2:$C$78, 2, FALSE))
</f>
        <v>9</v>
      </c>
      <c r="K2654" s="15">
        <f t="shared" si="53"/>
        <v>6</v>
      </c>
    </row>
    <row r="2655">
      <c r="A2655" s="6">
        <v>12.0</v>
      </c>
      <c r="B2655" s="7">
        <v>45995.0</v>
      </c>
      <c r="C2655" s="8">
        <v>0.7583101851851852</v>
      </c>
      <c r="D2655" s="9" t="s">
        <v>12</v>
      </c>
      <c r="E2655" s="10"/>
      <c r="F2655" s="10"/>
      <c r="I2655" s="14">
        <f t="array" ref="I2655">IF(D2655="","",INDEX('Товары '!$D$2:$D$78, MATCH(D2655, 'Товары '!$B$2:$B$78, 0)))
</f>
        <v>13</v>
      </c>
      <c r="J2655" s="14">
        <f>IF(D2655="","",VLOOKUP(D2655, 'Товары '!$B$2:$C$78, 2, FALSE))
</f>
        <v>6.4</v>
      </c>
      <c r="K2655" s="15">
        <f t="shared" si="53"/>
        <v>6.6</v>
      </c>
    </row>
    <row r="2656">
      <c r="A2656" s="6">
        <v>13.0</v>
      </c>
      <c r="B2656" s="7">
        <v>45995.0</v>
      </c>
      <c r="C2656" s="8">
        <v>0.7613773148148149</v>
      </c>
      <c r="D2656" s="6" t="s">
        <v>16</v>
      </c>
      <c r="E2656" s="10"/>
      <c r="F2656" s="10"/>
      <c r="I2656" s="13">
        <f t="array" ref="I2656">IF(D2656="","",INDEX('Товары '!$D$2:$D$78, MATCH(D2656, 'Товары '!$B$2:$B$78, 0)))
</f>
        <v>15</v>
      </c>
      <c r="J2656" s="14">
        <f>IF(D2656="","",VLOOKUP(D2656, 'Товары '!$B$2:$C$78, 2, FALSE))
</f>
        <v>8.5</v>
      </c>
      <c r="K2656" s="15">
        <f t="shared" si="53"/>
        <v>6.5</v>
      </c>
    </row>
    <row r="2657">
      <c r="A2657" s="6">
        <v>14.0</v>
      </c>
      <c r="B2657" s="7">
        <v>45995.0</v>
      </c>
      <c r="C2657" s="8">
        <v>0.7674305555555555</v>
      </c>
      <c r="D2657" s="6" t="s">
        <v>17</v>
      </c>
      <c r="E2657" s="10"/>
      <c r="F2657" s="10"/>
      <c r="I2657" s="13">
        <f t="array" ref="I2657">IF(D2657="","",INDEX('Товары '!$D$2:$D$78, MATCH(D2657, 'Товары '!$B$2:$B$78, 0)))
</f>
        <v>15</v>
      </c>
      <c r="J2657" s="14">
        <f>IF(D2657="","",VLOOKUP(D2657, 'Товары '!$B$2:$C$78, 2, FALSE))
</f>
        <v>9</v>
      </c>
      <c r="K2657" s="15">
        <f t="shared" si="53"/>
        <v>6</v>
      </c>
    </row>
    <row r="2658">
      <c r="A2658" s="6">
        <v>15.0</v>
      </c>
      <c r="B2658" s="7">
        <v>45995.0</v>
      </c>
      <c r="C2658" s="8">
        <v>0.7674768518518519</v>
      </c>
      <c r="D2658" s="6" t="s">
        <v>12</v>
      </c>
      <c r="E2658" s="10"/>
      <c r="F2658" s="10"/>
      <c r="I2658" s="14">
        <f t="array" ref="I2658">IF(D2658="","",INDEX('Товары '!$D$2:$D$78, MATCH(D2658, 'Товары '!$B$2:$B$78, 0)))
</f>
        <v>13</v>
      </c>
      <c r="J2658" s="14">
        <f>IF(D2658="","",VLOOKUP(D2658, 'Товары '!$B$2:$C$78, 2, FALSE))
</f>
        <v>6.4</v>
      </c>
      <c r="K2658" s="15">
        <f t="shared" si="53"/>
        <v>6.6</v>
      </c>
    </row>
    <row r="2659">
      <c r="A2659" s="6">
        <v>16.0</v>
      </c>
      <c r="B2659" s="7">
        <v>45995.0</v>
      </c>
      <c r="C2659" s="8">
        <v>0.8054050925925926</v>
      </c>
      <c r="D2659" s="6" t="s">
        <v>15</v>
      </c>
      <c r="E2659" s="10"/>
      <c r="F2659" s="10"/>
      <c r="I2659" s="13">
        <f t="array" ref="I2659">IF(D2659="","",INDEX('Товары '!$D$2:$D$78, MATCH(D2659, 'Товары '!$B$2:$B$78, 0)))
</f>
        <v>15</v>
      </c>
      <c r="J2659" s="14">
        <f>IF(D2659="","",VLOOKUP(D2659, 'Товары '!$B$2:$C$78, 2, FALSE))
</f>
        <v>9</v>
      </c>
      <c r="K2659" s="15">
        <f t="shared" si="53"/>
        <v>6</v>
      </c>
    </row>
    <row r="2660">
      <c r="A2660" s="6">
        <v>17.0</v>
      </c>
      <c r="B2660" s="7">
        <v>45995.0</v>
      </c>
      <c r="C2660" s="8">
        <v>0.8136689814814815</v>
      </c>
      <c r="D2660" s="6" t="s">
        <v>22</v>
      </c>
      <c r="E2660" s="10"/>
      <c r="F2660" s="10"/>
      <c r="I2660" s="14">
        <f t="array" ref="I2660">IF(D2660="","",INDEX('Товары '!$D$2:$D$78, MATCH(D2660, 'Товары '!$B$2:$B$78, 0)))
</f>
        <v>15</v>
      </c>
      <c r="J2660" s="14">
        <f>IF(D2660="","",VLOOKUP(D2660, 'Товары '!$B$2:$C$78, 2, FALSE))
</f>
        <v>6</v>
      </c>
      <c r="K2660" s="15">
        <f t="shared" si="53"/>
        <v>9</v>
      </c>
    </row>
    <row r="2661">
      <c r="A2661" s="6">
        <v>18.0</v>
      </c>
      <c r="B2661" s="7">
        <v>45995.0</v>
      </c>
      <c r="C2661" s="8">
        <v>0.8137615740740741</v>
      </c>
      <c r="D2661" s="6" t="s">
        <v>12</v>
      </c>
      <c r="E2661" s="10"/>
      <c r="F2661" s="10"/>
      <c r="I2661" s="14">
        <f t="array" ref="I2661">IF(D2661="","",INDEX('Товары '!$D$2:$D$78, MATCH(D2661, 'Товары '!$B$2:$B$78, 0)))
</f>
        <v>13</v>
      </c>
      <c r="J2661" s="14">
        <f>IF(D2661="","",VLOOKUP(D2661, 'Товары '!$B$2:$C$78, 2, FALSE))
</f>
        <v>6.4</v>
      </c>
      <c r="K2661" s="15">
        <f t="shared" si="53"/>
        <v>6.6</v>
      </c>
    </row>
    <row r="2662">
      <c r="A2662" s="6">
        <v>19.0</v>
      </c>
      <c r="B2662" s="7">
        <v>45995.0</v>
      </c>
      <c r="C2662" s="8">
        <v>0.8275231481481482</v>
      </c>
      <c r="D2662" s="6" t="s">
        <v>15</v>
      </c>
      <c r="E2662" s="10"/>
      <c r="F2662" s="10"/>
      <c r="I2662" s="13">
        <f t="array" ref="I2662">IF(D2662="","",INDEX('Товары '!$D$2:$D$78, MATCH(D2662, 'Товары '!$B$2:$B$78, 0)))
</f>
        <v>15</v>
      </c>
      <c r="J2662" s="14">
        <f>IF(D2662="","",VLOOKUP(D2662, 'Товары '!$B$2:$C$78, 2, FALSE))
</f>
        <v>9</v>
      </c>
      <c r="K2662" s="15">
        <f t="shared" si="53"/>
        <v>6</v>
      </c>
    </row>
    <row r="2663">
      <c r="A2663" s="6">
        <v>20.0</v>
      </c>
      <c r="B2663" s="7">
        <v>45995.0</v>
      </c>
      <c r="C2663" s="8">
        <v>0.8320601851851852</v>
      </c>
      <c r="D2663" s="6" t="s">
        <v>23</v>
      </c>
      <c r="E2663" s="10"/>
      <c r="F2663" s="10"/>
      <c r="I2663" s="13">
        <f t="array" ref="I2663">IF(D2663="","",INDEX('Товары '!$D$2:$D$78, MATCH(D2663, 'Товары '!$B$2:$B$78, 0)))
</f>
        <v>15</v>
      </c>
      <c r="J2663" s="14">
        <f>IF(D2663="","",VLOOKUP(D2663, 'Товары '!$B$2:$C$78, 2, FALSE))
</f>
        <v>8.5</v>
      </c>
      <c r="K2663" s="15">
        <f t="shared" si="53"/>
        <v>6.5</v>
      </c>
    </row>
    <row r="2664">
      <c r="A2664" s="6">
        <v>21.0</v>
      </c>
      <c r="B2664" s="7">
        <v>45995.0</v>
      </c>
      <c r="C2664" s="8">
        <v>0.8328819444444444</v>
      </c>
      <c r="D2664" s="6" t="s">
        <v>17</v>
      </c>
      <c r="E2664" s="10"/>
      <c r="F2664" s="10"/>
      <c r="I2664" s="13">
        <f t="array" ref="I2664">IF(D2664="","",INDEX('Товары '!$D$2:$D$78, MATCH(D2664, 'Товары '!$B$2:$B$78, 0)))
</f>
        <v>15</v>
      </c>
      <c r="J2664" s="14">
        <f>IF(D2664="","",VLOOKUP(D2664, 'Товары '!$B$2:$C$78, 2, FALSE))
</f>
        <v>9</v>
      </c>
      <c r="K2664" s="15">
        <f t="shared" si="53"/>
        <v>6</v>
      </c>
    </row>
    <row r="2665">
      <c r="A2665" s="6">
        <v>22.0</v>
      </c>
      <c r="B2665" s="7">
        <v>45995.0</v>
      </c>
      <c r="C2665" s="8">
        <v>0.8381597222222222</v>
      </c>
      <c r="D2665" s="6" t="s">
        <v>15</v>
      </c>
      <c r="E2665" s="10"/>
      <c r="F2665" s="10"/>
      <c r="I2665" s="13">
        <f t="array" ref="I2665">IF(D2665="","",INDEX('Товары '!$D$2:$D$78, MATCH(D2665, 'Товары '!$B$2:$B$78, 0)))
</f>
        <v>15</v>
      </c>
      <c r="J2665" s="14">
        <f>IF(D2665="","",VLOOKUP(D2665, 'Товары '!$B$2:$C$78, 2, FALSE))
</f>
        <v>9</v>
      </c>
      <c r="K2665" s="15">
        <f t="shared" si="53"/>
        <v>6</v>
      </c>
    </row>
    <row r="2666">
      <c r="A2666" s="6">
        <v>23.0</v>
      </c>
      <c r="B2666" s="7">
        <v>45995.0</v>
      </c>
      <c r="C2666" s="8">
        <v>0.8381597222222222</v>
      </c>
      <c r="D2666" s="6" t="s">
        <v>15</v>
      </c>
      <c r="E2666" s="10"/>
      <c r="F2666" s="10"/>
      <c r="I2666" s="13">
        <f t="array" ref="I2666">IF(D2666="","",INDEX('Товары '!$D$2:$D$78, MATCH(D2666, 'Товары '!$B$2:$B$78, 0)))
</f>
        <v>15</v>
      </c>
      <c r="J2666" s="14">
        <f>IF(D2666="","",VLOOKUP(D2666, 'Товары '!$B$2:$C$78, 2, FALSE))
</f>
        <v>9</v>
      </c>
      <c r="K2666" s="15">
        <f t="shared" si="53"/>
        <v>6</v>
      </c>
    </row>
    <row r="2667">
      <c r="A2667" s="6">
        <v>24.0</v>
      </c>
      <c r="B2667" s="7">
        <v>45995.0</v>
      </c>
      <c r="C2667" s="8">
        <v>0.8382523148148148</v>
      </c>
      <c r="D2667" s="6" t="s">
        <v>12</v>
      </c>
      <c r="E2667" s="10"/>
      <c r="F2667" s="10"/>
      <c r="I2667" s="14">
        <f t="array" ref="I2667">IF(D2667="","",INDEX('Товары '!$D$2:$D$78, MATCH(D2667, 'Товары '!$B$2:$B$78, 0)))
</f>
        <v>13</v>
      </c>
      <c r="J2667" s="14">
        <f>IF(D2667="","",VLOOKUP(D2667, 'Товары '!$B$2:$C$78, 2, FALSE))
</f>
        <v>6.4</v>
      </c>
      <c r="K2667" s="15">
        <f t="shared" si="53"/>
        <v>6.6</v>
      </c>
    </row>
    <row r="2668">
      <c r="A2668" s="6">
        <v>25.0</v>
      </c>
      <c r="B2668" s="7">
        <v>45995.0</v>
      </c>
      <c r="C2668" s="8">
        <v>0.8384722222222222</v>
      </c>
      <c r="D2668" s="6" t="s">
        <v>41</v>
      </c>
      <c r="E2668" s="10"/>
      <c r="F2668" s="10"/>
      <c r="I2668" s="13">
        <f t="array" ref="I2668">IF(D2668="","",INDEX('Товары '!$D$2:$D$78, MATCH(D2668, 'Товары '!$B$2:$B$78, 0)))
</f>
        <v>15</v>
      </c>
      <c r="J2668" s="13">
        <f>IF(D2668="","",VLOOKUP(D2668, 'Товары '!$B$2:$C$78, 2, FALSE))
</f>
        <v>8</v>
      </c>
      <c r="K2668" s="15">
        <f t="shared" si="53"/>
        <v>7</v>
      </c>
    </row>
    <row r="2669">
      <c r="A2669" s="6">
        <v>26.0</v>
      </c>
      <c r="B2669" s="7">
        <v>45995.0</v>
      </c>
      <c r="C2669" s="8">
        <v>0.8603009259259259</v>
      </c>
      <c r="D2669" s="6" t="s">
        <v>15</v>
      </c>
      <c r="E2669" s="10"/>
      <c r="F2669" s="10"/>
      <c r="I2669" s="13">
        <f t="array" ref="I2669">IF(D2669="","",INDEX('Товары '!$D$2:$D$78, MATCH(D2669, 'Товары '!$B$2:$B$78, 0)))
</f>
        <v>15</v>
      </c>
      <c r="J2669" s="14">
        <f>IF(D2669="","",VLOOKUP(D2669, 'Товары '!$B$2:$C$78, 2, FALSE))
</f>
        <v>9</v>
      </c>
      <c r="K2669" s="15">
        <f t="shared" si="53"/>
        <v>6</v>
      </c>
    </row>
    <row r="2670">
      <c r="A2670" s="6">
        <v>27.0</v>
      </c>
      <c r="B2670" s="7">
        <v>45995.0</v>
      </c>
      <c r="C2670" s="8">
        <v>0.8603819444444445</v>
      </c>
      <c r="D2670" s="6" t="s">
        <v>20</v>
      </c>
      <c r="E2670" s="10"/>
      <c r="F2670" s="10"/>
      <c r="I2670" s="14">
        <f t="array" ref="I2670">IF(D2670="","",INDEX('Товары '!$D$2:$D$78, MATCH(D2670, 'Товары '!$B$2:$B$78, 0)))
</f>
        <v>15</v>
      </c>
      <c r="J2670" s="14">
        <f>IF(D2670="","",VLOOKUP(D2670, 'Товары '!$B$2:$C$78, 2, FALSE))
</f>
        <v>9</v>
      </c>
      <c r="K2670" s="15">
        <f t="shared" si="53"/>
        <v>6</v>
      </c>
    </row>
    <row r="2671">
      <c r="A2671" s="6">
        <v>28.0</v>
      </c>
      <c r="B2671" s="7">
        <v>45995.0</v>
      </c>
      <c r="C2671" s="8">
        <v>0.8642361111111111</v>
      </c>
      <c r="D2671" s="6" t="s">
        <v>15</v>
      </c>
      <c r="E2671" s="10"/>
      <c r="F2671" s="10"/>
      <c r="I2671" s="13">
        <f t="array" ref="I2671">IF(D2671="","",INDEX('Товары '!$D$2:$D$78, MATCH(D2671, 'Товары '!$B$2:$B$78, 0)))
</f>
        <v>15</v>
      </c>
      <c r="J2671" s="14">
        <f>IF(D2671="","",VLOOKUP(D2671, 'Товары '!$B$2:$C$78, 2, FALSE))
</f>
        <v>9</v>
      </c>
      <c r="K2671" s="15">
        <f t="shared" si="53"/>
        <v>6</v>
      </c>
    </row>
    <row r="2672">
      <c r="A2672" s="6">
        <v>29.0</v>
      </c>
      <c r="B2672" s="7">
        <v>45995.0</v>
      </c>
      <c r="C2672" s="8">
        <v>0.8642592592592593</v>
      </c>
      <c r="D2672" s="6" t="s">
        <v>15</v>
      </c>
      <c r="E2672" s="10"/>
      <c r="F2672" s="10"/>
      <c r="I2672" s="13">
        <f t="array" ref="I2672">IF(D2672="","",INDEX('Товары '!$D$2:$D$78, MATCH(D2672, 'Товары '!$B$2:$B$78, 0)))
</f>
        <v>15</v>
      </c>
      <c r="J2672" s="14">
        <f>IF(D2672="","",VLOOKUP(D2672, 'Товары '!$B$2:$C$78, 2, FALSE))
</f>
        <v>9</v>
      </c>
      <c r="K2672" s="15">
        <f t="shared" si="53"/>
        <v>6</v>
      </c>
    </row>
    <row r="2673">
      <c r="A2673" s="6">
        <v>30.0</v>
      </c>
      <c r="B2673" s="7">
        <v>45995.0</v>
      </c>
      <c r="C2673" s="8">
        <v>0.8643518518518518</v>
      </c>
      <c r="D2673" s="6" t="s">
        <v>12</v>
      </c>
      <c r="E2673" s="10"/>
      <c r="F2673" s="10"/>
      <c r="I2673" s="14">
        <f t="array" ref="I2673">IF(D2673="","",INDEX('Товары '!$D$2:$D$78, MATCH(D2673, 'Товары '!$B$2:$B$78, 0)))
</f>
        <v>13</v>
      </c>
      <c r="J2673" s="14">
        <f>IF(D2673="","",VLOOKUP(D2673, 'Товары '!$B$2:$C$78, 2, FALSE))
</f>
        <v>6.4</v>
      </c>
      <c r="K2673" s="15">
        <f t="shared" si="53"/>
        <v>6.6</v>
      </c>
    </row>
    <row r="2674">
      <c r="A2674" s="6">
        <v>31.0</v>
      </c>
      <c r="B2674" s="7">
        <v>45995.0</v>
      </c>
      <c r="C2674" s="8">
        <v>0.8772453703703704</v>
      </c>
      <c r="D2674" s="6" t="s">
        <v>17</v>
      </c>
      <c r="E2674" s="10"/>
      <c r="F2674" s="10"/>
      <c r="I2674" s="13">
        <f t="array" ref="I2674">IF(D2674="","",INDEX('Товары '!$D$2:$D$78, MATCH(D2674, 'Товары '!$B$2:$B$78, 0)))
</f>
        <v>15</v>
      </c>
      <c r="J2674" s="14">
        <f>IF(D2674="","",VLOOKUP(D2674, 'Товары '!$B$2:$C$78, 2, FALSE))
</f>
        <v>9</v>
      </c>
      <c r="K2674" s="15">
        <f t="shared" si="53"/>
        <v>6</v>
      </c>
    </row>
    <row r="2675">
      <c r="A2675" s="6">
        <v>32.0</v>
      </c>
      <c r="B2675" s="7">
        <v>45995.0</v>
      </c>
      <c r="C2675" s="8">
        <v>0.8939814814814815</v>
      </c>
      <c r="D2675" s="6" t="s">
        <v>23</v>
      </c>
      <c r="E2675" s="10"/>
      <c r="F2675" s="10"/>
      <c r="I2675" s="13">
        <f t="array" ref="I2675">IF(D2675="","",INDEX('Товары '!$D$2:$D$78, MATCH(D2675, 'Товары '!$B$2:$B$78, 0)))
</f>
        <v>15</v>
      </c>
      <c r="J2675" s="14">
        <f>IF(D2675="","",VLOOKUP(D2675, 'Товары '!$B$2:$C$78, 2, FALSE))
</f>
        <v>8.5</v>
      </c>
      <c r="K2675" s="15">
        <f t="shared" si="53"/>
        <v>6.5</v>
      </c>
    </row>
    <row r="2676">
      <c r="A2676" s="6">
        <v>33.0</v>
      </c>
      <c r="B2676" s="7">
        <v>45995.0</v>
      </c>
      <c r="C2676" s="8">
        <v>0.9143634259259259</v>
      </c>
      <c r="D2676" s="6" t="s">
        <v>15</v>
      </c>
      <c r="E2676" s="10"/>
      <c r="F2676" s="10"/>
      <c r="I2676" s="13">
        <f t="array" ref="I2676">IF(D2676="","",INDEX('Товары '!$D$2:$D$78, MATCH(D2676, 'Товары '!$B$2:$B$78, 0)))
</f>
        <v>15</v>
      </c>
      <c r="J2676" s="14">
        <f>IF(D2676="","",VLOOKUP(D2676, 'Товары '!$B$2:$C$78, 2, FALSE))
</f>
        <v>9</v>
      </c>
      <c r="K2676" s="15">
        <f t="shared" si="53"/>
        <v>6</v>
      </c>
    </row>
    <row r="2677">
      <c r="A2677" s="6">
        <v>34.0</v>
      </c>
      <c r="B2677" s="7">
        <v>45995.0</v>
      </c>
      <c r="C2677" s="8">
        <v>0.9150231481481481</v>
      </c>
      <c r="D2677" s="6" t="s">
        <v>29</v>
      </c>
      <c r="E2677" s="10"/>
      <c r="F2677" s="10"/>
      <c r="I2677" s="14">
        <f t="array" ref="I2677">IF(D2677="","",INDEX('Товары '!$D$2:$D$78, MATCH(D2677, 'Товары '!$B$2:$B$78, 0)))
</f>
        <v>13</v>
      </c>
      <c r="J2677" s="14">
        <f>IF(D2677="","",VLOOKUP(D2677, 'Товары '!$B$2:$C$78, 2, FALSE))
</f>
        <v>7</v>
      </c>
      <c r="K2677" s="15">
        <f t="shared" si="53"/>
        <v>6</v>
      </c>
    </row>
    <row r="2678">
      <c r="A2678" s="6">
        <v>35.0</v>
      </c>
      <c r="B2678" s="7"/>
      <c r="C2678" s="8"/>
      <c r="D2678" s="18"/>
      <c r="E2678" s="10"/>
      <c r="F2678" s="10"/>
      <c r="I2678" s="13" t="str">
        <f t="array" ref="I2678">IF(D2678="","",INDEX('Товары '!$D$2:$D$78, MATCH(D2678, 'Товары '!$B$2:$B$78, 0)))
</f>
        <v/>
      </c>
      <c r="J2678" s="13" t="str">
        <f>IF(D2678="","",VLOOKUP(D2678, 'Товары '!$B$2:$C$78, 2, FALSE))
</f>
        <v/>
      </c>
      <c r="K2678" s="15">
        <f t="shared" si="53"/>
        <v>0</v>
      </c>
    </row>
    <row r="2679">
      <c r="A2679" s="6">
        <v>36.0</v>
      </c>
      <c r="B2679" s="7"/>
      <c r="C2679" s="8"/>
      <c r="D2679" s="18"/>
      <c r="E2679" s="10"/>
      <c r="F2679" s="10"/>
      <c r="I2679" s="13" t="str">
        <f t="array" ref="I2679">IF(D2679="","",INDEX('Товары '!$D$2:$D$78, MATCH(D2679, 'Товары '!$B$2:$B$78, 0)))
</f>
        <v/>
      </c>
      <c r="J2679" s="13" t="str">
        <f>IF(D2679="","",VLOOKUP(D2679, 'Товары '!$B$2:$C$78, 2, FALSE))
</f>
        <v/>
      </c>
      <c r="K2679" s="15">
        <f t="shared" si="53"/>
        <v>0</v>
      </c>
    </row>
    <row r="2680">
      <c r="A2680" s="6">
        <v>37.0</v>
      </c>
      <c r="B2680" s="7"/>
      <c r="C2680" s="8"/>
      <c r="D2680" s="18"/>
      <c r="E2680" s="10"/>
      <c r="F2680" s="10"/>
      <c r="I2680" s="13" t="str">
        <f t="array" ref="I2680">IF(D2680="","",INDEX('Товары '!$D$2:$D$78, MATCH(D2680, 'Товары '!$B$2:$B$78, 0)))
</f>
        <v/>
      </c>
      <c r="J2680" s="13" t="str">
        <f>IF(D2680="","",VLOOKUP(D2680, 'Товары '!$B$2:$C$78, 2, FALSE))
</f>
        <v/>
      </c>
      <c r="K2680" s="15">
        <f t="shared" si="53"/>
        <v>0</v>
      </c>
    </row>
    <row r="2681">
      <c r="A2681" s="6">
        <v>38.0</v>
      </c>
      <c r="B2681" s="7"/>
      <c r="C2681" s="8"/>
      <c r="D2681" s="18"/>
      <c r="E2681" s="10"/>
      <c r="F2681" s="10"/>
      <c r="I2681" s="13" t="str">
        <f t="array" ref="I2681">IF(D2681="","",INDEX('Товары '!$D$2:$D$78, MATCH(D2681, 'Товары '!$B$2:$B$78, 0)))
</f>
        <v/>
      </c>
      <c r="J2681" s="13" t="str">
        <f>IF(D2681="","",VLOOKUP(D2681, 'Товары '!$B$2:$C$78, 2, FALSE))
</f>
        <v/>
      </c>
      <c r="K2681" s="15">
        <f t="shared" si="53"/>
        <v>0</v>
      </c>
    </row>
    <row r="2682">
      <c r="A2682" s="6">
        <v>39.0</v>
      </c>
      <c r="B2682" s="7"/>
      <c r="C2682" s="8"/>
      <c r="D2682" s="18"/>
      <c r="E2682" s="10"/>
      <c r="F2682" s="10"/>
      <c r="I2682" s="13" t="str">
        <f t="array" ref="I2682">IF(D2682="","",INDEX('Товары '!$D$2:$D$78, MATCH(D2682, 'Товары '!$B$2:$B$78, 0)))
</f>
        <v/>
      </c>
      <c r="J2682" s="13" t="str">
        <f>IF(D2682="","",VLOOKUP(D2682, 'Товары '!$B$2:$C$78, 2, FALSE))
</f>
        <v/>
      </c>
      <c r="K2682" s="15">
        <f t="shared" si="53"/>
        <v>0</v>
      </c>
    </row>
    <row r="2683">
      <c r="A2683" s="6">
        <v>40.0</v>
      </c>
      <c r="B2683" s="7"/>
      <c r="C2683" s="8"/>
      <c r="D2683" s="18"/>
      <c r="E2683" s="10"/>
      <c r="F2683" s="10"/>
      <c r="I2683" s="13" t="str">
        <f t="array" ref="I2683">IF(D2683="","",INDEX('Товары '!$D$2:$D$78, MATCH(D2683, 'Товары '!$B$2:$B$78, 0)))
</f>
        <v/>
      </c>
      <c r="J2683" s="13" t="str">
        <f>IF(D2683="","",VLOOKUP(D2683, 'Товары '!$B$2:$C$78, 2, FALSE))
</f>
        <v/>
      </c>
      <c r="K2683" s="15">
        <f t="shared" si="53"/>
        <v>0</v>
      </c>
    </row>
    <row r="2684">
      <c r="A2684" s="6">
        <v>41.0</v>
      </c>
      <c r="B2684" s="7"/>
      <c r="C2684" s="8"/>
      <c r="D2684" s="18"/>
      <c r="E2684" s="10"/>
      <c r="F2684" s="10"/>
      <c r="I2684" s="13" t="str">
        <f t="array" ref="I2684">IF(D2684="","",INDEX('Товары '!$D$2:$D$78, MATCH(D2684, 'Товары '!$B$2:$B$78, 0)))
</f>
        <v/>
      </c>
      <c r="J2684" s="13" t="str">
        <f>IF(D2684="","",VLOOKUP(D2684, 'Товары '!$B$2:$C$78, 2, FALSE))
</f>
        <v/>
      </c>
      <c r="K2684" s="15">
        <f t="shared" si="53"/>
        <v>0</v>
      </c>
    </row>
    <row r="2685">
      <c r="A2685" s="6">
        <v>42.0</v>
      </c>
      <c r="B2685" s="7"/>
      <c r="C2685" s="8"/>
      <c r="D2685" s="18"/>
      <c r="E2685" s="10"/>
      <c r="F2685" s="10"/>
      <c r="I2685" s="13" t="str">
        <f t="array" ref="I2685">IF(D2685="","",INDEX('Товары '!$D$2:$D$78, MATCH(D2685, 'Товары '!$B$2:$B$78, 0)))
</f>
        <v/>
      </c>
      <c r="J2685" s="13" t="str">
        <f>IF(D2685="","",VLOOKUP(D2685, 'Товары '!$B$2:$C$78, 2, FALSE))
</f>
        <v/>
      </c>
      <c r="K2685" s="15">
        <f t="shared" si="53"/>
        <v>0</v>
      </c>
    </row>
    <row r="2686">
      <c r="A2686" s="6">
        <v>43.0</v>
      </c>
      <c r="B2686" s="7"/>
      <c r="C2686" s="8"/>
      <c r="D2686" s="18"/>
      <c r="E2686" s="10"/>
      <c r="F2686" s="10"/>
      <c r="I2686" s="13" t="str">
        <f t="array" ref="I2686">IF(D2686="","",INDEX('Товары '!$D$2:$D$78, MATCH(D2686, 'Товары '!$B$2:$B$78, 0)))
</f>
        <v/>
      </c>
      <c r="J2686" s="13" t="str">
        <f>IF(D2686="","",VLOOKUP(D2686, 'Товары '!$B$2:$C$78, 2, FALSE))
</f>
        <v/>
      </c>
      <c r="K2686" s="15">
        <f t="shared" si="53"/>
        <v>0</v>
      </c>
    </row>
    <row r="2687">
      <c r="A2687" s="6">
        <v>44.0</v>
      </c>
      <c r="B2687" s="7"/>
      <c r="C2687" s="8"/>
      <c r="D2687" s="18"/>
      <c r="E2687" s="10"/>
      <c r="F2687" s="10"/>
      <c r="I2687" s="13" t="str">
        <f t="array" ref="I2687">IF(D2687="","",INDEX('Товары '!$D$2:$D$78, MATCH(D2687, 'Товары '!$B$2:$B$78, 0)))
</f>
        <v/>
      </c>
      <c r="J2687" s="13" t="str">
        <f>IF(D2687="","",VLOOKUP(D2687, 'Товары '!$B$2:$C$78, 2, FALSE))
</f>
        <v/>
      </c>
      <c r="K2687" s="15">
        <f t="shared" si="53"/>
        <v>0</v>
      </c>
    </row>
    <row r="2688">
      <c r="A2688" s="6">
        <v>45.0</v>
      </c>
      <c r="B2688" s="7"/>
      <c r="C2688" s="8"/>
      <c r="D2688" s="18"/>
      <c r="E2688" s="10"/>
      <c r="F2688" s="10"/>
      <c r="I2688" s="13" t="str">
        <f t="array" ref="I2688">IF(D2688="","",INDEX('Товары '!$D$2:$D$78, MATCH(D2688, 'Товары '!$B$2:$B$78, 0)))
</f>
        <v/>
      </c>
      <c r="J2688" s="13" t="str">
        <f>IF(D2688="","",VLOOKUP(D2688, 'Товары '!$B$2:$C$78, 2, FALSE))
</f>
        <v/>
      </c>
      <c r="K2688" s="15">
        <f t="shared" si="53"/>
        <v>0</v>
      </c>
    </row>
    <row r="2689">
      <c r="A2689" s="6">
        <v>46.0</v>
      </c>
      <c r="B2689" s="7"/>
      <c r="C2689" s="8"/>
      <c r="D2689" s="18"/>
      <c r="E2689" s="10"/>
      <c r="F2689" s="10"/>
      <c r="I2689" s="13" t="str">
        <f t="array" ref="I2689">IF(D2689="","",INDEX('Товары '!$D$2:$D$78, MATCH(D2689, 'Товары '!$B$2:$B$78, 0)))
</f>
        <v/>
      </c>
      <c r="J2689" s="13" t="str">
        <f>IF(D2689="","",VLOOKUP(D2689, 'Товары '!$B$2:$C$78, 2, FALSE))
</f>
        <v/>
      </c>
      <c r="K2689" s="15">
        <f t="shared" si="53"/>
        <v>0</v>
      </c>
    </row>
    <row r="2690">
      <c r="A2690" s="6">
        <v>47.0</v>
      </c>
      <c r="B2690" s="7"/>
      <c r="C2690" s="8"/>
      <c r="D2690" s="18"/>
      <c r="E2690" s="10"/>
      <c r="F2690" s="10"/>
      <c r="I2690" s="13" t="str">
        <f t="array" ref="I2690">IF(D2690="","",INDEX('Товары '!$D$2:$D$78, MATCH(D2690, 'Товары '!$B$2:$B$78, 0)))
</f>
        <v/>
      </c>
      <c r="J2690" s="13" t="str">
        <f>IF(D2690="","",VLOOKUP(D2690, 'Товары '!$B$2:$C$78, 2, FALSE))
</f>
        <v/>
      </c>
      <c r="K2690" s="15">
        <f t="shared" si="53"/>
        <v>0</v>
      </c>
    </row>
    <row r="2691">
      <c r="A2691" s="6">
        <v>48.0</v>
      </c>
      <c r="B2691" s="7"/>
      <c r="C2691" s="8"/>
      <c r="D2691" s="18"/>
      <c r="E2691" s="10"/>
      <c r="F2691" s="10"/>
      <c r="I2691" s="13" t="str">
        <f t="array" ref="I2691">IF(D2691="","",INDEX('Товары '!$D$2:$D$78, MATCH(D2691, 'Товары '!$B$2:$B$78, 0)))
</f>
        <v/>
      </c>
      <c r="J2691" s="13" t="str">
        <f>IF(D2691="","",VLOOKUP(D2691, 'Товары '!$B$2:$C$78, 2, FALSE))
</f>
        <v/>
      </c>
      <c r="K2691" s="15">
        <f t="shared" si="53"/>
        <v>0</v>
      </c>
    </row>
    <row r="2692">
      <c r="A2692" s="6">
        <v>49.0</v>
      </c>
      <c r="B2692" s="7"/>
      <c r="C2692" s="8"/>
      <c r="D2692" s="18"/>
      <c r="E2692" s="10"/>
      <c r="F2692" s="10"/>
      <c r="I2692" s="13" t="str">
        <f t="array" ref="I2692">IF(D2692="","",INDEX('Товары '!$D$2:$D$78, MATCH(D2692, 'Товары '!$B$2:$B$78, 0)))
</f>
        <v/>
      </c>
      <c r="J2692" s="13" t="str">
        <f>IF(D2692="","",VLOOKUP(D2692, 'Товары '!$B$2:$C$78, 2, FALSE))
</f>
        <v/>
      </c>
      <c r="K2692" s="15">
        <f t="shared" si="53"/>
        <v>0</v>
      </c>
    </row>
    <row r="2693">
      <c r="A2693" s="6">
        <v>50.0</v>
      </c>
      <c r="B2693" s="7"/>
      <c r="C2693" s="8"/>
      <c r="D2693" s="18"/>
      <c r="E2693" s="10"/>
      <c r="F2693" s="10"/>
      <c r="I2693" s="13" t="str">
        <f t="array" ref="I2693">IF(D2693="","",INDEX('Товары '!$D$2:$D$78, MATCH(D2693, 'Товары '!$B$2:$B$78, 0)))
</f>
        <v/>
      </c>
      <c r="J2693" s="13" t="str">
        <f>IF(D2693="","",VLOOKUP(D2693, 'Товары '!$B$2:$C$78, 2, FALSE))
</f>
        <v/>
      </c>
      <c r="K2693" s="15">
        <f t="shared" si="53"/>
        <v>0</v>
      </c>
    </row>
    <row r="2694">
      <c r="A2694" s="6">
        <v>51.0</v>
      </c>
      <c r="B2694" s="7"/>
      <c r="C2694" s="8"/>
      <c r="D2694" s="18"/>
      <c r="E2694" s="10"/>
      <c r="F2694" s="10"/>
      <c r="I2694" s="13" t="str">
        <f t="array" ref="I2694">IF(D2694="","",INDEX('Товары '!$D$2:$D$78, MATCH(D2694, 'Товары '!$B$2:$B$78, 0)))
</f>
        <v/>
      </c>
      <c r="J2694" s="13" t="str">
        <f>IF(D2694="","",VLOOKUP(D2694, 'Товары '!$B$2:$C$78, 2, FALSE))
</f>
        <v/>
      </c>
      <c r="K2694" s="15">
        <f t="shared" si="53"/>
        <v>0</v>
      </c>
    </row>
    <row r="2695">
      <c r="A2695" s="6">
        <v>52.0</v>
      </c>
      <c r="B2695" s="7"/>
      <c r="C2695" s="8"/>
      <c r="D2695" s="18"/>
      <c r="E2695" s="10"/>
      <c r="F2695" s="10"/>
      <c r="I2695" s="13" t="str">
        <f t="array" ref="I2695">IF(D2695="","",INDEX('Товары '!$D$2:$D$78, MATCH(D2695, 'Товары '!$B$2:$B$78, 0)))
</f>
        <v/>
      </c>
      <c r="J2695" s="13" t="str">
        <f>IF(D2695="","",VLOOKUP(D2695, 'Товары '!$B$2:$C$78, 2, FALSE))
</f>
        <v/>
      </c>
      <c r="K2695" s="15">
        <f t="shared" si="53"/>
        <v>0</v>
      </c>
    </row>
    <row r="2696">
      <c r="A2696" s="6">
        <v>53.0</v>
      </c>
      <c r="B2696" s="7"/>
      <c r="C2696" s="8"/>
      <c r="D2696" s="18"/>
      <c r="E2696" s="10"/>
      <c r="F2696" s="10"/>
      <c r="I2696" s="13" t="str">
        <f t="array" ref="I2696">IF(D2696="","",INDEX('Товары '!$D$2:$D$78, MATCH(D2696, 'Товары '!$B$2:$B$78, 0)))
</f>
        <v/>
      </c>
      <c r="J2696" s="13" t="str">
        <f>IF(D2696="","",VLOOKUP(D2696, 'Товары '!$B$2:$C$78, 2, FALSE))
</f>
        <v/>
      </c>
      <c r="K2696" s="15">
        <f t="shared" si="53"/>
        <v>0</v>
      </c>
    </row>
    <row r="2697">
      <c r="A2697" s="6">
        <v>54.0</v>
      </c>
      <c r="B2697" s="7"/>
      <c r="C2697" s="8"/>
      <c r="D2697" s="18"/>
      <c r="E2697" s="10"/>
      <c r="F2697" s="10"/>
      <c r="I2697" s="13" t="str">
        <f t="array" ref="I2697">IF(D2697="","",INDEX('Товары '!$D$2:$D$78, MATCH(D2697, 'Товары '!$B$2:$B$78, 0)))
</f>
        <v/>
      </c>
      <c r="J2697" s="13" t="str">
        <f>IF(D2697="","",VLOOKUP(D2697, 'Товары '!$B$2:$C$78, 2, FALSE))
</f>
        <v/>
      </c>
      <c r="K2697" s="15">
        <f t="shared" si="53"/>
        <v>0</v>
      </c>
    </row>
    <row r="2698">
      <c r="A2698" s="6">
        <v>55.0</v>
      </c>
      <c r="B2698" s="7"/>
      <c r="C2698" s="8"/>
      <c r="D2698" s="18"/>
      <c r="E2698" s="10"/>
      <c r="F2698" s="10"/>
      <c r="I2698" s="13" t="str">
        <f t="array" ref="I2698">IF(D2698="","",INDEX('Товары '!$D$2:$D$78, MATCH(D2698, 'Товары '!$B$2:$B$78, 0)))
</f>
        <v/>
      </c>
      <c r="J2698" s="13" t="str">
        <f>IF(D2698="","",VLOOKUP(D2698, 'Товары '!$B$2:$C$78, 2, FALSE))
</f>
        <v/>
      </c>
      <c r="K2698" s="15">
        <f t="shared" si="53"/>
        <v>0</v>
      </c>
    </row>
    <row r="2699">
      <c r="A2699" s="6">
        <v>56.0</v>
      </c>
      <c r="B2699" s="7"/>
      <c r="C2699" s="8"/>
      <c r="D2699" s="18"/>
      <c r="E2699" s="10"/>
      <c r="F2699" s="10"/>
      <c r="I2699" s="13" t="str">
        <f t="array" ref="I2699">IF(D2699="","",INDEX('Товары '!$D$2:$D$78, MATCH(D2699, 'Товары '!$B$2:$B$78, 0)))
</f>
        <v/>
      </c>
      <c r="J2699" s="13" t="str">
        <f>IF(D2699="","",VLOOKUP(D2699, 'Товары '!$B$2:$C$78, 2, FALSE))
</f>
        <v/>
      </c>
      <c r="K2699" s="15">
        <f t="shared" si="53"/>
        <v>0</v>
      </c>
    </row>
    <row r="2700">
      <c r="A2700" s="6">
        <v>57.0</v>
      </c>
      <c r="B2700" s="7"/>
      <c r="C2700" s="8"/>
      <c r="D2700" s="18"/>
      <c r="E2700" s="10"/>
      <c r="F2700" s="10"/>
      <c r="I2700" s="13" t="str">
        <f t="array" ref="I2700">IF(D2700="","",INDEX('Товары '!$D$2:$D$78, MATCH(D2700, 'Товары '!$B$2:$B$78, 0)))
</f>
        <v/>
      </c>
      <c r="J2700" s="13" t="str">
        <f>IF(D2700="","",VLOOKUP(D2700, 'Товары '!$B$2:$C$78, 2, FALSE))
</f>
        <v/>
      </c>
      <c r="K2700" s="15">
        <f t="shared" si="53"/>
        <v>0</v>
      </c>
    </row>
    <row r="2701">
      <c r="A2701" s="6">
        <v>58.0</v>
      </c>
      <c r="B2701" s="7"/>
      <c r="C2701" s="8"/>
      <c r="D2701" s="18"/>
      <c r="E2701" s="10"/>
      <c r="F2701" s="10"/>
      <c r="I2701" s="13" t="str">
        <f t="array" ref="I2701">IF(D2701="","",INDEX('Товары '!$D$2:$D$78, MATCH(D2701, 'Товары '!$B$2:$B$78, 0)))
</f>
        <v/>
      </c>
      <c r="J2701" s="13" t="str">
        <f>IF(D2701="","",VLOOKUP(D2701, 'Товары '!$B$2:$C$78, 2, FALSE))
</f>
        <v/>
      </c>
      <c r="K2701" s="15">
        <f t="shared" si="53"/>
        <v>0</v>
      </c>
    </row>
    <row r="2702">
      <c r="A2702" s="6">
        <v>59.0</v>
      </c>
      <c r="B2702" s="7"/>
      <c r="C2702" s="8"/>
      <c r="D2702" s="18"/>
      <c r="E2702" s="10"/>
      <c r="F2702" s="10"/>
      <c r="I2702" s="13" t="str">
        <f t="array" ref="I2702">IF(D2702="","",INDEX('Товары '!$D$2:$D$78, MATCH(D2702, 'Товары '!$B$2:$B$78, 0)))
</f>
        <v/>
      </c>
      <c r="J2702" s="13" t="str">
        <f>IF(D2702="","",VLOOKUP(D2702, 'Товары '!$B$2:$C$78, 2, FALSE))
</f>
        <v/>
      </c>
      <c r="K2702" s="15">
        <f t="shared" si="53"/>
        <v>0</v>
      </c>
    </row>
    <row r="2703">
      <c r="A2703" s="6">
        <v>60.0</v>
      </c>
      <c r="B2703" s="7"/>
      <c r="C2703" s="8"/>
      <c r="D2703" s="18"/>
      <c r="E2703" s="10"/>
      <c r="F2703" s="10"/>
      <c r="I2703" s="13" t="str">
        <f t="array" ref="I2703">IF(D2703="","",INDEX('Товары '!$D$2:$D$78, MATCH(D2703, 'Товары '!$B$2:$B$78, 0)))
</f>
        <v/>
      </c>
      <c r="J2703" s="13" t="str">
        <f>IF(D2703="","",VLOOKUP(D2703, 'Товары '!$B$2:$C$78, 2, FALSE))
</f>
        <v/>
      </c>
      <c r="K2703" s="15">
        <f t="shared" si="53"/>
        <v>0</v>
      </c>
    </row>
    <row r="2704">
      <c r="A2704" s="1" t="s">
        <v>0</v>
      </c>
      <c r="B2704" s="1" t="s">
        <v>1</v>
      </c>
      <c r="C2704" s="2" t="s">
        <v>2</v>
      </c>
      <c r="D2704" s="2" t="s">
        <v>3</v>
      </c>
      <c r="E2704" s="3" t="s">
        <v>4</v>
      </c>
      <c r="F2704" s="1" t="s">
        <v>5</v>
      </c>
      <c r="G2704" s="4" t="s">
        <v>6</v>
      </c>
      <c r="H2704" s="5" t="s">
        <v>7</v>
      </c>
      <c r="I2704" s="1" t="s">
        <v>8</v>
      </c>
      <c r="J2704" s="1" t="s">
        <v>9</v>
      </c>
      <c r="K2704" s="1" t="s">
        <v>10</v>
      </c>
    </row>
    <row r="2707">
      <c r="A2707" s="6">
        <v>1.0</v>
      </c>
      <c r="B2707" s="7">
        <v>45996.0</v>
      </c>
      <c r="C2707" s="8">
        <v>0.5733680555555556</v>
      </c>
      <c r="D2707" s="9" t="s">
        <v>18</v>
      </c>
      <c r="E2707" s="10"/>
      <c r="F2707" s="10"/>
      <c r="G2707" s="11">
        <f>SUM(K2707:K2787)</f>
        <v>193.4</v>
      </c>
      <c r="H2707" s="12">
        <f>SUM(J2707:K2787)</f>
        <v>454</v>
      </c>
      <c r="I2707" s="14">
        <f t="array" ref="I2707">IF(D2707="","",INDEX('Товары '!$D$2:$D$78, MATCH(D2707, 'Товары '!$B$2:$B$78, 0)))
</f>
        <v>15</v>
      </c>
      <c r="J2707" s="14">
        <f>IF(D2707="","",VLOOKUP(D2707, 'Товары '!$B$2:$C$78, 2, FALSE))
</f>
        <v>8</v>
      </c>
      <c r="K2707" s="15">
        <f t="shared" ref="K2707:K2752" si="54">IF(OR(I2707="", J2707=""), "", VALUE(I2707) - VALUE(J2707))-F2707
</f>
        <v>7</v>
      </c>
    </row>
    <row r="2708">
      <c r="A2708" s="6">
        <v>2.0</v>
      </c>
      <c r="B2708" s="7">
        <v>45996.0</v>
      </c>
      <c r="C2708" s="16">
        <v>0.5794212962962964</v>
      </c>
      <c r="D2708" s="9" t="s">
        <v>11</v>
      </c>
      <c r="E2708" s="10"/>
      <c r="F2708" s="10"/>
      <c r="I2708" s="13">
        <f t="array" ref="I2708">IF(D2708="","",INDEX('Товары '!$D$2:$D$78, MATCH(D2708, 'Товары '!$B$2:$B$78, 0)))
</f>
        <v>15</v>
      </c>
      <c r="J2708" s="14">
        <f>IF(D2708="","",VLOOKUP(D2708, 'Товары '!$B$2:$C$78, 2, FALSE))
</f>
        <v>9</v>
      </c>
      <c r="K2708" s="15">
        <f t="shared" si="54"/>
        <v>6</v>
      </c>
    </row>
    <row r="2709">
      <c r="A2709" s="6">
        <v>3.0</v>
      </c>
      <c r="B2709" s="17">
        <v>45996.0</v>
      </c>
      <c r="C2709" s="8">
        <v>0.5964699074074075</v>
      </c>
      <c r="D2709" s="9" t="s">
        <v>20</v>
      </c>
      <c r="E2709" s="10"/>
      <c r="F2709" s="10"/>
      <c r="I2709" s="14">
        <f t="array" ref="I2709">IF(D2709="","",INDEX('Товары '!$D$2:$D$78, MATCH(D2709, 'Товары '!$B$2:$B$78, 0)))
</f>
        <v>15</v>
      </c>
      <c r="J2709" s="14">
        <f>IF(D2709="","",VLOOKUP(D2709, 'Товары '!$B$2:$C$78, 2, FALSE))
</f>
        <v>9</v>
      </c>
      <c r="K2709" s="15">
        <f t="shared" si="54"/>
        <v>6</v>
      </c>
    </row>
    <row r="2710">
      <c r="A2710" s="6">
        <v>4.0</v>
      </c>
      <c r="B2710" s="17">
        <v>45996.0</v>
      </c>
      <c r="C2710" s="8">
        <v>0.6081712962962963</v>
      </c>
      <c r="D2710" s="9" t="s">
        <v>11</v>
      </c>
      <c r="E2710" s="10"/>
      <c r="F2710" s="10"/>
      <c r="I2710" s="13">
        <f t="array" ref="I2710">IF(D2710="","",INDEX('Товары '!$D$2:$D$78, MATCH(D2710, 'Товары '!$B$2:$B$78, 0)))
</f>
        <v>15</v>
      </c>
      <c r="J2710" s="14">
        <f>IF(D2710="","",VLOOKUP(D2710, 'Товары '!$B$2:$C$78, 2, FALSE))
</f>
        <v>9</v>
      </c>
      <c r="K2710" s="15">
        <f t="shared" si="54"/>
        <v>6</v>
      </c>
    </row>
    <row r="2711">
      <c r="A2711" s="6">
        <v>5.0</v>
      </c>
      <c r="B2711" s="17">
        <v>45996.0</v>
      </c>
      <c r="C2711" s="8">
        <v>0.6082638888888889</v>
      </c>
      <c r="D2711" s="9" t="s">
        <v>12</v>
      </c>
      <c r="E2711" s="10"/>
      <c r="F2711" s="10"/>
      <c r="I2711" s="14">
        <f t="array" ref="I2711">IF(D2711="","",INDEX('Товары '!$D$2:$D$78, MATCH(D2711, 'Товары '!$B$2:$B$78, 0)))
</f>
        <v>13</v>
      </c>
      <c r="J2711" s="14">
        <f>IF(D2711="","",VLOOKUP(D2711, 'Товары '!$B$2:$C$78, 2, FALSE))
</f>
        <v>6.4</v>
      </c>
      <c r="K2711" s="15">
        <f t="shared" si="54"/>
        <v>6.6</v>
      </c>
    </row>
    <row r="2712">
      <c r="A2712" s="6">
        <v>6.0</v>
      </c>
      <c r="B2712" s="7">
        <v>45996.0</v>
      </c>
      <c r="C2712" s="8">
        <v>0.6221180555555555</v>
      </c>
      <c r="D2712" s="9" t="s">
        <v>20</v>
      </c>
      <c r="E2712" s="10"/>
      <c r="F2712" s="10"/>
      <c r="I2712" s="14">
        <f t="array" ref="I2712">IF(D2712="","",INDEX('Товары '!$D$2:$D$78, MATCH(D2712, 'Товары '!$B$2:$B$78, 0)))
</f>
        <v>15</v>
      </c>
      <c r="J2712" s="14">
        <f>IF(D2712="","",VLOOKUP(D2712, 'Товары '!$B$2:$C$78, 2, FALSE))
</f>
        <v>9</v>
      </c>
      <c r="K2712" s="15">
        <f t="shared" si="54"/>
        <v>6</v>
      </c>
    </row>
    <row r="2713">
      <c r="A2713" s="6">
        <v>7.0</v>
      </c>
      <c r="B2713" s="7">
        <v>45996.0</v>
      </c>
      <c r="C2713" s="8">
        <v>0.6221180555555555</v>
      </c>
      <c r="D2713" s="9" t="s">
        <v>15</v>
      </c>
      <c r="E2713" s="10"/>
      <c r="F2713" s="10"/>
      <c r="I2713" s="13">
        <f t="array" ref="I2713">IF(D2713="","",INDEX('Товары '!$D$2:$D$78, MATCH(D2713, 'Товары '!$B$2:$B$78, 0)))
</f>
        <v>15</v>
      </c>
      <c r="J2713" s="14">
        <f>IF(D2713="","",VLOOKUP(D2713, 'Товары '!$B$2:$C$78, 2, FALSE))
</f>
        <v>9</v>
      </c>
      <c r="K2713" s="15">
        <f t="shared" si="54"/>
        <v>6</v>
      </c>
    </row>
    <row r="2714">
      <c r="A2714" s="6">
        <v>8.0</v>
      </c>
      <c r="B2714" s="7">
        <v>45996.0</v>
      </c>
      <c r="C2714" s="8">
        <v>0.6292824074074074</v>
      </c>
      <c r="D2714" s="9" t="s">
        <v>15</v>
      </c>
      <c r="E2714" s="10"/>
      <c r="F2714" s="10"/>
      <c r="I2714" s="13">
        <f t="array" ref="I2714">IF(D2714="","",INDEX('Товары '!$D$2:$D$78, MATCH(D2714, 'Товары '!$B$2:$B$78, 0)))
</f>
        <v>15</v>
      </c>
      <c r="J2714" s="14">
        <f>IF(D2714="","",VLOOKUP(D2714, 'Товары '!$B$2:$C$78, 2, FALSE))
</f>
        <v>9</v>
      </c>
      <c r="K2714" s="15">
        <f t="shared" si="54"/>
        <v>6</v>
      </c>
    </row>
    <row r="2715">
      <c r="A2715" s="6">
        <v>9.0</v>
      </c>
      <c r="B2715" s="7">
        <v>45996.0</v>
      </c>
      <c r="C2715" s="8">
        <v>0.6587152777777778</v>
      </c>
      <c r="D2715" s="9" t="s">
        <v>11</v>
      </c>
      <c r="E2715" s="10"/>
      <c r="F2715" s="10"/>
      <c r="I2715" s="13">
        <f t="array" ref="I2715">IF(D2715="","",INDEX('Товары '!$D$2:$D$78, MATCH(D2715, 'Товары '!$B$2:$B$78, 0)))
</f>
        <v>15</v>
      </c>
      <c r="J2715" s="14">
        <f>IF(D2715="","",VLOOKUP(D2715, 'Товары '!$B$2:$C$78, 2, FALSE))
</f>
        <v>9</v>
      </c>
      <c r="K2715" s="15">
        <f t="shared" si="54"/>
        <v>6</v>
      </c>
    </row>
    <row r="2716">
      <c r="A2716" s="6">
        <v>10.0</v>
      </c>
      <c r="B2716" s="7">
        <v>45996.0</v>
      </c>
      <c r="C2716" s="8">
        <v>0.6701388888888888</v>
      </c>
      <c r="D2716" s="9" t="s">
        <v>20</v>
      </c>
      <c r="E2716" s="10"/>
      <c r="F2716" s="10"/>
      <c r="I2716" s="14">
        <f t="array" ref="I2716">IF(D2716="","",INDEX('Товары '!$D$2:$D$78, MATCH(D2716, 'Товары '!$B$2:$B$78, 0)))
</f>
        <v>15</v>
      </c>
      <c r="J2716" s="14">
        <f>IF(D2716="","",VLOOKUP(D2716, 'Товары '!$B$2:$C$78, 2, FALSE))
</f>
        <v>9</v>
      </c>
      <c r="K2716" s="15">
        <f t="shared" si="54"/>
        <v>6</v>
      </c>
    </row>
    <row r="2717">
      <c r="A2717" s="6">
        <v>11.0</v>
      </c>
      <c r="B2717" s="7">
        <v>45996.0</v>
      </c>
      <c r="C2717" s="8">
        <v>0.675162037037037</v>
      </c>
      <c r="D2717" s="9" t="s">
        <v>21</v>
      </c>
      <c r="E2717" s="10"/>
      <c r="F2717" s="10"/>
      <c r="I2717" s="13">
        <f t="array" ref="I2717">IF(D2717="","",INDEX('Товары '!$D$2:$D$78, MATCH(D2717, 'Товары '!$B$2:$B$78, 0)))
</f>
        <v>15</v>
      </c>
      <c r="J2717" s="14">
        <f>IF(D2717="","",VLOOKUP(D2717, 'Товары '!$B$2:$C$78, 2, FALSE))
</f>
        <v>6.9</v>
      </c>
      <c r="K2717" s="15">
        <f t="shared" si="54"/>
        <v>8.1</v>
      </c>
    </row>
    <row r="2718">
      <c r="A2718" s="6">
        <v>12.0</v>
      </c>
      <c r="B2718" s="7">
        <v>45996.0</v>
      </c>
      <c r="C2718" s="8">
        <v>0.675162037037037</v>
      </c>
      <c r="D2718" s="9" t="s">
        <v>12</v>
      </c>
      <c r="E2718" s="10"/>
      <c r="F2718" s="10"/>
      <c r="I2718" s="14">
        <f t="array" ref="I2718">IF(D2718="","",INDEX('Товары '!$D$2:$D$78, MATCH(D2718, 'Товары '!$B$2:$B$78, 0)))
</f>
        <v>13</v>
      </c>
      <c r="J2718" s="14">
        <f>IF(D2718="","",VLOOKUP(D2718, 'Товары '!$B$2:$C$78, 2, FALSE))
</f>
        <v>6.4</v>
      </c>
      <c r="K2718" s="15">
        <f t="shared" si="54"/>
        <v>6.6</v>
      </c>
    </row>
    <row r="2719">
      <c r="A2719" s="6">
        <v>13.0</v>
      </c>
      <c r="B2719" s="7">
        <v>45996.0</v>
      </c>
      <c r="C2719" s="8">
        <v>0.6763773148148148</v>
      </c>
      <c r="D2719" s="6" t="s">
        <v>11</v>
      </c>
      <c r="E2719" s="10"/>
      <c r="F2719" s="10"/>
      <c r="I2719" s="13">
        <f t="array" ref="I2719">IF(D2719="","",INDEX('Товары '!$D$2:$D$78, MATCH(D2719, 'Товары '!$B$2:$B$78, 0)))
</f>
        <v>15</v>
      </c>
      <c r="J2719" s="14">
        <f>IF(D2719="","",VLOOKUP(D2719, 'Товары '!$B$2:$C$78, 2, FALSE))
</f>
        <v>9</v>
      </c>
      <c r="K2719" s="15">
        <f t="shared" si="54"/>
        <v>6</v>
      </c>
    </row>
    <row r="2720">
      <c r="A2720" s="6">
        <v>14.0</v>
      </c>
      <c r="B2720" s="7">
        <v>45996.0</v>
      </c>
      <c r="C2720" s="8">
        <v>0.6939930555555556</v>
      </c>
      <c r="D2720" s="6" t="s">
        <v>20</v>
      </c>
      <c r="E2720" s="10"/>
      <c r="F2720" s="10">
        <v>5.0</v>
      </c>
      <c r="I2720" s="14">
        <f t="array" ref="I2720">IF(D2720="","",INDEX('Товары '!$D$2:$D$78, MATCH(D2720, 'Товары '!$B$2:$B$78, 0)))
</f>
        <v>15</v>
      </c>
      <c r="J2720" s="14">
        <f>IF(D2720="","",VLOOKUP(D2720, 'Товары '!$B$2:$C$78, 2, FALSE))
</f>
        <v>9</v>
      </c>
      <c r="K2720" s="15">
        <f t="shared" si="54"/>
        <v>1</v>
      </c>
    </row>
    <row r="2721">
      <c r="A2721" s="6">
        <v>15.0</v>
      </c>
      <c r="B2721" s="7">
        <v>45996.0</v>
      </c>
      <c r="C2721" s="8">
        <v>0.7042824074074074</v>
      </c>
      <c r="D2721" s="6" t="s">
        <v>15</v>
      </c>
      <c r="E2721" s="10"/>
      <c r="F2721" s="10"/>
      <c r="I2721" s="13">
        <f t="array" ref="I2721">IF(D2721="","",INDEX('Товары '!$D$2:$D$78, MATCH(D2721, 'Товары '!$B$2:$B$78, 0)))
</f>
        <v>15</v>
      </c>
      <c r="J2721" s="14">
        <f>IF(D2721="","",VLOOKUP(D2721, 'Товары '!$B$2:$C$78, 2, FALSE))
</f>
        <v>9</v>
      </c>
      <c r="K2721" s="15">
        <f t="shared" si="54"/>
        <v>6</v>
      </c>
    </row>
    <row r="2722">
      <c r="A2722" s="6">
        <v>16.0</v>
      </c>
      <c r="B2722" s="7">
        <v>45996.0</v>
      </c>
      <c r="C2722" s="8">
        <v>0.710925925925926</v>
      </c>
      <c r="D2722" s="6" t="s">
        <v>20</v>
      </c>
      <c r="E2722" s="10"/>
      <c r="F2722" s="10"/>
      <c r="I2722" s="14">
        <f t="array" ref="I2722">IF(D2722="","",INDEX('Товары '!$D$2:$D$78, MATCH(D2722, 'Товары '!$B$2:$B$78, 0)))
</f>
        <v>15</v>
      </c>
      <c r="J2722" s="14">
        <f>IF(D2722="","",VLOOKUP(D2722, 'Товары '!$B$2:$C$78, 2, FALSE))
</f>
        <v>9</v>
      </c>
      <c r="K2722" s="15">
        <f t="shared" si="54"/>
        <v>6</v>
      </c>
    </row>
    <row r="2723">
      <c r="A2723" s="6">
        <v>17.0</v>
      </c>
      <c r="B2723" s="7">
        <v>45996.0</v>
      </c>
      <c r="C2723" s="8">
        <v>0.7110300925925926</v>
      </c>
      <c r="D2723" s="6" t="s">
        <v>12</v>
      </c>
      <c r="E2723" s="10"/>
      <c r="F2723" s="10">
        <v>3.0</v>
      </c>
      <c r="I2723" s="14">
        <f t="array" ref="I2723">IF(D2723="","",INDEX('Товары '!$D$2:$D$78, MATCH(D2723, 'Товары '!$B$2:$B$78, 0)))
</f>
        <v>13</v>
      </c>
      <c r="J2723" s="14">
        <f>IF(D2723="","",VLOOKUP(D2723, 'Товары '!$B$2:$C$78, 2, FALSE))
</f>
        <v>6.4</v>
      </c>
      <c r="K2723" s="15">
        <f t="shared" si="54"/>
        <v>3.6</v>
      </c>
    </row>
    <row r="2724">
      <c r="A2724" s="6">
        <v>18.0</v>
      </c>
      <c r="B2724" s="7">
        <v>45996.0</v>
      </c>
      <c r="C2724" s="8">
        <v>0.7138888888888889</v>
      </c>
      <c r="D2724" s="6" t="s">
        <v>15</v>
      </c>
      <c r="E2724" s="10"/>
      <c r="F2724" s="10"/>
      <c r="I2724" s="13">
        <f t="array" ref="I2724">IF(D2724="","",INDEX('Товары '!$D$2:$D$78, MATCH(D2724, 'Товары '!$B$2:$B$78, 0)))
</f>
        <v>15</v>
      </c>
      <c r="J2724" s="14">
        <f>IF(D2724="","",VLOOKUP(D2724, 'Товары '!$B$2:$C$78, 2, FALSE))
</f>
        <v>9</v>
      </c>
      <c r="K2724" s="15">
        <f t="shared" si="54"/>
        <v>6</v>
      </c>
    </row>
    <row r="2725">
      <c r="A2725" s="6">
        <v>19.0</v>
      </c>
      <c r="B2725" s="7">
        <v>45996.0</v>
      </c>
      <c r="C2725" s="8">
        <v>0.7138888888888889</v>
      </c>
      <c r="D2725" s="6" t="s">
        <v>12</v>
      </c>
      <c r="E2725" s="10"/>
      <c r="F2725" s="10"/>
      <c r="I2725" s="14">
        <f t="array" ref="I2725">IF(D2725="","",INDEX('Товары '!$D$2:$D$78, MATCH(D2725, 'Товары '!$B$2:$B$78, 0)))
</f>
        <v>13</v>
      </c>
      <c r="J2725" s="14">
        <f>IF(D2725="","",VLOOKUP(D2725, 'Товары '!$B$2:$C$78, 2, FALSE))
</f>
        <v>6.4</v>
      </c>
      <c r="K2725" s="15">
        <f t="shared" si="54"/>
        <v>6.6</v>
      </c>
    </row>
    <row r="2726">
      <c r="A2726" s="6">
        <v>20.0</v>
      </c>
      <c r="B2726" s="7">
        <v>45996.0</v>
      </c>
      <c r="C2726" s="8">
        <v>0.7400578703703704</v>
      </c>
      <c r="D2726" s="6" t="s">
        <v>18</v>
      </c>
      <c r="E2726" s="10"/>
      <c r="F2726" s="10"/>
      <c r="I2726" s="14">
        <f t="array" ref="I2726">IF(D2726="","",INDEX('Товары '!$D$2:$D$78, MATCH(D2726, 'Товары '!$B$2:$B$78, 0)))
</f>
        <v>15</v>
      </c>
      <c r="J2726" s="14">
        <f>IF(D2726="","",VLOOKUP(D2726, 'Товары '!$B$2:$C$78, 2, FALSE))
</f>
        <v>8</v>
      </c>
      <c r="K2726" s="15">
        <f t="shared" si="54"/>
        <v>7</v>
      </c>
    </row>
    <row r="2727">
      <c r="A2727" s="6">
        <v>21.0</v>
      </c>
      <c r="B2727" s="7">
        <v>45996.0</v>
      </c>
      <c r="C2727" s="8">
        <v>0.7468287037037037</v>
      </c>
      <c r="D2727" s="6" t="s">
        <v>20</v>
      </c>
      <c r="E2727" s="10"/>
      <c r="F2727" s="10"/>
      <c r="I2727" s="14">
        <f t="array" ref="I2727">IF(D2727="","",INDEX('Товары '!$D$2:$D$78, MATCH(D2727, 'Товары '!$B$2:$B$78, 0)))
</f>
        <v>15</v>
      </c>
      <c r="J2727" s="14">
        <f>IF(D2727="","",VLOOKUP(D2727, 'Товары '!$B$2:$C$78, 2, FALSE))
</f>
        <v>9</v>
      </c>
      <c r="K2727" s="15">
        <f t="shared" si="54"/>
        <v>6</v>
      </c>
    </row>
    <row r="2728">
      <c r="A2728" s="6">
        <v>22.0</v>
      </c>
      <c r="B2728" s="7">
        <v>45996.0</v>
      </c>
      <c r="C2728" s="8">
        <v>0.8467592592592592</v>
      </c>
      <c r="D2728" s="6" t="s">
        <v>15</v>
      </c>
      <c r="E2728" s="10"/>
      <c r="F2728" s="10"/>
      <c r="I2728" s="13">
        <f t="array" ref="I2728">IF(D2728="","",INDEX('Товары '!$D$2:$D$78, MATCH(D2728, 'Товары '!$B$2:$B$78, 0)))
</f>
        <v>15</v>
      </c>
      <c r="J2728" s="14">
        <f>IF(D2728="","",VLOOKUP(D2728, 'Товары '!$B$2:$C$78, 2, FALSE))
</f>
        <v>9</v>
      </c>
      <c r="K2728" s="15">
        <f t="shared" si="54"/>
        <v>6</v>
      </c>
    </row>
    <row r="2729">
      <c r="A2729" s="6">
        <v>23.0</v>
      </c>
      <c r="B2729" s="7">
        <v>45996.0</v>
      </c>
      <c r="C2729" s="8">
        <v>0.7792708333333334</v>
      </c>
      <c r="D2729" s="6" t="s">
        <v>14</v>
      </c>
      <c r="E2729" s="10"/>
      <c r="F2729" s="10"/>
      <c r="I2729" s="14">
        <f t="array" ref="I2729">IF(D2729="","",INDEX('Товары '!$D$2:$D$78, MATCH(D2729, 'Товары '!$B$2:$B$78, 0)))
</f>
        <v>15</v>
      </c>
      <c r="J2729" s="14">
        <f>IF(D2729="","",VLOOKUP(D2729, 'Товары '!$B$2:$C$78, 2, FALSE))
</f>
        <v>9</v>
      </c>
      <c r="K2729" s="15">
        <f t="shared" si="54"/>
        <v>6</v>
      </c>
    </row>
    <row r="2730">
      <c r="A2730" s="6">
        <v>24.0</v>
      </c>
      <c r="B2730" s="7">
        <v>45996.0</v>
      </c>
      <c r="C2730" s="8">
        <v>0.7838657407407408</v>
      </c>
      <c r="D2730" s="6" t="s">
        <v>11</v>
      </c>
      <c r="E2730" s="10"/>
      <c r="F2730" s="10"/>
      <c r="I2730" s="13">
        <f t="array" ref="I2730">IF(D2730="","",INDEX('Товары '!$D$2:$D$78, MATCH(D2730, 'Товары '!$B$2:$B$78, 0)))
</f>
        <v>15</v>
      </c>
      <c r="J2730" s="14">
        <f>IF(D2730="","",VLOOKUP(D2730, 'Товары '!$B$2:$C$78, 2, FALSE))
</f>
        <v>9</v>
      </c>
      <c r="K2730" s="15">
        <f t="shared" si="54"/>
        <v>6</v>
      </c>
    </row>
    <row r="2731">
      <c r="A2731" s="6">
        <v>25.0</v>
      </c>
      <c r="B2731" s="7">
        <v>45996.0</v>
      </c>
      <c r="C2731" s="8">
        <v>0.8150347222222222</v>
      </c>
      <c r="D2731" s="6" t="s">
        <v>20</v>
      </c>
      <c r="E2731" s="10"/>
      <c r="F2731" s="10">
        <v>4.0</v>
      </c>
      <c r="I2731" s="14">
        <f t="array" ref="I2731">IF(D2731="","",INDEX('Товары '!$D$2:$D$78, MATCH(D2731, 'Товары '!$B$2:$B$78, 0)))
</f>
        <v>15</v>
      </c>
      <c r="J2731" s="14">
        <f>IF(D2731="","",VLOOKUP(D2731, 'Товары '!$B$2:$C$78, 2, FALSE))
</f>
        <v>9</v>
      </c>
      <c r="K2731" s="15">
        <f t="shared" si="54"/>
        <v>2</v>
      </c>
    </row>
    <row r="2732">
      <c r="A2732" s="6">
        <v>26.0</v>
      </c>
      <c r="B2732" s="7">
        <v>45996.0</v>
      </c>
      <c r="C2732" s="8">
        <v>0.8476273148148148</v>
      </c>
      <c r="D2732" s="6" t="s">
        <v>21</v>
      </c>
      <c r="E2732" s="10"/>
      <c r="F2732" s="10"/>
      <c r="I2732" s="13">
        <f t="array" ref="I2732">IF(D2732="","",INDEX('Товары '!$D$2:$D$78, MATCH(D2732, 'Товары '!$B$2:$B$78, 0)))
</f>
        <v>15</v>
      </c>
      <c r="J2732" s="14">
        <f>IF(D2732="","",VLOOKUP(D2732, 'Товары '!$B$2:$C$78, 2, FALSE))
</f>
        <v>6.9</v>
      </c>
      <c r="K2732" s="15">
        <f t="shared" si="54"/>
        <v>8.1</v>
      </c>
    </row>
    <row r="2733">
      <c r="A2733" s="6">
        <v>27.0</v>
      </c>
      <c r="B2733" s="7">
        <v>45996.0</v>
      </c>
      <c r="C2733" s="8">
        <v>0.8516550925925926</v>
      </c>
      <c r="D2733" s="6" t="s">
        <v>22</v>
      </c>
      <c r="E2733" s="10"/>
      <c r="F2733" s="10"/>
      <c r="I2733" s="14">
        <f t="array" ref="I2733">IF(D2733="","",INDEX('Товары '!$D$2:$D$78, MATCH(D2733, 'Товары '!$B$2:$B$78, 0)))
</f>
        <v>15</v>
      </c>
      <c r="J2733" s="14">
        <f>IF(D2733="","",VLOOKUP(D2733, 'Товары '!$B$2:$C$78, 2, FALSE))
</f>
        <v>6</v>
      </c>
      <c r="K2733" s="15">
        <f t="shared" si="54"/>
        <v>9</v>
      </c>
    </row>
    <row r="2734">
      <c r="A2734" s="6">
        <v>28.0</v>
      </c>
      <c r="B2734" s="7">
        <v>45996.0</v>
      </c>
      <c r="C2734" s="8">
        <v>0.881099537037037</v>
      </c>
      <c r="D2734" s="6" t="s">
        <v>12</v>
      </c>
      <c r="E2734" s="10"/>
      <c r="F2734" s="10"/>
      <c r="I2734" s="14">
        <f t="array" ref="I2734">IF(D2734="","",INDEX('Товары '!$D$2:$D$78, MATCH(D2734, 'Товары '!$B$2:$B$78, 0)))
</f>
        <v>13</v>
      </c>
      <c r="J2734" s="14">
        <f>IF(D2734="","",VLOOKUP(D2734, 'Товары '!$B$2:$C$78, 2, FALSE))
</f>
        <v>6.4</v>
      </c>
      <c r="K2734" s="15">
        <f t="shared" si="54"/>
        <v>6.6</v>
      </c>
    </row>
    <row r="2735">
      <c r="A2735" s="6">
        <v>29.0</v>
      </c>
      <c r="B2735" s="7">
        <v>45996.0</v>
      </c>
      <c r="C2735" s="8">
        <v>0.8842592592592593</v>
      </c>
      <c r="D2735" s="6" t="s">
        <v>12</v>
      </c>
      <c r="E2735" s="10"/>
      <c r="F2735" s="10"/>
      <c r="I2735" s="14">
        <f t="array" ref="I2735">IF(D2735="","",INDEX('Товары '!$D$2:$D$78, MATCH(D2735, 'Товары '!$B$2:$B$78, 0)))
</f>
        <v>13</v>
      </c>
      <c r="J2735" s="14">
        <f>IF(D2735="","",VLOOKUP(D2735, 'Товары '!$B$2:$C$78, 2, FALSE))
</f>
        <v>6.4</v>
      </c>
      <c r="K2735" s="15">
        <f t="shared" si="54"/>
        <v>6.6</v>
      </c>
    </row>
    <row r="2736">
      <c r="A2736" s="6">
        <v>30.0</v>
      </c>
      <c r="B2736" s="7">
        <v>45996.0</v>
      </c>
      <c r="C2736" s="8">
        <v>0.899525462962963</v>
      </c>
      <c r="D2736" s="6" t="s">
        <v>11</v>
      </c>
      <c r="E2736" s="10"/>
      <c r="F2736" s="10"/>
      <c r="I2736" s="13">
        <f t="array" ref="I2736">IF(D2736="","",INDEX('Товары '!$D$2:$D$78, MATCH(D2736, 'Товары '!$B$2:$B$78, 0)))
</f>
        <v>15</v>
      </c>
      <c r="J2736" s="14">
        <f>IF(D2736="","",VLOOKUP(D2736, 'Товары '!$B$2:$C$78, 2, FALSE))
</f>
        <v>9</v>
      </c>
      <c r="K2736" s="15">
        <f t="shared" si="54"/>
        <v>6</v>
      </c>
    </row>
    <row r="2737">
      <c r="A2737" s="6">
        <v>31.0</v>
      </c>
      <c r="B2737" s="7">
        <v>45997.0</v>
      </c>
      <c r="C2737" s="8">
        <v>0.5857175925925926</v>
      </c>
      <c r="D2737" s="6" t="s">
        <v>12</v>
      </c>
      <c r="E2737" s="10"/>
      <c r="F2737" s="10"/>
      <c r="I2737" s="14">
        <f t="array" ref="I2737">IF(D2737="","",INDEX('Товары '!$D$2:$D$78, MATCH(D2737, 'Товары '!$B$2:$B$78, 0)))
</f>
        <v>13</v>
      </c>
      <c r="J2737" s="14">
        <f>IF(D2737="","",VLOOKUP(D2737, 'Товары '!$B$2:$C$78, 2, FALSE))
</f>
        <v>6.4</v>
      </c>
      <c r="K2737" s="15">
        <f t="shared" si="54"/>
        <v>6.6</v>
      </c>
    </row>
    <row r="2738">
      <c r="A2738" s="6">
        <v>32.0</v>
      </c>
      <c r="B2738" s="7"/>
      <c r="C2738" s="8"/>
      <c r="D2738" s="18"/>
      <c r="E2738" s="10"/>
      <c r="F2738" s="10"/>
      <c r="I2738" s="13" t="str">
        <f t="array" ref="I2738">IF(D2738="","",INDEX('Товары '!$D$2:$D$78, MATCH(D2738, 'Товары '!$B$2:$B$78, 0)))
</f>
        <v/>
      </c>
      <c r="J2738" s="13" t="str">
        <f>IF(D2738="","",VLOOKUP(D2738, 'Товары '!$B$2:$C$78, 2, FALSE))
</f>
        <v/>
      </c>
      <c r="K2738" s="15">
        <f t="shared" si="54"/>
        <v>0</v>
      </c>
    </row>
    <row r="2739">
      <c r="A2739" s="6">
        <v>33.0</v>
      </c>
      <c r="B2739" s="7"/>
      <c r="C2739" s="8"/>
      <c r="D2739" s="18"/>
      <c r="E2739" s="10"/>
      <c r="F2739" s="10"/>
      <c r="I2739" s="13" t="str">
        <f t="array" ref="I2739">IF(D2739="","",INDEX('Товары '!$D$2:$D$78, MATCH(D2739, 'Товары '!$B$2:$B$78, 0)))
</f>
        <v/>
      </c>
      <c r="J2739" s="13" t="str">
        <f>IF(D2739="","",VLOOKUP(D2739, 'Товары '!$B$2:$C$78, 2, FALSE))
</f>
        <v/>
      </c>
      <c r="K2739" s="15">
        <f t="shared" si="54"/>
        <v>0</v>
      </c>
    </row>
    <row r="2740">
      <c r="A2740" s="6">
        <v>34.0</v>
      </c>
      <c r="B2740" s="7"/>
      <c r="C2740" s="8"/>
      <c r="D2740" s="18"/>
      <c r="E2740" s="10"/>
      <c r="F2740" s="10"/>
      <c r="I2740" s="13" t="str">
        <f t="array" ref="I2740">IF(D2740="","",INDEX('Товары '!$D$2:$D$78, MATCH(D2740, 'Товары '!$B$2:$B$78, 0)))
</f>
        <v/>
      </c>
      <c r="J2740" s="13" t="str">
        <f>IF(D2740="","",VLOOKUP(D2740, 'Товары '!$B$2:$C$78, 2, FALSE))
</f>
        <v/>
      </c>
      <c r="K2740" s="15">
        <f t="shared" si="54"/>
        <v>0</v>
      </c>
    </row>
    <row r="2741">
      <c r="A2741" s="6">
        <v>35.0</v>
      </c>
      <c r="B2741" s="7"/>
      <c r="C2741" s="8"/>
      <c r="D2741" s="18"/>
      <c r="E2741" s="10"/>
      <c r="F2741" s="10"/>
      <c r="I2741" s="13" t="str">
        <f t="array" ref="I2741">IF(D2741="","",INDEX('Товары '!$D$2:$D$78, MATCH(D2741, 'Товары '!$B$2:$B$78, 0)))
</f>
        <v/>
      </c>
      <c r="J2741" s="13" t="str">
        <f>IF(D2741="","",VLOOKUP(D2741, 'Товары '!$B$2:$C$78, 2, FALSE))
</f>
        <v/>
      </c>
      <c r="K2741" s="15">
        <f t="shared" si="54"/>
        <v>0</v>
      </c>
    </row>
    <row r="2742">
      <c r="A2742" s="6">
        <v>36.0</v>
      </c>
      <c r="B2742" s="7"/>
      <c r="C2742" s="8"/>
      <c r="D2742" s="18"/>
      <c r="E2742" s="10"/>
      <c r="F2742" s="10"/>
      <c r="I2742" s="13" t="str">
        <f t="array" ref="I2742">IF(D2742="","",INDEX('Товары '!$D$2:$D$78, MATCH(D2742, 'Товары '!$B$2:$B$78, 0)))
</f>
        <v/>
      </c>
      <c r="J2742" s="13" t="str">
        <f>IF(D2742="","",VLOOKUP(D2742, 'Товары '!$B$2:$C$78, 2, FALSE))
</f>
        <v/>
      </c>
      <c r="K2742" s="15">
        <f t="shared" si="54"/>
        <v>0</v>
      </c>
    </row>
    <row r="2743">
      <c r="A2743" s="6">
        <v>37.0</v>
      </c>
      <c r="E2743" s="10"/>
      <c r="F2743" s="10"/>
      <c r="I2743" s="13">
        <f t="array" ref="I2743">IF(D2728="","",INDEX('Товары '!$D$2:$D$78, MATCH(D2728, 'Товары '!$B$2:$B$78, 0)))
</f>
        <v>15</v>
      </c>
      <c r="J2743" s="14">
        <f>IF(D2728="","",VLOOKUP(D2728, 'Товары '!$B$2:$C$78, 2, FALSE))
</f>
        <v>9</v>
      </c>
      <c r="K2743" s="15">
        <f t="shared" si="54"/>
        <v>6</v>
      </c>
    </row>
    <row r="2744">
      <c r="A2744" s="6">
        <v>38.0</v>
      </c>
      <c r="B2744" s="7"/>
      <c r="C2744" s="8"/>
      <c r="D2744" s="18"/>
      <c r="E2744" s="10"/>
      <c r="F2744" s="10"/>
      <c r="I2744" s="13" t="str">
        <f t="array" ref="I2744">IF(D2744="","",INDEX('Товары '!$D$2:$D$78, MATCH(D2744, 'Товары '!$B$2:$B$78, 0)))
</f>
        <v/>
      </c>
      <c r="J2744" s="13" t="str">
        <f>IF(D2744="","",VLOOKUP(D2744, 'Товары '!$B$2:$C$78, 2, FALSE))
</f>
        <v/>
      </c>
      <c r="K2744" s="15">
        <f t="shared" si="54"/>
        <v>0</v>
      </c>
    </row>
    <row r="2745">
      <c r="A2745" s="6">
        <v>39.0</v>
      </c>
      <c r="B2745" s="7"/>
      <c r="C2745" s="8"/>
      <c r="D2745" s="18"/>
      <c r="E2745" s="10"/>
      <c r="F2745" s="10"/>
      <c r="I2745" s="13" t="str">
        <f t="array" ref="I2745">IF(D2745="","",INDEX('Товары '!$D$2:$D$78, MATCH(D2745, 'Товары '!$B$2:$B$78, 0)))
</f>
        <v/>
      </c>
      <c r="J2745" s="13" t="str">
        <f>IF(D2745="","",VLOOKUP(D2745, 'Товары '!$B$2:$C$78, 2, FALSE))
</f>
        <v/>
      </c>
      <c r="K2745" s="15">
        <f t="shared" si="54"/>
        <v>0</v>
      </c>
    </row>
    <row r="2746">
      <c r="A2746" s="6">
        <v>40.0</v>
      </c>
      <c r="B2746" s="7"/>
      <c r="C2746" s="8"/>
      <c r="D2746" s="18"/>
      <c r="E2746" s="10"/>
      <c r="F2746" s="10"/>
      <c r="I2746" s="13" t="str">
        <f t="array" ref="I2746">IF(D2746="","",INDEX('Товары '!$D$2:$D$78, MATCH(D2746, 'Товары '!$B$2:$B$78, 0)))
</f>
        <v/>
      </c>
      <c r="J2746" s="13" t="str">
        <f>IF(D2746="","",VLOOKUP(D2746, 'Товары '!$B$2:$C$78, 2, FALSE))
</f>
        <v/>
      </c>
      <c r="K2746" s="15">
        <f t="shared" si="54"/>
        <v>0</v>
      </c>
    </row>
    <row r="2747">
      <c r="A2747" s="6">
        <v>41.0</v>
      </c>
      <c r="B2747" s="7"/>
      <c r="C2747" s="8"/>
      <c r="D2747" s="18"/>
      <c r="E2747" s="10"/>
      <c r="F2747" s="10"/>
      <c r="I2747" s="13" t="str">
        <f t="array" ref="I2747">IF(D2747="","",INDEX('Товары '!$D$2:$D$78, MATCH(D2747, 'Товары '!$B$2:$B$78, 0)))
</f>
        <v/>
      </c>
      <c r="J2747" s="13" t="str">
        <f>IF(D2747="","",VLOOKUP(D2747, 'Товары '!$B$2:$C$78, 2, FALSE))
</f>
        <v/>
      </c>
      <c r="K2747" s="15">
        <f t="shared" si="54"/>
        <v>0</v>
      </c>
    </row>
    <row r="2748">
      <c r="A2748" s="6">
        <v>42.0</v>
      </c>
      <c r="B2748" s="7"/>
      <c r="C2748" s="8"/>
      <c r="D2748" s="18"/>
      <c r="E2748" s="10"/>
      <c r="F2748" s="10"/>
      <c r="I2748" s="13" t="str">
        <f t="array" ref="I2748">IF(D2748="","",INDEX('Товары '!$D$2:$D$78, MATCH(D2748, 'Товары '!$B$2:$B$78, 0)))
</f>
        <v/>
      </c>
      <c r="J2748" s="13" t="str">
        <f>IF(D2748="","",VLOOKUP(D2748, 'Товары '!$B$2:$C$78, 2, FALSE))
</f>
        <v/>
      </c>
      <c r="K2748" s="15">
        <f t="shared" si="54"/>
        <v>0</v>
      </c>
    </row>
    <row r="2749">
      <c r="A2749" s="6">
        <v>43.0</v>
      </c>
      <c r="B2749" s="7"/>
      <c r="C2749" s="8"/>
      <c r="D2749" s="18"/>
      <c r="E2749" s="10"/>
      <c r="F2749" s="10"/>
      <c r="I2749" s="13" t="str">
        <f t="array" ref="I2749">IF(D2749="","",INDEX('Товары '!$D$2:$D$78, MATCH(D2749, 'Товары '!$B$2:$B$78, 0)))
</f>
        <v/>
      </c>
      <c r="J2749" s="13" t="str">
        <f>IF(D2749="","",VLOOKUP(D2749, 'Товары '!$B$2:$C$78, 2, FALSE))
</f>
        <v/>
      </c>
      <c r="K2749" s="15">
        <f t="shared" si="54"/>
        <v>0</v>
      </c>
    </row>
    <row r="2750">
      <c r="A2750" s="6">
        <v>44.0</v>
      </c>
      <c r="B2750" s="7"/>
      <c r="C2750" s="8"/>
      <c r="D2750" s="18"/>
      <c r="E2750" s="10"/>
      <c r="F2750" s="10"/>
      <c r="I2750" s="13" t="str">
        <f t="array" ref="I2750">IF(D2750="","",INDEX('Товары '!$D$2:$D$78, MATCH(D2750, 'Товары '!$B$2:$B$78, 0)))
</f>
        <v/>
      </c>
      <c r="J2750" s="13" t="str">
        <f>IF(D2750="","",VLOOKUP(D2750, 'Товары '!$B$2:$C$78, 2, FALSE))
</f>
        <v/>
      </c>
      <c r="K2750" s="15">
        <f t="shared" si="54"/>
        <v>0</v>
      </c>
    </row>
    <row r="2751">
      <c r="A2751" s="6">
        <v>45.0</v>
      </c>
      <c r="B2751" s="7"/>
      <c r="C2751" s="8"/>
      <c r="D2751" s="18"/>
      <c r="E2751" s="10"/>
      <c r="F2751" s="10"/>
      <c r="I2751" s="13" t="str">
        <f t="array" ref="I2751">IF(D2751="","",INDEX('Товары '!$D$2:$D$78, MATCH(D2751, 'Товары '!$B$2:$B$78, 0)))
</f>
        <v/>
      </c>
      <c r="J2751" s="13" t="str">
        <f>IF(D2751="","",VLOOKUP(D2751, 'Товары '!$B$2:$C$78, 2, FALSE))
</f>
        <v/>
      </c>
      <c r="K2751" s="15">
        <f t="shared" si="54"/>
        <v>0</v>
      </c>
    </row>
    <row r="2752" ht="16.5" customHeight="1">
      <c r="A2752" s="6">
        <v>46.0</v>
      </c>
      <c r="B2752" s="7"/>
      <c r="C2752" s="8"/>
      <c r="D2752" s="18"/>
      <c r="E2752" s="10"/>
      <c r="F2752" s="10"/>
      <c r="I2752" s="13" t="str">
        <f t="array" ref="I2752">IF(D2752="","",INDEX('Товары '!$D$2:$D$78, MATCH(D2752, 'Товары '!$B$2:$B$78, 0)))
</f>
        <v/>
      </c>
      <c r="J2752" s="13" t="str">
        <f>IF(D2752="","",VLOOKUP(D2752, 'Товары '!$B$2:$C$78, 2, FALSE))
</f>
        <v/>
      </c>
      <c r="K2752" s="15">
        <f t="shared" si="54"/>
        <v>0</v>
      </c>
    </row>
    <row r="2753">
      <c r="A2753" s="6">
        <v>47.0</v>
      </c>
      <c r="B2753" s="7"/>
      <c r="C2753" s="8"/>
      <c r="D2753" s="18"/>
      <c r="E2753" s="10"/>
      <c r="F2753" s="10"/>
      <c r="I2753" s="13"/>
      <c r="J2753" s="13"/>
      <c r="K2753" s="15"/>
    </row>
    <row r="2754">
      <c r="A2754" s="6">
        <v>48.0</v>
      </c>
      <c r="B2754" s="7"/>
      <c r="C2754" s="8"/>
      <c r="D2754" s="18"/>
      <c r="E2754" s="10"/>
      <c r="F2754" s="10"/>
      <c r="I2754" s="13"/>
      <c r="J2754" s="13"/>
      <c r="K2754" s="15"/>
    </row>
    <row r="2755">
      <c r="A2755" s="6">
        <v>49.0</v>
      </c>
      <c r="B2755" s="7"/>
      <c r="C2755" s="8"/>
      <c r="D2755" s="18"/>
      <c r="E2755" s="10"/>
      <c r="F2755" s="10"/>
      <c r="I2755" s="13"/>
      <c r="J2755" s="13"/>
      <c r="K2755" s="15"/>
    </row>
    <row r="2756">
      <c r="A2756" s="6">
        <v>50.0</v>
      </c>
      <c r="B2756" s="7"/>
      <c r="C2756" s="8"/>
      <c r="D2756" s="18"/>
      <c r="E2756" s="10"/>
      <c r="F2756" s="10"/>
      <c r="I2756" s="13"/>
      <c r="J2756" s="13"/>
      <c r="K2756" s="15"/>
    </row>
    <row r="2757">
      <c r="A2757" s="6">
        <v>51.0</v>
      </c>
      <c r="B2757" s="7"/>
      <c r="C2757" s="8"/>
      <c r="D2757" s="18"/>
      <c r="E2757" s="10"/>
      <c r="F2757" s="10"/>
      <c r="I2757" s="13"/>
      <c r="J2757" s="13"/>
      <c r="K2757" s="15"/>
    </row>
    <row r="2758">
      <c r="A2758" s="6">
        <v>52.0</v>
      </c>
      <c r="B2758" s="7"/>
      <c r="C2758" s="8"/>
      <c r="D2758" s="18"/>
      <c r="E2758" s="10"/>
      <c r="F2758" s="10"/>
      <c r="I2758" s="13"/>
      <c r="J2758" s="13"/>
      <c r="K2758" s="15"/>
    </row>
    <row r="2759">
      <c r="A2759" s="6">
        <v>53.0</v>
      </c>
      <c r="B2759" s="7"/>
      <c r="C2759" s="8"/>
      <c r="D2759" s="18"/>
      <c r="E2759" s="10"/>
      <c r="F2759" s="10"/>
      <c r="I2759" s="13"/>
      <c r="J2759" s="13"/>
      <c r="K2759" s="15"/>
    </row>
    <row r="2760">
      <c r="A2760" s="6">
        <v>54.0</v>
      </c>
      <c r="B2760" s="7"/>
      <c r="C2760" s="8"/>
      <c r="D2760" s="18"/>
      <c r="E2760" s="10"/>
      <c r="F2760" s="10"/>
      <c r="I2760" s="13"/>
      <c r="J2760" s="13"/>
      <c r="K2760" s="15"/>
    </row>
    <row r="2761">
      <c r="A2761" s="6">
        <v>55.0</v>
      </c>
      <c r="B2761" s="7"/>
      <c r="C2761" s="8"/>
      <c r="D2761" s="18"/>
      <c r="E2761" s="10"/>
      <c r="F2761" s="10"/>
      <c r="I2761" s="13"/>
      <c r="J2761" s="13"/>
      <c r="K2761" s="15"/>
    </row>
    <row r="2762">
      <c r="A2762" s="6">
        <v>56.0</v>
      </c>
      <c r="B2762" s="7"/>
      <c r="C2762" s="8"/>
      <c r="D2762" s="18"/>
      <c r="E2762" s="10"/>
      <c r="F2762" s="10"/>
      <c r="I2762" s="13"/>
      <c r="J2762" s="13"/>
      <c r="K2762" s="15"/>
    </row>
    <row r="2763">
      <c r="A2763" s="6">
        <v>57.0</v>
      </c>
      <c r="B2763" s="7"/>
      <c r="C2763" s="8"/>
      <c r="D2763" s="18"/>
      <c r="E2763" s="10"/>
      <c r="F2763" s="10"/>
      <c r="I2763" s="13"/>
      <c r="J2763" s="13"/>
      <c r="K2763" s="15"/>
    </row>
    <row r="2764">
      <c r="A2764" s="6">
        <v>58.0</v>
      </c>
      <c r="B2764" s="7"/>
      <c r="C2764" s="8"/>
      <c r="D2764" s="18"/>
      <c r="E2764" s="10"/>
      <c r="F2764" s="10"/>
      <c r="I2764" s="13"/>
      <c r="J2764" s="13"/>
      <c r="K2764" s="15"/>
    </row>
    <row r="2765">
      <c r="A2765" s="6">
        <v>59.0</v>
      </c>
      <c r="B2765" s="7"/>
      <c r="C2765" s="8"/>
      <c r="D2765" s="18"/>
      <c r="E2765" s="10"/>
      <c r="F2765" s="10"/>
      <c r="I2765" s="13"/>
      <c r="J2765" s="13"/>
      <c r="K2765" s="15"/>
    </row>
    <row r="2766">
      <c r="A2766" s="6">
        <v>60.0</v>
      </c>
      <c r="B2766" s="7"/>
      <c r="C2766" s="8"/>
      <c r="D2766" s="18"/>
      <c r="E2766" s="10"/>
      <c r="F2766" s="10"/>
      <c r="I2766" s="13"/>
      <c r="J2766" s="13"/>
      <c r="K2766" s="15"/>
    </row>
    <row r="2767">
      <c r="A2767" s="6">
        <v>61.0</v>
      </c>
      <c r="B2767" s="7"/>
      <c r="C2767" s="8"/>
      <c r="D2767" s="18"/>
      <c r="E2767" s="10"/>
      <c r="F2767" s="10"/>
      <c r="I2767" s="13"/>
      <c r="J2767" s="13"/>
      <c r="K2767" s="15"/>
    </row>
    <row r="2768">
      <c r="A2768" s="6">
        <v>62.0</v>
      </c>
      <c r="B2768" s="7"/>
      <c r="C2768" s="8"/>
      <c r="D2768" s="18"/>
      <c r="E2768" s="10"/>
      <c r="F2768" s="10"/>
      <c r="I2768" s="13"/>
      <c r="J2768" s="13"/>
      <c r="K2768" s="15"/>
    </row>
    <row r="2769">
      <c r="A2769" s="6">
        <v>63.0</v>
      </c>
      <c r="B2769" s="7"/>
      <c r="C2769" s="8"/>
      <c r="D2769" s="18"/>
      <c r="E2769" s="10"/>
      <c r="F2769" s="10"/>
      <c r="I2769" s="13"/>
      <c r="J2769" s="13"/>
      <c r="K2769" s="15"/>
    </row>
    <row r="2770">
      <c r="A2770" s="6">
        <v>64.0</v>
      </c>
      <c r="B2770" s="7"/>
      <c r="C2770" s="8"/>
      <c r="D2770" s="18"/>
      <c r="E2770" s="10"/>
      <c r="F2770" s="10"/>
      <c r="I2770" s="13"/>
      <c r="J2770" s="13"/>
      <c r="K2770" s="15"/>
    </row>
    <row r="2771">
      <c r="A2771" s="6">
        <v>65.0</v>
      </c>
      <c r="B2771" s="7"/>
      <c r="C2771" s="8"/>
      <c r="D2771" s="18"/>
      <c r="E2771" s="10"/>
      <c r="F2771" s="10"/>
      <c r="I2771" s="13"/>
      <c r="J2771" s="13"/>
      <c r="K2771" s="15"/>
    </row>
    <row r="2772">
      <c r="A2772" s="6">
        <v>66.0</v>
      </c>
      <c r="B2772" s="7"/>
      <c r="C2772" s="8"/>
      <c r="D2772" s="18"/>
      <c r="E2772" s="10"/>
      <c r="F2772" s="10"/>
      <c r="I2772" s="13"/>
      <c r="J2772" s="13"/>
      <c r="K2772" s="15"/>
    </row>
    <row r="2773">
      <c r="A2773" s="6">
        <v>67.0</v>
      </c>
      <c r="B2773" s="7"/>
      <c r="C2773" s="8"/>
      <c r="D2773" s="18"/>
      <c r="E2773" s="10"/>
      <c r="F2773" s="10"/>
      <c r="I2773" s="13"/>
      <c r="J2773" s="13"/>
      <c r="K2773" s="15"/>
    </row>
    <row r="2774">
      <c r="A2774" s="6">
        <v>68.0</v>
      </c>
      <c r="B2774" s="7"/>
      <c r="C2774" s="8"/>
      <c r="D2774" s="18"/>
      <c r="E2774" s="10"/>
      <c r="F2774" s="10"/>
      <c r="I2774" s="13" t="str">
        <f t="array" ref="I2774">IF(D2774="","",INDEX('Товары '!$D$2:$D$78, MATCH(D2774, 'Товары '!$B$2:$B$78, 0)))
</f>
        <v/>
      </c>
      <c r="J2774" s="13" t="str">
        <f>IF(D2774="","",VLOOKUP(D2774, 'Товары '!$B$2:$C$78, 2, FALSE))
</f>
        <v/>
      </c>
      <c r="K2774" s="15">
        <f t="shared" ref="K2774:K2787" si="55">IF(OR(I2774="", J2774=""), "", VALUE(I2774) - VALUE(J2774))-F2774
</f>
        <v>0</v>
      </c>
    </row>
    <row r="2775">
      <c r="A2775" s="6">
        <v>69.0</v>
      </c>
      <c r="B2775" s="7"/>
      <c r="C2775" s="8"/>
      <c r="D2775" s="18"/>
      <c r="E2775" s="10"/>
      <c r="F2775" s="10"/>
      <c r="I2775" s="13" t="str">
        <f t="array" ref="I2775">IF(D2775="","",INDEX('Товары '!$D$2:$D$78, MATCH(D2775, 'Товары '!$B$2:$B$78, 0)))
</f>
        <v/>
      </c>
      <c r="J2775" s="13" t="str">
        <f>IF(D2775="","",VLOOKUP(D2775, 'Товары '!$B$2:$C$78, 2, FALSE))
</f>
        <v/>
      </c>
      <c r="K2775" s="15">
        <f t="shared" si="55"/>
        <v>0</v>
      </c>
    </row>
    <row r="2776">
      <c r="A2776" s="6">
        <v>70.0</v>
      </c>
      <c r="B2776" s="7"/>
      <c r="C2776" s="8"/>
      <c r="D2776" s="18"/>
      <c r="E2776" s="10"/>
      <c r="F2776" s="10"/>
      <c r="I2776" s="13" t="str">
        <f t="array" ref="I2776">IF(D2776="","",INDEX('Товары '!$D$2:$D$78, MATCH(D2776, 'Товары '!$B$2:$B$78, 0)))
</f>
        <v/>
      </c>
      <c r="J2776" s="13" t="str">
        <f>IF(D2776="","",VLOOKUP(D2776, 'Товары '!$B$2:$C$78, 2, FALSE))
</f>
        <v/>
      </c>
      <c r="K2776" s="15">
        <f t="shared" si="55"/>
        <v>0</v>
      </c>
    </row>
    <row r="2777">
      <c r="A2777" s="6">
        <v>71.0</v>
      </c>
      <c r="B2777" s="7"/>
      <c r="C2777" s="8"/>
      <c r="D2777" s="18"/>
      <c r="E2777" s="10"/>
      <c r="F2777" s="10"/>
      <c r="I2777" s="13" t="str">
        <f t="array" ref="I2777">IF(D2777="","",INDEX('Товары '!$D$2:$D$78, MATCH(D2777, 'Товары '!$B$2:$B$78, 0)))
</f>
        <v/>
      </c>
      <c r="J2777" s="13" t="str">
        <f>IF(D2777="","",VLOOKUP(D2777, 'Товары '!$B$2:$C$78, 2, FALSE))
</f>
        <v/>
      </c>
      <c r="K2777" s="15">
        <f t="shared" si="55"/>
        <v>0</v>
      </c>
    </row>
    <row r="2778">
      <c r="A2778" s="6">
        <v>72.0</v>
      </c>
      <c r="B2778" s="7"/>
      <c r="C2778" s="8"/>
      <c r="D2778" s="18"/>
      <c r="E2778" s="10"/>
      <c r="F2778" s="10"/>
      <c r="I2778" s="13" t="str">
        <f t="array" ref="I2778">IF(D2778="","",INDEX('Товары '!$D$2:$D$78, MATCH(D2778, 'Товары '!$B$2:$B$78, 0)))
</f>
        <v/>
      </c>
      <c r="J2778" s="13" t="str">
        <f>IF(D2778="","",VLOOKUP(D2778, 'Товары '!$B$2:$C$78, 2, FALSE))
</f>
        <v/>
      </c>
      <c r="K2778" s="15">
        <f t="shared" si="55"/>
        <v>0</v>
      </c>
    </row>
    <row r="2779">
      <c r="A2779" s="6">
        <v>73.0</v>
      </c>
      <c r="B2779" s="7"/>
      <c r="C2779" s="8"/>
      <c r="D2779" s="18"/>
      <c r="E2779" s="10"/>
      <c r="F2779" s="10"/>
      <c r="I2779" s="13" t="str">
        <f t="array" ref="I2779">IF(D2779="","",INDEX('Товары '!$D$2:$D$78, MATCH(D2779, 'Товары '!$B$2:$B$78, 0)))
</f>
        <v/>
      </c>
      <c r="J2779" s="13" t="str">
        <f>IF(D2779="","",VLOOKUP(D2779, 'Товары '!$B$2:$C$78, 2, FALSE))
</f>
        <v/>
      </c>
      <c r="K2779" s="15">
        <f t="shared" si="55"/>
        <v>0</v>
      </c>
    </row>
    <row r="2780">
      <c r="A2780" s="6">
        <v>74.0</v>
      </c>
      <c r="B2780" s="7"/>
      <c r="C2780" s="8"/>
      <c r="D2780" s="18"/>
      <c r="E2780" s="10"/>
      <c r="F2780" s="10"/>
      <c r="I2780" s="13" t="str">
        <f t="array" ref="I2780">IF(D2780="","",INDEX('Товары '!$D$2:$D$78, MATCH(D2780, 'Товары '!$B$2:$B$78, 0)))
</f>
        <v/>
      </c>
      <c r="J2780" s="13" t="str">
        <f>IF(D2780="","",VLOOKUP(D2780, 'Товары '!$B$2:$C$78, 2, FALSE))
</f>
        <v/>
      </c>
      <c r="K2780" s="15">
        <f t="shared" si="55"/>
        <v>0</v>
      </c>
    </row>
    <row r="2781">
      <c r="A2781" s="6">
        <v>75.0</v>
      </c>
      <c r="B2781" s="7"/>
      <c r="C2781" s="8"/>
      <c r="D2781" s="18"/>
      <c r="E2781" s="10"/>
      <c r="F2781" s="10"/>
      <c r="I2781" s="13" t="str">
        <f t="array" ref="I2781">IF(D2781="","",INDEX('Товары '!$D$2:$D$78, MATCH(D2781, 'Товары '!$B$2:$B$78, 0)))
</f>
        <v/>
      </c>
      <c r="J2781" s="13" t="str">
        <f>IF(D2781="","",VLOOKUP(D2781, 'Товары '!$B$2:$C$78, 2, FALSE))
</f>
        <v/>
      </c>
      <c r="K2781" s="15">
        <f t="shared" si="55"/>
        <v>0</v>
      </c>
    </row>
    <row r="2782">
      <c r="A2782" s="6">
        <v>76.0</v>
      </c>
      <c r="B2782" s="7"/>
      <c r="C2782" s="8"/>
      <c r="D2782" s="18"/>
      <c r="E2782" s="10"/>
      <c r="F2782" s="10"/>
      <c r="I2782" s="13" t="str">
        <f t="array" ref="I2782">IF(D2782="","",INDEX('Товары '!$D$2:$D$78, MATCH(D2782, 'Товары '!$B$2:$B$78, 0)))
</f>
        <v/>
      </c>
      <c r="J2782" s="13" t="str">
        <f>IF(D2782="","",VLOOKUP(D2782, 'Товары '!$B$2:$C$78, 2, FALSE))
</f>
        <v/>
      </c>
      <c r="K2782" s="15">
        <f t="shared" si="55"/>
        <v>0</v>
      </c>
    </row>
    <row r="2783">
      <c r="A2783" s="6">
        <v>77.0</v>
      </c>
      <c r="B2783" s="7"/>
      <c r="C2783" s="8"/>
      <c r="D2783" s="18"/>
      <c r="E2783" s="10"/>
      <c r="F2783" s="10"/>
      <c r="I2783" s="13" t="str">
        <f t="array" ref="I2783">IF(D2783="","",INDEX('Товары '!$D$2:$D$78, MATCH(D2783, 'Товары '!$B$2:$B$78, 0)))
</f>
        <v/>
      </c>
      <c r="J2783" s="13" t="str">
        <f>IF(D2783="","",VLOOKUP(D2783, 'Товары '!$B$2:$C$78, 2, FALSE))
</f>
        <v/>
      </c>
      <c r="K2783" s="15">
        <f t="shared" si="55"/>
        <v>0</v>
      </c>
    </row>
    <row r="2784">
      <c r="A2784" s="6">
        <v>78.0</v>
      </c>
      <c r="B2784" s="7"/>
      <c r="C2784" s="8"/>
      <c r="D2784" s="18"/>
      <c r="E2784" s="10"/>
      <c r="F2784" s="10"/>
      <c r="I2784" s="13" t="str">
        <f t="array" ref="I2784">IF(D2784="","",INDEX('Товары '!$D$2:$D$78, MATCH(D2784, 'Товары '!$B$2:$B$78, 0)))
</f>
        <v/>
      </c>
      <c r="J2784" s="13" t="str">
        <f>IF(D2784="","",VLOOKUP(D2784, 'Товары '!$B$2:$C$78, 2, FALSE))
</f>
        <v/>
      </c>
      <c r="K2784" s="15">
        <f t="shared" si="55"/>
        <v>0</v>
      </c>
    </row>
    <row r="2785">
      <c r="A2785" s="6">
        <v>79.0</v>
      </c>
      <c r="B2785" s="7"/>
      <c r="C2785" s="8"/>
      <c r="D2785" s="18"/>
      <c r="E2785" s="10"/>
      <c r="F2785" s="10"/>
      <c r="I2785" s="13" t="str">
        <f t="array" ref="I2785">IF(D2785="","",INDEX('Товары '!$D$2:$D$78, MATCH(D2785, 'Товары '!$B$2:$B$78, 0)))
</f>
        <v/>
      </c>
      <c r="J2785" s="13" t="str">
        <f>IF(D2785="","",VLOOKUP(D2785, 'Товары '!$B$2:$C$78, 2, FALSE))
</f>
        <v/>
      </c>
      <c r="K2785" s="15">
        <f t="shared" si="55"/>
        <v>0</v>
      </c>
    </row>
    <row r="2786">
      <c r="A2786" s="6">
        <v>80.0</v>
      </c>
      <c r="B2786" s="7"/>
      <c r="C2786" s="8"/>
      <c r="D2786" s="18"/>
      <c r="E2786" s="10"/>
      <c r="F2786" s="10"/>
      <c r="I2786" s="13" t="str">
        <f t="array" ref="I2786">IF(D2786="","",INDEX('Товары '!$D$2:$D$78, MATCH(D2786, 'Товары '!$B$2:$B$78, 0)))
</f>
        <v/>
      </c>
      <c r="J2786" s="13" t="str">
        <f>IF(D2786="","",VLOOKUP(D2786, 'Товары '!$B$2:$C$78, 2, FALSE))
</f>
        <v/>
      </c>
      <c r="K2786" s="15">
        <f t="shared" si="55"/>
        <v>0</v>
      </c>
    </row>
    <row r="2787">
      <c r="A2787" s="6">
        <v>81.0</v>
      </c>
      <c r="B2787" s="7"/>
      <c r="C2787" s="8"/>
      <c r="D2787" s="18"/>
      <c r="E2787" s="10"/>
      <c r="F2787" s="10"/>
      <c r="I2787" s="13" t="str">
        <f t="array" ref="I2787">IF(D2787="","",INDEX('Товары '!$D$2:$D$78, MATCH(D2787, 'Товары '!$B$2:$B$78, 0)))
</f>
        <v/>
      </c>
      <c r="J2787" s="13" t="str">
        <f>IF(D2787="","",VLOOKUP(D2787, 'Товары '!$B$2:$C$78, 2, FALSE))
</f>
        <v/>
      </c>
      <c r="K2787" s="15">
        <f t="shared" si="55"/>
        <v>0</v>
      </c>
    </row>
    <row r="2788">
      <c r="A2788" s="1" t="s">
        <v>0</v>
      </c>
      <c r="B2788" s="1" t="s">
        <v>1</v>
      </c>
      <c r="C2788" s="2" t="s">
        <v>2</v>
      </c>
      <c r="D2788" s="2" t="s">
        <v>3</v>
      </c>
      <c r="E2788" s="3" t="s">
        <v>4</v>
      </c>
      <c r="F2788" s="1" t="s">
        <v>5</v>
      </c>
      <c r="G2788" s="4" t="s">
        <v>6</v>
      </c>
      <c r="H2788" s="5" t="s">
        <v>7</v>
      </c>
      <c r="I2788" s="1" t="s">
        <v>8</v>
      </c>
      <c r="J2788" s="1" t="s">
        <v>9</v>
      </c>
      <c r="K2788" s="1" t="s">
        <v>10</v>
      </c>
    </row>
    <row r="2791">
      <c r="A2791" s="6">
        <v>1.0</v>
      </c>
      <c r="B2791" s="7">
        <v>45997.0</v>
      </c>
      <c r="C2791" s="8">
        <v>0.5870717592592593</v>
      </c>
      <c r="D2791" s="9" t="s">
        <v>14</v>
      </c>
      <c r="E2791" s="10"/>
      <c r="F2791" s="10"/>
      <c r="G2791" s="11">
        <f>SUM(K2791:K2850)</f>
        <v>225.6</v>
      </c>
      <c r="H2791" s="12">
        <f>SUM(J2791:K2850)</f>
        <v>523</v>
      </c>
      <c r="I2791" s="14">
        <f t="array" ref="I2791">IF(D2791="","",INDEX('Товары '!$D$2:$D$78, MATCH(D2791, 'Товары '!$B$2:$B$78, 0)))
</f>
        <v>15</v>
      </c>
      <c r="J2791" s="14">
        <f>IF(D2791="","",VLOOKUP(D2791, 'Товары '!$B$2:$C$78, 2, FALSE))
</f>
        <v>9</v>
      </c>
      <c r="K2791" s="15">
        <f t="shared" ref="K2791:K2850" si="56">IF(OR(I2791="", J2791=""), "", VALUE(I2791) - VALUE(J2791))-F2791
</f>
        <v>6</v>
      </c>
    </row>
    <row r="2792">
      <c r="A2792" s="6">
        <v>2.0</v>
      </c>
      <c r="B2792" s="7">
        <v>45997.0</v>
      </c>
      <c r="C2792" s="16">
        <v>0.5871527777777777</v>
      </c>
      <c r="D2792" s="9" t="s">
        <v>12</v>
      </c>
      <c r="E2792" s="10"/>
      <c r="F2792" s="10"/>
      <c r="I2792" s="14">
        <f t="array" ref="I2792">IF(D2792="","",INDEX('Товары '!$D$2:$D$78, MATCH(D2792, 'Товары '!$B$2:$B$78, 0)))
</f>
        <v>13</v>
      </c>
      <c r="J2792" s="14">
        <f>IF(D2792="","",VLOOKUP(D2792, 'Товары '!$B$2:$C$78, 2, FALSE))
</f>
        <v>6.4</v>
      </c>
      <c r="K2792" s="15">
        <f t="shared" si="56"/>
        <v>6.6</v>
      </c>
    </row>
    <row r="2793">
      <c r="A2793" s="6">
        <v>3.0</v>
      </c>
      <c r="B2793" s="17">
        <v>45997.0</v>
      </c>
      <c r="C2793" s="8">
        <v>0.5934143518518519</v>
      </c>
      <c r="D2793" s="9" t="s">
        <v>19</v>
      </c>
      <c r="E2793" s="10"/>
      <c r="F2793" s="10">
        <v>2.2</v>
      </c>
      <c r="I2793" s="14">
        <f t="array" ref="I2793">IF(D2793="","",INDEX('Товары '!$D$2:$D$78, MATCH(D2793, 'Товары '!$B$2:$B$78, 0)))
</f>
        <v>13</v>
      </c>
      <c r="J2793" s="14">
        <f>IF(D2793="","",VLOOKUP(D2793, 'Товары '!$B$2:$C$78, 2, FALSE))
</f>
        <v>6.4</v>
      </c>
      <c r="K2793" s="15">
        <f t="shared" si="56"/>
        <v>4.4</v>
      </c>
    </row>
    <row r="2794">
      <c r="A2794" s="6">
        <v>4.0</v>
      </c>
      <c r="B2794" s="17">
        <v>45997.0</v>
      </c>
      <c r="C2794" s="8">
        <v>0.5937962962962963</v>
      </c>
      <c r="D2794" s="9" t="s">
        <v>19</v>
      </c>
      <c r="E2794" s="10"/>
      <c r="F2794" s="10">
        <v>2.2</v>
      </c>
      <c r="I2794" s="14">
        <f t="array" ref="I2794">IF(D2794="","",INDEX('Товары '!$D$2:$D$78, MATCH(D2794, 'Товары '!$B$2:$B$78, 0)))
</f>
        <v>13</v>
      </c>
      <c r="J2794" s="14">
        <f>IF(D2794="","",VLOOKUP(D2794, 'Товары '!$B$2:$C$78, 2, FALSE))
</f>
        <v>6.4</v>
      </c>
      <c r="K2794" s="15">
        <f t="shared" si="56"/>
        <v>4.4</v>
      </c>
    </row>
    <row r="2795">
      <c r="A2795" s="6">
        <v>5.0</v>
      </c>
      <c r="B2795" s="17">
        <v>45997.0</v>
      </c>
      <c r="C2795" s="8">
        <v>0.5939583333333334</v>
      </c>
      <c r="D2795" s="9" t="s">
        <v>19</v>
      </c>
      <c r="E2795" s="10"/>
      <c r="F2795" s="10">
        <v>2.2</v>
      </c>
      <c r="I2795" s="14">
        <f t="array" ref="I2795">IF(D2795="","",INDEX('Товары '!$D$2:$D$78, MATCH(D2795, 'Товары '!$B$2:$B$78, 0)))
</f>
        <v>13</v>
      </c>
      <c r="J2795" s="14">
        <f>IF(D2795="","",VLOOKUP(D2795, 'Товары '!$B$2:$C$78, 2, FALSE))
</f>
        <v>6.4</v>
      </c>
      <c r="K2795" s="15">
        <f t="shared" si="56"/>
        <v>4.4</v>
      </c>
    </row>
    <row r="2796">
      <c r="A2796" s="6">
        <v>6.0</v>
      </c>
      <c r="B2796" s="7">
        <v>45997.0</v>
      </c>
      <c r="C2796" s="8">
        <v>0.5938773148148148</v>
      </c>
      <c r="D2796" s="9" t="s">
        <v>19</v>
      </c>
      <c r="E2796" s="10"/>
      <c r="F2796" s="10">
        <v>2.2</v>
      </c>
      <c r="I2796" s="14">
        <f t="array" ref="I2796">IF(D2796="","",INDEX('Товары '!$D$2:$D$78, MATCH(D2796, 'Товары '!$B$2:$B$78, 0)))
</f>
        <v>13</v>
      </c>
      <c r="J2796" s="14">
        <f>IF(D2796="","",VLOOKUP(D2796, 'Товары '!$B$2:$C$78, 2, FALSE))
</f>
        <v>6.4</v>
      </c>
      <c r="K2796" s="15">
        <f t="shared" si="56"/>
        <v>4.4</v>
      </c>
    </row>
    <row r="2797">
      <c r="A2797" s="6">
        <v>7.0</v>
      </c>
      <c r="B2797" s="7">
        <v>45997.0</v>
      </c>
      <c r="C2797" s="8">
        <v>0.5943171296296297</v>
      </c>
      <c r="D2797" s="9" t="s">
        <v>19</v>
      </c>
      <c r="E2797" s="10"/>
      <c r="F2797" s="10">
        <v>2.2</v>
      </c>
      <c r="I2797" s="14">
        <f t="array" ref="I2797">IF(D2797="","",INDEX('Товары '!$D$2:$D$78, MATCH(D2797, 'Товары '!$B$2:$B$78, 0)))
</f>
        <v>13</v>
      </c>
      <c r="J2797" s="14">
        <f>IF(D2797="","",VLOOKUP(D2797, 'Товары '!$B$2:$C$78, 2, FALSE))
</f>
        <v>6.4</v>
      </c>
      <c r="K2797" s="15">
        <f t="shared" si="56"/>
        <v>4.4</v>
      </c>
    </row>
    <row r="2798">
      <c r="A2798" s="6">
        <v>8.0</v>
      </c>
      <c r="B2798" s="7">
        <v>45997.0</v>
      </c>
      <c r="C2798" s="8">
        <v>0.5951620370370371</v>
      </c>
      <c r="D2798" s="9" t="s">
        <v>16</v>
      </c>
      <c r="E2798" s="10"/>
      <c r="F2798" s="10"/>
      <c r="I2798" s="13">
        <f t="array" ref="I2798">IF(D2798="","",INDEX('Товары '!$D$2:$D$78, MATCH(D2798, 'Товары '!$B$2:$B$78, 0)))
</f>
        <v>15</v>
      </c>
      <c r="J2798" s="14">
        <f>IF(D2798="","",VLOOKUP(D2798, 'Товары '!$B$2:$C$78, 2, FALSE))
</f>
        <v>8.5</v>
      </c>
      <c r="K2798" s="15">
        <f t="shared" si="56"/>
        <v>6.5</v>
      </c>
    </row>
    <row r="2799">
      <c r="A2799" s="6">
        <v>9.0</v>
      </c>
      <c r="B2799" s="7">
        <v>45997.0</v>
      </c>
      <c r="C2799" s="8">
        <v>0.5951967592592593</v>
      </c>
      <c r="D2799" s="9" t="s">
        <v>16</v>
      </c>
      <c r="E2799" s="10"/>
      <c r="F2799" s="10"/>
      <c r="I2799" s="13">
        <f t="array" ref="I2799">IF(D2799="","",INDEX('Товары '!$D$2:$D$78, MATCH(D2799, 'Товары '!$B$2:$B$78, 0)))
</f>
        <v>15</v>
      </c>
      <c r="J2799" s="14">
        <f>IF(D2799="","",VLOOKUP(D2799, 'Товары '!$B$2:$C$78, 2, FALSE))
</f>
        <v>8.5</v>
      </c>
      <c r="K2799" s="15">
        <f t="shared" si="56"/>
        <v>6.5</v>
      </c>
    </row>
    <row r="2800">
      <c r="A2800" s="6">
        <v>10.0</v>
      </c>
      <c r="B2800" s="7"/>
      <c r="C2800" s="8"/>
      <c r="D2800" s="9" t="s">
        <v>16</v>
      </c>
      <c r="E2800" s="10"/>
      <c r="F2800" s="10">
        <v>1.0</v>
      </c>
      <c r="I2800" s="13">
        <f t="array" ref="I2800">IF(D2800="","",INDEX('Товары '!$D$2:$D$78, MATCH(D2800, 'Товары '!$B$2:$B$78, 0)))
</f>
        <v>15</v>
      </c>
      <c r="J2800" s="14">
        <f>IF(D2800="","",VLOOKUP(D2800, 'Товары '!$B$2:$C$78, 2, FALSE))
</f>
        <v>8.5</v>
      </c>
      <c r="K2800" s="15">
        <f t="shared" si="56"/>
        <v>5.5</v>
      </c>
    </row>
    <row r="2801">
      <c r="A2801" s="6">
        <v>11.0</v>
      </c>
      <c r="B2801" s="7">
        <v>45997.0</v>
      </c>
      <c r="C2801" s="8">
        <v>0.6005092592592592</v>
      </c>
      <c r="D2801" s="9" t="s">
        <v>12</v>
      </c>
      <c r="E2801" s="10"/>
      <c r="F2801" s="10"/>
      <c r="I2801" s="14">
        <f t="array" ref="I2801">IF(D2801="","",INDEX('Товары '!$D$2:$D$78, MATCH(D2801, 'Товары '!$B$2:$B$78, 0)))
</f>
        <v>13</v>
      </c>
      <c r="J2801" s="14">
        <f>IF(D2801="","",VLOOKUP(D2801, 'Товары '!$B$2:$C$78, 2, FALSE))
</f>
        <v>6.4</v>
      </c>
      <c r="K2801" s="15">
        <f t="shared" si="56"/>
        <v>6.6</v>
      </c>
    </row>
    <row r="2802">
      <c r="A2802" s="6">
        <v>12.0</v>
      </c>
      <c r="B2802" s="7">
        <v>45997.0</v>
      </c>
      <c r="C2802" s="8">
        <v>0.6216319444444445</v>
      </c>
      <c r="D2802" s="9" t="s">
        <v>23</v>
      </c>
      <c r="E2802" s="10"/>
      <c r="F2802" s="10"/>
      <c r="I2802" s="13">
        <f t="array" ref="I2802">IF(D2802="","",INDEX('Товары '!$D$2:$D$78, MATCH(D2802, 'Товары '!$B$2:$B$78, 0)))
</f>
        <v>15</v>
      </c>
      <c r="J2802" s="14">
        <f>IF(D2802="","",VLOOKUP(D2802, 'Товары '!$B$2:$C$78, 2, FALSE))
</f>
        <v>8.5</v>
      </c>
      <c r="K2802" s="15">
        <f t="shared" si="56"/>
        <v>6.5</v>
      </c>
    </row>
    <row r="2803">
      <c r="A2803" s="6">
        <v>13.0</v>
      </c>
      <c r="B2803" s="7">
        <v>45997.0</v>
      </c>
      <c r="C2803" s="8">
        <v>0.621712962962963</v>
      </c>
      <c r="D2803" s="6" t="s">
        <v>12</v>
      </c>
      <c r="E2803" s="10"/>
      <c r="F2803" s="10"/>
      <c r="I2803" s="14">
        <f t="array" ref="I2803">IF(D2803="","",INDEX('Товары '!$D$2:$D$78, MATCH(D2803, 'Товары '!$B$2:$B$78, 0)))
</f>
        <v>13</v>
      </c>
      <c r="J2803" s="14">
        <f>IF(D2803="","",VLOOKUP(D2803, 'Товары '!$B$2:$C$78, 2, FALSE))
</f>
        <v>6.4</v>
      </c>
      <c r="K2803" s="15">
        <f t="shared" si="56"/>
        <v>6.6</v>
      </c>
    </row>
    <row r="2804">
      <c r="A2804" s="6">
        <v>14.0</v>
      </c>
      <c r="B2804" s="7">
        <v>45997.0</v>
      </c>
      <c r="C2804" s="8">
        <v>0.6476273148148148</v>
      </c>
      <c r="D2804" s="6" t="s">
        <v>18</v>
      </c>
      <c r="E2804" s="10"/>
      <c r="F2804" s="10"/>
      <c r="I2804" s="14">
        <f t="array" ref="I2804">IF(D2804="","",INDEX('Товары '!$D$2:$D$78, MATCH(D2804, 'Товары '!$B$2:$B$78, 0)))
</f>
        <v>15</v>
      </c>
      <c r="J2804" s="14">
        <f>IF(D2804="","",VLOOKUP(D2804, 'Товары '!$B$2:$C$78, 2, FALSE))
</f>
        <v>8</v>
      </c>
      <c r="K2804" s="15">
        <f t="shared" si="56"/>
        <v>7</v>
      </c>
    </row>
    <row r="2805">
      <c r="A2805" s="6">
        <v>15.0</v>
      </c>
      <c r="B2805" s="7">
        <v>45997.0</v>
      </c>
      <c r="C2805" s="8">
        <v>0.6998958333333334</v>
      </c>
      <c r="D2805" s="6" t="s">
        <v>20</v>
      </c>
      <c r="E2805" s="10"/>
      <c r="F2805" s="10"/>
      <c r="I2805" s="14">
        <f t="array" ref="I2805">IF(D2805="","",INDEX('Товары '!$D$2:$D$78, MATCH(D2805, 'Товары '!$B$2:$B$78, 0)))
</f>
        <v>15</v>
      </c>
      <c r="J2805" s="14">
        <f>IF(D2805="","",VLOOKUP(D2805, 'Товары '!$B$2:$C$78, 2, FALSE))
</f>
        <v>9</v>
      </c>
      <c r="K2805" s="15">
        <f t="shared" si="56"/>
        <v>6</v>
      </c>
    </row>
    <row r="2806">
      <c r="A2806" s="6">
        <v>16.0</v>
      </c>
      <c r="B2806" s="7">
        <v>45997.0</v>
      </c>
      <c r="C2806" s="8">
        <v>0.7209375</v>
      </c>
      <c r="D2806" s="6" t="s">
        <v>11</v>
      </c>
      <c r="E2806" s="10"/>
      <c r="F2806" s="10"/>
      <c r="I2806" s="13">
        <f t="array" ref="I2806">IF(D2806="","",INDEX('Товары '!$D$2:$D$78, MATCH(D2806, 'Товары '!$B$2:$B$78, 0)))
</f>
        <v>15</v>
      </c>
      <c r="J2806" s="14">
        <f>IF(D2806="","",VLOOKUP(D2806, 'Товары '!$B$2:$C$78, 2, FALSE))
</f>
        <v>9</v>
      </c>
      <c r="K2806" s="15">
        <f t="shared" si="56"/>
        <v>6</v>
      </c>
    </row>
    <row r="2807">
      <c r="A2807" s="6">
        <v>17.0</v>
      </c>
      <c r="B2807" s="7">
        <v>45997.0</v>
      </c>
      <c r="C2807" s="8">
        <v>0.7239814814814814</v>
      </c>
      <c r="D2807" s="6" t="s">
        <v>12</v>
      </c>
      <c r="E2807" s="10"/>
      <c r="F2807" s="10">
        <v>2.0</v>
      </c>
      <c r="I2807" s="14">
        <f t="array" ref="I2807">IF(D2807="","",INDEX('Товары '!$D$2:$D$78, MATCH(D2807, 'Товары '!$B$2:$B$78, 0)))
</f>
        <v>13</v>
      </c>
      <c r="J2807" s="14">
        <f>IF(D2807="","",VLOOKUP(D2807, 'Товары '!$B$2:$C$78, 2, FALSE))
</f>
        <v>6.4</v>
      </c>
      <c r="K2807" s="15">
        <f t="shared" si="56"/>
        <v>4.6</v>
      </c>
    </row>
    <row r="2808">
      <c r="A2808" s="6">
        <v>18.0</v>
      </c>
      <c r="B2808" s="7">
        <v>45997.0</v>
      </c>
      <c r="C2808" s="8">
        <v>0.7753240740740741</v>
      </c>
      <c r="D2808" s="6" t="s">
        <v>20</v>
      </c>
      <c r="E2808" s="10"/>
      <c r="F2808" s="10"/>
      <c r="I2808" s="14">
        <f t="array" ref="I2808">IF(D2808="","",INDEX('Товары '!$D$2:$D$78, MATCH(D2808, 'Товары '!$B$2:$B$78, 0)))
</f>
        <v>15</v>
      </c>
      <c r="J2808" s="14">
        <f>IF(D2808="","",VLOOKUP(D2808, 'Товары '!$B$2:$C$78, 2, FALSE))
</f>
        <v>9</v>
      </c>
      <c r="K2808" s="15">
        <f t="shared" si="56"/>
        <v>6</v>
      </c>
    </row>
    <row r="2809">
      <c r="A2809" s="6">
        <v>19.0</v>
      </c>
      <c r="B2809" s="7">
        <v>45997.0</v>
      </c>
      <c r="C2809" s="8">
        <v>0.7777199074074074</v>
      </c>
      <c r="D2809" s="6" t="s">
        <v>11</v>
      </c>
      <c r="E2809" s="10"/>
      <c r="F2809" s="10"/>
      <c r="I2809" s="13">
        <f t="array" ref="I2809">IF(D2809="","",INDEX('Товары '!$D$2:$D$78, MATCH(D2809, 'Товары '!$B$2:$B$78, 0)))
</f>
        <v>15</v>
      </c>
      <c r="J2809" s="14">
        <f>IF(D2809="","",VLOOKUP(D2809, 'Товары '!$B$2:$C$78, 2, FALSE))
</f>
        <v>9</v>
      </c>
      <c r="K2809" s="15">
        <f t="shared" si="56"/>
        <v>6</v>
      </c>
    </row>
    <row r="2810">
      <c r="A2810" s="6">
        <v>20.0</v>
      </c>
      <c r="B2810" s="7">
        <v>45997.0</v>
      </c>
      <c r="C2810" s="8">
        <v>0.7778125</v>
      </c>
      <c r="D2810" s="6" t="s">
        <v>12</v>
      </c>
      <c r="E2810" s="10"/>
      <c r="F2810" s="10"/>
      <c r="I2810" s="14">
        <f t="array" ref="I2810">IF(D2810="","",INDEX('Товары '!$D$2:$D$78, MATCH(D2810, 'Товары '!$B$2:$B$78, 0)))
</f>
        <v>13</v>
      </c>
      <c r="J2810" s="14">
        <f>IF(D2810="","",VLOOKUP(D2810, 'Товары '!$B$2:$C$78, 2, FALSE))
</f>
        <v>6.4</v>
      </c>
      <c r="K2810" s="15">
        <f t="shared" si="56"/>
        <v>6.6</v>
      </c>
    </row>
    <row r="2811">
      <c r="A2811" s="6">
        <v>21.0</v>
      </c>
      <c r="B2811" s="7">
        <v>45997.0</v>
      </c>
      <c r="C2811" s="8">
        <v>0.7778935185185185</v>
      </c>
      <c r="D2811" s="6" t="s">
        <v>12</v>
      </c>
      <c r="E2811" s="10"/>
      <c r="F2811" s="10"/>
      <c r="I2811" s="14">
        <f t="array" ref="I2811">IF(D2811="","",INDEX('Товары '!$D$2:$D$78, MATCH(D2811, 'Товары '!$B$2:$B$78, 0)))
</f>
        <v>13</v>
      </c>
      <c r="J2811" s="14">
        <f>IF(D2811="","",VLOOKUP(D2811, 'Товары '!$B$2:$C$78, 2, FALSE))
</f>
        <v>6.4</v>
      </c>
      <c r="K2811" s="15">
        <f t="shared" si="56"/>
        <v>6.6</v>
      </c>
    </row>
    <row r="2812">
      <c r="A2812" s="6">
        <v>22.0</v>
      </c>
      <c r="B2812" s="7">
        <v>45997.0</v>
      </c>
      <c r="C2812" s="8">
        <v>0.780613425925926</v>
      </c>
      <c r="D2812" s="6" t="s">
        <v>20</v>
      </c>
      <c r="E2812" s="10"/>
      <c r="F2812" s="10"/>
      <c r="I2812" s="14">
        <f t="array" ref="I2812">IF(D2812="","",INDEX('Товары '!$D$2:$D$78, MATCH(D2812, 'Товары '!$B$2:$B$78, 0)))
</f>
        <v>15</v>
      </c>
      <c r="J2812" s="14">
        <f>IF(D2812="","",VLOOKUP(D2812, 'Товары '!$B$2:$C$78, 2, FALSE))
</f>
        <v>9</v>
      </c>
      <c r="K2812" s="15">
        <f t="shared" si="56"/>
        <v>6</v>
      </c>
    </row>
    <row r="2813">
      <c r="A2813" s="6">
        <v>23.0</v>
      </c>
      <c r="B2813" s="7">
        <v>45997.0</v>
      </c>
      <c r="C2813" s="8">
        <v>0.7806597222222222</v>
      </c>
      <c r="D2813" s="6" t="s">
        <v>12</v>
      </c>
      <c r="E2813" s="10"/>
      <c r="F2813" s="10"/>
      <c r="I2813" s="14">
        <f t="array" ref="I2813">IF(D2813="","",INDEX('Товары '!$D$2:$D$78, MATCH(D2813, 'Товары '!$B$2:$B$78, 0)))
</f>
        <v>13</v>
      </c>
      <c r="J2813" s="14">
        <f>IF(D2813="","",VLOOKUP(D2813, 'Товары '!$B$2:$C$78, 2, FALSE))
</f>
        <v>6.4</v>
      </c>
      <c r="K2813" s="15">
        <f t="shared" si="56"/>
        <v>6.6</v>
      </c>
    </row>
    <row r="2814">
      <c r="A2814" s="6">
        <v>24.0</v>
      </c>
      <c r="B2814" s="7">
        <v>45997.0</v>
      </c>
      <c r="C2814" s="8">
        <v>0.7978587962962963</v>
      </c>
      <c r="D2814" s="6" t="s">
        <v>15</v>
      </c>
      <c r="E2814" s="10"/>
      <c r="F2814" s="10"/>
      <c r="I2814" s="13">
        <f t="array" ref="I2814">IF(D2814="","",INDEX('Товары '!$D$2:$D$78, MATCH(D2814, 'Товары '!$B$2:$B$78, 0)))
</f>
        <v>15</v>
      </c>
      <c r="J2814" s="14">
        <f>IF(D2814="","",VLOOKUP(D2814, 'Товары '!$B$2:$C$78, 2, FALSE))
</f>
        <v>9</v>
      </c>
      <c r="K2814" s="15">
        <f t="shared" si="56"/>
        <v>6</v>
      </c>
    </row>
    <row r="2815">
      <c r="A2815" s="6">
        <v>25.0</v>
      </c>
      <c r="B2815" s="7">
        <v>45997.0</v>
      </c>
      <c r="C2815" s="8">
        <v>0.7978472222222223</v>
      </c>
      <c r="D2815" s="6" t="s">
        <v>15</v>
      </c>
      <c r="E2815" s="10"/>
      <c r="F2815" s="10"/>
      <c r="I2815" s="13">
        <f t="array" ref="I2815">IF(D2815="","",INDEX('Товары '!$D$2:$D$78, MATCH(D2815, 'Товары '!$B$2:$B$78, 0)))
</f>
        <v>15</v>
      </c>
      <c r="J2815" s="14">
        <f>IF(D2815="","",VLOOKUP(D2815, 'Товары '!$B$2:$C$78, 2, FALSE))
</f>
        <v>9</v>
      </c>
      <c r="K2815" s="15">
        <f t="shared" si="56"/>
        <v>6</v>
      </c>
    </row>
    <row r="2816">
      <c r="A2816" s="6">
        <v>26.0</v>
      </c>
      <c r="B2816" s="7">
        <v>45997.0</v>
      </c>
      <c r="C2816" s="8">
        <v>0.797974537037037</v>
      </c>
      <c r="D2816" s="6" t="s">
        <v>23</v>
      </c>
      <c r="E2816" s="10"/>
      <c r="F2816" s="10"/>
      <c r="I2816" s="13">
        <f t="array" ref="I2816">IF(D2816="","",INDEX('Товары '!$D$2:$D$78, MATCH(D2816, 'Товары '!$B$2:$B$78, 0)))
</f>
        <v>15</v>
      </c>
      <c r="J2816" s="14">
        <f>IF(D2816="","",VLOOKUP(D2816, 'Товары '!$B$2:$C$78, 2, FALSE))
</f>
        <v>8.5</v>
      </c>
      <c r="K2816" s="15">
        <f t="shared" si="56"/>
        <v>6.5</v>
      </c>
    </row>
    <row r="2817">
      <c r="A2817" s="6">
        <v>27.0</v>
      </c>
      <c r="B2817" s="7">
        <v>45997.0</v>
      </c>
      <c r="C2817" s="8">
        <v>0.8157523148148148</v>
      </c>
      <c r="D2817" s="6" t="s">
        <v>24</v>
      </c>
      <c r="E2817" s="10"/>
      <c r="F2817" s="10">
        <v>5.0</v>
      </c>
      <c r="I2817" s="14">
        <f t="array" ref="I2817">IF(D2817="","",INDEX('Товары '!$D$2:$D$78, MATCH(D2817, 'Товары '!$B$2:$B$78, 0)))
</f>
        <v>15</v>
      </c>
      <c r="J2817" s="14">
        <f>IF(D2817="","",VLOOKUP(D2817, 'Товары '!$B$2:$C$78, 2, FALSE))
</f>
        <v>8.5</v>
      </c>
      <c r="K2817" s="15">
        <f t="shared" si="56"/>
        <v>1.5</v>
      </c>
    </row>
    <row r="2818">
      <c r="A2818" s="6">
        <v>28.0</v>
      </c>
      <c r="B2818" s="7">
        <v>45997.0</v>
      </c>
      <c r="C2818" s="8">
        <v>0.8171875</v>
      </c>
      <c r="D2818" s="6" t="s">
        <v>12</v>
      </c>
      <c r="E2818" s="10"/>
      <c r="F2818" s="10"/>
      <c r="I2818" s="14">
        <f t="array" ref="I2818">IF(D2818="","",INDEX('Товары '!$D$2:$D$78, MATCH(D2818, 'Товары '!$B$2:$B$78, 0)))
</f>
        <v>13</v>
      </c>
      <c r="J2818" s="14">
        <f>IF(D2818="","",VLOOKUP(D2818, 'Товары '!$B$2:$C$78, 2, FALSE))
</f>
        <v>6.4</v>
      </c>
      <c r="K2818" s="15">
        <f t="shared" si="56"/>
        <v>6.6</v>
      </c>
    </row>
    <row r="2819">
      <c r="A2819" s="6">
        <v>29.0</v>
      </c>
      <c r="B2819" s="7">
        <v>45997.0</v>
      </c>
      <c r="C2819" s="8">
        <v>0.8393518518518519</v>
      </c>
      <c r="D2819" s="6" t="s">
        <v>20</v>
      </c>
      <c r="E2819" s="10"/>
      <c r="F2819" s="10"/>
      <c r="I2819" s="14">
        <f t="array" ref="I2819">IF(D2819="","",INDEX('Товары '!$D$2:$D$78, MATCH(D2819, 'Товары '!$B$2:$B$78, 0)))
</f>
        <v>15</v>
      </c>
      <c r="J2819" s="14">
        <f>IF(D2819="","",VLOOKUP(D2819, 'Товары '!$B$2:$C$78, 2, FALSE))
</f>
        <v>9</v>
      </c>
      <c r="K2819" s="15">
        <f t="shared" si="56"/>
        <v>6</v>
      </c>
    </row>
    <row r="2820">
      <c r="A2820" s="6">
        <v>30.0</v>
      </c>
      <c r="B2820" s="7">
        <v>45997.0</v>
      </c>
      <c r="C2820" s="8">
        <v>0.8438078703703704</v>
      </c>
      <c r="D2820" s="6" t="s">
        <v>14</v>
      </c>
      <c r="E2820" s="10"/>
      <c r="F2820" s="10"/>
      <c r="I2820" s="14">
        <f t="array" ref="I2820">IF(D2820="","",INDEX('Товары '!$D$2:$D$78, MATCH(D2820, 'Товары '!$B$2:$B$78, 0)))
</f>
        <v>15</v>
      </c>
      <c r="J2820" s="14">
        <f>IF(D2820="","",VLOOKUP(D2820, 'Товары '!$B$2:$C$78, 2, FALSE))
</f>
        <v>9</v>
      </c>
      <c r="K2820" s="15">
        <f t="shared" si="56"/>
        <v>6</v>
      </c>
    </row>
    <row r="2821">
      <c r="A2821" s="6">
        <v>31.0</v>
      </c>
      <c r="B2821" s="7">
        <v>45997.0</v>
      </c>
      <c r="C2821" s="8">
        <v>0.8467939814814814</v>
      </c>
      <c r="D2821" s="6" t="s">
        <v>21</v>
      </c>
      <c r="E2821" s="10"/>
      <c r="F2821" s="10"/>
      <c r="I2821" s="13">
        <f t="array" ref="I2821">IF(D2821="","",INDEX('Товары '!$D$2:$D$78, MATCH(D2821, 'Товары '!$B$2:$B$78, 0)))
</f>
        <v>15</v>
      </c>
      <c r="J2821" s="14">
        <f>IF(D2821="","",VLOOKUP(D2821, 'Товары '!$B$2:$C$78, 2, FALSE))
</f>
        <v>6.9</v>
      </c>
      <c r="K2821" s="15">
        <f t="shared" si="56"/>
        <v>8.1</v>
      </c>
    </row>
    <row r="2822">
      <c r="A2822" s="6">
        <v>32.0</v>
      </c>
      <c r="B2822" s="7">
        <v>45997.0</v>
      </c>
      <c r="C2822" s="8">
        <v>0.846875</v>
      </c>
      <c r="D2822" s="6" t="s">
        <v>12</v>
      </c>
      <c r="E2822" s="10"/>
      <c r="F2822" s="10"/>
      <c r="I2822" s="14">
        <f t="array" ref="I2822">IF(D2822="","",INDEX('Товары '!$D$2:$D$78, MATCH(D2822, 'Товары '!$B$2:$B$78, 0)))
</f>
        <v>13</v>
      </c>
      <c r="J2822" s="14">
        <f>IF(D2822="","",VLOOKUP(D2822, 'Товары '!$B$2:$C$78, 2, FALSE))
</f>
        <v>6.4</v>
      </c>
      <c r="K2822" s="15">
        <f t="shared" si="56"/>
        <v>6.6</v>
      </c>
    </row>
    <row r="2823">
      <c r="A2823" s="6">
        <v>33.0</v>
      </c>
      <c r="B2823" s="7">
        <v>45997.0</v>
      </c>
      <c r="C2823" s="8">
        <v>0.8767592592592592</v>
      </c>
      <c r="D2823" s="6" t="s">
        <v>11</v>
      </c>
      <c r="E2823" s="10"/>
      <c r="F2823" s="10"/>
      <c r="I2823" s="13">
        <f t="array" ref="I2823">IF(D2823="","",INDEX('Товары '!$D$2:$D$78, MATCH(D2823, 'Товары '!$B$2:$B$78, 0)))
</f>
        <v>15</v>
      </c>
      <c r="J2823" s="14">
        <f>IF(D2823="","",VLOOKUP(D2823, 'Товары '!$B$2:$C$78, 2, FALSE))
</f>
        <v>9</v>
      </c>
      <c r="K2823" s="15">
        <f t="shared" si="56"/>
        <v>6</v>
      </c>
    </row>
    <row r="2824">
      <c r="A2824" s="6">
        <v>34.0</v>
      </c>
      <c r="B2824" s="7">
        <v>45997.0</v>
      </c>
      <c r="C2824" s="8">
        <v>0.890613425925926</v>
      </c>
      <c r="D2824" s="6" t="s">
        <v>20</v>
      </c>
      <c r="E2824" s="10"/>
      <c r="F2824" s="10"/>
      <c r="I2824" s="14">
        <f t="array" ref="I2824">IF(D2824="","",INDEX('Товары '!$D$2:$D$78, MATCH(D2824, 'Товары '!$B$2:$B$78, 0)))
</f>
        <v>15</v>
      </c>
      <c r="J2824" s="14">
        <f>IF(D2824="","",VLOOKUP(D2824, 'Товары '!$B$2:$C$78, 2, FALSE))
</f>
        <v>9</v>
      </c>
      <c r="K2824" s="15">
        <f t="shared" si="56"/>
        <v>6</v>
      </c>
    </row>
    <row r="2825">
      <c r="A2825" s="6">
        <v>35.0</v>
      </c>
      <c r="B2825" s="7">
        <v>45997.0</v>
      </c>
      <c r="C2825" s="8">
        <v>0.8990856481481482</v>
      </c>
      <c r="D2825" s="6" t="s">
        <v>20</v>
      </c>
      <c r="E2825" s="10"/>
      <c r="F2825" s="10"/>
      <c r="I2825" s="14">
        <f t="array" ref="I2825">IF(D2825="","",INDEX('Товары '!$D$2:$D$78, MATCH(D2825, 'Товары '!$B$2:$B$78, 0)))
</f>
        <v>15</v>
      </c>
      <c r="J2825" s="14">
        <f>IF(D2825="","",VLOOKUP(D2825, 'Товары '!$B$2:$C$78, 2, FALSE))
</f>
        <v>9</v>
      </c>
      <c r="K2825" s="15">
        <f t="shared" si="56"/>
        <v>6</v>
      </c>
    </row>
    <row r="2826">
      <c r="A2826" s="6">
        <v>36.0</v>
      </c>
      <c r="B2826" s="7">
        <v>45997.0</v>
      </c>
      <c r="C2826" s="8">
        <v>0.8992013888888889</v>
      </c>
      <c r="D2826" s="6" t="s">
        <v>20</v>
      </c>
      <c r="E2826" s="10"/>
      <c r="F2826" s="10"/>
      <c r="I2826" s="14">
        <f t="array" ref="I2826">IF(D2826="","",INDEX('Товары '!$D$2:$D$78, MATCH(D2826, 'Товары '!$B$2:$B$78, 0)))
</f>
        <v>15</v>
      </c>
      <c r="J2826" s="14">
        <f>IF(D2826="","",VLOOKUP(D2826, 'Товары '!$B$2:$C$78, 2, FALSE))
</f>
        <v>9</v>
      </c>
      <c r="K2826" s="15">
        <f t="shared" si="56"/>
        <v>6</v>
      </c>
    </row>
    <row r="2827">
      <c r="A2827" s="6">
        <v>37.0</v>
      </c>
      <c r="B2827" s="7">
        <v>45997.0</v>
      </c>
      <c r="C2827" s="8">
        <v>0.9062268518518518</v>
      </c>
      <c r="D2827" s="6" t="s">
        <v>21</v>
      </c>
      <c r="E2827" s="10"/>
      <c r="F2827" s="10"/>
      <c r="I2827" s="13">
        <f t="array" ref="I2827">IF(D2827="","",INDEX('Товары '!$D$2:$D$78, MATCH(D2827, 'Товары '!$B$2:$B$78, 0)))
</f>
        <v>15</v>
      </c>
      <c r="J2827" s="14">
        <f>IF(D2827="","",VLOOKUP(D2827, 'Товары '!$B$2:$C$78, 2, FALSE))
</f>
        <v>6.9</v>
      </c>
      <c r="K2827" s="15">
        <f t="shared" si="56"/>
        <v>8.1</v>
      </c>
    </row>
    <row r="2828">
      <c r="A2828" s="6">
        <v>38.0</v>
      </c>
      <c r="B2828" s="7">
        <v>45998.0</v>
      </c>
      <c r="C2828" s="8">
        <v>0.5989699074074074</v>
      </c>
      <c r="D2828" s="6" t="s">
        <v>11</v>
      </c>
      <c r="E2828" s="10"/>
      <c r="F2828" s="10"/>
      <c r="I2828" s="13">
        <f t="array" ref="I2828">IF(D2828="","",INDEX('Товары '!$D$2:$D$78, MATCH(D2828, 'Товары '!$B$2:$B$78, 0)))
</f>
        <v>15</v>
      </c>
      <c r="J2828" s="14">
        <f>IF(D2828="","",VLOOKUP(D2828, 'Товары '!$B$2:$C$78, 2, FALSE))
</f>
        <v>9</v>
      </c>
      <c r="K2828" s="15">
        <f t="shared" si="56"/>
        <v>6</v>
      </c>
    </row>
    <row r="2829">
      <c r="A2829" s="6">
        <v>39.0</v>
      </c>
      <c r="B2829" s="7"/>
      <c r="C2829" s="8"/>
      <c r="D2829" s="18"/>
      <c r="E2829" s="10"/>
      <c r="F2829" s="10"/>
      <c r="I2829" s="13" t="str">
        <f t="array" ref="I2829">IF(D2829="","",INDEX('Товары '!$D$2:$D$78, MATCH(D2829, 'Товары '!$B$2:$B$78, 0)))
</f>
        <v/>
      </c>
      <c r="J2829" s="13" t="str">
        <f>IF(D2829="","",VLOOKUP(D2829, 'Товары '!$B$2:$C$78, 2, FALSE))
</f>
        <v/>
      </c>
      <c r="K2829" s="15">
        <f t="shared" si="56"/>
        <v>0</v>
      </c>
    </row>
    <row r="2830">
      <c r="A2830" s="6">
        <v>40.0</v>
      </c>
      <c r="B2830" s="7"/>
      <c r="C2830" s="8"/>
      <c r="D2830" s="18"/>
      <c r="E2830" s="10"/>
      <c r="F2830" s="10"/>
      <c r="I2830" s="13" t="str">
        <f t="array" ref="I2830">IF(D2830="","",INDEX('Товары '!$D$2:$D$78, MATCH(D2830, 'Товары '!$B$2:$B$78, 0)))
</f>
        <v/>
      </c>
      <c r="J2830" s="13" t="str">
        <f>IF(D2830="","",VLOOKUP(D2830, 'Товары '!$B$2:$C$78, 2, FALSE))
</f>
        <v/>
      </c>
      <c r="K2830" s="15">
        <f t="shared" si="56"/>
        <v>0</v>
      </c>
    </row>
    <row r="2831">
      <c r="A2831" s="6">
        <v>41.0</v>
      </c>
      <c r="B2831" s="7"/>
      <c r="C2831" s="8"/>
      <c r="D2831" s="18"/>
      <c r="E2831" s="10"/>
      <c r="F2831" s="10"/>
      <c r="I2831" s="13" t="str">
        <f t="array" ref="I2831">IF(D2831="","",INDEX('Товары '!$D$2:$D$78, MATCH(D2831, 'Товары '!$B$2:$B$78, 0)))
</f>
        <v/>
      </c>
      <c r="J2831" s="13" t="str">
        <f>IF(D2831="","",VLOOKUP(D2831, 'Товары '!$B$2:$C$78, 2, FALSE))
</f>
        <v/>
      </c>
      <c r="K2831" s="15">
        <f t="shared" si="56"/>
        <v>0</v>
      </c>
    </row>
    <row r="2832">
      <c r="A2832" s="6">
        <v>42.0</v>
      </c>
      <c r="B2832" s="7"/>
      <c r="C2832" s="8"/>
      <c r="D2832" s="18"/>
      <c r="E2832" s="10"/>
      <c r="F2832" s="10"/>
      <c r="I2832" s="13" t="str">
        <f t="array" ref="I2832">IF(D2832="","",INDEX('Товары '!$D$2:$D$78, MATCH(D2832, 'Товары '!$B$2:$B$78, 0)))
</f>
        <v/>
      </c>
      <c r="J2832" s="13" t="str">
        <f>IF(D2832="","",VLOOKUP(D2832, 'Товары '!$B$2:$C$78, 2, FALSE))
</f>
        <v/>
      </c>
      <c r="K2832" s="15">
        <f t="shared" si="56"/>
        <v>0</v>
      </c>
    </row>
    <row r="2833">
      <c r="A2833" s="6">
        <v>43.0</v>
      </c>
      <c r="B2833" s="7"/>
      <c r="C2833" s="8"/>
      <c r="D2833" s="18"/>
      <c r="E2833" s="10"/>
      <c r="F2833" s="10"/>
      <c r="I2833" s="13" t="str">
        <f t="array" ref="I2833">IF(D2833="","",INDEX('Товары '!$D$2:$D$78, MATCH(D2833, 'Товары '!$B$2:$B$78, 0)))
</f>
        <v/>
      </c>
      <c r="J2833" s="13" t="str">
        <f>IF(D2833="","",VLOOKUP(D2833, 'Товары '!$B$2:$C$78, 2, FALSE))
</f>
        <v/>
      </c>
      <c r="K2833" s="15">
        <f t="shared" si="56"/>
        <v>0</v>
      </c>
    </row>
    <row r="2834">
      <c r="A2834" s="6">
        <v>44.0</v>
      </c>
      <c r="B2834" s="7"/>
      <c r="C2834" s="8"/>
      <c r="D2834" s="18"/>
      <c r="E2834" s="10"/>
      <c r="F2834" s="10"/>
      <c r="I2834" s="13" t="str">
        <f t="array" ref="I2834">IF(D2834="","",INDEX('Товары '!$D$2:$D$78, MATCH(D2834, 'Товары '!$B$2:$B$78, 0)))
</f>
        <v/>
      </c>
      <c r="J2834" s="13" t="str">
        <f>IF(D2834="","",VLOOKUP(D2834, 'Товары '!$B$2:$C$78, 2, FALSE))
</f>
        <v/>
      </c>
      <c r="K2834" s="15">
        <f t="shared" si="56"/>
        <v>0</v>
      </c>
    </row>
    <row r="2835">
      <c r="A2835" s="6">
        <v>45.0</v>
      </c>
      <c r="B2835" s="7"/>
      <c r="C2835" s="8"/>
      <c r="D2835" s="18"/>
      <c r="E2835" s="10"/>
      <c r="F2835" s="10"/>
      <c r="I2835" s="13" t="str">
        <f t="array" ref="I2835">IF(D2835="","",INDEX('Товары '!$D$2:$D$78, MATCH(D2835, 'Товары '!$B$2:$B$78, 0)))
</f>
        <v/>
      </c>
      <c r="J2835" s="13" t="str">
        <f>IF(D2835="","",VLOOKUP(D2835, 'Товары '!$B$2:$C$78, 2, FALSE))
</f>
        <v/>
      </c>
      <c r="K2835" s="15">
        <f t="shared" si="56"/>
        <v>0</v>
      </c>
    </row>
    <row r="2836">
      <c r="A2836" s="6">
        <v>46.0</v>
      </c>
      <c r="B2836" s="7"/>
      <c r="C2836" s="8"/>
      <c r="D2836" s="18"/>
      <c r="E2836" s="10"/>
      <c r="F2836" s="10"/>
      <c r="I2836" s="13" t="str">
        <f t="array" ref="I2836">IF(D2836="","",INDEX('Товары '!$D$2:$D$78, MATCH(D2836, 'Товары '!$B$2:$B$78, 0)))
</f>
        <v/>
      </c>
      <c r="J2836" s="13" t="str">
        <f>IF(D2836="","",VLOOKUP(D2836, 'Товары '!$B$2:$C$78, 2, FALSE))
</f>
        <v/>
      </c>
      <c r="K2836" s="15">
        <f t="shared" si="56"/>
        <v>0</v>
      </c>
    </row>
    <row r="2837">
      <c r="A2837" s="6">
        <v>47.0</v>
      </c>
      <c r="B2837" s="7"/>
      <c r="C2837" s="8"/>
      <c r="D2837" s="18"/>
      <c r="E2837" s="10"/>
      <c r="F2837" s="10"/>
      <c r="I2837" s="13" t="str">
        <f t="array" ref="I2837">IF(D2837="","",INDEX('Товары '!$D$2:$D$78, MATCH(D2837, 'Товары '!$B$2:$B$78, 0)))
</f>
        <v/>
      </c>
      <c r="J2837" s="13" t="str">
        <f>IF(D2837="","",VLOOKUP(D2837, 'Товары '!$B$2:$C$78, 2, FALSE))
</f>
        <v/>
      </c>
      <c r="K2837" s="15">
        <f t="shared" si="56"/>
        <v>0</v>
      </c>
    </row>
    <row r="2838">
      <c r="A2838" s="6">
        <v>48.0</v>
      </c>
      <c r="B2838" s="7"/>
      <c r="C2838" s="8"/>
      <c r="D2838" s="18"/>
      <c r="E2838" s="10"/>
      <c r="F2838" s="10"/>
      <c r="I2838" s="13" t="str">
        <f t="array" ref="I2838">IF(D2838="","",INDEX('Товары '!$D$2:$D$78, MATCH(D2838, 'Товары '!$B$2:$B$78, 0)))
</f>
        <v/>
      </c>
      <c r="J2838" s="13" t="str">
        <f>IF(D2838="","",VLOOKUP(D2838, 'Товары '!$B$2:$C$78, 2, FALSE))
</f>
        <v/>
      </c>
      <c r="K2838" s="15">
        <f t="shared" si="56"/>
        <v>0</v>
      </c>
    </row>
    <row r="2839">
      <c r="A2839" s="6">
        <v>49.0</v>
      </c>
      <c r="B2839" s="7"/>
      <c r="C2839" s="8"/>
      <c r="D2839" s="18"/>
      <c r="E2839" s="10"/>
      <c r="F2839" s="10"/>
      <c r="I2839" s="13" t="str">
        <f t="array" ref="I2839">IF(D2839="","",INDEX('Товары '!$D$2:$D$78, MATCH(D2839, 'Товары '!$B$2:$B$78, 0)))
</f>
        <v/>
      </c>
      <c r="J2839" s="13" t="str">
        <f>IF(D2839="","",VLOOKUP(D2839, 'Товары '!$B$2:$C$78, 2, FALSE))
</f>
        <v/>
      </c>
      <c r="K2839" s="15">
        <f t="shared" si="56"/>
        <v>0</v>
      </c>
    </row>
    <row r="2840">
      <c r="A2840" s="6">
        <v>50.0</v>
      </c>
      <c r="B2840" s="7"/>
      <c r="C2840" s="8"/>
      <c r="D2840" s="18"/>
      <c r="E2840" s="10"/>
      <c r="F2840" s="10"/>
      <c r="I2840" s="13" t="str">
        <f t="array" ref="I2840">IF(D2840="","",INDEX('Товары '!$D$2:$D$78, MATCH(D2840, 'Товары '!$B$2:$B$78, 0)))
</f>
        <v/>
      </c>
      <c r="J2840" s="13" t="str">
        <f>IF(D2840="","",VLOOKUP(D2840, 'Товары '!$B$2:$C$78, 2, FALSE))
</f>
        <v/>
      </c>
      <c r="K2840" s="15">
        <f t="shared" si="56"/>
        <v>0</v>
      </c>
    </row>
    <row r="2841">
      <c r="A2841" s="6">
        <v>51.0</v>
      </c>
      <c r="B2841" s="7"/>
      <c r="C2841" s="8"/>
      <c r="D2841" s="18"/>
      <c r="E2841" s="10"/>
      <c r="F2841" s="10"/>
      <c r="I2841" s="13" t="str">
        <f t="array" ref="I2841">IF(D2841="","",INDEX('Товары '!$D$2:$D$78, MATCH(D2841, 'Товары '!$B$2:$B$78, 0)))
</f>
        <v/>
      </c>
      <c r="J2841" s="13" t="str">
        <f>IF(D2841="","",VLOOKUP(D2841, 'Товары '!$B$2:$C$78, 2, FALSE))
</f>
        <v/>
      </c>
      <c r="K2841" s="15">
        <f t="shared" si="56"/>
        <v>0</v>
      </c>
    </row>
    <row r="2842">
      <c r="A2842" s="6">
        <v>52.0</v>
      </c>
      <c r="B2842" s="7"/>
      <c r="C2842" s="8"/>
      <c r="D2842" s="18"/>
      <c r="E2842" s="10"/>
      <c r="F2842" s="10"/>
      <c r="I2842" s="13" t="str">
        <f t="array" ref="I2842">IF(D2842="","",INDEX('Товары '!$D$2:$D$78, MATCH(D2842, 'Товары '!$B$2:$B$78, 0)))
</f>
        <v/>
      </c>
      <c r="J2842" s="13" t="str">
        <f>IF(D2842="","",VLOOKUP(D2842, 'Товары '!$B$2:$C$78, 2, FALSE))
</f>
        <v/>
      </c>
      <c r="K2842" s="15">
        <f t="shared" si="56"/>
        <v>0</v>
      </c>
    </row>
    <row r="2843">
      <c r="A2843" s="6">
        <v>53.0</v>
      </c>
      <c r="B2843" s="7"/>
      <c r="C2843" s="8"/>
      <c r="D2843" s="18"/>
      <c r="E2843" s="10"/>
      <c r="F2843" s="10"/>
      <c r="I2843" s="13" t="str">
        <f t="array" ref="I2843">IF(D2843="","",INDEX('Товары '!$D$2:$D$78, MATCH(D2843, 'Товары '!$B$2:$B$78, 0)))
</f>
        <v/>
      </c>
      <c r="J2843" s="13" t="str">
        <f>IF(D2843="","",VLOOKUP(D2843, 'Товары '!$B$2:$C$78, 2, FALSE))
</f>
        <v/>
      </c>
      <c r="K2843" s="15">
        <f t="shared" si="56"/>
        <v>0</v>
      </c>
    </row>
    <row r="2844">
      <c r="A2844" s="6">
        <v>54.0</v>
      </c>
      <c r="B2844" s="7"/>
      <c r="C2844" s="8"/>
      <c r="D2844" s="18"/>
      <c r="E2844" s="10"/>
      <c r="F2844" s="10"/>
      <c r="I2844" s="13" t="str">
        <f t="array" ref="I2844">IF(D2844="","",INDEX('Товары '!$D$2:$D$78, MATCH(D2844, 'Товары '!$B$2:$B$78, 0)))
</f>
        <v/>
      </c>
      <c r="J2844" s="13" t="str">
        <f>IF(D2844="","",VLOOKUP(D2844, 'Товары '!$B$2:$C$78, 2, FALSE))
</f>
        <v/>
      </c>
      <c r="K2844" s="15">
        <f t="shared" si="56"/>
        <v>0</v>
      </c>
    </row>
    <row r="2845">
      <c r="A2845" s="6">
        <v>55.0</v>
      </c>
      <c r="B2845" s="7"/>
      <c r="C2845" s="8"/>
      <c r="D2845" s="18"/>
      <c r="E2845" s="10"/>
      <c r="F2845" s="10"/>
      <c r="I2845" s="13" t="str">
        <f t="array" ref="I2845">IF(D2845="","",INDEX('Товары '!$D$2:$D$78, MATCH(D2845, 'Товары '!$B$2:$B$78, 0)))
</f>
        <v/>
      </c>
      <c r="J2845" s="13" t="str">
        <f>IF(D2845="","",VLOOKUP(D2845, 'Товары '!$B$2:$C$78, 2, FALSE))
</f>
        <v/>
      </c>
      <c r="K2845" s="15">
        <f t="shared" si="56"/>
        <v>0</v>
      </c>
    </row>
    <row r="2846">
      <c r="A2846" s="6">
        <v>56.0</v>
      </c>
      <c r="B2846" s="7"/>
      <c r="C2846" s="8"/>
      <c r="D2846" s="18"/>
      <c r="E2846" s="10"/>
      <c r="F2846" s="10"/>
      <c r="I2846" s="13" t="str">
        <f t="array" ref="I2846">IF(D2846="","",INDEX('Товары '!$D$2:$D$78, MATCH(D2846, 'Товары '!$B$2:$B$78, 0)))
</f>
        <v/>
      </c>
      <c r="J2846" s="13" t="str">
        <f>IF(D2846="","",VLOOKUP(D2846, 'Товары '!$B$2:$C$78, 2, FALSE))
</f>
        <v/>
      </c>
      <c r="K2846" s="15">
        <f t="shared" si="56"/>
        <v>0</v>
      </c>
    </row>
    <row r="2847">
      <c r="A2847" s="6">
        <v>57.0</v>
      </c>
      <c r="B2847" s="7"/>
      <c r="C2847" s="8"/>
      <c r="D2847" s="18"/>
      <c r="E2847" s="10"/>
      <c r="F2847" s="10"/>
      <c r="I2847" s="13" t="str">
        <f t="array" ref="I2847">IF(D2847="","",INDEX('Товары '!$D$2:$D$78, MATCH(D2847, 'Товары '!$B$2:$B$78, 0)))
</f>
        <v/>
      </c>
      <c r="J2847" s="13" t="str">
        <f>IF(D2847="","",VLOOKUP(D2847, 'Товары '!$B$2:$C$78, 2, FALSE))
</f>
        <v/>
      </c>
      <c r="K2847" s="15">
        <f t="shared" si="56"/>
        <v>0</v>
      </c>
    </row>
    <row r="2848">
      <c r="A2848" s="6">
        <v>58.0</v>
      </c>
      <c r="B2848" s="7"/>
      <c r="C2848" s="8"/>
      <c r="D2848" s="18"/>
      <c r="E2848" s="10"/>
      <c r="F2848" s="10"/>
      <c r="I2848" s="13" t="str">
        <f t="array" ref="I2848">IF(D2848="","",INDEX('Товары '!$D$2:$D$78, MATCH(D2848, 'Товары '!$B$2:$B$78, 0)))
</f>
        <v/>
      </c>
      <c r="J2848" s="13" t="str">
        <f>IF(D2848="","",VLOOKUP(D2848, 'Товары '!$B$2:$C$78, 2, FALSE))
</f>
        <v/>
      </c>
      <c r="K2848" s="15">
        <f t="shared" si="56"/>
        <v>0</v>
      </c>
    </row>
    <row r="2849">
      <c r="A2849" s="6">
        <v>59.0</v>
      </c>
      <c r="B2849" s="7"/>
      <c r="C2849" s="8"/>
      <c r="D2849" s="18"/>
      <c r="E2849" s="10"/>
      <c r="F2849" s="10"/>
      <c r="I2849" s="13" t="str">
        <f t="array" ref="I2849">IF(D2849="","",INDEX('Товары '!$D$2:$D$78, MATCH(D2849, 'Товары '!$B$2:$B$78, 0)))
</f>
        <v/>
      </c>
      <c r="J2849" s="13" t="str">
        <f>IF(D2849="","",VLOOKUP(D2849, 'Товары '!$B$2:$C$78, 2, FALSE))
</f>
        <v/>
      </c>
      <c r="K2849" s="15">
        <f t="shared" si="56"/>
        <v>0</v>
      </c>
    </row>
    <row r="2850">
      <c r="A2850" s="6">
        <v>60.0</v>
      </c>
      <c r="B2850" s="7"/>
      <c r="C2850" s="8"/>
      <c r="D2850" s="18"/>
      <c r="E2850" s="10"/>
      <c r="F2850" s="10"/>
      <c r="I2850" s="13" t="str">
        <f t="array" ref="I2850">IF(D2850="","",INDEX('Товары '!$D$2:$D$78, MATCH(D2850, 'Товары '!$B$2:$B$78, 0)))
</f>
        <v/>
      </c>
      <c r="J2850" s="13" t="str">
        <f>IF(D2850="","",VLOOKUP(D2850, 'Товары '!$B$2:$C$78, 2, FALSE))
</f>
        <v/>
      </c>
      <c r="K2850" s="15">
        <f t="shared" si="56"/>
        <v>0</v>
      </c>
    </row>
    <row r="2851">
      <c r="A2851" s="1" t="s">
        <v>0</v>
      </c>
      <c r="B2851" s="1" t="s">
        <v>1</v>
      </c>
      <c r="C2851" s="2" t="s">
        <v>2</v>
      </c>
      <c r="D2851" s="2" t="s">
        <v>3</v>
      </c>
      <c r="E2851" s="3" t="s">
        <v>4</v>
      </c>
      <c r="F2851" s="1" t="s">
        <v>5</v>
      </c>
      <c r="G2851" s="4" t="s">
        <v>6</v>
      </c>
      <c r="H2851" s="5" t="s">
        <v>7</v>
      </c>
      <c r="I2851" s="1" t="s">
        <v>8</v>
      </c>
      <c r="J2851" s="1" t="s">
        <v>9</v>
      </c>
      <c r="K2851" s="1" t="s">
        <v>10</v>
      </c>
    </row>
    <row r="2854">
      <c r="A2854" s="6">
        <v>1.0</v>
      </c>
      <c r="B2854" s="7">
        <v>45998.0</v>
      </c>
      <c r="C2854" s="8">
        <v>0.5968287037037037</v>
      </c>
      <c r="D2854" s="9" t="s">
        <v>14</v>
      </c>
      <c r="E2854" s="10"/>
      <c r="F2854" s="10"/>
      <c r="G2854" s="11">
        <f>SUM(K2854:K2913)</f>
        <v>251.1</v>
      </c>
      <c r="H2854" s="12">
        <f>SUM(J2854:K2913)</f>
        <v>557</v>
      </c>
      <c r="I2854" s="14">
        <f t="array" ref="I2854">IF(D2854="","",INDEX('Товары '!$D$2:$D$78, MATCH(D2854, 'Товары '!$B$2:$B$78, 0)))
</f>
        <v>15</v>
      </c>
      <c r="J2854" s="14">
        <f>IF(D2854="","",VLOOKUP(D2854, 'Товары '!$B$2:$C$78, 2, FALSE))
</f>
        <v>9</v>
      </c>
      <c r="K2854" s="15">
        <f t="shared" ref="K2854:K2913" si="57">IF(OR(I2854="", J2854=""), "", VALUE(I2854) - VALUE(J2854))-F2854
</f>
        <v>6</v>
      </c>
    </row>
    <row r="2855">
      <c r="A2855" s="6">
        <v>2.0</v>
      </c>
      <c r="B2855" s="7">
        <v>45998.0</v>
      </c>
      <c r="C2855" s="16">
        <v>0.6028935185185185</v>
      </c>
      <c r="D2855" s="9" t="s">
        <v>23</v>
      </c>
      <c r="E2855" s="10"/>
      <c r="F2855" s="10"/>
      <c r="I2855" s="13">
        <f t="array" ref="I2855">IF(D2855="","",INDEX('Товары '!$D$2:$D$78, MATCH(D2855, 'Товары '!$B$2:$B$78, 0)))
</f>
        <v>15</v>
      </c>
      <c r="J2855" s="14">
        <f>IF(D2855="","",VLOOKUP(D2855, 'Товары '!$B$2:$C$78, 2, FALSE))
</f>
        <v>8.5</v>
      </c>
      <c r="K2855" s="15">
        <f t="shared" si="57"/>
        <v>6.5</v>
      </c>
    </row>
    <row r="2856">
      <c r="A2856" s="6">
        <v>3.0</v>
      </c>
      <c r="B2856" s="17">
        <v>45998.0</v>
      </c>
      <c r="C2856" s="8">
        <v>0.6028935185185185</v>
      </c>
      <c r="D2856" s="9" t="s">
        <v>12</v>
      </c>
      <c r="E2856" s="10"/>
      <c r="F2856" s="10"/>
      <c r="I2856" s="14">
        <f t="array" ref="I2856">IF(D2856="","",INDEX('Товары '!$D$2:$D$78, MATCH(D2856, 'Товары '!$B$2:$B$78, 0)))
</f>
        <v>13</v>
      </c>
      <c r="J2856" s="14">
        <f>IF(D2856="","",VLOOKUP(D2856, 'Товары '!$B$2:$C$78, 2, FALSE))
</f>
        <v>6.4</v>
      </c>
      <c r="K2856" s="15">
        <f t="shared" si="57"/>
        <v>6.6</v>
      </c>
    </row>
    <row r="2857">
      <c r="A2857" s="6">
        <v>4.0</v>
      </c>
      <c r="B2857" s="17">
        <v>45998.0</v>
      </c>
      <c r="C2857" s="8">
        <v>0.6144328703703704</v>
      </c>
      <c r="D2857" s="9" t="s">
        <v>14</v>
      </c>
      <c r="E2857" s="10"/>
      <c r="F2857" s="10"/>
      <c r="I2857" s="14">
        <f t="array" ref="I2857">IF(D2857="","",INDEX('Товары '!$D$2:$D$78, MATCH(D2857, 'Товары '!$B$2:$B$78, 0)))
</f>
        <v>15</v>
      </c>
      <c r="J2857" s="14">
        <f>IF(D2857="","",VLOOKUP(D2857, 'Товары '!$B$2:$C$78, 2, FALSE))
</f>
        <v>9</v>
      </c>
      <c r="K2857" s="15">
        <f t="shared" si="57"/>
        <v>6</v>
      </c>
    </row>
    <row r="2858">
      <c r="A2858" s="6">
        <v>5.0</v>
      </c>
      <c r="B2858" s="17">
        <v>45998.0</v>
      </c>
      <c r="C2858" s="8">
        <v>0.6396643518518519</v>
      </c>
      <c r="D2858" s="9" t="s">
        <v>18</v>
      </c>
      <c r="E2858" s="10"/>
      <c r="F2858" s="10"/>
      <c r="I2858" s="14">
        <f t="array" ref="I2858">IF(D2858="","",INDEX('Товары '!$D$2:$D$78, MATCH(D2858, 'Товары '!$B$2:$B$78, 0)))
</f>
        <v>15</v>
      </c>
      <c r="J2858" s="14">
        <f>IF(D2858="","",VLOOKUP(D2858, 'Товары '!$B$2:$C$78, 2, FALSE))
</f>
        <v>8</v>
      </c>
      <c r="K2858" s="15">
        <f t="shared" si="57"/>
        <v>7</v>
      </c>
    </row>
    <row r="2859">
      <c r="A2859" s="6">
        <v>6.0</v>
      </c>
      <c r="B2859" s="7">
        <v>45998.0</v>
      </c>
      <c r="C2859" s="8">
        <v>0.6429050925925925</v>
      </c>
      <c r="D2859" s="9" t="s">
        <v>17</v>
      </c>
      <c r="E2859" s="10"/>
      <c r="F2859" s="10"/>
      <c r="I2859" s="13">
        <f t="array" ref="I2859">IF(D2859="","",INDEX('Товары '!$D$2:$D$78, MATCH(D2859, 'Товары '!$B$2:$B$78, 0)))
</f>
        <v>15</v>
      </c>
      <c r="J2859" s="14">
        <f>IF(D2859="","",VLOOKUP(D2859, 'Товары '!$B$2:$C$78, 2, FALSE))
</f>
        <v>9</v>
      </c>
      <c r="K2859" s="15">
        <f t="shared" si="57"/>
        <v>6</v>
      </c>
    </row>
    <row r="2860">
      <c r="A2860" s="6">
        <v>7.0</v>
      </c>
      <c r="B2860" s="7">
        <v>45998.0</v>
      </c>
      <c r="C2860" s="8">
        <v>0.6429050925925925</v>
      </c>
      <c r="D2860" s="9" t="s">
        <v>11</v>
      </c>
      <c r="E2860" s="10"/>
      <c r="F2860" s="10"/>
      <c r="I2860" s="13">
        <f t="array" ref="I2860">IF(D2860="","",INDEX('Товары '!$D$2:$D$78, MATCH(D2860, 'Товары '!$B$2:$B$78, 0)))
</f>
        <v>15</v>
      </c>
      <c r="J2860" s="14">
        <f>IF(D2860="","",VLOOKUP(D2860, 'Товары '!$B$2:$C$78, 2, FALSE))
</f>
        <v>9</v>
      </c>
      <c r="K2860" s="15">
        <f t="shared" si="57"/>
        <v>6</v>
      </c>
    </row>
    <row r="2861">
      <c r="A2861" s="6">
        <v>8.0</v>
      </c>
      <c r="B2861" s="7">
        <v>45998.0</v>
      </c>
      <c r="C2861" s="8">
        <v>0.6430439814814815</v>
      </c>
      <c r="D2861" s="9" t="s">
        <v>14</v>
      </c>
      <c r="E2861" s="10"/>
      <c r="F2861" s="10"/>
      <c r="I2861" s="14">
        <f t="array" ref="I2861">IF(D2861="","",INDEX('Товары '!$D$2:$D$78, MATCH(D2861, 'Товары '!$B$2:$B$78, 0)))
</f>
        <v>15</v>
      </c>
      <c r="J2861" s="14">
        <f>IF(D2861="","",VLOOKUP(D2861, 'Товары '!$B$2:$C$78, 2, FALSE))
</f>
        <v>9</v>
      </c>
      <c r="K2861" s="15">
        <f t="shared" si="57"/>
        <v>6</v>
      </c>
    </row>
    <row r="2862">
      <c r="A2862" s="6">
        <v>9.0</v>
      </c>
      <c r="B2862" s="7">
        <v>45998.0</v>
      </c>
      <c r="C2862" s="8">
        <v>0.6431134259259259</v>
      </c>
      <c r="D2862" s="9" t="s">
        <v>40</v>
      </c>
      <c r="E2862" s="10"/>
      <c r="F2862" s="10"/>
      <c r="I2862" s="14">
        <f t="array" ref="I2862">IF(D2862="","",INDEX('Товары '!$D$2:$D$78, MATCH(D2862, 'Товары '!$B$2:$B$78, 0)))
</f>
        <v>65</v>
      </c>
      <c r="J2862" s="14">
        <f>IF(D2862="","",VLOOKUP(D2862, 'Товары '!$B$2:$C$78, 2, FALSE))
</f>
        <v>37.5</v>
      </c>
      <c r="K2862" s="15">
        <f t="shared" si="57"/>
        <v>27.5</v>
      </c>
    </row>
    <row r="2863">
      <c r="A2863" s="6">
        <v>10.0</v>
      </c>
      <c r="B2863" s="7">
        <v>45998.0</v>
      </c>
      <c r="C2863" s="8">
        <v>0.6431597222222222</v>
      </c>
      <c r="D2863" s="9" t="s">
        <v>15</v>
      </c>
      <c r="E2863" s="10"/>
      <c r="F2863" s="10"/>
      <c r="I2863" s="13">
        <f t="array" ref="I2863">IF(D2863="","",INDEX('Товары '!$D$2:$D$78, MATCH(D2863, 'Товары '!$B$2:$B$78, 0)))
</f>
        <v>15</v>
      </c>
      <c r="J2863" s="14">
        <f>IF(D2863="","",VLOOKUP(D2863, 'Товары '!$B$2:$C$78, 2, FALSE))
</f>
        <v>9</v>
      </c>
      <c r="K2863" s="15">
        <f t="shared" si="57"/>
        <v>6</v>
      </c>
    </row>
    <row r="2864">
      <c r="A2864" s="6">
        <v>11.0</v>
      </c>
      <c r="B2864" s="7">
        <v>45998.0</v>
      </c>
      <c r="C2864" s="8">
        <v>0.6571527777777778</v>
      </c>
      <c r="D2864" s="9" t="s">
        <v>15</v>
      </c>
      <c r="E2864" s="10"/>
      <c r="F2864" s="10"/>
      <c r="I2864" s="13">
        <f t="array" ref="I2864">IF(D2864="","",INDEX('Товары '!$D$2:$D$78, MATCH(D2864, 'Товары '!$B$2:$B$78, 0)))
</f>
        <v>15</v>
      </c>
      <c r="J2864" s="14">
        <f>IF(D2864="","",VLOOKUP(D2864, 'Товары '!$B$2:$C$78, 2, FALSE))
</f>
        <v>9</v>
      </c>
      <c r="K2864" s="15">
        <f t="shared" si="57"/>
        <v>6</v>
      </c>
    </row>
    <row r="2865">
      <c r="A2865" s="6">
        <v>12.0</v>
      </c>
      <c r="B2865" s="7">
        <v>45998.0</v>
      </c>
      <c r="C2865" s="8">
        <v>0.657337962962963</v>
      </c>
      <c r="D2865" s="9" t="s">
        <v>21</v>
      </c>
      <c r="E2865" s="10"/>
      <c r="F2865" s="10"/>
      <c r="I2865" s="13">
        <f t="array" ref="I2865">IF(D2865="","",INDEX('Товары '!$D$2:$D$78, MATCH(D2865, 'Товары '!$B$2:$B$78, 0)))
</f>
        <v>15</v>
      </c>
      <c r="J2865" s="14">
        <f>IF(D2865="","",VLOOKUP(D2865, 'Товары '!$B$2:$C$78, 2, FALSE))
</f>
        <v>6.9</v>
      </c>
      <c r="K2865" s="15">
        <f t="shared" si="57"/>
        <v>8.1</v>
      </c>
    </row>
    <row r="2866">
      <c r="A2866" s="6">
        <v>13.0</v>
      </c>
      <c r="B2866" s="7">
        <v>45998.0</v>
      </c>
      <c r="C2866" s="8">
        <v>0.657337962962963</v>
      </c>
      <c r="D2866" s="6" t="s">
        <v>21</v>
      </c>
      <c r="E2866" s="10"/>
      <c r="F2866" s="10"/>
      <c r="I2866" s="13">
        <f t="array" ref="I2866">IF(D2866="","",INDEX('Товары '!$D$2:$D$78, MATCH(D2866, 'Товары '!$B$2:$B$78, 0)))
</f>
        <v>15</v>
      </c>
      <c r="J2866" s="14">
        <f>IF(D2866="","",VLOOKUP(D2866, 'Товары '!$B$2:$C$78, 2, FALSE))
</f>
        <v>6.9</v>
      </c>
      <c r="K2866" s="15">
        <f t="shared" si="57"/>
        <v>8.1</v>
      </c>
    </row>
    <row r="2867">
      <c r="A2867" s="6">
        <v>14.0</v>
      </c>
      <c r="B2867" s="7">
        <v>45998.0</v>
      </c>
      <c r="C2867" s="8">
        <v>0.6574189814814815</v>
      </c>
      <c r="D2867" s="6" t="s">
        <v>12</v>
      </c>
      <c r="E2867" s="10"/>
      <c r="F2867" s="10"/>
      <c r="I2867" s="14">
        <f t="array" ref="I2867">IF(D2867="","",INDEX('Товары '!$D$2:$D$78, MATCH(D2867, 'Товары '!$B$2:$B$78, 0)))
</f>
        <v>13</v>
      </c>
      <c r="J2867" s="14">
        <f>IF(D2867="","",VLOOKUP(D2867, 'Товары '!$B$2:$C$78, 2, FALSE))
</f>
        <v>6.4</v>
      </c>
      <c r="K2867" s="15">
        <f t="shared" si="57"/>
        <v>6.6</v>
      </c>
    </row>
    <row r="2868">
      <c r="A2868" s="6">
        <v>15.0</v>
      </c>
      <c r="B2868" s="7">
        <v>45998.0</v>
      </c>
      <c r="C2868" s="8">
        <v>0.7203356481481481</v>
      </c>
      <c r="D2868" s="6" t="s">
        <v>17</v>
      </c>
      <c r="E2868" s="10"/>
      <c r="F2868" s="10"/>
      <c r="I2868" s="13">
        <f t="array" ref="I2868">IF(D2868="","",INDEX('Товары '!$D$2:$D$78, MATCH(D2868, 'Товары '!$B$2:$B$78, 0)))
</f>
        <v>15</v>
      </c>
      <c r="J2868" s="14">
        <f>IF(D2868="","",VLOOKUP(D2868, 'Товары '!$B$2:$C$78, 2, FALSE))
</f>
        <v>9</v>
      </c>
      <c r="K2868" s="15">
        <f t="shared" si="57"/>
        <v>6</v>
      </c>
    </row>
    <row r="2869">
      <c r="A2869" s="6">
        <v>16.0</v>
      </c>
      <c r="B2869" s="7">
        <v>45998.0</v>
      </c>
      <c r="C2869" s="8">
        <v>0.7342013888888889</v>
      </c>
      <c r="D2869" s="6" t="s">
        <v>20</v>
      </c>
      <c r="E2869" s="10"/>
      <c r="F2869" s="10"/>
      <c r="I2869" s="14">
        <f t="array" ref="I2869">IF(D2869="","",INDEX('Товары '!$D$2:$D$78, MATCH(D2869, 'Товары '!$B$2:$B$78, 0)))
</f>
        <v>15</v>
      </c>
      <c r="J2869" s="14">
        <f>IF(D2869="","",VLOOKUP(D2869, 'Товары '!$B$2:$C$78, 2, FALSE))
</f>
        <v>9</v>
      </c>
      <c r="K2869" s="15">
        <f t="shared" si="57"/>
        <v>6</v>
      </c>
    </row>
    <row r="2870">
      <c r="A2870" s="6">
        <v>17.0</v>
      </c>
      <c r="B2870" s="7">
        <v>45998.0</v>
      </c>
      <c r="C2870" s="8">
        <v>0.7421412037037037</v>
      </c>
      <c r="D2870" s="6" t="s">
        <v>17</v>
      </c>
      <c r="E2870" s="10"/>
      <c r="F2870" s="10"/>
      <c r="I2870" s="13">
        <f t="array" ref="I2870">IF(D2870="","",INDEX('Товары '!$D$2:$D$78, MATCH(D2870, 'Товары '!$B$2:$B$78, 0)))
</f>
        <v>15</v>
      </c>
      <c r="J2870" s="14">
        <f>IF(D2870="","",VLOOKUP(D2870, 'Товары '!$B$2:$C$78, 2, FALSE))
</f>
        <v>9</v>
      </c>
      <c r="K2870" s="15">
        <f t="shared" si="57"/>
        <v>6</v>
      </c>
    </row>
    <row r="2871">
      <c r="A2871" s="6">
        <v>18.0</v>
      </c>
      <c r="B2871" s="7">
        <v>45998.0</v>
      </c>
      <c r="C2871" s="8">
        <v>0.7421412037037037</v>
      </c>
      <c r="D2871" s="6" t="s">
        <v>17</v>
      </c>
      <c r="E2871" s="10"/>
      <c r="F2871" s="10"/>
      <c r="I2871" s="13">
        <f t="array" ref="I2871">IF(D2871="","",INDEX('Товары '!$D$2:$D$78, MATCH(D2871, 'Товары '!$B$2:$B$78, 0)))
</f>
        <v>15</v>
      </c>
      <c r="J2871" s="14">
        <f>IF(D2871="","",VLOOKUP(D2871, 'Товары '!$B$2:$C$78, 2, FALSE))
</f>
        <v>9</v>
      </c>
      <c r="K2871" s="15">
        <f t="shared" si="57"/>
        <v>6</v>
      </c>
    </row>
    <row r="2872">
      <c r="A2872" s="6">
        <v>19.0</v>
      </c>
      <c r="B2872" s="7">
        <v>45998.0</v>
      </c>
      <c r="C2872" s="8">
        <v>0.7487615740740741</v>
      </c>
      <c r="D2872" s="6" t="s">
        <v>12</v>
      </c>
      <c r="E2872" s="10"/>
      <c r="F2872" s="10"/>
      <c r="I2872" s="14">
        <f t="array" ref="I2872">IF(D2872="","",INDEX('Товары '!$D$2:$D$78, MATCH(D2872, 'Товары '!$B$2:$B$78, 0)))
</f>
        <v>13</v>
      </c>
      <c r="J2872" s="14">
        <f>IF(D2872="","",VLOOKUP(D2872, 'Товары '!$B$2:$C$78, 2, FALSE))
</f>
        <v>6.4</v>
      </c>
      <c r="K2872" s="15">
        <f t="shared" si="57"/>
        <v>6.6</v>
      </c>
    </row>
    <row r="2873">
      <c r="A2873" s="6">
        <v>20.0</v>
      </c>
      <c r="B2873" s="7">
        <v>45998.0</v>
      </c>
      <c r="C2873" s="8">
        <v>0.7488657407407407</v>
      </c>
      <c r="D2873" s="6" t="s">
        <v>12</v>
      </c>
      <c r="E2873" s="10"/>
      <c r="F2873" s="10"/>
      <c r="I2873" s="14">
        <f t="array" ref="I2873">IF(D2873="","",INDEX('Товары '!$D$2:$D$78, MATCH(D2873, 'Товары '!$B$2:$B$78, 0)))
</f>
        <v>13</v>
      </c>
      <c r="J2873" s="14">
        <f>IF(D2873="","",VLOOKUP(D2873, 'Товары '!$B$2:$C$78, 2, FALSE))
</f>
        <v>6.4</v>
      </c>
      <c r="K2873" s="15">
        <f t="shared" si="57"/>
        <v>6.6</v>
      </c>
    </row>
    <row r="2874">
      <c r="A2874" s="6">
        <v>21.0</v>
      </c>
      <c r="B2874" s="7">
        <v>45998.0</v>
      </c>
      <c r="C2874" s="8">
        <v>0.7525231481481481</v>
      </c>
      <c r="D2874" s="6" t="s">
        <v>11</v>
      </c>
      <c r="E2874" s="10"/>
      <c r="F2874" s="10"/>
      <c r="I2874" s="13">
        <f t="array" ref="I2874">IF(D2874="","",INDEX('Товары '!$D$2:$D$78, MATCH(D2874, 'Товары '!$B$2:$B$78, 0)))
</f>
        <v>15</v>
      </c>
      <c r="J2874" s="14">
        <f>IF(D2874="","",VLOOKUP(D2874, 'Товары '!$B$2:$C$78, 2, FALSE))
</f>
        <v>9</v>
      </c>
      <c r="K2874" s="15">
        <f t="shared" si="57"/>
        <v>6</v>
      </c>
    </row>
    <row r="2875">
      <c r="A2875" s="6">
        <v>22.0</v>
      </c>
      <c r="B2875" s="7">
        <v>45998.0</v>
      </c>
      <c r="C2875" s="8">
        <v>0.7576273148148148</v>
      </c>
      <c r="D2875" s="6" t="s">
        <v>17</v>
      </c>
      <c r="E2875" s="10"/>
      <c r="F2875" s="10"/>
      <c r="I2875" s="13">
        <f t="array" ref="I2875">IF(D2875="","",INDEX('Товары '!$D$2:$D$78, MATCH(D2875, 'Товары '!$B$2:$B$78, 0)))
</f>
        <v>15</v>
      </c>
      <c r="J2875" s="14">
        <f>IF(D2875="","",VLOOKUP(D2875, 'Товары '!$B$2:$C$78, 2, FALSE))
</f>
        <v>9</v>
      </c>
      <c r="K2875" s="15">
        <f t="shared" si="57"/>
        <v>6</v>
      </c>
    </row>
    <row r="2876">
      <c r="A2876" s="6">
        <v>23.0</v>
      </c>
      <c r="B2876" s="7">
        <v>45998.0</v>
      </c>
      <c r="C2876" s="8">
        <v>0.7610648148148148</v>
      </c>
      <c r="D2876" s="6" t="s">
        <v>12</v>
      </c>
      <c r="E2876" s="10"/>
      <c r="F2876" s="10"/>
      <c r="I2876" s="14">
        <f t="array" ref="I2876">IF(D2876="","",INDEX('Товары '!$D$2:$D$78, MATCH(D2876, 'Товары '!$B$2:$B$78, 0)))
</f>
        <v>13</v>
      </c>
      <c r="J2876" s="14">
        <f>IF(D2876="","",VLOOKUP(D2876, 'Товары '!$B$2:$C$78, 2, FALSE))
</f>
        <v>6.4</v>
      </c>
      <c r="K2876" s="15">
        <f t="shared" si="57"/>
        <v>6.6</v>
      </c>
    </row>
    <row r="2877">
      <c r="A2877" s="6">
        <v>24.0</v>
      </c>
      <c r="B2877" s="7">
        <v>45998.0</v>
      </c>
      <c r="C2877" s="8">
        <v>0.765625</v>
      </c>
      <c r="D2877" s="6" t="s">
        <v>14</v>
      </c>
      <c r="E2877" s="10"/>
      <c r="F2877" s="10"/>
      <c r="I2877" s="14">
        <f t="array" ref="I2877">IF(D2877="","",INDEX('Товары '!$D$2:$D$78, MATCH(D2877, 'Товары '!$B$2:$B$78, 0)))
</f>
        <v>15</v>
      </c>
      <c r="J2877" s="14">
        <f>IF(D2877="","",VLOOKUP(D2877, 'Товары '!$B$2:$C$78, 2, FALSE))
</f>
        <v>9</v>
      </c>
      <c r="K2877" s="15">
        <f t="shared" si="57"/>
        <v>6</v>
      </c>
    </row>
    <row r="2878">
      <c r="A2878" s="6">
        <v>25.0</v>
      </c>
      <c r="B2878" s="7">
        <v>45998.0</v>
      </c>
      <c r="C2878" s="8">
        <v>0.7762037037037037</v>
      </c>
      <c r="D2878" s="6" t="s">
        <v>12</v>
      </c>
      <c r="E2878" s="10"/>
      <c r="F2878" s="10"/>
      <c r="I2878" s="14">
        <f t="array" ref="I2878">IF(D2878="","",INDEX('Товары '!$D$2:$D$78, MATCH(D2878, 'Товары '!$B$2:$B$78, 0)))
</f>
        <v>13</v>
      </c>
      <c r="J2878" s="14">
        <f>IF(D2878="","",VLOOKUP(D2878, 'Товары '!$B$2:$C$78, 2, FALSE))
</f>
        <v>6.4</v>
      </c>
      <c r="K2878" s="15">
        <f t="shared" si="57"/>
        <v>6.6</v>
      </c>
    </row>
    <row r="2879">
      <c r="A2879" s="6">
        <v>26.0</v>
      </c>
      <c r="B2879" s="7">
        <v>45998.0</v>
      </c>
      <c r="C2879" s="8">
        <v>0.7765509259259259</v>
      </c>
      <c r="D2879" s="6" t="s">
        <v>12</v>
      </c>
      <c r="E2879" s="10"/>
      <c r="F2879" s="10"/>
      <c r="I2879" s="14">
        <f t="array" ref="I2879">IF(D2879="","",INDEX('Товары '!$D$2:$D$78, MATCH(D2879, 'Товары '!$B$2:$B$78, 0)))
</f>
        <v>13</v>
      </c>
      <c r="J2879" s="14">
        <f>IF(D2879="","",VLOOKUP(D2879, 'Товары '!$B$2:$C$78, 2, FALSE))
</f>
        <v>6.4</v>
      </c>
      <c r="K2879" s="15">
        <f t="shared" si="57"/>
        <v>6.6</v>
      </c>
    </row>
    <row r="2880">
      <c r="A2880" s="6">
        <v>27.0</v>
      </c>
      <c r="B2880" s="7"/>
      <c r="C2880" s="8"/>
      <c r="D2880" s="6" t="s">
        <v>24</v>
      </c>
      <c r="E2880" s="10"/>
      <c r="F2880" s="10"/>
      <c r="I2880" s="14">
        <f t="array" ref="I2880">IF(D2880="","",INDEX('Товары '!$D$2:$D$78, MATCH(D2880, 'Товары '!$B$2:$B$78, 0)))
</f>
        <v>15</v>
      </c>
      <c r="J2880" s="14">
        <f>IF(D2880="","",VLOOKUP(D2880, 'Товары '!$B$2:$C$78, 2, FALSE))
</f>
        <v>8.5</v>
      </c>
      <c r="K2880" s="15">
        <f t="shared" si="57"/>
        <v>6.5</v>
      </c>
    </row>
    <row r="2881">
      <c r="A2881" s="6">
        <v>28.0</v>
      </c>
      <c r="B2881" s="7">
        <v>45998.0</v>
      </c>
      <c r="C2881" s="8">
        <v>0.7771990740740741</v>
      </c>
      <c r="D2881" s="6" t="s">
        <v>24</v>
      </c>
      <c r="E2881" s="10"/>
      <c r="F2881" s="10"/>
      <c r="I2881" s="14">
        <f t="array" ref="I2881">IF(D2881="","",INDEX('Товары '!$D$2:$D$78, MATCH(D2881, 'Товары '!$B$2:$B$78, 0)))
</f>
        <v>15</v>
      </c>
      <c r="J2881" s="14">
        <f>IF(D2881="","",VLOOKUP(D2881, 'Товары '!$B$2:$C$78, 2, FALSE))
</f>
        <v>8.5</v>
      </c>
      <c r="K2881" s="15">
        <f t="shared" si="57"/>
        <v>6.5</v>
      </c>
    </row>
    <row r="2882">
      <c r="A2882" s="6">
        <v>29.0</v>
      </c>
      <c r="B2882" s="7">
        <v>45998.0</v>
      </c>
      <c r="C2882" s="8">
        <v>0.7983217592592593</v>
      </c>
      <c r="D2882" s="6" t="s">
        <v>37</v>
      </c>
      <c r="E2882" s="10"/>
      <c r="F2882" s="10"/>
      <c r="I2882" s="14">
        <f t="array" ref="I2882">IF(D2882="","",INDEX('Товары '!$D$2:$D$78, MATCH(D2882, 'Товары '!$B$2:$B$78, 0)))
</f>
        <v>15</v>
      </c>
      <c r="J2882" s="14">
        <f>IF(D2882="","",VLOOKUP(D2882, 'Товары '!$B$2:$C$78, 2, FALSE))
</f>
        <v>8</v>
      </c>
      <c r="K2882" s="15">
        <f t="shared" si="57"/>
        <v>7</v>
      </c>
    </row>
    <row r="2883">
      <c r="A2883" s="6">
        <v>30.0</v>
      </c>
      <c r="B2883" s="7">
        <v>45998.0</v>
      </c>
      <c r="C2883" s="8">
        <v>0.8121990740740741</v>
      </c>
      <c r="D2883" s="6" t="s">
        <v>22</v>
      </c>
      <c r="E2883" s="10"/>
      <c r="F2883" s="10"/>
      <c r="I2883" s="14">
        <f t="array" ref="I2883">IF(D2883="","",INDEX('Товары '!$D$2:$D$78, MATCH(D2883, 'Товары '!$B$2:$B$78, 0)))
</f>
        <v>15</v>
      </c>
      <c r="J2883" s="14">
        <f>IF(D2883="","",VLOOKUP(D2883, 'Товары '!$B$2:$C$78, 2, FALSE))
</f>
        <v>6</v>
      </c>
      <c r="K2883" s="15">
        <f t="shared" si="57"/>
        <v>9</v>
      </c>
    </row>
    <row r="2884">
      <c r="A2884" s="6">
        <v>31.0</v>
      </c>
      <c r="B2884" s="7">
        <v>45998.0</v>
      </c>
      <c r="C2884" s="8">
        <v>0.8141898148148148</v>
      </c>
      <c r="D2884" s="6" t="s">
        <v>16</v>
      </c>
      <c r="E2884" s="10"/>
      <c r="F2884" s="10"/>
      <c r="I2884" s="13">
        <f t="array" ref="I2884">IF(D2884="","",INDEX('Товары '!$D$2:$D$78, MATCH(D2884, 'Товары '!$B$2:$B$78, 0)))
</f>
        <v>15</v>
      </c>
      <c r="J2884" s="14">
        <f>IF(D2884="","",VLOOKUP(D2884, 'Товары '!$B$2:$C$78, 2, FALSE))
</f>
        <v>8.5</v>
      </c>
      <c r="K2884" s="15">
        <f t="shared" si="57"/>
        <v>6.5</v>
      </c>
    </row>
    <row r="2885">
      <c r="A2885" s="6">
        <v>32.0</v>
      </c>
      <c r="B2885" s="7"/>
      <c r="C2885" s="8"/>
      <c r="D2885" s="6" t="s">
        <v>12</v>
      </c>
      <c r="E2885" s="10"/>
      <c r="F2885" s="10"/>
      <c r="I2885" s="14">
        <f t="array" ref="I2885">IF(D2885="","",INDEX('Товары '!$D$2:$D$78, MATCH(D2885, 'Товары '!$B$2:$B$78, 0)))
</f>
        <v>13</v>
      </c>
      <c r="J2885" s="14">
        <f>IF(D2885="","",VLOOKUP(D2885, 'Товары '!$B$2:$C$78, 2, FALSE))
</f>
        <v>6.4</v>
      </c>
      <c r="K2885" s="15">
        <f t="shared" si="57"/>
        <v>6.6</v>
      </c>
    </row>
    <row r="2886">
      <c r="A2886" s="6">
        <v>33.0</v>
      </c>
      <c r="B2886" s="7">
        <v>45998.0</v>
      </c>
      <c r="C2886" s="8">
        <v>0.8230671296296296</v>
      </c>
      <c r="D2886" s="6" t="s">
        <v>22</v>
      </c>
      <c r="E2886" s="10"/>
      <c r="F2886" s="10"/>
      <c r="I2886" s="14">
        <f t="array" ref="I2886">IF(D2886="","",INDEX('Товары '!$D$2:$D$78, MATCH(D2886, 'Товары '!$B$2:$B$78, 0)))
</f>
        <v>15</v>
      </c>
      <c r="J2886" s="14">
        <f>IF(D2886="","",VLOOKUP(D2886, 'Товары '!$B$2:$C$78, 2, FALSE))
</f>
        <v>6</v>
      </c>
      <c r="K2886" s="15">
        <f t="shared" si="57"/>
        <v>9</v>
      </c>
    </row>
    <row r="2887">
      <c r="A2887" s="6">
        <v>34.0</v>
      </c>
      <c r="B2887" s="7">
        <v>45998.0</v>
      </c>
      <c r="C2887" s="8">
        <v>0.8349189814814815</v>
      </c>
      <c r="D2887" s="6" t="s">
        <v>12</v>
      </c>
      <c r="E2887" s="10"/>
      <c r="F2887" s="10"/>
      <c r="I2887" s="14">
        <f t="array" ref="I2887">IF(D2887="","",INDEX('Товары '!$D$2:$D$78, MATCH(D2887, 'Товары '!$B$2:$B$78, 0)))
</f>
        <v>13</v>
      </c>
      <c r="J2887" s="14">
        <f>IF(D2887="","",VLOOKUP(D2887, 'Товары '!$B$2:$C$78, 2, FALSE))
</f>
        <v>6.4</v>
      </c>
      <c r="K2887" s="15">
        <f t="shared" si="57"/>
        <v>6.6</v>
      </c>
    </row>
    <row r="2888">
      <c r="A2888" s="6">
        <v>35.0</v>
      </c>
      <c r="B2888" s="7">
        <v>45999.0</v>
      </c>
      <c r="C2888" s="8">
        <v>0.608912037037037</v>
      </c>
      <c r="D2888" s="6" t="s">
        <v>11</v>
      </c>
      <c r="E2888" s="10"/>
      <c r="F2888" s="10"/>
      <c r="I2888" s="13">
        <f t="array" ref="I2888">IF(D2888="","",INDEX('Товары '!$D$2:$D$78, MATCH(D2888, 'Товары '!$B$2:$B$78, 0)))
</f>
        <v>15</v>
      </c>
      <c r="J2888" s="14">
        <f>IF(D2888="","",VLOOKUP(D2888, 'Товары '!$B$2:$C$78, 2, FALSE))
</f>
        <v>9</v>
      </c>
      <c r="K2888" s="15">
        <f t="shared" si="57"/>
        <v>6</v>
      </c>
    </row>
    <row r="2889">
      <c r="A2889" s="6">
        <v>36.0</v>
      </c>
      <c r="B2889" s="7"/>
      <c r="C2889" s="8"/>
      <c r="D2889" s="18"/>
      <c r="E2889" s="10"/>
      <c r="F2889" s="10"/>
      <c r="I2889" s="13" t="str">
        <f t="array" ref="I2889">IF(D2889="","",INDEX('Товары '!$D$2:$D$78, MATCH(D2889, 'Товары '!$B$2:$B$78, 0)))
</f>
        <v/>
      </c>
      <c r="J2889" s="13" t="str">
        <f>IF(D2889="","",VLOOKUP(D2889, 'Товары '!$B$2:$C$78, 2, FALSE))
</f>
        <v/>
      </c>
      <c r="K2889" s="15">
        <f t="shared" si="57"/>
        <v>0</v>
      </c>
    </row>
    <row r="2890">
      <c r="A2890" s="6">
        <v>37.0</v>
      </c>
      <c r="B2890" s="7"/>
      <c r="C2890" s="8"/>
      <c r="D2890" s="18"/>
      <c r="E2890" s="10"/>
      <c r="F2890" s="10"/>
      <c r="I2890" s="13" t="str">
        <f t="array" ref="I2890">IF(D2890="","",INDEX('Товары '!$D$2:$D$78, MATCH(D2890, 'Товары '!$B$2:$B$78, 0)))
</f>
        <v/>
      </c>
      <c r="J2890" s="13" t="str">
        <f>IF(D2890="","",VLOOKUP(D2890, 'Товары '!$B$2:$C$78, 2, FALSE))
</f>
        <v/>
      </c>
      <c r="K2890" s="15">
        <f t="shared" si="57"/>
        <v>0</v>
      </c>
    </row>
    <row r="2891">
      <c r="A2891" s="6">
        <v>38.0</v>
      </c>
      <c r="B2891" s="7"/>
      <c r="C2891" s="8"/>
      <c r="D2891" s="18"/>
      <c r="E2891" s="10"/>
      <c r="F2891" s="10"/>
      <c r="I2891" s="13" t="str">
        <f t="array" ref="I2891">IF(D2891="","",INDEX('Товары '!$D$2:$D$78, MATCH(D2891, 'Товары '!$B$2:$B$78, 0)))
</f>
        <v/>
      </c>
      <c r="J2891" s="13" t="str">
        <f>IF(D2891="","",VLOOKUP(D2891, 'Товары '!$B$2:$C$78, 2, FALSE))
</f>
        <v/>
      </c>
      <c r="K2891" s="15">
        <f t="shared" si="57"/>
        <v>0</v>
      </c>
    </row>
    <row r="2892">
      <c r="A2892" s="6">
        <v>39.0</v>
      </c>
      <c r="B2892" s="7"/>
      <c r="C2892" s="8"/>
      <c r="D2892" s="18"/>
      <c r="E2892" s="10"/>
      <c r="F2892" s="10"/>
      <c r="I2892" s="13" t="str">
        <f t="array" ref="I2892">IF(D2892="","",INDEX('Товары '!$D$2:$D$78, MATCH(D2892, 'Товары '!$B$2:$B$78, 0)))
</f>
        <v/>
      </c>
      <c r="J2892" s="13" t="str">
        <f>IF(D2892="","",VLOOKUP(D2892, 'Товары '!$B$2:$C$78, 2, FALSE))
</f>
        <v/>
      </c>
      <c r="K2892" s="15">
        <f t="shared" si="57"/>
        <v>0</v>
      </c>
    </row>
    <row r="2893">
      <c r="A2893" s="6">
        <v>40.0</v>
      </c>
      <c r="B2893" s="7"/>
      <c r="C2893" s="8"/>
      <c r="D2893" s="18"/>
      <c r="E2893" s="10"/>
      <c r="F2893" s="10"/>
      <c r="I2893" s="13" t="str">
        <f t="array" ref="I2893">IF(D2893="","",INDEX('Товары '!$D$2:$D$78, MATCH(D2893, 'Товары '!$B$2:$B$78, 0)))
</f>
        <v/>
      </c>
      <c r="J2893" s="13" t="str">
        <f>IF(D2893="","",VLOOKUP(D2893, 'Товары '!$B$2:$C$78, 2, FALSE))
</f>
        <v/>
      </c>
      <c r="K2893" s="15">
        <f t="shared" si="57"/>
        <v>0</v>
      </c>
    </row>
    <row r="2894">
      <c r="A2894" s="6">
        <v>41.0</v>
      </c>
      <c r="B2894" s="7"/>
      <c r="C2894" s="8"/>
      <c r="D2894" s="18"/>
      <c r="E2894" s="10"/>
      <c r="F2894" s="10"/>
      <c r="I2894" s="13" t="str">
        <f t="array" ref="I2894">IF(D2894="","",INDEX('Товары '!$D$2:$D$78, MATCH(D2894, 'Товары '!$B$2:$B$78, 0)))
</f>
        <v/>
      </c>
      <c r="J2894" s="13" t="str">
        <f>IF(D2894="","",VLOOKUP(D2894, 'Товары '!$B$2:$C$78, 2, FALSE))
</f>
        <v/>
      </c>
      <c r="K2894" s="15">
        <f t="shared" si="57"/>
        <v>0</v>
      </c>
    </row>
    <row r="2895">
      <c r="A2895" s="6">
        <v>42.0</v>
      </c>
      <c r="B2895" s="7"/>
      <c r="C2895" s="8"/>
      <c r="D2895" s="18"/>
      <c r="E2895" s="10"/>
      <c r="F2895" s="10"/>
      <c r="I2895" s="13" t="str">
        <f t="array" ref="I2895">IF(D2895="","",INDEX('Товары '!$D$2:$D$78, MATCH(D2895, 'Товары '!$B$2:$B$78, 0)))
</f>
        <v/>
      </c>
      <c r="J2895" s="13" t="str">
        <f>IF(D2895="","",VLOOKUP(D2895, 'Товары '!$B$2:$C$78, 2, FALSE))
</f>
        <v/>
      </c>
      <c r="K2895" s="15">
        <f t="shared" si="57"/>
        <v>0</v>
      </c>
    </row>
    <row r="2896">
      <c r="A2896" s="6">
        <v>43.0</v>
      </c>
      <c r="B2896" s="7"/>
      <c r="C2896" s="8"/>
      <c r="D2896" s="18"/>
      <c r="E2896" s="10"/>
      <c r="F2896" s="10"/>
      <c r="I2896" s="13" t="str">
        <f t="array" ref="I2896">IF(D2896="","",INDEX('Товары '!$D$2:$D$78, MATCH(D2896, 'Товары '!$B$2:$B$78, 0)))
</f>
        <v/>
      </c>
      <c r="J2896" s="13" t="str">
        <f>IF(D2896="","",VLOOKUP(D2896, 'Товары '!$B$2:$C$78, 2, FALSE))
</f>
        <v/>
      </c>
      <c r="K2896" s="15">
        <f t="shared" si="57"/>
        <v>0</v>
      </c>
    </row>
    <row r="2897">
      <c r="A2897" s="6">
        <v>44.0</v>
      </c>
      <c r="B2897" s="7"/>
      <c r="C2897" s="8"/>
      <c r="D2897" s="18"/>
      <c r="E2897" s="10"/>
      <c r="F2897" s="10"/>
      <c r="I2897" s="13" t="str">
        <f t="array" ref="I2897">IF(D2897="","",INDEX('Товары '!$D$2:$D$78, MATCH(D2897, 'Товары '!$B$2:$B$78, 0)))
</f>
        <v/>
      </c>
      <c r="J2897" s="13" t="str">
        <f>IF(D2897="","",VLOOKUP(D2897, 'Товары '!$B$2:$C$78, 2, FALSE))
</f>
        <v/>
      </c>
      <c r="K2897" s="15">
        <f t="shared" si="57"/>
        <v>0</v>
      </c>
    </row>
    <row r="2898">
      <c r="A2898" s="6">
        <v>45.0</v>
      </c>
      <c r="B2898" s="7"/>
      <c r="C2898" s="8"/>
      <c r="D2898" s="18"/>
      <c r="E2898" s="10"/>
      <c r="F2898" s="10"/>
      <c r="I2898" s="13" t="str">
        <f t="array" ref="I2898">IF(D2898="","",INDEX('Товары '!$D$2:$D$78, MATCH(D2898, 'Товары '!$B$2:$B$78, 0)))
</f>
        <v/>
      </c>
      <c r="J2898" s="13" t="str">
        <f>IF(D2898="","",VLOOKUP(D2898, 'Товары '!$B$2:$C$78, 2, FALSE))
</f>
        <v/>
      </c>
      <c r="K2898" s="15">
        <f t="shared" si="57"/>
        <v>0</v>
      </c>
    </row>
    <row r="2899">
      <c r="A2899" s="6">
        <v>46.0</v>
      </c>
      <c r="B2899" s="7"/>
      <c r="C2899" s="8"/>
      <c r="D2899" s="18"/>
      <c r="E2899" s="10"/>
      <c r="F2899" s="10"/>
      <c r="I2899" s="13" t="str">
        <f t="array" ref="I2899">IF(D2899="","",INDEX('Товары '!$D$2:$D$78, MATCH(D2899, 'Товары '!$B$2:$B$78, 0)))
</f>
        <v/>
      </c>
      <c r="J2899" s="13" t="str">
        <f>IF(D2899="","",VLOOKUP(D2899, 'Товары '!$B$2:$C$78, 2, FALSE))
</f>
        <v/>
      </c>
      <c r="K2899" s="15">
        <f t="shared" si="57"/>
        <v>0</v>
      </c>
    </row>
    <row r="2900">
      <c r="A2900" s="6">
        <v>47.0</v>
      </c>
      <c r="B2900" s="7"/>
      <c r="C2900" s="8"/>
      <c r="D2900" s="18"/>
      <c r="E2900" s="10"/>
      <c r="F2900" s="10"/>
      <c r="I2900" s="13" t="str">
        <f t="array" ref="I2900">IF(D2900="","",INDEX('Товары '!$D$2:$D$78, MATCH(D2900, 'Товары '!$B$2:$B$78, 0)))
</f>
        <v/>
      </c>
      <c r="J2900" s="13" t="str">
        <f>IF(D2900="","",VLOOKUP(D2900, 'Товары '!$B$2:$C$78, 2, FALSE))
</f>
        <v/>
      </c>
      <c r="K2900" s="15">
        <f t="shared" si="57"/>
        <v>0</v>
      </c>
    </row>
    <row r="2901">
      <c r="A2901" s="6">
        <v>48.0</v>
      </c>
      <c r="B2901" s="7"/>
      <c r="C2901" s="8"/>
      <c r="D2901" s="18"/>
      <c r="E2901" s="10"/>
      <c r="F2901" s="10"/>
      <c r="I2901" s="13" t="str">
        <f t="array" ref="I2901">IF(D2901="","",INDEX('Товары '!$D$2:$D$78, MATCH(D2901, 'Товары '!$B$2:$B$78, 0)))
</f>
        <v/>
      </c>
      <c r="J2901" s="13" t="str">
        <f>IF(D2901="","",VLOOKUP(D2901, 'Товары '!$B$2:$C$78, 2, FALSE))
</f>
        <v/>
      </c>
      <c r="K2901" s="15">
        <f t="shared" si="57"/>
        <v>0</v>
      </c>
    </row>
    <row r="2902">
      <c r="A2902" s="6">
        <v>49.0</v>
      </c>
      <c r="B2902" s="7"/>
      <c r="C2902" s="8"/>
      <c r="D2902" s="18"/>
      <c r="E2902" s="10"/>
      <c r="F2902" s="10"/>
      <c r="I2902" s="13" t="str">
        <f t="array" ref="I2902">IF(D2902="","",INDEX('Товары '!$D$2:$D$78, MATCH(D2902, 'Товары '!$B$2:$B$78, 0)))
</f>
        <v/>
      </c>
      <c r="J2902" s="13" t="str">
        <f>IF(D2902="","",VLOOKUP(D2902, 'Товары '!$B$2:$C$78, 2, FALSE))
</f>
        <v/>
      </c>
      <c r="K2902" s="15">
        <f t="shared" si="57"/>
        <v>0</v>
      </c>
    </row>
    <row r="2903">
      <c r="A2903" s="6">
        <v>50.0</v>
      </c>
      <c r="B2903" s="7"/>
      <c r="C2903" s="8"/>
      <c r="D2903" s="18"/>
      <c r="E2903" s="10"/>
      <c r="F2903" s="10"/>
      <c r="I2903" s="13" t="str">
        <f t="array" ref="I2903">IF(D2903="","",INDEX('Товары '!$D$2:$D$78, MATCH(D2903, 'Товары '!$B$2:$B$78, 0)))
</f>
        <v/>
      </c>
      <c r="J2903" s="13" t="str">
        <f>IF(D2903="","",VLOOKUP(D2903, 'Товары '!$B$2:$C$78, 2, FALSE))
</f>
        <v/>
      </c>
      <c r="K2903" s="15">
        <f t="shared" si="57"/>
        <v>0</v>
      </c>
    </row>
    <row r="2904">
      <c r="A2904" s="6">
        <v>51.0</v>
      </c>
      <c r="B2904" s="7"/>
      <c r="C2904" s="8"/>
      <c r="D2904" s="18"/>
      <c r="E2904" s="10"/>
      <c r="F2904" s="10"/>
      <c r="I2904" s="13" t="str">
        <f t="array" ref="I2904">IF(D2904="","",INDEX('Товары '!$D$2:$D$78, MATCH(D2904, 'Товары '!$B$2:$B$78, 0)))
</f>
        <v/>
      </c>
      <c r="J2904" s="13" t="str">
        <f>IF(D2904="","",VLOOKUP(D2904, 'Товары '!$B$2:$C$78, 2, FALSE))
</f>
        <v/>
      </c>
      <c r="K2904" s="15">
        <f t="shared" si="57"/>
        <v>0</v>
      </c>
    </row>
    <row r="2905">
      <c r="A2905" s="6">
        <v>52.0</v>
      </c>
      <c r="B2905" s="7"/>
      <c r="C2905" s="8"/>
      <c r="D2905" s="18"/>
      <c r="E2905" s="10"/>
      <c r="F2905" s="10"/>
      <c r="I2905" s="13" t="str">
        <f t="array" ref="I2905">IF(D2905="","",INDEX('Товары '!$D$2:$D$78, MATCH(D2905, 'Товары '!$B$2:$B$78, 0)))
</f>
        <v/>
      </c>
      <c r="J2905" s="13" t="str">
        <f>IF(D2905="","",VLOOKUP(D2905, 'Товары '!$B$2:$C$78, 2, FALSE))
</f>
        <v/>
      </c>
      <c r="K2905" s="15">
        <f t="shared" si="57"/>
        <v>0</v>
      </c>
    </row>
    <row r="2906">
      <c r="A2906" s="6">
        <v>53.0</v>
      </c>
      <c r="B2906" s="7"/>
      <c r="C2906" s="8"/>
      <c r="D2906" s="18"/>
      <c r="E2906" s="10"/>
      <c r="F2906" s="10"/>
      <c r="I2906" s="13" t="str">
        <f t="array" ref="I2906">IF(D2906="","",INDEX('Товары '!$D$2:$D$78, MATCH(D2906, 'Товары '!$B$2:$B$78, 0)))
</f>
        <v/>
      </c>
      <c r="J2906" s="13" t="str">
        <f>IF(D2906="","",VLOOKUP(D2906, 'Товары '!$B$2:$C$78, 2, FALSE))
</f>
        <v/>
      </c>
      <c r="K2906" s="15">
        <f t="shared" si="57"/>
        <v>0</v>
      </c>
    </row>
    <row r="2907">
      <c r="A2907" s="6">
        <v>54.0</v>
      </c>
      <c r="B2907" s="7"/>
      <c r="C2907" s="8"/>
      <c r="D2907" s="18"/>
      <c r="E2907" s="10"/>
      <c r="F2907" s="10"/>
      <c r="I2907" s="13" t="str">
        <f t="array" ref="I2907">IF(D2907="","",INDEX('Товары '!$D$2:$D$78, MATCH(D2907, 'Товары '!$B$2:$B$78, 0)))
</f>
        <v/>
      </c>
      <c r="J2907" s="13" t="str">
        <f>IF(D2907="","",VLOOKUP(D2907, 'Товары '!$B$2:$C$78, 2, FALSE))
</f>
        <v/>
      </c>
      <c r="K2907" s="15">
        <f t="shared" si="57"/>
        <v>0</v>
      </c>
    </row>
    <row r="2908">
      <c r="A2908" s="6">
        <v>55.0</v>
      </c>
      <c r="B2908" s="7"/>
      <c r="C2908" s="8"/>
      <c r="D2908" s="18"/>
      <c r="E2908" s="10"/>
      <c r="F2908" s="10"/>
      <c r="I2908" s="13" t="str">
        <f t="array" ref="I2908">IF(D2908="","",INDEX('Товары '!$D$2:$D$78, MATCH(D2908, 'Товары '!$B$2:$B$78, 0)))
</f>
        <v/>
      </c>
      <c r="J2908" s="13" t="str">
        <f>IF(D2908="","",VLOOKUP(D2908, 'Товары '!$B$2:$C$78, 2, FALSE))
</f>
        <v/>
      </c>
      <c r="K2908" s="15">
        <f t="shared" si="57"/>
        <v>0</v>
      </c>
    </row>
    <row r="2909">
      <c r="A2909" s="6">
        <v>56.0</v>
      </c>
      <c r="B2909" s="7"/>
      <c r="C2909" s="8"/>
      <c r="D2909" s="18"/>
      <c r="E2909" s="10"/>
      <c r="F2909" s="10"/>
      <c r="I2909" s="13" t="str">
        <f t="array" ref="I2909">IF(D2909="","",INDEX('Товары '!$D$2:$D$78, MATCH(D2909, 'Товары '!$B$2:$B$78, 0)))
</f>
        <v/>
      </c>
      <c r="J2909" s="13" t="str">
        <f>IF(D2909="","",VLOOKUP(D2909, 'Товары '!$B$2:$C$78, 2, FALSE))
</f>
        <v/>
      </c>
      <c r="K2909" s="15">
        <f t="shared" si="57"/>
        <v>0</v>
      </c>
    </row>
    <row r="2910">
      <c r="A2910" s="6">
        <v>57.0</v>
      </c>
      <c r="B2910" s="7"/>
      <c r="C2910" s="8"/>
      <c r="D2910" s="18"/>
      <c r="E2910" s="10"/>
      <c r="F2910" s="10"/>
      <c r="I2910" s="13" t="str">
        <f t="array" ref="I2910">IF(D2910="","",INDEX('Товары '!$D$2:$D$78, MATCH(D2910, 'Товары '!$B$2:$B$78, 0)))
</f>
        <v/>
      </c>
      <c r="J2910" s="13" t="str">
        <f>IF(D2910="","",VLOOKUP(D2910, 'Товары '!$B$2:$C$78, 2, FALSE))
</f>
        <v/>
      </c>
      <c r="K2910" s="15">
        <f t="shared" si="57"/>
        <v>0</v>
      </c>
    </row>
    <row r="2911">
      <c r="A2911" s="6">
        <v>58.0</v>
      </c>
      <c r="B2911" s="7"/>
      <c r="C2911" s="8"/>
      <c r="D2911" s="18"/>
      <c r="E2911" s="10"/>
      <c r="F2911" s="10"/>
      <c r="I2911" s="13" t="str">
        <f t="array" ref="I2911">IF(D2911="","",INDEX('Товары '!$D$2:$D$78, MATCH(D2911, 'Товары '!$B$2:$B$78, 0)))
</f>
        <v/>
      </c>
      <c r="J2911" s="13" t="str">
        <f>IF(D2911="","",VLOOKUP(D2911, 'Товары '!$B$2:$C$78, 2, FALSE))
</f>
        <v/>
      </c>
      <c r="K2911" s="15">
        <f t="shared" si="57"/>
        <v>0</v>
      </c>
    </row>
    <row r="2912">
      <c r="A2912" s="6">
        <v>59.0</v>
      </c>
      <c r="B2912" s="7"/>
      <c r="C2912" s="8"/>
      <c r="D2912" s="18"/>
      <c r="E2912" s="10"/>
      <c r="F2912" s="10"/>
      <c r="I2912" s="13" t="str">
        <f t="array" ref="I2912">IF(D2912="","",INDEX('Товары '!$D$2:$D$78, MATCH(D2912, 'Товары '!$B$2:$B$78, 0)))
</f>
        <v/>
      </c>
      <c r="J2912" s="13" t="str">
        <f>IF(D2912="","",VLOOKUP(D2912, 'Товары '!$B$2:$C$78, 2, FALSE))
</f>
        <v/>
      </c>
      <c r="K2912" s="15">
        <f t="shared" si="57"/>
        <v>0</v>
      </c>
    </row>
    <row r="2913">
      <c r="A2913" s="6">
        <v>60.0</v>
      </c>
      <c r="B2913" s="7"/>
      <c r="C2913" s="8"/>
      <c r="D2913" s="18"/>
      <c r="E2913" s="10"/>
      <c r="F2913" s="10"/>
      <c r="I2913" s="13" t="str">
        <f t="array" ref="I2913">IF(D2913="","",INDEX('Товары '!$D$2:$D$78, MATCH(D2913, 'Товары '!$B$2:$B$78, 0)))
</f>
        <v/>
      </c>
      <c r="J2913" s="13" t="str">
        <f>IF(D2913="","",VLOOKUP(D2913, 'Товары '!$B$2:$C$78, 2, FALSE))
</f>
        <v/>
      </c>
      <c r="K2913" s="15">
        <f t="shared" si="57"/>
        <v>0</v>
      </c>
    </row>
    <row r="2914">
      <c r="A2914" s="1" t="s">
        <v>0</v>
      </c>
      <c r="B2914" s="1" t="s">
        <v>1</v>
      </c>
      <c r="C2914" s="2" t="s">
        <v>2</v>
      </c>
      <c r="D2914" s="2" t="s">
        <v>3</v>
      </c>
      <c r="E2914" s="3" t="s">
        <v>4</v>
      </c>
      <c r="F2914" s="1" t="s">
        <v>5</v>
      </c>
      <c r="G2914" s="4" t="s">
        <v>6</v>
      </c>
      <c r="H2914" s="5" t="s">
        <v>7</v>
      </c>
      <c r="I2914" s="1" t="s">
        <v>8</v>
      </c>
      <c r="J2914" s="1" t="s">
        <v>9</v>
      </c>
      <c r="K2914" s="1" t="s">
        <v>10</v>
      </c>
    </row>
    <row r="2917">
      <c r="A2917" s="6">
        <v>1.0</v>
      </c>
      <c r="B2917" s="7">
        <v>45999.0</v>
      </c>
      <c r="C2917" s="8">
        <v>0.609363425925926</v>
      </c>
      <c r="D2917" s="9" t="s">
        <v>16</v>
      </c>
      <c r="E2917" s="10"/>
      <c r="F2917" s="10"/>
      <c r="G2917" s="11">
        <f>SUM(K2917:K2976)</f>
        <v>190.7</v>
      </c>
      <c r="H2917" s="12">
        <f>SUM(J2917:K2976)</f>
        <v>461</v>
      </c>
      <c r="I2917" s="13">
        <f t="array" ref="I2917">IF(D2917="","",INDEX('Товары '!$D$2:$D$78, MATCH(D2917, 'Товары '!$B$2:$B$78, 0)))
</f>
        <v>15</v>
      </c>
      <c r="J2917" s="14">
        <f>IF(D2917="","",VLOOKUP(D2917, 'Товары '!$B$2:$C$78, 2, FALSE))
</f>
        <v>8.5</v>
      </c>
      <c r="K2917" s="15">
        <f t="shared" ref="K2917:K2976" si="58">IF(OR(I2917="", J2917=""), "", VALUE(I2917) - VALUE(J2917))-F2917
</f>
        <v>6.5</v>
      </c>
    </row>
    <row r="2918">
      <c r="A2918" s="6">
        <v>2.0</v>
      </c>
      <c r="B2918" s="7">
        <v>45999.0</v>
      </c>
      <c r="C2918" s="16">
        <v>0.6598958333333333</v>
      </c>
      <c r="D2918" s="9" t="s">
        <v>12</v>
      </c>
      <c r="E2918" s="10"/>
      <c r="F2918" s="10"/>
      <c r="I2918" s="14">
        <f t="array" ref="I2918">IF(D2918="","",INDEX('Товары '!$D$2:$D$78, MATCH(D2918, 'Товары '!$B$2:$B$78, 0)))
</f>
        <v>13</v>
      </c>
      <c r="J2918" s="14">
        <f>IF(D2918="","",VLOOKUP(D2918, 'Товары '!$B$2:$C$78, 2, FALSE))
</f>
        <v>6.4</v>
      </c>
      <c r="K2918" s="15">
        <f t="shared" si="58"/>
        <v>6.6</v>
      </c>
    </row>
    <row r="2919">
      <c r="A2919" s="6">
        <v>3.0</v>
      </c>
      <c r="B2919" s="17">
        <v>45999.0</v>
      </c>
      <c r="C2919" s="8">
        <v>0.6599652777777778</v>
      </c>
      <c r="D2919" s="9" t="s">
        <v>12</v>
      </c>
      <c r="E2919" s="10"/>
      <c r="F2919" s="10"/>
      <c r="I2919" s="14">
        <f t="array" ref="I2919">IF(D2919="","",INDEX('Товары '!$D$2:$D$78, MATCH(D2919, 'Товары '!$B$2:$B$78, 0)))
</f>
        <v>13</v>
      </c>
      <c r="J2919" s="14">
        <f>IF(D2919="","",VLOOKUP(D2919, 'Товары '!$B$2:$C$78, 2, FALSE))
</f>
        <v>6.4</v>
      </c>
      <c r="K2919" s="15">
        <f t="shared" si="58"/>
        <v>6.6</v>
      </c>
    </row>
    <row r="2920">
      <c r="A2920" s="6">
        <v>4.0</v>
      </c>
      <c r="B2920" s="17">
        <v>45999.0</v>
      </c>
      <c r="C2920" s="8">
        <v>0.6600347222222223</v>
      </c>
      <c r="D2920" s="9" t="s">
        <v>14</v>
      </c>
      <c r="E2920" s="10"/>
      <c r="F2920" s="10"/>
      <c r="I2920" s="14">
        <f t="array" ref="I2920">IF(D2920="","",INDEX('Товары '!$D$2:$D$78, MATCH(D2920, 'Товары '!$B$2:$B$78, 0)))
</f>
        <v>15</v>
      </c>
      <c r="J2920" s="14">
        <f>IF(D2920="","",VLOOKUP(D2920, 'Товары '!$B$2:$C$78, 2, FALSE))
</f>
        <v>9</v>
      </c>
      <c r="K2920" s="15">
        <f t="shared" si="58"/>
        <v>6</v>
      </c>
    </row>
    <row r="2921">
      <c r="A2921" s="6">
        <v>5.0</v>
      </c>
      <c r="B2921" s="17">
        <v>45999.0</v>
      </c>
      <c r="C2921" s="8">
        <v>0.6601388888888889</v>
      </c>
      <c r="D2921" s="9" t="s">
        <v>14</v>
      </c>
      <c r="E2921" s="10"/>
      <c r="F2921" s="10"/>
      <c r="I2921" s="14">
        <f t="array" ref="I2921">IF(D2921="","",INDEX('Товары '!$D$2:$D$78, MATCH(D2921, 'Товары '!$B$2:$B$78, 0)))
</f>
        <v>15</v>
      </c>
      <c r="J2921" s="14">
        <f>IF(D2921="","",VLOOKUP(D2921, 'Товары '!$B$2:$C$78, 2, FALSE))
</f>
        <v>9</v>
      </c>
      <c r="K2921" s="15">
        <f t="shared" si="58"/>
        <v>6</v>
      </c>
    </row>
    <row r="2922">
      <c r="A2922" s="6">
        <v>6.0</v>
      </c>
      <c r="B2922" s="7"/>
      <c r="C2922" s="8"/>
      <c r="D2922" s="9" t="s">
        <v>14</v>
      </c>
      <c r="E2922" s="10"/>
      <c r="F2922" s="10"/>
      <c r="I2922" s="14">
        <f t="array" ref="I2922">IF(D2922="","",INDEX('Товары '!$D$2:$D$78, MATCH(D2922, 'Товары '!$B$2:$B$78, 0)))
</f>
        <v>15</v>
      </c>
      <c r="J2922" s="14">
        <f>IF(D2922="","",VLOOKUP(D2922, 'Товары '!$B$2:$C$78, 2, FALSE))
</f>
        <v>9</v>
      </c>
      <c r="K2922" s="15">
        <f t="shared" si="58"/>
        <v>6</v>
      </c>
    </row>
    <row r="2923">
      <c r="A2923" s="6">
        <v>7.0</v>
      </c>
      <c r="B2923" s="7"/>
      <c r="C2923" s="8"/>
      <c r="D2923" s="9" t="s">
        <v>14</v>
      </c>
      <c r="E2923" s="10"/>
      <c r="F2923" s="10"/>
      <c r="I2923" s="14">
        <f t="array" ref="I2923">IF(D2923="","",INDEX('Товары '!$D$2:$D$78, MATCH(D2923, 'Товары '!$B$2:$B$78, 0)))
</f>
        <v>15</v>
      </c>
      <c r="J2923" s="14">
        <f>IF(D2923="","",VLOOKUP(D2923, 'Товары '!$B$2:$C$78, 2, FALSE))
</f>
        <v>9</v>
      </c>
      <c r="K2923" s="15">
        <f t="shared" si="58"/>
        <v>6</v>
      </c>
    </row>
    <row r="2924">
      <c r="A2924" s="6">
        <v>8.0</v>
      </c>
      <c r="B2924" s="7">
        <v>45999.0</v>
      </c>
      <c r="C2924" s="8">
        <v>0.6898726851851852</v>
      </c>
      <c r="D2924" s="9" t="s">
        <v>14</v>
      </c>
      <c r="E2924" s="10"/>
      <c r="F2924" s="10"/>
      <c r="I2924" s="14">
        <f t="array" ref="I2924">IF(D2924="","",INDEX('Товары '!$D$2:$D$78, MATCH(D2924, 'Товары '!$B$2:$B$78, 0)))
</f>
        <v>15</v>
      </c>
      <c r="J2924" s="14">
        <f>IF(D2924="","",VLOOKUP(D2924, 'Товары '!$B$2:$C$78, 2, FALSE))
</f>
        <v>9</v>
      </c>
      <c r="K2924" s="15">
        <f t="shared" si="58"/>
        <v>6</v>
      </c>
    </row>
    <row r="2925">
      <c r="A2925" s="6">
        <v>9.0</v>
      </c>
      <c r="B2925" s="7">
        <v>45999.0</v>
      </c>
      <c r="C2925" s="8">
        <v>0.7127083333333334</v>
      </c>
      <c r="D2925" s="9" t="s">
        <v>22</v>
      </c>
      <c r="E2925" s="10"/>
      <c r="F2925" s="10"/>
      <c r="I2925" s="14">
        <f t="array" ref="I2925">IF(D2925="","",INDEX('Товары '!$D$2:$D$78, MATCH(D2925, 'Товары '!$B$2:$B$78, 0)))
</f>
        <v>15</v>
      </c>
      <c r="J2925" s="14">
        <f>IF(D2925="","",VLOOKUP(D2925, 'Товары '!$B$2:$C$78, 2, FALSE))
</f>
        <v>6</v>
      </c>
      <c r="K2925" s="15">
        <f t="shared" si="58"/>
        <v>9</v>
      </c>
    </row>
    <row r="2926">
      <c r="A2926" s="6">
        <v>10.0</v>
      </c>
      <c r="B2926" s="7">
        <v>45999.0</v>
      </c>
      <c r="C2926" s="8">
        <v>0.7301620370370371</v>
      </c>
      <c r="D2926" s="9" t="s">
        <v>18</v>
      </c>
      <c r="E2926" s="10"/>
      <c r="F2926" s="10"/>
      <c r="I2926" s="14">
        <f t="array" ref="I2926">IF(D2926="","",INDEX('Товары '!$D$2:$D$78, MATCH(D2926, 'Товары '!$B$2:$B$78, 0)))
</f>
        <v>15</v>
      </c>
      <c r="J2926" s="14">
        <f>IF(D2926="","",VLOOKUP(D2926, 'Товары '!$B$2:$C$78, 2, FALSE))
</f>
        <v>8</v>
      </c>
      <c r="K2926" s="15">
        <f t="shared" si="58"/>
        <v>7</v>
      </c>
    </row>
    <row r="2927">
      <c r="A2927" s="6">
        <v>11.0</v>
      </c>
      <c r="B2927" s="7">
        <v>45999.0</v>
      </c>
      <c r="C2927" s="8">
        <v>0.7474884259259259</v>
      </c>
      <c r="D2927" s="9" t="s">
        <v>15</v>
      </c>
      <c r="E2927" s="10"/>
      <c r="F2927" s="10"/>
      <c r="I2927" s="13">
        <f t="array" ref="I2927">IF(D2927="","",INDEX('Товары '!$D$2:$D$78, MATCH(D2927, 'Товары '!$B$2:$B$78, 0)))
</f>
        <v>15</v>
      </c>
      <c r="J2927" s="14">
        <f>IF(D2927="","",VLOOKUP(D2927, 'Товары '!$B$2:$C$78, 2, FALSE))
</f>
        <v>9</v>
      </c>
      <c r="K2927" s="15">
        <f t="shared" si="58"/>
        <v>6</v>
      </c>
    </row>
    <row r="2928">
      <c r="A2928" s="6">
        <v>12.0</v>
      </c>
      <c r="B2928" s="7">
        <v>45999.0</v>
      </c>
      <c r="C2928" s="8">
        <v>0.7475694444444444</v>
      </c>
      <c r="D2928" s="9" t="s">
        <v>14</v>
      </c>
      <c r="E2928" s="10"/>
      <c r="F2928" s="10"/>
      <c r="I2928" s="14">
        <f t="array" ref="I2928">IF(D2928="","",INDEX('Товары '!$D$2:$D$78, MATCH(D2928, 'Товары '!$B$2:$B$78, 0)))
</f>
        <v>15</v>
      </c>
      <c r="J2928" s="14">
        <f>IF(D2928="","",VLOOKUP(D2928, 'Товары '!$B$2:$C$78, 2, FALSE))
</f>
        <v>9</v>
      </c>
      <c r="K2928" s="15">
        <f t="shared" si="58"/>
        <v>6</v>
      </c>
    </row>
    <row r="2929">
      <c r="A2929" s="6">
        <v>13.0</v>
      </c>
      <c r="B2929" s="7">
        <v>45999.0</v>
      </c>
      <c r="C2929" s="8">
        <v>0.7592592592592593</v>
      </c>
      <c r="D2929" s="6" t="s">
        <v>15</v>
      </c>
      <c r="E2929" s="10"/>
      <c r="F2929" s="10"/>
      <c r="I2929" s="13">
        <f t="array" ref="I2929">IF(D2929="","",INDEX('Товары '!$D$2:$D$78, MATCH(D2929, 'Товары '!$B$2:$B$78, 0)))
</f>
        <v>15</v>
      </c>
      <c r="J2929" s="14">
        <f>IF(D2929="","",VLOOKUP(D2929, 'Товары '!$B$2:$C$78, 2, FALSE))
</f>
        <v>9</v>
      </c>
      <c r="K2929" s="15">
        <f t="shared" si="58"/>
        <v>6</v>
      </c>
    </row>
    <row r="2930">
      <c r="A2930" s="6">
        <v>14.0</v>
      </c>
      <c r="B2930" s="7">
        <v>45999.0</v>
      </c>
      <c r="C2930" s="8">
        <v>0.7626041666666666</v>
      </c>
      <c r="D2930" s="6" t="s">
        <v>36</v>
      </c>
      <c r="E2930" s="10"/>
      <c r="F2930" s="10">
        <v>5.0</v>
      </c>
      <c r="I2930" s="14">
        <f t="array" ref="I2930">IF(D2930="","",INDEX('Товары '!$D$2:$D$78, MATCH(D2930, 'Товары '!$B$2:$B$78, 0)))
</f>
        <v>90</v>
      </c>
      <c r="J2930" s="14">
        <f>IF(D2930="","",VLOOKUP(D2930, 'Товары '!$B$2:$C$78, 2, FALSE))
</f>
        <v>60</v>
      </c>
      <c r="K2930" s="15">
        <f t="shared" si="58"/>
        <v>25</v>
      </c>
    </row>
    <row r="2931">
      <c r="A2931" s="6">
        <v>15.0</v>
      </c>
      <c r="B2931" s="7">
        <v>45999.0</v>
      </c>
      <c r="C2931" s="8">
        <v>0.7633333333333333</v>
      </c>
      <c r="D2931" s="6" t="s">
        <v>20</v>
      </c>
      <c r="E2931" s="10"/>
      <c r="F2931" s="10"/>
      <c r="I2931" s="14">
        <f t="array" ref="I2931">IF(D2931="","",INDEX('Товары '!$D$2:$D$78, MATCH(D2931, 'Товары '!$B$2:$B$78, 0)))
</f>
        <v>15</v>
      </c>
      <c r="J2931" s="14">
        <f>IF(D2931="","",VLOOKUP(D2931, 'Товары '!$B$2:$C$78, 2, FALSE))
</f>
        <v>9</v>
      </c>
      <c r="K2931" s="15">
        <f t="shared" si="58"/>
        <v>6</v>
      </c>
    </row>
    <row r="2932">
      <c r="A2932" s="6">
        <v>16.0</v>
      </c>
      <c r="B2932" s="7">
        <v>45999.0</v>
      </c>
      <c r="C2932" s="8">
        <v>0.7640972222222222</v>
      </c>
      <c r="D2932" s="6" t="s">
        <v>19</v>
      </c>
      <c r="E2932" s="10"/>
      <c r="F2932" s="10"/>
      <c r="I2932" s="14">
        <f t="array" ref="I2932">IF(D2932="","",INDEX('Товары '!$D$2:$D$78, MATCH(D2932, 'Товары '!$B$2:$B$78, 0)))
</f>
        <v>13</v>
      </c>
      <c r="J2932" s="14">
        <f>IF(D2932="","",VLOOKUP(D2932, 'Товары '!$B$2:$C$78, 2, FALSE))
</f>
        <v>6.4</v>
      </c>
      <c r="K2932" s="15">
        <f t="shared" si="58"/>
        <v>6.6</v>
      </c>
    </row>
    <row r="2933">
      <c r="A2933" s="6">
        <v>17.0</v>
      </c>
      <c r="B2933" s="7">
        <v>45999.0</v>
      </c>
      <c r="C2933" s="8">
        <v>0.7718287037037037</v>
      </c>
      <c r="D2933" s="6" t="s">
        <v>11</v>
      </c>
      <c r="E2933" s="10"/>
      <c r="F2933" s="10"/>
      <c r="I2933" s="13">
        <f t="array" ref="I2933">IF(D2933="","",INDEX('Товары '!$D$2:$D$78, MATCH(D2933, 'Товары '!$B$2:$B$78, 0)))
</f>
        <v>15</v>
      </c>
      <c r="J2933" s="14">
        <f>IF(D2933="","",VLOOKUP(D2933, 'Товары '!$B$2:$C$78, 2, FALSE))
</f>
        <v>9</v>
      </c>
      <c r="K2933" s="15">
        <f t="shared" si="58"/>
        <v>6</v>
      </c>
    </row>
    <row r="2934">
      <c r="A2934" s="6">
        <v>18.0</v>
      </c>
      <c r="B2934" s="7">
        <v>45999.0</v>
      </c>
      <c r="C2934" s="8">
        <v>0.7859606481481481</v>
      </c>
      <c r="D2934" s="6" t="s">
        <v>12</v>
      </c>
      <c r="E2934" s="10"/>
      <c r="F2934" s="10"/>
      <c r="I2934" s="14">
        <f t="array" ref="I2934">IF(D2934="","",INDEX('Товары '!$D$2:$D$78, MATCH(D2934, 'Товары '!$B$2:$B$78, 0)))
</f>
        <v>13</v>
      </c>
      <c r="J2934" s="14">
        <f>IF(D2934="","",VLOOKUP(D2934, 'Товары '!$B$2:$C$78, 2, FALSE))
</f>
        <v>6.4</v>
      </c>
      <c r="K2934" s="15">
        <f t="shared" si="58"/>
        <v>6.6</v>
      </c>
    </row>
    <row r="2935">
      <c r="A2935" s="6">
        <v>19.0</v>
      </c>
      <c r="B2935" s="7"/>
      <c r="C2935" s="8"/>
      <c r="D2935" s="6" t="s">
        <v>12</v>
      </c>
      <c r="E2935" s="10"/>
      <c r="F2935" s="10"/>
      <c r="I2935" s="14">
        <f t="array" ref="I2935">IF(D2935="","",INDEX('Товары '!$D$2:$D$78, MATCH(D2935, 'Товары '!$B$2:$B$78, 0)))
</f>
        <v>13</v>
      </c>
      <c r="J2935" s="14">
        <f>IF(D2935="","",VLOOKUP(D2935, 'Товары '!$B$2:$C$78, 2, FALSE))
</f>
        <v>6.4</v>
      </c>
      <c r="K2935" s="15">
        <f t="shared" si="58"/>
        <v>6.6</v>
      </c>
    </row>
    <row r="2936">
      <c r="A2936" s="6">
        <v>20.0</v>
      </c>
      <c r="B2936" s="7">
        <v>45999.0</v>
      </c>
      <c r="C2936" s="8">
        <v>0.7966898148148148</v>
      </c>
      <c r="D2936" s="6" t="s">
        <v>14</v>
      </c>
      <c r="E2936" s="10"/>
      <c r="F2936" s="10"/>
      <c r="I2936" s="14">
        <f t="array" ref="I2936">IF(D2936="","",INDEX('Товары '!$D$2:$D$78, MATCH(D2936, 'Товары '!$B$2:$B$78, 0)))
</f>
        <v>15</v>
      </c>
      <c r="J2936" s="14">
        <f>IF(D2936="","",VLOOKUP(D2936, 'Товары '!$B$2:$C$78, 2, FALSE))
</f>
        <v>9</v>
      </c>
      <c r="K2936" s="15">
        <f t="shared" si="58"/>
        <v>6</v>
      </c>
    </row>
    <row r="2937">
      <c r="A2937" s="6">
        <v>21.0</v>
      </c>
      <c r="B2937" s="7">
        <v>45999.0</v>
      </c>
      <c r="C2937" s="8">
        <v>0.7982523148148148</v>
      </c>
      <c r="D2937" s="6" t="s">
        <v>14</v>
      </c>
      <c r="E2937" s="10"/>
      <c r="F2937" s="10"/>
      <c r="I2937" s="14">
        <f t="array" ref="I2937">IF(D2937="","",INDEX('Товары '!$D$2:$D$78, MATCH(D2937, 'Товары '!$B$2:$B$78, 0)))
</f>
        <v>15</v>
      </c>
      <c r="J2937" s="14">
        <f>IF(D2937="","",VLOOKUP(D2937, 'Товары '!$B$2:$C$78, 2, FALSE))
</f>
        <v>9</v>
      </c>
      <c r="K2937" s="15">
        <f t="shared" si="58"/>
        <v>6</v>
      </c>
    </row>
    <row r="2938">
      <c r="A2938" s="6">
        <v>22.0</v>
      </c>
      <c r="B2938" s="7"/>
      <c r="C2938" s="8"/>
      <c r="D2938" s="6" t="s">
        <v>12</v>
      </c>
      <c r="E2938" s="10"/>
      <c r="F2938" s="10"/>
      <c r="I2938" s="14">
        <f t="array" ref="I2938">IF(D2938="","",INDEX('Товары '!$D$2:$D$78, MATCH(D2938, 'Товары '!$B$2:$B$78, 0)))
</f>
        <v>13</v>
      </c>
      <c r="J2938" s="14">
        <f>IF(D2938="","",VLOOKUP(D2938, 'Товары '!$B$2:$C$78, 2, FALSE))
</f>
        <v>6.4</v>
      </c>
      <c r="K2938" s="15">
        <f t="shared" si="58"/>
        <v>6.6</v>
      </c>
    </row>
    <row r="2939">
      <c r="A2939" s="6">
        <v>23.0</v>
      </c>
      <c r="B2939" s="7">
        <v>45999.0</v>
      </c>
      <c r="C2939" s="8">
        <v>0.805150462962963</v>
      </c>
      <c r="D2939" s="6" t="s">
        <v>37</v>
      </c>
      <c r="E2939" s="10"/>
      <c r="F2939" s="10"/>
      <c r="I2939" s="14">
        <f t="array" ref="I2939">IF(D2939="","",INDEX('Товары '!$D$2:$D$78, MATCH(D2939, 'Товары '!$B$2:$B$78, 0)))
</f>
        <v>15</v>
      </c>
      <c r="J2939" s="14">
        <f>IF(D2939="","",VLOOKUP(D2939, 'Товары '!$B$2:$C$78, 2, FALSE))
</f>
        <v>8</v>
      </c>
      <c r="K2939" s="15">
        <f t="shared" si="58"/>
        <v>7</v>
      </c>
    </row>
    <row r="2940">
      <c r="A2940" s="6">
        <v>24.0</v>
      </c>
      <c r="B2940" s="7">
        <v>45999.0</v>
      </c>
      <c r="C2940" s="8">
        <v>0.8553356481481481</v>
      </c>
      <c r="D2940" s="6" t="s">
        <v>12</v>
      </c>
      <c r="E2940" s="10"/>
      <c r="F2940" s="10"/>
      <c r="I2940" s="14">
        <f t="array" ref="I2940">IF(D2940="","",INDEX('Товары '!$D$2:$D$78, MATCH(D2940, 'Товары '!$B$2:$B$78, 0)))
</f>
        <v>13</v>
      </c>
      <c r="J2940" s="14">
        <f>IF(D2940="","",VLOOKUP(D2940, 'Товары '!$B$2:$C$78, 2, FALSE))
</f>
        <v>6.4</v>
      </c>
      <c r="K2940" s="15">
        <f t="shared" si="58"/>
        <v>6.6</v>
      </c>
    </row>
    <row r="2941">
      <c r="A2941" s="6">
        <v>25.0</v>
      </c>
      <c r="B2941" s="7">
        <v>45999.0</v>
      </c>
      <c r="C2941" s="8">
        <v>0.8722685185185185</v>
      </c>
      <c r="D2941" s="6" t="s">
        <v>15</v>
      </c>
      <c r="E2941" s="10"/>
      <c r="F2941" s="10"/>
      <c r="I2941" s="13">
        <f t="array" ref="I2941">IF(D2941="","",INDEX('Товары '!$D$2:$D$78, MATCH(D2941, 'Товары '!$B$2:$B$78, 0)))
</f>
        <v>15</v>
      </c>
      <c r="J2941" s="14">
        <f>IF(D2941="","",VLOOKUP(D2941, 'Товары '!$B$2:$C$78, 2, FALSE))
</f>
        <v>9</v>
      </c>
      <c r="K2941" s="15">
        <f t="shared" si="58"/>
        <v>6</v>
      </c>
    </row>
    <row r="2942">
      <c r="A2942" s="6">
        <v>26.0</v>
      </c>
      <c r="B2942" s="7">
        <v>45999.0</v>
      </c>
      <c r="C2942" s="8">
        <v>0.8723842592592592</v>
      </c>
      <c r="D2942" s="6" t="s">
        <v>14</v>
      </c>
      <c r="E2942" s="10"/>
      <c r="F2942" s="10"/>
      <c r="I2942" s="14">
        <f t="array" ref="I2942">IF(D2942="","",INDEX('Товары '!$D$2:$D$78, MATCH(D2942, 'Товары '!$B$2:$B$78, 0)))
</f>
        <v>15</v>
      </c>
      <c r="J2942" s="14">
        <f>IF(D2942="","",VLOOKUP(D2942, 'Товары '!$B$2:$C$78, 2, FALSE))
</f>
        <v>9</v>
      </c>
      <c r="K2942" s="15">
        <f t="shared" si="58"/>
        <v>6</v>
      </c>
    </row>
    <row r="2943">
      <c r="A2943" s="6">
        <v>27.0</v>
      </c>
      <c r="B2943" s="7">
        <v>45999.0</v>
      </c>
      <c r="C2943" s="8">
        <v>0.893287037037037</v>
      </c>
      <c r="D2943" s="6" t="s">
        <v>11</v>
      </c>
      <c r="E2943" s="10"/>
      <c r="F2943" s="10"/>
      <c r="I2943" s="13">
        <f t="array" ref="I2943">IF(D2943="","",INDEX('Товары '!$D$2:$D$78, MATCH(D2943, 'Товары '!$B$2:$B$78, 0)))
</f>
        <v>15</v>
      </c>
      <c r="J2943" s="14">
        <f>IF(D2943="","",VLOOKUP(D2943, 'Товары '!$B$2:$C$78, 2, FALSE))
</f>
        <v>9</v>
      </c>
      <c r="K2943" s="15">
        <f t="shared" si="58"/>
        <v>6</v>
      </c>
    </row>
    <row r="2944">
      <c r="A2944" s="6">
        <v>28.0</v>
      </c>
      <c r="B2944" s="7"/>
      <c r="C2944" s="8"/>
      <c r="D2944" s="18"/>
      <c r="E2944" s="10"/>
      <c r="F2944" s="10"/>
      <c r="I2944" s="13" t="str">
        <f t="array" ref="I2944">IF(D2944="","",INDEX('Товары '!$D$2:$D$78, MATCH(D2944, 'Товары '!$B$2:$B$78, 0)))
</f>
        <v/>
      </c>
      <c r="J2944" s="13" t="str">
        <f>IF(D2944="","",VLOOKUP(D2944, 'Товары '!$B$2:$C$78, 2, FALSE))
</f>
        <v/>
      </c>
      <c r="K2944" s="15">
        <f t="shared" si="58"/>
        <v>0</v>
      </c>
    </row>
    <row r="2945">
      <c r="A2945" s="6">
        <v>29.0</v>
      </c>
      <c r="B2945" s="7"/>
      <c r="C2945" s="8"/>
      <c r="D2945" s="18"/>
      <c r="E2945" s="10"/>
      <c r="F2945" s="10"/>
      <c r="I2945" s="13" t="str">
        <f t="array" ref="I2945">IF(D2945="","",INDEX('Товары '!$D$2:$D$78, MATCH(D2945, 'Товары '!$B$2:$B$78, 0)))
</f>
        <v/>
      </c>
      <c r="J2945" s="13" t="str">
        <f>IF(D2945="","",VLOOKUP(D2945, 'Товары '!$B$2:$C$78, 2, FALSE))
</f>
        <v/>
      </c>
      <c r="K2945" s="15">
        <f t="shared" si="58"/>
        <v>0</v>
      </c>
    </row>
    <row r="2946">
      <c r="A2946" s="6">
        <v>30.0</v>
      </c>
      <c r="B2946" s="7"/>
      <c r="C2946" s="8"/>
      <c r="D2946" s="18"/>
      <c r="E2946" s="10"/>
      <c r="F2946" s="10"/>
      <c r="I2946" s="13" t="str">
        <f t="array" ref="I2946">IF(D2946="","",INDEX('Товары '!$D$2:$D$78, MATCH(D2946, 'Товары '!$B$2:$B$78, 0)))
</f>
        <v/>
      </c>
      <c r="J2946" s="13" t="str">
        <f>IF(D2946="","",VLOOKUP(D2946, 'Товары '!$B$2:$C$78, 2, FALSE))
</f>
        <v/>
      </c>
      <c r="K2946" s="15">
        <f t="shared" si="58"/>
        <v>0</v>
      </c>
    </row>
    <row r="2947">
      <c r="A2947" s="6">
        <v>31.0</v>
      </c>
      <c r="B2947" s="7"/>
      <c r="C2947" s="8"/>
      <c r="D2947" s="18"/>
      <c r="E2947" s="10"/>
      <c r="F2947" s="10"/>
      <c r="I2947" s="13" t="str">
        <f t="array" ref="I2947">IF(D2947="","",INDEX('Товары '!$D$2:$D$78, MATCH(D2947, 'Товары '!$B$2:$B$78, 0)))
</f>
        <v/>
      </c>
      <c r="J2947" s="13" t="str">
        <f>IF(D2947="","",VLOOKUP(D2947, 'Товары '!$B$2:$C$78, 2, FALSE))
</f>
        <v/>
      </c>
      <c r="K2947" s="15">
        <f t="shared" si="58"/>
        <v>0</v>
      </c>
    </row>
    <row r="2948">
      <c r="A2948" s="6">
        <v>32.0</v>
      </c>
      <c r="B2948" s="7"/>
      <c r="C2948" s="8"/>
      <c r="D2948" s="18"/>
      <c r="E2948" s="10"/>
      <c r="F2948" s="10"/>
      <c r="I2948" s="13" t="str">
        <f t="array" ref="I2948">IF(D2948="","",INDEX('Товары '!$D$2:$D$78, MATCH(D2948, 'Товары '!$B$2:$B$78, 0)))
</f>
        <v/>
      </c>
      <c r="J2948" s="13" t="str">
        <f>IF(D2948="","",VLOOKUP(D2948, 'Товары '!$B$2:$C$78, 2, FALSE))
</f>
        <v/>
      </c>
      <c r="K2948" s="15">
        <f t="shared" si="58"/>
        <v>0</v>
      </c>
    </row>
    <row r="2949">
      <c r="A2949" s="6">
        <v>33.0</v>
      </c>
      <c r="B2949" s="7"/>
      <c r="C2949" s="8"/>
      <c r="D2949" s="18"/>
      <c r="E2949" s="10"/>
      <c r="F2949" s="10"/>
      <c r="I2949" s="13" t="str">
        <f t="array" ref="I2949">IF(D2949="","",INDEX('Товары '!$D$2:$D$78, MATCH(D2949, 'Товары '!$B$2:$B$78, 0)))
</f>
        <v/>
      </c>
      <c r="J2949" s="13" t="str">
        <f>IF(D2949="","",VLOOKUP(D2949, 'Товары '!$B$2:$C$78, 2, FALSE))
</f>
        <v/>
      </c>
      <c r="K2949" s="15">
        <f t="shared" si="58"/>
        <v>0</v>
      </c>
    </row>
    <row r="2950">
      <c r="A2950" s="6">
        <v>34.0</v>
      </c>
      <c r="B2950" s="7"/>
      <c r="C2950" s="8"/>
      <c r="D2950" s="18"/>
      <c r="E2950" s="10"/>
      <c r="F2950" s="10"/>
      <c r="I2950" s="13" t="str">
        <f t="array" ref="I2950">IF(D2950="","",INDEX('Товары '!$D$2:$D$78, MATCH(D2950, 'Товары '!$B$2:$B$78, 0)))
</f>
        <v/>
      </c>
      <c r="J2950" s="13" t="str">
        <f>IF(D2950="","",VLOOKUP(D2950, 'Товары '!$B$2:$C$78, 2, FALSE))
</f>
        <v/>
      </c>
      <c r="K2950" s="15">
        <f t="shared" si="58"/>
        <v>0</v>
      </c>
    </row>
    <row r="2951">
      <c r="A2951" s="6">
        <v>35.0</v>
      </c>
      <c r="B2951" s="7"/>
      <c r="C2951" s="8"/>
      <c r="D2951" s="18"/>
      <c r="E2951" s="10"/>
      <c r="F2951" s="10"/>
      <c r="I2951" s="13" t="str">
        <f t="array" ref="I2951">IF(D2951="","",INDEX('Товары '!$D$2:$D$78, MATCH(D2951, 'Товары '!$B$2:$B$78, 0)))
</f>
        <v/>
      </c>
      <c r="J2951" s="13" t="str">
        <f>IF(D2951="","",VLOOKUP(D2951, 'Товары '!$B$2:$C$78, 2, FALSE))
</f>
        <v/>
      </c>
      <c r="K2951" s="15">
        <f t="shared" si="58"/>
        <v>0</v>
      </c>
    </row>
    <row r="2952">
      <c r="A2952" s="6">
        <v>36.0</v>
      </c>
      <c r="B2952" s="7"/>
      <c r="C2952" s="8"/>
      <c r="D2952" s="18"/>
      <c r="E2952" s="10"/>
      <c r="F2952" s="10"/>
      <c r="I2952" s="13" t="str">
        <f t="array" ref="I2952">IF(D2952="","",INDEX('Товары '!$D$2:$D$78, MATCH(D2952, 'Товары '!$B$2:$B$78, 0)))
</f>
        <v/>
      </c>
      <c r="J2952" s="13" t="str">
        <f>IF(D2952="","",VLOOKUP(D2952, 'Товары '!$B$2:$C$78, 2, FALSE))
</f>
        <v/>
      </c>
      <c r="K2952" s="15">
        <f t="shared" si="58"/>
        <v>0</v>
      </c>
    </row>
    <row r="2953">
      <c r="A2953" s="6">
        <v>37.0</v>
      </c>
      <c r="B2953" s="7"/>
      <c r="C2953" s="8"/>
      <c r="D2953" s="18"/>
      <c r="E2953" s="10"/>
      <c r="F2953" s="10"/>
      <c r="I2953" s="13" t="str">
        <f t="array" ref="I2953">IF(D2953="","",INDEX('Товары '!$D$2:$D$78, MATCH(D2953, 'Товары '!$B$2:$B$78, 0)))
</f>
        <v/>
      </c>
      <c r="J2953" s="13" t="str">
        <f>IF(D2953="","",VLOOKUP(D2953, 'Товары '!$B$2:$C$78, 2, FALSE))
</f>
        <v/>
      </c>
      <c r="K2953" s="15">
        <f t="shared" si="58"/>
        <v>0</v>
      </c>
    </row>
    <row r="2954">
      <c r="A2954" s="6">
        <v>38.0</v>
      </c>
      <c r="B2954" s="7"/>
      <c r="C2954" s="8"/>
      <c r="D2954" s="18"/>
      <c r="E2954" s="10"/>
      <c r="F2954" s="10"/>
      <c r="I2954" s="13" t="str">
        <f t="array" ref="I2954">IF(D2954="","",INDEX('Товары '!$D$2:$D$78, MATCH(D2954, 'Товары '!$B$2:$B$78, 0)))
</f>
        <v/>
      </c>
      <c r="J2954" s="13" t="str">
        <f>IF(D2954="","",VLOOKUP(D2954, 'Товары '!$B$2:$C$78, 2, FALSE))
</f>
        <v/>
      </c>
      <c r="K2954" s="15">
        <f t="shared" si="58"/>
        <v>0</v>
      </c>
    </row>
    <row r="2955">
      <c r="A2955" s="6">
        <v>39.0</v>
      </c>
      <c r="B2955" s="7"/>
      <c r="C2955" s="8"/>
      <c r="D2955" s="18"/>
      <c r="E2955" s="10"/>
      <c r="F2955" s="10"/>
      <c r="I2955" s="13" t="str">
        <f t="array" ref="I2955">IF(D2955="","",INDEX('Товары '!$D$2:$D$78, MATCH(D2955, 'Товары '!$B$2:$B$78, 0)))
</f>
        <v/>
      </c>
      <c r="J2955" s="13" t="str">
        <f>IF(D2955="","",VLOOKUP(D2955, 'Товары '!$B$2:$C$78, 2, FALSE))
</f>
        <v/>
      </c>
      <c r="K2955" s="15">
        <f t="shared" si="58"/>
        <v>0</v>
      </c>
    </row>
    <row r="2956">
      <c r="A2956" s="6">
        <v>40.0</v>
      </c>
      <c r="B2956" s="7"/>
      <c r="C2956" s="8"/>
      <c r="D2956" s="18"/>
      <c r="E2956" s="10"/>
      <c r="F2956" s="10"/>
      <c r="I2956" s="13" t="str">
        <f t="array" ref="I2956">IF(D2956="","",INDEX('Товары '!$D$2:$D$78, MATCH(D2956, 'Товары '!$B$2:$B$78, 0)))
</f>
        <v/>
      </c>
      <c r="J2956" s="13" t="str">
        <f>IF(D2956="","",VLOOKUP(D2956, 'Товары '!$B$2:$C$78, 2, FALSE))
</f>
        <v/>
      </c>
      <c r="K2956" s="15">
        <f t="shared" si="58"/>
        <v>0</v>
      </c>
    </row>
    <row r="2957">
      <c r="A2957" s="6">
        <v>41.0</v>
      </c>
      <c r="B2957" s="7"/>
      <c r="C2957" s="8"/>
      <c r="D2957" s="18"/>
      <c r="E2957" s="10"/>
      <c r="F2957" s="10"/>
      <c r="I2957" s="13" t="str">
        <f t="array" ref="I2957">IF(D2957="","",INDEX('Товары '!$D$2:$D$78, MATCH(D2957, 'Товары '!$B$2:$B$78, 0)))
</f>
        <v/>
      </c>
      <c r="J2957" s="13" t="str">
        <f>IF(D2957="","",VLOOKUP(D2957, 'Товары '!$B$2:$C$78, 2, FALSE))
</f>
        <v/>
      </c>
      <c r="K2957" s="15">
        <f t="shared" si="58"/>
        <v>0</v>
      </c>
    </row>
    <row r="2958">
      <c r="A2958" s="6">
        <v>42.0</v>
      </c>
      <c r="B2958" s="7"/>
      <c r="C2958" s="8"/>
      <c r="D2958" s="18"/>
      <c r="E2958" s="10"/>
      <c r="F2958" s="10"/>
      <c r="I2958" s="13" t="str">
        <f t="array" ref="I2958">IF(D2958="","",INDEX('Товары '!$D$2:$D$78, MATCH(D2958, 'Товары '!$B$2:$B$78, 0)))
</f>
        <v/>
      </c>
      <c r="J2958" s="13" t="str">
        <f>IF(D2958="","",VLOOKUP(D2958, 'Товары '!$B$2:$C$78, 2, FALSE))
</f>
        <v/>
      </c>
      <c r="K2958" s="15">
        <f t="shared" si="58"/>
        <v>0</v>
      </c>
    </row>
    <row r="2959">
      <c r="A2959" s="6">
        <v>43.0</v>
      </c>
      <c r="B2959" s="7"/>
      <c r="C2959" s="8"/>
      <c r="D2959" s="18"/>
      <c r="E2959" s="10"/>
      <c r="F2959" s="10"/>
      <c r="I2959" s="13" t="str">
        <f t="array" ref="I2959">IF(D2959="","",INDEX('Товары '!$D$2:$D$78, MATCH(D2959, 'Товары '!$B$2:$B$78, 0)))
</f>
        <v/>
      </c>
      <c r="J2959" s="13" t="str">
        <f>IF(D2959="","",VLOOKUP(D2959, 'Товары '!$B$2:$C$78, 2, FALSE))
</f>
        <v/>
      </c>
      <c r="K2959" s="15">
        <f t="shared" si="58"/>
        <v>0</v>
      </c>
    </row>
    <row r="2960">
      <c r="A2960" s="6">
        <v>44.0</v>
      </c>
      <c r="B2960" s="7"/>
      <c r="C2960" s="8"/>
      <c r="D2960" s="18"/>
      <c r="E2960" s="10"/>
      <c r="F2960" s="10"/>
      <c r="I2960" s="13" t="str">
        <f t="array" ref="I2960">IF(D2960="","",INDEX('Товары '!$D$2:$D$78, MATCH(D2960, 'Товары '!$B$2:$B$78, 0)))
</f>
        <v/>
      </c>
      <c r="J2960" s="13" t="str">
        <f>IF(D2960="","",VLOOKUP(D2960, 'Товары '!$B$2:$C$78, 2, FALSE))
</f>
        <v/>
      </c>
      <c r="K2960" s="15">
        <f t="shared" si="58"/>
        <v>0</v>
      </c>
    </row>
    <row r="2961">
      <c r="A2961" s="6">
        <v>45.0</v>
      </c>
      <c r="B2961" s="7"/>
      <c r="C2961" s="8"/>
      <c r="D2961" s="18"/>
      <c r="E2961" s="10"/>
      <c r="F2961" s="10"/>
      <c r="I2961" s="13" t="str">
        <f t="array" ref="I2961">IF(D2961="","",INDEX('Товары '!$D$2:$D$78, MATCH(D2961, 'Товары '!$B$2:$B$78, 0)))
</f>
        <v/>
      </c>
      <c r="J2961" s="13" t="str">
        <f>IF(D2961="","",VLOOKUP(D2961, 'Товары '!$B$2:$C$78, 2, FALSE))
</f>
        <v/>
      </c>
      <c r="K2961" s="15">
        <f t="shared" si="58"/>
        <v>0</v>
      </c>
    </row>
    <row r="2962">
      <c r="A2962" s="6">
        <v>46.0</v>
      </c>
      <c r="B2962" s="7"/>
      <c r="C2962" s="8"/>
      <c r="D2962" s="18"/>
      <c r="E2962" s="10"/>
      <c r="F2962" s="10"/>
      <c r="I2962" s="13" t="str">
        <f t="array" ref="I2962">IF(D2962="","",INDEX('Товары '!$D$2:$D$78, MATCH(D2962, 'Товары '!$B$2:$B$78, 0)))
</f>
        <v/>
      </c>
      <c r="J2962" s="13" t="str">
        <f>IF(D2962="","",VLOOKUP(D2962, 'Товары '!$B$2:$C$78, 2, FALSE))
</f>
        <v/>
      </c>
      <c r="K2962" s="15">
        <f t="shared" si="58"/>
        <v>0</v>
      </c>
    </row>
    <row r="2963">
      <c r="A2963" s="6">
        <v>47.0</v>
      </c>
      <c r="B2963" s="7"/>
      <c r="C2963" s="8"/>
      <c r="D2963" s="18"/>
      <c r="E2963" s="10"/>
      <c r="F2963" s="10"/>
      <c r="I2963" s="13" t="str">
        <f t="array" ref="I2963">IF(D2963="","",INDEX('Товары '!$D$2:$D$78, MATCH(D2963, 'Товары '!$B$2:$B$78, 0)))
</f>
        <v/>
      </c>
      <c r="J2963" s="13" t="str">
        <f>IF(D2963="","",VLOOKUP(D2963, 'Товары '!$B$2:$C$78, 2, FALSE))
</f>
        <v/>
      </c>
      <c r="K2963" s="15">
        <f t="shared" si="58"/>
        <v>0</v>
      </c>
    </row>
    <row r="2964">
      <c r="A2964" s="6">
        <v>48.0</v>
      </c>
      <c r="B2964" s="7"/>
      <c r="C2964" s="8"/>
      <c r="D2964" s="18"/>
      <c r="E2964" s="10"/>
      <c r="F2964" s="10"/>
      <c r="I2964" s="13" t="str">
        <f t="array" ref="I2964">IF(D2964="","",INDEX('Товары '!$D$2:$D$78, MATCH(D2964, 'Товары '!$B$2:$B$78, 0)))
</f>
        <v/>
      </c>
      <c r="J2964" s="13" t="str">
        <f>IF(D2964="","",VLOOKUP(D2964, 'Товары '!$B$2:$C$78, 2, FALSE))
</f>
        <v/>
      </c>
      <c r="K2964" s="15">
        <f t="shared" si="58"/>
        <v>0</v>
      </c>
    </row>
    <row r="2965">
      <c r="A2965" s="6">
        <v>49.0</v>
      </c>
      <c r="B2965" s="7"/>
      <c r="C2965" s="8"/>
      <c r="D2965" s="18"/>
      <c r="E2965" s="10"/>
      <c r="F2965" s="10"/>
      <c r="I2965" s="13" t="str">
        <f t="array" ref="I2965">IF(D2965="","",INDEX('Товары '!$D$2:$D$78, MATCH(D2965, 'Товары '!$B$2:$B$78, 0)))
</f>
        <v/>
      </c>
      <c r="J2965" s="13" t="str">
        <f>IF(D2965="","",VLOOKUP(D2965, 'Товары '!$B$2:$C$78, 2, FALSE))
</f>
        <v/>
      </c>
      <c r="K2965" s="15">
        <f t="shared" si="58"/>
        <v>0</v>
      </c>
    </row>
    <row r="2966">
      <c r="A2966" s="6">
        <v>50.0</v>
      </c>
      <c r="B2966" s="7"/>
      <c r="C2966" s="8"/>
      <c r="D2966" s="18"/>
      <c r="E2966" s="10"/>
      <c r="F2966" s="10"/>
      <c r="I2966" s="13" t="str">
        <f t="array" ref="I2966">IF(D2966="","",INDEX('Товары '!$D$2:$D$78, MATCH(D2966, 'Товары '!$B$2:$B$78, 0)))
</f>
        <v/>
      </c>
      <c r="J2966" s="13" t="str">
        <f>IF(D2966="","",VLOOKUP(D2966, 'Товары '!$B$2:$C$78, 2, FALSE))
</f>
        <v/>
      </c>
      <c r="K2966" s="15">
        <f t="shared" si="58"/>
        <v>0</v>
      </c>
    </row>
    <row r="2967">
      <c r="A2967" s="6">
        <v>51.0</v>
      </c>
      <c r="B2967" s="7"/>
      <c r="C2967" s="8"/>
      <c r="D2967" s="18"/>
      <c r="E2967" s="10"/>
      <c r="F2967" s="10"/>
      <c r="I2967" s="13" t="str">
        <f t="array" ref="I2967">IF(D2967="","",INDEX('Товары '!$D$2:$D$78, MATCH(D2967, 'Товары '!$B$2:$B$78, 0)))
</f>
        <v/>
      </c>
      <c r="J2967" s="13" t="str">
        <f>IF(D2967="","",VLOOKUP(D2967, 'Товары '!$B$2:$C$78, 2, FALSE))
</f>
        <v/>
      </c>
      <c r="K2967" s="15">
        <f t="shared" si="58"/>
        <v>0</v>
      </c>
    </row>
    <row r="2968">
      <c r="A2968" s="6">
        <v>52.0</v>
      </c>
      <c r="B2968" s="7"/>
      <c r="C2968" s="8"/>
      <c r="D2968" s="18"/>
      <c r="E2968" s="10"/>
      <c r="F2968" s="10"/>
      <c r="I2968" s="13" t="str">
        <f t="array" ref="I2968">IF(D2968="","",INDEX('Товары '!$D$2:$D$78, MATCH(D2968, 'Товары '!$B$2:$B$78, 0)))
</f>
        <v/>
      </c>
      <c r="J2968" s="13" t="str">
        <f>IF(D2968="","",VLOOKUP(D2968, 'Товары '!$B$2:$C$78, 2, FALSE))
</f>
        <v/>
      </c>
      <c r="K2968" s="15">
        <f t="shared" si="58"/>
        <v>0</v>
      </c>
    </row>
    <row r="2969">
      <c r="A2969" s="6">
        <v>53.0</v>
      </c>
      <c r="B2969" s="7"/>
      <c r="C2969" s="8"/>
      <c r="D2969" s="18"/>
      <c r="E2969" s="10"/>
      <c r="F2969" s="10"/>
      <c r="I2969" s="13" t="str">
        <f t="array" ref="I2969">IF(D2969="","",INDEX('Товары '!$D$2:$D$78, MATCH(D2969, 'Товары '!$B$2:$B$78, 0)))
</f>
        <v/>
      </c>
      <c r="J2969" s="13" t="str">
        <f>IF(D2969="","",VLOOKUP(D2969, 'Товары '!$B$2:$C$78, 2, FALSE))
</f>
        <v/>
      </c>
      <c r="K2969" s="15">
        <f t="shared" si="58"/>
        <v>0</v>
      </c>
    </row>
    <row r="2970">
      <c r="A2970" s="6">
        <v>54.0</v>
      </c>
      <c r="B2970" s="7"/>
      <c r="C2970" s="8"/>
      <c r="D2970" s="18"/>
      <c r="E2970" s="10"/>
      <c r="F2970" s="10"/>
      <c r="I2970" s="13" t="str">
        <f t="array" ref="I2970">IF(D2970="","",INDEX('Товары '!$D$2:$D$78, MATCH(D2970, 'Товары '!$B$2:$B$78, 0)))
</f>
        <v/>
      </c>
      <c r="J2970" s="13" t="str">
        <f>IF(D2970="","",VLOOKUP(D2970, 'Товары '!$B$2:$C$78, 2, FALSE))
</f>
        <v/>
      </c>
      <c r="K2970" s="15">
        <f t="shared" si="58"/>
        <v>0</v>
      </c>
    </row>
    <row r="2971">
      <c r="A2971" s="6">
        <v>55.0</v>
      </c>
      <c r="B2971" s="7"/>
      <c r="C2971" s="8"/>
      <c r="D2971" s="18"/>
      <c r="E2971" s="10"/>
      <c r="F2971" s="10"/>
      <c r="I2971" s="13" t="str">
        <f t="array" ref="I2971">IF(D2971="","",INDEX('Товары '!$D$2:$D$78, MATCH(D2971, 'Товары '!$B$2:$B$78, 0)))
</f>
        <v/>
      </c>
      <c r="J2971" s="13" t="str">
        <f>IF(D2971="","",VLOOKUP(D2971, 'Товары '!$B$2:$C$78, 2, FALSE))
</f>
        <v/>
      </c>
      <c r="K2971" s="15">
        <f t="shared" si="58"/>
        <v>0</v>
      </c>
    </row>
    <row r="2972">
      <c r="A2972" s="6">
        <v>56.0</v>
      </c>
      <c r="B2972" s="7"/>
      <c r="C2972" s="8"/>
      <c r="D2972" s="18"/>
      <c r="E2972" s="10"/>
      <c r="F2972" s="10"/>
      <c r="I2972" s="13" t="str">
        <f t="array" ref="I2972">IF(D2972="","",INDEX('Товары '!$D$2:$D$78, MATCH(D2972, 'Товары '!$B$2:$B$78, 0)))
</f>
        <v/>
      </c>
      <c r="J2972" s="13" t="str">
        <f>IF(D2972="","",VLOOKUP(D2972, 'Товары '!$B$2:$C$78, 2, FALSE))
</f>
        <v/>
      </c>
      <c r="K2972" s="15">
        <f t="shared" si="58"/>
        <v>0</v>
      </c>
    </row>
    <row r="2973">
      <c r="A2973" s="6">
        <v>57.0</v>
      </c>
      <c r="B2973" s="7"/>
      <c r="C2973" s="8"/>
      <c r="D2973" s="18"/>
      <c r="E2973" s="10"/>
      <c r="F2973" s="10"/>
      <c r="I2973" s="13" t="str">
        <f t="array" ref="I2973">IF(D2973="","",INDEX('Товары '!$D$2:$D$78, MATCH(D2973, 'Товары '!$B$2:$B$78, 0)))
</f>
        <v/>
      </c>
      <c r="J2973" s="13" t="str">
        <f>IF(D2973="","",VLOOKUP(D2973, 'Товары '!$B$2:$C$78, 2, FALSE))
</f>
        <v/>
      </c>
      <c r="K2973" s="15">
        <f t="shared" si="58"/>
        <v>0</v>
      </c>
    </row>
    <row r="2974">
      <c r="A2974" s="6">
        <v>58.0</v>
      </c>
      <c r="B2974" s="7"/>
      <c r="C2974" s="8"/>
      <c r="D2974" s="18"/>
      <c r="E2974" s="10"/>
      <c r="F2974" s="10"/>
      <c r="I2974" s="13" t="str">
        <f t="array" ref="I2974">IF(D2974="","",INDEX('Товары '!$D$2:$D$78, MATCH(D2974, 'Товары '!$B$2:$B$78, 0)))
</f>
        <v/>
      </c>
      <c r="J2974" s="13" t="str">
        <f>IF(D2974="","",VLOOKUP(D2974, 'Товары '!$B$2:$C$78, 2, FALSE))
</f>
        <v/>
      </c>
      <c r="K2974" s="15">
        <f t="shared" si="58"/>
        <v>0</v>
      </c>
    </row>
    <row r="2975">
      <c r="A2975" s="6">
        <v>59.0</v>
      </c>
      <c r="B2975" s="7"/>
      <c r="C2975" s="8"/>
      <c r="D2975" s="18"/>
      <c r="E2975" s="10"/>
      <c r="F2975" s="10"/>
      <c r="I2975" s="13" t="str">
        <f t="array" ref="I2975">IF(D2975="","",INDEX('Товары '!$D$2:$D$78, MATCH(D2975, 'Товары '!$B$2:$B$78, 0)))
</f>
        <v/>
      </c>
      <c r="J2975" s="13" t="str">
        <f>IF(D2975="","",VLOOKUP(D2975, 'Товары '!$B$2:$C$78, 2, FALSE))
</f>
        <v/>
      </c>
      <c r="K2975" s="15">
        <f t="shared" si="58"/>
        <v>0</v>
      </c>
    </row>
    <row r="2976">
      <c r="A2976" s="6">
        <v>60.0</v>
      </c>
      <c r="B2976" s="7"/>
      <c r="C2976" s="8"/>
      <c r="D2976" s="18"/>
      <c r="E2976" s="10"/>
      <c r="F2976" s="10"/>
      <c r="I2976" s="13" t="str">
        <f t="array" ref="I2976">IF(D2976="","",INDEX('Товары '!$D$2:$D$78, MATCH(D2976, 'Товары '!$B$2:$B$78, 0)))
</f>
        <v/>
      </c>
      <c r="J2976" s="13" t="str">
        <f>IF(D2976="","",VLOOKUP(D2976, 'Товары '!$B$2:$C$78, 2, FALSE))
</f>
        <v/>
      </c>
      <c r="K2976" s="15">
        <f t="shared" si="58"/>
        <v>0</v>
      </c>
    </row>
    <row r="2977">
      <c r="A2977" s="24" t="s">
        <v>0</v>
      </c>
      <c r="B2977" s="25" t="s">
        <v>1</v>
      </c>
      <c r="C2977" s="26" t="s">
        <v>2</v>
      </c>
      <c r="D2977" s="27" t="s">
        <v>3</v>
      </c>
      <c r="E2977" s="24" t="s">
        <v>4</v>
      </c>
      <c r="F2977" s="24" t="s">
        <v>5</v>
      </c>
      <c r="G2977" s="28" t="s">
        <v>6</v>
      </c>
      <c r="H2977" s="29" t="s">
        <v>7</v>
      </c>
      <c r="I2977" s="24" t="s">
        <v>8</v>
      </c>
      <c r="J2977" s="24" t="s">
        <v>9</v>
      </c>
      <c r="K2977" s="30" t="s">
        <v>10</v>
      </c>
    </row>
    <row r="2980">
      <c r="A2980" s="31">
        <v>1.0</v>
      </c>
      <c r="B2980" s="38">
        <v>46000.0</v>
      </c>
      <c r="C2980" s="42">
        <v>0.5732407407407407</v>
      </c>
      <c r="D2980" s="9" t="s">
        <v>40</v>
      </c>
      <c r="E2980" s="19"/>
      <c r="F2980" s="19"/>
      <c r="G2980" s="34">
        <f>SUM(K2980:K3039)</f>
        <v>202.9</v>
      </c>
      <c r="H2980" s="35">
        <f>SUM(J2980:K3039)</f>
        <v>456</v>
      </c>
      <c r="I2980" s="36">
        <f t="array" ref="I2980">IF(D2980="","",INDEX('Товары '!$D$2:$D$78, MATCH(D2980, 'Товары '!$B$2:$B$78, 0)))
</f>
        <v>65</v>
      </c>
      <c r="J2980" s="36">
        <f>IF(D2980="","",VLOOKUP(D2980, 'Товары '!$B$2:$C$78, 2, FALSE))
</f>
        <v>37.5</v>
      </c>
      <c r="K2980" s="37">
        <f t="shared" ref="K2980:K2991" si="59">IF(OR(I2980="", J2980=""), "", VALUE(I2980) - VALUE(J2980))-F2980
</f>
        <v>27.5</v>
      </c>
    </row>
    <row r="2981">
      <c r="A2981" s="31">
        <v>2.0</v>
      </c>
      <c r="B2981" s="38">
        <v>46000.0</v>
      </c>
      <c r="C2981" s="39">
        <v>0.680775462962963</v>
      </c>
      <c r="D2981" s="9" t="s">
        <v>23</v>
      </c>
      <c r="E2981" s="19"/>
      <c r="F2981" s="19"/>
      <c r="I2981" s="36">
        <f t="array" ref="I2981">IF(D2981="","",INDEX('Товары '!$D$2:$D$78, MATCH(D2981, 'Товары '!$B$2:$B$78, 0)))
</f>
        <v>15</v>
      </c>
      <c r="J2981" s="36">
        <f>IF(D2981="","",VLOOKUP(D2981, 'Товары '!$B$2:$C$78, 2, FALSE))
</f>
        <v>8.5</v>
      </c>
      <c r="K2981" s="37">
        <f t="shared" si="59"/>
        <v>6.5</v>
      </c>
    </row>
    <row r="2982">
      <c r="A2982" s="31">
        <v>3.0</v>
      </c>
      <c r="B2982" s="41">
        <v>46000.0</v>
      </c>
      <c r="C2982" s="42">
        <v>0.6811458333333333</v>
      </c>
      <c r="D2982" s="9" t="s">
        <v>18</v>
      </c>
      <c r="E2982" s="19"/>
      <c r="F2982" s="19"/>
      <c r="I2982" s="36">
        <f t="array" ref="I2982">IF(D2982="","",INDEX('Товары '!$D$2:$D$78, MATCH(D2982, 'Товары '!$B$2:$B$78, 0)))
</f>
        <v>15</v>
      </c>
      <c r="J2982" s="36">
        <f>IF(D2982="","",VLOOKUP(D2982, 'Товары '!$B$2:$C$78, 2, FALSE))
</f>
        <v>8</v>
      </c>
      <c r="K2982" s="37">
        <f t="shared" si="59"/>
        <v>7</v>
      </c>
    </row>
    <row r="2983">
      <c r="A2983" s="31">
        <v>4.0</v>
      </c>
      <c r="B2983" s="41">
        <v>46000.0</v>
      </c>
      <c r="C2983" s="42">
        <v>0.6913541666666667</v>
      </c>
      <c r="D2983" s="9" t="s">
        <v>20</v>
      </c>
      <c r="E2983" s="19"/>
      <c r="F2983" s="19"/>
      <c r="I2983" s="36">
        <f t="array" ref="I2983">IF(D2983="","",INDEX('Товары '!$D$2:$D$78, MATCH(D2983, 'Товары '!$B$2:$B$78, 0)))
</f>
        <v>15</v>
      </c>
      <c r="J2983" s="36">
        <f>IF(D2983="","",VLOOKUP(D2983, 'Товары '!$B$2:$C$78, 2, FALSE))
</f>
        <v>9</v>
      </c>
      <c r="K2983" s="37">
        <f t="shared" si="59"/>
        <v>6</v>
      </c>
    </row>
    <row r="2984">
      <c r="A2984" s="31">
        <v>5.0</v>
      </c>
      <c r="B2984" s="41">
        <v>46000.0</v>
      </c>
      <c r="C2984" s="42">
        <v>0.6949305555555556</v>
      </c>
      <c r="D2984" s="9" t="s">
        <v>37</v>
      </c>
      <c r="E2984" s="19"/>
      <c r="F2984" s="19"/>
      <c r="I2984" s="36">
        <f t="array" ref="I2984">IF(D2984="","",INDEX('Товары '!$D$2:$D$78, MATCH(D2984, 'Товары '!$B$2:$B$78, 0)))
</f>
        <v>15</v>
      </c>
      <c r="J2984" s="36">
        <f>IF(D2984="","",VLOOKUP(D2984, 'Товары '!$B$2:$C$78, 2, FALSE))
</f>
        <v>8</v>
      </c>
      <c r="K2984" s="37">
        <f t="shared" si="59"/>
        <v>7</v>
      </c>
    </row>
    <row r="2985">
      <c r="A2985" s="31">
        <v>6.0</v>
      </c>
      <c r="B2985" s="32">
        <v>46000.0</v>
      </c>
      <c r="C2985" s="33">
        <v>0.7486458333333333</v>
      </c>
      <c r="D2985" s="9" t="s">
        <v>15</v>
      </c>
      <c r="E2985" s="19"/>
      <c r="F2985" s="19"/>
      <c r="I2985" s="36">
        <f t="array" ref="I2985">IF(D2985="","",INDEX('Товары '!$D$2:$D$78, MATCH(D2985, 'Товары '!$B$2:$B$78, 0)))
</f>
        <v>15</v>
      </c>
      <c r="J2985" s="36">
        <f>IF(D2985="","",VLOOKUP(D2985, 'Товары '!$B$2:$C$78, 2, FALSE))
</f>
        <v>9</v>
      </c>
      <c r="K2985" s="37">
        <f t="shared" si="59"/>
        <v>6</v>
      </c>
    </row>
    <row r="2986">
      <c r="A2986" s="31">
        <v>7.0</v>
      </c>
      <c r="B2986" s="32">
        <v>46000.0</v>
      </c>
      <c r="C2986" s="33">
        <v>0.7551273148148148</v>
      </c>
      <c r="D2986" s="9" t="s">
        <v>14</v>
      </c>
      <c r="E2986" s="19"/>
      <c r="F2986" s="19"/>
      <c r="I2986" s="36">
        <f t="array" ref="I2986">IF(D2986="","",INDEX('Товары '!$D$2:$D$78, MATCH(D2986, 'Товары '!$B$2:$B$78, 0)))
</f>
        <v>15</v>
      </c>
      <c r="J2986" s="36">
        <f>IF(D2986="","",VLOOKUP(D2986, 'Товары '!$B$2:$C$78, 2, FALSE))
</f>
        <v>9</v>
      </c>
      <c r="K2986" s="37">
        <f t="shared" si="59"/>
        <v>6</v>
      </c>
    </row>
    <row r="2987">
      <c r="A2987" s="31">
        <v>8.0</v>
      </c>
      <c r="B2987" s="38">
        <v>46000.0</v>
      </c>
      <c r="C2987" s="42">
        <v>0.7552546296296296</v>
      </c>
      <c r="D2987" s="9" t="s">
        <v>14</v>
      </c>
      <c r="E2987" s="19"/>
      <c r="F2987" s="19"/>
      <c r="I2987" s="36">
        <f t="array" ref="I2987">IF(D2987="","",INDEX('Товары '!$D$2:$D$78, MATCH(D2987, 'Товары '!$B$2:$B$78, 0)))
</f>
        <v>15</v>
      </c>
      <c r="J2987" s="36">
        <f>IF(D2987="","",VLOOKUP(D2987, 'Товары '!$B$2:$C$78, 2, FALSE))
</f>
        <v>9</v>
      </c>
      <c r="K2987" s="37">
        <f t="shared" si="59"/>
        <v>6</v>
      </c>
    </row>
    <row r="2988">
      <c r="A2988" s="31">
        <v>9.0</v>
      </c>
      <c r="B2988" s="38">
        <v>46000.0</v>
      </c>
      <c r="C2988" s="42">
        <v>0.7632291666666666</v>
      </c>
      <c r="D2988" s="9" t="s">
        <v>24</v>
      </c>
      <c r="E2988" s="19"/>
      <c r="F2988" s="19"/>
      <c r="I2988" s="36">
        <f t="array" ref="I2988">IF(D2988="","",INDEX('Товары '!$D$2:$D$78, MATCH(D2988, 'Товары '!$B$2:$B$78, 0)))
</f>
        <v>15</v>
      </c>
      <c r="J2988" s="36">
        <f>IF(D2988="","",VLOOKUP(D2988, 'Товары '!$B$2:$C$78, 2, FALSE))
</f>
        <v>8.5</v>
      </c>
      <c r="K2988" s="37">
        <f t="shared" si="59"/>
        <v>6.5</v>
      </c>
    </row>
    <row r="2989">
      <c r="A2989" s="31">
        <v>10.0</v>
      </c>
      <c r="B2989" s="38">
        <v>46000.0</v>
      </c>
      <c r="C2989" s="42">
        <v>0.7633564814814815</v>
      </c>
      <c r="D2989" s="9" t="s">
        <v>24</v>
      </c>
      <c r="E2989" s="19"/>
      <c r="F2989" s="19"/>
      <c r="I2989" s="36">
        <f t="array" ref="I2989">IF(D2989="","",INDEX('Товары '!$D$2:$D$78, MATCH(D2989, 'Товары '!$B$2:$B$78, 0)))
</f>
        <v>15</v>
      </c>
      <c r="J2989" s="36">
        <f>IF(D2989="","",VLOOKUP(D2989, 'Товары '!$B$2:$C$78, 2, FALSE))
</f>
        <v>8.5</v>
      </c>
      <c r="K2989" s="37">
        <f t="shared" si="59"/>
        <v>6.5</v>
      </c>
    </row>
    <row r="2990">
      <c r="A2990" s="31">
        <v>11.0</v>
      </c>
      <c r="B2990" s="38">
        <v>46000.0</v>
      </c>
      <c r="C2990" s="42">
        <v>0.7778587962962963</v>
      </c>
      <c r="D2990" s="9" t="s">
        <v>20</v>
      </c>
      <c r="E2990" s="19"/>
      <c r="F2990" s="19"/>
      <c r="I2990" s="36">
        <f t="array" ref="I2990">IF(D2990="","",INDEX('Товары '!$D$2:$D$78, MATCH(D2990, 'Товары '!$B$2:$B$78, 0)))
</f>
        <v>15</v>
      </c>
      <c r="J2990" s="36">
        <f>IF(D2990="","",VLOOKUP(D2990, 'Товары '!$B$2:$C$78, 2, FALSE))
</f>
        <v>9</v>
      </c>
      <c r="K2990" s="37">
        <f t="shared" si="59"/>
        <v>6</v>
      </c>
    </row>
    <row r="2991">
      <c r="A2991" s="31">
        <v>12.0</v>
      </c>
      <c r="B2991" s="38">
        <v>46000.0</v>
      </c>
      <c r="C2991" s="42">
        <v>0.7779398148148148</v>
      </c>
      <c r="D2991" s="9" t="s">
        <v>12</v>
      </c>
      <c r="E2991" s="19"/>
      <c r="F2991" s="19"/>
      <c r="I2991" s="36">
        <f t="array" ref="I2991">IF(D2991="","",INDEX('Товары '!$D$2:$D$78, MATCH(D2991, 'Товары '!$B$2:$B$78, 0)))
</f>
        <v>13</v>
      </c>
      <c r="J2991" s="36">
        <f>IF(D2991="","",VLOOKUP(D2991, 'Товары '!$B$2:$C$78, 2, FALSE))
</f>
        <v>6.4</v>
      </c>
      <c r="K2991" s="37">
        <f t="shared" si="59"/>
        <v>6.6</v>
      </c>
    </row>
    <row r="2992">
      <c r="A2992" s="31">
        <v>13.0</v>
      </c>
      <c r="B2992" s="38">
        <v>46000.0</v>
      </c>
      <c r="C2992" s="42">
        <v>0.7971296296296296</v>
      </c>
      <c r="D2992" s="9" t="s">
        <v>42</v>
      </c>
      <c r="E2992" s="19"/>
      <c r="F2992" s="19"/>
      <c r="I2992" s="50">
        <v>40.0</v>
      </c>
      <c r="J2992" s="51">
        <v>15.0</v>
      </c>
      <c r="K2992" s="52">
        <v>25.0</v>
      </c>
    </row>
    <row r="2993">
      <c r="A2993" s="31">
        <v>14.0</v>
      </c>
      <c r="B2993" s="38">
        <v>46000.0</v>
      </c>
      <c r="C2993" s="42">
        <v>0.8200810185185186</v>
      </c>
      <c r="D2993" s="9" t="s">
        <v>12</v>
      </c>
      <c r="E2993" s="19"/>
      <c r="F2993" s="43"/>
      <c r="I2993" s="36">
        <f t="array" ref="I2993">IF(D2993="","",INDEX('Товары '!$D$2:$D$78, MATCH(D2993, 'Товары '!$B$2:$B$78, 0)))
</f>
        <v>13</v>
      </c>
      <c r="J2993" s="36">
        <f>IF(D2993="","",VLOOKUP(D2993, 'Товары '!$B$2:$C$78, 2, FALSE))
</f>
        <v>6.4</v>
      </c>
      <c r="K2993" s="37">
        <f t="shared" ref="K2993:K3039" si="60">IF(OR(I2993="", J2993=""), "", VALUE(I2993) - VALUE(J2993))-F2993
</f>
        <v>6.6</v>
      </c>
    </row>
    <row r="2994">
      <c r="A2994" s="31">
        <v>15.0</v>
      </c>
      <c r="B2994" s="38">
        <v>46000.0</v>
      </c>
      <c r="C2994" s="42">
        <v>0.8201736111111111</v>
      </c>
      <c r="D2994" s="9" t="s">
        <v>12</v>
      </c>
      <c r="E2994" s="19"/>
      <c r="F2994" s="9">
        <v>1.0</v>
      </c>
      <c r="I2994" s="36">
        <f t="array" ref="I2994">IF(D2994="","",INDEX('Товары '!$D$2:$D$78, MATCH(D2994, 'Товары '!$B$2:$B$78, 0)))
</f>
        <v>13</v>
      </c>
      <c r="J2994" s="36">
        <f>IF(D2994="","",VLOOKUP(D2994, 'Товары '!$B$2:$C$78, 2, FALSE))
</f>
        <v>6.4</v>
      </c>
      <c r="K2994" s="37">
        <f t="shared" si="60"/>
        <v>5.6</v>
      </c>
    </row>
    <row r="2995">
      <c r="A2995" s="31">
        <v>16.0</v>
      </c>
      <c r="B2995" s="38">
        <v>46000.0</v>
      </c>
      <c r="C2995" s="42">
        <v>0.8246296296296296</v>
      </c>
      <c r="D2995" s="9" t="s">
        <v>17</v>
      </c>
      <c r="E2995" s="19"/>
      <c r="F2995" s="19"/>
      <c r="I2995" s="36">
        <f t="array" ref="I2995">IF(D2995="","",INDEX('Товары '!$D$2:$D$78, MATCH(D2995, 'Товары '!$B$2:$B$78, 0)))
</f>
        <v>15</v>
      </c>
      <c r="J2995" s="36">
        <f>IF(D2995="","",VLOOKUP(D2995, 'Товары '!$B$2:$C$78, 2, FALSE))
</f>
        <v>9</v>
      </c>
      <c r="K2995" s="37">
        <f t="shared" si="60"/>
        <v>6</v>
      </c>
    </row>
    <row r="2996">
      <c r="A2996" s="31">
        <v>17.0</v>
      </c>
      <c r="B2996" s="38">
        <v>46000.0</v>
      </c>
      <c r="C2996" s="42">
        <v>0.8248958333333334</v>
      </c>
      <c r="D2996" s="9" t="s">
        <v>18</v>
      </c>
      <c r="E2996" s="19"/>
      <c r="F2996" s="19"/>
      <c r="I2996" s="36">
        <f t="array" ref="I2996">IF(D2996="","",INDEX('Товары '!$D$2:$D$78, MATCH(D2996, 'Товары '!$B$2:$B$78, 0)))
</f>
        <v>15</v>
      </c>
      <c r="J2996" s="36">
        <f>IF(D2996="","",VLOOKUP(D2996, 'Товары '!$B$2:$C$78, 2, FALSE))
</f>
        <v>8</v>
      </c>
      <c r="K2996" s="37">
        <f t="shared" si="60"/>
        <v>7</v>
      </c>
    </row>
    <row r="2997">
      <c r="A2997" s="31">
        <v>18.0</v>
      </c>
      <c r="B2997" s="38">
        <v>46000.0</v>
      </c>
      <c r="C2997" s="42">
        <v>0.832962962962963</v>
      </c>
      <c r="D2997" s="9" t="s">
        <v>17</v>
      </c>
      <c r="E2997" s="19"/>
      <c r="F2997" s="19"/>
      <c r="I2997" s="36">
        <f t="array" ref="I2997">IF(D2997="","",INDEX('Товары '!$D$2:$D$78, MATCH(D2997, 'Товары '!$B$2:$B$78, 0)))
</f>
        <v>15</v>
      </c>
      <c r="J2997" s="36">
        <f>IF(D2997="","",VLOOKUP(D2997, 'Товары '!$B$2:$C$78, 2, FALSE))
</f>
        <v>9</v>
      </c>
      <c r="K2997" s="37">
        <f t="shared" si="60"/>
        <v>6</v>
      </c>
    </row>
    <row r="2998">
      <c r="A2998" s="31">
        <v>19.0</v>
      </c>
      <c r="B2998" s="32">
        <v>46000.0</v>
      </c>
      <c r="C2998" s="33">
        <v>0.8341087962962963</v>
      </c>
      <c r="D2998" s="9" t="s">
        <v>20</v>
      </c>
      <c r="E2998" s="19"/>
      <c r="F2998" s="19"/>
      <c r="I2998" s="36">
        <f t="array" ref="I2998">IF(D2998="","",INDEX('Товары '!$D$2:$D$78, MATCH(D2998, 'Товары '!$B$2:$B$78, 0)))
</f>
        <v>15</v>
      </c>
      <c r="J2998" s="36">
        <f>IF(D2998="","",VLOOKUP(D2998, 'Товары '!$B$2:$C$78, 2, FALSE))
</f>
        <v>9</v>
      </c>
      <c r="K2998" s="37">
        <f t="shared" si="60"/>
        <v>6</v>
      </c>
    </row>
    <row r="2999">
      <c r="A2999" s="31">
        <v>20.0</v>
      </c>
      <c r="B2999" s="38">
        <v>46000.0</v>
      </c>
      <c r="C2999" s="42">
        <v>0.8404282407407407</v>
      </c>
      <c r="D2999" s="9" t="s">
        <v>23</v>
      </c>
      <c r="E2999" s="19"/>
      <c r="F2999" s="19"/>
      <c r="I2999" s="36">
        <f t="array" ref="I2999">IF(D2999="","",INDEX('Товары '!$D$2:$D$78, MATCH(D2999, 'Товары '!$B$2:$B$78, 0)))
</f>
        <v>15</v>
      </c>
      <c r="J2999" s="36">
        <f>IF(D2999="","",VLOOKUP(D2999, 'Товары '!$B$2:$C$78, 2, FALSE))
</f>
        <v>8.5</v>
      </c>
      <c r="K2999" s="37">
        <f t="shared" si="60"/>
        <v>6.5</v>
      </c>
    </row>
    <row r="3000">
      <c r="A3000" s="31">
        <v>21.0</v>
      </c>
      <c r="B3000" s="38">
        <v>46000.0</v>
      </c>
      <c r="C3000" s="42">
        <v>0.8451504629629629</v>
      </c>
      <c r="D3000" s="9" t="s">
        <v>20</v>
      </c>
      <c r="E3000" s="19"/>
      <c r="F3000" s="19"/>
      <c r="I3000" s="36">
        <f t="array" ref="I3000">IF(D3000="","",INDEX('Товары '!$D$2:$D$78, MATCH(D3000, 'Товары '!$B$2:$B$78, 0)))
</f>
        <v>15</v>
      </c>
      <c r="J3000" s="36">
        <f>IF(D3000="","",VLOOKUP(D3000, 'Товары '!$B$2:$C$78, 2, FALSE))
</f>
        <v>9</v>
      </c>
      <c r="K3000" s="37">
        <f t="shared" si="60"/>
        <v>6</v>
      </c>
    </row>
    <row r="3001">
      <c r="A3001" s="31">
        <v>22.0</v>
      </c>
      <c r="B3001" s="32">
        <v>46000.0</v>
      </c>
      <c r="C3001" s="33">
        <v>0.8741319444444444</v>
      </c>
      <c r="D3001" s="9" t="s">
        <v>20</v>
      </c>
      <c r="E3001" s="19"/>
      <c r="F3001" s="19"/>
      <c r="I3001" s="36">
        <f t="array" ref="I3001">IF(D3001="","",INDEX('Товары '!$D$2:$D$78, MATCH(D3001, 'Товары '!$B$2:$B$78, 0)))
</f>
        <v>15</v>
      </c>
      <c r="J3001" s="36">
        <f>IF(D3001="","",VLOOKUP(D3001, 'Товары '!$B$2:$C$78, 2, FALSE))
</f>
        <v>9</v>
      </c>
      <c r="K3001" s="37">
        <f t="shared" si="60"/>
        <v>6</v>
      </c>
    </row>
    <row r="3002">
      <c r="A3002" s="31">
        <v>23.0</v>
      </c>
      <c r="B3002" s="38">
        <v>46000.0</v>
      </c>
      <c r="C3002" s="42">
        <v>0.8743518518518518</v>
      </c>
      <c r="D3002" s="9" t="s">
        <v>14</v>
      </c>
      <c r="E3002" s="19"/>
      <c r="F3002" s="19"/>
      <c r="I3002" s="36">
        <f t="array" ref="I3002">IF(D3002="","",INDEX('Товары '!$D$2:$D$78, MATCH(D3002, 'Товары '!$B$2:$B$78, 0)))
</f>
        <v>15</v>
      </c>
      <c r="J3002" s="36">
        <f>IF(D3002="","",VLOOKUP(D3002, 'Товары '!$B$2:$C$78, 2, FALSE))
</f>
        <v>9</v>
      </c>
      <c r="K3002" s="37">
        <f t="shared" si="60"/>
        <v>6</v>
      </c>
    </row>
    <row r="3003">
      <c r="A3003" s="31">
        <v>24.0</v>
      </c>
      <c r="B3003" s="38">
        <v>46000.0</v>
      </c>
      <c r="C3003" s="42">
        <v>0.8743518518518518</v>
      </c>
      <c r="D3003" s="9" t="s">
        <v>12</v>
      </c>
      <c r="E3003" s="19"/>
      <c r="F3003" s="19"/>
      <c r="I3003" s="36">
        <f t="array" ref="I3003">IF(D3003="","",INDEX('Товары '!$D$2:$D$78, MATCH(D3003, 'Товары '!$B$2:$B$78, 0)))
</f>
        <v>13</v>
      </c>
      <c r="J3003" s="36">
        <f>IF(D3003="","",VLOOKUP(D3003, 'Товары '!$B$2:$C$78, 2, FALSE))
</f>
        <v>6.4</v>
      </c>
      <c r="K3003" s="37">
        <f t="shared" si="60"/>
        <v>6.6</v>
      </c>
    </row>
    <row r="3004">
      <c r="A3004" s="31">
        <v>25.0</v>
      </c>
      <c r="B3004" s="38">
        <v>46000.0</v>
      </c>
      <c r="C3004" s="42">
        <v>0.8792361111111111</v>
      </c>
      <c r="D3004" s="9" t="s">
        <v>20</v>
      </c>
      <c r="E3004" s="19"/>
      <c r="F3004" s="19"/>
      <c r="I3004" s="36">
        <f t="array" ref="I3004">IF(D3004="","",INDEX('Товары '!$D$2:$D$78, MATCH(D3004, 'Товары '!$B$2:$B$78, 0)))
</f>
        <v>15</v>
      </c>
      <c r="J3004" s="36">
        <f>IF(D3004="","",VLOOKUP(D3004, 'Товары '!$B$2:$C$78, 2, FALSE))
</f>
        <v>9</v>
      </c>
      <c r="K3004" s="37">
        <f t="shared" si="60"/>
        <v>6</v>
      </c>
    </row>
    <row r="3005">
      <c r="A3005" s="31">
        <v>26.0</v>
      </c>
      <c r="B3005" s="38">
        <v>46000.0</v>
      </c>
      <c r="C3005" s="42">
        <v>0.8967939814814815</v>
      </c>
      <c r="D3005" s="9" t="s">
        <v>20</v>
      </c>
      <c r="E3005" s="19"/>
      <c r="F3005" s="19"/>
      <c r="I3005" s="36">
        <f t="array" ref="I3005">IF(D3005="","",INDEX('Товары '!$D$2:$D$78, MATCH(D3005, 'Товары '!$B$2:$B$78, 0)))
</f>
        <v>15</v>
      </c>
      <c r="J3005" s="36">
        <f>IF(D3005="","",VLOOKUP(D3005, 'Товары '!$B$2:$C$78, 2, FALSE))
</f>
        <v>9</v>
      </c>
      <c r="K3005" s="37">
        <f t="shared" si="60"/>
        <v>6</v>
      </c>
    </row>
    <row r="3006">
      <c r="A3006" s="31">
        <v>27.0</v>
      </c>
      <c r="B3006" s="21"/>
      <c r="C3006" s="22"/>
      <c r="D3006" s="23"/>
      <c r="E3006" s="19"/>
      <c r="F3006" s="19"/>
      <c r="I3006" s="40" t="str">
        <f t="array" ref="I3006">IF(D3006="","",INDEX('Товары '!$D$2:$D$78, MATCH(D3006, 'Товары '!$B$2:$B$78, 0)))
</f>
        <v/>
      </c>
      <c r="J3006" s="36" t="str">
        <f>IF(D3006="","",VLOOKUP(D3006, 'Товары '!$B$2:$C$78, 2, FALSE))
</f>
        <v/>
      </c>
      <c r="K3006" s="37">
        <f t="shared" si="60"/>
        <v>0</v>
      </c>
    </row>
    <row r="3007">
      <c r="A3007" s="31">
        <v>28.0</v>
      </c>
      <c r="B3007" s="45"/>
      <c r="C3007" s="46"/>
      <c r="D3007" s="23"/>
      <c r="E3007" s="19"/>
      <c r="F3007" s="19"/>
      <c r="I3007" s="19" t="str">
        <f t="array" ref="I3007">IF(D3007="","",INDEX('Товары '!$D$2:$D$78, MATCH(D3007, 'Товары '!$B$2:$B$78, 0)))
</f>
        <v/>
      </c>
      <c r="J3007" s="19" t="str">
        <f>IF(D3007="","",VLOOKUP(D3007, 'Товары '!$B$2:$C$78, 2, FALSE))
</f>
        <v/>
      </c>
      <c r="K3007" s="37">
        <f t="shared" si="60"/>
        <v>0</v>
      </c>
    </row>
    <row r="3008">
      <c r="A3008" s="31">
        <v>29.0</v>
      </c>
      <c r="B3008" s="45"/>
      <c r="C3008" s="46"/>
      <c r="D3008" s="23"/>
      <c r="E3008" s="19"/>
      <c r="F3008" s="19"/>
      <c r="I3008" s="19" t="str">
        <f t="array" ref="I3008">IF(D3008="","",INDEX('Товары '!$D$2:$D$78, MATCH(D3008, 'Товары '!$B$2:$B$78, 0)))
</f>
        <v/>
      </c>
      <c r="J3008" s="19" t="str">
        <f>IF(D3008="","",VLOOKUP(D3008, 'Товары '!$B$2:$C$78, 2, FALSE))
</f>
        <v/>
      </c>
      <c r="K3008" s="37">
        <f t="shared" si="60"/>
        <v>0</v>
      </c>
    </row>
    <row r="3009">
      <c r="A3009" s="31">
        <v>30.0</v>
      </c>
      <c r="B3009" s="45"/>
      <c r="C3009" s="46"/>
      <c r="D3009" s="23"/>
      <c r="E3009" s="19"/>
      <c r="F3009" s="19"/>
      <c r="I3009" s="19" t="str">
        <f t="array" ref="I3009">IF(D3009="","",INDEX('Товары '!$D$2:$D$78, MATCH(D3009, 'Товары '!$B$2:$B$78, 0)))
</f>
        <v/>
      </c>
      <c r="J3009" s="19" t="str">
        <f>IF(D3009="","",VLOOKUP(D3009, 'Товары '!$B$2:$C$78, 2, FALSE))
</f>
        <v/>
      </c>
      <c r="K3009" s="37">
        <f t="shared" si="60"/>
        <v>0</v>
      </c>
    </row>
    <row r="3010">
      <c r="A3010" s="31">
        <v>31.0</v>
      </c>
      <c r="B3010" s="45"/>
      <c r="C3010" s="46"/>
      <c r="D3010" s="23"/>
      <c r="E3010" s="19"/>
      <c r="F3010" s="19"/>
      <c r="I3010" s="19" t="str">
        <f t="array" ref="I3010">IF(D3010="","",INDEX('Товары '!$D$2:$D$78, MATCH(D3010, 'Товары '!$B$2:$B$78, 0)))
</f>
        <v/>
      </c>
      <c r="J3010" s="19" t="str">
        <f>IF(D3010="","",VLOOKUP(D3010, 'Товары '!$B$2:$C$78, 2, FALSE))
</f>
        <v/>
      </c>
      <c r="K3010" s="37">
        <f t="shared" si="60"/>
        <v>0</v>
      </c>
    </row>
    <row r="3011">
      <c r="A3011" s="31">
        <v>32.0</v>
      </c>
      <c r="B3011" s="45"/>
      <c r="C3011" s="46"/>
      <c r="D3011" s="23"/>
      <c r="E3011" s="19"/>
      <c r="F3011" s="19"/>
      <c r="I3011" s="19" t="str">
        <f t="array" ref="I3011">IF(D3011="","",INDEX('Товары '!$D$2:$D$78, MATCH(D3011, 'Товары '!$B$2:$B$78, 0)))
</f>
        <v/>
      </c>
      <c r="J3011" s="19" t="str">
        <f>IF(D3011="","",VLOOKUP(D3011, 'Товары '!$B$2:$C$78, 2, FALSE))
</f>
        <v/>
      </c>
      <c r="K3011" s="37">
        <f t="shared" si="60"/>
        <v>0</v>
      </c>
    </row>
    <row r="3012">
      <c r="A3012" s="31">
        <v>33.0</v>
      </c>
      <c r="B3012" s="45"/>
      <c r="C3012" s="46"/>
      <c r="D3012" s="23"/>
      <c r="E3012" s="19"/>
      <c r="F3012" s="19"/>
      <c r="I3012" s="19" t="str">
        <f t="array" ref="I3012">IF(D3012="","",INDEX('Товары '!$D$2:$D$78, MATCH(D3012, 'Товары '!$B$2:$B$78, 0)))
</f>
        <v/>
      </c>
      <c r="J3012" s="19" t="str">
        <f>IF(D3012="","",VLOOKUP(D3012, 'Товары '!$B$2:$C$78, 2, FALSE))
</f>
        <v/>
      </c>
      <c r="K3012" s="37">
        <f t="shared" si="60"/>
        <v>0</v>
      </c>
    </row>
    <row r="3013">
      <c r="A3013" s="31">
        <v>34.0</v>
      </c>
      <c r="B3013" s="45"/>
      <c r="C3013" s="46"/>
      <c r="D3013" s="23"/>
      <c r="E3013" s="19"/>
      <c r="F3013" s="19"/>
      <c r="I3013" s="19" t="str">
        <f t="array" ref="I3013">IF(D3013="","",INDEX('Товары '!$D$2:$D$78, MATCH(D3013, 'Товары '!$B$2:$B$78, 0)))
</f>
        <v/>
      </c>
      <c r="J3013" s="19" t="str">
        <f>IF(D3013="","",VLOOKUP(D3013, 'Товары '!$B$2:$C$78, 2, FALSE))
</f>
        <v/>
      </c>
      <c r="K3013" s="37">
        <f t="shared" si="60"/>
        <v>0</v>
      </c>
    </row>
    <row r="3014">
      <c r="A3014" s="31">
        <v>35.0</v>
      </c>
      <c r="B3014" s="45"/>
      <c r="C3014" s="46"/>
      <c r="D3014" s="23"/>
      <c r="E3014" s="19"/>
      <c r="F3014" s="19"/>
      <c r="I3014" s="19" t="str">
        <f t="array" ref="I3014">IF(D3014="","",INDEX('Товары '!$D$2:$D$78, MATCH(D3014, 'Товары '!$B$2:$B$78, 0)))
</f>
        <v/>
      </c>
      <c r="J3014" s="19" t="str">
        <f>IF(D3014="","",VLOOKUP(D3014, 'Товары '!$B$2:$C$78, 2, FALSE))
</f>
        <v/>
      </c>
      <c r="K3014" s="37">
        <f t="shared" si="60"/>
        <v>0</v>
      </c>
    </row>
    <row r="3015">
      <c r="A3015" s="31">
        <v>36.0</v>
      </c>
      <c r="B3015" s="45"/>
      <c r="C3015" s="46"/>
      <c r="D3015" s="23"/>
      <c r="E3015" s="19"/>
      <c r="F3015" s="19"/>
      <c r="I3015" s="19" t="str">
        <f t="array" ref="I3015">IF(D3015="","",INDEX('Товары '!$D$2:$D$78, MATCH(D3015, 'Товары '!$B$2:$B$78, 0)))
</f>
        <v/>
      </c>
      <c r="J3015" s="19" t="str">
        <f>IF(D3015="","",VLOOKUP(D3015, 'Товары '!$B$2:$C$78, 2, FALSE))
</f>
        <v/>
      </c>
      <c r="K3015" s="37">
        <f t="shared" si="60"/>
        <v>0</v>
      </c>
    </row>
    <row r="3016">
      <c r="A3016" s="31">
        <v>37.0</v>
      </c>
      <c r="B3016" s="45"/>
      <c r="C3016" s="46"/>
      <c r="D3016" s="23"/>
      <c r="E3016" s="19"/>
      <c r="F3016" s="19"/>
      <c r="I3016" s="19" t="str">
        <f t="array" ref="I3016">IF(D3016="","",INDEX('Товары '!$D$2:$D$78, MATCH(D3016, 'Товары '!$B$2:$B$78, 0)))
</f>
        <v/>
      </c>
      <c r="J3016" s="19" t="str">
        <f>IF(D3016="","",VLOOKUP(D3016, 'Товары '!$B$2:$C$78, 2, FALSE))
</f>
        <v/>
      </c>
      <c r="K3016" s="37">
        <f t="shared" si="60"/>
        <v>0</v>
      </c>
    </row>
    <row r="3017">
      <c r="A3017" s="31">
        <v>38.0</v>
      </c>
      <c r="B3017" s="45"/>
      <c r="C3017" s="46"/>
      <c r="D3017" s="23"/>
      <c r="E3017" s="19"/>
      <c r="F3017" s="19"/>
      <c r="I3017" s="19" t="str">
        <f t="array" ref="I3017">IF(D3017="","",INDEX('Товары '!$D$2:$D$78, MATCH(D3017, 'Товары '!$B$2:$B$78, 0)))
</f>
        <v/>
      </c>
      <c r="J3017" s="19" t="str">
        <f>IF(D3017="","",VLOOKUP(D3017, 'Товары '!$B$2:$C$78, 2, FALSE))
</f>
        <v/>
      </c>
      <c r="K3017" s="37">
        <f t="shared" si="60"/>
        <v>0</v>
      </c>
    </row>
    <row r="3018">
      <c r="A3018" s="31">
        <v>39.0</v>
      </c>
      <c r="B3018" s="45"/>
      <c r="C3018" s="46"/>
      <c r="D3018" s="23"/>
      <c r="E3018" s="19"/>
      <c r="F3018" s="19"/>
      <c r="I3018" s="19" t="str">
        <f t="array" ref="I3018">IF(D3018="","",INDEX('Товары '!$D$2:$D$78, MATCH(D3018, 'Товары '!$B$2:$B$78, 0)))
</f>
        <v/>
      </c>
      <c r="J3018" s="19" t="str">
        <f>IF(D3018="","",VLOOKUP(D3018, 'Товары '!$B$2:$C$78, 2, FALSE))
</f>
        <v/>
      </c>
      <c r="K3018" s="37">
        <f t="shared" si="60"/>
        <v>0</v>
      </c>
    </row>
    <row r="3019">
      <c r="A3019" s="31">
        <v>40.0</v>
      </c>
      <c r="B3019" s="45"/>
      <c r="C3019" s="46"/>
      <c r="D3019" s="23"/>
      <c r="E3019" s="19"/>
      <c r="F3019" s="19"/>
      <c r="I3019" s="19" t="str">
        <f t="array" ref="I3019">IF(D3019="","",INDEX('Товары '!$D$2:$D$78, MATCH(D3019, 'Товары '!$B$2:$B$78, 0)))
</f>
        <v/>
      </c>
      <c r="J3019" s="19" t="str">
        <f>IF(D3019="","",VLOOKUP(D3019, 'Товары '!$B$2:$C$78, 2, FALSE))
</f>
        <v/>
      </c>
      <c r="K3019" s="37">
        <f t="shared" si="60"/>
        <v>0</v>
      </c>
    </row>
    <row r="3020">
      <c r="A3020" s="31">
        <v>41.0</v>
      </c>
      <c r="B3020" s="45"/>
      <c r="C3020" s="46"/>
      <c r="D3020" s="23"/>
      <c r="E3020" s="19"/>
      <c r="F3020" s="19"/>
      <c r="I3020" s="19" t="str">
        <f t="array" ref="I3020">IF(D3020="","",INDEX('Товары '!$D$2:$D$78, MATCH(D3020, 'Товары '!$B$2:$B$78, 0)))
</f>
        <v/>
      </c>
      <c r="J3020" s="19" t="str">
        <f>IF(D3020="","",VLOOKUP(D3020, 'Товары '!$B$2:$C$78, 2, FALSE))
</f>
        <v/>
      </c>
      <c r="K3020" s="37">
        <f t="shared" si="60"/>
        <v>0</v>
      </c>
    </row>
    <row r="3021">
      <c r="A3021" s="31">
        <v>42.0</v>
      </c>
      <c r="B3021" s="45"/>
      <c r="C3021" s="46"/>
      <c r="D3021" s="23"/>
      <c r="E3021" s="19"/>
      <c r="F3021" s="19"/>
      <c r="I3021" s="19" t="str">
        <f t="array" ref="I3021">IF(D3021="","",INDEX('Товары '!$D$2:$D$78, MATCH(D3021, 'Товары '!$B$2:$B$78, 0)))
</f>
        <v/>
      </c>
      <c r="J3021" s="19" t="str">
        <f>IF(D3021="","",VLOOKUP(D3021, 'Товары '!$B$2:$C$78, 2, FALSE))
</f>
        <v/>
      </c>
      <c r="K3021" s="37">
        <f t="shared" si="60"/>
        <v>0</v>
      </c>
    </row>
    <row r="3022">
      <c r="A3022" s="31">
        <v>43.0</v>
      </c>
      <c r="B3022" s="45"/>
      <c r="C3022" s="46"/>
      <c r="D3022" s="23"/>
      <c r="E3022" s="19"/>
      <c r="F3022" s="19"/>
      <c r="I3022" s="19" t="str">
        <f t="array" ref="I3022">IF(D3022="","",INDEX('Товары '!$D$2:$D$78, MATCH(D3022, 'Товары '!$B$2:$B$78, 0)))
</f>
        <v/>
      </c>
      <c r="J3022" s="19" t="str">
        <f>IF(D3022="","",VLOOKUP(D3022, 'Товары '!$B$2:$C$78, 2, FALSE))
</f>
        <v/>
      </c>
      <c r="K3022" s="37">
        <f t="shared" si="60"/>
        <v>0</v>
      </c>
    </row>
    <row r="3023">
      <c r="A3023" s="31">
        <v>44.0</v>
      </c>
      <c r="B3023" s="45"/>
      <c r="C3023" s="46"/>
      <c r="D3023" s="23"/>
      <c r="E3023" s="19"/>
      <c r="F3023" s="19"/>
      <c r="I3023" s="19" t="str">
        <f t="array" ref="I3023">IF(D3023="","",INDEX('Товары '!$D$2:$D$78, MATCH(D3023, 'Товары '!$B$2:$B$78, 0)))
</f>
        <v/>
      </c>
      <c r="J3023" s="19" t="str">
        <f>IF(D3023="","",VLOOKUP(D3023, 'Товары '!$B$2:$C$78, 2, FALSE))
</f>
        <v/>
      </c>
      <c r="K3023" s="37">
        <f t="shared" si="60"/>
        <v>0</v>
      </c>
    </row>
    <row r="3024">
      <c r="A3024" s="31">
        <v>45.0</v>
      </c>
      <c r="B3024" s="45"/>
      <c r="C3024" s="46"/>
      <c r="D3024" s="23"/>
      <c r="E3024" s="19"/>
      <c r="F3024" s="19"/>
      <c r="I3024" s="19" t="str">
        <f t="array" ref="I3024">IF(D3024="","",INDEX('Товары '!$D$2:$D$78, MATCH(D3024, 'Товары '!$B$2:$B$78, 0)))
</f>
        <v/>
      </c>
      <c r="J3024" s="19" t="str">
        <f>IF(D3024="","",VLOOKUP(D3024, 'Товары '!$B$2:$C$78, 2, FALSE))
</f>
        <v/>
      </c>
      <c r="K3024" s="37">
        <f t="shared" si="60"/>
        <v>0</v>
      </c>
    </row>
    <row r="3025">
      <c r="A3025" s="31">
        <v>46.0</v>
      </c>
      <c r="B3025" s="45"/>
      <c r="C3025" s="46"/>
      <c r="D3025" s="23"/>
      <c r="E3025" s="19"/>
      <c r="F3025" s="19"/>
      <c r="I3025" s="19" t="str">
        <f t="array" ref="I3025">IF(D3025="","",INDEX('Товары '!$D$2:$D$78, MATCH(D3025, 'Товары '!$B$2:$B$78, 0)))
</f>
        <v/>
      </c>
      <c r="J3025" s="19" t="str">
        <f>IF(D3025="","",VLOOKUP(D3025, 'Товары '!$B$2:$C$78, 2, FALSE))
</f>
        <v/>
      </c>
      <c r="K3025" s="37">
        <f t="shared" si="60"/>
        <v>0</v>
      </c>
    </row>
    <row r="3026">
      <c r="A3026" s="31">
        <v>47.0</v>
      </c>
      <c r="B3026" s="45"/>
      <c r="C3026" s="46"/>
      <c r="D3026" s="23"/>
      <c r="E3026" s="19"/>
      <c r="F3026" s="19"/>
      <c r="I3026" s="19" t="str">
        <f t="array" ref="I3026">IF(D3026="","",INDEX('Товары '!$D$2:$D$78, MATCH(D3026, 'Товары '!$B$2:$B$78, 0)))
</f>
        <v/>
      </c>
      <c r="J3026" s="19" t="str">
        <f>IF(D3026="","",VLOOKUP(D3026, 'Товары '!$B$2:$C$78, 2, FALSE))
</f>
        <v/>
      </c>
      <c r="K3026" s="37">
        <f t="shared" si="60"/>
        <v>0</v>
      </c>
    </row>
    <row r="3027">
      <c r="A3027" s="31">
        <v>48.0</v>
      </c>
      <c r="B3027" s="45"/>
      <c r="C3027" s="46"/>
      <c r="D3027" s="23"/>
      <c r="E3027" s="19"/>
      <c r="F3027" s="19"/>
      <c r="I3027" s="19" t="str">
        <f t="array" ref="I3027">IF(D3027="","",INDEX('Товары '!$D$2:$D$78, MATCH(D3027, 'Товары '!$B$2:$B$78, 0)))
</f>
        <v/>
      </c>
      <c r="J3027" s="19" t="str">
        <f>IF(D3027="","",VLOOKUP(D3027, 'Товары '!$B$2:$C$78, 2, FALSE))
</f>
        <v/>
      </c>
      <c r="K3027" s="37">
        <f t="shared" si="60"/>
        <v>0</v>
      </c>
    </row>
    <row r="3028">
      <c r="A3028" s="31">
        <v>49.0</v>
      </c>
      <c r="B3028" s="45"/>
      <c r="C3028" s="46"/>
      <c r="D3028" s="23"/>
      <c r="E3028" s="19"/>
      <c r="F3028" s="19"/>
      <c r="I3028" s="19" t="str">
        <f t="array" ref="I3028">IF(D3028="","",INDEX('Товары '!$D$2:$D$78, MATCH(D3028, 'Товары '!$B$2:$B$78, 0)))
</f>
        <v/>
      </c>
      <c r="J3028" s="19" t="str">
        <f>IF(D3028="","",VLOOKUP(D3028, 'Товары '!$B$2:$C$78, 2, FALSE))
</f>
        <v/>
      </c>
      <c r="K3028" s="37">
        <f t="shared" si="60"/>
        <v>0</v>
      </c>
    </row>
    <row r="3029">
      <c r="A3029" s="31">
        <v>50.0</v>
      </c>
      <c r="B3029" s="45"/>
      <c r="C3029" s="46"/>
      <c r="D3029" s="23"/>
      <c r="E3029" s="19"/>
      <c r="F3029" s="19"/>
      <c r="I3029" s="19" t="str">
        <f t="array" ref="I3029">IF(D3029="","",INDEX('Товары '!$D$2:$D$78, MATCH(D3029, 'Товары '!$B$2:$B$78, 0)))
</f>
        <v/>
      </c>
      <c r="J3029" s="19" t="str">
        <f>IF(D3029="","",VLOOKUP(D3029, 'Товары '!$B$2:$C$78, 2, FALSE))
</f>
        <v/>
      </c>
      <c r="K3029" s="37">
        <f t="shared" si="60"/>
        <v>0</v>
      </c>
    </row>
    <row r="3030">
      <c r="A3030" s="31">
        <v>51.0</v>
      </c>
      <c r="B3030" s="45"/>
      <c r="C3030" s="46"/>
      <c r="D3030" s="23"/>
      <c r="E3030" s="19"/>
      <c r="F3030" s="19"/>
      <c r="I3030" s="19" t="str">
        <f t="array" ref="I3030">IF(D3030="","",INDEX('Товары '!$D$2:$D$78, MATCH(D3030, 'Товары '!$B$2:$B$78, 0)))
</f>
        <v/>
      </c>
      <c r="J3030" s="19" t="str">
        <f>IF(D3030="","",VLOOKUP(D3030, 'Товары '!$B$2:$C$78, 2, FALSE))
</f>
        <v/>
      </c>
      <c r="K3030" s="37">
        <f t="shared" si="60"/>
        <v>0</v>
      </c>
    </row>
    <row r="3031">
      <c r="A3031" s="31">
        <v>52.0</v>
      </c>
      <c r="B3031" s="45"/>
      <c r="C3031" s="46"/>
      <c r="D3031" s="23"/>
      <c r="E3031" s="19"/>
      <c r="F3031" s="19"/>
      <c r="I3031" s="19" t="str">
        <f t="array" ref="I3031">IF(D3031="","",INDEX('Товары '!$D$2:$D$78, MATCH(D3031, 'Товары '!$B$2:$B$78, 0)))
</f>
        <v/>
      </c>
      <c r="J3031" s="19" t="str">
        <f>IF(D3031="","",VLOOKUP(D3031, 'Товары '!$B$2:$C$78, 2, FALSE))
</f>
        <v/>
      </c>
      <c r="K3031" s="37">
        <f t="shared" si="60"/>
        <v>0</v>
      </c>
    </row>
    <row r="3032">
      <c r="A3032" s="31">
        <v>53.0</v>
      </c>
      <c r="B3032" s="45"/>
      <c r="C3032" s="46"/>
      <c r="D3032" s="23"/>
      <c r="E3032" s="19"/>
      <c r="F3032" s="19"/>
      <c r="I3032" s="19" t="str">
        <f t="array" ref="I3032">IF(D3032="","",INDEX('Товары '!$D$2:$D$78, MATCH(D3032, 'Товары '!$B$2:$B$78, 0)))
</f>
        <v/>
      </c>
      <c r="J3032" s="19" t="str">
        <f>IF(D3032="","",VLOOKUP(D3032, 'Товары '!$B$2:$C$78, 2, FALSE))
</f>
        <v/>
      </c>
      <c r="K3032" s="37">
        <f t="shared" si="60"/>
        <v>0</v>
      </c>
    </row>
    <row r="3033">
      <c r="A3033" s="31">
        <v>54.0</v>
      </c>
      <c r="B3033" s="45"/>
      <c r="C3033" s="46"/>
      <c r="D3033" s="23"/>
      <c r="E3033" s="19"/>
      <c r="F3033" s="19"/>
      <c r="I3033" s="19" t="str">
        <f t="array" ref="I3033">IF(D3033="","",INDEX('Товары '!$D$2:$D$78, MATCH(D3033, 'Товары '!$B$2:$B$78, 0)))
</f>
        <v/>
      </c>
      <c r="J3033" s="19" t="str">
        <f>IF(D3033="","",VLOOKUP(D3033, 'Товары '!$B$2:$C$78, 2, FALSE))
</f>
        <v/>
      </c>
      <c r="K3033" s="37">
        <f t="shared" si="60"/>
        <v>0</v>
      </c>
    </row>
    <row r="3034">
      <c r="A3034" s="31">
        <v>55.0</v>
      </c>
      <c r="B3034" s="45"/>
      <c r="C3034" s="46"/>
      <c r="D3034" s="23"/>
      <c r="E3034" s="19"/>
      <c r="F3034" s="19"/>
      <c r="I3034" s="19" t="str">
        <f t="array" ref="I3034">IF(D3034="","",INDEX('Товары '!$D$2:$D$78, MATCH(D3034, 'Товары '!$B$2:$B$78, 0)))
</f>
        <v/>
      </c>
      <c r="J3034" s="19" t="str">
        <f>IF(D3034="","",VLOOKUP(D3034, 'Товары '!$B$2:$C$78, 2, FALSE))
</f>
        <v/>
      </c>
      <c r="K3034" s="37">
        <f t="shared" si="60"/>
        <v>0</v>
      </c>
    </row>
    <row r="3035">
      <c r="A3035" s="31">
        <v>56.0</v>
      </c>
      <c r="B3035" s="45"/>
      <c r="C3035" s="46"/>
      <c r="D3035" s="23"/>
      <c r="E3035" s="19"/>
      <c r="F3035" s="19"/>
      <c r="I3035" s="19" t="str">
        <f t="array" ref="I3035">IF(D3035="","",INDEX('Товары '!$D$2:$D$78, MATCH(D3035, 'Товары '!$B$2:$B$78, 0)))
</f>
        <v/>
      </c>
      <c r="J3035" s="19" t="str">
        <f>IF(D3035="","",VLOOKUP(D3035, 'Товары '!$B$2:$C$78, 2, FALSE))
</f>
        <v/>
      </c>
      <c r="K3035" s="37">
        <f t="shared" si="60"/>
        <v>0</v>
      </c>
    </row>
    <row r="3036">
      <c r="A3036" s="31">
        <v>57.0</v>
      </c>
      <c r="B3036" s="45"/>
      <c r="C3036" s="46"/>
      <c r="D3036" s="23"/>
      <c r="E3036" s="19"/>
      <c r="F3036" s="19"/>
      <c r="I3036" s="19" t="str">
        <f t="array" ref="I3036">IF(D3036="","",INDEX('Товары '!$D$2:$D$78, MATCH(D3036, 'Товары '!$B$2:$B$78, 0)))
</f>
        <v/>
      </c>
      <c r="J3036" s="19" t="str">
        <f>IF(D3036="","",VLOOKUP(D3036, 'Товары '!$B$2:$C$78, 2, FALSE))
</f>
        <v/>
      </c>
      <c r="K3036" s="37">
        <f t="shared" si="60"/>
        <v>0</v>
      </c>
    </row>
    <row r="3037">
      <c r="A3037" s="31">
        <v>58.0</v>
      </c>
      <c r="B3037" s="45"/>
      <c r="C3037" s="46"/>
      <c r="D3037" s="23"/>
      <c r="E3037" s="19"/>
      <c r="F3037" s="19"/>
      <c r="I3037" s="19" t="str">
        <f t="array" ref="I3037">IF(D3037="","",INDEX('Товары '!$D$2:$D$78, MATCH(D3037, 'Товары '!$B$2:$B$78, 0)))
</f>
        <v/>
      </c>
      <c r="J3037" s="19" t="str">
        <f>IF(D3037="","",VLOOKUP(D3037, 'Товары '!$B$2:$C$78, 2, FALSE))
</f>
        <v/>
      </c>
      <c r="K3037" s="37">
        <f t="shared" si="60"/>
        <v>0</v>
      </c>
    </row>
    <row r="3038">
      <c r="A3038" s="31">
        <v>59.0</v>
      </c>
      <c r="B3038" s="45"/>
      <c r="C3038" s="46"/>
      <c r="D3038" s="23"/>
      <c r="E3038" s="19"/>
      <c r="F3038" s="19"/>
      <c r="I3038" s="19" t="str">
        <f t="array" ref="I3038">IF(D3038="","",INDEX('Товары '!$D$2:$D$78, MATCH(D3038, 'Товары '!$B$2:$B$78, 0)))
</f>
        <v/>
      </c>
      <c r="J3038" s="19" t="str">
        <f>IF(D3038="","",VLOOKUP(D3038, 'Товары '!$B$2:$C$78, 2, FALSE))
</f>
        <v/>
      </c>
      <c r="K3038" s="37">
        <f t="shared" si="60"/>
        <v>0</v>
      </c>
    </row>
    <row r="3039">
      <c r="A3039" s="31">
        <v>60.0</v>
      </c>
      <c r="B3039" s="45"/>
      <c r="C3039" s="46"/>
      <c r="D3039" s="23"/>
      <c r="E3039" s="19"/>
      <c r="F3039" s="19"/>
      <c r="I3039" s="19" t="str">
        <f t="array" ref="I3039">IF(D3039="","",INDEX('Товары '!$D$2:$D$78, MATCH(D3039, 'Товары '!$B$2:$B$78, 0)))
</f>
        <v/>
      </c>
      <c r="J3039" s="19" t="str">
        <f>IF(D3039="","",VLOOKUP(D3039, 'Товары '!$B$2:$C$78, 2, FALSE))
</f>
        <v/>
      </c>
      <c r="K3039" s="37">
        <f t="shared" si="60"/>
        <v>0</v>
      </c>
    </row>
    <row r="3040">
      <c r="A3040" s="24" t="s">
        <v>0</v>
      </c>
      <c r="B3040" s="25" t="s">
        <v>1</v>
      </c>
      <c r="C3040" s="26" t="s">
        <v>2</v>
      </c>
      <c r="D3040" s="27" t="s">
        <v>3</v>
      </c>
      <c r="E3040" s="24" t="s">
        <v>4</v>
      </c>
      <c r="F3040" s="24" t="s">
        <v>5</v>
      </c>
      <c r="G3040" s="28" t="s">
        <v>6</v>
      </c>
      <c r="H3040" s="29" t="s">
        <v>7</v>
      </c>
      <c r="I3040" s="24" t="s">
        <v>8</v>
      </c>
      <c r="J3040" s="24" t="s">
        <v>9</v>
      </c>
      <c r="K3040" s="30" t="s">
        <v>10</v>
      </c>
    </row>
    <row r="3043">
      <c r="A3043" s="31">
        <v>1.0</v>
      </c>
      <c r="B3043" s="38">
        <v>46001.0</v>
      </c>
      <c r="C3043" s="42">
        <v>0.6076273148148148</v>
      </c>
      <c r="D3043" s="9" t="s">
        <v>21</v>
      </c>
      <c r="E3043" s="19"/>
      <c r="F3043" s="19"/>
      <c r="G3043" s="34">
        <f>SUM(K3043:K3102)</f>
        <v>222.4</v>
      </c>
      <c r="H3043" s="35">
        <f>SUM(J3043:K3102)</f>
        <v>526</v>
      </c>
      <c r="I3043" s="19">
        <f t="array" ref="I3043">IF(D3043="","",INDEX('Товары '!$D$2:$D$78, MATCH(D3043, 'Товары '!$B$2:$B$78, 0)))
</f>
        <v>15</v>
      </c>
      <c r="J3043" s="44">
        <f>IF(D3043="","",VLOOKUP(D3043, 'Товары '!$B$2:$C$78, 2, FALSE))
</f>
        <v>6.9</v>
      </c>
      <c r="K3043" s="37">
        <f t="shared" ref="K3043:K3102" si="61">IF(OR(I3043="", J3043=""), "", VALUE(I3043) - VALUE(J3043))-F3043
</f>
        <v>8.1</v>
      </c>
    </row>
    <row r="3044">
      <c r="A3044" s="31">
        <v>2.0</v>
      </c>
      <c r="B3044" s="38">
        <v>46001.0</v>
      </c>
      <c r="C3044" s="39">
        <v>0.6077893518518519</v>
      </c>
      <c r="D3044" s="9" t="s">
        <v>14</v>
      </c>
      <c r="E3044" s="19"/>
      <c r="F3044" s="19"/>
      <c r="I3044" s="44">
        <f t="array" ref="I3044">IF(D3044="","",INDEX('Товары '!$D$2:$D$78, MATCH(D3044, 'Товары '!$B$2:$B$78, 0)))
</f>
        <v>15</v>
      </c>
      <c r="J3044" s="44">
        <f>IF(D3044="","",VLOOKUP(D3044, 'Товары '!$B$2:$C$78, 2, FALSE))
</f>
        <v>9</v>
      </c>
      <c r="K3044" s="37">
        <f t="shared" si="61"/>
        <v>6</v>
      </c>
    </row>
    <row r="3045">
      <c r="A3045" s="31">
        <v>3.0</v>
      </c>
      <c r="B3045" s="41">
        <v>46001.0</v>
      </c>
      <c r="C3045" s="42">
        <v>0.6899074074074074</v>
      </c>
      <c r="D3045" s="9" t="s">
        <v>15</v>
      </c>
      <c r="E3045" s="19"/>
      <c r="F3045" s="19"/>
      <c r="I3045" s="19">
        <f t="array" ref="I3045">IF(D3045="","",INDEX('Товары '!$D$2:$D$78, MATCH(D3045, 'Товары '!$B$2:$B$78, 0)))
</f>
        <v>15</v>
      </c>
      <c r="J3045" s="44">
        <f>IF(D3045="","",VLOOKUP(D3045, 'Товары '!$B$2:$C$78, 2, FALSE))
</f>
        <v>9</v>
      </c>
      <c r="K3045" s="37">
        <f t="shared" si="61"/>
        <v>6</v>
      </c>
    </row>
    <row r="3046">
      <c r="A3046" s="31">
        <v>4.0</v>
      </c>
      <c r="B3046" s="41">
        <v>46001.0</v>
      </c>
      <c r="C3046" s="42">
        <v>0.6902314814814815</v>
      </c>
      <c r="D3046" s="9" t="s">
        <v>18</v>
      </c>
      <c r="E3046" s="19"/>
      <c r="F3046" s="19"/>
      <c r="I3046" s="44">
        <f t="array" ref="I3046">IF(D3046="","",INDEX('Товары '!$D$2:$D$78, MATCH(D3046, 'Товары '!$B$2:$B$78, 0)))
</f>
        <v>15</v>
      </c>
      <c r="J3046" s="44">
        <f>IF(D3046="","",VLOOKUP(D3046, 'Товары '!$B$2:$C$78, 2, FALSE))
</f>
        <v>8</v>
      </c>
      <c r="K3046" s="37">
        <f t="shared" si="61"/>
        <v>7</v>
      </c>
    </row>
    <row r="3047">
      <c r="A3047" s="31">
        <v>5.0</v>
      </c>
      <c r="B3047" s="41">
        <v>46001.0</v>
      </c>
      <c r="C3047" s="42">
        <v>0.6902893518518518</v>
      </c>
      <c r="D3047" s="9" t="s">
        <v>11</v>
      </c>
      <c r="E3047" s="19"/>
      <c r="F3047" s="19"/>
      <c r="I3047" s="19">
        <f t="array" ref="I3047">IF(D3047="","",INDEX('Товары '!$D$2:$D$78, MATCH(D3047, 'Товары '!$B$2:$B$78, 0)))
</f>
        <v>15</v>
      </c>
      <c r="J3047" s="44">
        <f>IF(D3047="","",VLOOKUP(D3047, 'Товары '!$B$2:$C$78, 2, FALSE))
</f>
        <v>9</v>
      </c>
      <c r="K3047" s="37">
        <f t="shared" si="61"/>
        <v>6</v>
      </c>
    </row>
    <row r="3048">
      <c r="A3048" s="31">
        <v>6.0</v>
      </c>
      <c r="B3048" s="32">
        <v>46001.0</v>
      </c>
      <c r="C3048" s="33">
        <v>0.7403587962962963</v>
      </c>
      <c r="D3048" s="9" t="s">
        <v>15</v>
      </c>
      <c r="E3048" s="19"/>
      <c r="F3048" s="19"/>
      <c r="I3048" s="19">
        <f t="array" ref="I3048">IF(D3048="","",INDEX('Товары '!$D$2:$D$78, MATCH(D3048, 'Товары '!$B$2:$B$78, 0)))
</f>
        <v>15</v>
      </c>
      <c r="J3048" s="44">
        <f>IF(D3048="","",VLOOKUP(D3048, 'Товары '!$B$2:$C$78, 2, FALSE))
</f>
        <v>9</v>
      </c>
      <c r="K3048" s="37">
        <f t="shared" si="61"/>
        <v>6</v>
      </c>
    </row>
    <row r="3049">
      <c r="A3049" s="31">
        <v>7.0</v>
      </c>
      <c r="B3049" s="32">
        <v>46001.0</v>
      </c>
      <c r="C3049" s="33">
        <v>0.7406944444444444</v>
      </c>
      <c r="D3049" s="9" t="s">
        <v>12</v>
      </c>
      <c r="E3049" s="19"/>
      <c r="F3049" s="19"/>
      <c r="I3049" s="44">
        <f t="array" ref="I3049">IF(D3049="","",INDEX('Товары '!$D$2:$D$78, MATCH(D3049, 'Товары '!$B$2:$B$78, 0)))
</f>
        <v>13</v>
      </c>
      <c r="J3049" s="44">
        <f>IF(D3049="","",VLOOKUP(D3049, 'Товары '!$B$2:$C$78, 2, FALSE))
</f>
        <v>6.4</v>
      </c>
      <c r="K3049" s="37">
        <f t="shared" si="61"/>
        <v>6.6</v>
      </c>
    </row>
    <row r="3050">
      <c r="A3050" s="31">
        <v>8.0</v>
      </c>
      <c r="B3050" s="38">
        <v>46001.0</v>
      </c>
      <c r="C3050" s="42">
        <v>0.7443171296296296</v>
      </c>
      <c r="D3050" s="9" t="s">
        <v>20</v>
      </c>
      <c r="E3050" s="19"/>
      <c r="F3050" s="19"/>
      <c r="I3050" s="44">
        <f t="array" ref="I3050">IF(D3050="","",INDEX('Товары '!$D$2:$D$78, MATCH(D3050, 'Товары '!$B$2:$B$78, 0)))
</f>
        <v>15</v>
      </c>
      <c r="J3050" s="44">
        <f>IF(D3050="","",VLOOKUP(D3050, 'Товары '!$B$2:$C$78, 2, FALSE))
</f>
        <v>9</v>
      </c>
      <c r="K3050" s="37">
        <f t="shared" si="61"/>
        <v>6</v>
      </c>
    </row>
    <row r="3051">
      <c r="A3051" s="31">
        <v>9.0</v>
      </c>
      <c r="B3051" s="38">
        <v>46001.0</v>
      </c>
      <c r="C3051" s="42">
        <v>0.7486689814814815</v>
      </c>
      <c r="D3051" s="9" t="s">
        <v>11</v>
      </c>
      <c r="E3051" s="19"/>
      <c r="F3051" s="19"/>
      <c r="I3051" s="19">
        <f t="array" ref="I3051">IF(D3051="","",INDEX('Товары '!$D$2:$D$78, MATCH(D3051, 'Товары '!$B$2:$B$78, 0)))
</f>
        <v>15</v>
      </c>
      <c r="J3051" s="44">
        <f>IF(D3051="","",VLOOKUP(D3051, 'Товары '!$B$2:$C$78, 2, FALSE))
</f>
        <v>9</v>
      </c>
      <c r="K3051" s="37">
        <f t="shared" si="61"/>
        <v>6</v>
      </c>
    </row>
    <row r="3052">
      <c r="A3052" s="31">
        <v>10.0</v>
      </c>
      <c r="B3052" s="38">
        <v>46001.0</v>
      </c>
      <c r="C3052" s="42">
        <v>0.7521527777777778</v>
      </c>
      <c r="D3052" s="9" t="s">
        <v>17</v>
      </c>
      <c r="E3052" s="19"/>
      <c r="F3052" s="19"/>
      <c r="I3052" s="19">
        <f t="array" ref="I3052">IF(D3052="","",INDEX('Товары '!$D$2:$D$78, MATCH(D3052, 'Товары '!$B$2:$B$78, 0)))
</f>
        <v>15</v>
      </c>
      <c r="J3052" s="44">
        <f>IF(D3052="","",VLOOKUP(D3052, 'Товары '!$B$2:$C$78, 2, FALSE))
</f>
        <v>9</v>
      </c>
      <c r="K3052" s="37">
        <f t="shared" si="61"/>
        <v>6</v>
      </c>
    </row>
    <row r="3053">
      <c r="A3053" s="31">
        <v>11.0</v>
      </c>
      <c r="B3053" s="38">
        <v>46001.0</v>
      </c>
      <c r="C3053" s="42">
        <v>0.7521527777777778</v>
      </c>
      <c r="D3053" s="9" t="s">
        <v>17</v>
      </c>
      <c r="E3053" s="19"/>
      <c r="F3053" s="19"/>
      <c r="I3053" s="19">
        <f t="array" ref="I3053">IF(D3053="","",INDEX('Товары '!$D$2:$D$78, MATCH(D3053, 'Товары '!$B$2:$B$78, 0)))
</f>
        <v>15</v>
      </c>
      <c r="J3053" s="44">
        <f>IF(D3053="","",VLOOKUP(D3053, 'Товары '!$B$2:$C$78, 2, FALSE))
</f>
        <v>9</v>
      </c>
      <c r="K3053" s="37">
        <f t="shared" si="61"/>
        <v>6</v>
      </c>
    </row>
    <row r="3054">
      <c r="A3054" s="31">
        <v>12.0</v>
      </c>
      <c r="B3054" s="38">
        <v>46001.0</v>
      </c>
      <c r="C3054" s="42">
        <v>0.7524768518518519</v>
      </c>
      <c r="D3054" s="9" t="s">
        <v>40</v>
      </c>
      <c r="E3054" s="19"/>
      <c r="F3054" s="19"/>
      <c r="I3054" s="44">
        <f t="array" ref="I3054">IF(D3054="","",INDEX('Товары '!$D$2:$D$78, MATCH(D3054, 'Товары '!$B$2:$B$78, 0)))
</f>
        <v>65</v>
      </c>
      <c r="J3054" s="44">
        <f>IF(D3054="","",VLOOKUP(D3054, 'Товары '!$B$2:$C$78, 2, FALSE))
</f>
        <v>37.5</v>
      </c>
      <c r="K3054" s="37">
        <f t="shared" si="61"/>
        <v>27.5</v>
      </c>
    </row>
    <row r="3055">
      <c r="A3055" s="31">
        <v>13.0</v>
      </c>
      <c r="B3055" s="38">
        <v>46001.0</v>
      </c>
      <c r="C3055" s="42">
        <v>0.7526851851851852</v>
      </c>
      <c r="D3055" s="9" t="s">
        <v>29</v>
      </c>
      <c r="E3055" s="19"/>
      <c r="F3055" s="19"/>
      <c r="I3055" s="44">
        <f t="array" ref="I3055">IF(D3055="","",INDEX('Товары '!$D$2:$D$78, MATCH(D3055, 'Товары '!$B$2:$B$78, 0)))
</f>
        <v>13</v>
      </c>
      <c r="J3055" s="44">
        <f>IF(D3055="","",VLOOKUP(D3055, 'Товары '!$B$2:$C$78, 2, FALSE))
</f>
        <v>7</v>
      </c>
      <c r="K3055" s="37">
        <f t="shared" si="61"/>
        <v>6</v>
      </c>
    </row>
    <row r="3056">
      <c r="A3056" s="31">
        <v>14.0</v>
      </c>
      <c r="B3056" s="38">
        <v>46001.0</v>
      </c>
      <c r="C3056" s="42">
        <v>0.7543287037037038</v>
      </c>
      <c r="D3056" s="9" t="s">
        <v>20</v>
      </c>
      <c r="E3056" s="19"/>
      <c r="F3056" s="43"/>
      <c r="I3056" s="44">
        <f t="array" ref="I3056">IF(D3056="","",INDEX('Товары '!$D$2:$D$78, MATCH(D3056, 'Товары '!$B$2:$B$78, 0)))
</f>
        <v>15</v>
      </c>
      <c r="J3056" s="44">
        <f>IF(D3056="","",VLOOKUP(D3056, 'Товары '!$B$2:$C$78, 2, FALSE))
</f>
        <v>9</v>
      </c>
      <c r="K3056" s="37">
        <f t="shared" si="61"/>
        <v>6</v>
      </c>
    </row>
    <row r="3057">
      <c r="A3057" s="31">
        <v>15.0</v>
      </c>
      <c r="B3057" s="38">
        <v>46001.0</v>
      </c>
      <c r="C3057" s="42">
        <v>0.7544560185185185</v>
      </c>
      <c r="D3057" s="9" t="s">
        <v>20</v>
      </c>
      <c r="E3057" s="19"/>
      <c r="F3057" s="9"/>
      <c r="I3057" s="44">
        <f t="array" ref="I3057">IF(D3057="","",INDEX('Товары '!$D$2:$D$78, MATCH(D3057, 'Товары '!$B$2:$B$78, 0)))
</f>
        <v>15</v>
      </c>
      <c r="J3057" s="44">
        <f>IF(D3057="","",VLOOKUP(D3057, 'Товары '!$B$2:$C$78, 2, FALSE))
</f>
        <v>9</v>
      </c>
      <c r="K3057" s="37">
        <f t="shared" si="61"/>
        <v>6</v>
      </c>
    </row>
    <row r="3058">
      <c r="A3058" s="31">
        <v>16.0</v>
      </c>
      <c r="B3058" s="38">
        <v>46001.0</v>
      </c>
      <c r="C3058" s="42">
        <v>0.7817013888888888</v>
      </c>
      <c r="D3058" s="9" t="s">
        <v>12</v>
      </c>
      <c r="E3058" s="19"/>
      <c r="F3058" s="19"/>
      <c r="I3058" s="44">
        <f t="array" ref="I3058">IF(D3058="","",INDEX('Товары '!$D$2:$D$78, MATCH(D3058, 'Товары '!$B$2:$B$78, 0)))
</f>
        <v>13</v>
      </c>
      <c r="J3058" s="44">
        <f>IF(D3058="","",VLOOKUP(D3058, 'Товары '!$B$2:$C$78, 2, FALSE))
</f>
        <v>6.4</v>
      </c>
      <c r="K3058" s="37">
        <f t="shared" si="61"/>
        <v>6.6</v>
      </c>
    </row>
    <row r="3059">
      <c r="A3059" s="31">
        <v>17.0</v>
      </c>
      <c r="B3059" s="38">
        <v>46001.0</v>
      </c>
      <c r="C3059" s="42">
        <v>0.781863425925926</v>
      </c>
      <c r="D3059" s="9" t="s">
        <v>20</v>
      </c>
      <c r="E3059" s="19"/>
      <c r="F3059" s="19"/>
      <c r="I3059" s="44">
        <f t="array" ref="I3059">IF(D3059="","",INDEX('Товары '!$D$2:$D$78, MATCH(D3059, 'Товары '!$B$2:$B$78, 0)))
</f>
        <v>15</v>
      </c>
      <c r="J3059" s="44">
        <f>IF(D3059="","",VLOOKUP(D3059, 'Товары '!$B$2:$C$78, 2, FALSE))
</f>
        <v>9</v>
      </c>
      <c r="K3059" s="37">
        <f t="shared" si="61"/>
        <v>6</v>
      </c>
    </row>
    <row r="3060">
      <c r="A3060" s="31">
        <v>18.0</v>
      </c>
      <c r="B3060" s="38">
        <v>46001.0</v>
      </c>
      <c r="C3060" s="42">
        <v>0.795625</v>
      </c>
      <c r="D3060" s="9" t="s">
        <v>15</v>
      </c>
      <c r="E3060" s="19"/>
      <c r="F3060" s="19"/>
      <c r="I3060" s="19">
        <f t="array" ref="I3060">IF(D3060="","",INDEX('Товары '!$D$2:$D$78, MATCH(D3060, 'Товары '!$B$2:$B$78, 0)))
</f>
        <v>15</v>
      </c>
      <c r="J3060" s="44">
        <f>IF(D3060="","",VLOOKUP(D3060, 'Товары '!$B$2:$C$78, 2, FALSE))
</f>
        <v>9</v>
      </c>
      <c r="K3060" s="37">
        <f t="shared" si="61"/>
        <v>6</v>
      </c>
    </row>
    <row r="3061">
      <c r="A3061" s="31">
        <v>19.0</v>
      </c>
      <c r="B3061" s="32">
        <v>46001.0</v>
      </c>
      <c r="C3061" s="33">
        <v>0.7957175925925926</v>
      </c>
      <c r="D3061" s="9" t="s">
        <v>11</v>
      </c>
      <c r="E3061" s="19"/>
      <c r="F3061" s="19"/>
      <c r="I3061" s="19">
        <f t="array" ref="I3061">IF(D3061="","",INDEX('Товары '!$D$2:$D$78, MATCH(D3061, 'Товары '!$B$2:$B$78, 0)))
</f>
        <v>15</v>
      </c>
      <c r="J3061" s="44">
        <f>IF(D3061="","",VLOOKUP(D3061, 'Товары '!$B$2:$C$78, 2, FALSE))
</f>
        <v>9</v>
      </c>
      <c r="K3061" s="37">
        <f t="shared" si="61"/>
        <v>6</v>
      </c>
    </row>
    <row r="3062">
      <c r="A3062" s="31">
        <v>20.0</v>
      </c>
      <c r="B3062" s="38">
        <v>46001.0</v>
      </c>
      <c r="C3062" s="42">
        <v>0.7977893518518518</v>
      </c>
      <c r="D3062" s="9" t="s">
        <v>18</v>
      </c>
      <c r="E3062" s="19"/>
      <c r="F3062" s="19"/>
      <c r="I3062" s="44">
        <f t="array" ref="I3062">IF(D3062="","",INDEX('Товары '!$D$2:$D$78, MATCH(D3062, 'Товары '!$B$2:$B$78, 0)))
</f>
        <v>15</v>
      </c>
      <c r="J3062" s="44">
        <f>IF(D3062="","",VLOOKUP(D3062, 'Товары '!$B$2:$C$78, 2, FALSE))
</f>
        <v>8</v>
      </c>
      <c r="K3062" s="37">
        <f t="shared" si="61"/>
        <v>7</v>
      </c>
    </row>
    <row r="3063">
      <c r="A3063" s="31">
        <v>21.0</v>
      </c>
      <c r="B3063" s="38">
        <v>46001.0</v>
      </c>
      <c r="C3063" s="42">
        <v>0.8118981481481482</v>
      </c>
      <c r="D3063" s="9" t="s">
        <v>14</v>
      </c>
      <c r="E3063" s="19"/>
      <c r="F3063" s="19"/>
      <c r="I3063" s="44">
        <f t="array" ref="I3063">IF(D3063="","",INDEX('Товары '!$D$2:$D$78, MATCH(D3063, 'Товары '!$B$2:$B$78, 0)))
</f>
        <v>15</v>
      </c>
      <c r="J3063" s="44">
        <f>IF(D3063="","",VLOOKUP(D3063, 'Товары '!$B$2:$C$78, 2, FALSE))
</f>
        <v>9</v>
      </c>
      <c r="K3063" s="37">
        <f t="shared" si="61"/>
        <v>6</v>
      </c>
    </row>
    <row r="3064">
      <c r="A3064" s="31">
        <v>22.0</v>
      </c>
      <c r="B3064" s="32">
        <v>46001.0</v>
      </c>
      <c r="C3064" s="33">
        <v>0.8354398148148148</v>
      </c>
      <c r="D3064" s="9" t="s">
        <v>17</v>
      </c>
      <c r="E3064" s="19"/>
      <c r="F3064" s="19"/>
      <c r="I3064" s="19">
        <f t="array" ref="I3064">IF(D3064="","",INDEX('Товары '!$D$2:$D$78, MATCH(D3064, 'Товары '!$B$2:$B$78, 0)))
</f>
        <v>15</v>
      </c>
      <c r="J3064" s="44">
        <f>IF(D3064="","",VLOOKUP(D3064, 'Товары '!$B$2:$C$78, 2, FALSE))
</f>
        <v>9</v>
      </c>
      <c r="K3064" s="37">
        <f t="shared" si="61"/>
        <v>6</v>
      </c>
    </row>
    <row r="3065">
      <c r="A3065" s="31">
        <v>23.0</v>
      </c>
      <c r="B3065" s="38">
        <v>46001.0</v>
      </c>
      <c r="C3065" s="42">
        <v>0.8594212962962963</v>
      </c>
      <c r="D3065" s="9" t="s">
        <v>21</v>
      </c>
      <c r="E3065" s="19"/>
      <c r="F3065" s="9">
        <v>3.0</v>
      </c>
      <c r="I3065" s="19">
        <f t="array" ref="I3065">IF(D3065="","",INDEX('Товары '!$D$2:$D$78, MATCH(D3065, 'Товары '!$B$2:$B$78, 0)))
</f>
        <v>15</v>
      </c>
      <c r="J3065" s="44">
        <f>IF(D3065="","",VLOOKUP(D3065, 'Товары '!$B$2:$C$78, 2, FALSE))
</f>
        <v>6.9</v>
      </c>
      <c r="K3065" s="37">
        <f t="shared" si="61"/>
        <v>5.1</v>
      </c>
    </row>
    <row r="3066">
      <c r="A3066" s="31">
        <v>24.0</v>
      </c>
      <c r="B3066" s="38">
        <v>46001.0</v>
      </c>
      <c r="C3066" s="42">
        <v>0.8804861111111111</v>
      </c>
      <c r="D3066" s="9" t="s">
        <v>17</v>
      </c>
      <c r="E3066" s="19"/>
      <c r="F3066" s="19"/>
      <c r="I3066" s="19">
        <f t="array" ref="I3066">IF(D3066="","",INDEX('Товары '!$D$2:$D$78, MATCH(D3066, 'Товары '!$B$2:$B$78, 0)))
</f>
        <v>15</v>
      </c>
      <c r="J3066" s="44">
        <f>IF(D3066="","",VLOOKUP(D3066, 'Товары '!$B$2:$C$78, 2, FALSE))
</f>
        <v>9</v>
      </c>
      <c r="K3066" s="37">
        <f t="shared" si="61"/>
        <v>6</v>
      </c>
    </row>
    <row r="3067">
      <c r="A3067" s="31">
        <v>25.0</v>
      </c>
      <c r="B3067" s="38">
        <v>46001.0</v>
      </c>
      <c r="C3067" s="42">
        <v>0.8804861111111111</v>
      </c>
      <c r="D3067" s="9" t="s">
        <v>17</v>
      </c>
      <c r="E3067" s="19"/>
      <c r="F3067" s="19"/>
      <c r="I3067" s="19">
        <f t="array" ref="I3067">IF(D3067="","",INDEX('Товары '!$D$2:$D$78, MATCH(D3067, 'Товары '!$B$2:$B$78, 0)))
</f>
        <v>15</v>
      </c>
      <c r="J3067" s="44">
        <f>IF(D3067="","",VLOOKUP(D3067, 'Товары '!$B$2:$C$78, 2, FALSE))
</f>
        <v>9</v>
      </c>
      <c r="K3067" s="37">
        <f t="shared" si="61"/>
        <v>6</v>
      </c>
    </row>
    <row r="3068">
      <c r="A3068" s="31">
        <v>26.0</v>
      </c>
      <c r="B3068" s="38">
        <v>46001.0</v>
      </c>
      <c r="C3068" s="42">
        <v>0.8807291666666667</v>
      </c>
      <c r="D3068" s="9" t="s">
        <v>20</v>
      </c>
      <c r="E3068" s="19"/>
      <c r="F3068" s="19"/>
      <c r="I3068" s="44">
        <f t="array" ref="I3068">IF(D3068="","",INDEX('Товары '!$D$2:$D$78, MATCH(D3068, 'Товары '!$B$2:$B$78, 0)))
</f>
        <v>15</v>
      </c>
      <c r="J3068" s="44">
        <f>IF(D3068="","",VLOOKUP(D3068, 'Товары '!$B$2:$C$78, 2, FALSE))
</f>
        <v>9</v>
      </c>
      <c r="K3068" s="37">
        <f t="shared" si="61"/>
        <v>6</v>
      </c>
    </row>
    <row r="3069">
      <c r="A3069" s="31">
        <v>27.0</v>
      </c>
      <c r="B3069" s="38">
        <v>46001.0</v>
      </c>
      <c r="C3069" s="42">
        <v>0.9091898148148149</v>
      </c>
      <c r="D3069" s="9" t="s">
        <v>18</v>
      </c>
      <c r="E3069" s="19"/>
      <c r="F3069" s="19"/>
      <c r="I3069" s="44">
        <f t="array" ref="I3069">IF(D3069="","",INDEX('Товары '!$D$2:$D$78, MATCH(D3069, 'Товары '!$B$2:$B$78, 0)))
</f>
        <v>15</v>
      </c>
      <c r="J3069" s="44">
        <f>IF(D3069="","",VLOOKUP(D3069, 'Товары '!$B$2:$C$78, 2, FALSE))
</f>
        <v>8</v>
      </c>
      <c r="K3069" s="37">
        <f t="shared" si="61"/>
        <v>7</v>
      </c>
    </row>
    <row r="3070">
      <c r="A3070" s="31">
        <v>28.0</v>
      </c>
      <c r="B3070" s="32">
        <v>46001.0</v>
      </c>
      <c r="C3070" s="33">
        <v>0.9194097222222222</v>
      </c>
      <c r="D3070" s="9" t="s">
        <v>40</v>
      </c>
      <c r="E3070" s="19"/>
      <c r="F3070" s="19"/>
      <c r="I3070" s="44">
        <f t="array" ref="I3070">IF(D3070="","",INDEX('Товары '!$D$2:$D$78, MATCH(D3070, 'Товары '!$B$2:$B$78, 0)))
</f>
        <v>65</v>
      </c>
      <c r="J3070" s="44">
        <f>IF(D3070="","",VLOOKUP(D3070, 'Товары '!$B$2:$C$78, 2, FALSE))
</f>
        <v>37.5</v>
      </c>
      <c r="K3070" s="37">
        <f t="shared" si="61"/>
        <v>27.5</v>
      </c>
    </row>
    <row r="3071">
      <c r="A3071" s="31">
        <v>29.0</v>
      </c>
      <c r="B3071" s="32">
        <v>46001.0</v>
      </c>
      <c r="C3071" s="33">
        <v>0.9196412037037037</v>
      </c>
      <c r="D3071" s="9" t="s">
        <v>20</v>
      </c>
      <c r="E3071" s="19"/>
      <c r="F3071" s="19"/>
      <c r="I3071" s="44">
        <f t="array" ref="I3071">IF(D3071="","",INDEX('Товары '!$D$2:$D$78, MATCH(D3071, 'Товары '!$B$2:$B$78, 0)))
</f>
        <v>15</v>
      </c>
      <c r="J3071" s="44">
        <f>IF(D3071="","",VLOOKUP(D3071, 'Товары '!$B$2:$C$78, 2, FALSE))
</f>
        <v>9</v>
      </c>
      <c r="K3071" s="37">
        <f t="shared" si="61"/>
        <v>6</v>
      </c>
    </row>
    <row r="3072">
      <c r="A3072" s="31">
        <v>30.0</v>
      </c>
      <c r="B3072" s="45"/>
      <c r="C3072" s="46"/>
      <c r="D3072" s="23"/>
      <c r="E3072" s="19"/>
      <c r="F3072" s="19"/>
      <c r="I3072" s="19" t="str">
        <f t="array" ref="I3072">IF(D3072="","",INDEX('Товары '!$D$2:$D$78, MATCH(D3072, 'Товары '!$B$2:$B$78, 0)))
</f>
        <v/>
      </c>
      <c r="J3072" s="19" t="str">
        <f>IF(D3072="","",VLOOKUP(D3072, 'Товары '!$B$2:$C$78, 2, FALSE))
</f>
        <v/>
      </c>
      <c r="K3072" s="37">
        <f t="shared" si="61"/>
        <v>0</v>
      </c>
    </row>
    <row r="3073">
      <c r="A3073" s="31">
        <v>31.0</v>
      </c>
      <c r="B3073" s="45"/>
      <c r="C3073" s="46"/>
      <c r="D3073" s="23"/>
      <c r="E3073" s="19"/>
      <c r="F3073" s="19"/>
      <c r="I3073" s="19" t="str">
        <f t="array" ref="I3073">IF(D3073="","",INDEX('Товары '!$D$2:$D$78, MATCH(D3073, 'Товары '!$B$2:$B$78, 0)))
</f>
        <v/>
      </c>
      <c r="J3073" s="19" t="str">
        <f>IF(D3073="","",VLOOKUP(D3073, 'Товары '!$B$2:$C$78, 2, FALSE))
</f>
        <v/>
      </c>
      <c r="K3073" s="37">
        <f t="shared" si="61"/>
        <v>0</v>
      </c>
    </row>
    <row r="3074">
      <c r="A3074" s="31">
        <v>32.0</v>
      </c>
      <c r="B3074" s="45"/>
      <c r="C3074" s="46"/>
      <c r="D3074" s="23"/>
      <c r="E3074" s="19"/>
      <c r="F3074" s="19"/>
      <c r="I3074" s="19" t="str">
        <f t="array" ref="I3074">IF(D3074="","",INDEX('Товары '!$D$2:$D$78, MATCH(D3074, 'Товары '!$B$2:$B$78, 0)))
</f>
        <v/>
      </c>
      <c r="J3074" s="19" t="str">
        <f>IF(D3074="","",VLOOKUP(D3074, 'Товары '!$B$2:$C$78, 2, FALSE))
</f>
        <v/>
      </c>
      <c r="K3074" s="37">
        <f t="shared" si="61"/>
        <v>0</v>
      </c>
    </row>
    <row r="3075">
      <c r="A3075" s="31">
        <v>33.0</v>
      </c>
      <c r="B3075" s="45"/>
      <c r="C3075" s="46"/>
      <c r="D3075" s="23"/>
      <c r="E3075" s="19"/>
      <c r="F3075" s="19"/>
      <c r="I3075" s="19" t="str">
        <f t="array" ref="I3075">IF(D3075="","",INDEX('Товары '!$D$2:$D$78, MATCH(D3075, 'Товары '!$B$2:$B$78, 0)))
</f>
        <v/>
      </c>
      <c r="J3075" s="19" t="str">
        <f>IF(D3075="","",VLOOKUP(D3075, 'Товары '!$B$2:$C$78, 2, FALSE))
</f>
        <v/>
      </c>
      <c r="K3075" s="37">
        <f t="shared" si="61"/>
        <v>0</v>
      </c>
    </row>
    <row r="3076">
      <c r="A3076" s="31">
        <v>34.0</v>
      </c>
      <c r="B3076" s="45"/>
      <c r="C3076" s="46"/>
      <c r="D3076" s="23"/>
      <c r="E3076" s="19"/>
      <c r="F3076" s="19"/>
      <c r="I3076" s="19" t="str">
        <f t="array" ref="I3076">IF(D3076="","",INDEX('Товары '!$D$2:$D$78, MATCH(D3076, 'Товары '!$B$2:$B$78, 0)))
</f>
        <v/>
      </c>
      <c r="J3076" s="19" t="str">
        <f>IF(D3076="","",VLOOKUP(D3076, 'Товары '!$B$2:$C$78, 2, FALSE))
</f>
        <v/>
      </c>
      <c r="K3076" s="37">
        <f t="shared" si="61"/>
        <v>0</v>
      </c>
    </row>
    <row r="3077">
      <c r="A3077" s="31">
        <v>35.0</v>
      </c>
      <c r="B3077" s="45"/>
      <c r="C3077" s="46"/>
      <c r="D3077" s="23"/>
      <c r="E3077" s="19"/>
      <c r="F3077" s="19"/>
      <c r="I3077" s="19" t="str">
        <f t="array" ref="I3077">IF(D3077="","",INDEX('Товары '!$D$2:$D$78, MATCH(D3077, 'Товары '!$B$2:$B$78, 0)))
</f>
        <v/>
      </c>
      <c r="J3077" s="19" t="str">
        <f>IF(D3077="","",VLOOKUP(D3077, 'Товары '!$B$2:$C$78, 2, FALSE))
</f>
        <v/>
      </c>
      <c r="K3077" s="37">
        <f t="shared" si="61"/>
        <v>0</v>
      </c>
    </row>
    <row r="3078">
      <c r="A3078" s="31">
        <v>36.0</v>
      </c>
      <c r="B3078" s="45"/>
      <c r="C3078" s="46"/>
      <c r="D3078" s="23"/>
      <c r="E3078" s="19"/>
      <c r="F3078" s="19"/>
      <c r="I3078" s="19" t="str">
        <f t="array" ref="I3078">IF(D3078="","",INDEX('Товары '!$D$2:$D$78, MATCH(D3078, 'Товары '!$B$2:$B$78, 0)))
</f>
        <v/>
      </c>
      <c r="J3078" s="19" t="str">
        <f>IF(D3078="","",VLOOKUP(D3078, 'Товары '!$B$2:$C$78, 2, FALSE))
</f>
        <v/>
      </c>
      <c r="K3078" s="37">
        <f t="shared" si="61"/>
        <v>0</v>
      </c>
    </row>
    <row r="3079">
      <c r="A3079" s="31">
        <v>37.0</v>
      </c>
      <c r="B3079" s="45"/>
      <c r="C3079" s="46"/>
      <c r="D3079" s="23"/>
      <c r="E3079" s="19"/>
      <c r="F3079" s="19"/>
      <c r="I3079" s="19" t="str">
        <f t="array" ref="I3079">IF(D3079="","",INDEX('Товары '!$D$2:$D$78, MATCH(D3079, 'Товары '!$B$2:$B$78, 0)))
</f>
        <v/>
      </c>
      <c r="J3079" s="19" t="str">
        <f>IF(D3079="","",VLOOKUP(D3079, 'Товары '!$B$2:$C$78, 2, FALSE))
</f>
        <v/>
      </c>
      <c r="K3079" s="37">
        <f t="shared" si="61"/>
        <v>0</v>
      </c>
    </row>
    <row r="3080">
      <c r="A3080" s="31">
        <v>38.0</v>
      </c>
      <c r="B3080" s="45"/>
      <c r="C3080" s="46"/>
      <c r="D3080" s="23"/>
      <c r="E3080" s="19"/>
      <c r="F3080" s="19"/>
      <c r="I3080" s="19" t="str">
        <f t="array" ref="I3080">IF(D3080="","",INDEX('Товары '!$D$2:$D$78, MATCH(D3080, 'Товары '!$B$2:$B$78, 0)))
</f>
        <v/>
      </c>
      <c r="J3080" s="19" t="str">
        <f>IF(D3080="","",VLOOKUP(D3080, 'Товары '!$B$2:$C$78, 2, FALSE))
</f>
        <v/>
      </c>
      <c r="K3080" s="37">
        <f t="shared" si="61"/>
        <v>0</v>
      </c>
    </row>
    <row r="3081">
      <c r="A3081" s="31">
        <v>39.0</v>
      </c>
      <c r="B3081" s="45"/>
      <c r="C3081" s="46"/>
      <c r="D3081" s="23"/>
      <c r="E3081" s="19"/>
      <c r="F3081" s="19"/>
      <c r="I3081" s="19" t="str">
        <f t="array" ref="I3081">IF(D3081="","",INDEX('Товары '!$D$2:$D$78, MATCH(D3081, 'Товары '!$B$2:$B$78, 0)))
</f>
        <v/>
      </c>
      <c r="J3081" s="19" t="str">
        <f>IF(D3081="","",VLOOKUP(D3081, 'Товары '!$B$2:$C$78, 2, FALSE))
</f>
        <v/>
      </c>
      <c r="K3081" s="37">
        <f t="shared" si="61"/>
        <v>0</v>
      </c>
    </row>
    <row r="3082">
      <c r="A3082" s="31">
        <v>40.0</v>
      </c>
      <c r="B3082" s="45"/>
      <c r="C3082" s="46"/>
      <c r="D3082" s="23"/>
      <c r="E3082" s="19"/>
      <c r="F3082" s="19"/>
      <c r="I3082" s="19" t="str">
        <f t="array" ref="I3082">IF(D3082="","",INDEX('Товары '!$D$2:$D$78, MATCH(D3082, 'Товары '!$B$2:$B$78, 0)))
</f>
        <v/>
      </c>
      <c r="J3082" s="19" t="str">
        <f>IF(D3082="","",VLOOKUP(D3082, 'Товары '!$B$2:$C$78, 2, FALSE))
</f>
        <v/>
      </c>
      <c r="K3082" s="37">
        <f t="shared" si="61"/>
        <v>0</v>
      </c>
    </row>
    <row r="3083">
      <c r="A3083" s="31">
        <v>41.0</v>
      </c>
      <c r="B3083" s="45"/>
      <c r="C3083" s="46"/>
      <c r="D3083" s="23"/>
      <c r="E3083" s="19"/>
      <c r="F3083" s="19"/>
      <c r="I3083" s="19" t="str">
        <f t="array" ref="I3083">IF(D3083="","",INDEX('Товары '!$D$2:$D$78, MATCH(D3083, 'Товары '!$B$2:$B$78, 0)))
</f>
        <v/>
      </c>
      <c r="J3083" s="19" t="str">
        <f>IF(D3083="","",VLOOKUP(D3083, 'Товары '!$B$2:$C$78, 2, FALSE))
</f>
        <v/>
      </c>
      <c r="K3083" s="37">
        <f t="shared" si="61"/>
        <v>0</v>
      </c>
    </row>
    <row r="3084">
      <c r="A3084" s="31">
        <v>42.0</v>
      </c>
      <c r="B3084" s="45"/>
      <c r="C3084" s="46"/>
      <c r="D3084" s="23"/>
      <c r="E3084" s="19"/>
      <c r="F3084" s="19"/>
      <c r="I3084" s="19" t="str">
        <f t="array" ref="I3084">IF(D3084="","",INDEX('Товары '!$D$2:$D$78, MATCH(D3084, 'Товары '!$B$2:$B$78, 0)))
</f>
        <v/>
      </c>
      <c r="J3084" s="19" t="str">
        <f>IF(D3084="","",VLOOKUP(D3084, 'Товары '!$B$2:$C$78, 2, FALSE))
</f>
        <v/>
      </c>
      <c r="K3084" s="37">
        <f t="shared" si="61"/>
        <v>0</v>
      </c>
    </row>
    <row r="3085">
      <c r="A3085" s="31">
        <v>43.0</v>
      </c>
      <c r="B3085" s="45"/>
      <c r="C3085" s="46"/>
      <c r="D3085" s="23"/>
      <c r="E3085" s="19"/>
      <c r="F3085" s="19"/>
      <c r="I3085" s="19" t="str">
        <f t="array" ref="I3085">IF(D3085="","",INDEX('Товары '!$D$2:$D$78, MATCH(D3085, 'Товары '!$B$2:$B$78, 0)))
</f>
        <v/>
      </c>
      <c r="J3085" s="19" t="str">
        <f>IF(D3085="","",VLOOKUP(D3085, 'Товары '!$B$2:$C$78, 2, FALSE))
</f>
        <v/>
      </c>
      <c r="K3085" s="37">
        <f t="shared" si="61"/>
        <v>0</v>
      </c>
    </row>
    <row r="3086">
      <c r="A3086" s="31">
        <v>44.0</v>
      </c>
      <c r="B3086" s="45"/>
      <c r="C3086" s="46"/>
      <c r="D3086" s="23"/>
      <c r="E3086" s="19"/>
      <c r="F3086" s="19"/>
      <c r="I3086" s="19" t="str">
        <f t="array" ref="I3086">IF(D3086="","",INDEX('Товары '!$D$2:$D$78, MATCH(D3086, 'Товары '!$B$2:$B$78, 0)))
</f>
        <v/>
      </c>
      <c r="J3086" s="19" t="str">
        <f>IF(D3086="","",VLOOKUP(D3086, 'Товары '!$B$2:$C$78, 2, FALSE))
</f>
        <v/>
      </c>
      <c r="K3086" s="37">
        <f t="shared" si="61"/>
        <v>0</v>
      </c>
    </row>
    <row r="3087">
      <c r="A3087" s="31">
        <v>45.0</v>
      </c>
      <c r="B3087" s="45"/>
      <c r="C3087" s="46"/>
      <c r="D3087" s="23"/>
      <c r="E3087" s="19"/>
      <c r="F3087" s="19"/>
      <c r="I3087" s="19" t="str">
        <f t="array" ref="I3087">IF(D3087="","",INDEX('Товары '!$D$2:$D$78, MATCH(D3087, 'Товары '!$B$2:$B$78, 0)))
</f>
        <v/>
      </c>
      <c r="J3087" s="19" t="str">
        <f>IF(D3087="","",VLOOKUP(D3087, 'Товары '!$B$2:$C$78, 2, FALSE))
</f>
        <v/>
      </c>
      <c r="K3087" s="37">
        <f t="shared" si="61"/>
        <v>0</v>
      </c>
    </row>
    <row r="3088">
      <c r="A3088" s="31">
        <v>46.0</v>
      </c>
      <c r="B3088" s="45"/>
      <c r="C3088" s="46"/>
      <c r="D3088" s="23"/>
      <c r="E3088" s="19"/>
      <c r="F3088" s="19"/>
      <c r="I3088" s="19" t="str">
        <f t="array" ref="I3088">IF(D3088="","",INDEX('Товары '!$D$2:$D$78, MATCH(D3088, 'Товары '!$B$2:$B$78, 0)))
</f>
        <v/>
      </c>
      <c r="J3088" s="19" t="str">
        <f>IF(D3088="","",VLOOKUP(D3088, 'Товары '!$B$2:$C$78, 2, FALSE))
</f>
        <v/>
      </c>
      <c r="K3088" s="37">
        <f t="shared" si="61"/>
        <v>0</v>
      </c>
    </row>
    <row r="3089">
      <c r="A3089" s="31">
        <v>47.0</v>
      </c>
      <c r="B3089" s="45"/>
      <c r="C3089" s="46"/>
      <c r="D3089" s="23"/>
      <c r="E3089" s="19"/>
      <c r="F3089" s="19"/>
      <c r="I3089" s="19" t="str">
        <f t="array" ref="I3089">IF(D3089="","",INDEX('Товары '!$D$2:$D$78, MATCH(D3089, 'Товары '!$B$2:$B$78, 0)))
</f>
        <v/>
      </c>
      <c r="J3089" s="19" t="str">
        <f>IF(D3089="","",VLOOKUP(D3089, 'Товары '!$B$2:$C$78, 2, FALSE))
</f>
        <v/>
      </c>
      <c r="K3089" s="37">
        <f t="shared" si="61"/>
        <v>0</v>
      </c>
    </row>
    <row r="3090">
      <c r="A3090" s="31">
        <v>48.0</v>
      </c>
      <c r="B3090" s="45"/>
      <c r="C3090" s="46"/>
      <c r="D3090" s="23"/>
      <c r="E3090" s="19"/>
      <c r="F3090" s="19"/>
      <c r="I3090" s="19" t="str">
        <f t="array" ref="I3090">IF(D3090="","",INDEX('Товары '!$D$2:$D$78, MATCH(D3090, 'Товары '!$B$2:$B$78, 0)))
</f>
        <v/>
      </c>
      <c r="J3090" s="19" t="str">
        <f>IF(D3090="","",VLOOKUP(D3090, 'Товары '!$B$2:$C$78, 2, FALSE))
</f>
        <v/>
      </c>
      <c r="K3090" s="37">
        <f t="shared" si="61"/>
        <v>0</v>
      </c>
    </row>
    <row r="3091">
      <c r="A3091" s="31">
        <v>49.0</v>
      </c>
      <c r="B3091" s="45"/>
      <c r="C3091" s="46"/>
      <c r="D3091" s="23"/>
      <c r="E3091" s="19"/>
      <c r="F3091" s="19"/>
      <c r="I3091" s="19" t="str">
        <f t="array" ref="I3091">IF(D3091="","",INDEX('Товары '!$D$2:$D$78, MATCH(D3091, 'Товары '!$B$2:$B$78, 0)))
</f>
        <v/>
      </c>
      <c r="J3091" s="19" t="str">
        <f>IF(D3091="","",VLOOKUP(D3091, 'Товары '!$B$2:$C$78, 2, FALSE))
</f>
        <v/>
      </c>
      <c r="K3091" s="37">
        <f t="shared" si="61"/>
        <v>0</v>
      </c>
    </row>
    <row r="3092">
      <c r="A3092" s="31">
        <v>50.0</v>
      </c>
      <c r="B3092" s="45"/>
      <c r="C3092" s="46"/>
      <c r="D3092" s="23"/>
      <c r="E3092" s="19"/>
      <c r="F3092" s="19"/>
      <c r="I3092" s="19" t="str">
        <f t="array" ref="I3092">IF(D3092="","",INDEX('Товары '!$D$2:$D$78, MATCH(D3092, 'Товары '!$B$2:$B$78, 0)))
</f>
        <v/>
      </c>
      <c r="J3092" s="19" t="str">
        <f>IF(D3092="","",VLOOKUP(D3092, 'Товары '!$B$2:$C$78, 2, FALSE))
</f>
        <v/>
      </c>
      <c r="K3092" s="37">
        <f t="shared" si="61"/>
        <v>0</v>
      </c>
    </row>
    <row r="3093">
      <c r="A3093" s="31">
        <v>51.0</v>
      </c>
      <c r="B3093" s="45"/>
      <c r="C3093" s="46"/>
      <c r="D3093" s="23"/>
      <c r="E3093" s="19"/>
      <c r="F3093" s="19"/>
      <c r="I3093" s="19" t="str">
        <f t="array" ref="I3093">IF(D3093="","",INDEX('Товары '!$D$2:$D$78, MATCH(D3093, 'Товары '!$B$2:$B$78, 0)))
</f>
        <v/>
      </c>
      <c r="J3093" s="19" t="str">
        <f>IF(D3093="","",VLOOKUP(D3093, 'Товары '!$B$2:$C$78, 2, FALSE))
</f>
        <v/>
      </c>
      <c r="K3093" s="37">
        <f t="shared" si="61"/>
        <v>0</v>
      </c>
    </row>
    <row r="3094">
      <c r="A3094" s="31">
        <v>52.0</v>
      </c>
      <c r="B3094" s="45"/>
      <c r="C3094" s="46"/>
      <c r="D3094" s="23"/>
      <c r="E3094" s="19"/>
      <c r="F3094" s="19"/>
      <c r="I3094" s="19" t="str">
        <f t="array" ref="I3094">IF(D3094="","",INDEX('Товары '!$D$2:$D$78, MATCH(D3094, 'Товары '!$B$2:$B$78, 0)))
</f>
        <v/>
      </c>
      <c r="J3094" s="19" t="str">
        <f>IF(D3094="","",VLOOKUP(D3094, 'Товары '!$B$2:$C$78, 2, FALSE))
</f>
        <v/>
      </c>
      <c r="K3094" s="37">
        <f t="shared" si="61"/>
        <v>0</v>
      </c>
    </row>
    <row r="3095">
      <c r="A3095" s="31">
        <v>53.0</v>
      </c>
      <c r="B3095" s="45"/>
      <c r="C3095" s="46"/>
      <c r="D3095" s="23"/>
      <c r="E3095" s="19"/>
      <c r="F3095" s="19"/>
      <c r="I3095" s="19" t="str">
        <f t="array" ref="I3095">IF(D3095="","",INDEX('Товары '!$D$2:$D$78, MATCH(D3095, 'Товары '!$B$2:$B$78, 0)))
</f>
        <v/>
      </c>
      <c r="J3095" s="19" t="str">
        <f>IF(D3095="","",VLOOKUP(D3095, 'Товары '!$B$2:$C$78, 2, FALSE))
</f>
        <v/>
      </c>
      <c r="K3095" s="37">
        <f t="shared" si="61"/>
        <v>0</v>
      </c>
    </row>
    <row r="3096">
      <c r="A3096" s="31">
        <v>54.0</v>
      </c>
      <c r="B3096" s="45"/>
      <c r="C3096" s="46"/>
      <c r="D3096" s="23"/>
      <c r="E3096" s="19"/>
      <c r="F3096" s="19"/>
      <c r="I3096" s="19" t="str">
        <f t="array" ref="I3096">IF(D3096="","",INDEX('Товары '!$D$2:$D$78, MATCH(D3096, 'Товары '!$B$2:$B$78, 0)))
</f>
        <v/>
      </c>
      <c r="J3096" s="19" t="str">
        <f>IF(D3096="","",VLOOKUP(D3096, 'Товары '!$B$2:$C$78, 2, FALSE))
</f>
        <v/>
      </c>
      <c r="K3096" s="37">
        <f t="shared" si="61"/>
        <v>0</v>
      </c>
    </row>
    <row r="3097">
      <c r="A3097" s="31">
        <v>55.0</v>
      </c>
      <c r="B3097" s="45"/>
      <c r="C3097" s="46"/>
      <c r="D3097" s="23"/>
      <c r="E3097" s="19"/>
      <c r="F3097" s="19"/>
      <c r="I3097" s="19" t="str">
        <f t="array" ref="I3097">IF(D3097="","",INDEX('Товары '!$D$2:$D$78, MATCH(D3097, 'Товары '!$B$2:$B$78, 0)))
</f>
        <v/>
      </c>
      <c r="J3097" s="19" t="str">
        <f>IF(D3097="","",VLOOKUP(D3097, 'Товары '!$B$2:$C$78, 2, FALSE))
</f>
        <v/>
      </c>
      <c r="K3097" s="37">
        <f t="shared" si="61"/>
        <v>0</v>
      </c>
    </row>
    <row r="3098">
      <c r="A3098" s="31">
        <v>56.0</v>
      </c>
      <c r="B3098" s="45"/>
      <c r="C3098" s="46"/>
      <c r="D3098" s="23"/>
      <c r="E3098" s="19"/>
      <c r="F3098" s="19"/>
      <c r="I3098" s="19" t="str">
        <f t="array" ref="I3098">IF(D3098="","",INDEX('Товары '!$D$2:$D$78, MATCH(D3098, 'Товары '!$B$2:$B$78, 0)))
</f>
        <v/>
      </c>
      <c r="J3098" s="19" t="str">
        <f>IF(D3098="","",VLOOKUP(D3098, 'Товары '!$B$2:$C$78, 2, FALSE))
</f>
        <v/>
      </c>
      <c r="K3098" s="37">
        <f t="shared" si="61"/>
        <v>0</v>
      </c>
    </row>
    <row r="3099">
      <c r="A3099" s="31">
        <v>57.0</v>
      </c>
      <c r="B3099" s="45"/>
      <c r="C3099" s="46"/>
      <c r="D3099" s="23"/>
      <c r="E3099" s="19"/>
      <c r="F3099" s="19"/>
      <c r="I3099" s="19" t="str">
        <f t="array" ref="I3099">IF(D3099="","",INDEX('Товары '!$D$2:$D$78, MATCH(D3099, 'Товары '!$B$2:$B$78, 0)))
</f>
        <v/>
      </c>
      <c r="J3099" s="19" t="str">
        <f>IF(D3099="","",VLOOKUP(D3099, 'Товары '!$B$2:$C$78, 2, FALSE))
</f>
        <v/>
      </c>
      <c r="K3099" s="37">
        <f t="shared" si="61"/>
        <v>0</v>
      </c>
    </row>
    <row r="3100">
      <c r="A3100" s="31">
        <v>58.0</v>
      </c>
      <c r="B3100" s="45"/>
      <c r="C3100" s="46"/>
      <c r="D3100" s="23"/>
      <c r="E3100" s="19"/>
      <c r="F3100" s="19"/>
      <c r="I3100" s="19" t="str">
        <f t="array" ref="I3100">IF(D3100="","",INDEX('Товары '!$D$2:$D$78, MATCH(D3100, 'Товары '!$B$2:$B$78, 0)))
</f>
        <v/>
      </c>
      <c r="J3100" s="19" t="str">
        <f>IF(D3100="","",VLOOKUP(D3100, 'Товары '!$B$2:$C$78, 2, FALSE))
</f>
        <v/>
      </c>
      <c r="K3100" s="37">
        <f t="shared" si="61"/>
        <v>0</v>
      </c>
    </row>
    <row r="3101">
      <c r="A3101" s="31">
        <v>59.0</v>
      </c>
      <c r="B3101" s="45"/>
      <c r="C3101" s="46"/>
      <c r="D3101" s="23"/>
      <c r="E3101" s="19"/>
      <c r="F3101" s="19"/>
      <c r="I3101" s="19" t="str">
        <f t="array" ref="I3101">IF(D3101="","",INDEX('Товары '!$D$2:$D$78, MATCH(D3101, 'Товары '!$B$2:$B$78, 0)))
</f>
        <v/>
      </c>
      <c r="J3101" s="19" t="str">
        <f>IF(D3101="","",VLOOKUP(D3101, 'Товары '!$B$2:$C$78, 2, FALSE))
</f>
        <v/>
      </c>
      <c r="K3101" s="37">
        <f t="shared" si="61"/>
        <v>0</v>
      </c>
    </row>
    <row r="3102">
      <c r="A3102" s="31">
        <v>60.0</v>
      </c>
      <c r="B3102" s="45"/>
      <c r="C3102" s="46"/>
      <c r="D3102" s="23"/>
      <c r="E3102" s="19"/>
      <c r="F3102" s="19"/>
      <c r="I3102" s="19" t="str">
        <f t="array" ref="I3102">IF(D3102="","",INDEX('Товары '!$D$2:$D$78, MATCH(D3102, 'Товары '!$B$2:$B$78, 0)))
</f>
        <v/>
      </c>
      <c r="J3102" s="19" t="str">
        <f>IF(D3102="","",VLOOKUP(D3102, 'Товары '!$B$2:$C$78, 2, FALSE))
</f>
        <v/>
      </c>
      <c r="K3102" s="37">
        <f t="shared" si="61"/>
        <v>0</v>
      </c>
    </row>
    <row r="3103">
      <c r="A3103" s="24" t="s">
        <v>0</v>
      </c>
      <c r="B3103" s="25" t="s">
        <v>1</v>
      </c>
      <c r="C3103" s="26" t="s">
        <v>2</v>
      </c>
      <c r="D3103" s="27" t="s">
        <v>3</v>
      </c>
      <c r="E3103" s="24" t="s">
        <v>4</v>
      </c>
      <c r="F3103" s="24" t="s">
        <v>5</v>
      </c>
      <c r="G3103" s="28" t="s">
        <v>6</v>
      </c>
      <c r="H3103" s="29" t="s">
        <v>7</v>
      </c>
      <c r="I3103" s="24" t="s">
        <v>8</v>
      </c>
      <c r="J3103" s="24" t="s">
        <v>9</v>
      </c>
      <c r="K3103" s="30" t="s">
        <v>10</v>
      </c>
    </row>
    <row r="3106">
      <c r="A3106" s="31">
        <v>1.0</v>
      </c>
      <c r="B3106" s="38">
        <v>46002.0</v>
      </c>
      <c r="C3106" s="42">
        <v>0.4260300925925926</v>
      </c>
      <c r="D3106" s="9" t="s">
        <v>15</v>
      </c>
      <c r="E3106" s="19"/>
      <c r="F3106" s="19"/>
      <c r="G3106" s="34">
        <f>SUM(K3106:K3165)</f>
        <v>138.5</v>
      </c>
      <c r="H3106" s="35">
        <f>SUM(J3106:K3165)</f>
        <v>330</v>
      </c>
      <c r="I3106" s="19">
        <f t="array" ref="I3106">IF(D3106="","",INDEX('Товары '!$D$2:$D$78, MATCH(D3106, 'Товары '!$B$2:$B$78, 0)))
</f>
        <v>15</v>
      </c>
      <c r="J3106" s="44">
        <f>IF(D3106="","",VLOOKUP(D3106, 'Товары '!$B$2:$C$78, 2, FALSE))
</f>
        <v>9</v>
      </c>
      <c r="K3106" s="37">
        <f t="shared" ref="K3106:K3165" si="62">IF(OR(I3106="", J3106=""), "", VALUE(I3106) - VALUE(J3106))-F3106
</f>
        <v>6</v>
      </c>
    </row>
    <row r="3107">
      <c r="A3107" s="31">
        <v>2.0</v>
      </c>
      <c r="B3107" s="38">
        <v>46002.0</v>
      </c>
      <c r="C3107" s="39">
        <v>0.4260300925925926</v>
      </c>
      <c r="D3107" s="9" t="s">
        <v>12</v>
      </c>
      <c r="E3107" s="19"/>
      <c r="F3107" s="19"/>
      <c r="I3107" s="44">
        <f t="array" ref="I3107">IF(D3107="","",INDEX('Товары '!$D$2:$D$78, MATCH(D3107, 'Товары '!$B$2:$B$78, 0)))
</f>
        <v>13</v>
      </c>
      <c r="J3107" s="44">
        <f>IF(D3107="","",VLOOKUP(D3107, 'Товары '!$B$2:$C$78, 2, FALSE))
</f>
        <v>6.4</v>
      </c>
      <c r="K3107" s="37">
        <f t="shared" si="62"/>
        <v>6.6</v>
      </c>
    </row>
    <row r="3108">
      <c r="A3108" s="31">
        <v>3.0</v>
      </c>
      <c r="B3108" s="41">
        <v>46002.0</v>
      </c>
      <c r="C3108" s="42">
        <v>0.5875</v>
      </c>
      <c r="D3108" s="9" t="s">
        <v>18</v>
      </c>
      <c r="E3108" s="19"/>
      <c r="F3108" s="19"/>
      <c r="I3108" s="44">
        <f t="array" ref="I3108">IF(D3108="","",INDEX('Товары '!$D$2:$D$78, MATCH(D3108, 'Товары '!$B$2:$B$78, 0)))
</f>
        <v>15</v>
      </c>
      <c r="J3108" s="44">
        <f>IF(D3108="","",VLOOKUP(D3108, 'Товары '!$B$2:$C$78, 2, FALSE))
</f>
        <v>8</v>
      </c>
      <c r="K3108" s="37">
        <f t="shared" si="62"/>
        <v>7</v>
      </c>
    </row>
    <row r="3109">
      <c r="A3109" s="31">
        <v>4.0</v>
      </c>
      <c r="B3109" s="41">
        <v>46002.0</v>
      </c>
      <c r="C3109" s="42">
        <v>0.5876041666666667</v>
      </c>
      <c r="D3109" s="9" t="s">
        <v>12</v>
      </c>
      <c r="E3109" s="19"/>
      <c r="F3109" s="19"/>
      <c r="I3109" s="44">
        <f t="array" ref="I3109">IF(D3109="","",INDEX('Товары '!$D$2:$D$78, MATCH(D3109, 'Товары '!$B$2:$B$78, 0)))
</f>
        <v>13</v>
      </c>
      <c r="J3109" s="44">
        <f>IF(D3109="","",VLOOKUP(D3109, 'Товары '!$B$2:$C$78, 2, FALSE))
</f>
        <v>6.4</v>
      </c>
      <c r="K3109" s="37">
        <f t="shared" si="62"/>
        <v>6.6</v>
      </c>
    </row>
    <row r="3110">
      <c r="A3110" s="31">
        <v>5.0</v>
      </c>
      <c r="B3110" s="41">
        <v>46002.0</v>
      </c>
      <c r="C3110" s="42">
        <v>0.7552777777777778</v>
      </c>
      <c r="D3110" s="9" t="s">
        <v>20</v>
      </c>
      <c r="E3110" s="19"/>
      <c r="F3110" s="19"/>
      <c r="I3110" s="44">
        <f t="array" ref="I3110">IF(D3110="","",INDEX('Товары '!$D$2:$D$78, MATCH(D3110, 'Товары '!$B$2:$B$78, 0)))
</f>
        <v>15</v>
      </c>
      <c r="J3110" s="44">
        <f>IF(D3110="","",VLOOKUP(D3110, 'Товары '!$B$2:$C$78, 2, FALSE))
</f>
        <v>9</v>
      </c>
      <c r="K3110" s="37">
        <f t="shared" si="62"/>
        <v>6</v>
      </c>
    </row>
    <row r="3111">
      <c r="A3111" s="31">
        <v>6.0</v>
      </c>
      <c r="B3111" s="32">
        <v>46002.0</v>
      </c>
      <c r="C3111" s="33">
        <v>0.7997569444444445</v>
      </c>
      <c r="D3111" s="9" t="s">
        <v>15</v>
      </c>
      <c r="E3111" s="19"/>
      <c r="F3111" s="19"/>
      <c r="I3111" s="19">
        <f t="array" ref="I3111">IF(D3111="","",INDEX('Товары '!$D$2:$D$78, MATCH(D3111, 'Товары '!$B$2:$B$78, 0)))
</f>
        <v>15</v>
      </c>
      <c r="J3111" s="44">
        <f>IF(D3111="","",VLOOKUP(D3111, 'Товары '!$B$2:$C$78, 2, FALSE))
</f>
        <v>9</v>
      </c>
      <c r="K3111" s="37">
        <f t="shared" si="62"/>
        <v>6</v>
      </c>
    </row>
    <row r="3112">
      <c r="A3112" s="31">
        <v>7.0</v>
      </c>
      <c r="B3112" s="32">
        <v>46002.0</v>
      </c>
      <c r="C3112" s="33">
        <v>0.7998726851851852</v>
      </c>
      <c r="D3112" s="9" t="s">
        <v>20</v>
      </c>
      <c r="E3112" s="19"/>
      <c r="F3112" s="19"/>
      <c r="I3112" s="44">
        <f t="array" ref="I3112">IF(D3112="","",INDEX('Товары '!$D$2:$D$78, MATCH(D3112, 'Товары '!$B$2:$B$78, 0)))
</f>
        <v>15</v>
      </c>
      <c r="J3112" s="44">
        <f>IF(D3112="","",VLOOKUP(D3112, 'Товары '!$B$2:$C$78, 2, FALSE))
</f>
        <v>9</v>
      </c>
      <c r="K3112" s="37">
        <f t="shared" si="62"/>
        <v>6</v>
      </c>
    </row>
    <row r="3113">
      <c r="A3113" s="31">
        <v>8.0</v>
      </c>
      <c r="B3113" s="38">
        <v>46002.0</v>
      </c>
      <c r="C3113" s="42">
        <v>0.8002546296296297</v>
      </c>
      <c r="D3113" s="9" t="s">
        <v>12</v>
      </c>
      <c r="E3113" s="19"/>
      <c r="F3113" s="19"/>
      <c r="I3113" s="44">
        <f t="array" ref="I3113">IF(D3113="","",INDEX('Товары '!$D$2:$D$78, MATCH(D3113, 'Товары '!$B$2:$B$78, 0)))
</f>
        <v>13</v>
      </c>
      <c r="J3113" s="44">
        <f>IF(D3113="","",VLOOKUP(D3113, 'Товары '!$B$2:$C$78, 2, FALSE))
</f>
        <v>6.4</v>
      </c>
      <c r="K3113" s="37">
        <f t="shared" si="62"/>
        <v>6.6</v>
      </c>
    </row>
    <row r="3114">
      <c r="A3114" s="31">
        <v>9.0</v>
      </c>
      <c r="B3114" s="38">
        <v>46002.0</v>
      </c>
      <c r="C3114" s="42">
        <v>0.8011805555555556</v>
      </c>
      <c r="D3114" s="9" t="s">
        <v>20</v>
      </c>
      <c r="E3114" s="19"/>
      <c r="F3114" s="9">
        <v>5.0</v>
      </c>
      <c r="I3114" s="44">
        <f t="array" ref="I3114">IF(D3114="","",INDEX('Товары '!$D$2:$D$78, MATCH(D3114, 'Товары '!$B$2:$B$78, 0)))
</f>
        <v>15</v>
      </c>
      <c r="J3114" s="44">
        <f>IF(D3114="","",VLOOKUP(D3114, 'Товары '!$B$2:$C$78, 2, FALSE))
</f>
        <v>9</v>
      </c>
      <c r="K3114" s="37">
        <f t="shared" si="62"/>
        <v>1</v>
      </c>
    </row>
    <row r="3115">
      <c r="A3115" s="31">
        <v>10.0</v>
      </c>
      <c r="B3115" s="38">
        <v>46002.0</v>
      </c>
      <c r="C3115" s="42">
        <v>0.8011574074074074</v>
      </c>
      <c r="D3115" s="9" t="s">
        <v>15</v>
      </c>
      <c r="E3115" s="19"/>
      <c r="F3115" s="19"/>
      <c r="I3115" s="19">
        <f t="array" ref="I3115">IF(D3115="","",INDEX('Товары '!$D$2:$D$78, MATCH(D3115, 'Товары '!$B$2:$B$78, 0)))
</f>
        <v>15</v>
      </c>
      <c r="J3115" s="44">
        <f>IF(D3115="","",VLOOKUP(D3115, 'Товары '!$B$2:$C$78, 2, FALSE))
</f>
        <v>9</v>
      </c>
      <c r="K3115" s="37">
        <f t="shared" si="62"/>
        <v>6</v>
      </c>
    </row>
    <row r="3116">
      <c r="A3116" s="31">
        <v>11.0</v>
      </c>
      <c r="B3116" s="38">
        <v>46002.0</v>
      </c>
      <c r="C3116" s="42">
        <v>0.8081018518518519</v>
      </c>
      <c r="D3116" s="9" t="s">
        <v>18</v>
      </c>
      <c r="E3116" s="19"/>
      <c r="F3116" s="19"/>
      <c r="I3116" s="44">
        <f t="array" ref="I3116">IF(D3116="","",INDEX('Товары '!$D$2:$D$78, MATCH(D3116, 'Товары '!$B$2:$B$78, 0)))
</f>
        <v>15</v>
      </c>
      <c r="J3116" s="44">
        <f>IF(D3116="","",VLOOKUP(D3116, 'Товары '!$B$2:$C$78, 2, FALSE))
</f>
        <v>8</v>
      </c>
      <c r="K3116" s="37">
        <f t="shared" si="62"/>
        <v>7</v>
      </c>
    </row>
    <row r="3117">
      <c r="A3117" s="31">
        <v>12.0</v>
      </c>
      <c r="B3117" s="38">
        <v>46002.0</v>
      </c>
      <c r="C3117" s="42">
        <v>0.8082291666666667</v>
      </c>
      <c r="D3117" s="9" t="s">
        <v>20</v>
      </c>
      <c r="E3117" s="19"/>
      <c r="F3117" s="9"/>
      <c r="I3117" s="44">
        <f t="array" ref="I3117">IF(D3117="","",INDEX('Товары '!$D$2:$D$78, MATCH(D3117, 'Товары '!$B$2:$B$78, 0)))
</f>
        <v>15</v>
      </c>
      <c r="J3117" s="44">
        <f>IF(D3117="","",VLOOKUP(D3117, 'Товары '!$B$2:$C$78, 2, FALSE))
</f>
        <v>9</v>
      </c>
      <c r="K3117" s="37">
        <f t="shared" si="62"/>
        <v>6</v>
      </c>
    </row>
    <row r="3118">
      <c r="A3118" s="31">
        <v>13.0</v>
      </c>
      <c r="B3118" s="38">
        <v>46002.0</v>
      </c>
      <c r="C3118" s="42">
        <v>0.8143402777777777</v>
      </c>
      <c r="D3118" s="9" t="s">
        <v>20</v>
      </c>
      <c r="E3118" s="19"/>
      <c r="F3118" s="19"/>
      <c r="I3118" s="44">
        <f t="array" ref="I3118">IF(D3118="","",INDEX('Товары '!$D$2:$D$78, MATCH(D3118, 'Товары '!$B$2:$B$78, 0)))
</f>
        <v>15</v>
      </c>
      <c r="J3118" s="44">
        <f>IF(D3118="","",VLOOKUP(D3118, 'Товары '!$B$2:$C$78, 2, FALSE))
</f>
        <v>9</v>
      </c>
      <c r="K3118" s="37">
        <f t="shared" si="62"/>
        <v>6</v>
      </c>
    </row>
    <row r="3119">
      <c r="A3119" s="31">
        <v>14.0</v>
      </c>
      <c r="B3119" s="38">
        <v>46002.0</v>
      </c>
      <c r="C3119" s="42">
        <v>0.8226851851851852</v>
      </c>
      <c r="D3119" s="9" t="s">
        <v>15</v>
      </c>
      <c r="E3119" s="19"/>
      <c r="F3119" s="43"/>
      <c r="I3119" s="19">
        <f t="array" ref="I3119">IF(D3119="","",INDEX('Товары '!$D$2:$D$78, MATCH(D3119, 'Товары '!$B$2:$B$78, 0)))
</f>
        <v>15</v>
      </c>
      <c r="J3119" s="44">
        <f>IF(D3119="","",VLOOKUP(D3119, 'Товары '!$B$2:$C$78, 2, FALSE))
</f>
        <v>9</v>
      </c>
      <c r="K3119" s="37">
        <f t="shared" si="62"/>
        <v>6</v>
      </c>
    </row>
    <row r="3120">
      <c r="A3120" s="31">
        <v>15.0</v>
      </c>
      <c r="B3120" s="38">
        <v>46002.0</v>
      </c>
      <c r="C3120" s="42">
        <v>0.8227777777777778</v>
      </c>
      <c r="D3120" s="9" t="s">
        <v>12</v>
      </c>
      <c r="E3120" s="19"/>
      <c r="F3120" s="9"/>
      <c r="I3120" s="44">
        <f t="array" ref="I3120">IF(D3120="","",INDEX('Товары '!$D$2:$D$78, MATCH(D3120, 'Товары '!$B$2:$B$78, 0)))
</f>
        <v>13</v>
      </c>
      <c r="J3120" s="44">
        <f>IF(D3120="","",VLOOKUP(D3120, 'Товары '!$B$2:$C$78, 2, FALSE))
</f>
        <v>6.4</v>
      </c>
      <c r="K3120" s="37">
        <f t="shared" si="62"/>
        <v>6.6</v>
      </c>
    </row>
    <row r="3121">
      <c r="A3121" s="31">
        <v>16.0</v>
      </c>
      <c r="B3121" s="38">
        <v>46002.0</v>
      </c>
      <c r="C3121" s="42">
        <v>0.8326273148148148</v>
      </c>
      <c r="D3121" s="9" t="s">
        <v>20</v>
      </c>
      <c r="E3121" s="19"/>
      <c r="F3121" s="19"/>
      <c r="I3121" s="44">
        <f t="array" ref="I3121">IF(D3121="","",INDEX('Товары '!$D$2:$D$78, MATCH(D3121, 'Товары '!$B$2:$B$78, 0)))
</f>
        <v>15</v>
      </c>
      <c r="J3121" s="44">
        <f>IF(D3121="","",VLOOKUP(D3121, 'Товары '!$B$2:$C$78, 2, FALSE))
</f>
        <v>9</v>
      </c>
      <c r="K3121" s="37">
        <f t="shared" si="62"/>
        <v>6</v>
      </c>
    </row>
    <row r="3122">
      <c r="A3122" s="31">
        <v>17.0</v>
      </c>
      <c r="B3122" s="38">
        <v>46002.0</v>
      </c>
      <c r="C3122" s="42">
        <v>0.8416782407407407</v>
      </c>
      <c r="D3122" s="9" t="s">
        <v>14</v>
      </c>
      <c r="E3122" s="19"/>
      <c r="F3122" s="19"/>
      <c r="I3122" s="44">
        <f t="array" ref="I3122">IF(D3122="","",INDEX('Товары '!$D$2:$D$78, MATCH(D3122, 'Товары '!$B$2:$B$78, 0)))
</f>
        <v>15</v>
      </c>
      <c r="J3122" s="44">
        <f>IF(D3122="","",VLOOKUP(D3122, 'Товары '!$B$2:$C$78, 2, FALSE))
</f>
        <v>9</v>
      </c>
      <c r="K3122" s="37">
        <f t="shared" si="62"/>
        <v>6</v>
      </c>
    </row>
    <row r="3123">
      <c r="A3123" s="31">
        <v>18.0</v>
      </c>
      <c r="B3123" s="38">
        <v>46002.0</v>
      </c>
      <c r="C3123" s="42">
        <v>0.8440277777777778</v>
      </c>
      <c r="D3123" s="9" t="s">
        <v>11</v>
      </c>
      <c r="E3123" s="19"/>
      <c r="F3123" s="19"/>
      <c r="I3123" s="19">
        <f t="array" ref="I3123">IF(D3123="","",INDEX('Товары '!$D$2:$D$78, MATCH(D3123, 'Товары '!$B$2:$B$78, 0)))
</f>
        <v>15</v>
      </c>
      <c r="J3123" s="44">
        <f>IF(D3123="","",VLOOKUP(D3123, 'Товары '!$B$2:$C$78, 2, FALSE))
</f>
        <v>9</v>
      </c>
      <c r="K3123" s="37">
        <f t="shared" si="62"/>
        <v>6</v>
      </c>
    </row>
    <row r="3124">
      <c r="A3124" s="31">
        <v>19.0</v>
      </c>
      <c r="B3124" s="32">
        <v>46002.0</v>
      </c>
      <c r="C3124" s="33">
        <v>0.850925925925926</v>
      </c>
      <c r="D3124" s="9" t="s">
        <v>15</v>
      </c>
      <c r="E3124" s="19"/>
      <c r="F3124" s="19"/>
      <c r="I3124" s="19">
        <f t="array" ref="I3124">IF(D3124="","",INDEX('Товары '!$D$2:$D$78, MATCH(D3124, 'Товары '!$B$2:$B$78, 0)))
</f>
        <v>15</v>
      </c>
      <c r="J3124" s="44">
        <f>IF(D3124="","",VLOOKUP(D3124, 'Товары '!$B$2:$C$78, 2, FALSE))
</f>
        <v>9</v>
      </c>
      <c r="K3124" s="37">
        <f t="shared" si="62"/>
        <v>6</v>
      </c>
    </row>
    <row r="3125">
      <c r="A3125" s="31">
        <v>20.0</v>
      </c>
      <c r="B3125" s="38">
        <v>46002.0</v>
      </c>
      <c r="C3125" s="42">
        <v>0.880011574074074</v>
      </c>
      <c r="D3125" s="9" t="s">
        <v>16</v>
      </c>
      <c r="E3125" s="19"/>
      <c r="F3125" s="19"/>
      <c r="I3125" s="19">
        <f t="array" ref="I3125">IF(D3125="","",INDEX('Товары '!$D$2:$D$78, MATCH(D3125, 'Товары '!$B$2:$B$78, 0)))
</f>
        <v>15</v>
      </c>
      <c r="J3125" s="44">
        <f>IF(D3125="","",VLOOKUP(D3125, 'Товары '!$B$2:$C$78, 2, FALSE))
</f>
        <v>8.5</v>
      </c>
      <c r="K3125" s="37">
        <f t="shared" si="62"/>
        <v>6.5</v>
      </c>
    </row>
    <row r="3126">
      <c r="A3126" s="31">
        <v>21.0</v>
      </c>
      <c r="B3126" s="38">
        <v>46002.0</v>
      </c>
      <c r="C3126" s="42">
        <v>0.9002314814814815</v>
      </c>
      <c r="D3126" s="9" t="s">
        <v>20</v>
      </c>
      <c r="E3126" s="19"/>
      <c r="F3126" s="19"/>
      <c r="I3126" s="44">
        <f t="array" ref="I3126">IF(D3126="","",INDEX('Товары '!$D$2:$D$78, MATCH(D3126, 'Товары '!$B$2:$B$78, 0)))
</f>
        <v>15</v>
      </c>
      <c r="J3126" s="44">
        <f>IF(D3126="","",VLOOKUP(D3126, 'Товары '!$B$2:$C$78, 2, FALSE))
</f>
        <v>9</v>
      </c>
      <c r="K3126" s="37">
        <f t="shared" si="62"/>
        <v>6</v>
      </c>
    </row>
    <row r="3127">
      <c r="A3127" s="31">
        <v>22.0</v>
      </c>
      <c r="B3127" s="32">
        <v>46002.0</v>
      </c>
      <c r="C3127" s="33">
        <v>0.9004513888888889</v>
      </c>
      <c r="D3127" s="9" t="s">
        <v>15</v>
      </c>
      <c r="E3127" s="19"/>
      <c r="F3127" s="19"/>
      <c r="I3127" s="19">
        <f t="array" ref="I3127">IF(D3127="","",INDEX('Товары '!$D$2:$D$78, MATCH(D3127, 'Товары '!$B$2:$B$78, 0)))
</f>
        <v>15</v>
      </c>
      <c r="J3127" s="44">
        <f>IF(D3127="","",VLOOKUP(D3127, 'Товары '!$B$2:$C$78, 2, FALSE))
</f>
        <v>9</v>
      </c>
      <c r="K3127" s="37">
        <f t="shared" si="62"/>
        <v>6</v>
      </c>
    </row>
    <row r="3128">
      <c r="A3128" s="31">
        <v>23.0</v>
      </c>
      <c r="B3128" s="38">
        <v>46002.0</v>
      </c>
      <c r="C3128" s="42">
        <v>0.9005439814814815</v>
      </c>
      <c r="D3128" s="9" t="s">
        <v>12</v>
      </c>
      <c r="E3128" s="19"/>
      <c r="F3128" s="9"/>
      <c r="I3128" s="44">
        <f t="array" ref="I3128">IF(D3128="","",INDEX('Товары '!$D$2:$D$78, MATCH(D3128, 'Товары '!$B$2:$B$78, 0)))
</f>
        <v>13</v>
      </c>
      <c r="J3128" s="44">
        <f>IF(D3128="","",VLOOKUP(D3128, 'Товары '!$B$2:$C$78, 2, FALSE))
</f>
        <v>6.4</v>
      </c>
      <c r="K3128" s="37">
        <f t="shared" si="62"/>
        <v>6.6</v>
      </c>
    </row>
    <row r="3129">
      <c r="A3129" s="31">
        <v>24.0</v>
      </c>
      <c r="B3129" s="38"/>
      <c r="C3129" s="42"/>
      <c r="D3129" s="9"/>
      <c r="E3129" s="19"/>
      <c r="F3129" s="19"/>
      <c r="I3129" s="19" t="str">
        <f t="array" ref="I3129">IF(D3129="","",INDEX('Товары '!$D$2:$D$78, MATCH(D3129, 'Товары '!$B$2:$B$78, 0)))
</f>
        <v/>
      </c>
      <c r="J3129" s="19" t="str">
        <f>IF(D3129="","",VLOOKUP(D3129, 'Товары '!$B$2:$C$78, 2, FALSE))
</f>
        <v/>
      </c>
      <c r="K3129" s="37">
        <f t="shared" si="62"/>
        <v>0</v>
      </c>
    </row>
    <row r="3130">
      <c r="A3130" s="31">
        <v>25.0</v>
      </c>
      <c r="B3130" s="38"/>
      <c r="C3130" s="42"/>
      <c r="D3130" s="9"/>
      <c r="E3130" s="19"/>
      <c r="F3130" s="19"/>
      <c r="I3130" s="19" t="str">
        <f t="array" ref="I3130">IF(D3130="","",INDEX('Товары '!$D$2:$D$78, MATCH(D3130, 'Товары '!$B$2:$B$78, 0)))
</f>
        <v/>
      </c>
      <c r="J3130" s="19" t="str">
        <f>IF(D3130="","",VLOOKUP(D3130, 'Товары '!$B$2:$C$78, 2, FALSE))
</f>
        <v/>
      </c>
      <c r="K3130" s="37">
        <f t="shared" si="62"/>
        <v>0</v>
      </c>
    </row>
    <row r="3131">
      <c r="A3131" s="31">
        <v>26.0</v>
      </c>
      <c r="B3131" s="38"/>
      <c r="C3131" s="42"/>
      <c r="D3131" s="9"/>
      <c r="E3131" s="19"/>
      <c r="F3131" s="19"/>
      <c r="I3131" s="19" t="str">
        <f t="array" ref="I3131">IF(D3131="","",INDEX('Товары '!$D$2:$D$78, MATCH(D3131, 'Товары '!$B$2:$B$78, 0)))
</f>
        <v/>
      </c>
      <c r="J3131" s="19" t="str">
        <f>IF(D3131="","",VLOOKUP(D3131, 'Товары '!$B$2:$C$78, 2, FALSE))
</f>
        <v/>
      </c>
      <c r="K3131" s="37">
        <f t="shared" si="62"/>
        <v>0</v>
      </c>
    </row>
    <row r="3132">
      <c r="A3132" s="31">
        <v>27.0</v>
      </c>
      <c r="B3132" s="38"/>
      <c r="C3132" s="42"/>
      <c r="D3132" s="9"/>
      <c r="E3132" s="19"/>
      <c r="F3132" s="19"/>
      <c r="I3132" s="19" t="str">
        <f t="array" ref="I3132">IF(D3132="","",INDEX('Товары '!$D$2:$D$78, MATCH(D3132, 'Товары '!$B$2:$B$78, 0)))
</f>
        <v/>
      </c>
      <c r="J3132" s="19" t="str">
        <f>IF(D3132="","",VLOOKUP(D3132, 'Товары '!$B$2:$C$78, 2, FALSE))
</f>
        <v/>
      </c>
      <c r="K3132" s="37">
        <f t="shared" si="62"/>
        <v>0</v>
      </c>
    </row>
    <row r="3133">
      <c r="A3133" s="31">
        <v>28.0</v>
      </c>
      <c r="B3133" s="32"/>
      <c r="C3133" s="33"/>
      <c r="D3133" s="9"/>
      <c r="E3133" s="19"/>
      <c r="F3133" s="19"/>
      <c r="I3133" s="19" t="str">
        <f t="array" ref="I3133">IF(D3133="","",INDEX('Товары '!$D$2:$D$78, MATCH(D3133, 'Товары '!$B$2:$B$78, 0)))
</f>
        <v/>
      </c>
      <c r="J3133" s="19" t="str">
        <f>IF(D3133="","",VLOOKUP(D3133, 'Товары '!$B$2:$C$78, 2, FALSE))
</f>
        <v/>
      </c>
      <c r="K3133" s="37">
        <f t="shared" si="62"/>
        <v>0</v>
      </c>
    </row>
    <row r="3134">
      <c r="A3134" s="31">
        <v>29.0</v>
      </c>
      <c r="B3134" s="32"/>
      <c r="C3134" s="33"/>
      <c r="D3134" s="9"/>
      <c r="E3134" s="19"/>
      <c r="F3134" s="19"/>
      <c r="I3134" s="19" t="str">
        <f t="array" ref="I3134">IF(D3134="","",INDEX('Товары '!$D$2:$D$78, MATCH(D3134, 'Товары '!$B$2:$B$78, 0)))
</f>
        <v/>
      </c>
      <c r="J3134" s="19" t="str">
        <f>IF(D3134="","",VLOOKUP(D3134, 'Товары '!$B$2:$C$78, 2, FALSE))
</f>
        <v/>
      </c>
      <c r="K3134" s="37">
        <f t="shared" si="62"/>
        <v>0</v>
      </c>
    </row>
    <row r="3135">
      <c r="A3135" s="31">
        <v>30.0</v>
      </c>
      <c r="B3135" s="45"/>
      <c r="C3135" s="46"/>
      <c r="D3135" s="23"/>
      <c r="E3135" s="19"/>
      <c r="F3135" s="19"/>
      <c r="I3135" s="19" t="str">
        <f t="array" ref="I3135">IF(D3135="","",INDEX('Товары '!$D$2:$D$78, MATCH(D3135, 'Товары '!$B$2:$B$78, 0)))
</f>
        <v/>
      </c>
      <c r="J3135" s="19" t="str">
        <f>IF(D3135="","",VLOOKUP(D3135, 'Товары '!$B$2:$C$78, 2, FALSE))
</f>
        <v/>
      </c>
      <c r="K3135" s="37">
        <f t="shared" si="62"/>
        <v>0</v>
      </c>
    </row>
    <row r="3136">
      <c r="A3136" s="31">
        <v>31.0</v>
      </c>
      <c r="B3136" s="45"/>
      <c r="C3136" s="46"/>
      <c r="D3136" s="23"/>
      <c r="E3136" s="19"/>
      <c r="F3136" s="19"/>
      <c r="I3136" s="19" t="str">
        <f t="array" ref="I3136">IF(D3136="","",INDEX('Товары '!$D$2:$D$78, MATCH(D3136, 'Товары '!$B$2:$B$78, 0)))
</f>
        <v/>
      </c>
      <c r="J3136" s="19" t="str">
        <f>IF(D3136="","",VLOOKUP(D3136, 'Товары '!$B$2:$C$78, 2, FALSE))
</f>
        <v/>
      </c>
      <c r="K3136" s="37">
        <f t="shared" si="62"/>
        <v>0</v>
      </c>
    </row>
    <row r="3137">
      <c r="A3137" s="31">
        <v>32.0</v>
      </c>
      <c r="B3137" s="45"/>
      <c r="C3137" s="46"/>
      <c r="D3137" s="23"/>
      <c r="E3137" s="19"/>
      <c r="F3137" s="19"/>
      <c r="I3137" s="19" t="str">
        <f t="array" ref="I3137">IF(D3137="","",INDEX('Товары '!$D$2:$D$78, MATCH(D3137, 'Товары '!$B$2:$B$78, 0)))
</f>
        <v/>
      </c>
      <c r="J3137" s="19" t="str">
        <f>IF(D3137="","",VLOOKUP(D3137, 'Товары '!$B$2:$C$78, 2, FALSE))
</f>
        <v/>
      </c>
      <c r="K3137" s="37">
        <f t="shared" si="62"/>
        <v>0</v>
      </c>
    </row>
    <row r="3138">
      <c r="A3138" s="31">
        <v>33.0</v>
      </c>
      <c r="B3138" s="45"/>
      <c r="C3138" s="46"/>
      <c r="D3138" s="23"/>
      <c r="E3138" s="19"/>
      <c r="F3138" s="19"/>
      <c r="I3138" s="19" t="str">
        <f t="array" ref="I3138">IF(D3138="","",INDEX('Товары '!$D$2:$D$78, MATCH(D3138, 'Товары '!$B$2:$B$78, 0)))
</f>
        <v/>
      </c>
      <c r="J3138" s="19" t="str">
        <f>IF(D3138="","",VLOOKUP(D3138, 'Товары '!$B$2:$C$78, 2, FALSE))
</f>
        <v/>
      </c>
      <c r="K3138" s="37">
        <f t="shared" si="62"/>
        <v>0</v>
      </c>
    </row>
    <row r="3139">
      <c r="A3139" s="31">
        <v>34.0</v>
      </c>
      <c r="B3139" s="45"/>
      <c r="C3139" s="46"/>
      <c r="D3139" s="23"/>
      <c r="E3139" s="19"/>
      <c r="F3139" s="19"/>
      <c r="I3139" s="19" t="str">
        <f t="array" ref="I3139">IF(D3139="","",INDEX('Товары '!$D$2:$D$78, MATCH(D3139, 'Товары '!$B$2:$B$78, 0)))
</f>
        <v/>
      </c>
      <c r="J3139" s="19" t="str">
        <f>IF(D3139="","",VLOOKUP(D3139, 'Товары '!$B$2:$C$78, 2, FALSE))
</f>
        <v/>
      </c>
      <c r="K3139" s="37">
        <f t="shared" si="62"/>
        <v>0</v>
      </c>
    </row>
    <row r="3140">
      <c r="A3140" s="31">
        <v>35.0</v>
      </c>
      <c r="B3140" s="45"/>
      <c r="C3140" s="46"/>
      <c r="D3140" s="23"/>
      <c r="E3140" s="19"/>
      <c r="F3140" s="19"/>
      <c r="I3140" s="19" t="str">
        <f t="array" ref="I3140">IF(D3140="","",INDEX('Товары '!$D$2:$D$78, MATCH(D3140, 'Товары '!$B$2:$B$78, 0)))
</f>
        <v/>
      </c>
      <c r="J3140" s="19" t="str">
        <f>IF(D3140="","",VLOOKUP(D3140, 'Товары '!$B$2:$C$78, 2, FALSE))
</f>
        <v/>
      </c>
      <c r="K3140" s="37">
        <f t="shared" si="62"/>
        <v>0</v>
      </c>
    </row>
    <row r="3141">
      <c r="A3141" s="31">
        <v>36.0</v>
      </c>
      <c r="B3141" s="45"/>
      <c r="C3141" s="46"/>
      <c r="D3141" s="23"/>
      <c r="E3141" s="19"/>
      <c r="F3141" s="19"/>
      <c r="I3141" s="19" t="str">
        <f t="array" ref="I3141">IF(D3141="","",INDEX('Товары '!$D$2:$D$78, MATCH(D3141, 'Товары '!$B$2:$B$78, 0)))
</f>
        <v/>
      </c>
      <c r="J3141" s="19" t="str">
        <f>IF(D3141="","",VLOOKUP(D3141, 'Товары '!$B$2:$C$78, 2, FALSE))
</f>
        <v/>
      </c>
      <c r="K3141" s="37">
        <f t="shared" si="62"/>
        <v>0</v>
      </c>
    </row>
    <row r="3142">
      <c r="A3142" s="31">
        <v>37.0</v>
      </c>
      <c r="B3142" s="45"/>
      <c r="C3142" s="46"/>
      <c r="D3142" s="23"/>
      <c r="E3142" s="19"/>
      <c r="F3142" s="19"/>
      <c r="I3142" s="19" t="str">
        <f t="array" ref="I3142">IF(D3142="","",INDEX('Товары '!$D$2:$D$78, MATCH(D3142, 'Товары '!$B$2:$B$78, 0)))
</f>
        <v/>
      </c>
      <c r="J3142" s="19" t="str">
        <f>IF(D3142="","",VLOOKUP(D3142, 'Товары '!$B$2:$C$78, 2, FALSE))
</f>
        <v/>
      </c>
      <c r="K3142" s="37">
        <f t="shared" si="62"/>
        <v>0</v>
      </c>
    </row>
    <row r="3143">
      <c r="A3143" s="31">
        <v>38.0</v>
      </c>
      <c r="B3143" s="45"/>
      <c r="C3143" s="46"/>
      <c r="D3143" s="23"/>
      <c r="E3143" s="19"/>
      <c r="F3143" s="19"/>
      <c r="I3143" s="19" t="str">
        <f t="array" ref="I3143">IF(D3143="","",INDEX('Товары '!$D$2:$D$78, MATCH(D3143, 'Товары '!$B$2:$B$78, 0)))
</f>
        <v/>
      </c>
      <c r="J3143" s="19" t="str">
        <f>IF(D3143="","",VLOOKUP(D3143, 'Товары '!$B$2:$C$78, 2, FALSE))
</f>
        <v/>
      </c>
      <c r="K3143" s="37">
        <f t="shared" si="62"/>
        <v>0</v>
      </c>
    </row>
    <row r="3144">
      <c r="A3144" s="31">
        <v>39.0</v>
      </c>
      <c r="B3144" s="45"/>
      <c r="C3144" s="46"/>
      <c r="D3144" s="23"/>
      <c r="E3144" s="19"/>
      <c r="F3144" s="19"/>
      <c r="I3144" s="19" t="str">
        <f t="array" ref="I3144">IF(D3144="","",INDEX('Товары '!$D$2:$D$78, MATCH(D3144, 'Товары '!$B$2:$B$78, 0)))
</f>
        <v/>
      </c>
      <c r="J3144" s="19" t="str">
        <f>IF(D3144="","",VLOOKUP(D3144, 'Товары '!$B$2:$C$78, 2, FALSE))
</f>
        <v/>
      </c>
      <c r="K3144" s="37">
        <f t="shared" si="62"/>
        <v>0</v>
      </c>
    </row>
    <row r="3145">
      <c r="A3145" s="31">
        <v>40.0</v>
      </c>
      <c r="B3145" s="45"/>
      <c r="C3145" s="46"/>
      <c r="D3145" s="23"/>
      <c r="E3145" s="19"/>
      <c r="F3145" s="19"/>
      <c r="I3145" s="19" t="str">
        <f t="array" ref="I3145">IF(D3145="","",INDEX('Товары '!$D$2:$D$78, MATCH(D3145, 'Товары '!$B$2:$B$78, 0)))
</f>
        <v/>
      </c>
      <c r="J3145" s="19" t="str">
        <f>IF(D3145="","",VLOOKUP(D3145, 'Товары '!$B$2:$C$78, 2, FALSE))
</f>
        <v/>
      </c>
      <c r="K3145" s="37">
        <f t="shared" si="62"/>
        <v>0</v>
      </c>
    </row>
    <row r="3146">
      <c r="A3146" s="31">
        <v>41.0</v>
      </c>
      <c r="B3146" s="45"/>
      <c r="C3146" s="46"/>
      <c r="D3146" s="23"/>
      <c r="E3146" s="19"/>
      <c r="F3146" s="19"/>
      <c r="I3146" s="19" t="str">
        <f t="array" ref="I3146">IF(D3146="","",INDEX('Товары '!$D$2:$D$78, MATCH(D3146, 'Товары '!$B$2:$B$78, 0)))
</f>
        <v/>
      </c>
      <c r="J3146" s="19" t="str">
        <f>IF(D3146="","",VLOOKUP(D3146, 'Товары '!$B$2:$C$78, 2, FALSE))
</f>
        <v/>
      </c>
      <c r="K3146" s="37">
        <f t="shared" si="62"/>
        <v>0</v>
      </c>
    </row>
    <row r="3147">
      <c r="A3147" s="31">
        <v>42.0</v>
      </c>
      <c r="B3147" s="45"/>
      <c r="C3147" s="46"/>
      <c r="D3147" s="23"/>
      <c r="E3147" s="19"/>
      <c r="F3147" s="19"/>
      <c r="I3147" s="19" t="str">
        <f t="array" ref="I3147">IF(D3147="","",INDEX('Товары '!$D$2:$D$78, MATCH(D3147, 'Товары '!$B$2:$B$78, 0)))
</f>
        <v/>
      </c>
      <c r="J3147" s="19" t="str">
        <f>IF(D3147="","",VLOOKUP(D3147, 'Товары '!$B$2:$C$78, 2, FALSE))
</f>
        <v/>
      </c>
      <c r="K3147" s="37">
        <f t="shared" si="62"/>
        <v>0</v>
      </c>
    </row>
    <row r="3148">
      <c r="A3148" s="31">
        <v>43.0</v>
      </c>
      <c r="B3148" s="45"/>
      <c r="C3148" s="46"/>
      <c r="D3148" s="23"/>
      <c r="E3148" s="19"/>
      <c r="F3148" s="19"/>
      <c r="I3148" s="19" t="str">
        <f t="array" ref="I3148">IF(D3148="","",INDEX('Товары '!$D$2:$D$78, MATCH(D3148, 'Товары '!$B$2:$B$78, 0)))
</f>
        <v/>
      </c>
      <c r="J3148" s="19" t="str">
        <f>IF(D3148="","",VLOOKUP(D3148, 'Товары '!$B$2:$C$78, 2, FALSE))
</f>
        <v/>
      </c>
      <c r="K3148" s="37">
        <f t="shared" si="62"/>
        <v>0</v>
      </c>
    </row>
    <row r="3149">
      <c r="A3149" s="31">
        <v>44.0</v>
      </c>
      <c r="B3149" s="45"/>
      <c r="C3149" s="46"/>
      <c r="D3149" s="23"/>
      <c r="E3149" s="19"/>
      <c r="F3149" s="19"/>
      <c r="I3149" s="19" t="str">
        <f t="array" ref="I3149">IF(D3149="","",INDEX('Товары '!$D$2:$D$78, MATCH(D3149, 'Товары '!$B$2:$B$78, 0)))
</f>
        <v/>
      </c>
      <c r="J3149" s="19" t="str">
        <f>IF(D3149="","",VLOOKUP(D3149, 'Товары '!$B$2:$C$78, 2, FALSE))
</f>
        <v/>
      </c>
      <c r="K3149" s="37">
        <f t="shared" si="62"/>
        <v>0</v>
      </c>
    </row>
    <row r="3150">
      <c r="A3150" s="31">
        <v>45.0</v>
      </c>
      <c r="B3150" s="45"/>
      <c r="C3150" s="46"/>
      <c r="D3150" s="23"/>
      <c r="E3150" s="19"/>
      <c r="F3150" s="19"/>
      <c r="I3150" s="19" t="str">
        <f t="array" ref="I3150">IF(D3150="","",INDEX('Товары '!$D$2:$D$78, MATCH(D3150, 'Товары '!$B$2:$B$78, 0)))
</f>
        <v/>
      </c>
      <c r="J3150" s="19" t="str">
        <f>IF(D3150="","",VLOOKUP(D3150, 'Товары '!$B$2:$C$78, 2, FALSE))
</f>
        <v/>
      </c>
      <c r="K3150" s="37">
        <f t="shared" si="62"/>
        <v>0</v>
      </c>
    </row>
    <row r="3151">
      <c r="A3151" s="31">
        <v>46.0</v>
      </c>
      <c r="B3151" s="45"/>
      <c r="C3151" s="46"/>
      <c r="D3151" s="23"/>
      <c r="E3151" s="19"/>
      <c r="F3151" s="19"/>
      <c r="I3151" s="19" t="str">
        <f t="array" ref="I3151">IF(D3151="","",INDEX('Товары '!$D$2:$D$78, MATCH(D3151, 'Товары '!$B$2:$B$78, 0)))
</f>
        <v/>
      </c>
      <c r="J3151" s="19" t="str">
        <f>IF(D3151="","",VLOOKUP(D3151, 'Товары '!$B$2:$C$78, 2, FALSE))
</f>
        <v/>
      </c>
      <c r="K3151" s="37">
        <f t="shared" si="62"/>
        <v>0</v>
      </c>
    </row>
    <row r="3152">
      <c r="A3152" s="31">
        <v>47.0</v>
      </c>
      <c r="B3152" s="45"/>
      <c r="C3152" s="46"/>
      <c r="D3152" s="23"/>
      <c r="E3152" s="19"/>
      <c r="F3152" s="19"/>
      <c r="I3152" s="19" t="str">
        <f t="array" ref="I3152">IF(D3152="","",INDEX('Товары '!$D$2:$D$78, MATCH(D3152, 'Товары '!$B$2:$B$78, 0)))
</f>
        <v/>
      </c>
      <c r="J3152" s="19" t="str">
        <f>IF(D3152="","",VLOOKUP(D3152, 'Товары '!$B$2:$C$78, 2, FALSE))
</f>
        <v/>
      </c>
      <c r="K3152" s="37">
        <f t="shared" si="62"/>
        <v>0</v>
      </c>
    </row>
    <row r="3153">
      <c r="A3153" s="31">
        <v>48.0</v>
      </c>
      <c r="B3153" s="45"/>
      <c r="C3153" s="46"/>
      <c r="D3153" s="23"/>
      <c r="E3153" s="19"/>
      <c r="F3153" s="19"/>
      <c r="I3153" s="19" t="str">
        <f t="array" ref="I3153">IF(D3153="","",INDEX('Товары '!$D$2:$D$78, MATCH(D3153, 'Товары '!$B$2:$B$78, 0)))
</f>
        <v/>
      </c>
      <c r="J3153" s="19" t="str">
        <f>IF(D3153="","",VLOOKUP(D3153, 'Товары '!$B$2:$C$78, 2, FALSE))
</f>
        <v/>
      </c>
      <c r="K3153" s="37">
        <f t="shared" si="62"/>
        <v>0</v>
      </c>
    </row>
    <row r="3154">
      <c r="A3154" s="31">
        <v>49.0</v>
      </c>
      <c r="B3154" s="45"/>
      <c r="C3154" s="46"/>
      <c r="D3154" s="23"/>
      <c r="E3154" s="19"/>
      <c r="F3154" s="19"/>
      <c r="I3154" s="19" t="str">
        <f t="array" ref="I3154">IF(D3154="","",INDEX('Товары '!$D$2:$D$78, MATCH(D3154, 'Товары '!$B$2:$B$78, 0)))
</f>
        <v/>
      </c>
      <c r="J3154" s="19" t="str">
        <f>IF(D3154="","",VLOOKUP(D3154, 'Товары '!$B$2:$C$78, 2, FALSE))
</f>
        <v/>
      </c>
      <c r="K3154" s="37">
        <f t="shared" si="62"/>
        <v>0</v>
      </c>
    </row>
    <row r="3155">
      <c r="A3155" s="31">
        <v>50.0</v>
      </c>
      <c r="B3155" s="45"/>
      <c r="C3155" s="46"/>
      <c r="D3155" s="23"/>
      <c r="E3155" s="19"/>
      <c r="F3155" s="19"/>
      <c r="I3155" s="19" t="str">
        <f t="array" ref="I3155">IF(D3155="","",INDEX('Товары '!$D$2:$D$78, MATCH(D3155, 'Товары '!$B$2:$B$78, 0)))
</f>
        <v/>
      </c>
      <c r="J3155" s="19" t="str">
        <f>IF(D3155="","",VLOOKUP(D3155, 'Товары '!$B$2:$C$78, 2, FALSE))
</f>
        <v/>
      </c>
      <c r="K3155" s="37">
        <f t="shared" si="62"/>
        <v>0</v>
      </c>
    </row>
    <row r="3156">
      <c r="A3156" s="31">
        <v>51.0</v>
      </c>
      <c r="B3156" s="45"/>
      <c r="C3156" s="46"/>
      <c r="D3156" s="23"/>
      <c r="E3156" s="19"/>
      <c r="F3156" s="19"/>
      <c r="I3156" s="19" t="str">
        <f t="array" ref="I3156">IF(D3156="","",INDEX('Товары '!$D$2:$D$78, MATCH(D3156, 'Товары '!$B$2:$B$78, 0)))
</f>
        <v/>
      </c>
      <c r="J3156" s="19" t="str">
        <f>IF(D3156="","",VLOOKUP(D3156, 'Товары '!$B$2:$C$78, 2, FALSE))
</f>
        <v/>
      </c>
      <c r="K3156" s="37">
        <f t="shared" si="62"/>
        <v>0</v>
      </c>
    </row>
    <row r="3157">
      <c r="A3157" s="31">
        <v>52.0</v>
      </c>
      <c r="B3157" s="45"/>
      <c r="C3157" s="46"/>
      <c r="D3157" s="23"/>
      <c r="E3157" s="19"/>
      <c r="F3157" s="19"/>
      <c r="I3157" s="19" t="str">
        <f t="array" ref="I3157">IF(D3157="","",INDEX('Товары '!$D$2:$D$78, MATCH(D3157, 'Товары '!$B$2:$B$78, 0)))
</f>
        <v/>
      </c>
      <c r="J3157" s="19" t="str">
        <f>IF(D3157="","",VLOOKUP(D3157, 'Товары '!$B$2:$C$78, 2, FALSE))
</f>
        <v/>
      </c>
      <c r="K3157" s="37">
        <f t="shared" si="62"/>
        <v>0</v>
      </c>
    </row>
    <row r="3158">
      <c r="A3158" s="31">
        <v>53.0</v>
      </c>
      <c r="B3158" s="45"/>
      <c r="C3158" s="46"/>
      <c r="D3158" s="23"/>
      <c r="E3158" s="19"/>
      <c r="F3158" s="19"/>
      <c r="I3158" s="19" t="str">
        <f t="array" ref="I3158">IF(D3158="","",INDEX('Товары '!$D$2:$D$78, MATCH(D3158, 'Товары '!$B$2:$B$78, 0)))
</f>
        <v/>
      </c>
      <c r="J3158" s="19" t="str">
        <f>IF(D3158="","",VLOOKUP(D3158, 'Товары '!$B$2:$C$78, 2, FALSE))
</f>
        <v/>
      </c>
      <c r="K3158" s="37">
        <f t="shared" si="62"/>
        <v>0</v>
      </c>
    </row>
    <row r="3159">
      <c r="A3159" s="31">
        <v>54.0</v>
      </c>
      <c r="B3159" s="45"/>
      <c r="C3159" s="46"/>
      <c r="D3159" s="23"/>
      <c r="E3159" s="19"/>
      <c r="F3159" s="19"/>
      <c r="I3159" s="19" t="str">
        <f t="array" ref="I3159">IF(D3159="","",INDEX('Товары '!$D$2:$D$78, MATCH(D3159, 'Товары '!$B$2:$B$78, 0)))
</f>
        <v/>
      </c>
      <c r="J3159" s="19" t="str">
        <f>IF(D3159="","",VLOOKUP(D3159, 'Товары '!$B$2:$C$78, 2, FALSE))
</f>
        <v/>
      </c>
      <c r="K3159" s="37">
        <f t="shared" si="62"/>
        <v>0</v>
      </c>
    </row>
    <row r="3160">
      <c r="A3160" s="31">
        <v>55.0</v>
      </c>
      <c r="B3160" s="45"/>
      <c r="C3160" s="46"/>
      <c r="D3160" s="23"/>
      <c r="E3160" s="19"/>
      <c r="F3160" s="19"/>
      <c r="I3160" s="19" t="str">
        <f t="array" ref="I3160">IF(D3160="","",INDEX('Товары '!$D$2:$D$78, MATCH(D3160, 'Товары '!$B$2:$B$78, 0)))
</f>
        <v/>
      </c>
      <c r="J3160" s="19" t="str">
        <f>IF(D3160="","",VLOOKUP(D3160, 'Товары '!$B$2:$C$78, 2, FALSE))
</f>
        <v/>
      </c>
      <c r="K3160" s="37">
        <f t="shared" si="62"/>
        <v>0</v>
      </c>
    </row>
    <row r="3161">
      <c r="A3161" s="31">
        <v>56.0</v>
      </c>
      <c r="B3161" s="45"/>
      <c r="C3161" s="46"/>
      <c r="D3161" s="23"/>
      <c r="E3161" s="19"/>
      <c r="F3161" s="19"/>
      <c r="I3161" s="19" t="str">
        <f t="array" ref="I3161">IF(D3161="","",INDEX('Товары '!$D$2:$D$78, MATCH(D3161, 'Товары '!$B$2:$B$78, 0)))
</f>
        <v/>
      </c>
      <c r="J3161" s="19" t="str">
        <f>IF(D3161="","",VLOOKUP(D3161, 'Товары '!$B$2:$C$78, 2, FALSE))
</f>
        <v/>
      </c>
      <c r="K3161" s="37">
        <f t="shared" si="62"/>
        <v>0</v>
      </c>
    </row>
    <row r="3162">
      <c r="A3162" s="31">
        <v>57.0</v>
      </c>
      <c r="B3162" s="45"/>
      <c r="C3162" s="46"/>
      <c r="D3162" s="23"/>
      <c r="E3162" s="19"/>
      <c r="F3162" s="19"/>
      <c r="I3162" s="19" t="str">
        <f t="array" ref="I3162">IF(D3162="","",INDEX('Товары '!$D$2:$D$78, MATCH(D3162, 'Товары '!$B$2:$B$78, 0)))
</f>
        <v/>
      </c>
      <c r="J3162" s="19" t="str">
        <f>IF(D3162="","",VLOOKUP(D3162, 'Товары '!$B$2:$C$78, 2, FALSE))
</f>
        <v/>
      </c>
      <c r="K3162" s="37">
        <f t="shared" si="62"/>
        <v>0</v>
      </c>
    </row>
    <row r="3163">
      <c r="A3163" s="31">
        <v>58.0</v>
      </c>
      <c r="B3163" s="45"/>
      <c r="C3163" s="46"/>
      <c r="D3163" s="23"/>
      <c r="E3163" s="19"/>
      <c r="F3163" s="19"/>
      <c r="I3163" s="19" t="str">
        <f t="array" ref="I3163">IF(D3163="","",INDEX('Товары '!$D$2:$D$78, MATCH(D3163, 'Товары '!$B$2:$B$78, 0)))
</f>
        <v/>
      </c>
      <c r="J3163" s="19" t="str">
        <f>IF(D3163="","",VLOOKUP(D3163, 'Товары '!$B$2:$C$78, 2, FALSE))
</f>
        <v/>
      </c>
      <c r="K3163" s="37">
        <f t="shared" si="62"/>
        <v>0</v>
      </c>
    </row>
    <row r="3164">
      <c r="A3164" s="31">
        <v>59.0</v>
      </c>
      <c r="B3164" s="45"/>
      <c r="C3164" s="46"/>
      <c r="D3164" s="23"/>
      <c r="E3164" s="19"/>
      <c r="F3164" s="19"/>
      <c r="I3164" s="19" t="str">
        <f t="array" ref="I3164">IF(D3164="","",INDEX('Товары '!$D$2:$D$78, MATCH(D3164, 'Товары '!$B$2:$B$78, 0)))
</f>
        <v/>
      </c>
      <c r="J3164" s="19" t="str">
        <f>IF(D3164="","",VLOOKUP(D3164, 'Товары '!$B$2:$C$78, 2, FALSE))
</f>
        <v/>
      </c>
      <c r="K3164" s="37">
        <f t="shared" si="62"/>
        <v>0</v>
      </c>
    </row>
    <row r="3165">
      <c r="A3165" s="31">
        <v>60.0</v>
      </c>
      <c r="B3165" s="45"/>
      <c r="C3165" s="46"/>
      <c r="D3165" s="23"/>
      <c r="E3165" s="19"/>
      <c r="F3165" s="19"/>
      <c r="I3165" s="19" t="str">
        <f t="array" ref="I3165">IF(D3165="","",INDEX('Товары '!$D$2:$D$78, MATCH(D3165, 'Товары '!$B$2:$B$78, 0)))
</f>
        <v/>
      </c>
      <c r="J3165" s="19" t="str">
        <f>IF(D3165="","",VLOOKUP(D3165, 'Товары '!$B$2:$C$78, 2, FALSE))
</f>
        <v/>
      </c>
      <c r="K3165" s="37">
        <f t="shared" si="62"/>
        <v>0</v>
      </c>
    </row>
    <row r="3166">
      <c r="A3166" s="24" t="s">
        <v>0</v>
      </c>
      <c r="B3166" s="25" t="s">
        <v>1</v>
      </c>
      <c r="C3166" s="26" t="s">
        <v>2</v>
      </c>
      <c r="D3166" s="27" t="s">
        <v>3</v>
      </c>
      <c r="E3166" s="24" t="s">
        <v>4</v>
      </c>
      <c r="F3166" s="24" t="s">
        <v>5</v>
      </c>
      <c r="G3166" s="28" t="s">
        <v>6</v>
      </c>
      <c r="H3166" s="29" t="s">
        <v>7</v>
      </c>
      <c r="I3166" s="24" t="s">
        <v>8</v>
      </c>
      <c r="J3166" s="24" t="s">
        <v>9</v>
      </c>
      <c r="K3166" s="30" t="s">
        <v>10</v>
      </c>
    </row>
    <row r="3169">
      <c r="A3169" s="31">
        <v>1.0</v>
      </c>
      <c r="B3169" s="38">
        <v>46003.0</v>
      </c>
      <c r="C3169" s="42">
        <v>0.5536111111111112</v>
      </c>
      <c r="D3169" s="9" t="s">
        <v>12</v>
      </c>
      <c r="E3169" s="19"/>
      <c r="F3169" s="19"/>
      <c r="G3169" s="34">
        <f>SUM(K3169:K3228)</f>
        <v>320.5</v>
      </c>
      <c r="H3169" s="35">
        <f>SUM(J3169:K3228)</f>
        <v>719</v>
      </c>
      <c r="I3169" s="44">
        <f t="array" ref="I3169">IF(D3169="","",INDEX('Товары '!$D$2:$D$78, MATCH(D3169, 'Товары '!$B$2:$B$78, 0)))
</f>
        <v>13</v>
      </c>
      <c r="J3169" s="44">
        <f>IF(D3169="","",VLOOKUP(D3169, 'Товары '!$B$2:$C$78, 2, FALSE))
</f>
        <v>6.4</v>
      </c>
      <c r="K3169" s="37">
        <f t="shared" ref="K3169:K3175" si="63">IF(OR(I3169="", J3169=""), "", VALUE(I3169) - VALUE(J3169))-F3169
</f>
        <v>6.6</v>
      </c>
    </row>
    <row r="3170">
      <c r="A3170" s="31">
        <v>2.0</v>
      </c>
      <c r="B3170" s="38">
        <v>46003.0</v>
      </c>
      <c r="C3170" s="39">
        <v>0.5733680555555556</v>
      </c>
      <c r="D3170" s="9" t="s">
        <v>40</v>
      </c>
      <c r="E3170" s="19"/>
      <c r="F3170" s="19"/>
      <c r="I3170" s="44">
        <f t="array" ref="I3170">IF(D3170="","",INDEX('Товары '!$D$2:$D$78, MATCH(D3170, 'Товары '!$B$2:$B$78, 0)))
</f>
        <v>65</v>
      </c>
      <c r="J3170" s="44">
        <f>IF(D3170="","",VLOOKUP(D3170, 'Товары '!$B$2:$C$78, 2, FALSE))
</f>
        <v>37.5</v>
      </c>
      <c r="K3170" s="37">
        <f t="shared" si="63"/>
        <v>27.5</v>
      </c>
    </row>
    <row r="3171">
      <c r="A3171" s="31">
        <v>3.0</v>
      </c>
      <c r="B3171" s="41">
        <v>46003.0</v>
      </c>
      <c r="C3171" s="42">
        <v>0.5740625</v>
      </c>
      <c r="D3171" s="9" t="s">
        <v>18</v>
      </c>
      <c r="E3171" s="19"/>
      <c r="F3171" s="19"/>
      <c r="I3171" s="44">
        <f t="array" ref="I3171">IF(D3171="","",INDEX('Товары '!$D$2:$D$78, MATCH(D3171, 'Товары '!$B$2:$B$78, 0)))
</f>
        <v>15</v>
      </c>
      <c r="J3171" s="44">
        <f>IF(D3171="","",VLOOKUP(D3171, 'Товары '!$B$2:$C$78, 2, FALSE))
</f>
        <v>8</v>
      </c>
      <c r="K3171" s="37">
        <f t="shared" si="63"/>
        <v>7</v>
      </c>
    </row>
    <row r="3172">
      <c r="A3172" s="31">
        <v>4.0</v>
      </c>
      <c r="B3172" s="41">
        <v>46003.0</v>
      </c>
      <c r="C3172" s="42">
        <v>0.5741666666666667</v>
      </c>
      <c r="D3172" s="9" t="s">
        <v>12</v>
      </c>
      <c r="E3172" s="19"/>
      <c r="F3172" s="19"/>
      <c r="I3172" s="44">
        <f t="array" ref="I3172">IF(D3172="","",INDEX('Товары '!$D$2:$D$78, MATCH(D3172, 'Товары '!$B$2:$B$78, 0)))
</f>
        <v>13</v>
      </c>
      <c r="J3172" s="44">
        <f>IF(D3172="","",VLOOKUP(D3172, 'Товары '!$B$2:$C$78, 2, FALSE))
</f>
        <v>6.4</v>
      </c>
      <c r="K3172" s="37">
        <f t="shared" si="63"/>
        <v>6.6</v>
      </c>
    </row>
    <row r="3173">
      <c r="A3173" s="31">
        <v>5.0</v>
      </c>
      <c r="B3173" s="41"/>
      <c r="C3173" s="42"/>
      <c r="D3173" s="9" t="s">
        <v>15</v>
      </c>
      <c r="E3173" s="19"/>
      <c r="F3173" s="19"/>
      <c r="I3173" s="19">
        <f t="array" ref="I3173">IF(D3173="","",INDEX('Товары '!$D$2:$D$78, MATCH(D3173, 'Товары '!$B$2:$B$78, 0)))
</f>
        <v>15</v>
      </c>
      <c r="J3173" s="44">
        <f>IF(D3173="","",VLOOKUP(D3173, 'Товары '!$B$2:$C$78, 2, FALSE))
</f>
        <v>9</v>
      </c>
      <c r="K3173" s="37">
        <f t="shared" si="63"/>
        <v>6</v>
      </c>
    </row>
    <row r="3174">
      <c r="A3174" s="31">
        <v>6.0</v>
      </c>
      <c r="B3174" s="32">
        <v>46003.0</v>
      </c>
      <c r="C3174" s="33">
        <v>0.5792939814814815</v>
      </c>
      <c r="D3174" s="9" t="s">
        <v>15</v>
      </c>
      <c r="E3174" s="19"/>
      <c r="F3174" s="19"/>
      <c r="I3174" s="19">
        <f t="array" ref="I3174">IF(D3174="","",INDEX('Товары '!$D$2:$D$78, MATCH(D3174, 'Товары '!$B$2:$B$78, 0)))
</f>
        <v>15</v>
      </c>
      <c r="J3174" s="44">
        <f>IF(D3174="","",VLOOKUP(D3174, 'Товары '!$B$2:$C$78, 2, FALSE))
</f>
        <v>9</v>
      </c>
      <c r="K3174" s="37">
        <f t="shared" si="63"/>
        <v>6</v>
      </c>
    </row>
    <row r="3175">
      <c r="A3175" s="31">
        <v>7.0</v>
      </c>
      <c r="B3175" s="32">
        <v>46003.0</v>
      </c>
      <c r="C3175" s="33">
        <v>0.5897222222222223</v>
      </c>
      <c r="D3175" s="9" t="s">
        <v>20</v>
      </c>
      <c r="E3175" s="19"/>
      <c r="F3175" s="19"/>
      <c r="I3175" s="44">
        <f t="array" ref="I3175">IF(D3175="","",INDEX('Товары '!$D$2:$D$78, MATCH(D3175, 'Товары '!$B$2:$B$78, 0)))
</f>
        <v>15</v>
      </c>
      <c r="J3175" s="44">
        <f>IF(D3175="","",VLOOKUP(D3175, 'Товары '!$B$2:$C$78, 2, FALSE))
</f>
        <v>9</v>
      </c>
      <c r="K3175" s="37">
        <f t="shared" si="63"/>
        <v>6</v>
      </c>
    </row>
    <row r="3176">
      <c r="A3176" s="31">
        <v>8.0</v>
      </c>
      <c r="B3176" s="38">
        <v>46003.0</v>
      </c>
      <c r="C3176" s="42">
        <v>0.5933217592592592</v>
      </c>
      <c r="D3176" s="9" t="s">
        <v>43</v>
      </c>
      <c r="E3176" s="19"/>
      <c r="F3176" s="19"/>
      <c r="I3176" s="9">
        <v>45.0</v>
      </c>
      <c r="J3176" s="9">
        <v>15.0</v>
      </c>
      <c r="K3176" s="52">
        <v>30.0</v>
      </c>
    </row>
    <row r="3177">
      <c r="A3177" s="31">
        <v>9.0</v>
      </c>
      <c r="B3177" s="38">
        <v>46003.0</v>
      </c>
      <c r="C3177" s="42">
        <v>0.5985648148148148</v>
      </c>
      <c r="D3177" s="9" t="s">
        <v>11</v>
      </c>
      <c r="E3177" s="19"/>
      <c r="F3177" s="9"/>
      <c r="I3177" s="19">
        <f t="array" ref="I3177">IF(D3177="","",INDEX('Товары '!$D$2:$D$78, MATCH(D3177, 'Товары '!$B$2:$B$78, 0)))
</f>
        <v>15</v>
      </c>
      <c r="J3177" s="44">
        <f>IF(D3177="","",VLOOKUP(D3177, 'Товары '!$B$2:$C$78, 2, FALSE))
</f>
        <v>9</v>
      </c>
      <c r="K3177" s="37">
        <f t="shared" ref="K3177:K3206" si="64">IF(OR(I3177="", J3177=""), "", VALUE(I3177) - VALUE(J3177))-F3177
</f>
        <v>6</v>
      </c>
    </row>
    <row r="3178">
      <c r="A3178" s="31">
        <v>10.0</v>
      </c>
      <c r="B3178" s="38">
        <v>46003.0</v>
      </c>
      <c r="C3178" s="42">
        <v>0.6124421296296296</v>
      </c>
      <c r="D3178" s="9" t="s">
        <v>28</v>
      </c>
      <c r="E3178" s="19"/>
      <c r="F3178" s="19"/>
      <c r="I3178" s="44">
        <f t="array" ref="I3178">IF(D3178="","",INDEX('Товары '!$D$2:$D$78, MATCH(D3178, 'Товары '!$B$2:$B$78, 0)))
</f>
        <v>15</v>
      </c>
      <c r="J3178" s="44">
        <f>IF(D3178="","",VLOOKUP(D3178, 'Товары '!$B$2:$C$78, 2, FALSE))
</f>
        <v>8</v>
      </c>
      <c r="K3178" s="37">
        <f t="shared" si="64"/>
        <v>7</v>
      </c>
    </row>
    <row r="3179">
      <c r="A3179" s="31">
        <v>11.0</v>
      </c>
      <c r="B3179" s="38"/>
      <c r="C3179" s="42"/>
      <c r="D3179" s="9" t="s">
        <v>14</v>
      </c>
      <c r="E3179" s="19"/>
      <c r="F3179" s="19"/>
      <c r="I3179" s="44">
        <f t="array" ref="I3179">IF(D3179="","",INDEX('Товары '!$D$2:$D$78, MATCH(D3179, 'Товары '!$B$2:$B$78, 0)))
</f>
        <v>15</v>
      </c>
      <c r="J3179" s="44">
        <f>IF(D3179="","",VLOOKUP(D3179, 'Товары '!$B$2:$C$78, 2, FALSE))
</f>
        <v>9</v>
      </c>
      <c r="K3179" s="37">
        <f t="shared" si="64"/>
        <v>6</v>
      </c>
    </row>
    <row r="3180">
      <c r="A3180" s="31">
        <v>12.0</v>
      </c>
      <c r="B3180" s="38">
        <v>46003.0</v>
      </c>
      <c r="C3180" s="42">
        <v>0.637349537037037</v>
      </c>
      <c r="D3180" s="9" t="s">
        <v>15</v>
      </c>
      <c r="E3180" s="19"/>
      <c r="F3180" s="9"/>
      <c r="I3180" s="19">
        <f t="array" ref="I3180">IF(D3180="","",INDEX('Товары '!$D$2:$D$78, MATCH(D3180, 'Товары '!$B$2:$B$78, 0)))
</f>
        <v>15</v>
      </c>
      <c r="J3180" s="44">
        <f>IF(D3180="","",VLOOKUP(D3180, 'Товары '!$B$2:$C$78, 2, FALSE))
</f>
        <v>9</v>
      </c>
      <c r="K3180" s="37">
        <f t="shared" si="64"/>
        <v>6</v>
      </c>
    </row>
    <row r="3181">
      <c r="A3181" s="31">
        <v>13.0</v>
      </c>
      <c r="B3181" s="38">
        <v>46003.0</v>
      </c>
      <c r="C3181" s="42">
        <v>0.6415393518518518</v>
      </c>
      <c r="D3181" s="9" t="s">
        <v>15</v>
      </c>
      <c r="E3181" s="19"/>
      <c r="F3181" s="19"/>
      <c r="I3181" s="19">
        <f t="array" ref="I3181">IF(D3181="","",INDEX('Товары '!$D$2:$D$78, MATCH(D3181, 'Товары '!$B$2:$B$78, 0)))
</f>
        <v>15</v>
      </c>
      <c r="J3181" s="44">
        <f>IF(D3181="","",VLOOKUP(D3181, 'Товары '!$B$2:$C$78, 2, FALSE))
</f>
        <v>9</v>
      </c>
      <c r="K3181" s="37">
        <f t="shared" si="64"/>
        <v>6</v>
      </c>
    </row>
    <row r="3182">
      <c r="A3182" s="31">
        <v>14.0</v>
      </c>
      <c r="B3182" s="38">
        <v>46003.0</v>
      </c>
      <c r="C3182" s="42">
        <v>0.6415393518518518</v>
      </c>
      <c r="D3182" s="9" t="s">
        <v>15</v>
      </c>
      <c r="E3182" s="19"/>
      <c r="F3182" s="43"/>
      <c r="I3182" s="19">
        <f t="array" ref="I3182">IF(D3182="","",INDEX('Товары '!$D$2:$D$78, MATCH(D3182, 'Товары '!$B$2:$B$78, 0)))
</f>
        <v>15</v>
      </c>
      <c r="J3182" s="44">
        <f>IF(D3182="","",VLOOKUP(D3182, 'Товары '!$B$2:$C$78, 2, FALSE))
</f>
        <v>9</v>
      </c>
      <c r="K3182" s="37">
        <f t="shared" si="64"/>
        <v>6</v>
      </c>
    </row>
    <row r="3183">
      <c r="A3183" s="31">
        <v>15.0</v>
      </c>
      <c r="B3183" s="38">
        <v>46003.0</v>
      </c>
      <c r="C3183" s="42">
        <v>0.6415393518518518</v>
      </c>
      <c r="D3183" s="9" t="s">
        <v>15</v>
      </c>
      <c r="E3183" s="19"/>
      <c r="F3183" s="9"/>
      <c r="I3183" s="19">
        <f t="array" ref="I3183">IF(D3183="","",INDEX('Товары '!$D$2:$D$78, MATCH(D3183, 'Товары '!$B$2:$B$78, 0)))
</f>
        <v>15</v>
      </c>
      <c r="J3183" s="44">
        <f>IF(D3183="","",VLOOKUP(D3183, 'Товары '!$B$2:$C$78, 2, FALSE))
</f>
        <v>9</v>
      </c>
      <c r="K3183" s="37">
        <f t="shared" si="64"/>
        <v>6</v>
      </c>
    </row>
    <row r="3184">
      <c r="A3184" s="31">
        <v>16.0</v>
      </c>
      <c r="B3184" s="38">
        <v>46003.0</v>
      </c>
      <c r="C3184" s="42">
        <v>0.6418171296296297</v>
      </c>
      <c r="D3184" s="9" t="s">
        <v>23</v>
      </c>
      <c r="E3184" s="19"/>
      <c r="F3184" s="19"/>
      <c r="I3184" s="19">
        <f t="array" ref="I3184">IF(D3184="","",INDEX('Товары '!$D$2:$D$78, MATCH(D3184, 'Товары '!$B$2:$B$78, 0)))
</f>
        <v>15</v>
      </c>
      <c r="J3184" s="44">
        <f>IF(D3184="","",VLOOKUP(D3184, 'Товары '!$B$2:$C$78, 2, FALSE))
</f>
        <v>8.5</v>
      </c>
      <c r="K3184" s="37">
        <f t="shared" si="64"/>
        <v>6.5</v>
      </c>
    </row>
    <row r="3185">
      <c r="A3185" s="31">
        <v>17.0</v>
      </c>
      <c r="B3185" s="38">
        <v>46003.0</v>
      </c>
      <c r="C3185" s="42">
        <v>0.6418634259259259</v>
      </c>
      <c r="D3185" s="9" t="s">
        <v>12</v>
      </c>
      <c r="E3185" s="19"/>
      <c r="F3185" s="19"/>
      <c r="I3185" s="44">
        <f t="array" ref="I3185">IF(D3185="","",INDEX('Товары '!$D$2:$D$78, MATCH(D3185, 'Товары '!$B$2:$B$78, 0)))
</f>
        <v>13</v>
      </c>
      <c r="J3185" s="44">
        <f>IF(D3185="","",VLOOKUP(D3185, 'Товары '!$B$2:$C$78, 2, FALSE))
</f>
        <v>6.4</v>
      </c>
      <c r="K3185" s="37">
        <f t="shared" si="64"/>
        <v>6.6</v>
      </c>
    </row>
    <row r="3186">
      <c r="A3186" s="31">
        <v>18.0</v>
      </c>
      <c r="B3186" s="38">
        <v>46003.0</v>
      </c>
      <c r="C3186" s="42">
        <v>0.6498032407407407</v>
      </c>
      <c r="D3186" s="9" t="s">
        <v>20</v>
      </c>
      <c r="E3186" s="19"/>
      <c r="F3186" s="19"/>
      <c r="I3186" s="44">
        <f t="array" ref="I3186">IF(D3186="","",INDEX('Товары '!$D$2:$D$78, MATCH(D3186, 'Товары '!$B$2:$B$78, 0)))
</f>
        <v>15</v>
      </c>
      <c r="J3186" s="44">
        <f>IF(D3186="","",VLOOKUP(D3186, 'Товары '!$B$2:$C$78, 2, FALSE))
</f>
        <v>9</v>
      </c>
      <c r="K3186" s="37">
        <f t="shared" si="64"/>
        <v>6</v>
      </c>
    </row>
    <row r="3187">
      <c r="A3187" s="31">
        <v>19.0</v>
      </c>
      <c r="B3187" s="32">
        <v>46003.0</v>
      </c>
      <c r="C3187" s="33">
        <v>0.6692824074074074</v>
      </c>
      <c r="D3187" s="9" t="s">
        <v>15</v>
      </c>
      <c r="E3187" s="19"/>
      <c r="F3187" s="19"/>
      <c r="I3187" s="19">
        <f t="array" ref="I3187">IF(D3187="","",INDEX('Товары '!$D$2:$D$78, MATCH(D3187, 'Товары '!$B$2:$B$78, 0)))
</f>
        <v>15</v>
      </c>
      <c r="J3187" s="44">
        <f>IF(D3187="","",VLOOKUP(D3187, 'Товары '!$B$2:$C$78, 2, FALSE))
</f>
        <v>9</v>
      </c>
      <c r="K3187" s="37">
        <f t="shared" si="64"/>
        <v>6</v>
      </c>
    </row>
    <row r="3188">
      <c r="A3188" s="31">
        <v>20.0</v>
      </c>
      <c r="B3188" s="38">
        <v>46003.0</v>
      </c>
      <c r="C3188" s="42">
        <v>0.6768518518518518</v>
      </c>
      <c r="D3188" s="9" t="s">
        <v>16</v>
      </c>
      <c r="E3188" s="19"/>
      <c r="F3188" s="19"/>
      <c r="I3188" s="19">
        <f t="array" ref="I3188">IF(D3188="","",INDEX('Товары '!$D$2:$D$78, MATCH(D3188, 'Товары '!$B$2:$B$78, 0)))
</f>
        <v>15</v>
      </c>
      <c r="J3188" s="44">
        <f>IF(D3188="","",VLOOKUP(D3188, 'Товары '!$B$2:$C$78, 2, FALSE))
</f>
        <v>8.5</v>
      </c>
      <c r="K3188" s="37">
        <f t="shared" si="64"/>
        <v>6.5</v>
      </c>
    </row>
    <row r="3189">
      <c r="A3189" s="31">
        <v>21.0</v>
      </c>
      <c r="B3189" s="38">
        <v>46003.0</v>
      </c>
      <c r="C3189" s="42">
        <v>0.6768981481481482</v>
      </c>
      <c r="D3189" s="9" t="s">
        <v>11</v>
      </c>
      <c r="E3189" s="19"/>
      <c r="F3189" s="19"/>
      <c r="I3189" s="19">
        <f t="array" ref="I3189">IF(D3189="","",INDEX('Товары '!$D$2:$D$78, MATCH(D3189, 'Товары '!$B$2:$B$78, 0)))
</f>
        <v>15</v>
      </c>
      <c r="J3189" s="44">
        <f>IF(D3189="","",VLOOKUP(D3189, 'Товары '!$B$2:$C$78, 2, FALSE))
</f>
        <v>9</v>
      </c>
      <c r="K3189" s="37">
        <f t="shared" si="64"/>
        <v>6</v>
      </c>
    </row>
    <row r="3190">
      <c r="A3190" s="31">
        <v>22.0</v>
      </c>
      <c r="B3190" s="32">
        <v>46003.0</v>
      </c>
      <c r="C3190" s="33">
        <v>0.6804050925925926</v>
      </c>
      <c r="D3190" s="9" t="s">
        <v>15</v>
      </c>
      <c r="E3190" s="19"/>
      <c r="F3190" s="19"/>
      <c r="I3190" s="19">
        <f t="array" ref="I3190">IF(D3190="","",INDEX('Товары '!$D$2:$D$78, MATCH(D3190, 'Товары '!$B$2:$B$78, 0)))
</f>
        <v>15</v>
      </c>
      <c r="J3190" s="44">
        <f>IF(D3190="","",VLOOKUP(D3190, 'Товары '!$B$2:$C$78, 2, FALSE))
</f>
        <v>9</v>
      </c>
      <c r="K3190" s="37">
        <f t="shared" si="64"/>
        <v>6</v>
      </c>
    </row>
    <row r="3191">
      <c r="A3191" s="31">
        <v>23.0</v>
      </c>
      <c r="B3191" s="38">
        <v>46003.0</v>
      </c>
      <c r="C3191" s="42">
        <v>0.7040509259259259</v>
      </c>
      <c r="D3191" s="9" t="s">
        <v>12</v>
      </c>
      <c r="E3191" s="19"/>
      <c r="F3191" s="9"/>
      <c r="I3191" s="44">
        <f t="array" ref="I3191">IF(D3191="","",INDEX('Товары '!$D$2:$D$78, MATCH(D3191, 'Товары '!$B$2:$B$78, 0)))
</f>
        <v>13</v>
      </c>
      <c r="J3191" s="44">
        <f>IF(D3191="","",VLOOKUP(D3191, 'Товары '!$B$2:$C$78, 2, FALSE))
</f>
        <v>6.4</v>
      </c>
      <c r="K3191" s="37">
        <f t="shared" si="64"/>
        <v>6.6</v>
      </c>
    </row>
    <row r="3192">
      <c r="A3192" s="31">
        <v>24.0</v>
      </c>
      <c r="B3192" s="38">
        <v>46003.0</v>
      </c>
      <c r="C3192" s="42">
        <v>0.7044097222222222</v>
      </c>
      <c r="D3192" s="9" t="s">
        <v>14</v>
      </c>
      <c r="E3192" s="19"/>
      <c r="F3192" s="19"/>
      <c r="I3192" s="44">
        <f t="array" ref="I3192">IF(D3192="","",INDEX('Товары '!$D$2:$D$78, MATCH(D3192, 'Товары '!$B$2:$B$78, 0)))
</f>
        <v>15</v>
      </c>
      <c r="J3192" s="44">
        <f>IF(D3192="","",VLOOKUP(D3192, 'Товары '!$B$2:$C$78, 2, FALSE))
</f>
        <v>9</v>
      </c>
      <c r="K3192" s="37">
        <f t="shared" si="64"/>
        <v>6</v>
      </c>
    </row>
    <row r="3193">
      <c r="A3193" s="31">
        <v>25.0</v>
      </c>
      <c r="B3193" s="38">
        <v>46003.0</v>
      </c>
      <c r="C3193" s="42">
        <v>0.706087962962963</v>
      </c>
      <c r="D3193" s="9" t="s">
        <v>12</v>
      </c>
      <c r="E3193" s="19"/>
      <c r="F3193" s="9">
        <v>1.0</v>
      </c>
      <c r="I3193" s="44">
        <f t="array" ref="I3193">IF(D3193="","",INDEX('Товары '!$D$2:$D$78, MATCH(D3193, 'Товары '!$B$2:$B$78, 0)))
</f>
        <v>13</v>
      </c>
      <c r="J3193" s="44">
        <f>IF(D3193="","",VLOOKUP(D3193, 'Товары '!$B$2:$C$78, 2, FALSE))
</f>
        <v>6.4</v>
      </c>
      <c r="K3193" s="37">
        <f t="shared" si="64"/>
        <v>5.6</v>
      </c>
    </row>
    <row r="3194">
      <c r="A3194" s="31">
        <v>26.0</v>
      </c>
      <c r="B3194" s="38">
        <v>46003.0</v>
      </c>
      <c r="C3194" s="42">
        <v>0.7325231481481481</v>
      </c>
      <c r="D3194" s="9" t="s">
        <v>14</v>
      </c>
      <c r="E3194" s="19"/>
      <c r="F3194" s="19"/>
      <c r="I3194" s="44">
        <f t="array" ref="I3194">IF(D3194="","",INDEX('Товары '!$D$2:$D$78, MATCH(D3194, 'Товары '!$B$2:$B$78, 0)))
</f>
        <v>15</v>
      </c>
      <c r="J3194" s="44">
        <f>IF(D3194="","",VLOOKUP(D3194, 'Товары '!$B$2:$C$78, 2, FALSE))
</f>
        <v>9</v>
      </c>
      <c r="K3194" s="37">
        <f t="shared" si="64"/>
        <v>6</v>
      </c>
    </row>
    <row r="3195">
      <c r="A3195" s="31">
        <v>27.0</v>
      </c>
      <c r="B3195" s="38">
        <v>46003.0</v>
      </c>
      <c r="C3195" s="42">
        <v>0.7844328703703703</v>
      </c>
      <c r="D3195" s="9" t="s">
        <v>23</v>
      </c>
      <c r="E3195" s="19"/>
      <c r="F3195" s="9">
        <v>5.0</v>
      </c>
      <c r="I3195" s="19">
        <f t="array" ref="I3195">IF(D3195="","",INDEX('Товары '!$D$2:$D$78, MATCH(D3195, 'Товары '!$B$2:$B$78, 0)))
</f>
        <v>15</v>
      </c>
      <c r="J3195" s="44">
        <f>IF(D3195="","",VLOOKUP(D3195, 'Товары '!$B$2:$C$78, 2, FALSE))
</f>
        <v>8.5</v>
      </c>
      <c r="K3195" s="37">
        <f t="shared" si="64"/>
        <v>1.5</v>
      </c>
    </row>
    <row r="3196">
      <c r="A3196" s="31">
        <v>28.0</v>
      </c>
      <c r="B3196" s="32">
        <v>46003.0</v>
      </c>
      <c r="C3196" s="33">
        <v>0.8043518518518519</v>
      </c>
      <c r="D3196" s="9" t="s">
        <v>11</v>
      </c>
      <c r="E3196" s="19"/>
      <c r="F3196" s="19"/>
      <c r="I3196" s="19">
        <f t="array" ref="I3196">IF(D3196="","",INDEX('Товары '!$D$2:$D$78, MATCH(D3196, 'Товары '!$B$2:$B$78, 0)))
</f>
        <v>15</v>
      </c>
      <c r="J3196" s="44">
        <f>IF(D3196="","",VLOOKUP(D3196, 'Товары '!$B$2:$C$78, 2, FALSE))
</f>
        <v>9</v>
      </c>
      <c r="K3196" s="37">
        <f t="shared" si="64"/>
        <v>6</v>
      </c>
    </row>
    <row r="3197">
      <c r="A3197" s="31">
        <v>29.0</v>
      </c>
      <c r="B3197" s="32">
        <v>46003.0</v>
      </c>
      <c r="C3197" s="33">
        <v>0.8171759259259259</v>
      </c>
      <c r="D3197" s="9" t="s">
        <v>11</v>
      </c>
      <c r="E3197" s="19"/>
      <c r="F3197" s="19"/>
      <c r="I3197" s="19">
        <f t="array" ref="I3197">IF(D3197="","",INDEX('Товары '!$D$2:$D$78, MATCH(D3197, 'Товары '!$B$2:$B$78, 0)))
</f>
        <v>15</v>
      </c>
      <c r="J3197" s="44">
        <f>IF(D3197="","",VLOOKUP(D3197, 'Товары '!$B$2:$C$78, 2, FALSE))
</f>
        <v>9</v>
      </c>
      <c r="K3197" s="37">
        <f t="shared" si="64"/>
        <v>6</v>
      </c>
    </row>
    <row r="3198">
      <c r="A3198" s="31">
        <v>30.0</v>
      </c>
      <c r="B3198" s="32">
        <v>46003.0</v>
      </c>
      <c r="C3198" s="33">
        <v>0.8172800925925926</v>
      </c>
      <c r="D3198" s="9" t="s">
        <v>12</v>
      </c>
      <c r="E3198" s="19"/>
      <c r="F3198" s="19"/>
      <c r="I3198" s="44">
        <f t="array" ref="I3198">IF(D3198="","",INDEX('Товары '!$D$2:$D$78, MATCH(D3198, 'Товары '!$B$2:$B$78, 0)))
</f>
        <v>13</v>
      </c>
      <c r="J3198" s="44">
        <f>IF(D3198="","",VLOOKUP(D3198, 'Товары '!$B$2:$C$78, 2, FALSE))
</f>
        <v>6.4</v>
      </c>
      <c r="K3198" s="37">
        <f t="shared" si="64"/>
        <v>6.6</v>
      </c>
    </row>
    <row r="3199">
      <c r="A3199" s="31">
        <v>31.0</v>
      </c>
      <c r="B3199" s="32">
        <v>46003.0</v>
      </c>
      <c r="C3199" s="33">
        <v>0.8313310185185185</v>
      </c>
      <c r="D3199" s="9" t="s">
        <v>17</v>
      </c>
      <c r="E3199" s="19"/>
      <c r="F3199" s="19"/>
      <c r="I3199" s="19">
        <f t="array" ref="I3199">IF(D3199="","",INDEX('Товары '!$D$2:$D$78, MATCH(D3199, 'Товары '!$B$2:$B$78, 0)))
</f>
        <v>15</v>
      </c>
      <c r="J3199" s="44">
        <f>IF(D3199="","",VLOOKUP(D3199, 'Товары '!$B$2:$C$78, 2, FALSE))
</f>
        <v>9</v>
      </c>
      <c r="K3199" s="37">
        <f t="shared" si="64"/>
        <v>6</v>
      </c>
    </row>
    <row r="3200">
      <c r="A3200" s="31">
        <v>32.0</v>
      </c>
      <c r="B3200" s="32">
        <v>46003.0</v>
      </c>
      <c r="C3200" s="33">
        <v>0.8313888888888888</v>
      </c>
      <c r="D3200" s="9" t="s">
        <v>15</v>
      </c>
      <c r="E3200" s="19"/>
      <c r="F3200" s="19"/>
      <c r="I3200" s="19">
        <f t="array" ref="I3200">IF(D3200="","",INDEX('Товары '!$D$2:$D$78, MATCH(D3200, 'Товары '!$B$2:$B$78, 0)))
</f>
        <v>15</v>
      </c>
      <c r="J3200" s="44">
        <f>IF(D3200="","",VLOOKUP(D3200, 'Товары '!$B$2:$C$78, 2, FALSE))
</f>
        <v>9</v>
      </c>
      <c r="K3200" s="37">
        <f t="shared" si="64"/>
        <v>6</v>
      </c>
    </row>
    <row r="3201">
      <c r="A3201" s="31">
        <v>33.0</v>
      </c>
      <c r="B3201" s="32">
        <v>46003.0</v>
      </c>
      <c r="C3201" s="33">
        <v>0.8313888888888888</v>
      </c>
      <c r="D3201" s="9" t="s">
        <v>12</v>
      </c>
      <c r="E3201" s="19"/>
      <c r="F3201" s="19"/>
      <c r="I3201" s="44">
        <f t="array" ref="I3201">IF(D3201="","",INDEX('Товары '!$D$2:$D$78, MATCH(D3201, 'Товары '!$B$2:$B$78, 0)))
</f>
        <v>13</v>
      </c>
      <c r="J3201" s="44">
        <f>IF(D3201="","",VLOOKUP(D3201, 'Товары '!$B$2:$C$78, 2, FALSE))
</f>
        <v>6.4</v>
      </c>
      <c r="K3201" s="37">
        <f t="shared" si="64"/>
        <v>6.6</v>
      </c>
    </row>
    <row r="3202">
      <c r="A3202" s="31">
        <v>34.0</v>
      </c>
      <c r="B3202" s="32">
        <v>46003.0</v>
      </c>
      <c r="C3202" s="33">
        <v>0.8358796296296296</v>
      </c>
      <c r="D3202" s="9" t="s">
        <v>20</v>
      </c>
      <c r="E3202" s="19"/>
      <c r="F3202" s="19"/>
      <c r="I3202" s="44">
        <f t="array" ref="I3202">IF(D3202="","",INDEX('Товары '!$D$2:$D$78, MATCH(D3202, 'Товары '!$B$2:$B$78, 0)))
</f>
        <v>15</v>
      </c>
      <c r="J3202" s="44">
        <f>IF(D3202="","",VLOOKUP(D3202, 'Товары '!$B$2:$C$78, 2, FALSE))
</f>
        <v>9</v>
      </c>
      <c r="K3202" s="37">
        <f t="shared" si="64"/>
        <v>6</v>
      </c>
    </row>
    <row r="3203">
      <c r="A3203" s="31">
        <v>35.0</v>
      </c>
      <c r="B3203" s="32">
        <v>46003.0</v>
      </c>
      <c r="C3203" s="33">
        <v>0.8406828703703704</v>
      </c>
      <c r="D3203" s="9" t="s">
        <v>15</v>
      </c>
      <c r="E3203" s="19"/>
      <c r="F3203" s="19"/>
      <c r="I3203" s="19">
        <f t="array" ref="I3203">IF(D3203="","",INDEX('Товары '!$D$2:$D$78, MATCH(D3203, 'Товары '!$B$2:$B$78, 0)))
</f>
        <v>15</v>
      </c>
      <c r="J3203" s="44">
        <f>IF(D3203="","",VLOOKUP(D3203, 'Товары '!$B$2:$C$78, 2, FALSE))
</f>
        <v>9</v>
      </c>
      <c r="K3203" s="37">
        <f t="shared" si="64"/>
        <v>6</v>
      </c>
    </row>
    <row r="3204">
      <c r="A3204" s="31">
        <v>36.0</v>
      </c>
      <c r="B3204" s="32">
        <v>46003.0</v>
      </c>
      <c r="C3204" s="33">
        <v>0.8469560185185185</v>
      </c>
      <c r="D3204" s="9" t="s">
        <v>12</v>
      </c>
      <c r="E3204" s="19"/>
      <c r="F3204" s="19"/>
      <c r="I3204" s="44">
        <f t="array" ref="I3204">IF(D3204="","",INDEX('Товары '!$D$2:$D$78, MATCH(D3204, 'Товары '!$B$2:$B$78, 0)))
</f>
        <v>13</v>
      </c>
      <c r="J3204" s="44">
        <f>IF(D3204="","",VLOOKUP(D3204, 'Товары '!$B$2:$C$78, 2, FALSE))
</f>
        <v>6.4</v>
      </c>
      <c r="K3204" s="37">
        <f t="shared" si="64"/>
        <v>6.6</v>
      </c>
    </row>
    <row r="3205">
      <c r="A3205" s="31">
        <v>37.0</v>
      </c>
      <c r="B3205" s="32">
        <v>46003.0</v>
      </c>
      <c r="C3205" s="33">
        <v>0.8475115740740741</v>
      </c>
      <c r="D3205" s="9" t="s">
        <v>15</v>
      </c>
      <c r="E3205" s="19"/>
      <c r="F3205" s="19"/>
      <c r="I3205" s="19">
        <f t="array" ref="I3205">IF(D3205="","",INDEX('Товары '!$D$2:$D$78, MATCH(D3205, 'Товары '!$B$2:$B$78, 0)))
</f>
        <v>15</v>
      </c>
      <c r="J3205" s="44">
        <f>IF(D3205="","",VLOOKUP(D3205, 'Товары '!$B$2:$C$78, 2, FALSE))
</f>
        <v>9</v>
      </c>
      <c r="K3205" s="37">
        <f t="shared" si="64"/>
        <v>6</v>
      </c>
    </row>
    <row r="3206">
      <c r="A3206" s="31">
        <v>38.0</v>
      </c>
      <c r="B3206" s="32">
        <v>46003.0</v>
      </c>
      <c r="C3206" s="33">
        <v>0.8490509259259259</v>
      </c>
      <c r="D3206" s="9" t="s">
        <v>12</v>
      </c>
      <c r="E3206" s="19"/>
      <c r="F3206" s="19"/>
      <c r="I3206" s="44">
        <f t="array" ref="I3206">IF(D3206="","",INDEX('Товары '!$D$2:$D$78, MATCH(D3206, 'Товары '!$B$2:$B$78, 0)))
</f>
        <v>13</v>
      </c>
      <c r="J3206" s="44">
        <f>IF(D3206="","",VLOOKUP(D3206, 'Товары '!$B$2:$C$78, 2, FALSE))
</f>
        <v>6.4</v>
      </c>
      <c r="K3206" s="37">
        <f t="shared" si="64"/>
        <v>6.6</v>
      </c>
    </row>
    <row r="3207">
      <c r="A3207" s="31">
        <v>39.0</v>
      </c>
      <c r="B3207" s="32">
        <v>46003.0</v>
      </c>
      <c r="C3207" s="33">
        <v>0.859537037037037</v>
      </c>
      <c r="D3207" s="9" t="s">
        <v>35</v>
      </c>
      <c r="E3207" s="19"/>
      <c r="F3207" s="19"/>
      <c r="I3207" s="9">
        <v>10.0</v>
      </c>
      <c r="J3207" s="9">
        <v>0.0</v>
      </c>
      <c r="K3207" s="52">
        <v>10.0</v>
      </c>
    </row>
    <row r="3208">
      <c r="A3208" s="31">
        <v>40.0</v>
      </c>
      <c r="B3208" s="32">
        <v>46003.0</v>
      </c>
      <c r="C3208" s="33">
        <v>0.8670486111111111</v>
      </c>
      <c r="D3208" s="9" t="s">
        <v>15</v>
      </c>
      <c r="E3208" s="19"/>
      <c r="F3208" s="19"/>
      <c r="I3208" s="19">
        <f t="array" ref="I3208">IF(D3208="","",INDEX('Товары '!$D$2:$D$78, MATCH(D3208, 'Товары '!$B$2:$B$78, 0)))
</f>
        <v>15</v>
      </c>
      <c r="J3208" s="44">
        <f>IF(D3208="","",VLOOKUP(D3208, 'Товары '!$B$2:$C$78, 2, FALSE))
</f>
        <v>9</v>
      </c>
      <c r="K3208" s="37">
        <f t="shared" ref="K3208:K3228" si="65">IF(OR(I3208="", J3208=""), "", VALUE(I3208) - VALUE(J3208))-F3208
</f>
        <v>6</v>
      </c>
    </row>
    <row r="3209">
      <c r="A3209" s="31">
        <v>41.0</v>
      </c>
      <c r="B3209" s="32">
        <v>46003.0</v>
      </c>
      <c r="C3209" s="33">
        <v>0.8672222222222222</v>
      </c>
      <c r="D3209" s="9" t="s">
        <v>12</v>
      </c>
      <c r="E3209" s="19"/>
      <c r="F3209" s="19"/>
      <c r="I3209" s="44">
        <f t="array" ref="I3209">IF(D3209="","",INDEX('Товары '!$D$2:$D$78, MATCH(D3209, 'Товары '!$B$2:$B$78, 0)))
</f>
        <v>13</v>
      </c>
      <c r="J3209" s="44">
        <f>IF(D3209="","",VLOOKUP(D3209, 'Товары '!$B$2:$C$78, 2, FALSE))
</f>
        <v>6.4</v>
      </c>
      <c r="K3209" s="37">
        <f t="shared" si="65"/>
        <v>6.6</v>
      </c>
    </row>
    <row r="3210">
      <c r="A3210" s="31">
        <v>42.0</v>
      </c>
      <c r="B3210" s="32">
        <v>46003.0</v>
      </c>
      <c r="C3210" s="33">
        <v>0.8965277777777778</v>
      </c>
      <c r="D3210" s="9" t="s">
        <v>29</v>
      </c>
      <c r="E3210" s="19"/>
      <c r="F3210" s="9">
        <v>3.0</v>
      </c>
      <c r="I3210" s="44">
        <f t="array" ref="I3210">IF(D3210="","",INDEX('Товары '!$D$2:$D$78, MATCH(D3210, 'Товары '!$B$2:$B$78, 0)))
</f>
        <v>13</v>
      </c>
      <c r="J3210" s="44">
        <f>IF(D3210="","",VLOOKUP(D3210, 'Товары '!$B$2:$C$78, 2, FALSE))
</f>
        <v>7</v>
      </c>
      <c r="K3210" s="37">
        <f t="shared" si="65"/>
        <v>3</v>
      </c>
    </row>
    <row r="3211">
      <c r="A3211" s="31">
        <v>43.0</v>
      </c>
      <c r="B3211" s="32">
        <v>46003.0</v>
      </c>
      <c r="C3211" s="33">
        <v>0.933136574074074</v>
      </c>
      <c r="D3211" s="9" t="s">
        <v>11</v>
      </c>
      <c r="E3211" s="19"/>
      <c r="F3211" s="19"/>
      <c r="I3211" s="19">
        <f t="array" ref="I3211">IF(D3211="","",INDEX('Товары '!$D$2:$D$78, MATCH(D3211, 'Товары '!$B$2:$B$78, 0)))
</f>
        <v>15</v>
      </c>
      <c r="J3211" s="44">
        <f>IF(D3211="","",VLOOKUP(D3211, 'Товары '!$B$2:$C$78, 2, FALSE))
</f>
        <v>9</v>
      </c>
      <c r="K3211" s="37">
        <f t="shared" si="65"/>
        <v>6</v>
      </c>
    </row>
    <row r="3212">
      <c r="A3212" s="31">
        <v>44.0</v>
      </c>
      <c r="B3212" s="32">
        <v>46003.0</v>
      </c>
      <c r="C3212" s="33">
        <v>0.9333333333333333</v>
      </c>
      <c r="D3212" s="9" t="s">
        <v>16</v>
      </c>
      <c r="E3212" s="19"/>
      <c r="F3212" s="19"/>
      <c r="I3212" s="19">
        <f t="array" ref="I3212">IF(D3212="","",INDEX('Товары '!$D$2:$D$78, MATCH(D3212, 'Товары '!$B$2:$B$78, 0)))
</f>
        <v>15</v>
      </c>
      <c r="J3212" s="44">
        <f>IF(D3212="","",VLOOKUP(D3212, 'Товары '!$B$2:$C$78, 2, FALSE))
</f>
        <v>8.5</v>
      </c>
      <c r="K3212" s="37">
        <f t="shared" si="65"/>
        <v>6.5</v>
      </c>
    </row>
    <row r="3213">
      <c r="A3213" s="31">
        <v>45.0</v>
      </c>
      <c r="B3213" s="32">
        <v>46003.0</v>
      </c>
      <c r="C3213" s="33">
        <v>0.9388425925925926</v>
      </c>
      <c r="D3213" s="9" t="s">
        <v>14</v>
      </c>
      <c r="E3213" s="19"/>
      <c r="F3213" s="19"/>
      <c r="I3213" s="44">
        <f t="array" ref="I3213">IF(D3213="","",INDEX('Товары '!$D$2:$D$78, MATCH(D3213, 'Товары '!$B$2:$B$78, 0)))
</f>
        <v>15</v>
      </c>
      <c r="J3213" s="44">
        <f>IF(D3213="","",VLOOKUP(D3213, 'Товары '!$B$2:$C$78, 2, FALSE))
</f>
        <v>9</v>
      </c>
      <c r="K3213" s="37">
        <f t="shared" si="65"/>
        <v>6</v>
      </c>
    </row>
    <row r="3214">
      <c r="A3214" s="31">
        <v>46.0</v>
      </c>
      <c r="B3214" s="45"/>
      <c r="C3214" s="46"/>
      <c r="D3214" s="23"/>
      <c r="E3214" s="19"/>
      <c r="F3214" s="19"/>
      <c r="I3214" s="19" t="str">
        <f t="array" ref="I3214">IF(D3214="","",INDEX('Товары '!$D$2:$D$78, MATCH(D3214, 'Товары '!$B$2:$B$78, 0)))
</f>
        <v/>
      </c>
      <c r="J3214" s="19" t="str">
        <f>IF(D3214="","",VLOOKUP(D3214, 'Товары '!$B$2:$C$78, 2, FALSE))
</f>
        <v/>
      </c>
      <c r="K3214" s="37">
        <f t="shared" si="65"/>
        <v>0</v>
      </c>
    </row>
    <row r="3215">
      <c r="A3215" s="31">
        <v>47.0</v>
      </c>
      <c r="B3215" s="45"/>
      <c r="C3215" s="46"/>
      <c r="D3215" s="23"/>
      <c r="E3215" s="19"/>
      <c r="F3215" s="19"/>
      <c r="I3215" s="19" t="str">
        <f t="array" ref="I3215">IF(D3215="","",INDEX('Товары '!$D$2:$D$78, MATCH(D3215, 'Товары '!$B$2:$B$78, 0)))
</f>
        <v/>
      </c>
      <c r="J3215" s="19" t="str">
        <f>IF(D3215="","",VLOOKUP(D3215, 'Товары '!$B$2:$C$78, 2, FALSE))
</f>
        <v/>
      </c>
      <c r="K3215" s="37">
        <f t="shared" si="65"/>
        <v>0</v>
      </c>
    </row>
    <row r="3216">
      <c r="A3216" s="31">
        <v>48.0</v>
      </c>
      <c r="B3216" s="45"/>
      <c r="C3216" s="46"/>
      <c r="D3216" s="23"/>
      <c r="E3216" s="19"/>
      <c r="F3216" s="19"/>
      <c r="I3216" s="19" t="str">
        <f t="array" ref="I3216">IF(D3216="","",INDEX('Товары '!$D$2:$D$78, MATCH(D3216, 'Товары '!$B$2:$B$78, 0)))
</f>
        <v/>
      </c>
      <c r="J3216" s="19" t="str">
        <f>IF(D3216="","",VLOOKUP(D3216, 'Товары '!$B$2:$C$78, 2, FALSE))
</f>
        <v/>
      </c>
      <c r="K3216" s="37">
        <f t="shared" si="65"/>
        <v>0</v>
      </c>
    </row>
    <row r="3217">
      <c r="A3217" s="31">
        <v>49.0</v>
      </c>
      <c r="B3217" s="45"/>
      <c r="C3217" s="46"/>
      <c r="D3217" s="23"/>
      <c r="E3217" s="19"/>
      <c r="F3217" s="19"/>
      <c r="I3217" s="19" t="str">
        <f t="array" ref="I3217">IF(D3217="","",INDEX('Товары '!$D$2:$D$78, MATCH(D3217, 'Товары '!$B$2:$B$78, 0)))
</f>
        <v/>
      </c>
      <c r="J3217" s="19" t="str">
        <f>IF(D3217="","",VLOOKUP(D3217, 'Товары '!$B$2:$C$78, 2, FALSE))
</f>
        <v/>
      </c>
      <c r="K3217" s="37">
        <f t="shared" si="65"/>
        <v>0</v>
      </c>
    </row>
    <row r="3218">
      <c r="A3218" s="31">
        <v>50.0</v>
      </c>
      <c r="B3218" s="45"/>
      <c r="C3218" s="46"/>
      <c r="D3218" s="23"/>
      <c r="E3218" s="19"/>
      <c r="F3218" s="19"/>
      <c r="I3218" s="19" t="str">
        <f t="array" ref="I3218">IF(D3218="","",INDEX('Товары '!$D$2:$D$78, MATCH(D3218, 'Товары '!$B$2:$B$78, 0)))
</f>
        <v/>
      </c>
      <c r="J3218" s="19" t="str">
        <f>IF(D3218="","",VLOOKUP(D3218, 'Товары '!$B$2:$C$78, 2, FALSE))
</f>
        <v/>
      </c>
      <c r="K3218" s="37">
        <f t="shared" si="65"/>
        <v>0</v>
      </c>
    </row>
    <row r="3219">
      <c r="A3219" s="31">
        <v>51.0</v>
      </c>
      <c r="B3219" s="45"/>
      <c r="C3219" s="46"/>
      <c r="D3219" s="23"/>
      <c r="E3219" s="19"/>
      <c r="F3219" s="19"/>
      <c r="I3219" s="19" t="str">
        <f t="array" ref="I3219">IF(D3219="","",INDEX('Товары '!$D$2:$D$78, MATCH(D3219, 'Товары '!$B$2:$B$78, 0)))
</f>
        <v/>
      </c>
      <c r="J3219" s="19" t="str">
        <f>IF(D3219="","",VLOOKUP(D3219, 'Товары '!$B$2:$C$78, 2, FALSE))
</f>
        <v/>
      </c>
      <c r="K3219" s="37">
        <f t="shared" si="65"/>
        <v>0</v>
      </c>
    </row>
    <row r="3220">
      <c r="A3220" s="31">
        <v>52.0</v>
      </c>
      <c r="B3220" s="45"/>
      <c r="C3220" s="46"/>
      <c r="D3220" s="23"/>
      <c r="E3220" s="19"/>
      <c r="F3220" s="19"/>
      <c r="I3220" s="19" t="str">
        <f t="array" ref="I3220">IF(D3220="","",INDEX('Товары '!$D$2:$D$78, MATCH(D3220, 'Товары '!$B$2:$B$78, 0)))
</f>
        <v/>
      </c>
      <c r="J3220" s="19" t="str">
        <f>IF(D3220="","",VLOOKUP(D3220, 'Товары '!$B$2:$C$78, 2, FALSE))
</f>
        <v/>
      </c>
      <c r="K3220" s="37">
        <f t="shared" si="65"/>
        <v>0</v>
      </c>
    </row>
    <row r="3221">
      <c r="A3221" s="31">
        <v>53.0</v>
      </c>
      <c r="B3221" s="45"/>
      <c r="C3221" s="46"/>
      <c r="D3221" s="23"/>
      <c r="E3221" s="19"/>
      <c r="F3221" s="19"/>
      <c r="I3221" s="19" t="str">
        <f t="array" ref="I3221">IF(D3221="","",INDEX('Товары '!$D$2:$D$78, MATCH(D3221, 'Товары '!$B$2:$B$78, 0)))
</f>
        <v/>
      </c>
      <c r="J3221" s="19" t="str">
        <f>IF(D3221="","",VLOOKUP(D3221, 'Товары '!$B$2:$C$78, 2, FALSE))
</f>
        <v/>
      </c>
      <c r="K3221" s="37">
        <f t="shared" si="65"/>
        <v>0</v>
      </c>
    </row>
    <row r="3222">
      <c r="A3222" s="31">
        <v>54.0</v>
      </c>
      <c r="B3222" s="45"/>
      <c r="C3222" s="46"/>
      <c r="D3222" s="23"/>
      <c r="E3222" s="19"/>
      <c r="F3222" s="19"/>
      <c r="I3222" s="19" t="str">
        <f t="array" ref="I3222">IF(D3222="","",INDEX('Товары '!$D$2:$D$78, MATCH(D3222, 'Товары '!$B$2:$B$78, 0)))
</f>
        <v/>
      </c>
      <c r="J3222" s="19" t="str">
        <f>IF(D3222="","",VLOOKUP(D3222, 'Товары '!$B$2:$C$78, 2, FALSE))
</f>
        <v/>
      </c>
      <c r="K3222" s="37">
        <f t="shared" si="65"/>
        <v>0</v>
      </c>
    </row>
    <row r="3223">
      <c r="A3223" s="31">
        <v>55.0</v>
      </c>
      <c r="B3223" s="45"/>
      <c r="C3223" s="46"/>
      <c r="D3223" s="23"/>
      <c r="E3223" s="19"/>
      <c r="F3223" s="19"/>
      <c r="I3223" s="19" t="str">
        <f t="array" ref="I3223">IF(D3223="","",INDEX('Товары '!$D$2:$D$78, MATCH(D3223, 'Товары '!$B$2:$B$78, 0)))
</f>
        <v/>
      </c>
      <c r="J3223" s="19" t="str">
        <f>IF(D3223="","",VLOOKUP(D3223, 'Товары '!$B$2:$C$78, 2, FALSE))
</f>
        <v/>
      </c>
      <c r="K3223" s="37">
        <f t="shared" si="65"/>
        <v>0</v>
      </c>
    </row>
    <row r="3224">
      <c r="A3224" s="31">
        <v>56.0</v>
      </c>
      <c r="B3224" s="45"/>
      <c r="C3224" s="46"/>
      <c r="D3224" s="23"/>
      <c r="E3224" s="19"/>
      <c r="F3224" s="19"/>
      <c r="I3224" s="19" t="str">
        <f t="array" ref="I3224">IF(D3224="","",INDEX('Товары '!$D$2:$D$78, MATCH(D3224, 'Товары '!$B$2:$B$78, 0)))
</f>
        <v/>
      </c>
      <c r="J3224" s="19" t="str">
        <f>IF(D3224="","",VLOOKUP(D3224, 'Товары '!$B$2:$C$78, 2, FALSE))
</f>
        <v/>
      </c>
      <c r="K3224" s="37">
        <f t="shared" si="65"/>
        <v>0</v>
      </c>
    </row>
    <row r="3225">
      <c r="A3225" s="31">
        <v>57.0</v>
      </c>
      <c r="B3225" s="45"/>
      <c r="C3225" s="46"/>
      <c r="D3225" s="23"/>
      <c r="E3225" s="19"/>
      <c r="F3225" s="19"/>
      <c r="I3225" s="19" t="str">
        <f t="array" ref="I3225">IF(D3225="","",INDEX('Товары '!$D$2:$D$78, MATCH(D3225, 'Товары '!$B$2:$B$78, 0)))
</f>
        <v/>
      </c>
      <c r="J3225" s="19" t="str">
        <f>IF(D3225="","",VLOOKUP(D3225, 'Товары '!$B$2:$C$78, 2, FALSE))
</f>
        <v/>
      </c>
      <c r="K3225" s="37">
        <f t="shared" si="65"/>
        <v>0</v>
      </c>
    </row>
    <row r="3226">
      <c r="A3226" s="31">
        <v>58.0</v>
      </c>
      <c r="B3226" s="45"/>
      <c r="C3226" s="46"/>
      <c r="D3226" s="23"/>
      <c r="E3226" s="19"/>
      <c r="F3226" s="19"/>
      <c r="I3226" s="19" t="str">
        <f t="array" ref="I3226">IF(D3226="","",INDEX('Товары '!$D$2:$D$78, MATCH(D3226, 'Товары '!$B$2:$B$78, 0)))
</f>
        <v/>
      </c>
      <c r="J3226" s="19" t="str">
        <f>IF(D3226="","",VLOOKUP(D3226, 'Товары '!$B$2:$C$78, 2, FALSE))
</f>
        <v/>
      </c>
      <c r="K3226" s="37">
        <f t="shared" si="65"/>
        <v>0</v>
      </c>
    </row>
    <row r="3227">
      <c r="A3227" s="31">
        <v>59.0</v>
      </c>
      <c r="B3227" s="45"/>
      <c r="C3227" s="46"/>
      <c r="D3227" s="23"/>
      <c r="E3227" s="19"/>
      <c r="F3227" s="19"/>
      <c r="I3227" s="19" t="str">
        <f t="array" ref="I3227">IF(D3227="","",INDEX('Товары '!$D$2:$D$78, MATCH(D3227, 'Товары '!$B$2:$B$78, 0)))
</f>
        <v/>
      </c>
      <c r="J3227" s="19" t="str">
        <f>IF(D3227="","",VLOOKUP(D3227, 'Товары '!$B$2:$C$78, 2, FALSE))
</f>
        <v/>
      </c>
      <c r="K3227" s="37">
        <f t="shared" si="65"/>
        <v>0</v>
      </c>
    </row>
    <row r="3228">
      <c r="A3228" s="31">
        <v>60.0</v>
      </c>
      <c r="B3228" s="45"/>
      <c r="C3228" s="46"/>
      <c r="D3228" s="23"/>
      <c r="E3228" s="19"/>
      <c r="F3228" s="19"/>
      <c r="I3228" s="19" t="str">
        <f t="array" ref="I3228">IF(D3228="","",INDEX('Товары '!$D$2:$D$78, MATCH(D3228, 'Товары '!$B$2:$B$78, 0)))
</f>
        <v/>
      </c>
      <c r="J3228" s="19" t="str">
        <f>IF(D3228="","",VLOOKUP(D3228, 'Товары '!$B$2:$C$78, 2, FALSE))
</f>
        <v/>
      </c>
      <c r="K3228" s="37">
        <f t="shared" si="65"/>
        <v>0</v>
      </c>
    </row>
    <row r="3229">
      <c r="A3229" s="24" t="s">
        <v>0</v>
      </c>
      <c r="B3229" s="25" t="s">
        <v>1</v>
      </c>
      <c r="C3229" s="26" t="s">
        <v>2</v>
      </c>
      <c r="D3229" s="27" t="s">
        <v>3</v>
      </c>
      <c r="E3229" s="24" t="s">
        <v>4</v>
      </c>
      <c r="F3229" s="24" t="s">
        <v>5</v>
      </c>
      <c r="G3229" s="28" t="s">
        <v>6</v>
      </c>
      <c r="H3229" s="29" t="s">
        <v>7</v>
      </c>
      <c r="I3229" s="24" t="s">
        <v>8</v>
      </c>
      <c r="J3229" s="24" t="s">
        <v>9</v>
      </c>
      <c r="K3229" s="30" t="s">
        <v>10</v>
      </c>
    </row>
    <row r="3232">
      <c r="A3232" s="31">
        <v>1.0</v>
      </c>
      <c r="B3232" s="38">
        <v>46004.0</v>
      </c>
      <c r="C3232" s="42">
        <v>0.5613773148148148</v>
      </c>
      <c r="D3232" s="9" t="s">
        <v>17</v>
      </c>
      <c r="E3232" s="19"/>
      <c r="F3232" s="19"/>
      <c r="G3232" s="34">
        <f>SUM(K3232:K3291)</f>
        <v>246.1</v>
      </c>
      <c r="H3232" s="35">
        <f>SUM(J3232:K3291)</f>
        <v>541</v>
      </c>
      <c r="I3232" s="19">
        <f t="array" ref="I3232">IF(D3232="","",INDEX('Товары '!$D$2:$D$78, MATCH(D3232, 'Товары '!$B$2:$B$78, 0)))
</f>
        <v>15</v>
      </c>
      <c r="J3232" s="44">
        <f>IF(D3232="","",VLOOKUP(D3232, 'Товары '!$B$2:$C$78, 2, FALSE))
</f>
        <v>9</v>
      </c>
      <c r="K3232" s="37">
        <f t="shared" ref="K3232:K3291" si="66">IF(OR(I3232="", J3232=""), "", VALUE(I3232) - VALUE(J3232))-F3232
</f>
        <v>6</v>
      </c>
    </row>
    <row r="3233">
      <c r="A3233" s="31">
        <v>2.0</v>
      </c>
      <c r="B3233" s="38">
        <v>46004.0</v>
      </c>
      <c r="C3233" s="39">
        <v>0.561400462962963</v>
      </c>
      <c r="D3233" s="9" t="s">
        <v>21</v>
      </c>
      <c r="E3233" s="19"/>
      <c r="F3233" s="19"/>
      <c r="I3233" s="19">
        <f t="array" ref="I3233">IF(D3233="","",INDEX('Товары '!$D$2:$D$78, MATCH(D3233, 'Товары '!$B$2:$B$78, 0)))
</f>
        <v>15</v>
      </c>
      <c r="J3233" s="44">
        <f>IF(D3233="","",VLOOKUP(D3233, 'Товары '!$B$2:$C$78, 2, FALSE))
</f>
        <v>6.9</v>
      </c>
      <c r="K3233" s="37">
        <f t="shared" si="66"/>
        <v>8.1</v>
      </c>
    </row>
    <row r="3234">
      <c r="A3234" s="31">
        <v>3.0</v>
      </c>
      <c r="B3234" s="41">
        <v>46004.0</v>
      </c>
      <c r="C3234" s="42">
        <v>0.5619675925925925</v>
      </c>
      <c r="D3234" s="9" t="s">
        <v>23</v>
      </c>
      <c r="E3234" s="19"/>
      <c r="F3234" s="19"/>
      <c r="I3234" s="19">
        <f t="array" ref="I3234">IF(D3234="","",INDEX('Товары '!$D$2:$D$78, MATCH(D3234, 'Товары '!$B$2:$B$78, 0)))
</f>
        <v>15</v>
      </c>
      <c r="J3234" s="44">
        <f>IF(D3234="","",VLOOKUP(D3234, 'Товары '!$B$2:$C$78, 2, FALSE))
</f>
        <v>8.5</v>
      </c>
      <c r="K3234" s="37">
        <f t="shared" si="66"/>
        <v>6.5</v>
      </c>
    </row>
    <row r="3235">
      <c r="A3235" s="31">
        <v>4.0</v>
      </c>
      <c r="B3235" s="41">
        <v>46004.0</v>
      </c>
      <c r="C3235" s="42">
        <v>0.5701273148148148</v>
      </c>
      <c r="D3235" s="9" t="s">
        <v>19</v>
      </c>
      <c r="E3235" s="19"/>
      <c r="F3235" s="19"/>
      <c r="I3235" s="44">
        <f t="array" ref="I3235">IF(D3235="","",INDEX('Товары '!$D$2:$D$78, MATCH(D3235, 'Товары '!$B$2:$B$78, 0)))
</f>
        <v>13</v>
      </c>
      <c r="J3235" s="44">
        <f>IF(D3235="","",VLOOKUP(D3235, 'Товары '!$B$2:$C$78, 2, FALSE))
</f>
        <v>6.4</v>
      </c>
      <c r="K3235" s="37">
        <f t="shared" si="66"/>
        <v>6.6</v>
      </c>
    </row>
    <row r="3236">
      <c r="A3236" s="31">
        <v>5.0</v>
      </c>
      <c r="B3236" s="41">
        <v>46004.0</v>
      </c>
      <c r="C3236" s="42">
        <v>0.5925694444444445</v>
      </c>
      <c r="D3236" s="9" t="s">
        <v>12</v>
      </c>
      <c r="E3236" s="19"/>
      <c r="F3236" s="9">
        <v>8.0</v>
      </c>
      <c r="I3236" s="44">
        <f t="array" ref="I3236">IF(D3236="","",INDEX('Товары '!$D$2:$D$78, MATCH(D3236, 'Товары '!$B$2:$B$78, 0)))
</f>
        <v>13</v>
      </c>
      <c r="J3236" s="44">
        <f>IF(D3236="","",VLOOKUP(D3236, 'Товары '!$B$2:$C$78, 2, FALSE))
</f>
        <v>6.4</v>
      </c>
      <c r="K3236" s="37">
        <f t="shared" si="66"/>
        <v>-1.4</v>
      </c>
    </row>
    <row r="3237">
      <c r="A3237" s="31">
        <v>6.0</v>
      </c>
      <c r="B3237" s="32">
        <v>46004.0</v>
      </c>
      <c r="C3237" s="33">
        <v>0.6091319444444444</v>
      </c>
      <c r="D3237" s="9" t="s">
        <v>22</v>
      </c>
      <c r="E3237" s="19"/>
      <c r="F3237" s="9">
        <v>5.0</v>
      </c>
      <c r="I3237" s="44">
        <f t="array" ref="I3237">IF(D3237="","",INDEX('Товары '!$D$2:$D$78, MATCH(D3237, 'Товары '!$B$2:$B$78, 0)))
</f>
        <v>15</v>
      </c>
      <c r="J3237" s="44">
        <f>IF(D3237="","",VLOOKUP(D3237, 'Товары '!$B$2:$C$78, 2, FALSE))
</f>
        <v>6</v>
      </c>
      <c r="K3237" s="37">
        <f t="shared" si="66"/>
        <v>4</v>
      </c>
    </row>
    <row r="3238">
      <c r="A3238" s="31">
        <v>7.0</v>
      </c>
      <c r="B3238" s="32">
        <v>46004.0</v>
      </c>
      <c r="C3238" s="33">
        <v>0.6129861111111111</v>
      </c>
      <c r="D3238" s="9" t="s">
        <v>20</v>
      </c>
      <c r="E3238" s="19"/>
      <c r="F3238" s="19"/>
      <c r="I3238" s="44">
        <f t="array" ref="I3238">IF(D3238="","",INDEX('Товары '!$D$2:$D$78, MATCH(D3238, 'Товары '!$B$2:$B$78, 0)))
</f>
        <v>15</v>
      </c>
      <c r="J3238" s="44">
        <f>IF(D3238="","",VLOOKUP(D3238, 'Товары '!$B$2:$C$78, 2, FALSE))
</f>
        <v>9</v>
      </c>
      <c r="K3238" s="37">
        <f t="shared" si="66"/>
        <v>6</v>
      </c>
    </row>
    <row r="3239">
      <c r="A3239" s="31">
        <v>8.0</v>
      </c>
      <c r="B3239" s="38">
        <v>46004.0</v>
      </c>
      <c r="C3239" s="42">
        <v>0.6131134259259259</v>
      </c>
      <c r="D3239" s="9" t="s">
        <v>20</v>
      </c>
      <c r="E3239" s="19"/>
      <c r="F3239" s="19"/>
      <c r="I3239" s="44">
        <f t="array" ref="I3239">IF(D3239="","",INDEX('Товары '!$D$2:$D$78, MATCH(D3239, 'Товары '!$B$2:$B$78, 0)))
</f>
        <v>15</v>
      </c>
      <c r="J3239" s="44">
        <f>IF(D3239="","",VLOOKUP(D3239, 'Товары '!$B$2:$C$78, 2, FALSE))
</f>
        <v>9</v>
      </c>
      <c r="K3239" s="37">
        <f t="shared" si="66"/>
        <v>6</v>
      </c>
    </row>
    <row r="3240">
      <c r="A3240" s="31">
        <v>9.0</v>
      </c>
      <c r="B3240" s="38">
        <v>46004.0</v>
      </c>
      <c r="C3240" s="42">
        <v>0.6131134259259259</v>
      </c>
      <c r="D3240" s="9" t="s">
        <v>21</v>
      </c>
      <c r="E3240" s="19"/>
      <c r="F3240" s="9"/>
      <c r="I3240" s="19">
        <f t="array" ref="I3240">IF(D3240="","",INDEX('Товары '!$D$2:$D$78, MATCH(D3240, 'Товары '!$B$2:$B$78, 0)))
</f>
        <v>15</v>
      </c>
      <c r="J3240" s="44">
        <f>IF(D3240="","",VLOOKUP(D3240, 'Товары '!$B$2:$C$78, 2, FALSE))
</f>
        <v>6.9</v>
      </c>
      <c r="K3240" s="37">
        <f t="shared" si="66"/>
        <v>8.1</v>
      </c>
    </row>
    <row r="3241">
      <c r="A3241" s="31">
        <v>10.0</v>
      </c>
      <c r="B3241" s="38">
        <v>46004.0</v>
      </c>
      <c r="C3241" s="42">
        <v>0.6132060185185185</v>
      </c>
      <c r="D3241" s="9" t="s">
        <v>37</v>
      </c>
      <c r="E3241" s="19"/>
      <c r="F3241" s="19"/>
      <c r="I3241" s="44">
        <f t="array" ref="I3241">IF(D3241="","",INDEX('Товары '!$D$2:$D$78, MATCH(D3241, 'Товары '!$B$2:$B$78, 0)))
</f>
        <v>15</v>
      </c>
      <c r="J3241" s="44">
        <f>IF(D3241="","",VLOOKUP(D3241, 'Товары '!$B$2:$C$78, 2, FALSE))
</f>
        <v>8</v>
      </c>
      <c r="K3241" s="37">
        <f t="shared" si="66"/>
        <v>7</v>
      </c>
    </row>
    <row r="3242">
      <c r="A3242" s="31">
        <v>11.0</v>
      </c>
      <c r="B3242" s="38">
        <v>46004.0</v>
      </c>
      <c r="C3242" s="42">
        <v>0.6133449074074074</v>
      </c>
      <c r="D3242" s="9" t="s">
        <v>12</v>
      </c>
      <c r="E3242" s="19"/>
      <c r="F3242" s="19"/>
      <c r="I3242" s="44">
        <f t="array" ref="I3242">IF(D3242="","",INDEX('Товары '!$D$2:$D$78, MATCH(D3242, 'Товары '!$B$2:$B$78, 0)))
</f>
        <v>13</v>
      </c>
      <c r="J3242" s="44">
        <f>IF(D3242="","",VLOOKUP(D3242, 'Товары '!$B$2:$C$78, 2, FALSE))
</f>
        <v>6.4</v>
      </c>
      <c r="K3242" s="37">
        <f t="shared" si="66"/>
        <v>6.6</v>
      </c>
    </row>
    <row r="3243">
      <c r="A3243" s="31">
        <v>12.0</v>
      </c>
      <c r="B3243" s="38">
        <v>46004.0</v>
      </c>
      <c r="C3243" s="42">
        <v>0.6273263888888889</v>
      </c>
      <c r="D3243" s="9" t="s">
        <v>11</v>
      </c>
      <c r="E3243" s="19"/>
      <c r="F3243" s="9"/>
      <c r="I3243" s="19">
        <f t="array" ref="I3243">IF(D3243="","",INDEX('Товары '!$D$2:$D$78, MATCH(D3243, 'Товары '!$B$2:$B$78, 0)))
</f>
        <v>15</v>
      </c>
      <c r="J3243" s="44">
        <f>IF(D3243="","",VLOOKUP(D3243, 'Товары '!$B$2:$C$78, 2, FALSE))
</f>
        <v>9</v>
      </c>
      <c r="K3243" s="37">
        <f t="shared" si="66"/>
        <v>6</v>
      </c>
    </row>
    <row r="3244">
      <c r="A3244" s="31">
        <v>13.0</v>
      </c>
      <c r="B3244" s="38">
        <v>46004.0</v>
      </c>
      <c r="C3244" s="42">
        <v>0.6798032407407407</v>
      </c>
      <c r="D3244" s="9" t="s">
        <v>14</v>
      </c>
      <c r="E3244" s="19"/>
      <c r="F3244" s="19"/>
      <c r="I3244" s="44">
        <f t="array" ref="I3244">IF(D3244="","",INDEX('Товары '!$D$2:$D$78, MATCH(D3244, 'Товары '!$B$2:$B$78, 0)))
</f>
        <v>15</v>
      </c>
      <c r="J3244" s="44">
        <f>IF(D3244="","",VLOOKUP(D3244, 'Товары '!$B$2:$C$78, 2, FALSE))
</f>
        <v>9</v>
      </c>
      <c r="K3244" s="37">
        <f t="shared" si="66"/>
        <v>6</v>
      </c>
    </row>
    <row r="3245">
      <c r="A3245" s="31">
        <v>14.0</v>
      </c>
      <c r="B3245" s="38">
        <v>46004.0</v>
      </c>
      <c r="C3245" s="42">
        <v>0.7048842592592592</v>
      </c>
      <c r="D3245" s="9" t="s">
        <v>20</v>
      </c>
      <c r="E3245" s="9" t="s">
        <v>44</v>
      </c>
      <c r="F3245" s="43"/>
      <c r="I3245" s="44">
        <f t="array" ref="I3245">IF(D3245="","",INDEX('Товары '!$D$2:$D$78, MATCH(D3245, 'Товары '!$B$2:$B$78, 0)))
</f>
        <v>15</v>
      </c>
      <c r="J3245" s="44">
        <f>IF(D3245="","",VLOOKUP(D3245, 'Товары '!$B$2:$C$78, 2, FALSE))
</f>
        <v>9</v>
      </c>
      <c r="K3245" s="37">
        <f t="shared" si="66"/>
        <v>6</v>
      </c>
    </row>
    <row r="3246">
      <c r="A3246" s="31">
        <v>15.0</v>
      </c>
      <c r="B3246" s="38">
        <v>46004.0</v>
      </c>
      <c r="C3246" s="42">
        <v>0.7436921296296296</v>
      </c>
      <c r="D3246" s="9" t="s">
        <v>12</v>
      </c>
      <c r="E3246" s="19"/>
      <c r="F3246" s="9"/>
      <c r="I3246" s="44">
        <f t="array" ref="I3246">IF(D3246="","",INDEX('Товары '!$D$2:$D$78, MATCH(D3246, 'Товары '!$B$2:$B$78, 0)))
</f>
        <v>13</v>
      </c>
      <c r="J3246" s="44">
        <f>IF(D3246="","",VLOOKUP(D3246, 'Товары '!$B$2:$C$78, 2, FALSE))
</f>
        <v>6.4</v>
      </c>
      <c r="K3246" s="37">
        <f t="shared" si="66"/>
        <v>6.6</v>
      </c>
    </row>
    <row r="3247">
      <c r="A3247" s="31">
        <v>16.0</v>
      </c>
      <c r="B3247" s="38">
        <v>46004.0</v>
      </c>
      <c r="C3247" s="42">
        <v>0.7437962962962963</v>
      </c>
      <c r="D3247" s="9" t="s">
        <v>16</v>
      </c>
      <c r="E3247" s="19"/>
      <c r="F3247" s="19"/>
      <c r="I3247" s="19">
        <f t="array" ref="I3247">IF(D3247="","",INDEX('Товары '!$D$2:$D$78, MATCH(D3247, 'Товары '!$B$2:$B$78, 0)))
</f>
        <v>15</v>
      </c>
      <c r="J3247" s="44">
        <f>IF(D3247="","",VLOOKUP(D3247, 'Товары '!$B$2:$C$78, 2, FALSE))
</f>
        <v>8.5</v>
      </c>
      <c r="K3247" s="37">
        <f t="shared" si="66"/>
        <v>6.5</v>
      </c>
    </row>
    <row r="3248">
      <c r="A3248" s="31">
        <v>17.0</v>
      </c>
      <c r="B3248" s="38">
        <v>46004.0</v>
      </c>
      <c r="C3248" s="42">
        <v>0.7582986111111111</v>
      </c>
      <c r="D3248" s="9" t="s">
        <v>12</v>
      </c>
      <c r="E3248" s="19"/>
      <c r="F3248" s="19"/>
      <c r="I3248" s="44">
        <f t="array" ref="I3248">IF(D3248="","",INDEX('Товары '!$D$2:$D$78, MATCH(D3248, 'Товары '!$B$2:$B$78, 0)))
</f>
        <v>13</v>
      </c>
      <c r="J3248" s="44">
        <f>IF(D3248="","",VLOOKUP(D3248, 'Товары '!$B$2:$C$78, 2, FALSE))
</f>
        <v>6.4</v>
      </c>
      <c r="K3248" s="37">
        <f t="shared" si="66"/>
        <v>6.6</v>
      </c>
    </row>
    <row r="3249">
      <c r="A3249" s="31">
        <v>18.0</v>
      </c>
      <c r="B3249" s="38">
        <v>46004.0</v>
      </c>
      <c r="C3249" s="42">
        <v>0.7499537037037037</v>
      </c>
      <c r="D3249" s="9" t="s">
        <v>15</v>
      </c>
      <c r="E3249" s="19"/>
      <c r="F3249" s="19"/>
      <c r="I3249" s="19">
        <f t="array" ref="I3249">IF(D3249="","",INDEX('Товары '!$D$2:$D$78, MATCH(D3249, 'Товары '!$B$2:$B$78, 0)))
</f>
        <v>15</v>
      </c>
      <c r="J3249" s="44">
        <f>IF(D3249="","",VLOOKUP(D3249, 'Товары '!$B$2:$C$78, 2, FALSE))
</f>
        <v>9</v>
      </c>
      <c r="K3249" s="37">
        <f t="shared" si="66"/>
        <v>6</v>
      </c>
    </row>
    <row r="3250">
      <c r="A3250" s="31">
        <v>19.0</v>
      </c>
      <c r="B3250" s="32">
        <v>46004.0</v>
      </c>
      <c r="C3250" s="33">
        <v>0.750162037037037</v>
      </c>
      <c r="D3250" s="9" t="s">
        <v>21</v>
      </c>
      <c r="E3250" s="19"/>
      <c r="F3250" s="19"/>
      <c r="I3250" s="19">
        <f t="array" ref="I3250">IF(D3250="","",INDEX('Товары '!$D$2:$D$78, MATCH(D3250, 'Товары '!$B$2:$B$78, 0)))
</f>
        <v>15</v>
      </c>
      <c r="J3250" s="44">
        <f>IF(D3250="","",VLOOKUP(D3250, 'Товары '!$B$2:$C$78, 2, FALSE))
</f>
        <v>6.9</v>
      </c>
      <c r="K3250" s="37">
        <f t="shared" si="66"/>
        <v>8.1</v>
      </c>
    </row>
    <row r="3251">
      <c r="A3251" s="31">
        <v>20.0</v>
      </c>
      <c r="B3251" s="38">
        <v>46004.0</v>
      </c>
      <c r="C3251" s="42">
        <v>0.7503240740740741</v>
      </c>
      <c r="D3251" s="9" t="s">
        <v>21</v>
      </c>
      <c r="E3251" s="19"/>
      <c r="F3251" s="19"/>
      <c r="I3251" s="19">
        <f t="array" ref="I3251">IF(D3251="","",INDEX('Товары '!$D$2:$D$78, MATCH(D3251, 'Товары '!$B$2:$B$78, 0)))
</f>
        <v>15</v>
      </c>
      <c r="J3251" s="44">
        <f>IF(D3251="","",VLOOKUP(D3251, 'Товары '!$B$2:$C$78, 2, FALSE))
</f>
        <v>6.9</v>
      </c>
      <c r="K3251" s="37">
        <f t="shared" si="66"/>
        <v>8.1</v>
      </c>
    </row>
    <row r="3252">
      <c r="A3252" s="31">
        <v>21.0</v>
      </c>
      <c r="B3252" s="38">
        <v>46004.0</v>
      </c>
      <c r="C3252" s="42">
        <v>0.7756712962962963</v>
      </c>
      <c r="D3252" s="9" t="s">
        <v>24</v>
      </c>
      <c r="E3252" s="19"/>
      <c r="F3252" s="19"/>
      <c r="I3252" s="44">
        <f t="array" ref="I3252">IF(D3252="","",INDEX('Товары '!$D$2:$D$78, MATCH(D3252, 'Товары '!$B$2:$B$78, 0)))
</f>
        <v>15</v>
      </c>
      <c r="J3252" s="44">
        <f>IF(D3252="","",VLOOKUP(D3252, 'Товары '!$B$2:$C$78, 2, FALSE))
</f>
        <v>8.5</v>
      </c>
      <c r="K3252" s="37">
        <f t="shared" si="66"/>
        <v>6.5</v>
      </c>
    </row>
    <row r="3253">
      <c r="A3253" s="31">
        <v>22.0</v>
      </c>
      <c r="B3253" s="32">
        <v>46004.0</v>
      </c>
      <c r="C3253" s="33">
        <v>0.7965277777777777</v>
      </c>
      <c r="D3253" s="9" t="s">
        <v>45</v>
      </c>
      <c r="E3253" s="19"/>
      <c r="F3253" s="9">
        <v>5.0</v>
      </c>
      <c r="I3253" s="44">
        <f t="array" ref="I3253">IF(D3253="","",INDEX('Товары '!$D$2:$D$78, MATCH(D3253, 'Товары '!$B$2:$B$78, 0)))
</f>
        <v>15</v>
      </c>
      <c r="J3253" s="44">
        <f>IF(D3253="","",VLOOKUP(D3253, 'Товары '!$B$2:$C$78, 2, FALSE))
</f>
        <v>8</v>
      </c>
      <c r="K3253" s="37">
        <f t="shared" si="66"/>
        <v>2</v>
      </c>
    </row>
    <row r="3254">
      <c r="A3254" s="31">
        <v>23.0</v>
      </c>
      <c r="B3254" s="38">
        <v>46004.0</v>
      </c>
      <c r="C3254" s="42">
        <v>0.8226041666666667</v>
      </c>
      <c r="D3254" s="9" t="s">
        <v>35</v>
      </c>
      <c r="E3254" s="19"/>
      <c r="F3254" s="9">
        <v>3.0</v>
      </c>
      <c r="I3254" s="19">
        <f t="array" ref="I3254">IF(D3254="","",INDEX('Товары '!$D$2:$D$78, MATCH(D3254, 'Товары '!$B$2:$B$78, 0)))
</f>
        <v>15</v>
      </c>
      <c r="J3254" s="19">
        <f>IF(D3254="","",VLOOKUP(D3254, 'Товары '!$B$2:$C$78, 2, FALSE))
</f>
        <v>0</v>
      </c>
      <c r="K3254" s="37">
        <f t="shared" si="66"/>
        <v>12</v>
      </c>
    </row>
    <row r="3255">
      <c r="A3255" s="31">
        <v>24.0</v>
      </c>
      <c r="B3255" s="38">
        <v>46004.0</v>
      </c>
      <c r="C3255" s="42">
        <v>0.8253819444444445</v>
      </c>
      <c r="D3255" s="9" t="s">
        <v>21</v>
      </c>
      <c r="E3255" s="19"/>
      <c r="F3255" s="19"/>
      <c r="I3255" s="19">
        <f t="array" ref="I3255">IF(D3255="","",INDEX('Товары '!$D$2:$D$78, MATCH(D3255, 'Товары '!$B$2:$B$78, 0)))
</f>
        <v>15</v>
      </c>
      <c r="J3255" s="44">
        <f>IF(D3255="","",VLOOKUP(D3255, 'Товары '!$B$2:$C$78, 2, FALSE))
</f>
        <v>6.9</v>
      </c>
      <c r="K3255" s="37">
        <f t="shared" si="66"/>
        <v>8.1</v>
      </c>
    </row>
    <row r="3256">
      <c r="A3256" s="31">
        <v>25.0</v>
      </c>
      <c r="B3256" s="38">
        <v>46004.0</v>
      </c>
      <c r="C3256" s="42">
        <v>0.8255208333333334</v>
      </c>
      <c r="D3256" s="9" t="s">
        <v>12</v>
      </c>
      <c r="E3256" s="19"/>
      <c r="F3256" s="19"/>
      <c r="I3256" s="44">
        <f t="array" ref="I3256">IF(D3256="","",INDEX('Товары '!$D$2:$D$78, MATCH(D3256, 'Товары '!$B$2:$B$78, 0)))
</f>
        <v>13</v>
      </c>
      <c r="J3256" s="44">
        <f>IF(D3256="","",VLOOKUP(D3256, 'Товары '!$B$2:$C$78, 2, FALSE))
</f>
        <v>6.4</v>
      </c>
      <c r="K3256" s="37">
        <f t="shared" si="66"/>
        <v>6.6</v>
      </c>
    </row>
    <row r="3257">
      <c r="A3257" s="31">
        <v>26.0</v>
      </c>
      <c r="B3257" s="38">
        <v>46004.0</v>
      </c>
      <c r="C3257" s="42">
        <v>0.8340740740740741</v>
      </c>
      <c r="D3257" s="9" t="s">
        <v>11</v>
      </c>
      <c r="E3257" s="19"/>
      <c r="F3257" s="19"/>
      <c r="I3257" s="19">
        <f t="array" ref="I3257">IF(D3257="","",INDEX('Товары '!$D$2:$D$78, MATCH(D3257, 'Товары '!$B$2:$B$78, 0)))
</f>
        <v>15</v>
      </c>
      <c r="J3257" s="44">
        <f>IF(D3257="","",VLOOKUP(D3257, 'Товары '!$B$2:$C$78, 2, FALSE))
</f>
        <v>9</v>
      </c>
      <c r="K3257" s="37">
        <f t="shared" si="66"/>
        <v>6</v>
      </c>
    </row>
    <row r="3258">
      <c r="A3258" s="31">
        <v>27.0</v>
      </c>
      <c r="B3258" s="38">
        <v>46004.0</v>
      </c>
      <c r="C3258" s="42">
        <v>0.8375115740740741</v>
      </c>
      <c r="D3258" s="9" t="s">
        <v>21</v>
      </c>
      <c r="E3258" s="19"/>
      <c r="F3258" s="19"/>
      <c r="I3258" s="19">
        <f t="array" ref="I3258">IF(D3258="","",INDEX('Товары '!$D$2:$D$78, MATCH(D3258, 'Товары '!$B$2:$B$78, 0)))
</f>
        <v>15</v>
      </c>
      <c r="J3258" s="44">
        <f>IF(D3258="","",VLOOKUP(D3258, 'Товары '!$B$2:$C$78, 2, FALSE))
</f>
        <v>6.9</v>
      </c>
      <c r="K3258" s="37">
        <f t="shared" si="66"/>
        <v>8.1</v>
      </c>
    </row>
    <row r="3259">
      <c r="A3259" s="31">
        <v>28.0</v>
      </c>
      <c r="B3259" s="32">
        <v>46004.0</v>
      </c>
      <c r="C3259" s="33">
        <v>0.839849537037037</v>
      </c>
      <c r="D3259" s="9" t="s">
        <v>11</v>
      </c>
      <c r="E3259" s="19"/>
      <c r="F3259" s="19"/>
      <c r="I3259" s="19">
        <f t="array" ref="I3259">IF(D3259="","",INDEX('Товары '!$D$2:$D$78, MATCH(D3259, 'Товары '!$B$2:$B$78, 0)))
</f>
        <v>15</v>
      </c>
      <c r="J3259" s="44">
        <f>IF(D3259="","",VLOOKUP(D3259, 'Товары '!$B$2:$C$78, 2, FALSE))
</f>
        <v>9</v>
      </c>
      <c r="K3259" s="37">
        <f t="shared" si="66"/>
        <v>6</v>
      </c>
    </row>
    <row r="3260">
      <c r="A3260" s="31">
        <v>29.0</v>
      </c>
      <c r="B3260" s="32">
        <v>46004.0</v>
      </c>
      <c r="C3260" s="33">
        <v>0.8418055555555556</v>
      </c>
      <c r="D3260" s="9" t="s">
        <v>20</v>
      </c>
      <c r="E3260" s="9" t="s">
        <v>44</v>
      </c>
      <c r="F3260" s="19"/>
      <c r="I3260" s="44">
        <f t="array" ref="I3260">IF(D3260="","",INDEX('Товары '!$D$2:$D$78, MATCH(D3260, 'Товары '!$B$2:$B$78, 0)))
</f>
        <v>15</v>
      </c>
      <c r="J3260" s="44">
        <f>IF(D3260="","",VLOOKUP(D3260, 'Товары '!$B$2:$C$78, 2, FALSE))
</f>
        <v>9</v>
      </c>
      <c r="K3260" s="37">
        <f t="shared" si="66"/>
        <v>6</v>
      </c>
    </row>
    <row r="3261">
      <c r="A3261" s="31">
        <v>30.0</v>
      </c>
      <c r="B3261" s="32">
        <v>46004.0</v>
      </c>
      <c r="C3261" s="33">
        <v>0.8492592592592593</v>
      </c>
      <c r="D3261" s="9" t="s">
        <v>21</v>
      </c>
      <c r="E3261" s="19"/>
      <c r="F3261" s="19"/>
      <c r="I3261" s="19">
        <f t="array" ref="I3261">IF(D3261="","",INDEX('Товары '!$D$2:$D$78, MATCH(D3261, 'Товары '!$B$2:$B$78, 0)))
</f>
        <v>15</v>
      </c>
      <c r="J3261" s="44">
        <f>IF(D3261="","",VLOOKUP(D3261, 'Товары '!$B$2:$C$78, 2, FALSE))
</f>
        <v>6.9</v>
      </c>
      <c r="K3261" s="37">
        <f t="shared" si="66"/>
        <v>8.1</v>
      </c>
    </row>
    <row r="3262">
      <c r="A3262" s="31">
        <v>31.0</v>
      </c>
      <c r="B3262" s="32">
        <v>46004.0</v>
      </c>
      <c r="C3262" s="33">
        <v>0.8494328703703704</v>
      </c>
      <c r="D3262" s="9" t="s">
        <v>14</v>
      </c>
      <c r="E3262" s="19"/>
      <c r="F3262" s="19"/>
      <c r="I3262" s="44">
        <f t="array" ref="I3262">IF(D3262="","",INDEX('Товары '!$D$2:$D$78, MATCH(D3262, 'Товары '!$B$2:$B$78, 0)))
</f>
        <v>15</v>
      </c>
      <c r="J3262" s="44">
        <f>IF(D3262="","",VLOOKUP(D3262, 'Товары '!$B$2:$C$78, 2, FALSE))
</f>
        <v>9</v>
      </c>
      <c r="K3262" s="37">
        <f t="shared" si="66"/>
        <v>6</v>
      </c>
    </row>
    <row r="3263">
      <c r="A3263" s="31">
        <v>32.0</v>
      </c>
      <c r="B3263" s="32">
        <v>46004.0</v>
      </c>
      <c r="C3263" s="33">
        <v>0.8495370370370371</v>
      </c>
      <c r="D3263" s="9" t="s">
        <v>12</v>
      </c>
      <c r="E3263" s="19"/>
      <c r="F3263" s="19"/>
      <c r="I3263" s="44">
        <f t="array" ref="I3263">IF(D3263="","",INDEX('Товары '!$D$2:$D$78, MATCH(D3263, 'Товары '!$B$2:$B$78, 0)))
</f>
        <v>13</v>
      </c>
      <c r="J3263" s="44">
        <f>IF(D3263="","",VLOOKUP(D3263, 'Товары '!$B$2:$C$78, 2, FALSE))
</f>
        <v>6.4</v>
      </c>
      <c r="K3263" s="37">
        <f t="shared" si="66"/>
        <v>6.6</v>
      </c>
    </row>
    <row r="3264">
      <c r="A3264" s="31">
        <v>33.0</v>
      </c>
      <c r="B3264" s="32">
        <v>46004.0</v>
      </c>
      <c r="C3264" s="33">
        <v>0.8532060185185185</v>
      </c>
      <c r="D3264" s="9" t="s">
        <v>12</v>
      </c>
      <c r="E3264" s="19"/>
      <c r="F3264" s="19"/>
      <c r="I3264" s="44">
        <f t="array" ref="I3264">IF(D3264="","",INDEX('Товары '!$D$2:$D$78, MATCH(D3264, 'Товары '!$B$2:$B$78, 0)))
</f>
        <v>13</v>
      </c>
      <c r="J3264" s="44">
        <f>IF(D3264="","",VLOOKUP(D3264, 'Товары '!$B$2:$C$78, 2, FALSE))
</f>
        <v>6.4</v>
      </c>
      <c r="K3264" s="37">
        <f t="shared" si="66"/>
        <v>6.6</v>
      </c>
    </row>
    <row r="3265">
      <c r="A3265" s="31">
        <v>34.0</v>
      </c>
      <c r="B3265" s="32">
        <v>46004.0</v>
      </c>
      <c r="C3265" s="33">
        <v>0.8595601851851852</v>
      </c>
      <c r="D3265" s="9" t="s">
        <v>11</v>
      </c>
      <c r="E3265" s="19"/>
      <c r="F3265" s="9">
        <v>5.0</v>
      </c>
      <c r="I3265" s="19">
        <f t="array" ref="I3265">IF(D3265="","",INDEX('Товары '!$D$2:$D$78, MATCH(D3265, 'Товары '!$B$2:$B$78, 0)))
</f>
        <v>15</v>
      </c>
      <c r="J3265" s="44">
        <f>IF(D3265="","",VLOOKUP(D3265, 'Товары '!$B$2:$C$78, 2, FALSE))
</f>
        <v>9</v>
      </c>
      <c r="K3265" s="37">
        <f t="shared" si="66"/>
        <v>1</v>
      </c>
    </row>
    <row r="3266">
      <c r="A3266" s="31">
        <v>35.0</v>
      </c>
      <c r="B3266" s="45"/>
      <c r="C3266" s="46"/>
      <c r="D3266" s="9" t="s">
        <v>12</v>
      </c>
      <c r="E3266" s="19"/>
      <c r="F3266" s="19"/>
      <c r="I3266" s="44">
        <f t="array" ref="I3266">IF(D3266="","",INDEX('Товары '!$D$2:$D$78, MATCH(D3266, 'Товары '!$B$2:$B$78, 0)))
</f>
        <v>13</v>
      </c>
      <c r="J3266" s="44">
        <f>IF(D3266="","",VLOOKUP(D3266, 'Товары '!$B$2:$C$78, 2, FALSE))
</f>
        <v>6.4</v>
      </c>
      <c r="K3266" s="37">
        <f t="shared" si="66"/>
        <v>6.6</v>
      </c>
    </row>
    <row r="3267">
      <c r="A3267" s="31">
        <v>36.0</v>
      </c>
      <c r="B3267" s="32">
        <v>46004.0</v>
      </c>
      <c r="C3267" s="33">
        <v>0.8756944444444444</v>
      </c>
      <c r="D3267" s="9" t="s">
        <v>16</v>
      </c>
      <c r="E3267" s="19"/>
      <c r="F3267" s="19"/>
      <c r="I3267" s="19">
        <f t="array" ref="I3267">IF(D3267="","",INDEX('Товары '!$D$2:$D$78, MATCH(D3267, 'Товары '!$B$2:$B$78, 0)))
</f>
        <v>15</v>
      </c>
      <c r="J3267" s="44">
        <f>IF(D3267="","",VLOOKUP(D3267, 'Товары '!$B$2:$C$78, 2, FALSE))
</f>
        <v>8.5</v>
      </c>
      <c r="K3267" s="37">
        <f t="shared" si="66"/>
        <v>6.5</v>
      </c>
    </row>
    <row r="3268">
      <c r="A3268" s="31">
        <v>37.0</v>
      </c>
      <c r="B3268" s="32">
        <v>46004.0</v>
      </c>
      <c r="C3268" s="33">
        <v>0.8773842592592592</v>
      </c>
      <c r="D3268" s="9" t="s">
        <v>11</v>
      </c>
      <c r="E3268" s="19"/>
      <c r="F3268" s="19"/>
      <c r="I3268" s="19">
        <f t="array" ref="I3268">IF(D3268="","",INDEX('Товары '!$D$2:$D$78, MATCH(D3268, 'Товары '!$B$2:$B$78, 0)))
</f>
        <v>15</v>
      </c>
      <c r="J3268" s="44">
        <f>IF(D3268="","",VLOOKUP(D3268, 'Товары '!$B$2:$C$78, 2, FALSE))
</f>
        <v>9</v>
      </c>
      <c r="K3268" s="37">
        <f t="shared" si="66"/>
        <v>6</v>
      </c>
    </row>
    <row r="3269">
      <c r="A3269" s="31">
        <v>38.0</v>
      </c>
      <c r="B3269" s="32">
        <v>46005.0</v>
      </c>
      <c r="C3269" s="33">
        <v>0.5515740740740741</v>
      </c>
      <c r="D3269" s="9" t="s">
        <v>27</v>
      </c>
      <c r="E3269" s="19"/>
      <c r="F3269" s="19"/>
      <c r="I3269" s="44">
        <f t="array" ref="I3269">IF(D3269="","",INDEX('Товары '!$D$2:$D$78, MATCH(D3269, 'Товары '!$B$2:$B$78, 0)))
</f>
        <v>15</v>
      </c>
      <c r="J3269" s="44">
        <f>IF(D3269="","",VLOOKUP(D3269, 'Товары '!$B$2:$C$78, 2, FALSE))
</f>
        <v>8</v>
      </c>
      <c r="K3269" s="37">
        <f t="shared" si="66"/>
        <v>7</v>
      </c>
    </row>
    <row r="3270">
      <c r="A3270" s="31">
        <v>39.0</v>
      </c>
      <c r="B3270" s="32">
        <v>46004.0</v>
      </c>
      <c r="C3270" s="33">
        <v>0.8922916666666667</v>
      </c>
      <c r="D3270" s="9" t="s">
        <v>27</v>
      </c>
      <c r="E3270" s="19"/>
      <c r="F3270" s="19"/>
      <c r="I3270" s="44">
        <f t="array" ref="I3270">IF(D3270="","",INDEX('Товары '!$D$2:$D$78, MATCH(D3270, 'Товары '!$B$2:$B$78, 0)))
</f>
        <v>15</v>
      </c>
      <c r="J3270" s="44">
        <f>IF(D3270="","",VLOOKUP(D3270, 'Товары '!$B$2:$C$78, 2, FALSE))
</f>
        <v>8</v>
      </c>
      <c r="K3270" s="37">
        <f t="shared" si="66"/>
        <v>7</v>
      </c>
    </row>
    <row r="3271">
      <c r="A3271" s="31">
        <v>40.0</v>
      </c>
      <c r="B3271" s="45"/>
      <c r="C3271" s="46"/>
      <c r="D3271" s="23"/>
      <c r="E3271" s="19"/>
      <c r="F3271" s="19"/>
      <c r="I3271" s="19" t="str">
        <f t="array" ref="I3271">IF(D3271="","",INDEX('Товары '!$D$2:$D$78, MATCH(D3271, 'Товары '!$B$2:$B$78, 0)))
</f>
        <v/>
      </c>
      <c r="J3271" s="19" t="str">
        <f>IF(D3271="","",VLOOKUP(D3271, 'Товары '!$B$2:$C$78, 2, FALSE))
</f>
        <v/>
      </c>
      <c r="K3271" s="37">
        <f t="shared" si="66"/>
        <v>0</v>
      </c>
    </row>
    <row r="3272">
      <c r="A3272" s="31">
        <v>41.0</v>
      </c>
      <c r="B3272" s="45"/>
      <c r="C3272" s="46"/>
      <c r="D3272" s="23"/>
      <c r="E3272" s="19"/>
      <c r="F3272" s="19"/>
      <c r="I3272" s="19" t="str">
        <f t="array" ref="I3272">IF(D3272="","",INDEX('Товары '!$D$2:$D$78, MATCH(D3272, 'Товары '!$B$2:$B$78, 0)))
</f>
        <v/>
      </c>
      <c r="J3272" s="19" t="str">
        <f>IF(D3272="","",VLOOKUP(D3272, 'Товары '!$B$2:$C$78, 2, FALSE))
</f>
        <v/>
      </c>
      <c r="K3272" s="37">
        <f t="shared" si="66"/>
        <v>0</v>
      </c>
    </row>
    <row r="3273">
      <c r="A3273" s="31">
        <v>42.0</v>
      </c>
      <c r="B3273" s="45"/>
      <c r="C3273" s="46"/>
      <c r="D3273" s="23"/>
      <c r="E3273" s="19"/>
      <c r="F3273" s="19"/>
      <c r="I3273" s="19" t="str">
        <f t="array" ref="I3273">IF(D3273="","",INDEX('Товары '!$D$2:$D$78, MATCH(D3273, 'Товары '!$B$2:$B$78, 0)))
</f>
        <v/>
      </c>
      <c r="J3273" s="19" t="str">
        <f>IF(D3273="","",VLOOKUP(D3273, 'Товары '!$B$2:$C$78, 2, FALSE))
</f>
        <v/>
      </c>
      <c r="K3273" s="37">
        <f t="shared" si="66"/>
        <v>0</v>
      </c>
    </row>
    <row r="3274">
      <c r="A3274" s="31">
        <v>43.0</v>
      </c>
      <c r="B3274" s="45"/>
      <c r="C3274" s="46"/>
      <c r="D3274" s="23"/>
      <c r="E3274" s="19"/>
      <c r="F3274" s="19"/>
      <c r="I3274" s="19" t="str">
        <f t="array" ref="I3274">IF(D3274="","",INDEX('Товары '!$D$2:$D$78, MATCH(D3274, 'Товары '!$B$2:$B$78, 0)))
</f>
        <v/>
      </c>
      <c r="J3274" s="19" t="str">
        <f>IF(D3274="","",VLOOKUP(D3274, 'Товары '!$B$2:$C$78, 2, FALSE))
</f>
        <v/>
      </c>
      <c r="K3274" s="37">
        <f t="shared" si="66"/>
        <v>0</v>
      </c>
    </row>
    <row r="3275">
      <c r="A3275" s="31">
        <v>44.0</v>
      </c>
      <c r="B3275" s="45"/>
      <c r="C3275" s="46"/>
      <c r="D3275" s="23"/>
      <c r="E3275" s="19"/>
      <c r="F3275" s="19"/>
      <c r="I3275" s="19" t="str">
        <f t="array" ref="I3275">IF(D3275="","",INDEX('Товары '!$D$2:$D$78, MATCH(D3275, 'Товары '!$B$2:$B$78, 0)))
</f>
        <v/>
      </c>
      <c r="J3275" s="19" t="str">
        <f>IF(D3275="","",VLOOKUP(D3275, 'Товары '!$B$2:$C$78, 2, FALSE))
</f>
        <v/>
      </c>
      <c r="K3275" s="37">
        <f t="shared" si="66"/>
        <v>0</v>
      </c>
    </row>
    <row r="3276">
      <c r="A3276" s="31">
        <v>45.0</v>
      </c>
      <c r="B3276" s="45"/>
      <c r="C3276" s="46"/>
      <c r="D3276" s="23"/>
      <c r="E3276" s="19"/>
      <c r="F3276" s="19"/>
      <c r="I3276" s="19" t="str">
        <f t="array" ref="I3276">IF(D3276="","",INDEX('Товары '!$D$2:$D$78, MATCH(D3276, 'Товары '!$B$2:$B$78, 0)))
</f>
        <v/>
      </c>
      <c r="J3276" s="19" t="str">
        <f>IF(D3276="","",VLOOKUP(D3276, 'Товары '!$B$2:$C$78, 2, FALSE))
</f>
        <v/>
      </c>
      <c r="K3276" s="37">
        <f t="shared" si="66"/>
        <v>0</v>
      </c>
    </row>
    <row r="3277">
      <c r="A3277" s="31">
        <v>46.0</v>
      </c>
      <c r="B3277" s="45"/>
      <c r="C3277" s="46"/>
      <c r="D3277" s="23"/>
      <c r="E3277" s="19"/>
      <c r="F3277" s="19"/>
      <c r="I3277" s="19" t="str">
        <f t="array" ref="I3277">IF(D3277="","",INDEX('Товары '!$D$2:$D$78, MATCH(D3277, 'Товары '!$B$2:$B$78, 0)))
</f>
        <v/>
      </c>
      <c r="J3277" s="19" t="str">
        <f>IF(D3277="","",VLOOKUP(D3277, 'Товары '!$B$2:$C$78, 2, FALSE))
</f>
        <v/>
      </c>
      <c r="K3277" s="37">
        <f t="shared" si="66"/>
        <v>0</v>
      </c>
    </row>
    <row r="3278">
      <c r="A3278" s="31">
        <v>47.0</v>
      </c>
      <c r="B3278" s="45"/>
      <c r="C3278" s="46"/>
      <c r="D3278" s="23"/>
      <c r="E3278" s="19"/>
      <c r="F3278" s="19"/>
      <c r="I3278" s="19" t="str">
        <f t="array" ref="I3278">IF(D3278="","",INDEX('Товары '!$D$2:$D$78, MATCH(D3278, 'Товары '!$B$2:$B$78, 0)))
</f>
        <v/>
      </c>
      <c r="J3278" s="19" t="str">
        <f>IF(D3278="","",VLOOKUP(D3278, 'Товары '!$B$2:$C$78, 2, FALSE))
</f>
        <v/>
      </c>
      <c r="K3278" s="37">
        <f t="shared" si="66"/>
        <v>0</v>
      </c>
    </row>
    <row r="3279">
      <c r="A3279" s="31">
        <v>48.0</v>
      </c>
      <c r="B3279" s="45"/>
      <c r="C3279" s="46"/>
      <c r="D3279" s="23"/>
      <c r="E3279" s="19"/>
      <c r="F3279" s="19"/>
      <c r="I3279" s="19" t="str">
        <f t="array" ref="I3279">IF(D3279="","",INDEX('Товары '!$D$2:$D$78, MATCH(D3279, 'Товары '!$B$2:$B$78, 0)))
</f>
        <v/>
      </c>
      <c r="J3279" s="19" t="str">
        <f>IF(D3279="","",VLOOKUP(D3279, 'Товары '!$B$2:$C$78, 2, FALSE))
</f>
        <v/>
      </c>
      <c r="K3279" s="37">
        <f t="shared" si="66"/>
        <v>0</v>
      </c>
    </row>
    <row r="3280">
      <c r="A3280" s="31">
        <v>49.0</v>
      </c>
      <c r="B3280" s="45"/>
      <c r="C3280" s="46"/>
      <c r="D3280" s="23"/>
      <c r="E3280" s="19"/>
      <c r="F3280" s="19"/>
      <c r="I3280" s="19" t="str">
        <f t="array" ref="I3280">IF(D3280="","",INDEX('Товары '!$D$2:$D$78, MATCH(D3280, 'Товары '!$B$2:$B$78, 0)))
</f>
        <v/>
      </c>
      <c r="J3280" s="19" t="str">
        <f>IF(D3280="","",VLOOKUP(D3280, 'Товары '!$B$2:$C$78, 2, FALSE))
</f>
        <v/>
      </c>
      <c r="K3280" s="37">
        <f t="shared" si="66"/>
        <v>0</v>
      </c>
    </row>
    <row r="3281">
      <c r="A3281" s="31">
        <v>50.0</v>
      </c>
      <c r="B3281" s="45"/>
      <c r="C3281" s="46"/>
      <c r="D3281" s="23"/>
      <c r="E3281" s="19"/>
      <c r="F3281" s="19"/>
      <c r="I3281" s="19" t="str">
        <f t="array" ref="I3281">IF(D3281="","",INDEX('Товары '!$D$2:$D$78, MATCH(D3281, 'Товары '!$B$2:$B$78, 0)))
</f>
        <v/>
      </c>
      <c r="J3281" s="19" t="str">
        <f>IF(D3281="","",VLOOKUP(D3281, 'Товары '!$B$2:$C$78, 2, FALSE))
</f>
        <v/>
      </c>
      <c r="K3281" s="37">
        <f t="shared" si="66"/>
        <v>0</v>
      </c>
    </row>
    <row r="3282">
      <c r="A3282" s="31">
        <v>51.0</v>
      </c>
      <c r="B3282" s="45"/>
      <c r="C3282" s="46"/>
      <c r="D3282" s="23"/>
      <c r="E3282" s="19"/>
      <c r="F3282" s="19"/>
      <c r="I3282" s="19" t="str">
        <f t="array" ref="I3282">IF(D3282="","",INDEX('Товары '!$D$2:$D$78, MATCH(D3282, 'Товары '!$B$2:$B$78, 0)))
</f>
        <v/>
      </c>
      <c r="J3282" s="19" t="str">
        <f>IF(D3282="","",VLOOKUP(D3282, 'Товары '!$B$2:$C$78, 2, FALSE))
</f>
        <v/>
      </c>
      <c r="K3282" s="37">
        <f t="shared" si="66"/>
        <v>0</v>
      </c>
    </row>
    <row r="3283">
      <c r="A3283" s="31">
        <v>52.0</v>
      </c>
      <c r="B3283" s="45"/>
      <c r="C3283" s="46"/>
      <c r="D3283" s="23"/>
      <c r="E3283" s="19"/>
      <c r="F3283" s="19"/>
      <c r="I3283" s="19" t="str">
        <f t="array" ref="I3283">IF(D3283="","",INDEX('Товары '!$D$2:$D$78, MATCH(D3283, 'Товары '!$B$2:$B$78, 0)))
</f>
        <v/>
      </c>
      <c r="J3283" s="19" t="str">
        <f>IF(D3283="","",VLOOKUP(D3283, 'Товары '!$B$2:$C$78, 2, FALSE))
</f>
        <v/>
      </c>
      <c r="K3283" s="37">
        <f t="shared" si="66"/>
        <v>0</v>
      </c>
    </row>
    <row r="3284">
      <c r="A3284" s="31">
        <v>53.0</v>
      </c>
      <c r="B3284" s="45"/>
      <c r="C3284" s="46"/>
      <c r="D3284" s="23"/>
      <c r="E3284" s="19"/>
      <c r="F3284" s="19"/>
      <c r="I3284" s="19" t="str">
        <f t="array" ref="I3284">IF(D3284="","",INDEX('Товары '!$D$2:$D$78, MATCH(D3284, 'Товары '!$B$2:$B$78, 0)))
</f>
        <v/>
      </c>
      <c r="J3284" s="19" t="str">
        <f>IF(D3284="","",VLOOKUP(D3284, 'Товары '!$B$2:$C$78, 2, FALSE))
</f>
        <v/>
      </c>
      <c r="K3284" s="37">
        <f t="shared" si="66"/>
        <v>0</v>
      </c>
    </row>
    <row r="3285">
      <c r="A3285" s="31">
        <v>54.0</v>
      </c>
      <c r="B3285" s="45"/>
      <c r="C3285" s="46"/>
      <c r="D3285" s="23"/>
      <c r="E3285" s="19"/>
      <c r="F3285" s="19"/>
      <c r="I3285" s="19" t="str">
        <f t="array" ref="I3285">IF(D3285="","",INDEX('Товары '!$D$2:$D$78, MATCH(D3285, 'Товары '!$B$2:$B$78, 0)))
</f>
        <v/>
      </c>
      <c r="J3285" s="19" t="str">
        <f>IF(D3285="","",VLOOKUP(D3285, 'Товары '!$B$2:$C$78, 2, FALSE))
</f>
        <v/>
      </c>
      <c r="K3285" s="37">
        <f t="shared" si="66"/>
        <v>0</v>
      </c>
    </row>
    <row r="3286">
      <c r="A3286" s="31">
        <v>55.0</v>
      </c>
      <c r="B3286" s="45"/>
      <c r="C3286" s="46"/>
      <c r="D3286" s="23"/>
      <c r="E3286" s="19"/>
      <c r="F3286" s="19"/>
      <c r="I3286" s="19" t="str">
        <f t="array" ref="I3286">IF(D3286="","",INDEX('Товары '!$D$2:$D$78, MATCH(D3286, 'Товары '!$B$2:$B$78, 0)))
</f>
        <v/>
      </c>
      <c r="J3286" s="19" t="str">
        <f>IF(D3286="","",VLOOKUP(D3286, 'Товары '!$B$2:$C$78, 2, FALSE))
</f>
        <v/>
      </c>
      <c r="K3286" s="37">
        <f t="shared" si="66"/>
        <v>0</v>
      </c>
    </row>
    <row r="3287">
      <c r="A3287" s="31">
        <v>56.0</v>
      </c>
      <c r="B3287" s="45"/>
      <c r="C3287" s="46"/>
      <c r="D3287" s="23"/>
      <c r="E3287" s="19"/>
      <c r="F3287" s="19"/>
      <c r="I3287" s="19" t="str">
        <f t="array" ref="I3287">IF(D3287="","",INDEX('Товары '!$D$2:$D$78, MATCH(D3287, 'Товары '!$B$2:$B$78, 0)))
</f>
        <v/>
      </c>
      <c r="J3287" s="19" t="str">
        <f>IF(D3287="","",VLOOKUP(D3287, 'Товары '!$B$2:$C$78, 2, FALSE))
</f>
        <v/>
      </c>
      <c r="K3287" s="37">
        <f t="shared" si="66"/>
        <v>0</v>
      </c>
    </row>
    <row r="3288">
      <c r="A3288" s="31">
        <v>57.0</v>
      </c>
      <c r="B3288" s="45"/>
      <c r="C3288" s="46"/>
      <c r="D3288" s="23"/>
      <c r="E3288" s="19"/>
      <c r="F3288" s="19"/>
      <c r="I3288" s="19" t="str">
        <f t="array" ref="I3288">IF(D3288="","",INDEX('Товары '!$D$2:$D$78, MATCH(D3288, 'Товары '!$B$2:$B$78, 0)))
</f>
        <v/>
      </c>
      <c r="J3288" s="19" t="str">
        <f>IF(D3288="","",VLOOKUP(D3288, 'Товары '!$B$2:$C$78, 2, FALSE))
</f>
        <v/>
      </c>
      <c r="K3288" s="37">
        <f t="shared" si="66"/>
        <v>0</v>
      </c>
    </row>
    <row r="3289">
      <c r="A3289" s="31">
        <v>58.0</v>
      </c>
      <c r="B3289" s="45"/>
      <c r="C3289" s="46"/>
      <c r="D3289" s="23"/>
      <c r="E3289" s="19"/>
      <c r="F3289" s="19"/>
      <c r="I3289" s="19" t="str">
        <f t="array" ref="I3289">IF(D3289="","",INDEX('Товары '!$D$2:$D$78, MATCH(D3289, 'Товары '!$B$2:$B$78, 0)))
</f>
        <v/>
      </c>
      <c r="J3289" s="19" t="str">
        <f>IF(D3289="","",VLOOKUP(D3289, 'Товары '!$B$2:$C$78, 2, FALSE))
</f>
        <v/>
      </c>
      <c r="K3289" s="37">
        <f t="shared" si="66"/>
        <v>0</v>
      </c>
    </row>
    <row r="3290">
      <c r="A3290" s="31">
        <v>59.0</v>
      </c>
      <c r="B3290" s="45"/>
      <c r="C3290" s="46"/>
      <c r="D3290" s="23"/>
      <c r="E3290" s="19"/>
      <c r="F3290" s="19"/>
      <c r="I3290" s="19" t="str">
        <f t="array" ref="I3290">IF(D3290="","",INDEX('Товары '!$D$2:$D$78, MATCH(D3290, 'Товары '!$B$2:$B$78, 0)))
</f>
        <v/>
      </c>
      <c r="J3290" s="19" t="str">
        <f>IF(D3290="","",VLOOKUP(D3290, 'Товары '!$B$2:$C$78, 2, FALSE))
</f>
        <v/>
      </c>
      <c r="K3290" s="37">
        <f t="shared" si="66"/>
        <v>0</v>
      </c>
    </row>
    <row r="3291">
      <c r="A3291" s="31">
        <v>60.0</v>
      </c>
      <c r="B3291" s="45"/>
      <c r="C3291" s="46"/>
      <c r="D3291" s="23"/>
      <c r="E3291" s="19"/>
      <c r="F3291" s="19"/>
      <c r="I3291" s="19" t="str">
        <f t="array" ref="I3291">IF(D3291="","",INDEX('Товары '!$D$2:$D$78, MATCH(D3291, 'Товары '!$B$2:$B$78, 0)))
</f>
        <v/>
      </c>
      <c r="J3291" s="19" t="str">
        <f>IF(D3291="","",VLOOKUP(D3291, 'Товары '!$B$2:$C$78, 2, FALSE))
</f>
        <v/>
      </c>
      <c r="K3291" s="37">
        <f t="shared" si="66"/>
        <v>0</v>
      </c>
    </row>
    <row r="3292">
      <c r="A3292" s="24" t="s">
        <v>0</v>
      </c>
      <c r="B3292" s="25" t="s">
        <v>1</v>
      </c>
      <c r="C3292" s="26" t="s">
        <v>2</v>
      </c>
      <c r="D3292" s="27" t="s">
        <v>3</v>
      </c>
      <c r="E3292" s="24" t="s">
        <v>4</v>
      </c>
      <c r="F3292" s="24" t="s">
        <v>5</v>
      </c>
      <c r="G3292" s="28" t="s">
        <v>6</v>
      </c>
      <c r="H3292" s="29" t="s">
        <v>7</v>
      </c>
      <c r="I3292" s="24" t="s">
        <v>8</v>
      </c>
      <c r="J3292" s="24" t="s">
        <v>9</v>
      </c>
      <c r="K3292" s="30" t="s">
        <v>10</v>
      </c>
    </row>
    <row r="3295">
      <c r="A3295" s="31">
        <v>1.0</v>
      </c>
      <c r="B3295" s="38">
        <v>46005.0</v>
      </c>
      <c r="C3295" s="42">
        <v>0.5539236111111111</v>
      </c>
      <c r="D3295" s="9" t="s">
        <v>22</v>
      </c>
      <c r="E3295" s="19"/>
      <c r="F3295" s="9">
        <v>5.0</v>
      </c>
      <c r="G3295" s="34">
        <f>SUM(K3295:K3355)</f>
        <v>293.6</v>
      </c>
      <c r="H3295" s="35">
        <f>SUM(J3295:K3355)</f>
        <v>649</v>
      </c>
      <c r="I3295" s="44">
        <f t="array" ref="I3295">IF(D3295="","",INDEX('Товары '!$D$2:$D$78, MATCH(D3295, 'Товары '!$B$2:$B$78, 0)))
</f>
        <v>15</v>
      </c>
      <c r="J3295" s="44">
        <f>IF(D3295="","",VLOOKUP(D3295, 'Товары '!$B$2:$C$78, 2, FALSE))
</f>
        <v>6</v>
      </c>
      <c r="K3295" s="37">
        <f t="shared" ref="K3295:K3308" si="67">IF(OR(I3295="", J3295=""), "", VALUE(I3295) - VALUE(J3295))-F3295
</f>
        <v>4</v>
      </c>
    </row>
    <row r="3296">
      <c r="A3296" s="31">
        <v>2.0</v>
      </c>
      <c r="B3296" s="38">
        <v>46005.0</v>
      </c>
      <c r="C3296" s="39">
        <v>0.5593171296296297</v>
      </c>
      <c r="D3296" s="9" t="s">
        <v>11</v>
      </c>
      <c r="E3296" s="19"/>
      <c r="F3296" s="19"/>
      <c r="I3296" s="19">
        <f t="array" ref="I3296">IF(D3296="","",INDEX('Товары '!$D$2:$D$78, MATCH(D3296, 'Товары '!$B$2:$B$78, 0)))
</f>
        <v>15</v>
      </c>
      <c r="J3296" s="44">
        <f>IF(D3296="","",VLOOKUP(D3296, 'Товары '!$B$2:$C$78, 2, FALSE))
</f>
        <v>9</v>
      </c>
      <c r="K3296" s="37">
        <f t="shared" si="67"/>
        <v>6</v>
      </c>
    </row>
    <row r="3297">
      <c r="A3297" s="31">
        <v>3.0</v>
      </c>
      <c r="B3297" s="41">
        <v>46005.0</v>
      </c>
      <c r="C3297" s="42">
        <v>0.5635416666666667</v>
      </c>
      <c r="D3297" s="9" t="s">
        <v>21</v>
      </c>
      <c r="E3297" s="19"/>
      <c r="F3297" s="19"/>
      <c r="I3297" s="19">
        <f t="array" ref="I3297">IF(D3297="","",INDEX('Товары '!$D$2:$D$78, MATCH(D3297, 'Товары '!$B$2:$B$78, 0)))
</f>
        <v>15</v>
      </c>
      <c r="J3297" s="44">
        <f>IF(D3297="","",VLOOKUP(D3297, 'Товары '!$B$2:$C$78, 2, FALSE))
</f>
        <v>6.9</v>
      </c>
      <c r="K3297" s="37">
        <f t="shared" si="67"/>
        <v>8.1</v>
      </c>
    </row>
    <row r="3298">
      <c r="A3298" s="31">
        <v>4.0</v>
      </c>
      <c r="B3298" s="41">
        <v>46005.0</v>
      </c>
      <c r="C3298" s="42">
        <v>0.5744212962962963</v>
      </c>
      <c r="D3298" s="9" t="s">
        <v>11</v>
      </c>
      <c r="E3298" s="19"/>
      <c r="F3298" s="19"/>
      <c r="I3298" s="19">
        <f t="array" ref="I3298">IF(D3298="","",INDEX('Товары '!$D$2:$D$78, MATCH(D3298, 'Товары '!$B$2:$B$78, 0)))
</f>
        <v>15</v>
      </c>
      <c r="J3298" s="44">
        <f>IF(D3298="","",VLOOKUP(D3298, 'Товары '!$B$2:$C$78, 2, FALSE))
</f>
        <v>9</v>
      </c>
      <c r="K3298" s="37">
        <f t="shared" si="67"/>
        <v>6</v>
      </c>
    </row>
    <row r="3299">
      <c r="A3299" s="31">
        <v>5.0</v>
      </c>
      <c r="B3299" s="41">
        <v>46005.0</v>
      </c>
      <c r="C3299" s="42">
        <v>0.5745138888888889</v>
      </c>
      <c r="D3299" s="9" t="s">
        <v>12</v>
      </c>
      <c r="E3299" s="19"/>
      <c r="F3299" s="19"/>
      <c r="I3299" s="44">
        <f t="array" ref="I3299">IF(D3299="","",INDEX('Товары '!$D$2:$D$78, MATCH(D3299, 'Товары '!$B$2:$B$78, 0)))
</f>
        <v>13</v>
      </c>
      <c r="J3299" s="44">
        <f>IF(D3299="","",VLOOKUP(D3299, 'Товары '!$B$2:$C$78, 2, FALSE))
</f>
        <v>6.4</v>
      </c>
      <c r="K3299" s="37">
        <f t="shared" si="67"/>
        <v>6.6</v>
      </c>
    </row>
    <row r="3300">
      <c r="A3300" s="31">
        <v>6.0</v>
      </c>
      <c r="B3300" s="32">
        <v>46005.0</v>
      </c>
      <c r="C3300" s="33">
        <v>0.5971180555555555</v>
      </c>
      <c r="D3300" s="9" t="s">
        <v>14</v>
      </c>
      <c r="E3300" s="19"/>
      <c r="F3300" s="19"/>
      <c r="I3300" s="44">
        <f t="array" ref="I3300">IF(D3300="","",INDEX('Товары '!$D$2:$D$78, MATCH(D3300, 'Товары '!$B$2:$B$78, 0)))
</f>
        <v>15</v>
      </c>
      <c r="J3300" s="44">
        <f>IF(D3300="","",VLOOKUP(D3300, 'Товары '!$B$2:$C$78, 2, FALSE))
</f>
        <v>9</v>
      </c>
      <c r="K3300" s="37">
        <f t="shared" si="67"/>
        <v>6</v>
      </c>
    </row>
    <row r="3301">
      <c r="A3301" s="31">
        <v>7.0</v>
      </c>
      <c r="B3301" s="32">
        <v>46005.0</v>
      </c>
      <c r="C3301" s="33">
        <v>0.6009375</v>
      </c>
      <c r="D3301" s="9" t="s">
        <v>37</v>
      </c>
      <c r="E3301" s="19"/>
      <c r="F3301" s="19"/>
      <c r="I3301" s="44">
        <f t="array" ref="I3301">IF(D3301="","",INDEX('Товары '!$D$2:$D$78, MATCH(D3301, 'Товары '!$B$2:$B$78, 0)))
</f>
        <v>15</v>
      </c>
      <c r="J3301" s="44">
        <f>IF(D3301="","",VLOOKUP(D3301, 'Товары '!$B$2:$C$78, 2, FALSE))
</f>
        <v>8</v>
      </c>
      <c r="K3301" s="37">
        <f t="shared" si="67"/>
        <v>7</v>
      </c>
    </row>
    <row r="3302">
      <c r="A3302" s="31">
        <v>8.0</v>
      </c>
      <c r="B3302" s="38">
        <v>46005.0</v>
      </c>
      <c r="C3302" s="42">
        <v>0.6010416666666667</v>
      </c>
      <c r="D3302" s="9" t="s">
        <v>22</v>
      </c>
      <c r="E3302" s="19"/>
      <c r="F3302" s="19"/>
      <c r="I3302" s="44">
        <f t="array" ref="I3302">IF(D3302="","",INDEX('Товары '!$D$2:$D$78, MATCH(D3302, 'Товары '!$B$2:$B$78, 0)))
</f>
        <v>15</v>
      </c>
      <c r="J3302" s="44">
        <f>IF(D3302="","",VLOOKUP(D3302, 'Товары '!$B$2:$C$78, 2, FALSE))
</f>
        <v>6</v>
      </c>
      <c r="K3302" s="37">
        <f t="shared" si="67"/>
        <v>9</v>
      </c>
    </row>
    <row r="3303">
      <c r="A3303" s="31">
        <v>9.0</v>
      </c>
      <c r="B3303" s="38">
        <v>46005.0</v>
      </c>
      <c r="C3303" s="42">
        <v>0.6107754629629629</v>
      </c>
      <c r="D3303" s="9" t="s">
        <v>21</v>
      </c>
      <c r="E3303" s="19"/>
      <c r="F3303" s="19"/>
      <c r="I3303" s="19">
        <f t="array" ref="I3303">IF(D3303="","",INDEX('Товары '!$D$2:$D$78, MATCH(D3303, 'Товары '!$B$2:$B$78, 0)))
</f>
        <v>15</v>
      </c>
      <c r="J3303" s="44">
        <f>IF(D3303="","",VLOOKUP(D3303, 'Товары '!$B$2:$C$78, 2, FALSE))
</f>
        <v>6.9</v>
      </c>
      <c r="K3303" s="37">
        <f t="shared" si="67"/>
        <v>8.1</v>
      </c>
    </row>
    <row r="3304">
      <c r="A3304" s="31">
        <v>10.0</v>
      </c>
      <c r="B3304" s="38">
        <v>46005.0</v>
      </c>
      <c r="C3304" s="42">
        <v>0.6138425925925926</v>
      </c>
      <c r="D3304" s="9" t="s">
        <v>23</v>
      </c>
      <c r="E3304" s="19"/>
      <c r="F3304" s="19"/>
      <c r="I3304" s="19">
        <f t="array" ref="I3304">IF(D3304="","",INDEX('Товары '!$D$2:$D$78, MATCH(D3304, 'Товары '!$B$2:$B$78, 0)))
</f>
        <v>15</v>
      </c>
      <c r="J3304" s="44">
        <f>IF(D3304="","",VLOOKUP(D3304, 'Товары '!$B$2:$C$78, 2, FALSE))
</f>
        <v>8.5</v>
      </c>
      <c r="K3304" s="37">
        <f t="shared" si="67"/>
        <v>6.5</v>
      </c>
    </row>
    <row r="3305">
      <c r="A3305" s="31">
        <v>11.0</v>
      </c>
      <c r="B3305" s="38">
        <v>46005.0</v>
      </c>
      <c r="C3305" s="42">
        <v>0.6145949074074074</v>
      </c>
      <c r="D3305" s="9" t="s">
        <v>11</v>
      </c>
      <c r="E3305" s="19"/>
      <c r="F3305" s="19"/>
      <c r="I3305" s="19">
        <f t="array" ref="I3305">IF(D3305="","",INDEX('Товары '!$D$2:$D$78, MATCH(D3305, 'Товары '!$B$2:$B$78, 0)))
</f>
        <v>15</v>
      </c>
      <c r="J3305" s="44">
        <f>IF(D3305="","",VLOOKUP(D3305, 'Товары '!$B$2:$C$78, 2, FALSE))
</f>
        <v>9</v>
      </c>
      <c r="K3305" s="37">
        <f t="shared" si="67"/>
        <v>6</v>
      </c>
    </row>
    <row r="3306">
      <c r="A3306" s="31">
        <v>12.0</v>
      </c>
      <c r="B3306" s="38">
        <v>46005.0</v>
      </c>
      <c r="C3306" s="42">
        <v>0.6324768518518519</v>
      </c>
      <c r="D3306" s="9" t="s">
        <v>14</v>
      </c>
      <c r="E3306" s="19"/>
      <c r="F3306" s="19"/>
      <c r="I3306" s="44">
        <f t="array" ref="I3306">IF(D3306="","",INDEX('Товары '!$D$2:$D$78, MATCH(D3306, 'Товары '!$B$2:$B$78, 0)))
</f>
        <v>15</v>
      </c>
      <c r="J3306" s="44">
        <f>IF(D3306="","",VLOOKUP(D3306, 'Товары '!$B$2:$C$78, 2, FALSE))
</f>
        <v>9</v>
      </c>
      <c r="K3306" s="37">
        <f t="shared" si="67"/>
        <v>6</v>
      </c>
    </row>
    <row r="3307">
      <c r="A3307" s="31"/>
      <c r="B3307" s="38">
        <v>46005.0</v>
      </c>
      <c r="C3307" s="42">
        <v>0.6374652777777777</v>
      </c>
      <c r="D3307" s="9" t="s">
        <v>14</v>
      </c>
      <c r="E3307" s="19"/>
      <c r="F3307" s="19"/>
      <c r="I3307" s="44">
        <f t="array" ref="I3307">IF(D3307="","",INDEX('Товары '!$D$2:$D$78, MATCH(D3307, 'Товары '!$B$2:$B$78, 0)))
</f>
        <v>15</v>
      </c>
      <c r="J3307" s="44">
        <f>IF(D3307="","",VLOOKUP(D3307, 'Товары '!$B$2:$C$78, 2, FALSE))
</f>
        <v>9</v>
      </c>
      <c r="K3307" s="37">
        <f t="shared" si="67"/>
        <v>6</v>
      </c>
    </row>
    <row r="3308">
      <c r="A3308" s="31">
        <v>13.0</v>
      </c>
      <c r="B3308" s="38">
        <v>46005.0</v>
      </c>
      <c r="C3308" s="42">
        <v>0.6375810185185186</v>
      </c>
      <c r="D3308" s="9" t="s">
        <v>20</v>
      </c>
      <c r="E3308" s="19"/>
      <c r="F3308" s="19"/>
      <c r="I3308" s="44">
        <f t="array" ref="I3308">IF(D3308="","",INDEX('Товары '!$D$2:$D$78, MATCH(D3308, 'Товары '!$B$2:$B$78, 0)))
</f>
        <v>15</v>
      </c>
      <c r="J3308" s="44">
        <f>IF(D3308="","",VLOOKUP(D3308, 'Товары '!$B$2:$C$78, 2, FALSE))
</f>
        <v>9</v>
      </c>
      <c r="K3308" s="37">
        <f t="shared" si="67"/>
        <v>6</v>
      </c>
    </row>
    <row r="3309">
      <c r="A3309" s="31">
        <v>14.0</v>
      </c>
      <c r="B3309" s="38">
        <v>46005.0</v>
      </c>
      <c r="C3309" s="42">
        <v>0.6556481481481482</v>
      </c>
      <c r="D3309" s="9" t="s">
        <v>25</v>
      </c>
      <c r="E3309" s="19"/>
      <c r="F3309" s="43"/>
      <c r="I3309" s="9">
        <v>35.0</v>
      </c>
      <c r="J3309" s="9">
        <v>15.0</v>
      </c>
      <c r="K3309" s="52">
        <v>20.0</v>
      </c>
    </row>
    <row r="3310">
      <c r="A3310" s="31">
        <v>15.0</v>
      </c>
      <c r="B3310" s="38">
        <v>46005.0</v>
      </c>
      <c r="C3310" s="42">
        <v>0.6580324074074074</v>
      </c>
      <c r="D3310" s="9" t="s">
        <v>11</v>
      </c>
      <c r="E3310" s="19"/>
      <c r="F3310" s="9"/>
      <c r="I3310" s="19">
        <f t="array" ref="I3310">IF(D3310="","",INDEX('Товары '!$D$2:$D$78, MATCH(D3310, 'Товары '!$B$2:$B$78, 0)))
</f>
        <v>15</v>
      </c>
      <c r="J3310" s="44">
        <f>IF(D3310="","",VLOOKUP(D3310, 'Товары '!$B$2:$C$78, 2, FALSE))
</f>
        <v>9</v>
      </c>
      <c r="K3310" s="37">
        <f t="shared" ref="K3310:K3355" si="68">IF(OR(I3310="", J3310=""), "", VALUE(I3310) - VALUE(J3310))-F3310
</f>
        <v>6</v>
      </c>
    </row>
    <row r="3311">
      <c r="A3311" s="31">
        <v>16.0</v>
      </c>
      <c r="B3311" s="38">
        <v>46005.0</v>
      </c>
      <c r="C3311" s="42">
        <v>0.6683449074074074</v>
      </c>
      <c r="D3311" s="9" t="s">
        <v>14</v>
      </c>
      <c r="E3311" s="19"/>
      <c r="F3311" s="19"/>
      <c r="I3311" s="44">
        <f t="array" ref="I3311">IF(D3311="","",INDEX('Товары '!$D$2:$D$78, MATCH(D3311, 'Товары '!$B$2:$B$78, 0)))
</f>
        <v>15</v>
      </c>
      <c r="J3311" s="44">
        <f>IF(D3311="","",VLOOKUP(D3311, 'Товары '!$B$2:$C$78, 2, FALSE))
</f>
        <v>9</v>
      </c>
      <c r="K3311" s="37">
        <f t="shared" si="68"/>
        <v>6</v>
      </c>
    </row>
    <row r="3312">
      <c r="A3312" s="31">
        <v>17.0</v>
      </c>
      <c r="B3312" s="38">
        <v>46005.0</v>
      </c>
      <c r="C3312" s="42">
        <v>0.6837152777777777</v>
      </c>
      <c r="D3312" s="9" t="s">
        <v>20</v>
      </c>
      <c r="E3312" s="19"/>
      <c r="F3312" s="19"/>
      <c r="I3312" s="44">
        <f t="array" ref="I3312">IF(D3312="","",INDEX('Товары '!$D$2:$D$78, MATCH(D3312, 'Товары '!$B$2:$B$78, 0)))
</f>
        <v>15</v>
      </c>
      <c r="J3312" s="44">
        <f>IF(D3312="","",VLOOKUP(D3312, 'Товары '!$B$2:$C$78, 2, FALSE))
</f>
        <v>9</v>
      </c>
      <c r="K3312" s="37">
        <f t="shared" si="68"/>
        <v>6</v>
      </c>
    </row>
    <row r="3313">
      <c r="A3313" s="31">
        <v>18.0</v>
      </c>
      <c r="B3313" s="38">
        <v>46005.0</v>
      </c>
      <c r="C3313" s="42">
        <v>0.6848611111111111</v>
      </c>
      <c r="D3313" s="9" t="s">
        <v>11</v>
      </c>
      <c r="E3313" s="19"/>
      <c r="F3313" s="19"/>
      <c r="I3313" s="19">
        <f t="array" ref="I3313">IF(D3313="","",INDEX('Товары '!$D$2:$D$78, MATCH(D3313, 'Товары '!$B$2:$B$78, 0)))
</f>
        <v>15</v>
      </c>
      <c r="J3313" s="44">
        <f>IF(D3313="","",VLOOKUP(D3313, 'Товары '!$B$2:$C$78, 2, FALSE))
</f>
        <v>9</v>
      </c>
      <c r="K3313" s="37">
        <f t="shared" si="68"/>
        <v>6</v>
      </c>
    </row>
    <row r="3314">
      <c r="A3314" s="31">
        <v>19.0</v>
      </c>
      <c r="B3314" s="32">
        <v>46005.0</v>
      </c>
      <c r="C3314" s="33">
        <v>0.7089236111111111</v>
      </c>
      <c r="D3314" s="9" t="s">
        <v>23</v>
      </c>
      <c r="E3314" s="19"/>
      <c r="F3314" s="19"/>
      <c r="I3314" s="19">
        <f t="array" ref="I3314">IF(D3314="","",INDEX('Товары '!$D$2:$D$78, MATCH(D3314, 'Товары '!$B$2:$B$78, 0)))
</f>
        <v>15</v>
      </c>
      <c r="J3314" s="44">
        <f>IF(D3314="","",VLOOKUP(D3314, 'Товары '!$B$2:$C$78, 2, FALSE))
</f>
        <v>8.5</v>
      </c>
      <c r="K3314" s="37">
        <f t="shared" si="68"/>
        <v>6.5</v>
      </c>
    </row>
    <row r="3315">
      <c r="A3315" s="31">
        <v>20.0</v>
      </c>
      <c r="B3315" s="38">
        <v>46005.0</v>
      </c>
      <c r="C3315" s="42">
        <v>0.7340625</v>
      </c>
      <c r="D3315" s="9" t="s">
        <v>20</v>
      </c>
      <c r="E3315" s="19"/>
      <c r="F3315" s="19"/>
      <c r="I3315" s="44">
        <f t="array" ref="I3315">IF(D3315="","",INDEX('Товары '!$D$2:$D$78, MATCH(D3315, 'Товары '!$B$2:$B$78, 0)))
</f>
        <v>15</v>
      </c>
      <c r="J3315" s="44">
        <f>IF(D3315="","",VLOOKUP(D3315, 'Товары '!$B$2:$C$78, 2, FALSE))
</f>
        <v>9</v>
      </c>
      <c r="K3315" s="37">
        <f t="shared" si="68"/>
        <v>6</v>
      </c>
    </row>
    <row r="3316">
      <c r="A3316" s="31">
        <v>21.0</v>
      </c>
      <c r="B3316" s="38">
        <v>46005.0</v>
      </c>
      <c r="C3316" s="42">
        <v>0.7440856481481481</v>
      </c>
      <c r="D3316" s="9" t="s">
        <v>20</v>
      </c>
      <c r="E3316" s="19"/>
      <c r="F3316" s="19"/>
      <c r="I3316" s="44">
        <f t="array" ref="I3316">IF(D3316="","",INDEX('Товары '!$D$2:$D$78, MATCH(D3316, 'Товары '!$B$2:$B$78, 0)))
</f>
        <v>15</v>
      </c>
      <c r="J3316" s="44">
        <f>IF(D3316="","",VLOOKUP(D3316, 'Товары '!$B$2:$C$78, 2, FALSE))
</f>
        <v>9</v>
      </c>
      <c r="K3316" s="37">
        <f t="shared" si="68"/>
        <v>6</v>
      </c>
    </row>
    <row r="3317">
      <c r="A3317" s="31">
        <v>22.0</v>
      </c>
      <c r="B3317" s="32">
        <v>46005.0</v>
      </c>
      <c r="C3317" s="33">
        <v>0.7742592592592593</v>
      </c>
      <c r="D3317" s="9" t="s">
        <v>21</v>
      </c>
      <c r="E3317" s="19"/>
      <c r="F3317" s="19"/>
      <c r="I3317" s="19">
        <f t="array" ref="I3317">IF(D3317="","",INDEX('Товары '!$D$2:$D$78, MATCH(D3317, 'Товары '!$B$2:$B$78, 0)))
</f>
        <v>15</v>
      </c>
      <c r="J3317" s="44">
        <f>IF(D3317="","",VLOOKUP(D3317, 'Товары '!$B$2:$C$78, 2, FALSE))
</f>
        <v>6.9</v>
      </c>
      <c r="K3317" s="37">
        <f t="shared" si="68"/>
        <v>8.1</v>
      </c>
    </row>
    <row r="3318">
      <c r="A3318" s="31">
        <v>23.0</v>
      </c>
      <c r="B3318" s="38">
        <v>46005.0</v>
      </c>
      <c r="C3318" s="42">
        <v>0.7846875</v>
      </c>
      <c r="D3318" s="9" t="s">
        <v>20</v>
      </c>
      <c r="E3318" s="19"/>
      <c r="F3318" s="9"/>
      <c r="I3318" s="44">
        <f t="array" ref="I3318">IF(D3318="","",INDEX('Товары '!$D$2:$D$78, MATCH(D3318, 'Товары '!$B$2:$B$78, 0)))
</f>
        <v>15</v>
      </c>
      <c r="J3318" s="44">
        <f>IF(D3318="","",VLOOKUP(D3318, 'Товары '!$B$2:$C$78, 2, FALSE))
</f>
        <v>9</v>
      </c>
      <c r="K3318" s="37">
        <f t="shared" si="68"/>
        <v>6</v>
      </c>
    </row>
    <row r="3319">
      <c r="A3319" s="31">
        <v>24.0</v>
      </c>
      <c r="B3319" s="38">
        <v>46005.0</v>
      </c>
      <c r="C3319" s="42">
        <v>0.7882523148148148</v>
      </c>
      <c r="D3319" s="9" t="s">
        <v>21</v>
      </c>
      <c r="E3319" s="19"/>
      <c r="F3319" s="19"/>
      <c r="I3319" s="19">
        <f t="array" ref="I3319">IF(D3319="","",INDEX('Товары '!$D$2:$D$78, MATCH(D3319, 'Товары '!$B$2:$B$78, 0)))
</f>
        <v>15</v>
      </c>
      <c r="J3319" s="44">
        <f>IF(D3319="","",VLOOKUP(D3319, 'Товары '!$B$2:$C$78, 2, FALSE))
</f>
        <v>6.9</v>
      </c>
      <c r="K3319" s="37">
        <f t="shared" si="68"/>
        <v>8.1</v>
      </c>
    </row>
    <row r="3320">
      <c r="A3320" s="31">
        <v>25.0</v>
      </c>
      <c r="B3320" s="38"/>
      <c r="C3320" s="42"/>
      <c r="D3320" s="9" t="s">
        <v>12</v>
      </c>
      <c r="E3320" s="19"/>
      <c r="F3320" s="9">
        <v>2.0</v>
      </c>
      <c r="I3320" s="44">
        <f t="array" ref="I3320">IF(D3320="","",INDEX('Товары '!$D$2:$D$78, MATCH(D3320, 'Товары '!$B$2:$B$78, 0)))
</f>
        <v>13</v>
      </c>
      <c r="J3320" s="44">
        <f>IF(D3320="","",VLOOKUP(D3320, 'Товары '!$B$2:$C$78, 2, FALSE))
</f>
        <v>6.4</v>
      </c>
      <c r="K3320" s="37">
        <f t="shared" si="68"/>
        <v>4.6</v>
      </c>
    </row>
    <row r="3321">
      <c r="A3321" s="31">
        <v>26.0</v>
      </c>
      <c r="B3321" s="38">
        <v>46005.0</v>
      </c>
      <c r="C3321" s="42">
        <v>0.7906481481481481</v>
      </c>
      <c r="D3321" s="9" t="s">
        <v>14</v>
      </c>
      <c r="E3321" s="19"/>
      <c r="F3321" s="19"/>
      <c r="I3321" s="44">
        <f t="array" ref="I3321">IF(D3321="","",INDEX('Товары '!$D$2:$D$78, MATCH(D3321, 'Товары '!$B$2:$B$78, 0)))
</f>
        <v>15</v>
      </c>
      <c r="J3321" s="44">
        <f>IF(D3321="","",VLOOKUP(D3321, 'Товары '!$B$2:$C$78, 2, FALSE))
</f>
        <v>9</v>
      </c>
      <c r="K3321" s="37">
        <f t="shared" si="68"/>
        <v>6</v>
      </c>
    </row>
    <row r="3322">
      <c r="A3322" s="31">
        <v>27.0</v>
      </c>
      <c r="B3322" s="38"/>
      <c r="C3322" s="42"/>
      <c r="D3322" s="9" t="s">
        <v>14</v>
      </c>
      <c r="E3322" s="19"/>
      <c r="F3322" s="19"/>
      <c r="I3322" s="44">
        <f t="array" ref="I3322">IF(D3322="","",INDEX('Товары '!$D$2:$D$78, MATCH(D3322, 'Товары '!$B$2:$B$78, 0)))
</f>
        <v>15</v>
      </c>
      <c r="J3322" s="44">
        <f>IF(D3322="","",VLOOKUP(D3322, 'Товары '!$B$2:$C$78, 2, FALSE))
</f>
        <v>9</v>
      </c>
      <c r="K3322" s="37">
        <f t="shared" si="68"/>
        <v>6</v>
      </c>
    </row>
    <row r="3323">
      <c r="A3323" s="31">
        <v>28.0</v>
      </c>
      <c r="B3323" s="32">
        <v>46005.0</v>
      </c>
      <c r="C3323" s="33">
        <v>0.7989004629629629</v>
      </c>
      <c r="D3323" s="9" t="s">
        <v>11</v>
      </c>
      <c r="E3323" s="19"/>
      <c r="F3323" s="19"/>
      <c r="I3323" s="19">
        <f t="array" ref="I3323">IF(D3323="","",INDEX('Товары '!$D$2:$D$78, MATCH(D3323, 'Товары '!$B$2:$B$78, 0)))
</f>
        <v>15</v>
      </c>
      <c r="J3323" s="44">
        <f>IF(D3323="","",VLOOKUP(D3323, 'Товары '!$B$2:$C$78, 2, FALSE))
</f>
        <v>9</v>
      </c>
      <c r="K3323" s="37">
        <f t="shared" si="68"/>
        <v>6</v>
      </c>
    </row>
    <row r="3324">
      <c r="A3324" s="31">
        <v>29.0</v>
      </c>
      <c r="B3324" s="32">
        <v>46005.0</v>
      </c>
      <c r="C3324" s="33">
        <v>0.7992592592592592</v>
      </c>
      <c r="D3324" s="9" t="s">
        <v>25</v>
      </c>
      <c r="E3324" s="19"/>
      <c r="F3324" s="19"/>
      <c r="I3324" s="9">
        <v>40.0</v>
      </c>
      <c r="J3324" s="9">
        <v>15.0</v>
      </c>
      <c r="K3324" s="37">
        <f t="shared" si="68"/>
        <v>25</v>
      </c>
    </row>
    <row r="3325">
      <c r="A3325" s="31">
        <v>30.0</v>
      </c>
      <c r="B3325" s="32">
        <v>46005.0</v>
      </c>
      <c r="C3325" s="33">
        <v>0.8030324074074074</v>
      </c>
      <c r="D3325" s="9" t="s">
        <v>20</v>
      </c>
      <c r="E3325" s="19"/>
      <c r="F3325" s="19"/>
      <c r="I3325" s="44">
        <f t="array" ref="I3325">IF(D3325="","",INDEX('Товары '!$D$2:$D$78, MATCH(D3325, 'Товары '!$B$2:$B$78, 0)))
</f>
        <v>15</v>
      </c>
      <c r="J3325" s="44">
        <f>IF(D3325="","",VLOOKUP(D3325, 'Товары '!$B$2:$C$78, 2, FALSE))
</f>
        <v>9</v>
      </c>
      <c r="K3325" s="37">
        <f t="shared" si="68"/>
        <v>6</v>
      </c>
    </row>
    <row r="3326">
      <c r="A3326" s="31">
        <v>31.0</v>
      </c>
      <c r="B3326" s="32">
        <v>46005.0</v>
      </c>
      <c r="C3326" s="33">
        <v>0.8116782407407407</v>
      </c>
      <c r="D3326" s="9" t="s">
        <v>21</v>
      </c>
      <c r="E3326" s="19"/>
      <c r="F3326" s="19"/>
      <c r="I3326" s="19">
        <f t="array" ref="I3326">IF(D3326="","",INDEX('Товары '!$D$2:$D$78, MATCH(D3326, 'Товары '!$B$2:$B$78, 0)))
</f>
        <v>15</v>
      </c>
      <c r="J3326" s="44">
        <f>IF(D3326="","",VLOOKUP(D3326, 'Товары '!$B$2:$C$78, 2, FALSE))
</f>
        <v>6.9</v>
      </c>
      <c r="K3326" s="37">
        <f t="shared" si="68"/>
        <v>8.1</v>
      </c>
    </row>
    <row r="3327">
      <c r="A3327" s="31">
        <v>32.0</v>
      </c>
      <c r="B3327" s="45"/>
      <c r="C3327" s="46"/>
      <c r="D3327" s="9" t="s">
        <v>12</v>
      </c>
      <c r="E3327" s="19"/>
      <c r="F3327" s="19"/>
      <c r="I3327" s="44">
        <f t="array" ref="I3327">IF(D3327="","",INDEX('Товары '!$D$2:$D$78, MATCH(D3327, 'Товары '!$B$2:$B$78, 0)))
</f>
        <v>13</v>
      </c>
      <c r="J3327" s="44">
        <f>IF(D3327="","",VLOOKUP(D3327, 'Товары '!$B$2:$C$78, 2, FALSE))
</f>
        <v>6.4</v>
      </c>
      <c r="K3327" s="37">
        <f t="shared" si="68"/>
        <v>6.6</v>
      </c>
    </row>
    <row r="3328">
      <c r="A3328" s="31">
        <v>33.0</v>
      </c>
      <c r="B3328" s="45"/>
      <c r="C3328" s="46"/>
      <c r="D3328" s="9" t="s">
        <v>11</v>
      </c>
      <c r="E3328" s="19"/>
      <c r="F3328" s="9">
        <v>7.0</v>
      </c>
      <c r="I3328" s="19">
        <f t="array" ref="I3328">IF(D3328="","",INDEX('Товары '!$D$2:$D$78, MATCH(D3328, 'Товары '!$B$2:$B$78, 0)))
</f>
        <v>15</v>
      </c>
      <c r="J3328" s="44">
        <f>IF(D3328="","",VLOOKUP(D3328, 'Товары '!$B$2:$C$78, 2, FALSE))
</f>
        <v>9</v>
      </c>
      <c r="K3328" s="37">
        <f t="shared" si="68"/>
        <v>-1</v>
      </c>
    </row>
    <row r="3329">
      <c r="A3329" s="31">
        <v>34.0</v>
      </c>
      <c r="B3329" s="45"/>
      <c r="C3329" s="46"/>
      <c r="D3329" s="9" t="s">
        <v>12</v>
      </c>
      <c r="E3329" s="19"/>
      <c r="F3329" s="19"/>
      <c r="I3329" s="44">
        <f t="array" ref="I3329">IF(D3329="","",INDEX('Товары '!$D$2:$D$78, MATCH(D3329, 'Товары '!$B$2:$B$78, 0)))
</f>
        <v>13</v>
      </c>
      <c r="J3329" s="44">
        <f>IF(D3329="","",VLOOKUP(D3329, 'Товары '!$B$2:$C$78, 2, FALSE))
</f>
        <v>6.4</v>
      </c>
      <c r="K3329" s="37">
        <f t="shared" si="68"/>
        <v>6.6</v>
      </c>
    </row>
    <row r="3330">
      <c r="A3330" s="31">
        <v>35.0</v>
      </c>
      <c r="B3330" s="32">
        <v>46005.0</v>
      </c>
      <c r="C3330" s="33">
        <v>0.8271527777777777</v>
      </c>
      <c r="D3330" s="9" t="s">
        <v>14</v>
      </c>
      <c r="E3330" s="19"/>
      <c r="F3330" s="19"/>
      <c r="I3330" s="44">
        <f t="array" ref="I3330">IF(D3330="","",INDEX('Товары '!$D$2:$D$78, MATCH(D3330, 'Товары '!$B$2:$B$78, 0)))
</f>
        <v>15</v>
      </c>
      <c r="J3330" s="44">
        <f>IF(D3330="","",VLOOKUP(D3330, 'Товары '!$B$2:$C$78, 2, FALSE))
</f>
        <v>9</v>
      </c>
      <c r="K3330" s="37">
        <f t="shared" si="68"/>
        <v>6</v>
      </c>
    </row>
    <row r="3331">
      <c r="A3331" s="31">
        <v>36.0</v>
      </c>
      <c r="B3331" s="32">
        <v>46005.0</v>
      </c>
      <c r="C3331" s="33">
        <v>0.8320486111111111</v>
      </c>
      <c r="D3331" s="9" t="s">
        <v>11</v>
      </c>
      <c r="E3331" s="19"/>
      <c r="F3331" s="19"/>
      <c r="I3331" s="19">
        <f t="array" ref="I3331">IF(D3331="","",INDEX('Товары '!$D$2:$D$78, MATCH(D3331, 'Товары '!$B$2:$B$78, 0)))
</f>
        <v>15</v>
      </c>
      <c r="J3331" s="44">
        <f>IF(D3331="","",VLOOKUP(D3331, 'Товары '!$B$2:$C$78, 2, FALSE))
</f>
        <v>9</v>
      </c>
      <c r="K3331" s="37">
        <f t="shared" si="68"/>
        <v>6</v>
      </c>
    </row>
    <row r="3332">
      <c r="A3332" s="31">
        <v>37.0</v>
      </c>
      <c r="B3332" s="45"/>
      <c r="C3332" s="46"/>
      <c r="D3332" s="9" t="s">
        <v>12</v>
      </c>
      <c r="E3332" s="19"/>
      <c r="F3332" s="19"/>
      <c r="I3332" s="44">
        <f t="array" ref="I3332">IF(D3332="","",INDEX('Товары '!$D$2:$D$78, MATCH(D3332, 'Товары '!$B$2:$B$78, 0)))
</f>
        <v>13</v>
      </c>
      <c r="J3332" s="44">
        <f>IF(D3332="","",VLOOKUP(D3332, 'Товары '!$B$2:$C$78, 2, FALSE))
</f>
        <v>6.4</v>
      </c>
      <c r="K3332" s="37">
        <f t="shared" si="68"/>
        <v>6.6</v>
      </c>
    </row>
    <row r="3333">
      <c r="A3333" s="31">
        <v>38.0</v>
      </c>
      <c r="B3333" s="32">
        <v>46005.0</v>
      </c>
      <c r="C3333" s="33">
        <v>0.8508449074074074</v>
      </c>
      <c r="D3333" s="9" t="s">
        <v>12</v>
      </c>
      <c r="E3333" s="19"/>
      <c r="F3333" s="19"/>
      <c r="I3333" s="44">
        <f t="array" ref="I3333">IF(D3333="","",INDEX('Товары '!$D$2:$D$78, MATCH(D3333, 'Товары '!$B$2:$B$78, 0)))
</f>
        <v>13</v>
      </c>
      <c r="J3333" s="44">
        <f>IF(D3333="","",VLOOKUP(D3333, 'Товары '!$B$2:$C$78, 2, FALSE))
</f>
        <v>6.4</v>
      </c>
      <c r="K3333" s="37">
        <f t="shared" si="68"/>
        <v>6.6</v>
      </c>
    </row>
    <row r="3334">
      <c r="A3334" s="31">
        <v>39.0</v>
      </c>
      <c r="B3334" s="32">
        <v>46005.0</v>
      </c>
      <c r="C3334" s="33">
        <v>0.9264814814814815</v>
      </c>
      <c r="D3334" s="9" t="s">
        <v>20</v>
      </c>
      <c r="E3334" s="19"/>
      <c r="F3334" s="19"/>
      <c r="I3334" s="44">
        <f t="array" ref="I3334">IF(D3334="","",INDEX('Товары '!$D$2:$D$78, MATCH(D3334, 'Товары '!$B$2:$B$78, 0)))
</f>
        <v>15</v>
      </c>
      <c r="J3334" s="44">
        <f>IF(D3334="","",VLOOKUP(D3334, 'Товары '!$B$2:$C$78, 2, FALSE))
</f>
        <v>9</v>
      </c>
      <c r="K3334" s="37">
        <f t="shared" si="68"/>
        <v>6</v>
      </c>
    </row>
    <row r="3335">
      <c r="A3335" s="31">
        <v>40.0</v>
      </c>
      <c r="B3335" s="32">
        <v>46005.0</v>
      </c>
      <c r="C3335" s="33">
        <v>0.947650462962963</v>
      </c>
      <c r="D3335" s="9" t="s">
        <v>20</v>
      </c>
      <c r="E3335" s="19"/>
      <c r="F3335" s="19"/>
      <c r="I3335" s="44">
        <f t="array" ref="I3335">IF(D3335="","",INDEX('Товары '!$D$2:$D$78, MATCH(D3335, 'Товары '!$B$2:$B$78, 0)))
</f>
        <v>15</v>
      </c>
      <c r="J3335" s="44">
        <f>IF(D3335="","",VLOOKUP(D3335, 'Товары '!$B$2:$C$78, 2, FALSE))
</f>
        <v>9</v>
      </c>
      <c r="K3335" s="37">
        <f t="shared" si="68"/>
        <v>6</v>
      </c>
    </row>
    <row r="3336">
      <c r="A3336" s="31">
        <v>41.0</v>
      </c>
      <c r="B3336" s="32">
        <v>46005.0</v>
      </c>
      <c r="C3336" s="33">
        <v>0.9478125</v>
      </c>
      <c r="D3336" s="9" t="s">
        <v>23</v>
      </c>
      <c r="E3336" s="19"/>
      <c r="F3336" s="19"/>
      <c r="I3336" s="19">
        <f t="array" ref="I3336">IF(D3336="","",INDEX('Товары '!$D$2:$D$78, MATCH(D3336, 'Товары '!$B$2:$B$78, 0)))
</f>
        <v>15</v>
      </c>
      <c r="J3336" s="44">
        <f>IF(D3336="","",VLOOKUP(D3336, 'Товары '!$B$2:$C$78, 2, FALSE))
</f>
        <v>8.5</v>
      </c>
      <c r="K3336" s="37">
        <f t="shared" si="68"/>
        <v>6.5</v>
      </c>
    </row>
    <row r="3337">
      <c r="A3337" s="31">
        <v>42.0</v>
      </c>
      <c r="B3337" s="45"/>
      <c r="C3337" s="46"/>
      <c r="D3337" s="23"/>
      <c r="E3337" s="19"/>
      <c r="F3337" s="19"/>
      <c r="I3337" s="19" t="str">
        <f t="array" ref="I3337">IF(D3337="","",INDEX('Товары '!$D$2:$D$78, MATCH(D3337, 'Товары '!$B$2:$B$78, 0)))
</f>
        <v/>
      </c>
      <c r="J3337" s="19" t="str">
        <f>IF(D3337="","",VLOOKUP(D3337, 'Товары '!$B$2:$C$78, 2, FALSE))
</f>
        <v/>
      </c>
      <c r="K3337" s="37">
        <f t="shared" si="68"/>
        <v>0</v>
      </c>
    </row>
    <row r="3338">
      <c r="A3338" s="31">
        <v>43.0</v>
      </c>
      <c r="B3338" s="45"/>
      <c r="C3338" s="46"/>
      <c r="D3338" s="23"/>
      <c r="E3338" s="19"/>
      <c r="F3338" s="19"/>
      <c r="I3338" s="19" t="str">
        <f t="array" ref="I3338">IF(D3338="","",INDEX('Товары '!$D$2:$D$78, MATCH(D3338, 'Товары '!$B$2:$B$78, 0)))
</f>
        <v/>
      </c>
      <c r="J3338" s="19" t="str">
        <f>IF(D3338="","",VLOOKUP(D3338, 'Товары '!$B$2:$C$78, 2, FALSE))
</f>
        <v/>
      </c>
      <c r="K3338" s="37">
        <f t="shared" si="68"/>
        <v>0</v>
      </c>
    </row>
    <row r="3339">
      <c r="A3339" s="31">
        <v>44.0</v>
      </c>
      <c r="B3339" s="45"/>
      <c r="C3339" s="46"/>
      <c r="D3339" s="23"/>
      <c r="E3339" s="19"/>
      <c r="F3339" s="19"/>
      <c r="I3339" s="19" t="str">
        <f t="array" ref="I3339">IF(D3339="","",INDEX('Товары '!$D$2:$D$78, MATCH(D3339, 'Товары '!$B$2:$B$78, 0)))
</f>
        <v/>
      </c>
      <c r="J3339" s="19" t="str">
        <f>IF(D3339="","",VLOOKUP(D3339, 'Товары '!$B$2:$C$78, 2, FALSE))
</f>
        <v/>
      </c>
      <c r="K3339" s="37">
        <f t="shared" si="68"/>
        <v>0</v>
      </c>
    </row>
    <row r="3340">
      <c r="A3340" s="31">
        <v>45.0</v>
      </c>
      <c r="B3340" s="45"/>
      <c r="C3340" s="46"/>
      <c r="D3340" s="23"/>
      <c r="E3340" s="19"/>
      <c r="F3340" s="19"/>
      <c r="I3340" s="19" t="str">
        <f t="array" ref="I3340">IF(D3340="","",INDEX('Товары '!$D$2:$D$78, MATCH(D3340, 'Товары '!$B$2:$B$78, 0)))
</f>
        <v/>
      </c>
      <c r="J3340" s="19" t="str">
        <f>IF(D3340="","",VLOOKUP(D3340, 'Товары '!$B$2:$C$78, 2, FALSE))
</f>
        <v/>
      </c>
      <c r="K3340" s="37">
        <f t="shared" si="68"/>
        <v>0</v>
      </c>
    </row>
    <row r="3341">
      <c r="A3341" s="31">
        <v>46.0</v>
      </c>
      <c r="B3341" s="45"/>
      <c r="C3341" s="46"/>
      <c r="D3341" s="23"/>
      <c r="E3341" s="19"/>
      <c r="F3341" s="19"/>
      <c r="I3341" s="19" t="str">
        <f t="array" ref="I3341">IF(D3341="","",INDEX('Товары '!$D$2:$D$78, MATCH(D3341, 'Товары '!$B$2:$B$78, 0)))
</f>
        <v/>
      </c>
      <c r="J3341" s="19" t="str">
        <f>IF(D3341="","",VLOOKUP(D3341, 'Товары '!$B$2:$C$78, 2, FALSE))
</f>
        <v/>
      </c>
      <c r="K3341" s="37">
        <f t="shared" si="68"/>
        <v>0</v>
      </c>
    </row>
    <row r="3342">
      <c r="A3342" s="31">
        <v>47.0</v>
      </c>
      <c r="B3342" s="45"/>
      <c r="C3342" s="46"/>
      <c r="D3342" s="23"/>
      <c r="E3342" s="19"/>
      <c r="F3342" s="19"/>
      <c r="I3342" s="19" t="str">
        <f t="array" ref="I3342">IF(D3342="","",INDEX('Товары '!$D$2:$D$78, MATCH(D3342, 'Товары '!$B$2:$B$78, 0)))
</f>
        <v/>
      </c>
      <c r="J3342" s="19" t="str">
        <f>IF(D3342="","",VLOOKUP(D3342, 'Товары '!$B$2:$C$78, 2, FALSE))
</f>
        <v/>
      </c>
      <c r="K3342" s="37">
        <f t="shared" si="68"/>
        <v>0</v>
      </c>
    </row>
    <row r="3343">
      <c r="A3343" s="31">
        <v>48.0</v>
      </c>
      <c r="B3343" s="45"/>
      <c r="C3343" s="46"/>
      <c r="D3343" s="23"/>
      <c r="E3343" s="19"/>
      <c r="F3343" s="19"/>
      <c r="I3343" s="19" t="str">
        <f t="array" ref="I3343">IF(D3343="","",INDEX('Товары '!$D$2:$D$78, MATCH(D3343, 'Товары '!$B$2:$B$78, 0)))
</f>
        <v/>
      </c>
      <c r="J3343" s="19" t="str">
        <f>IF(D3343="","",VLOOKUP(D3343, 'Товары '!$B$2:$C$78, 2, FALSE))
</f>
        <v/>
      </c>
      <c r="K3343" s="37">
        <f t="shared" si="68"/>
        <v>0</v>
      </c>
    </row>
    <row r="3344">
      <c r="A3344" s="31">
        <v>49.0</v>
      </c>
      <c r="B3344" s="45"/>
      <c r="C3344" s="46"/>
      <c r="D3344" s="23"/>
      <c r="E3344" s="19"/>
      <c r="F3344" s="19"/>
      <c r="I3344" s="19" t="str">
        <f t="array" ref="I3344">IF(D3344="","",INDEX('Товары '!$D$2:$D$78, MATCH(D3344, 'Товары '!$B$2:$B$78, 0)))
</f>
        <v/>
      </c>
      <c r="J3344" s="19" t="str">
        <f>IF(D3344="","",VLOOKUP(D3344, 'Товары '!$B$2:$C$78, 2, FALSE))
</f>
        <v/>
      </c>
      <c r="K3344" s="37">
        <f t="shared" si="68"/>
        <v>0</v>
      </c>
    </row>
    <row r="3345">
      <c r="A3345" s="31">
        <v>50.0</v>
      </c>
      <c r="B3345" s="45"/>
      <c r="C3345" s="46"/>
      <c r="D3345" s="23"/>
      <c r="E3345" s="19"/>
      <c r="F3345" s="19"/>
      <c r="I3345" s="19" t="str">
        <f t="array" ref="I3345">IF(D3345="","",INDEX('Товары '!$D$2:$D$78, MATCH(D3345, 'Товары '!$B$2:$B$78, 0)))
</f>
        <v/>
      </c>
      <c r="J3345" s="19" t="str">
        <f>IF(D3345="","",VLOOKUP(D3345, 'Товары '!$B$2:$C$78, 2, FALSE))
</f>
        <v/>
      </c>
      <c r="K3345" s="37">
        <f t="shared" si="68"/>
        <v>0</v>
      </c>
    </row>
    <row r="3346">
      <c r="A3346" s="31">
        <v>51.0</v>
      </c>
      <c r="B3346" s="45"/>
      <c r="C3346" s="46"/>
      <c r="D3346" s="23"/>
      <c r="E3346" s="19"/>
      <c r="F3346" s="19"/>
      <c r="I3346" s="19" t="str">
        <f t="array" ref="I3346">IF(D3346="","",INDEX('Товары '!$D$2:$D$78, MATCH(D3346, 'Товары '!$B$2:$B$78, 0)))
</f>
        <v/>
      </c>
      <c r="J3346" s="19" t="str">
        <f>IF(D3346="","",VLOOKUP(D3346, 'Товары '!$B$2:$C$78, 2, FALSE))
</f>
        <v/>
      </c>
      <c r="K3346" s="37">
        <f t="shared" si="68"/>
        <v>0</v>
      </c>
    </row>
    <row r="3347">
      <c r="A3347" s="31">
        <v>52.0</v>
      </c>
      <c r="B3347" s="45"/>
      <c r="C3347" s="46"/>
      <c r="D3347" s="23"/>
      <c r="E3347" s="19"/>
      <c r="F3347" s="19"/>
      <c r="I3347" s="19" t="str">
        <f t="array" ref="I3347">IF(D3347="","",INDEX('Товары '!$D$2:$D$78, MATCH(D3347, 'Товары '!$B$2:$B$78, 0)))
</f>
        <v/>
      </c>
      <c r="J3347" s="19" t="str">
        <f>IF(D3347="","",VLOOKUP(D3347, 'Товары '!$B$2:$C$78, 2, FALSE))
</f>
        <v/>
      </c>
      <c r="K3347" s="37">
        <f t="shared" si="68"/>
        <v>0</v>
      </c>
    </row>
    <row r="3348">
      <c r="A3348" s="31">
        <v>53.0</v>
      </c>
      <c r="B3348" s="45"/>
      <c r="C3348" s="46"/>
      <c r="D3348" s="23"/>
      <c r="E3348" s="19"/>
      <c r="F3348" s="19"/>
      <c r="I3348" s="19" t="str">
        <f t="array" ref="I3348">IF(D3348="","",INDEX('Товары '!$D$2:$D$78, MATCH(D3348, 'Товары '!$B$2:$B$78, 0)))
</f>
        <v/>
      </c>
      <c r="J3348" s="19" t="str">
        <f>IF(D3348="","",VLOOKUP(D3348, 'Товары '!$B$2:$C$78, 2, FALSE))
</f>
        <v/>
      </c>
      <c r="K3348" s="37">
        <f t="shared" si="68"/>
        <v>0</v>
      </c>
    </row>
    <row r="3349">
      <c r="A3349" s="31">
        <v>54.0</v>
      </c>
      <c r="B3349" s="45"/>
      <c r="C3349" s="46"/>
      <c r="D3349" s="23"/>
      <c r="E3349" s="19"/>
      <c r="F3349" s="19"/>
      <c r="I3349" s="19" t="str">
        <f t="array" ref="I3349">IF(D3349="","",INDEX('Товары '!$D$2:$D$78, MATCH(D3349, 'Товары '!$B$2:$B$78, 0)))
</f>
        <v/>
      </c>
      <c r="J3349" s="19" t="str">
        <f>IF(D3349="","",VLOOKUP(D3349, 'Товары '!$B$2:$C$78, 2, FALSE))
</f>
        <v/>
      </c>
      <c r="K3349" s="37">
        <f t="shared" si="68"/>
        <v>0</v>
      </c>
    </row>
    <row r="3350">
      <c r="A3350" s="31">
        <v>55.0</v>
      </c>
      <c r="B3350" s="45"/>
      <c r="C3350" s="46"/>
      <c r="D3350" s="23"/>
      <c r="E3350" s="19"/>
      <c r="F3350" s="19"/>
      <c r="I3350" s="19" t="str">
        <f t="array" ref="I3350">IF(D3350="","",INDEX('Товары '!$D$2:$D$78, MATCH(D3350, 'Товары '!$B$2:$B$78, 0)))
</f>
        <v/>
      </c>
      <c r="J3350" s="19" t="str">
        <f>IF(D3350="","",VLOOKUP(D3350, 'Товары '!$B$2:$C$78, 2, FALSE))
</f>
        <v/>
      </c>
      <c r="K3350" s="37">
        <f t="shared" si="68"/>
        <v>0</v>
      </c>
    </row>
    <row r="3351">
      <c r="A3351" s="31">
        <v>56.0</v>
      </c>
      <c r="B3351" s="45"/>
      <c r="C3351" s="46"/>
      <c r="D3351" s="23"/>
      <c r="E3351" s="19"/>
      <c r="F3351" s="19"/>
      <c r="I3351" s="19" t="str">
        <f t="array" ref="I3351">IF(D3351="","",INDEX('Товары '!$D$2:$D$78, MATCH(D3351, 'Товары '!$B$2:$B$78, 0)))
</f>
        <v/>
      </c>
      <c r="J3351" s="19" t="str">
        <f>IF(D3351="","",VLOOKUP(D3351, 'Товары '!$B$2:$C$78, 2, FALSE))
</f>
        <v/>
      </c>
      <c r="K3351" s="37">
        <f t="shared" si="68"/>
        <v>0</v>
      </c>
    </row>
    <row r="3352">
      <c r="A3352" s="31">
        <v>57.0</v>
      </c>
      <c r="B3352" s="45"/>
      <c r="C3352" s="46"/>
      <c r="D3352" s="23"/>
      <c r="E3352" s="19"/>
      <c r="F3352" s="19"/>
      <c r="I3352" s="19" t="str">
        <f t="array" ref="I3352">IF(D3352="","",INDEX('Товары '!$D$2:$D$78, MATCH(D3352, 'Товары '!$B$2:$B$78, 0)))
</f>
        <v/>
      </c>
      <c r="J3352" s="19" t="str">
        <f>IF(D3352="","",VLOOKUP(D3352, 'Товары '!$B$2:$C$78, 2, FALSE))
</f>
        <v/>
      </c>
      <c r="K3352" s="37">
        <f t="shared" si="68"/>
        <v>0</v>
      </c>
    </row>
    <row r="3353">
      <c r="A3353" s="31">
        <v>58.0</v>
      </c>
      <c r="B3353" s="45"/>
      <c r="C3353" s="46"/>
      <c r="D3353" s="23"/>
      <c r="E3353" s="19"/>
      <c r="F3353" s="19"/>
      <c r="I3353" s="19" t="str">
        <f t="array" ref="I3353">IF(D3353="","",INDEX('Товары '!$D$2:$D$78, MATCH(D3353, 'Товары '!$B$2:$B$78, 0)))
</f>
        <v/>
      </c>
      <c r="J3353" s="19" t="str">
        <f>IF(D3353="","",VLOOKUP(D3353, 'Товары '!$B$2:$C$78, 2, FALSE))
</f>
        <v/>
      </c>
      <c r="K3353" s="37">
        <f t="shared" si="68"/>
        <v>0</v>
      </c>
    </row>
    <row r="3354">
      <c r="A3354" s="31">
        <v>59.0</v>
      </c>
      <c r="B3354" s="45"/>
      <c r="C3354" s="46"/>
      <c r="D3354" s="23"/>
      <c r="E3354" s="19"/>
      <c r="F3354" s="19"/>
      <c r="I3354" s="19" t="str">
        <f t="array" ref="I3354">IF(D3354="","",INDEX('Товары '!$D$2:$D$78, MATCH(D3354, 'Товары '!$B$2:$B$78, 0)))
</f>
        <v/>
      </c>
      <c r="J3354" s="19" t="str">
        <f>IF(D3354="","",VLOOKUP(D3354, 'Товары '!$B$2:$C$78, 2, FALSE))
</f>
        <v/>
      </c>
      <c r="K3354" s="37">
        <f t="shared" si="68"/>
        <v>0</v>
      </c>
    </row>
    <row r="3355">
      <c r="A3355" s="31">
        <v>60.0</v>
      </c>
      <c r="B3355" s="45"/>
      <c r="C3355" s="46"/>
      <c r="D3355" s="23"/>
      <c r="E3355" s="19"/>
      <c r="F3355" s="19"/>
      <c r="I3355" s="19" t="str">
        <f t="array" ref="I3355">IF(D3355="","",INDEX('Товары '!$D$2:$D$78, MATCH(D3355, 'Товары '!$B$2:$B$78, 0)))
</f>
        <v/>
      </c>
      <c r="J3355" s="19" t="str">
        <f>IF(D3355="","",VLOOKUP(D3355, 'Товары '!$B$2:$C$78, 2, FALSE))
</f>
        <v/>
      </c>
      <c r="K3355" s="37">
        <f t="shared" si="68"/>
        <v>0</v>
      </c>
    </row>
    <row r="3356">
      <c r="A3356" s="24" t="s">
        <v>0</v>
      </c>
      <c r="B3356" s="25" t="s">
        <v>1</v>
      </c>
      <c r="C3356" s="26" t="s">
        <v>2</v>
      </c>
      <c r="D3356" s="27" t="s">
        <v>3</v>
      </c>
      <c r="E3356" s="24" t="s">
        <v>4</v>
      </c>
      <c r="F3356" s="24" t="s">
        <v>5</v>
      </c>
      <c r="G3356" s="28" t="s">
        <v>6</v>
      </c>
      <c r="H3356" s="47" t="s">
        <v>7</v>
      </c>
      <c r="I3356" s="24" t="s">
        <v>8</v>
      </c>
      <c r="J3356" s="24" t="s">
        <v>9</v>
      </c>
      <c r="K3356" s="30" t="s">
        <v>10</v>
      </c>
    </row>
    <row r="3359">
      <c r="A3359" s="31">
        <v>1.0</v>
      </c>
      <c r="B3359" s="38">
        <v>46006.0</v>
      </c>
      <c r="C3359" s="42">
        <v>0.5673148148148148</v>
      </c>
      <c r="D3359" s="9" t="s">
        <v>21</v>
      </c>
      <c r="E3359" s="19"/>
      <c r="F3359" s="31"/>
      <c r="G3359" s="53">
        <f>SUM(K3359:K3419)</f>
        <v>363.8</v>
      </c>
      <c r="H3359" s="54">
        <f>SUM(J3359:K3419)</f>
        <v>831</v>
      </c>
      <c r="I3359" s="55">
        <f t="array" ref="I3359">IF(D3359="","",INDEX('Товары '!$D$2:$D$78, MATCH(D3359, 'Товары '!$B$2:$B$78, 0)))
</f>
        <v>15</v>
      </c>
      <c r="J3359" s="55">
        <f>IF(D3359="","",VLOOKUP(D3359, 'Товары '!$B$2:$C$78, 2, FALSE))
</f>
        <v>6.9</v>
      </c>
      <c r="K3359" s="37">
        <f t="shared" ref="K3359:K3419" si="69">IF(OR(I3359="", J3359=""), "", VALUE(I3359) - VALUE(J3359))-F3359
</f>
        <v>8.1</v>
      </c>
    </row>
    <row r="3360">
      <c r="A3360" s="31">
        <v>2.0</v>
      </c>
      <c r="B3360" s="38">
        <v>46006.0</v>
      </c>
      <c r="C3360" s="39">
        <v>0.5672916666666666</v>
      </c>
      <c r="D3360" s="9" t="s">
        <v>21</v>
      </c>
      <c r="E3360" s="19"/>
      <c r="F3360" s="19"/>
      <c r="I3360" s="31">
        <f t="array" ref="I3360">IF(D3360="","",INDEX('Товары '!$D$2:$D$78, MATCH(D3360, 'Товары '!$B$2:$B$78, 0)))
</f>
        <v>15</v>
      </c>
      <c r="J3360" s="55">
        <f>IF(D3360="","",VLOOKUP(D3360, 'Товары '!$B$2:$C$78, 2, FALSE))
</f>
        <v>6.9</v>
      </c>
      <c r="K3360" s="37">
        <f t="shared" si="69"/>
        <v>8.1</v>
      </c>
    </row>
    <row r="3361">
      <c r="A3361" s="31">
        <v>3.0</v>
      </c>
      <c r="B3361" s="41">
        <v>46006.0</v>
      </c>
      <c r="C3361" s="42">
        <v>0.5673726851851851</v>
      </c>
      <c r="D3361" s="9" t="s">
        <v>21</v>
      </c>
      <c r="E3361" s="19"/>
      <c r="F3361" s="19"/>
      <c r="I3361" s="31">
        <f t="array" ref="I3361">IF(D3361="","",INDEX('Товары '!$D$2:$D$78, MATCH(D3361, 'Товары '!$B$2:$B$78, 0)))
</f>
        <v>15</v>
      </c>
      <c r="J3361" s="55">
        <f>IF(D3361="","",VLOOKUP(D3361, 'Товары '!$B$2:$C$78, 2, FALSE))
</f>
        <v>6.9</v>
      </c>
      <c r="K3361" s="37">
        <f t="shared" si="69"/>
        <v>8.1</v>
      </c>
    </row>
    <row r="3362">
      <c r="A3362" s="31">
        <v>4.0</v>
      </c>
      <c r="B3362" s="41">
        <v>46006.0</v>
      </c>
      <c r="C3362" s="42">
        <v>0.5738888888888889</v>
      </c>
      <c r="D3362" s="9" t="s">
        <v>12</v>
      </c>
      <c r="E3362" s="19"/>
      <c r="F3362" s="19"/>
      <c r="I3362" s="55">
        <f t="array" ref="I3362">IF(D3362="","",INDEX('Товары '!$D$2:$D$78, MATCH(D3362, 'Товары '!$B$2:$B$78, 0)))
</f>
        <v>13</v>
      </c>
      <c r="J3362" s="55">
        <f>IF(D3362="","",VLOOKUP(D3362, 'Товары '!$B$2:$C$78, 2, FALSE))
</f>
        <v>6.4</v>
      </c>
      <c r="K3362" s="37">
        <f t="shared" si="69"/>
        <v>6.6</v>
      </c>
    </row>
    <row r="3363">
      <c r="A3363" s="31">
        <v>5.0</v>
      </c>
      <c r="B3363" s="41">
        <v>46006.0</v>
      </c>
      <c r="C3363" s="42">
        <v>0.6206712962962962</v>
      </c>
      <c r="D3363" s="9" t="s">
        <v>46</v>
      </c>
      <c r="E3363" s="19"/>
      <c r="F3363" s="19"/>
      <c r="I3363" s="55">
        <f t="array" ref="I3363">IF(D3363="","",INDEX('Товары '!$D$2:$D$78, MATCH(D3363, 'Товары '!$B$2:$B$78, 0)))
</f>
        <v>15</v>
      </c>
      <c r="J3363" s="55">
        <f>IF(D3363="","",VLOOKUP(D3363, 'Товары '!$B$2:$C$78, 2, FALSE))
</f>
        <v>8</v>
      </c>
      <c r="K3363" s="37">
        <f t="shared" si="69"/>
        <v>7</v>
      </c>
    </row>
    <row r="3364">
      <c r="A3364" s="31">
        <v>6.0</v>
      </c>
      <c r="B3364" s="38">
        <v>46006.0</v>
      </c>
      <c r="C3364" s="42">
        <v>0.6206712962962962</v>
      </c>
      <c r="D3364" s="9" t="s">
        <v>21</v>
      </c>
      <c r="E3364" s="19"/>
      <c r="F3364" s="9">
        <v>5.0</v>
      </c>
      <c r="I3364" s="55">
        <f t="array" ref="I3364">IF(D3364="","",INDEX('Товары '!$D$2:$D$78, MATCH(D3364, 'Товары '!$B$2:$B$78, 0)))
</f>
        <v>15</v>
      </c>
      <c r="J3364" s="55">
        <f>IF(D3364="","",VLOOKUP(D3364, 'Товары '!$B$2:$C$78, 2, FALSE))
</f>
        <v>6.9</v>
      </c>
      <c r="K3364" s="37">
        <f t="shared" si="69"/>
        <v>3.1</v>
      </c>
    </row>
    <row r="3365">
      <c r="A3365" s="31">
        <v>7.0</v>
      </c>
      <c r="B3365" s="38">
        <v>46006.0</v>
      </c>
      <c r="C3365" s="42">
        <v>0.6263310185185185</v>
      </c>
      <c r="D3365" s="9" t="s">
        <v>24</v>
      </c>
      <c r="E3365" s="19"/>
      <c r="F3365" s="19"/>
      <c r="I3365" s="55">
        <f t="array" ref="I3365">IF(D3365="","",INDEX('Товары '!$D$2:$D$78, MATCH(D3365, 'Товары '!$B$2:$B$78, 0)))
</f>
        <v>15</v>
      </c>
      <c r="J3365" s="55">
        <f>IF(D3365="","",VLOOKUP(D3365, 'Товары '!$B$2:$C$78, 2, FALSE))
</f>
        <v>8.5</v>
      </c>
      <c r="K3365" s="37">
        <f t="shared" si="69"/>
        <v>6.5</v>
      </c>
    </row>
    <row r="3366">
      <c r="A3366" s="31">
        <v>8.0</v>
      </c>
      <c r="B3366" s="38">
        <v>46006.0</v>
      </c>
      <c r="C3366" s="42">
        <v>0.6440972222222222</v>
      </c>
      <c r="D3366" s="9" t="s">
        <v>20</v>
      </c>
      <c r="E3366" s="19"/>
      <c r="F3366" s="19"/>
      <c r="I3366" s="55">
        <f t="array" ref="I3366">IF(D3366="","",INDEX('Товары '!$D$2:$D$78, MATCH(D3366, 'Товары '!$B$2:$B$78, 0)))
</f>
        <v>15</v>
      </c>
      <c r="J3366" s="55">
        <f>IF(D3366="","",VLOOKUP(D3366, 'Товары '!$B$2:$C$78, 2, FALSE))
</f>
        <v>9</v>
      </c>
      <c r="K3366" s="37">
        <f t="shared" si="69"/>
        <v>6</v>
      </c>
    </row>
    <row r="3367">
      <c r="A3367" s="31">
        <v>9.0</v>
      </c>
      <c r="B3367" s="38">
        <v>46006.0</v>
      </c>
      <c r="C3367" s="42">
        <v>0.6864583333333333</v>
      </c>
      <c r="D3367" s="9" t="s">
        <v>11</v>
      </c>
      <c r="E3367" s="19"/>
      <c r="F3367" s="19"/>
      <c r="I3367" s="31">
        <f t="array" ref="I3367">IF(D3367="","",INDEX('Товары '!$D$2:$D$78, MATCH(D3367, 'Товары '!$B$2:$B$78, 0)))
</f>
        <v>15</v>
      </c>
      <c r="J3367" s="55">
        <f>IF(D3367="","",VLOOKUP(D3367, 'Товары '!$B$2:$C$78, 2, FALSE))
</f>
        <v>9</v>
      </c>
      <c r="K3367" s="37">
        <f t="shared" si="69"/>
        <v>6</v>
      </c>
    </row>
    <row r="3368">
      <c r="A3368" s="31">
        <v>10.0</v>
      </c>
      <c r="B3368" s="38">
        <v>46006.0</v>
      </c>
      <c r="C3368" s="42">
        <v>0.6864583333333333</v>
      </c>
      <c r="D3368" s="9" t="s">
        <v>11</v>
      </c>
      <c r="E3368" s="19"/>
      <c r="F3368" s="19"/>
      <c r="I3368" s="31">
        <f t="array" ref="I3368">IF(D3368="","",INDEX('Товары '!$D$2:$D$78, MATCH(D3368, 'Товары '!$B$2:$B$78, 0)))
</f>
        <v>15</v>
      </c>
      <c r="J3368" s="55">
        <f>IF(D3368="","",VLOOKUP(D3368, 'Товары '!$B$2:$C$78, 2, FALSE))
</f>
        <v>9</v>
      </c>
      <c r="K3368" s="37">
        <f t="shared" si="69"/>
        <v>6</v>
      </c>
    </row>
    <row r="3369">
      <c r="A3369" s="31">
        <v>11.0</v>
      </c>
      <c r="B3369" s="38">
        <v>46006.0</v>
      </c>
      <c r="C3369" s="42">
        <v>0.6865162037037037</v>
      </c>
      <c r="D3369" s="9" t="s">
        <v>11</v>
      </c>
      <c r="E3369" s="19"/>
      <c r="F3369" s="19"/>
      <c r="I3369" s="31">
        <f t="array" ref="I3369">IF(D3369="","",INDEX('Товары '!$D$2:$D$78, MATCH(D3369, 'Товары '!$B$2:$B$78, 0)))
</f>
        <v>15</v>
      </c>
      <c r="J3369" s="55">
        <f>IF(D3369="","",VLOOKUP(D3369, 'Товары '!$B$2:$C$78, 2, FALSE))
</f>
        <v>9</v>
      </c>
      <c r="K3369" s="37">
        <f t="shared" si="69"/>
        <v>6</v>
      </c>
    </row>
    <row r="3370">
      <c r="A3370" s="31">
        <v>12.0</v>
      </c>
      <c r="B3370" s="38">
        <v>46006.0</v>
      </c>
      <c r="C3370" s="42">
        <v>0.6865393518518519</v>
      </c>
      <c r="D3370" s="9" t="s">
        <v>11</v>
      </c>
      <c r="E3370" s="19"/>
      <c r="F3370" s="19"/>
      <c r="I3370" s="55">
        <f t="array" ref="I3370">IF(D3370="","",INDEX('Товары '!$D$2:$D$78, MATCH(D3370, 'Товары '!$B$2:$B$78, 0)))
</f>
        <v>15</v>
      </c>
      <c r="J3370" s="55">
        <f>IF(D3370="","",VLOOKUP(D3370, 'Товары '!$B$2:$C$78, 2, FALSE))
</f>
        <v>9</v>
      </c>
      <c r="K3370" s="37">
        <f t="shared" si="69"/>
        <v>6</v>
      </c>
    </row>
    <row r="3371">
      <c r="A3371" s="19"/>
      <c r="B3371" s="38">
        <v>46006.0</v>
      </c>
      <c r="C3371" s="42">
        <v>0.6866087962962963</v>
      </c>
      <c r="D3371" s="9" t="s">
        <v>12</v>
      </c>
      <c r="E3371" s="19"/>
      <c r="F3371" s="9">
        <v>1.0</v>
      </c>
      <c r="I3371" s="55">
        <f t="array" ref="I3371">IF(D3371="","",INDEX('Товары '!$D$2:$D$78, MATCH(D3371, 'Товары '!$B$2:$B$78, 0)))
</f>
        <v>13</v>
      </c>
      <c r="J3371" s="55">
        <f>IF(D3371="","",VLOOKUP(D3371, 'Товары '!$B$2:$C$78, 2, FALSE))
</f>
        <v>6.4</v>
      </c>
      <c r="K3371" s="37">
        <f t="shared" si="69"/>
        <v>5.6</v>
      </c>
    </row>
    <row r="3372">
      <c r="A3372" s="31">
        <v>13.0</v>
      </c>
      <c r="B3372" s="38">
        <v>46006.0</v>
      </c>
      <c r="C3372" s="42">
        <v>0.6931828703703704</v>
      </c>
      <c r="D3372" s="9" t="s">
        <v>22</v>
      </c>
      <c r="E3372" s="19"/>
      <c r="F3372" s="19"/>
      <c r="I3372" s="55">
        <f t="array" ref="I3372">IF(D3372="","",INDEX('Товары '!$D$2:$D$78, MATCH(D3372, 'Товары '!$B$2:$B$78, 0)))
</f>
        <v>15</v>
      </c>
      <c r="J3372" s="55">
        <f>IF(D3372="","",VLOOKUP(D3372, 'Товары '!$B$2:$C$78, 2, FALSE))
</f>
        <v>6</v>
      </c>
      <c r="K3372" s="37">
        <f t="shared" si="69"/>
        <v>9</v>
      </c>
    </row>
    <row r="3373">
      <c r="A3373" s="31">
        <v>14.0</v>
      </c>
      <c r="B3373" s="38">
        <v>46006.0</v>
      </c>
      <c r="C3373" s="42">
        <v>0.7246412037037037</v>
      </c>
      <c r="D3373" s="9" t="s">
        <v>12</v>
      </c>
      <c r="E3373" s="19"/>
      <c r="F3373" s="19"/>
      <c r="I3373" s="55">
        <f t="array" ref="I3373">IF(D3373="","",INDEX('Товары '!$D$2:$D$78, MATCH(D3373, 'Товары '!$B$2:$B$78, 0)))
</f>
        <v>13</v>
      </c>
      <c r="J3373" s="55">
        <f>IF(D3373="","",VLOOKUP(D3373, 'Товары '!$B$2:$C$78, 2, FALSE))
</f>
        <v>6.4</v>
      </c>
      <c r="K3373" s="37">
        <f t="shared" si="69"/>
        <v>6.6</v>
      </c>
    </row>
    <row r="3374">
      <c r="A3374" s="31">
        <v>15.0</v>
      </c>
      <c r="B3374" s="38">
        <v>46006.0</v>
      </c>
      <c r="C3374" s="42">
        <v>0.7297106481481481</v>
      </c>
      <c r="D3374" s="9" t="s">
        <v>20</v>
      </c>
      <c r="E3374" s="19"/>
      <c r="F3374" s="19"/>
      <c r="I3374" s="55">
        <f t="array" ref="I3374">IF(D3374="","",INDEX('Товары '!$D$2:$D$78, MATCH(D3374, 'Товары '!$B$2:$B$78, 0)))
</f>
        <v>15</v>
      </c>
      <c r="J3374" s="55">
        <f>IF(D3374="","",VLOOKUP(D3374, 'Товары '!$B$2:$C$78, 2, FALSE))
</f>
        <v>9</v>
      </c>
      <c r="K3374" s="37">
        <f t="shared" si="69"/>
        <v>6</v>
      </c>
    </row>
    <row r="3375">
      <c r="A3375" s="31">
        <v>16.0</v>
      </c>
      <c r="B3375" s="38">
        <v>46006.0</v>
      </c>
      <c r="C3375" s="42">
        <v>0.7297800925925926</v>
      </c>
      <c r="D3375" s="9" t="s">
        <v>12</v>
      </c>
      <c r="E3375" s="19"/>
      <c r="F3375" s="19"/>
      <c r="I3375" s="55">
        <f t="array" ref="I3375">IF(D3375="","",INDEX('Товары '!$D$2:$D$78, MATCH(D3375, 'Товары '!$B$2:$B$78, 0)))
</f>
        <v>13</v>
      </c>
      <c r="J3375" s="55">
        <f>IF(D3375="","",VLOOKUP(D3375, 'Товары '!$B$2:$C$78, 2, FALSE))
</f>
        <v>6.4</v>
      </c>
      <c r="K3375" s="37">
        <f t="shared" si="69"/>
        <v>6.6</v>
      </c>
    </row>
    <row r="3376">
      <c r="A3376" s="31">
        <v>17.0</v>
      </c>
      <c r="B3376" s="38">
        <v>46006.0</v>
      </c>
      <c r="C3376" s="42">
        <v>0.744525462962963</v>
      </c>
      <c r="D3376" s="9" t="s">
        <v>12</v>
      </c>
      <c r="E3376" s="19"/>
      <c r="F3376" s="19"/>
      <c r="I3376" s="55">
        <f t="array" ref="I3376">IF(D3376="","",INDEX('Товары '!$D$2:$D$78, MATCH(D3376, 'Товары '!$B$2:$B$78, 0)))
</f>
        <v>13</v>
      </c>
      <c r="J3376" s="55">
        <f>IF(D3376="","",VLOOKUP(D3376, 'Товары '!$B$2:$C$78, 2, FALSE))
</f>
        <v>6.4</v>
      </c>
      <c r="K3376" s="37">
        <f t="shared" si="69"/>
        <v>6.6</v>
      </c>
    </row>
    <row r="3377">
      <c r="A3377" s="31">
        <v>18.0</v>
      </c>
      <c r="B3377" s="38">
        <v>46006.0</v>
      </c>
      <c r="C3377" s="42">
        <v>0.758275462962963</v>
      </c>
      <c r="D3377" s="9" t="s">
        <v>20</v>
      </c>
      <c r="E3377" s="19"/>
      <c r="F3377" s="19"/>
      <c r="I3377" s="55">
        <f t="array" ref="I3377">IF(D3377="","",INDEX('Товары '!$D$2:$D$78, MATCH(D3377, 'Товары '!$B$2:$B$78, 0)))
</f>
        <v>15</v>
      </c>
      <c r="J3377" s="55">
        <f>IF(D3377="","",VLOOKUP(D3377, 'Товары '!$B$2:$C$78, 2, FALSE))
</f>
        <v>9</v>
      </c>
      <c r="K3377" s="37">
        <f t="shared" si="69"/>
        <v>6</v>
      </c>
    </row>
    <row r="3378">
      <c r="A3378" s="31">
        <v>19.0</v>
      </c>
      <c r="B3378" s="38">
        <v>46006.0</v>
      </c>
      <c r="C3378" s="42">
        <v>0.7480208333333334</v>
      </c>
      <c r="D3378" s="9" t="s">
        <v>12</v>
      </c>
      <c r="E3378" s="19"/>
      <c r="F3378" s="9">
        <v>3.0</v>
      </c>
      <c r="I3378" s="55">
        <f t="array" ref="I3378">IF(D3378="","",INDEX('Товары '!$D$2:$D$78, MATCH(D3378, 'Товары '!$B$2:$B$78, 0)))
</f>
        <v>13</v>
      </c>
      <c r="J3378" s="55">
        <f>IF(D3378="","",VLOOKUP(D3378, 'Товары '!$B$2:$C$78, 2, FALSE))
</f>
        <v>6.4</v>
      </c>
      <c r="K3378" s="37">
        <f t="shared" si="69"/>
        <v>3.6</v>
      </c>
    </row>
    <row r="3379">
      <c r="A3379" s="31">
        <v>20.0</v>
      </c>
      <c r="B3379" s="38">
        <v>46006.0</v>
      </c>
      <c r="C3379" s="42">
        <v>0.7525694444444444</v>
      </c>
      <c r="D3379" s="9" t="s">
        <v>15</v>
      </c>
      <c r="E3379" s="19"/>
      <c r="F3379" s="19"/>
      <c r="I3379" s="55">
        <f t="array" ref="I3379">IF(D3379="","",INDEX('Товары '!$D$2:$D$78, MATCH(D3379, 'Товары '!$B$2:$B$78, 0)))
</f>
        <v>15</v>
      </c>
      <c r="J3379" s="55">
        <f>IF(D3379="","",VLOOKUP(D3379, 'Товары '!$B$2:$C$78, 2, FALSE))
</f>
        <v>9</v>
      </c>
      <c r="K3379" s="37">
        <f t="shared" si="69"/>
        <v>6</v>
      </c>
    </row>
    <row r="3380">
      <c r="A3380" s="31">
        <v>21.0</v>
      </c>
      <c r="B3380" s="38">
        <v>46006.0</v>
      </c>
      <c r="C3380" s="42">
        <v>0.7875115740740741</v>
      </c>
      <c r="D3380" s="9" t="s">
        <v>11</v>
      </c>
      <c r="E3380" s="19"/>
      <c r="F3380" s="19"/>
      <c r="I3380" s="55">
        <f t="array" ref="I3380">IF(D3380="","",INDEX('Товары '!$D$2:$D$78, MATCH(D3380, 'Товары '!$B$2:$B$78, 0)))
</f>
        <v>15</v>
      </c>
      <c r="J3380" s="55">
        <f>IF(D3380="","",VLOOKUP(D3380, 'Товары '!$B$2:$C$78, 2, FALSE))
</f>
        <v>9</v>
      </c>
      <c r="K3380" s="37">
        <f t="shared" si="69"/>
        <v>6</v>
      </c>
    </row>
    <row r="3381">
      <c r="A3381" s="31">
        <v>22.0</v>
      </c>
      <c r="B3381" s="38">
        <v>46006.0</v>
      </c>
      <c r="C3381" s="42">
        <v>0.7930092592592592</v>
      </c>
      <c r="D3381" s="9" t="s">
        <v>18</v>
      </c>
      <c r="E3381" s="19"/>
      <c r="F3381" s="19"/>
      <c r="I3381" s="55">
        <f t="array" ref="I3381">IF(D3381="","",INDEX('Товары '!$D$2:$D$78, MATCH(D3381, 'Товары '!$B$2:$B$78, 0)))
</f>
        <v>15</v>
      </c>
      <c r="J3381" s="55">
        <f>IF(D3381="","",VLOOKUP(D3381, 'Товары '!$B$2:$C$78, 2, FALSE))
</f>
        <v>8</v>
      </c>
      <c r="K3381" s="37">
        <f t="shared" si="69"/>
        <v>7</v>
      </c>
    </row>
    <row r="3382">
      <c r="A3382" s="31">
        <v>23.0</v>
      </c>
      <c r="B3382" s="38">
        <v>46006.0</v>
      </c>
      <c r="C3382" s="42">
        <v>0.7949074074074074</v>
      </c>
      <c r="D3382" s="9" t="s">
        <v>20</v>
      </c>
      <c r="E3382" s="19"/>
      <c r="F3382" s="19"/>
      <c r="I3382" s="55">
        <f t="array" ref="I3382">IF(D3382="","",INDEX('Товары '!$D$2:$D$78, MATCH(D3382, 'Товары '!$B$2:$B$78, 0)))
</f>
        <v>15</v>
      </c>
      <c r="J3382" s="55">
        <f>IF(D3382="","",VLOOKUP(D3382, 'Товары '!$B$2:$C$78, 2, FALSE))
</f>
        <v>9</v>
      </c>
      <c r="K3382" s="37">
        <f t="shared" si="69"/>
        <v>6</v>
      </c>
    </row>
    <row r="3383">
      <c r="A3383" s="31">
        <v>24.0</v>
      </c>
      <c r="B3383" s="38">
        <v>46006.0</v>
      </c>
      <c r="C3383" s="42">
        <v>0.7999537037037037</v>
      </c>
      <c r="D3383" s="9" t="s">
        <v>14</v>
      </c>
      <c r="E3383" s="19"/>
      <c r="F3383" s="19"/>
      <c r="I3383" s="55">
        <f t="array" ref="I3383">IF(D3383="","",INDEX('Товары '!$D$2:$D$78, MATCH(D3383, 'Товары '!$B$2:$B$78, 0)))
</f>
        <v>15</v>
      </c>
      <c r="J3383" s="55">
        <f>IF(D3383="","",VLOOKUP(D3383, 'Товары '!$B$2:$C$78, 2, FALSE))
</f>
        <v>9</v>
      </c>
      <c r="K3383" s="37">
        <f t="shared" si="69"/>
        <v>6</v>
      </c>
    </row>
    <row r="3384">
      <c r="A3384" s="31">
        <v>25.0</v>
      </c>
      <c r="B3384" s="32">
        <v>46006.0</v>
      </c>
      <c r="C3384" s="33">
        <v>0.8164930555555555</v>
      </c>
      <c r="D3384" s="9" t="s">
        <v>12</v>
      </c>
      <c r="E3384" s="19"/>
      <c r="F3384" s="31"/>
      <c r="I3384" s="55">
        <f t="array" ref="I3384">IF(D3384="","",INDEX('Товары '!$D$2:$D$78, MATCH(D3384, 'Товары '!$B$2:$B$78, 0)))
</f>
        <v>13</v>
      </c>
      <c r="J3384" s="55">
        <f>IF(D3384="","",VLOOKUP(D3384, 'Товары '!$B$2:$C$78, 2, FALSE))
</f>
        <v>6.4</v>
      </c>
      <c r="K3384" s="37">
        <f t="shared" si="69"/>
        <v>6.6</v>
      </c>
    </row>
    <row r="3385">
      <c r="A3385" s="31">
        <v>26.0</v>
      </c>
      <c r="B3385" s="21"/>
      <c r="C3385" s="22"/>
      <c r="D3385" s="9" t="s">
        <v>20</v>
      </c>
      <c r="E3385" s="19"/>
      <c r="F3385" s="19"/>
      <c r="I3385" s="55">
        <f t="array" ref="I3385">IF(D3385="","",INDEX('Товары '!$D$2:$D$78, MATCH(D3385, 'Товары '!$B$2:$B$78, 0)))
</f>
        <v>15</v>
      </c>
      <c r="J3385" s="55">
        <f>IF(D3385="","",VLOOKUP(D3385, 'Товары '!$B$2:$C$78, 2, FALSE))
</f>
        <v>9</v>
      </c>
      <c r="K3385" s="37">
        <f t="shared" si="69"/>
        <v>6</v>
      </c>
    </row>
    <row r="3386">
      <c r="A3386" s="31">
        <v>27.0</v>
      </c>
      <c r="B3386" s="32">
        <v>46006.0</v>
      </c>
      <c r="C3386" s="33">
        <v>0.8203703703703704</v>
      </c>
      <c r="D3386" s="9" t="s">
        <v>20</v>
      </c>
      <c r="E3386" s="19"/>
      <c r="F3386" s="19"/>
      <c r="I3386" s="55">
        <f t="array" ref="I3386">IF(D3386="","",INDEX('Товары '!$D$2:$D$78, MATCH(D3386, 'Товары '!$B$2:$B$78, 0)))
</f>
        <v>15</v>
      </c>
      <c r="J3386" s="55">
        <f>IF(D3386="","",VLOOKUP(D3386, 'Товары '!$B$2:$C$78, 2, FALSE))
</f>
        <v>9</v>
      </c>
      <c r="K3386" s="37">
        <f t="shared" si="69"/>
        <v>6</v>
      </c>
    </row>
    <row r="3387">
      <c r="A3387" s="31">
        <v>28.0</v>
      </c>
      <c r="B3387" s="21"/>
      <c r="C3387" s="22"/>
      <c r="D3387" s="9" t="s">
        <v>20</v>
      </c>
      <c r="E3387" s="19"/>
      <c r="F3387" s="19"/>
      <c r="I3387" s="55">
        <f t="array" ref="I3387">IF(D3387="","",INDEX('Товары '!$D$2:$D$78, MATCH(D3387, 'Товары '!$B$2:$B$78, 0)))
</f>
        <v>15</v>
      </c>
      <c r="J3387" s="55">
        <f>IF(D3387="","",VLOOKUP(D3387, 'Товары '!$B$2:$C$78, 2, FALSE))
</f>
        <v>9</v>
      </c>
      <c r="K3387" s="37">
        <f t="shared" si="69"/>
        <v>6</v>
      </c>
    </row>
    <row r="3388">
      <c r="A3388" s="31">
        <v>29.0</v>
      </c>
      <c r="B3388" s="21"/>
      <c r="C3388" s="22"/>
      <c r="D3388" s="9" t="s">
        <v>21</v>
      </c>
      <c r="E3388" s="19"/>
      <c r="F3388" s="19"/>
      <c r="I3388" s="55">
        <f t="array" ref="I3388">IF(D3388="","",INDEX('Товары '!$D$2:$D$78, MATCH(D3388, 'Товары '!$B$2:$B$78, 0)))
</f>
        <v>15</v>
      </c>
      <c r="J3388" s="55">
        <f>IF(D3388="","",VLOOKUP(D3388, 'Товары '!$B$2:$C$78, 2, FALSE))
</f>
        <v>6.9</v>
      </c>
      <c r="K3388" s="37">
        <f t="shared" si="69"/>
        <v>8.1</v>
      </c>
    </row>
    <row r="3389">
      <c r="A3389" s="31">
        <v>30.0</v>
      </c>
      <c r="B3389" s="21"/>
      <c r="C3389" s="22"/>
      <c r="D3389" s="9" t="s">
        <v>19</v>
      </c>
      <c r="E3389" s="19"/>
      <c r="F3389" s="19"/>
      <c r="I3389" s="55">
        <f t="array" ref="I3389">IF(D3389="","",INDEX('Товары '!$D$2:$D$78, MATCH(D3389, 'Товары '!$B$2:$B$78, 0)))
</f>
        <v>13</v>
      </c>
      <c r="J3389" s="55">
        <f>IF(D3389="","",VLOOKUP(D3389, 'Товары '!$B$2:$C$78, 2, FALSE))
</f>
        <v>6.4</v>
      </c>
      <c r="K3389" s="37">
        <f t="shared" si="69"/>
        <v>6.6</v>
      </c>
    </row>
    <row r="3390">
      <c r="A3390" s="31">
        <v>31.0</v>
      </c>
      <c r="B3390" s="38">
        <v>46006.0</v>
      </c>
      <c r="C3390" s="42">
        <v>0.8207407407407408</v>
      </c>
      <c r="D3390" s="9" t="s">
        <v>16</v>
      </c>
      <c r="E3390" s="19"/>
      <c r="F3390" s="19"/>
      <c r="I3390" s="55">
        <f t="array" ref="I3390">IF(D3390="","",INDEX('Товары '!$D$2:$D$78, MATCH(D3390, 'Товары '!$B$2:$B$78, 0)))
</f>
        <v>15</v>
      </c>
      <c r="J3390" s="55">
        <f>IF(D3390="","",VLOOKUP(D3390, 'Товары '!$B$2:$C$78, 2, FALSE))
</f>
        <v>8.5</v>
      </c>
      <c r="K3390" s="37">
        <f t="shared" si="69"/>
        <v>6.5</v>
      </c>
    </row>
    <row r="3391">
      <c r="A3391" s="31">
        <v>32.0</v>
      </c>
      <c r="B3391" s="45"/>
      <c r="C3391" s="46"/>
      <c r="D3391" s="9" t="s">
        <v>19</v>
      </c>
      <c r="E3391" s="19"/>
      <c r="F3391" s="19"/>
      <c r="I3391" s="55">
        <f t="array" ref="I3391">IF(D3391="","",INDEX('Товары '!$D$2:$D$78, MATCH(D3391, 'Товары '!$B$2:$B$78, 0)))
</f>
        <v>13</v>
      </c>
      <c r="J3391" s="55">
        <f>IF(D3391="","",VLOOKUP(D3391, 'Товары '!$B$2:$C$78, 2, FALSE))
</f>
        <v>6.4</v>
      </c>
      <c r="K3391" s="37">
        <f t="shared" si="69"/>
        <v>6.6</v>
      </c>
    </row>
    <row r="3392">
      <c r="A3392" s="31">
        <v>33.0</v>
      </c>
      <c r="B3392" s="32">
        <v>46006.0</v>
      </c>
      <c r="C3392" s="33">
        <v>0.8477430555555555</v>
      </c>
      <c r="D3392" s="9" t="s">
        <v>12</v>
      </c>
      <c r="E3392" s="19"/>
      <c r="F3392" s="56">
        <v>4.0</v>
      </c>
      <c r="I3392" s="55">
        <f t="array" ref="I3392">IF(D3392="","",INDEX('Товары '!$D$2:$D$78, MATCH(D3392, 'Товары '!$B$2:$B$78, 0)))
</f>
        <v>13</v>
      </c>
      <c r="J3392" s="55">
        <f>IF(D3392="","",VLOOKUP(D3392, 'Товары '!$B$2:$C$78, 2, FALSE))
</f>
        <v>6.4</v>
      </c>
      <c r="K3392" s="37">
        <f t="shared" si="69"/>
        <v>2.6</v>
      </c>
    </row>
    <row r="3393">
      <c r="A3393" s="31">
        <v>34.0</v>
      </c>
      <c r="B3393" s="32">
        <v>46006.0</v>
      </c>
      <c r="C3393" s="33">
        <v>0.8526967592592593</v>
      </c>
      <c r="D3393" s="9" t="s">
        <v>40</v>
      </c>
      <c r="E3393" s="19"/>
      <c r="F3393" s="19"/>
      <c r="I3393" s="55">
        <f t="array" ref="I3393">IF(D3393="","",INDEX('Товары '!$D$2:$D$78, MATCH(D3393, 'Товары '!$B$2:$B$78, 0)))
</f>
        <v>65</v>
      </c>
      <c r="J3393" s="55">
        <f>IF(D3393="","",VLOOKUP(D3393, 'Товары '!$B$2:$C$78, 2, FALSE))
</f>
        <v>37.5</v>
      </c>
      <c r="K3393" s="37">
        <f t="shared" si="69"/>
        <v>27.5</v>
      </c>
    </row>
    <row r="3394">
      <c r="A3394" s="31">
        <v>35.0</v>
      </c>
      <c r="B3394" s="38">
        <v>46006.0</v>
      </c>
      <c r="C3394" s="42">
        <v>0.8485185185185186</v>
      </c>
      <c r="D3394" s="9" t="s">
        <v>20</v>
      </c>
      <c r="E3394" s="19"/>
      <c r="F3394" s="19"/>
      <c r="I3394" s="55">
        <f t="array" ref="I3394">IF(D3394="","",INDEX('Товары '!$D$2:$D$78, MATCH(D3394, 'Товары '!$B$2:$B$78, 0)))
</f>
        <v>15</v>
      </c>
      <c r="J3394" s="55">
        <f>IF(D3394="","",VLOOKUP(D3394, 'Товары '!$B$2:$C$78, 2, FALSE))
</f>
        <v>9</v>
      </c>
      <c r="K3394" s="37">
        <f t="shared" si="69"/>
        <v>6</v>
      </c>
    </row>
    <row r="3395">
      <c r="A3395" s="31">
        <v>36.0</v>
      </c>
      <c r="B3395" s="38">
        <v>46006.0</v>
      </c>
      <c r="C3395" s="42">
        <v>0.8558680555555556</v>
      </c>
      <c r="D3395" s="9" t="s">
        <v>14</v>
      </c>
      <c r="E3395" s="19"/>
      <c r="F3395" s="19"/>
      <c r="I3395" s="55">
        <f t="array" ref="I3395">IF(D3395="","",INDEX('Товары '!$D$2:$D$78, MATCH(D3395, 'Товары '!$B$2:$B$78, 0)))
</f>
        <v>15</v>
      </c>
      <c r="J3395" s="55">
        <f>IF(D3395="","",VLOOKUP(D3395, 'Товары '!$B$2:$C$78, 2, FALSE))
</f>
        <v>9</v>
      </c>
      <c r="K3395" s="37">
        <f t="shared" si="69"/>
        <v>6</v>
      </c>
    </row>
    <row r="3396">
      <c r="A3396" s="31">
        <v>37.0</v>
      </c>
      <c r="B3396" s="32">
        <v>46006.0</v>
      </c>
      <c r="C3396" s="33">
        <v>0.8579398148148148</v>
      </c>
      <c r="D3396" s="9" t="s">
        <v>14</v>
      </c>
      <c r="E3396" s="19"/>
      <c r="F3396" s="19"/>
      <c r="I3396" s="55">
        <f t="array" ref="I3396">IF(D3396="","",INDEX('Товары '!$D$2:$D$78, MATCH(D3396, 'Товары '!$B$2:$B$78, 0)))
</f>
        <v>15</v>
      </c>
      <c r="J3396" s="55">
        <f>IF(D3396="","",VLOOKUP(D3396, 'Товары '!$B$2:$C$78, 2, FALSE))
</f>
        <v>9</v>
      </c>
      <c r="K3396" s="37">
        <f t="shared" si="69"/>
        <v>6</v>
      </c>
    </row>
    <row r="3397">
      <c r="A3397" s="31">
        <v>38.0</v>
      </c>
      <c r="B3397" s="38">
        <v>46006.0</v>
      </c>
      <c r="C3397" s="42">
        <v>0.8682986111111111</v>
      </c>
      <c r="D3397" s="9" t="s">
        <v>40</v>
      </c>
      <c r="E3397" s="19"/>
      <c r="F3397" s="19"/>
      <c r="I3397" s="55">
        <f t="array" ref="I3397">IF(D3397="","",INDEX('Товары '!$D$2:$D$78, MATCH(D3397, 'Товары '!$B$2:$B$78, 0)))
</f>
        <v>65</v>
      </c>
      <c r="J3397" s="55">
        <f>IF(D3397="","",VLOOKUP(D3397, 'Товары '!$B$2:$C$78, 2, FALSE))
</f>
        <v>37.5</v>
      </c>
      <c r="K3397" s="37">
        <f t="shared" si="69"/>
        <v>27.5</v>
      </c>
    </row>
    <row r="3398">
      <c r="A3398" s="31">
        <v>39.0</v>
      </c>
      <c r="B3398" s="21"/>
      <c r="C3398" s="22"/>
      <c r="D3398" s="9" t="s">
        <v>12</v>
      </c>
      <c r="E3398" s="19"/>
      <c r="F3398" s="19"/>
      <c r="I3398" s="55">
        <f t="array" ref="I3398">IF(D3398="","",INDEX('Товары '!$D$2:$D$78, MATCH(D3398, 'Товары '!$B$2:$B$78, 0)))
</f>
        <v>13</v>
      </c>
      <c r="J3398" s="55">
        <f>IF(D3398="","",VLOOKUP(D3398, 'Товары '!$B$2:$C$78, 2, FALSE))
</f>
        <v>6.4</v>
      </c>
      <c r="K3398" s="37">
        <f t="shared" si="69"/>
        <v>6.6</v>
      </c>
    </row>
    <row r="3399">
      <c r="A3399" s="31">
        <v>40.0</v>
      </c>
      <c r="B3399" s="38">
        <v>46006.0</v>
      </c>
      <c r="C3399" s="42">
        <v>0.8705671296296297</v>
      </c>
      <c r="D3399" s="9" t="s">
        <v>20</v>
      </c>
      <c r="E3399" s="19"/>
      <c r="F3399" s="19"/>
      <c r="I3399" s="55">
        <f t="array" ref="I3399">IF(D3399="","",INDEX('Товары '!$D$2:$D$78, MATCH(D3399, 'Товары '!$B$2:$B$78, 0)))
</f>
        <v>15</v>
      </c>
      <c r="J3399" s="55">
        <f>IF(D3399="","",VLOOKUP(D3399, 'Товары '!$B$2:$C$78, 2, FALSE))
</f>
        <v>9</v>
      </c>
      <c r="K3399" s="37">
        <f t="shared" si="69"/>
        <v>6</v>
      </c>
    </row>
    <row r="3400">
      <c r="A3400" s="31">
        <v>41.0</v>
      </c>
      <c r="B3400" s="38">
        <v>46006.0</v>
      </c>
      <c r="C3400" s="42">
        <v>0.8825810185185186</v>
      </c>
      <c r="D3400" s="9" t="s">
        <v>20</v>
      </c>
      <c r="E3400" s="19"/>
      <c r="F3400" s="19"/>
      <c r="I3400" s="55">
        <f t="array" ref="I3400">IF(D3400="","",INDEX('Товары '!$D$2:$D$78, MATCH(D3400, 'Товары '!$B$2:$B$78, 0)))
</f>
        <v>15</v>
      </c>
      <c r="J3400" s="55">
        <f>IF(D3400="","",VLOOKUP(D3400, 'Товары '!$B$2:$C$78, 2, FALSE))
</f>
        <v>9</v>
      </c>
      <c r="K3400" s="37">
        <f t="shared" si="69"/>
        <v>6</v>
      </c>
    </row>
    <row r="3401">
      <c r="A3401" s="31">
        <v>42.0</v>
      </c>
      <c r="B3401" s="32">
        <v>46006.0</v>
      </c>
      <c r="C3401" s="33">
        <v>0.8834143518518518</v>
      </c>
      <c r="D3401" s="9" t="s">
        <v>20</v>
      </c>
      <c r="E3401" s="19"/>
      <c r="F3401" s="19"/>
      <c r="I3401" s="44">
        <f t="array" ref="I3401">IF(D3401="","",INDEX('Товары '!$D$2:$D$78, MATCH(D3401, 'Товары '!$B$2:$B$78, 0)))
</f>
        <v>15</v>
      </c>
      <c r="J3401" s="44">
        <f>IF(D3401="","",VLOOKUP(D3401, 'Товары '!$B$2:$C$78, 2, FALSE))
</f>
        <v>9</v>
      </c>
      <c r="K3401" s="37">
        <f t="shared" si="69"/>
        <v>6</v>
      </c>
    </row>
    <row r="3402">
      <c r="A3402" s="31">
        <v>43.0</v>
      </c>
      <c r="B3402" s="32">
        <v>46006.0</v>
      </c>
      <c r="C3402" s="33">
        <v>0.8867361111111111</v>
      </c>
      <c r="D3402" s="9" t="s">
        <v>11</v>
      </c>
      <c r="E3402" s="19"/>
      <c r="F3402" s="19"/>
      <c r="I3402" s="19">
        <f t="array" ref="I3402">IF(D3402="","",INDEX('Товары '!$D$2:$D$78, MATCH(D3402, 'Товары '!$B$2:$B$78, 0)))
</f>
        <v>15</v>
      </c>
      <c r="J3402" s="44">
        <f>IF(D3402="","",VLOOKUP(D3402, 'Товары '!$B$2:$C$78, 2, FALSE))
</f>
        <v>9</v>
      </c>
      <c r="K3402" s="37">
        <f t="shared" si="69"/>
        <v>6</v>
      </c>
    </row>
    <row r="3403">
      <c r="A3403" s="31">
        <v>44.0</v>
      </c>
      <c r="B3403" s="45"/>
      <c r="C3403" s="46"/>
      <c r="D3403" s="9" t="s">
        <v>12</v>
      </c>
      <c r="E3403" s="19"/>
      <c r="F3403" s="19"/>
      <c r="I3403" s="44">
        <f t="array" ref="I3403">IF(D3403="","",INDEX('Товары '!$D$2:$D$78, MATCH(D3403, 'Товары '!$B$2:$B$78, 0)))
</f>
        <v>13</v>
      </c>
      <c r="J3403" s="44">
        <f>IF(D3403="","",VLOOKUP(D3403, 'Товары '!$B$2:$C$78, 2, FALSE))
</f>
        <v>6.4</v>
      </c>
      <c r="K3403" s="37">
        <f t="shared" si="69"/>
        <v>6.6</v>
      </c>
    </row>
    <row r="3404">
      <c r="A3404" s="31">
        <v>45.0</v>
      </c>
      <c r="B3404" s="32">
        <v>46006.0</v>
      </c>
      <c r="C3404" s="33">
        <v>0.8999768518518518</v>
      </c>
      <c r="D3404" s="9" t="s">
        <v>40</v>
      </c>
      <c r="E3404" s="19"/>
      <c r="F3404" s="19"/>
      <c r="I3404" s="44">
        <f t="array" ref="I3404">IF(D3404="","",INDEX('Товары '!$D$2:$D$78, MATCH(D3404, 'Товары '!$B$2:$B$78, 0)))
</f>
        <v>65</v>
      </c>
      <c r="J3404" s="44">
        <f>IF(D3404="","",VLOOKUP(D3404, 'Товары '!$B$2:$C$78, 2, FALSE))
</f>
        <v>37.5</v>
      </c>
      <c r="K3404" s="37">
        <f t="shared" si="69"/>
        <v>27.5</v>
      </c>
    </row>
    <row r="3405">
      <c r="A3405" s="31">
        <v>46.0</v>
      </c>
      <c r="B3405" s="32">
        <v>46006.0</v>
      </c>
      <c r="C3405" s="33">
        <v>0.9159143518518519</v>
      </c>
      <c r="D3405" s="9" t="s">
        <v>12</v>
      </c>
      <c r="E3405" s="19"/>
      <c r="F3405" s="19"/>
      <c r="I3405" s="44">
        <f t="array" ref="I3405">IF(D3405="","",INDEX('Товары '!$D$2:$D$78, MATCH(D3405, 'Товары '!$B$2:$B$78, 0)))
</f>
        <v>13</v>
      </c>
      <c r="J3405" s="44">
        <f>IF(D3405="","",VLOOKUP(D3405, 'Товары '!$B$2:$C$78, 2, FALSE))
</f>
        <v>6.4</v>
      </c>
      <c r="K3405" s="37">
        <f t="shared" si="69"/>
        <v>6.6</v>
      </c>
    </row>
    <row r="3406">
      <c r="A3406" s="31">
        <v>47.0</v>
      </c>
      <c r="B3406" s="32">
        <v>46006.0</v>
      </c>
      <c r="C3406" s="33">
        <v>0.9192592592592592</v>
      </c>
      <c r="D3406" s="9" t="s">
        <v>14</v>
      </c>
      <c r="E3406" s="19"/>
      <c r="F3406" s="19"/>
      <c r="I3406" s="44">
        <f t="array" ref="I3406">IF(D3406="","",INDEX('Товары '!$D$2:$D$78, MATCH(D3406, 'Товары '!$B$2:$B$78, 0)))
</f>
        <v>15</v>
      </c>
      <c r="J3406" s="44">
        <f>IF(D3406="","",VLOOKUP(D3406, 'Товары '!$B$2:$C$78, 2, FALSE))
</f>
        <v>9</v>
      </c>
      <c r="K3406" s="37">
        <f t="shared" si="69"/>
        <v>6</v>
      </c>
    </row>
    <row r="3407">
      <c r="A3407" s="31">
        <v>48.0</v>
      </c>
      <c r="B3407" s="45"/>
      <c r="C3407" s="46"/>
      <c r="D3407" s="23"/>
      <c r="E3407" s="19"/>
      <c r="F3407" s="19"/>
      <c r="I3407" s="19" t="str">
        <f t="array" ref="I3407">IF(D3407="","",INDEX('Товары '!$D$2:$D$78, MATCH(D3407, 'Товары '!$B$2:$B$78, 0)))
</f>
        <v/>
      </c>
      <c r="J3407" s="19" t="str">
        <f>IF(D3407="","",VLOOKUP(D3407, 'Товары '!$B$2:$C$78, 2, FALSE))
</f>
        <v/>
      </c>
      <c r="K3407" s="37">
        <f t="shared" si="69"/>
        <v>0</v>
      </c>
    </row>
    <row r="3408">
      <c r="A3408" s="31">
        <v>49.0</v>
      </c>
      <c r="B3408" s="45"/>
      <c r="C3408" s="46"/>
      <c r="D3408" s="23"/>
      <c r="E3408" s="19"/>
      <c r="F3408" s="19"/>
      <c r="I3408" s="19" t="str">
        <f t="array" ref="I3408">IF(D3408="","",INDEX('Товары '!$D$2:$D$78, MATCH(D3408, 'Товары '!$B$2:$B$78, 0)))
</f>
        <v/>
      </c>
      <c r="J3408" s="19" t="str">
        <f>IF(D3408="","",VLOOKUP(D3408, 'Товары '!$B$2:$C$78, 2, FALSE))
</f>
        <v/>
      </c>
      <c r="K3408" s="37">
        <f t="shared" si="69"/>
        <v>0</v>
      </c>
    </row>
    <row r="3409">
      <c r="A3409" s="31">
        <v>50.0</v>
      </c>
      <c r="B3409" s="45"/>
      <c r="C3409" s="46"/>
      <c r="D3409" s="23"/>
      <c r="E3409" s="19"/>
      <c r="F3409" s="19"/>
      <c r="I3409" s="19" t="str">
        <f t="array" ref="I3409">IF(D3409="","",INDEX('Товары '!$D$2:$D$78, MATCH(D3409, 'Товары '!$B$2:$B$78, 0)))
</f>
        <v/>
      </c>
      <c r="J3409" s="19" t="str">
        <f>IF(D3409="","",VLOOKUP(D3409, 'Товары '!$B$2:$C$78, 2, FALSE))
</f>
        <v/>
      </c>
      <c r="K3409" s="37">
        <f t="shared" si="69"/>
        <v>0</v>
      </c>
    </row>
    <row r="3410">
      <c r="A3410" s="31">
        <v>51.0</v>
      </c>
      <c r="B3410" s="45"/>
      <c r="C3410" s="46"/>
      <c r="D3410" s="23"/>
      <c r="E3410" s="19"/>
      <c r="F3410" s="19"/>
      <c r="I3410" s="19" t="str">
        <f t="array" ref="I3410">IF(D3410="","",INDEX('Товары '!$D$2:$D$78, MATCH(D3410, 'Товары '!$B$2:$B$78, 0)))
</f>
        <v/>
      </c>
      <c r="J3410" s="19" t="str">
        <f>IF(D3410="","",VLOOKUP(D3410, 'Товары '!$B$2:$C$78, 2, FALSE))
</f>
        <v/>
      </c>
      <c r="K3410" s="37">
        <f t="shared" si="69"/>
        <v>0</v>
      </c>
    </row>
    <row r="3411">
      <c r="A3411" s="31">
        <v>52.0</v>
      </c>
      <c r="B3411" s="45"/>
      <c r="C3411" s="46"/>
      <c r="D3411" s="23"/>
      <c r="E3411" s="19"/>
      <c r="F3411" s="19"/>
      <c r="I3411" s="19" t="str">
        <f t="array" ref="I3411">IF(D3411="","",INDEX('Товары '!$D$2:$D$78, MATCH(D3411, 'Товары '!$B$2:$B$78, 0)))
</f>
        <v/>
      </c>
      <c r="J3411" s="19" t="str">
        <f>IF(D3411="","",VLOOKUP(D3411, 'Товары '!$B$2:$C$78, 2, FALSE))
</f>
        <v/>
      </c>
      <c r="K3411" s="37">
        <f t="shared" si="69"/>
        <v>0</v>
      </c>
    </row>
    <row r="3412">
      <c r="A3412" s="31">
        <v>53.0</v>
      </c>
      <c r="B3412" s="45"/>
      <c r="C3412" s="46"/>
      <c r="D3412" s="23"/>
      <c r="E3412" s="19"/>
      <c r="F3412" s="19"/>
      <c r="I3412" s="19" t="str">
        <f t="array" ref="I3412">IF(D3412="","",INDEX('Товары '!$D$2:$D$78, MATCH(D3412, 'Товары '!$B$2:$B$78, 0)))
</f>
        <v/>
      </c>
      <c r="J3412" s="19" t="str">
        <f>IF(D3412="","",VLOOKUP(D3412, 'Товары '!$B$2:$C$78, 2, FALSE))
</f>
        <v/>
      </c>
      <c r="K3412" s="37">
        <f t="shared" si="69"/>
        <v>0</v>
      </c>
    </row>
    <row r="3413">
      <c r="A3413" s="31">
        <v>54.0</v>
      </c>
      <c r="B3413" s="45"/>
      <c r="C3413" s="46"/>
      <c r="D3413" s="23"/>
      <c r="E3413" s="19"/>
      <c r="F3413" s="19"/>
      <c r="I3413" s="19" t="str">
        <f t="array" ref="I3413">IF(D3413="","",INDEX('Товары '!$D$2:$D$78, MATCH(D3413, 'Товары '!$B$2:$B$78, 0)))
</f>
        <v/>
      </c>
      <c r="J3413" s="19" t="str">
        <f>IF(D3413="","",VLOOKUP(D3413, 'Товары '!$B$2:$C$78, 2, FALSE))
</f>
        <v/>
      </c>
      <c r="K3413" s="37">
        <f t="shared" si="69"/>
        <v>0</v>
      </c>
    </row>
    <row r="3414">
      <c r="A3414" s="31">
        <v>55.0</v>
      </c>
      <c r="B3414" s="45"/>
      <c r="C3414" s="46"/>
      <c r="D3414" s="23"/>
      <c r="E3414" s="19"/>
      <c r="F3414" s="19"/>
      <c r="I3414" s="19" t="str">
        <f t="array" ref="I3414">IF(D3414="","",INDEX('Товары '!$D$2:$D$78, MATCH(D3414, 'Товары '!$B$2:$B$78, 0)))
</f>
        <v/>
      </c>
      <c r="J3414" s="19" t="str">
        <f>IF(D3414="","",VLOOKUP(D3414, 'Товары '!$B$2:$C$78, 2, FALSE))
</f>
        <v/>
      </c>
      <c r="K3414" s="37">
        <f t="shared" si="69"/>
        <v>0</v>
      </c>
    </row>
    <row r="3415">
      <c r="A3415" s="31">
        <v>56.0</v>
      </c>
      <c r="B3415" s="45"/>
      <c r="C3415" s="46"/>
      <c r="D3415" s="23"/>
      <c r="E3415" s="19"/>
      <c r="F3415" s="19"/>
      <c r="I3415" s="19" t="str">
        <f t="array" ref="I3415">IF(D3415="","",INDEX('Товары '!$D$2:$D$78, MATCH(D3415, 'Товары '!$B$2:$B$78, 0)))
</f>
        <v/>
      </c>
      <c r="J3415" s="19" t="str">
        <f>IF(D3415="","",VLOOKUP(D3415, 'Товары '!$B$2:$C$78, 2, FALSE))
</f>
        <v/>
      </c>
      <c r="K3415" s="37">
        <f t="shared" si="69"/>
        <v>0</v>
      </c>
    </row>
    <row r="3416">
      <c r="A3416" s="31">
        <v>57.0</v>
      </c>
      <c r="B3416" s="45"/>
      <c r="C3416" s="46"/>
      <c r="D3416" s="23"/>
      <c r="E3416" s="19"/>
      <c r="F3416" s="19"/>
      <c r="I3416" s="19" t="str">
        <f t="array" ref="I3416">IF(D3416="","",INDEX('Товары '!$D$2:$D$78, MATCH(D3416, 'Товары '!$B$2:$B$78, 0)))
</f>
        <v/>
      </c>
      <c r="J3416" s="19" t="str">
        <f>IF(D3416="","",VLOOKUP(D3416, 'Товары '!$B$2:$C$78, 2, FALSE))
</f>
        <v/>
      </c>
      <c r="K3416" s="37">
        <f t="shared" si="69"/>
        <v>0</v>
      </c>
    </row>
    <row r="3417">
      <c r="A3417" s="31">
        <v>58.0</v>
      </c>
      <c r="B3417" s="45"/>
      <c r="C3417" s="46"/>
      <c r="D3417" s="23"/>
      <c r="E3417" s="19"/>
      <c r="F3417" s="19"/>
      <c r="I3417" s="19" t="str">
        <f t="array" ref="I3417">IF(D3417="","",INDEX('Товары '!$D$2:$D$78, MATCH(D3417, 'Товары '!$B$2:$B$78, 0)))
</f>
        <v/>
      </c>
      <c r="J3417" s="19" t="str">
        <f>IF(D3417="","",VLOOKUP(D3417, 'Товары '!$B$2:$C$78, 2, FALSE))
</f>
        <v/>
      </c>
      <c r="K3417" s="37">
        <f t="shared" si="69"/>
        <v>0</v>
      </c>
    </row>
    <row r="3418">
      <c r="A3418" s="31">
        <v>59.0</v>
      </c>
      <c r="B3418" s="45"/>
      <c r="C3418" s="46"/>
      <c r="D3418" s="23"/>
      <c r="E3418" s="19"/>
      <c r="F3418" s="19"/>
      <c r="I3418" s="19" t="str">
        <f t="array" ref="I3418">IF(D3418="","",INDEX('Товары '!$D$2:$D$78, MATCH(D3418, 'Товары '!$B$2:$B$78, 0)))
</f>
        <v/>
      </c>
      <c r="J3418" s="19" t="str">
        <f>IF(D3418="","",VLOOKUP(D3418, 'Товары '!$B$2:$C$78, 2, FALSE))
</f>
        <v/>
      </c>
      <c r="K3418" s="37">
        <f t="shared" si="69"/>
        <v>0</v>
      </c>
    </row>
    <row r="3419">
      <c r="A3419" s="31">
        <v>60.0</v>
      </c>
      <c r="B3419" s="45"/>
      <c r="C3419" s="46"/>
      <c r="D3419" s="23"/>
      <c r="E3419" s="19"/>
      <c r="F3419" s="19"/>
      <c r="I3419" s="19" t="str">
        <f t="array" ref="I3419">IF(D3419="","",INDEX('Товары '!$D$2:$D$78, MATCH(D3419, 'Товары '!$B$2:$B$78, 0)))
</f>
        <v/>
      </c>
      <c r="J3419" s="19" t="str">
        <f>IF(D3419="","",VLOOKUP(D3419, 'Товары '!$B$2:$C$78, 2, FALSE))
</f>
        <v/>
      </c>
      <c r="K3419" s="37">
        <f t="shared" si="69"/>
        <v>0</v>
      </c>
    </row>
    <row r="3420">
      <c r="A3420" s="24" t="s">
        <v>0</v>
      </c>
      <c r="B3420" s="25" t="s">
        <v>1</v>
      </c>
      <c r="C3420" s="26" t="s">
        <v>2</v>
      </c>
      <c r="D3420" s="27" t="s">
        <v>3</v>
      </c>
      <c r="E3420" s="24" t="s">
        <v>4</v>
      </c>
      <c r="F3420" s="24" t="s">
        <v>5</v>
      </c>
      <c r="G3420" s="28" t="s">
        <v>6</v>
      </c>
      <c r="H3420" s="47" t="s">
        <v>7</v>
      </c>
      <c r="I3420" s="24" t="s">
        <v>8</v>
      </c>
      <c r="J3420" s="24" t="s">
        <v>9</v>
      </c>
      <c r="K3420" s="30" t="s">
        <v>10</v>
      </c>
    </row>
    <row r="3423">
      <c r="A3423" s="31">
        <v>1.0</v>
      </c>
      <c r="B3423" s="38">
        <v>46007.0</v>
      </c>
      <c r="C3423" s="42">
        <v>0.5911111111111111</v>
      </c>
      <c r="D3423" s="9" t="s">
        <v>14</v>
      </c>
      <c r="E3423" s="19"/>
      <c r="F3423" s="31"/>
      <c r="G3423" s="53">
        <f>SUM(K3423:K3483)</f>
        <v>240.4</v>
      </c>
      <c r="H3423" s="54">
        <f>SUM(J3423:K3483)</f>
        <v>547</v>
      </c>
      <c r="I3423" s="55">
        <f t="array" ref="I3423">IF(D3423="","",INDEX('Товары '!$D$2:$D$78, MATCH(D3423, 'Товары '!$B$2:$B$78, 0)))
</f>
        <v>15</v>
      </c>
      <c r="J3423" s="55">
        <f>IF(D3423="","",VLOOKUP(D3423, 'Товары '!$B$2:$C$78, 2, FALSE))
</f>
        <v>9</v>
      </c>
      <c r="K3423" s="37">
        <f t="shared" ref="K3423:K3483" si="70">IF(OR(I3423="", J3423=""), "", VALUE(I3423) - VALUE(J3423))-F3423
</f>
        <v>6</v>
      </c>
    </row>
    <row r="3424">
      <c r="A3424" s="31">
        <v>2.0</v>
      </c>
      <c r="B3424" s="38">
        <v>46007.0</v>
      </c>
      <c r="C3424" s="39">
        <v>0.5936805555555555</v>
      </c>
      <c r="D3424" s="9" t="s">
        <v>12</v>
      </c>
      <c r="E3424" s="19"/>
      <c r="F3424" s="19"/>
      <c r="I3424" s="55">
        <f t="array" ref="I3424">IF(D3424="","",INDEX('Товары '!$D$2:$D$78, MATCH(D3424, 'Товары '!$B$2:$B$78, 0)))
</f>
        <v>13</v>
      </c>
      <c r="J3424" s="55">
        <f>IF(D3424="","",VLOOKUP(D3424, 'Товары '!$B$2:$C$78, 2, FALSE))
</f>
        <v>6.4</v>
      </c>
      <c r="K3424" s="37">
        <f t="shared" si="70"/>
        <v>6.6</v>
      </c>
    </row>
    <row r="3425">
      <c r="A3425" s="31">
        <v>3.0</v>
      </c>
      <c r="B3425" s="41">
        <v>46007.0</v>
      </c>
      <c r="C3425" s="42">
        <v>0.5936458333333333</v>
      </c>
      <c r="D3425" s="9" t="s">
        <v>12</v>
      </c>
      <c r="E3425" s="19"/>
      <c r="F3425" s="19"/>
      <c r="I3425" s="55">
        <f t="array" ref="I3425">IF(D3425="","",INDEX('Товары '!$D$2:$D$78, MATCH(D3425, 'Товары '!$B$2:$B$78, 0)))
</f>
        <v>13</v>
      </c>
      <c r="J3425" s="55">
        <f>IF(D3425="","",VLOOKUP(D3425, 'Товары '!$B$2:$C$78, 2, FALSE))
</f>
        <v>6.4</v>
      </c>
      <c r="K3425" s="37">
        <f t="shared" si="70"/>
        <v>6.6</v>
      </c>
    </row>
    <row r="3426">
      <c r="A3426" s="31">
        <v>4.0</v>
      </c>
      <c r="B3426" s="41">
        <v>46007.0</v>
      </c>
      <c r="C3426" s="42">
        <v>0.6529513888888889</v>
      </c>
      <c r="D3426" s="9" t="s">
        <v>14</v>
      </c>
      <c r="E3426" s="19"/>
      <c r="F3426" s="19"/>
      <c r="I3426" s="55">
        <f t="array" ref="I3426">IF(D3426="","",INDEX('Товары '!$D$2:$D$78, MATCH(D3426, 'Товары '!$B$2:$B$78, 0)))
</f>
        <v>15</v>
      </c>
      <c r="J3426" s="55">
        <f>IF(D3426="","",VLOOKUP(D3426, 'Товары '!$B$2:$C$78, 2, FALSE))
</f>
        <v>9</v>
      </c>
      <c r="K3426" s="37">
        <f t="shared" si="70"/>
        <v>6</v>
      </c>
    </row>
    <row r="3427">
      <c r="A3427" s="31">
        <v>5.0</v>
      </c>
      <c r="B3427" s="41">
        <v>46007.0</v>
      </c>
      <c r="C3427" s="42">
        <v>0.6557291666666667</v>
      </c>
      <c r="D3427" s="9" t="s">
        <v>21</v>
      </c>
      <c r="E3427" s="19"/>
      <c r="F3427" s="19"/>
      <c r="I3427" s="55">
        <f t="array" ref="I3427">IF(D3427="","",INDEX('Товары '!$D$2:$D$78, MATCH(D3427, 'Товары '!$B$2:$B$78, 0)))
</f>
        <v>15</v>
      </c>
      <c r="J3427" s="55">
        <f>IF(D3427="","",VLOOKUP(D3427, 'Товары '!$B$2:$C$78, 2, FALSE))
</f>
        <v>6.9</v>
      </c>
      <c r="K3427" s="37">
        <f t="shared" si="70"/>
        <v>8.1</v>
      </c>
    </row>
    <row r="3428">
      <c r="A3428" s="31">
        <v>6.0</v>
      </c>
      <c r="B3428" s="38">
        <v>46007.0</v>
      </c>
      <c r="C3428" s="42">
        <v>0.655775462962963</v>
      </c>
      <c r="D3428" s="9" t="s">
        <v>21</v>
      </c>
      <c r="E3428" s="19"/>
      <c r="F3428" s="9"/>
      <c r="I3428" s="55">
        <f t="array" ref="I3428">IF(D3428="","",INDEX('Товары '!$D$2:$D$78, MATCH(D3428, 'Товары '!$B$2:$B$78, 0)))
</f>
        <v>15</v>
      </c>
      <c r="J3428" s="55">
        <f>IF(D3428="","",VLOOKUP(D3428, 'Товары '!$B$2:$C$78, 2, FALSE))
</f>
        <v>6.9</v>
      </c>
      <c r="K3428" s="37">
        <f t="shared" si="70"/>
        <v>8.1</v>
      </c>
    </row>
    <row r="3429">
      <c r="A3429" s="31">
        <v>7.0</v>
      </c>
      <c r="B3429" s="38">
        <v>46007.0</v>
      </c>
      <c r="C3429" s="42">
        <v>0.6658796296296297</v>
      </c>
      <c r="D3429" s="9" t="s">
        <v>20</v>
      </c>
      <c r="E3429" s="19"/>
      <c r="F3429" s="19"/>
      <c r="I3429" s="55">
        <f t="array" ref="I3429">IF(D3429="","",INDEX('Товары '!$D$2:$D$78, MATCH(D3429, 'Товары '!$B$2:$B$78, 0)))
</f>
        <v>15</v>
      </c>
      <c r="J3429" s="55">
        <f>IF(D3429="","",VLOOKUP(D3429, 'Товары '!$B$2:$C$78, 2, FALSE))
</f>
        <v>9</v>
      </c>
      <c r="K3429" s="37">
        <f t="shared" si="70"/>
        <v>6</v>
      </c>
    </row>
    <row r="3430">
      <c r="A3430" s="31">
        <v>8.0</v>
      </c>
      <c r="B3430" s="38">
        <v>46007.0</v>
      </c>
      <c r="C3430" s="42">
        <v>0.6659722222222222</v>
      </c>
      <c r="D3430" s="9" t="s">
        <v>20</v>
      </c>
      <c r="E3430" s="19"/>
      <c r="F3430" s="19"/>
      <c r="I3430" s="55">
        <f t="array" ref="I3430">IF(D3430="","",INDEX('Товары '!$D$2:$D$78, MATCH(D3430, 'Товары '!$B$2:$B$78, 0)))
</f>
        <v>15</v>
      </c>
      <c r="J3430" s="55">
        <f>IF(D3430="","",VLOOKUP(D3430, 'Товары '!$B$2:$C$78, 2, FALSE))
</f>
        <v>9</v>
      </c>
      <c r="K3430" s="37">
        <f t="shared" si="70"/>
        <v>6</v>
      </c>
    </row>
    <row r="3431">
      <c r="A3431" s="31">
        <v>9.0</v>
      </c>
      <c r="B3431" s="38">
        <v>46007.0</v>
      </c>
      <c r="C3431" s="42">
        <v>0.6845138888888889</v>
      </c>
      <c r="D3431" s="9" t="s">
        <v>12</v>
      </c>
      <c r="E3431" s="19"/>
      <c r="F3431" s="19"/>
      <c r="I3431" s="55">
        <f t="array" ref="I3431">IF(D3431="","",INDEX('Товары '!$D$2:$D$78, MATCH(D3431, 'Товары '!$B$2:$B$78, 0)))
</f>
        <v>13</v>
      </c>
      <c r="J3431" s="55">
        <f>IF(D3431="","",VLOOKUP(D3431, 'Товары '!$B$2:$C$78, 2, FALSE))
</f>
        <v>6.4</v>
      </c>
      <c r="K3431" s="37">
        <f t="shared" si="70"/>
        <v>6.6</v>
      </c>
    </row>
    <row r="3432">
      <c r="A3432" s="31">
        <v>10.0</v>
      </c>
      <c r="B3432" s="38">
        <v>46007.0</v>
      </c>
      <c r="C3432" s="42">
        <v>0.7377893518518519</v>
      </c>
      <c r="D3432" s="9" t="s">
        <v>20</v>
      </c>
      <c r="E3432" s="19"/>
      <c r="F3432" s="19"/>
      <c r="I3432" s="55">
        <f t="array" ref="I3432">IF(D3432="","",INDEX('Товары '!$D$2:$D$78, MATCH(D3432, 'Товары '!$B$2:$B$78, 0)))
</f>
        <v>15</v>
      </c>
      <c r="J3432" s="55">
        <f>IF(D3432="","",VLOOKUP(D3432, 'Товары '!$B$2:$C$78, 2, FALSE))
</f>
        <v>9</v>
      </c>
      <c r="K3432" s="37">
        <f t="shared" si="70"/>
        <v>6</v>
      </c>
    </row>
    <row r="3433">
      <c r="A3433" s="31">
        <v>11.0</v>
      </c>
      <c r="B3433" s="38"/>
      <c r="C3433" s="42"/>
      <c r="D3433" s="9" t="s">
        <v>20</v>
      </c>
      <c r="E3433" s="19"/>
      <c r="F3433" s="19"/>
      <c r="I3433" s="55">
        <f t="array" ref="I3433">IF(D3433="","",INDEX('Товары '!$D$2:$D$78, MATCH(D3433, 'Товары '!$B$2:$B$78, 0)))
</f>
        <v>15</v>
      </c>
      <c r="J3433" s="55">
        <f>IF(D3433="","",VLOOKUP(D3433, 'Товары '!$B$2:$C$78, 2, FALSE))
</f>
        <v>9</v>
      </c>
      <c r="K3433" s="37">
        <f t="shared" si="70"/>
        <v>6</v>
      </c>
    </row>
    <row r="3434">
      <c r="A3434" s="31">
        <v>12.0</v>
      </c>
      <c r="B3434" s="38">
        <v>46007.0</v>
      </c>
      <c r="C3434" s="42">
        <v>0.7378356481481482</v>
      </c>
      <c r="D3434" s="9" t="s">
        <v>12</v>
      </c>
      <c r="E3434" s="19"/>
      <c r="F3434" s="19"/>
      <c r="I3434" s="55">
        <f t="array" ref="I3434">IF(D3434="","",INDEX('Товары '!$D$2:$D$78, MATCH(D3434, 'Товары '!$B$2:$B$78, 0)))
</f>
        <v>13</v>
      </c>
      <c r="J3434" s="55">
        <f>IF(D3434="","",VLOOKUP(D3434, 'Товары '!$B$2:$C$78, 2, FALSE))
</f>
        <v>6.4</v>
      </c>
      <c r="K3434" s="37">
        <f t="shared" si="70"/>
        <v>6.6</v>
      </c>
    </row>
    <row r="3435">
      <c r="A3435" s="19"/>
      <c r="B3435" s="38">
        <v>46007.0</v>
      </c>
      <c r="C3435" s="42">
        <v>0.7379861111111111</v>
      </c>
      <c r="D3435" s="9" t="s">
        <v>12</v>
      </c>
      <c r="E3435" s="19"/>
      <c r="F3435" s="9"/>
      <c r="I3435" s="55">
        <f t="array" ref="I3435">IF(D3435="","",INDEX('Товары '!$D$2:$D$78, MATCH(D3435, 'Товары '!$B$2:$B$78, 0)))
</f>
        <v>13</v>
      </c>
      <c r="J3435" s="55">
        <f>IF(D3435="","",VLOOKUP(D3435, 'Товары '!$B$2:$C$78, 2, FALSE))
</f>
        <v>6.4</v>
      </c>
      <c r="K3435" s="37">
        <f t="shared" si="70"/>
        <v>6.6</v>
      </c>
    </row>
    <row r="3436">
      <c r="A3436" s="31">
        <v>13.0</v>
      </c>
      <c r="B3436" s="38">
        <v>46007.0</v>
      </c>
      <c r="C3436" s="42">
        <v>0.7388888888888889</v>
      </c>
      <c r="D3436" s="9" t="s">
        <v>20</v>
      </c>
      <c r="E3436" s="19"/>
      <c r="F3436" s="19"/>
      <c r="I3436" s="55">
        <f t="array" ref="I3436">IF(D3436="","",INDEX('Товары '!$D$2:$D$78, MATCH(D3436, 'Товары '!$B$2:$B$78, 0)))
</f>
        <v>15</v>
      </c>
      <c r="J3436" s="55">
        <f>IF(D3436="","",VLOOKUP(D3436, 'Товары '!$B$2:$C$78, 2, FALSE))
</f>
        <v>9</v>
      </c>
      <c r="K3436" s="37">
        <f t="shared" si="70"/>
        <v>6</v>
      </c>
    </row>
    <row r="3437">
      <c r="A3437" s="31">
        <v>14.0</v>
      </c>
      <c r="B3437" s="38">
        <v>46007.0</v>
      </c>
      <c r="C3437" s="42">
        <v>0.7546990740740741</v>
      </c>
      <c r="D3437" s="9" t="s">
        <v>21</v>
      </c>
      <c r="E3437" s="19"/>
      <c r="F3437" s="19"/>
      <c r="I3437" s="55">
        <f t="array" ref="I3437">IF(D3437="","",INDEX('Товары '!$D$2:$D$78, MATCH(D3437, 'Товары '!$B$2:$B$78, 0)))
</f>
        <v>15</v>
      </c>
      <c r="J3437" s="55">
        <f>IF(D3437="","",VLOOKUP(D3437, 'Товары '!$B$2:$C$78, 2, FALSE))
</f>
        <v>6.9</v>
      </c>
      <c r="K3437" s="37">
        <f t="shared" si="70"/>
        <v>8.1</v>
      </c>
    </row>
    <row r="3438">
      <c r="A3438" s="31">
        <v>15.0</v>
      </c>
      <c r="B3438" s="38">
        <v>46007.0</v>
      </c>
      <c r="C3438" s="42">
        <v>0.7547800925925926</v>
      </c>
      <c r="D3438" s="9" t="s">
        <v>12</v>
      </c>
      <c r="E3438" s="19"/>
      <c r="F3438" s="19"/>
      <c r="I3438" s="55">
        <f t="array" ref="I3438">IF(D3438="","",INDEX('Товары '!$D$2:$D$78, MATCH(D3438, 'Товары '!$B$2:$B$78, 0)))
</f>
        <v>13</v>
      </c>
      <c r="J3438" s="55">
        <f>IF(D3438="","",VLOOKUP(D3438, 'Товары '!$B$2:$C$78, 2, FALSE))
</f>
        <v>6.4</v>
      </c>
      <c r="K3438" s="37">
        <f t="shared" si="70"/>
        <v>6.6</v>
      </c>
    </row>
    <row r="3439">
      <c r="A3439" s="31">
        <v>16.0</v>
      </c>
      <c r="B3439" s="38">
        <v>46007.0</v>
      </c>
      <c r="C3439" s="42">
        <v>0.7551967592592592</v>
      </c>
      <c r="D3439" s="9" t="s">
        <v>19</v>
      </c>
      <c r="E3439" s="19"/>
      <c r="F3439" s="19"/>
      <c r="I3439" s="55">
        <f t="array" ref="I3439">IF(D3439="","",INDEX('Товары '!$D$2:$D$78, MATCH(D3439, 'Товары '!$B$2:$B$78, 0)))
</f>
        <v>13</v>
      </c>
      <c r="J3439" s="55">
        <f>IF(D3439="","",VLOOKUP(D3439, 'Товары '!$B$2:$C$78, 2, FALSE))
</f>
        <v>6.4</v>
      </c>
      <c r="K3439" s="37">
        <f t="shared" si="70"/>
        <v>6.6</v>
      </c>
    </row>
    <row r="3440">
      <c r="A3440" s="31">
        <v>17.0</v>
      </c>
      <c r="B3440" s="38">
        <v>46007.0</v>
      </c>
      <c r="C3440" s="42">
        <v>0.7552314814814814</v>
      </c>
      <c r="D3440" s="9" t="s">
        <v>11</v>
      </c>
      <c r="E3440" s="19"/>
      <c r="F3440" s="19"/>
      <c r="I3440" s="55">
        <f t="array" ref="I3440">IF(D3440="","",INDEX('Товары '!$D$2:$D$78, MATCH(D3440, 'Товары '!$B$2:$B$78, 0)))
</f>
        <v>15</v>
      </c>
      <c r="J3440" s="55">
        <f>IF(D3440="","",VLOOKUP(D3440, 'Товары '!$B$2:$C$78, 2, FALSE))
</f>
        <v>9</v>
      </c>
      <c r="K3440" s="37">
        <f t="shared" si="70"/>
        <v>6</v>
      </c>
    </row>
    <row r="3441">
      <c r="A3441" s="31">
        <v>18.0</v>
      </c>
      <c r="B3441" s="38">
        <v>46007.0</v>
      </c>
      <c r="C3441" s="42">
        <v>0.7554050925925926</v>
      </c>
      <c r="D3441" s="9" t="s">
        <v>20</v>
      </c>
      <c r="E3441" s="19"/>
      <c r="F3441" s="19"/>
      <c r="I3441" s="55">
        <f t="array" ref="I3441">IF(D3441="","",INDEX('Товары '!$D$2:$D$78, MATCH(D3441, 'Товары '!$B$2:$B$78, 0)))
</f>
        <v>15</v>
      </c>
      <c r="J3441" s="55">
        <f>IF(D3441="","",VLOOKUP(D3441, 'Товары '!$B$2:$C$78, 2, FALSE))
</f>
        <v>9</v>
      </c>
      <c r="K3441" s="37">
        <f t="shared" si="70"/>
        <v>6</v>
      </c>
    </row>
    <row r="3442">
      <c r="A3442" s="31">
        <v>19.0</v>
      </c>
      <c r="B3442" s="38">
        <v>46007.0</v>
      </c>
      <c r="C3442" s="42">
        <v>0.7596759259259259</v>
      </c>
      <c r="D3442" s="9" t="s">
        <v>14</v>
      </c>
      <c r="E3442" s="19"/>
      <c r="F3442" s="9"/>
      <c r="I3442" s="55">
        <f t="array" ref="I3442">IF(D3442="","",INDEX('Товары '!$D$2:$D$78, MATCH(D3442, 'Товары '!$B$2:$B$78, 0)))
</f>
        <v>15</v>
      </c>
      <c r="J3442" s="55">
        <f>IF(D3442="","",VLOOKUP(D3442, 'Товары '!$B$2:$C$78, 2, FALSE))
</f>
        <v>9</v>
      </c>
      <c r="K3442" s="37">
        <f t="shared" si="70"/>
        <v>6</v>
      </c>
    </row>
    <row r="3443">
      <c r="A3443" s="31">
        <v>20.0</v>
      </c>
      <c r="B3443" s="38">
        <v>46007.0</v>
      </c>
      <c r="C3443" s="42">
        <v>0.7598263888888889</v>
      </c>
      <c r="D3443" s="9" t="s">
        <v>14</v>
      </c>
      <c r="E3443" s="19"/>
      <c r="F3443" s="19"/>
      <c r="I3443" s="55">
        <f t="array" ref="I3443">IF(D3443="","",INDEX('Товары '!$D$2:$D$78, MATCH(D3443, 'Товары '!$B$2:$B$78, 0)))
</f>
        <v>15</v>
      </c>
      <c r="J3443" s="55">
        <f>IF(D3443="","",VLOOKUP(D3443, 'Товары '!$B$2:$C$78, 2, FALSE))
</f>
        <v>9</v>
      </c>
      <c r="K3443" s="37">
        <f t="shared" si="70"/>
        <v>6</v>
      </c>
    </row>
    <row r="3444">
      <c r="A3444" s="31">
        <v>21.0</v>
      </c>
      <c r="B3444" s="38">
        <v>46007.0</v>
      </c>
      <c r="C3444" s="42">
        <v>0.7754513888888889</v>
      </c>
      <c r="D3444" s="9" t="s">
        <v>20</v>
      </c>
      <c r="E3444" s="19"/>
      <c r="F3444" s="19"/>
      <c r="I3444" s="55">
        <f t="array" ref="I3444">IF(D3444="","",INDEX('Товары '!$D$2:$D$78, MATCH(D3444, 'Товары '!$B$2:$B$78, 0)))
</f>
        <v>15</v>
      </c>
      <c r="J3444" s="55">
        <f>IF(D3444="","",VLOOKUP(D3444, 'Товары '!$B$2:$C$78, 2, FALSE))
</f>
        <v>9</v>
      </c>
      <c r="K3444" s="37">
        <f t="shared" si="70"/>
        <v>6</v>
      </c>
    </row>
    <row r="3445">
      <c r="A3445" s="31">
        <v>22.0</v>
      </c>
      <c r="B3445" s="38">
        <v>46007.0</v>
      </c>
      <c r="C3445" s="42">
        <v>0.8300925925925926</v>
      </c>
      <c r="D3445" s="9" t="s">
        <v>11</v>
      </c>
      <c r="E3445" s="19"/>
      <c r="F3445" s="19"/>
      <c r="I3445" s="55">
        <f t="array" ref="I3445">IF(D3445="","",INDEX('Товары '!$D$2:$D$78, MATCH(D3445, 'Товары '!$B$2:$B$78, 0)))
</f>
        <v>15</v>
      </c>
      <c r="J3445" s="55">
        <f>IF(D3445="","",VLOOKUP(D3445, 'Товары '!$B$2:$C$78, 2, FALSE))
</f>
        <v>9</v>
      </c>
      <c r="K3445" s="37">
        <f t="shared" si="70"/>
        <v>6</v>
      </c>
    </row>
    <row r="3446">
      <c r="A3446" s="31">
        <v>23.0</v>
      </c>
      <c r="B3446" s="38">
        <v>46007.0</v>
      </c>
      <c r="C3446" s="42">
        <v>0.8300925925925926</v>
      </c>
      <c r="D3446" s="9" t="s">
        <v>12</v>
      </c>
      <c r="E3446" s="19"/>
      <c r="F3446" s="19"/>
      <c r="I3446" s="55">
        <f t="array" ref="I3446">IF(D3446="","",INDEX('Товары '!$D$2:$D$78, MATCH(D3446, 'Товары '!$B$2:$B$78, 0)))
</f>
        <v>13</v>
      </c>
      <c r="J3446" s="55">
        <f>IF(D3446="","",VLOOKUP(D3446, 'Товары '!$B$2:$C$78, 2, FALSE))
</f>
        <v>6.4</v>
      </c>
      <c r="K3446" s="37">
        <f t="shared" si="70"/>
        <v>6.6</v>
      </c>
    </row>
    <row r="3447">
      <c r="A3447" s="31">
        <v>24.0</v>
      </c>
      <c r="B3447" s="38">
        <v>46007.0</v>
      </c>
      <c r="C3447" s="42">
        <v>0.8383449074074074</v>
      </c>
      <c r="D3447" s="9" t="s">
        <v>11</v>
      </c>
      <c r="E3447" s="19"/>
      <c r="F3447" s="19"/>
      <c r="I3447" s="55">
        <f t="array" ref="I3447">IF(D3447="","",INDEX('Товары '!$D$2:$D$78, MATCH(D3447, 'Товары '!$B$2:$B$78, 0)))
</f>
        <v>15</v>
      </c>
      <c r="J3447" s="55">
        <f>IF(D3447="","",VLOOKUP(D3447, 'Товары '!$B$2:$C$78, 2, FALSE))
</f>
        <v>9</v>
      </c>
      <c r="K3447" s="37">
        <f t="shared" si="70"/>
        <v>6</v>
      </c>
    </row>
    <row r="3448">
      <c r="A3448" s="31">
        <v>25.0</v>
      </c>
      <c r="B3448" s="32">
        <v>46007.0</v>
      </c>
      <c r="C3448" s="33">
        <v>0.8384375</v>
      </c>
      <c r="D3448" s="9" t="s">
        <v>12</v>
      </c>
      <c r="E3448" s="19"/>
      <c r="F3448" s="31"/>
      <c r="I3448" s="55">
        <f t="array" ref="I3448">IF(D3448="","",INDEX('Товары '!$D$2:$D$78, MATCH(D3448, 'Товары '!$B$2:$B$78, 0)))
</f>
        <v>13</v>
      </c>
      <c r="J3448" s="55">
        <f>IF(D3448="","",VLOOKUP(D3448, 'Товары '!$B$2:$C$78, 2, FALSE))
</f>
        <v>6.4</v>
      </c>
      <c r="K3448" s="37">
        <f t="shared" si="70"/>
        <v>6.6</v>
      </c>
    </row>
    <row r="3449">
      <c r="A3449" s="31">
        <v>26.0</v>
      </c>
      <c r="B3449" s="38">
        <v>46007.0</v>
      </c>
      <c r="C3449" s="42">
        <v>0.8476967592592592</v>
      </c>
      <c r="D3449" s="9" t="s">
        <v>14</v>
      </c>
      <c r="E3449" s="19"/>
      <c r="F3449" s="19"/>
      <c r="I3449" s="55">
        <f t="array" ref="I3449">IF(D3449="","",INDEX('Товары '!$D$2:$D$78, MATCH(D3449, 'Товары '!$B$2:$B$78, 0)))
</f>
        <v>15</v>
      </c>
      <c r="J3449" s="55">
        <f>IF(D3449="","",VLOOKUP(D3449, 'Товары '!$B$2:$C$78, 2, FALSE))
</f>
        <v>9</v>
      </c>
      <c r="K3449" s="37">
        <f t="shared" si="70"/>
        <v>6</v>
      </c>
    </row>
    <row r="3450">
      <c r="A3450" s="31">
        <v>27.0</v>
      </c>
      <c r="B3450" s="32">
        <v>46007.0</v>
      </c>
      <c r="C3450" s="33">
        <v>0.8478240740740741</v>
      </c>
      <c r="D3450" s="9" t="s">
        <v>12</v>
      </c>
      <c r="E3450" s="19"/>
      <c r="F3450" s="19"/>
      <c r="I3450" s="55">
        <f t="array" ref="I3450">IF(D3450="","",INDEX('Товары '!$D$2:$D$78, MATCH(D3450, 'Товары '!$B$2:$B$78, 0)))
</f>
        <v>13</v>
      </c>
      <c r="J3450" s="55">
        <f>IF(D3450="","",VLOOKUP(D3450, 'Товары '!$B$2:$C$78, 2, FALSE))
</f>
        <v>6.4</v>
      </c>
      <c r="K3450" s="37">
        <f t="shared" si="70"/>
        <v>6.6</v>
      </c>
    </row>
    <row r="3451">
      <c r="A3451" s="31">
        <v>28.0</v>
      </c>
      <c r="B3451" s="38">
        <v>46007.0</v>
      </c>
      <c r="C3451" s="42">
        <v>0.8632291666666667</v>
      </c>
      <c r="D3451" s="9" t="s">
        <v>40</v>
      </c>
      <c r="E3451" s="19"/>
      <c r="F3451" s="19"/>
      <c r="I3451" s="55">
        <f t="array" ref="I3451">IF(D3451="","",INDEX('Товары '!$D$2:$D$78, MATCH(D3451, 'Товары '!$B$2:$B$78, 0)))
</f>
        <v>65</v>
      </c>
      <c r="J3451" s="55">
        <f>IF(D3451="","",VLOOKUP(D3451, 'Товары '!$B$2:$C$78, 2, FALSE))
</f>
        <v>37.5</v>
      </c>
      <c r="K3451" s="37">
        <f t="shared" si="70"/>
        <v>27.5</v>
      </c>
    </row>
    <row r="3452">
      <c r="A3452" s="31">
        <v>29.0</v>
      </c>
      <c r="B3452" s="38">
        <v>46007.0</v>
      </c>
      <c r="C3452" s="42">
        <v>0.8714120370370371</v>
      </c>
      <c r="D3452" s="9" t="s">
        <v>11</v>
      </c>
      <c r="E3452" s="19"/>
      <c r="F3452" s="19"/>
      <c r="I3452" s="55">
        <f t="array" ref="I3452">IF(D3452="","",INDEX('Товары '!$D$2:$D$78, MATCH(D3452, 'Товары '!$B$2:$B$78, 0)))
</f>
        <v>15</v>
      </c>
      <c r="J3452" s="55">
        <f>IF(D3452="","",VLOOKUP(D3452, 'Товары '!$B$2:$C$78, 2, FALSE))
</f>
        <v>9</v>
      </c>
      <c r="K3452" s="37">
        <f t="shared" si="70"/>
        <v>6</v>
      </c>
    </row>
    <row r="3453">
      <c r="A3453" s="31">
        <v>30.0</v>
      </c>
      <c r="B3453" s="38">
        <v>46007.0</v>
      </c>
      <c r="C3453" s="42">
        <v>0.8714120370370371</v>
      </c>
      <c r="D3453" s="9" t="s">
        <v>11</v>
      </c>
      <c r="E3453" s="19"/>
      <c r="F3453" s="19"/>
      <c r="I3453" s="55">
        <f t="array" ref="I3453">IF(D3453="","",INDEX('Товары '!$D$2:$D$78, MATCH(D3453, 'Товары '!$B$2:$B$78, 0)))
</f>
        <v>15</v>
      </c>
      <c r="J3453" s="55">
        <f>IF(D3453="","",VLOOKUP(D3453, 'Товары '!$B$2:$C$78, 2, FALSE))
</f>
        <v>9</v>
      </c>
      <c r="K3453" s="37">
        <f t="shared" si="70"/>
        <v>6</v>
      </c>
    </row>
    <row r="3454">
      <c r="A3454" s="31">
        <v>31.0</v>
      </c>
      <c r="B3454" s="38">
        <v>46007.0</v>
      </c>
      <c r="C3454" s="42">
        <v>0.8771296296296296</v>
      </c>
      <c r="D3454" s="9" t="s">
        <v>20</v>
      </c>
      <c r="E3454" s="19"/>
      <c r="F3454" s="19"/>
      <c r="I3454" s="55">
        <f t="array" ref="I3454">IF(D3454="","",INDEX('Товары '!$D$2:$D$78, MATCH(D3454, 'Товары '!$B$2:$B$78, 0)))
</f>
        <v>15</v>
      </c>
      <c r="J3454" s="55">
        <f>IF(D3454="","",VLOOKUP(D3454, 'Товары '!$B$2:$C$78, 2, FALSE))
</f>
        <v>9</v>
      </c>
      <c r="K3454" s="37">
        <f t="shared" si="70"/>
        <v>6</v>
      </c>
    </row>
    <row r="3455">
      <c r="A3455" s="31">
        <v>32.0</v>
      </c>
      <c r="B3455" s="32">
        <v>46007.0</v>
      </c>
      <c r="C3455" s="33">
        <v>0.876724537037037</v>
      </c>
      <c r="D3455" s="9" t="s">
        <v>12</v>
      </c>
      <c r="E3455" s="19"/>
      <c r="F3455" s="19"/>
      <c r="I3455" s="55">
        <f t="array" ref="I3455">IF(D3455="","",INDEX('Товары '!$D$2:$D$78, MATCH(D3455, 'Товары '!$B$2:$B$78, 0)))
</f>
        <v>13</v>
      </c>
      <c r="J3455" s="55">
        <f>IF(D3455="","",VLOOKUP(D3455, 'Товары '!$B$2:$C$78, 2, FALSE))
</f>
        <v>6.4</v>
      </c>
      <c r="K3455" s="37">
        <f t="shared" si="70"/>
        <v>6.6</v>
      </c>
    </row>
    <row r="3456">
      <c r="A3456" s="31">
        <v>33.0</v>
      </c>
      <c r="B3456" s="32">
        <v>46007.0</v>
      </c>
      <c r="C3456" s="33">
        <v>0.930162037037037</v>
      </c>
      <c r="D3456" s="9" t="s">
        <v>29</v>
      </c>
      <c r="E3456" s="19"/>
      <c r="F3456" s="56"/>
      <c r="I3456" s="55">
        <f t="array" ref="I3456">IF(D3456="","",INDEX('Товары '!$D$2:$D$78, MATCH(D3456, 'Товары '!$B$2:$B$78, 0)))
</f>
        <v>13</v>
      </c>
      <c r="J3456" s="55">
        <f>IF(D3456="","",VLOOKUP(D3456, 'Товары '!$B$2:$C$78, 2, FALSE))
</f>
        <v>7</v>
      </c>
      <c r="K3456" s="37">
        <f t="shared" si="70"/>
        <v>6</v>
      </c>
    </row>
    <row r="3457">
      <c r="A3457" s="31">
        <v>34.0</v>
      </c>
      <c r="B3457" s="32">
        <v>46007.0</v>
      </c>
      <c r="C3457" s="33">
        <v>0.9302777777777778</v>
      </c>
      <c r="D3457" s="9" t="s">
        <v>11</v>
      </c>
      <c r="E3457" s="19"/>
      <c r="F3457" s="9">
        <v>4.0</v>
      </c>
      <c r="I3457" s="55">
        <f t="array" ref="I3457">IF(D3457="","",INDEX('Товары '!$D$2:$D$78, MATCH(D3457, 'Товары '!$B$2:$B$78, 0)))
</f>
        <v>15</v>
      </c>
      <c r="J3457" s="55">
        <f>IF(D3457="","",VLOOKUP(D3457, 'Товары '!$B$2:$C$78, 2, FALSE))
</f>
        <v>9</v>
      </c>
      <c r="K3457" s="37">
        <f t="shared" si="70"/>
        <v>2</v>
      </c>
    </row>
    <row r="3458">
      <c r="A3458" s="31">
        <v>35.0</v>
      </c>
      <c r="B3458" s="38"/>
      <c r="C3458" s="42"/>
      <c r="D3458" s="9"/>
      <c r="E3458" s="19"/>
      <c r="F3458" s="19"/>
      <c r="I3458" s="55" t="str">
        <f t="array" ref="I3458">IF(D3458="","",INDEX('Товары '!$D$2:$D$78, MATCH(D3458, 'Товары '!$B$2:$B$78, 0)))
</f>
        <v/>
      </c>
      <c r="J3458" s="55" t="str">
        <f>IF(D3458="","",VLOOKUP(D3458, 'Товары '!$B$2:$C$78, 2, FALSE))
</f>
        <v/>
      </c>
      <c r="K3458" s="37">
        <f t="shared" si="70"/>
        <v>0</v>
      </c>
    </row>
    <row r="3459">
      <c r="A3459" s="31">
        <v>36.0</v>
      </c>
      <c r="B3459" s="38"/>
      <c r="C3459" s="42"/>
      <c r="D3459" s="9"/>
      <c r="E3459" s="19"/>
      <c r="F3459" s="19"/>
      <c r="I3459" s="55" t="str">
        <f t="array" ref="I3459">IF(D3459="","",INDEX('Товары '!$D$2:$D$78, MATCH(D3459, 'Товары '!$B$2:$B$78, 0)))
</f>
        <v/>
      </c>
      <c r="J3459" s="55" t="str">
        <f>IF(D3459="","",VLOOKUP(D3459, 'Товары '!$B$2:$C$78, 2, FALSE))
</f>
        <v/>
      </c>
      <c r="K3459" s="37">
        <f t="shared" si="70"/>
        <v>0</v>
      </c>
    </row>
    <row r="3460">
      <c r="A3460" s="31">
        <v>37.0</v>
      </c>
      <c r="B3460" s="32"/>
      <c r="C3460" s="33"/>
      <c r="D3460" s="9"/>
      <c r="E3460" s="19"/>
      <c r="F3460" s="19"/>
      <c r="I3460" s="55" t="str">
        <f t="array" ref="I3460">IF(D3460="","",INDEX('Товары '!$D$2:$D$78, MATCH(D3460, 'Товары '!$B$2:$B$78, 0)))
</f>
        <v/>
      </c>
      <c r="J3460" s="55" t="str">
        <f>IF(D3460="","",VLOOKUP(D3460, 'Товары '!$B$2:$C$78, 2, FALSE))
</f>
        <v/>
      </c>
      <c r="K3460" s="37">
        <f t="shared" si="70"/>
        <v>0</v>
      </c>
    </row>
    <row r="3461">
      <c r="A3461" s="31">
        <v>38.0</v>
      </c>
      <c r="B3461" s="38"/>
      <c r="C3461" s="42"/>
      <c r="D3461" s="9"/>
      <c r="E3461" s="19"/>
      <c r="F3461" s="19"/>
      <c r="I3461" s="55" t="str">
        <f t="array" ref="I3461">IF(D3461="","",INDEX('Товары '!$D$2:$D$78, MATCH(D3461, 'Товары '!$B$2:$B$78, 0)))
</f>
        <v/>
      </c>
      <c r="J3461" s="55" t="str">
        <f>IF(D3461="","",VLOOKUP(D3461, 'Товары '!$B$2:$C$78, 2, FALSE))
</f>
        <v/>
      </c>
      <c r="K3461" s="37">
        <f t="shared" si="70"/>
        <v>0</v>
      </c>
    </row>
    <row r="3462">
      <c r="A3462" s="31">
        <v>39.0</v>
      </c>
      <c r="B3462" s="21"/>
      <c r="C3462" s="22"/>
      <c r="D3462" s="9"/>
      <c r="E3462" s="19"/>
      <c r="F3462" s="19"/>
      <c r="I3462" s="55" t="str">
        <f t="array" ref="I3462">IF(D3462="","",INDEX('Товары '!$D$2:$D$78, MATCH(D3462, 'Товары '!$B$2:$B$78, 0)))
</f>
        <v/>
      </c>
      <c r="J3462" s="55" t="str">
        <f>IF(D3462="","",VLOOKUP(D3462, 'Товары '!$B$2:$C$78, 2, FALSE))
</f>
        <v/>
      </c>
      <c r="K3462" s="37">
        <f t="shared" si="70"/>
        <v>0</v>
      </c>
    </row>
    <row r="3463">
      <c r="A3463" s="31">
        <v>40.0</v>
      </c>
      <c r="B3463" s="38"/>
      <c r="C3463" s="42"/>
      <c r="D3463" s="9"/>
      <c r="E3463" s="19"/>
      <c r="F3463" s="19"/>
      <c r="I3463" s="55" t="str">
        <f t="array" ref="I3463">IF(D3463="","",INDEX('Товары '!$D$2:$D$78, MATCH(D3463, 'Товары '!$B$2:$B$78, 0)))
</f>
        <v/>
      </c>
      <c r="J3463" s="55" t="str">
        <f>IF(D3463="","",VLOOKUP(D3463, 'Товары '!$B$2:$C$78, 2, FALSE))
</f>
        <v/>
      </c>
      <c r="K3463" s="37">
        <f t="shared" si="70"/>
        <v>0</v>
      </c>
    </row>
    <row r="3464">
      <c r="A3464" s="31">
        <v>41.0</v>
      </c>
      <c r="B3464" s="38"/>
      <c r="C3464" s="42"/>
      <c r="D3464" s="9"/>
      <c r="E3464" s="19"/>
      <c r="F3464" s="19"/>
      <c r="I3464" s="55" t="str">
        <f t="array" ref="I3464">IF(D3464="","",INDEX('Товары '!$D$2:$D$78, MATCH(D3464, 'Товары '!$B$2:$B$78, 0)))
</f>
        <v/>
      </c>
      <c r="J3464" s="55" t="str">
        <f>IF(D3464="","",VLOOKUP(D3464, 'Товары '!$B$2:$C$78, 2, FALSE))
</f>
        <v/>
      </c>
      <c r="K3464" s="37">
        <f t="shared" si="70"/>
        <v>0</v>
      </c>
    </row>
    <row r="3465">
      <c r="A3465" s="31">
        <v>42.0</v>
      </c>
      <c r="B3465" s="32"/>
      <c r="C3465" s="33"/>
      <c r="D3465" s="9"/>
      <c r="E3465" s="19"/>
      <c r="F3465" s="19"/>
      <c r="I3465" s="19" t="str">
        <f t="array" ref="I3465">IF(D3465="","",INDEX('Товары '!$D$2:$D$78, MATCH(D3465, 'Товары '!$B$2:$B$78, 0)))
</f>
        <v/>
      </c>
      <c r="J3465" s="19" t="str">
        <f>IF(D3465="","",VLOOKUP(D3465, 'Товары '!$B$2:$C$78, 2, FALSE))
</f>
        <v/>
      </c>
      <c r="K3465" s="37">
        <f t="shared" si="70"/>
        <v>0</v>
      </c>
    </row>
    <row r="3466">
      <c r="A3466" s="31">
        <v>43.0</v>
      </c>
      <c r="B3466" s="32"/>
      <c r="C3466" s="33"/>
      <c r="D3466" s="9"/>
      <c r="E3466" s="19"/>
      <c r="F3466" s="19"/>
      <c r="I3466" s="19" t="str">
        <f t="array" ref="I3466">IF(D3466="","",INDEX('Товары '!$D$2:$D$78, MATCH(D3466, 'Товары '!$B$2:$B$78, 0)))
</f>
        <v/>
      </c>
      <c r="J3466" s="19" t="str">
        <f>IF(D3466="","",VLOOKUP(D3466, 'Товары '!$B$2:$C$78, 2, FALSE))
</f>
        <v/>
      </c>
      <c r="K3466" s="37">
        <f t="shared" si="70"/>
        <v>0</v>
      </c>
    </row>
    <row r="3467">
      <c r="A3467" s="31">
        <v>44.0</v>
      </c>
      <c r="B3467" s="45"/>
      <c r="C3467" s="46"/>
      <c r="D3467" s="9"/>
      <c r="E3467" s="19"/>
      <c r="F3467" s="19"/>
      <c r="I3467" s="19" t="str">
        <f t="array" ref="I3467">IF(D3467="","",INDEX('Товары '!$D$2:$D$78, MATCH(D3467, 'Товары '!$B$2:$B$78, 0)))
</f>
        <v/>
      </c>
      <c r="J3467" s="19" t="str">
        <f>IF(D3467="","",VLOOKUP(D3467, 'Товары '!$B$2:$C$78, 2, FALSE))
</f>
        <v/>
      </c>
      <c r="K3467" s="37">
        <f t="shared" si="70"/>
        <v>0</v>
      </c>
    </row>
    <row r="3468">
      <c r="A3468" s="31">
        <v>45.0</v>
      </c>
      <c r="B3468" s="32"/>
      <c r="C3468" s="33"/>
      <c r="D3468" s="9"/>
      <c r="E3468" s="19"/>
      <c r="F3468" s="19"/>
      <c r="I3468" s="19" t="str">
        <f t="array" ref="I3468">IF(D3468="","",INDEX('Товары '!$D$2:$D$78, MATCH(D3468, 'Товары '!$B$2:$B$78, 0)))
</f>
        <v/>
      </c>
      <c r="J3468" s="19" t="str">
        <f>IF(D3468="","",VLOOKUP(D3468, 'Товары '!$B$2:$C$78, 2, FALSE))
</f>
        <v/>
      </c>
      <c r="K3468" s="37">
        <f t="shared" si="70"/>
        <v>0</v>
      </c>
    </row>
    <row r="3469">
      <c r="A3469" s="31">
        <v>46.0</v>
      </c>
      <c r="B3469" s="32"/>
      <c r="C3469" s="33"/>
      <c r="D3469" s="9"/>
      <c r="E3469" s="19"/>
      <c r="F3469" s="19"/>
      <c r="I3469" s="19" t="str">
        <f t="array" ref="I3469">IF(D3469="","",INDEX('Товары '!$D$2:$D$78, MATCH(D3469, 'Товары '!$B$2:$B$78, 0)))
</f>
        <v/>
      </c>
      <c r="J3469" s="19" t="str">
        <f>IF(D3469="","",VLOOKUP(D3469, 'Товары '!$B$2:$C$78, 2, FALSE))
</f>
        <v/>
      </c>
      <c r="K3469" s="37">
        <f t="shared" si="70"/>
        <v>0</v>
      </c>
    </row>
    <row r="3470">
      <c r="A3470" s="31">
        <v>47.0</v>
      </c>
      <c r="B3470" s="32"/>
      <c r="C3470" s="33"/>
      <c r="D3470" s="9"/>
      <c r="E3470" s="19"/>
      <c r="F3470" s="19"/>
      <c r="I3470" s="19" t="str">
        <f t="array" ref="I3470">IF(D3470="","",INDEX('Товары '!$D$2:$D$78, MATCH(D3470, 'Товары '!$B$2:$B$78, 0)))
</f>
        <v/>
      </c>
      <c r="J3470" s="19" t="str">
        <f>IF(D3470="","",VLOOKUP(D3470, 'Товары '!$B$2:$C$78, 2, FALSE))
</f>
        <v/>
      </c>
      <c r="K3470" s="37">
        <f t="shared" si="70"/>
        <v>0</v>
      </c>
    </row>
    <row r="3471">
      <c r="A3471" s="31">
        <v>48.0</v>
      </c>
      <c r="B3471" s="45"/>
      <c r="C3471" s="46"/>
      <c r="D3471" s="23"/>
      <c r="E3471" s="19"/>
      <c r="F3471" s="19"/>
      <c r="I3471" s="19" t="str">
        <f t="array" ref="I3471">IF(D3471="","",INDEX('Товары '!$D$2:$D$78, MATCH(D3471, 'Товары '!$B$2:$B$78, 0)))
</f>
        <v/>
      </c>
      <c r="J3471" s="19" t="str">
        <f>IF(D3471="","",VLOOKUP(D3471, 'Товары '!$B$2:$C$78, 2, FALSE))
</f>
        <v/>
      </c>
      <c r="K3471" s="37">
        <f t="shared" si="70"/>
        <v>0</v>
      </c>
    </row>
    <row r="3472">
      <c r="A3472" s="31">
        <v>49.0</v>
      </c>
      <c r="B3472" s="45"/>
      <c r="C3472" s="46"/>
      <c r="D3472" s="23"/>
      <c r="E3472" s="19"/>
      <c r="F3472" s="19"/>
      <c r="I3472" s="19" t="str">
        <f t="array" ref="I3472">IF(D3472="","",INDEX('Товары '!$D$2:$D$78, MATCH(D3472, 'Товары '!$B$2:$B$78, 0)))
</f>
        <v/>
      </c>
      <c r="J3472" s="19" t="str">
        <f>IF(D3472="","",VLOOKUP(D3472, 'Товары '!$B$2:$C$78, 2, FALSE))
</f>
        <v/>
      </c>
      <c r="K3472" s="37">
        <f t="shared" si="70"/>
        <v>0</v>
      </c>
    </row>
    <row r="3473">
      <c r="A3473" s="31">
        <v>50.0</v>
      </c>
      <c r="B3473" s="45"/>
      <c r="C3473" s="46"/>
      <c r="D3473" s="23"/>
      <c r="E3473" s="19"/>
      <c r="F3473" s="19"/>
      <c r="I3473" s="19" t="str">
        <f t="array" ref="I3473">IF(D3473="","",INDEX('Товары '!$D$2:$D$78, MATCH(D3473, 'Товары '!$B$2:$B$78, 0)))
</f>
        <v/>
      </c>
      <c r="J3473" s="19" t="str">
        <f>IF(D3473="","",VLOOKUP(D3473, 'Товары '!$B$2:$C$78, 2, FALSE))
</f>
        <v/>
      </c>
      <c r="K3473" s="37">
        <f t="shared" si="70"/>
        <v>0</v>
      </c>
    </row>
    <row r="3474">
      <c r="A3474" s="31">
        <v>51.0</v>
      </c>
      <c r="B3474" s="45"/>
      <c r="C3474" s="46"/>
      <c r="D3474" s="23"/>
      <c r="E3474" s="19"/>
      <c r="F3474" s="19"/>
      <c r="I3474" s="19" t="str">
        <f t="array" ref="I3474">IF(D3474="","",INDEX('Товары '!$D$2:$D$78, MATCH(D3474, 'Товары '!$B$2:$B$78, 0)))
</f>
        <v/>
      </c>
      <c r="J3474" s="19" t="str">
        <f>IF(D3474="","",VLOOKUP(D3474, 'Товары '!$B$2:$C$78, 2, FALSE))
</f>
        <v/>
      </c>
      <c r="K3474" s="37">
        <f t="shared" si="70"/>
        <v>0</v>
      </c>
    </row>
    <row r="3475">
      <c r="A3475" s="31">
        <v>52.0</v>
      </c>
      <c r="B3475" s="45"/>
      <c r="C3475" s="46"/>
      <c r="D3475" s="23"/>
      <c r="E3475" s="19"/>
      <c r="F3475" s="19"/>
      <c r="I3475" s="19" t="str">
        <f t="array" ref="I3475">IF(D3475="","",INDEX('Товары '!$D$2:$D$78, MATCH(D3475, 'Товары '!$B$2:$B$78, 0)))
</f>
        <v/>
      </c>
      <c r="J3475" s="19" t="str">
        <f>IF(D3475="","",VLOOKUP(D3475, 'Товары '!$B$2:$C$78, 2, FALSE))
</f>
        <v/>
      </c>
      <c r="K3475" s="37">
        <f t="shared" si="70"/>
        <v>0</v>
      </c>
    </row>
    <row r="3476">
      <c r="A3476" s="31">
        <v>53.0</v>
      </c>
      <c r="B3476" s="45"/>
      <c r="C3476" s="46"/>
      <c r="D3476" s="23"/>
      <c r="E3476" s="19"/>
      <c r="F3476" s="19"/>
      <c r="I3476" s="19" t="str">
        <f t="array" ref="I3476">IF(D3476="","",INDEX('Товары '!$D$2:$D$78, MATCH(D3476, 'Товары '!$B$2:$B$78, 0)))
</f>
        <v/>
      </c>
      <c r="J3476" s="19" t="str">
        <f>IF(D3476="","",VLOOKUP(D3476, 'Товары '!$B$2:$C$78, 2, FALSE))
</f>
        <v/>
      </c>
      <c r="K3476" s="37">
        <f t="shared" si="70"/>
        <v>0</v>
      </c>
    </row>
    <row r="3477">
      <c r="A3477" s="31">
        <v>54.0</v>
      </c>
      <c r="B3477" s="45"/>
      <c r="C3477" s="46"/>
      <c r="D3477" s="23"/>
      <c r="E3477" s="19"/>
      <c r="F3477" s="19"/>
      <c r="I3477" s="19" t="str">
        <f t="array" ref="I3477">IF(D3477="","",INDEX('Товары '!$D$2:$D$78, MATCH(D3477, 'Товары '!$B$2:$B$78, 0)))
</f>
        <v/>
      </c>
      <c r="J3477" s="19" t="str">
        <f>IF(D3477="","",VLOOKUP(D3477, 'Товары '!$B$2:$C$78, 2, FALSE))
</f>
        <v/>
      </c>
      <c r="K3477" s="37">
        <f t="shared" si="70"/>
        <v>0</v>
      </c>
    </row>
    <row r="3478">
      <c r="A3478" s="31">
        <v>55.0</v>
      </c>
      <c r="B3478" s="45"/>
      <c r="C3478" s="46"/>
      <c r="D3478" s="23"/>
      <c r="E3478" s="19"/>
      <c r="F3478" s="19"/>
      <c r="I3478" s="19" t="str">
        <f t="array" ref="I3478">IF(D3478="","",INDEX('Товары '!$D$2:$D$78, MATCH(D3478, 'Товары '!$B$2:$B$78, 0)))
</f>
        <v/>
      </c>
      <c r="J3478" s="19" t="str">
        <f>IF(D3478="","",VLOOKUP(D3478, 'Товары '!$B$2:$C$78, 2, FALSE))
</f>
        <v/>
      </c>
      <c r="K3478" s="37">
        <f t="shared" si="70"/>
        <v>0</v>
      </c>
    </row>
    <row r="3479">
      <c r="A3479" s="31">
        <v>56.0</v>
      </c>
      <c r="B3479" s="45"/>
      <c r="C3479" s="46"/>
      <c r="D3479" s="23"/>
      <c r="E3479" s="19"/>
      <c r="F3479" s="19"/>
      <c r="I3479" s="19" t="str">
        <f t="array" ref="I3479">IF(D3479="","",INDEX('Товары '!$D$2:$D$78, MATCH(D3479, 'Товары '!$B$2:$B$78, 0)))
</f>
        <v/>
      </c>
      <c r="J3479" s="19" t="str">
        <f>IF(D3479="","",VLOOKUP(D3479, 'Товары '!$B$2:$C$78, 2, FALSE))
</f>
        <v/>
      </c>
      <c r="K3479" s="37">
        <f t="shared" si="70"/>
        <v>0</v>
      </c>
    </row>
    <row r="3480">
      <c r="A3480" s="31">
        <v>57.0</v>
      </c>
      <c r="B3480" s="45"/>
      <c r="C3480" s="46"/>
      <c r="D3480" s="23"/>
      <c r="E3480" s="19"/>
      <c r="F3480" s="19"/>
      <c r="I3480" s="19" t="str">
        <f t="array" ref="I3480">IF(D3480="","",INDEX('Товары '!$D$2:$D$78, MATCH(D3480, 'Товары '!$B$2:$B$78, 0)))
</f>
        <v/>
      </c>
      <c r="J3480" s="19" t="str">
        <f>IF(D3480="","",VLOOKUP(D3480, 'Товары '!$B$2:$C$78, 2, FALSE))
</f>
        <v/>
      </c>
      <c r="K3480" s="37">
        <f t="shared" si="70"/>
        <v>0</v>
      </c>
    </row>
    <row r="3481">
      <c r="A3481" s="31">
        <v>58.0</v>
      </c>
      <c r="B3481" s="45"/>
      <c r="C3481" s="46"/>
      <c r="D3481" s="23"/>
      <c r="E3481" s="19"/>
      <c r="F3481" s="19"/>
      <c r="I3481" s="19" t="str">
        <f t="array" ref="I3481">IF(D3481="","",INDEX('Товары '!$D$2:$D$78, MATCH(D3481, 'Товары '!$B$2:$B$78, 0)))
</f>
        <v/>
      </c>
      <c r="J3481" s="19" t="str">
        <f>IF(D3481="","",VLOOKUP(D3481, 'Товары '!$B$2:$C$78, 2, FALSE))
</f>
        <v/>
      </c>
      <c r="K3481" s="37">
        <f t="shared" si="70"/>
        <v>0</v>
      </c>
    </row>
    <row r="3482">
      <c r="A3482" s="31">
        <v>59.0</v>
      </c>
      <c r="B3482" s="45"/>
      <c r="C3482" s="46"/>
      <c r="D3482" s="23"/>
      <c r="E3482" s="19"/>
      <c r="F3482" s="19"/>
      <c r="I3482" s="19" t="str">
        <f t="array" ref="I3482">IF(D3482="","",INDEX('Товары '!$D$2:$D$78, MATCH(D3482, 'Товары '!$B$2:$B$78, 0)))
</f>
        <v/>
      </c>
      <c r="J3482" s="19" t="str">
        <f>IF(D3482="","",VLOOKUP(D3482, 'Товары '!$B$2:$C$78, 2, FALSE))
</f>
        <v/>
      </c>
      <c r="K3482" s="37">
        <f t="shared" si="70"/>
        <v>0</v>
      </c>
    </row>
    <row r="3483">
      <c r="A3483" s="31">
        <v>60.0</v>
      </c>
      <c r="B3483" s="45"/>
      <c r="C3483" s="46"/>
      <c r="D3483" s="23"/>
      <c r="E3483" s="19"/>
      <c r="F3483" s="19"/>
      <c r="I3483" s="19" t="str">
        <f t="array" ref="I3483">IF(D3483="","",INDEX('Товары '!$D$2:$D$78, MATCH(D3483, 'Товары '!$B$2:$B$78, 0)))
</f>
        <v/>
      </c>
      <c r="J3483" s="19" t="str">
        <f>IF(D3483="","",VLOOKUP(D3483, 'Товары '!$B$2:$C$78, 2, FALSE))
</f>
        <v/>
      </c>
      <c r="K3483" s="37">
        <f t="shared" si="70"/>
        <v>0</v>
      </c>
    </row>
    <row r="3484">
      <c r="A3484" s="24" t="s">
        <v>0</v>
      </c>
      <c r="B3484" s="25" t="s">
        <v>1</v>
      </c>
      <c r="C3484" s="26" t="s">
        <v>2</v>
      </c>
      <c r="D3484" s="27" t="s">
        <v>3</v>
      </c>
      <c r="E3484" s="24" t="s">
        <v>4</v>
      </c>
      <c r="F3484" s="24" t="s">
        <v>5</v>
      </c>
      <c r="G3484" s="28" t="s">
        <v>6</v>
      </c>
      <c r="H3484" s="47" t="s">
        <v>7</v>
      </c>
      <c r="I3484" s="24" t="s">
        <v>8</v>
      </c>
      <c r="J3484" s="24" t="s">
        <v>9</v>
      </c>
      <c r="K3484" s="30" t="s">
        <v>10</v>
      </c>
    </row>
    <row r="3487">
      <c r="A3487" s="31">
        <v>1.0</v>
      </c>
      <c r="B3487" s="38">
        <v>46008.0</v>
      </c>
      <c r="C3487" s="42">
        <v>0.5403587962962964</v>
      </c>
      <c r="D3487" s="9" t="s">
        <v>22</v>
      </c>
      <c r="E3487" s="19"/>
      <c r="F3487" s="31"/>
      <c r="G3487" s="53">
        <f>SUM(K3487:K3547)</f>
        <v>273.6</v>
      </c>
      <c r="H3487" s="54">
        <f>SUM(J3487:K3547)</f>
        <v>626</v>
      </c>
      <c r="I3487" s="55">
        <f t="array" ref="I3487">IF(D3487="","",INDEX('Товары '!$D$2:$D$78, MATCH(D3487, 'Товары '!$B$2:$B$78, 0)))
</f>
        <v>15</v>
      </c>
      <c r="J3487" s="55">
        <f>IF(D3487="","",VLOOKUP(D3487, 'Товары '!$B$2:$C$78, 2, FALSE))
</f>
        <v>6</v>
      </c>
      <c r="K3487" s="37">
        <f t="shared" ref="K3487:K3547" si="71">IF(OR(I3487="", J3487=""), "", VALUE(I3487) - VALUE(J3487))-F3487
</f>
        <v>9</v>
      </c>
    </row>
    <row r="3488">
      <c r="A3488" s="31">
        <v>2.0</v>
      </c>
      <c r="B3488" s="38">
        <v>46008.0</v>
      </c>
      <c r="C3488" s="39">
        <v>0.5414699074074074</v>
      </c>
      <c r="D3488" s="9" t="s">
        <v>20</v>
      </c>
      <c r="E3488" s="19"/>
      <c r="F3488" s="19"/>
      <c r="I3488" s="55">
        <f t="array" ref="I3488">IF(D3488="","",INDEX('Товары '!$D$2:$D$78, MATCH(D3488, 'Товары '!$B$2:$B$78, 0)))
</f>
        <v>15</v>
      </c>
      <c r="J3488" s="55">
        <f>IF(D3488="","",VLOOKUP(D3488, 'Товары '!$B$2:$C$78, 2, FALSE))
</f>
        <v>9</v>
      </c>
      <c r="K3488" s="37">
        <f t="shared" si="71"/>
        <v>6</v>
      </c>
    </row>
    <row r="3489">
      <c r="A3489" s="31">
        <v>3.0</v>
      </c>
      <c r="B3489" s="41">
        <v>46008.0</v>
      </c>
      <c r="C3489" s="42">
        <v>0.5417592592592593</v>
      </c>
      <c r="D3489" s="9" t="s">
        <v>23</v>
      </c>
      <c r="E3489" s="19"/>
      <c r="F3489" s="19"/>
      <c r="I3489" s="31">
        <f t="array" ref="I3489">IF(D3489="","",INDEX('Товары '!$D$2:$D$78, MATCH(D3489, 'Товары '!$B$2:$B$78, 0)))
</f>
        <v>15</v>
      </c>
      <c r="J3489" s="55">
        <f>IF(D3489="","",VLOOKUP(D3489, 'Товары '!$B$2:$C$78, 2, FALSE))
</f>
        <v>8.5</v>
      </c>
      <c r="K3489" s="37">
        <f t="shared" si="71"/>
        <v>6.5</v>
      </c>
    </row>
    <row r="3490">
      <c r="A3490" s="31">
        <v>4.0</v>
      </c>
      <c r="B3490" s="41">
        <v>46008.0</v>
      </c>
      <c r="C3490" s="42">
        <v>0.5500115740740741</v>
      </c>
      <c r="D3490" s="9" t="s">
        <v>18</v>
      </c>
      <c r="E3490" s="19"/>
      <c r="F3490" s="19"/>
      <c r="I3490" s="55">
        <f t="array" ref="I3490">IF(D3490="","",INDEX('Товары '!$D$2:$D$78, MATCH(D3490, 'Товары '!$B$2:$B$78, 0)))
</f>
        <v>15</v>
      </c>
      <c r="J3490" s="55">
        <f>IF(D3490="","",VLOOKUP(D3490, 'Товары '!$B$2:$C$78, 2, FALSE))
</f>
        <v>8</v>
      </c>
      <c r="K3490" s="37">
        <f t="shared" si="71"/>
        <v>7</v>
      </c>
    </row>
    <row r="3491">
      <c r="A3491" s="31">
        <v>5.0</v>
      </c>
      <c r="B3491" s="41">
        <v>46008.0</v>
      </c>
      <c r="C3491" s="42">
        <v>0.5501851851851852</v>
      </c>
      <c r="D3491" s="9" t="s">
        <v>14</v>
      </c>
      <c r="E3491" s="19"/>
      <c r="F3491" s="19"/>
      <c r="I3491" s="55">
        <f t="array" ref="I3491">IF(D3491="","",INDEX('Товары '!$D$2:$D$78, MATCH(D3491, 'Товары '!$B$2:$B$78, 0)))
</f>
        <v>15</v>
      </c>
      <c r="J3491" s="55">
        <f>IF(D3491="","",VLOOKUP(D3491, 'Товары '!$B$2:$C$78, 2, FALSE))
</f>
        <v>9</v>
      </c>
      <c r="K3491" s="37">
        <f t="shared" si="71"/>
        <v>6</v>
      </c>
    </row>
    <row r="3492">
      <c r="A3492" s="31">
        <v>6.0</v>
      </c>
      <c r="B3492" s="38">
        <v>46008.0</v>
      </c>
      <c r="C3492" s="42">
        <v>0.5502777777777778</v>
      </c>
      <c r="D3492" s="9" t="s">
        <v>12</v>
      </c>
      <c r="E3492" s="19"/>
      <c r="F3492" s="9"/>
      <c r="I3492" s="55">
        <f t="array" ref="I3492">IF(D3492="","",INDEX('Товары '!$D$2:$D$78, MATCH(D3492, 'Товары '!$B$2:$B$78, 0)))
</f>
        <v>13</v>
      </c>
      <c r="J3492" s="55">
        <f>IF(D3492="","",VLOOKUP(D3492, 'Товары '!$B$2:$C$78, 2, FALSE))
</f>
        <v>6.4</v>
      </c>
      <c r="K3492" s="37">
        <f t="shared" si="71"/>
        <v>6.6</v>
      </c>
    </row>
    <row r="3493">
      <c r="A3493" s="31">
        <v>7.0</v>
      </c>
      <c r="B3493" s="38">
        <v>46008.0</v>
      </c>
      <c r="C3493" s="42">
        <v>0.5504398148148149</v>
      </c>
      <c r="D3493" s="9" t="s">
        <v>19</v>
      </c>
      <c r="E3493" s="19"/>
      <c r="F3493" s="19"/>
      <c r="I3493" s="55">
        <f t="array" ref="I3493">IF(D3493="","",INDEX('Товары '!$D$2:$D$78, MATCH(D3493, 'Товары '!$B$2:$B$78, 0)))
</f>
        <v>13</v>
      </c>
      <c r="J3493" s="55">
        <f>IF(D3493="","",VLOOKUP(D3493, 'Товары '!$B$2:$C$78, 2, FALSE))
</f>
        <v>6.4</v>
      </c>
      <c r="K3493" s="37">
        <f t="shared" si="71"/>
        <v>6.6</v>
      </c>
    </row>
    <row r="3494">
      <c r="A3494" s="31">
        <v>8.0</v>
      </c>
      <c r="B3494" s="38">
        <v>46008.0</v>
      </c>
      <c r="C3494" s="42">
        <v>0.5525578703703704</v>
      </c>
      <c r="D3494" s="9" t="s">
        <v>37</v>
      </c>
      <c r="E3494" s="19"/>
      <c r="F3494" s="19"/>
      <c r="I3494" s="55">
        <f t="array" ref="I3494">IF(D3494="","",INDEX('Товары '!$D$2:$D$78, MATCH(D3494, 'Товары '!$B$2:$B$78, 0)))
</f>
        <v>15</v>
      </c>
      <c r="J3494" s="55">
        <f>IF(D3494="","",VLOOKUP(D3494, 'Товары '!$B$2:$C$78, 2, FALSE))
</f>
        <v>8</v>
      </c>
      <c r="K3494" s="37">
        <f t="shared" si="71"/>
        <v>7</v>
      </c>
    </row>
    <row r="3495">
      <c r="A3495" s="31">
        <v>9.0</v>
      </c>
      <c r="B3495" s="38">
        <v>46008.0</v>
      </c>
      <c r="C3495" s="42">
        <v>0.5531712962962962</v>
      </c>
      <c r="D3495" s="9" t="s">
        <v>20</v>
      </c>
      <c r="E3495" s="19"/>
      <c r="F3495" s="19"/>
      <c r="I3495" s="55">
        <f t="array" ref="I3495">IF(D3495="","",INDEX('Товары '!$D$2:$D$78, MATCH(D3495, 'Товары '!$B$2:$B$78, 0)))
</f>
        <v>15</v>
      </c>
      <c r="J3495" s="55">
        <f>IF(D3495="","",VLOOKUP(D3495, 'Товары '!$B$2:$C$78, 2, FALSE))
</f>
        <v>9</v>
      </c>
      <c r="K3495" s="37">
        <f t="shared" si="71"/>
        <v>6</v>
      </c>
    </row>
    <row r="3496">
      <c r="A3496" s="31">
        <v>10.0</v>
      </c>
      <c r="B3496" s="38">
        <v>46008.0</v>
      </c>
      <c r="C3496" s="42">
        <v>0.6017939814814814</v>
      </c>
      <c r="D3496" s="9" t="s">
        <v>15</v>
      </c>
      <c r="E3496" s="19"/>
      <c r="F3496" s="19"/>
      <c r="I3496" s="31">
        <f t="array" ref="I3496">IF(D3496="","",INDEX('Товары '!$D$2:$D$78, MATCH(D3496, 'Товары '!$B$2:$B$78, 0)))
</f>
        <v>15</v>
      </c>
      <c r="J3496" s="55">
        <f>IF(D3496="","",VLOOKUP(D3496, 'Товары '!$B$2:$C$78, 2, FALSE))
</f>
        <v>9</v>
      </c>
      <c r="K3496" s="37">
        <f t="shared" si="71"/>
        <v>6</v>
      </c>
    </row>
    <row r="3497">
      <c r="A3497" s="31">
        <v>11.0</v>
      </c>
      <c r="B3497" s="38">
        <v>46008.0</v>
      </c>
      <c r="C3497" s="42">
        <v>0.6017939814814814</v>
      </c>
      <c r="D3497" s="9" t="s">
        <v>12</v>
      </c>
      <c r="E3497" s="19"/>
      <c r="F3497" s="19"/>
      <c r="I3497" s="55">
        <f t="array" ref="I3497">IF(D3497="","",INDEX('Товары '!$D$2:$D$78, MATCH(D3497, 'Товары '!$B$2:$B$78, 0)))
</f>
        <v>13</v>
      </c>
      <c r="J3497" s="55">
        <f>IF(D3497="","",VLOOKUP(D3497, 'Товары '!$B$2:$C$78, 2, FALSE))
</f>
        <v>6.4</v>
      </c>
      <c r="K3497" s="37">
        <f t="shared" si="71"/>
        <v>6.6</v>
      </c>
    </row>
    <row r="3498">
      <c r="A3498" s="31">
        <v>12.0</v>
      </c>
      <c r="B3498" s="38">
        <v>46008.0</v>
      </c>
      <c r="C3498" s="42">
        <v>0.6072685185185185</v>
      </c>
      <c r="D3498" s="9" t="s">
        <v>17</v>
      </c>
      <c r="E3498" s="19"/>
      <c r="F3498" s="19"/>
      <c r="I3498" s="55">
        <f t="array" ref="I3498">IF(D3498="","",INDEX('Товары '!$D$2:$D$78, MATCH(D3498, 'Товары '!$B$2:$B$78, 0)))
</f>
        <v>15</v>
      </c>
      <c r="J3498" s="55">
        <f>IF(D3498="","",VLOOKUP(D3498, 'Товары '!$B$2:$C$78, 2, FALSE))
</f>
        <v>9</v>
      </c>
      <c r="K3498" s="37">
        <f t="shared" si="71"/>
        <v>6</v>
      </c>
    </row>
    <row r="3499">
      <c r="A3499" s="19"/>
      <c r="B3499" s="38">
        <v>46008.0</v>
      </c>
      <c r="C3499" s="42">
        <v>0.6106365740740741</v>
      </c>
      <c r="D3499" s="9" t="s">
        <v>12</v>
      </c>
      <c r="E3499" s="19"/>
      <c r="F3499" s="9"/>
      <c r="I3499" s="55">
        <f t="array" ref="I3499">IF(D3499="","",INDEX('Товары '!$D$2:$D$78, MATCH(D3499, 'Товары '!$B$2:$B$78, 0)))
</f>
        <v>13</v>
      </c>
      <c r="J3499" s="55">
        <f>IF(D3499="","",VLOOKUP(D3499, 'Товары '!$B$2:$C$78, 2, FALSE))
</f>
        <v>6.4</v>
      </c>
      <c r="K3499" s="37">
        <f t="shared" si="71"/>
        <v>6.6</v>
      </c>
    </row>
    <row r="3500">
      <c r="A3500" s="31">
        <v>13.0</v>
      </c>
      <c r="B3500" s="38">
        <v>46008.0</v>
      </c>
      <c r="C3500" s="42">
        <v>0.6127777777777778</v>
      </c>
      <c r="D3500" s="9" t="s">
        <v>20</v>
      </c>
      <c r="E3500" s="19"/>
      <c r="F3500" s="19"/>
      <c r="I3500" s="55">
        <f t="array" ref="I3500">IF(D3500="","",INDEX('Товары '!$D$2:$D$78, MATCH(D3500, 'Товары '!$B$2:$B$78, 0)))
</f>
        <v>15</v>
      </c>
      <c r="J3500" s="55">
        <f>IF(D3500="","",VLOOKUP(D3500, 'Товары '!$B$2:$C$78, 2, FALSE))
</f>
        <v>9</v>
      </c>
      <c r="K3500" s="37">
        <f t="shared" si="71"/>
        <v>6</v>
      </c>
    </row>
    <row r="3501">
      <c r="A3501" s="31">
        <v>14.0</v>
      </c>
      <c r="B3501" s="38">
        <v>46008.0</v>
      </c>
      <c r="C3501" s="42">
        <v>0.6140277777777777</v>
      </c>
      <c r="D3501" s="9" t="s">
        <v>14</v>
      </c>
      <c r="E3501" s="19"/>
      <c r="F3501" s="19"/>
      <c r="I3501" s="55">
        <f t="array" ref="I3501">IF(D3501="","",INDEX('Товары '!$D$2:$D$78, MATCH(D3501, 'Товары '!$B$2:$B$78, 0)))
</f>
        <v>15</v>
      </c>
      <c r="J3501" s="55">
        <f>IF(D3501="","",VLOOKUP(D3501, 'Товары '!$B$2:$C$78, 2, FALSE))
</f>
        <v>9</v>
      </c>
      <c r="K3501" s="37">
        <f t="shared" si="71"/>
        <v>6</v>
      </c>
    </row>
    <row r="3502">
      <c r="A3502" s="31">
        <v>15.0</v>
      </c>
      <c r="B3502" s="38">
        <v>46008.0</v>
      </c>
      <c r="C3502" s="42">
        <v>0.6676851851851852</v>
      </c>
      <c r="D3502" s="9" t="s">
        <v>21</v>
      </c>
      <c r="E3502" s="19"/>
      <c r="F3502" s="19"/>
      <c r="I3502" s="55">
        <f t="array" ref="I3502">IF(D3502="","",INDEX('Товары '!$D$2:$D$78, MATCH(D3502, 'Товары '!$B$2:$B$78, 0)))
</f>
        <v>15</v>
      </c>
      <c r="J3502" s="55">
        <f>IF(D3502="","",VLOOKUP(D3502, 'Товары '!$B$2:$C$78, 2, FALSE))
</f>
        <v>6.9</v>
      </c>
      <c r="K3502" s="37">
        <f t="shared" si="71"/>
        <v>8.1</v>
      </c>
    </row>
    <row r="3503">
      <c r="A3503" s="31">
        <v>16.0</v>
      </c>
      <c r="B3503" s="38">
        <v>46008.0</v>
      </c>
      <c r="C3503" s="42">
        <v>0.6708333333333333</v>
      </c>
      <c r="D3503" s="9" t="s">
        <v>12</v>
      </c>
      <c r="E3503" s="19"/>
      <c r="F3503" s="19"/>
      <c r="I3503" s="55">
        <f t="array" ref="I3503">IF(D3503="","",INDEX('Товары '!$D$2:$D$78, MATCH(D3503, 'Товары '!$B$2:$B$78, 0)))
</f>
        <v>13</v>
      </c>
      <c r="J3503" s="55">
        <f>IF(D3503="","",VLOOKUP(D3503, 'Товары '!$B$2:$C$78, 2, FALSE))
</f>
        <v>6.4</v>
      </c>
      <c r="K3503" s="37">
        <f t="shared" si="71"/>
        <v>6.6</v>
      </c>
    </row>
    <row r="3504">
      <c r="A3504" s="31">
        <v>17.0</v>
      </c>
      <c r="B3504" s="38"/>
      <c r="C3504" s="42"/>
      <c r="D3504" s="9" t="s">
        <v>20</v>
      </c>
      <c r="E3504" s="19"/>
      <c r="F3504" s="19"/>
      <c r="I3504" s="55">
        <f t="array" ref="I3504">IF(D3504="","",INDEX('Товары '!$D$2:$D$78, MATCH(D3504, 'Товары '!$B$2:$B$78, 0)))
</f>
        <v>15</v>
      </c>
      <c r="J3504" s="55">
        <f>IF(D3504="","",VLOOKUP(D3504, 'Товары '!$B$2:$C$78, 2, FALSE))
</f>
        <v>9</v>
      </c>
      <c r="K3504" s="37">
        <f t="shared" si="71"/>
        <v>6</v>
      </c>
    </row>
    <row r="3505">
      <c r="A3505" s="31">
        <v>18.0</v>
      </c>
      <c r="B3505" s="38">
        <v>46008.0</v>
      </c>
      <c r="C3505" s="42">
        <v>0.6816898148148148</v>
      </c>
      <c r="D3505" s="9" t="s">
        <v>11</v>
      </c>
      <c r="E3505" s="19"/>
      <c r="F3505" s="19"/>
      <c r="I3505" s="55">
        <f t="array" ref="I3505">IF(D3505="","",INDEX('Товары '!$D$2:$D$78, MATCH(D3505, 'Товары '!$B$2:$B$78, 0)))
</f>
        <v>15</v>
      </c>
      <c r="J3505" s="55">
        <f>IF(D3505="","",VLOOKUP(D3505, 'Товары '!$B$2:$C$78, 2, FALSE))
</f>
        <v>9</v>
      </c>
      <c r="K3505" s="37">
        <f t="shared" si="71"/>
        <v>6</v>
      </c>
    </row>
    <row r="3506">
      <c r="A3506" s="31">
        <v>19.0</v>
      </c>
      <c r="B3506" s="38">
        <v>46008.0</v>
      </c>
      <c r="C3506" s="42">
        <v>0.6991898148148148</v>
      </c>
      <c r="D3506" s="9" t="s">
        <v>21</v>
      </c>
      <c r="E3506" s="19"/>
      <c r="F3506" s="9"/>
      <c r="I3506" s="55">
        <f t="array" ref="I3506">IF(D3506="","",INDEX('Товары '!$D$2:$D$78, MATCH(D3506, 'Товары '!$B$2:$B$78, 0)))
</f>
        <v>15</v>
      </c>
      <c r="J3506" s="55">
        <f>IF(D3506="","",VLOOKUP(D3506, 'Товары '!$B$2:$C$78, 2, FALSE))
</f>
        <v>6.9</v>
      </c>
      <c r="K3506" s="37">
        <f t="shared" si="71"/>
        <v>8.1</v>
      </c>
    </row>
    <row r="3507">
      <c r="A3507" s="31">
        <v>20.0</v>
      </c>
      <c r="B3507" s="38">
        <v>46008.0</v>
      </c>
      <c r="C3507" s="42">
        <v>0.7006365740740741</v>
      </c>
      <c r="D3507" s="9" t="s">
        <v>20</v>
      </c>
      <c r="E3507" s="19"/>
      <c r="F3507" s="19"/>
      <c r="I3507" s="55">
        <f t="array" ref="I3507">IF(D3507="","",INDEX('Товары '!$D$2:$D$78, MATCH(D3507, 'Товары '!$B$2:$B$78, 0)))
</f>
        <v>15</v>
      </c>
      <c r="J3507" s="55">
        <f>IF(D3507="","",VLOOKUP(D3507, 'Товары '!$B$2:$C$78, 2, FALSE))
</f>
        <v>9</v>
      </c>
      <c r="K3507" s="37">
        <f t="shared" si="71"/>
        <v>6</v>
      </c>
    </row>
    <row r="3508">
      <c r="A3508" s="31">
        <v>21.0</v>
      </c>
      <c r="B3508" s="38">
        <v>46008.0</v>
      </c>
      <c r="C3508" s="42">
        <v>0.701412037037037</v>
      </c>
      <c r="D3508" s="9" t="s">
        <v>11</v>
      </c>
      <c r="E3508" s="19"/>
      <c r="F3508" s="19"/>
      <c r="I3508" s="55">
        <f t="array" ref="I3508">IF(D3508="","",INDEX('Товары '!$D$2:$D$78, MATCH(D3508, 'Товары '!$B$2:$B$78, 0)))
</f>
        <v>15</v>
      </c>
      <c r="J3508" s="55">
        <f>IF(D3508="","",VLOOKUP(D3508, 'Товары '!$B$2:$C$78, 2, FALSE))
</f>
        <v>9</v>
      </c>
      <c r="K3508" s="37">
        <f t="shared" si="71"/>
        <v>6</v>
      </c>
    </row>
    <row r="3509">
      <c r="A3509" s="31">
        <v>22.0</v>
      </c>
      <c r="B3509" s="38">
        <v>46008.0</v>
      </c>
      <c r="C3509" s="42">
        <v>0.7041203703703703</v>
      </c>
      <c r="D3509" s="9" t="s">
        <v>11</v>
      </c>
      <c r="E3509" s="19"/>
      <c r="F3509" s="19"/>
      <c r="I3509" s="55">
        <f t="array" ref="I3509">IF(D3509="","",INDEX('Товары '!$D$2:$D$78, MATCH(D3509, 'Товары '!$B$2:$B$78, 0)))
</f>
        <v>15</v>
      </c>
      <c r="J3509" s="55">
        <f>IF(D3509="","",VLOOKUP(D3509, 'Товары '!$B$2:$C$78, 2, FALSE))
</f>
        <v>9</v>
      </c>
      <c r="K3509" s="37">
        <f t="shared" si="71"/>
        <v>6</v>
      </c>
    </row>
    <row r="3510">
      <c r="A3510" s="31">
        <v>23.0</v>
      </c>
      <c r="B3510" s="38">
        <v>46008.0</v>
      </c>
      <c r="C3510" s="42">
        <v>0.756712962962963</v>
      </c>
      <c r="D3510" s="9" t="s">
        <v>12</v>
      </c>
      <c r="E3510" s="19"/>
      <c r="F3510" s="19"/>
      <c r="I3510" s="55">
        <f t="array" ref="I3510">IF(D3510="","",INDEX('Товары '!$D$2:$D$78, MATCH(D3510, 'Товары '!$B$2:$B$78, 0)))
</f>
        <v>13</v>
      </c>
      <c r="J3510" s="55">
        <f>IF(D3510="","",VLOOKUP(D3510, 'Товары '!$B$2:$C$78, 2, FALSE))
</f>
        <v>6.4</v>
      </c>
      <c r="K3510" s="37">
        <f t="shared" si="71"/>
        <v>6.6</v>
      </c>
    </row>
    <row r="3511">
      <c r="A3511" s="31">
        <v>24.0</v>
      </c>
      <c r="B3511" s="38">
        <v>46008.0</v>
      </c>
      <c r="C3511" s="42">
        <v>0.7772222222222223</v>
      </c>
      <c r="D3511" s="9" t="s">
        <v>20</v>
      </c>
      <c r="E3511" s="19"/>
      <c r="F3511" s="19"/>
      <c r="I3511" s="55">
        <f t="array" ref="I3511">IF(D3511="","",INDEX('Товары '!$D$2:$D$78, MATCH(D3511, 'Товары '!$B$2:$B$78, 0)))
</f>
        <v>15</v>
      </c>
      <c r="J3511" s="55">
        <f>IF(D3511="","",VLOOKUP(D3511, 'Товары '!$B$2:$C$78, 2, FALSE))
</f>
        <v>9</v>
      </c>
      <c r="K3511" s="37">
        <f t="shared" si="71"/>
        <v>6</v>
      </c>
    </row>
    <row r="3512">
      <c r="A3512" s="31">
        <v>25.0</v>
      </c>
      <c r="B3512" s="32">
        <v>46008.0</v>
      </c>
      <c r="C3512" s="33">
        <v>0.7773263888888889</v>
      </c>
      <c r="D3512" s="9" t="s">
        <v>20</v>
      </c>
      <c r="E3512" s="19"/>
      <c r="F3512" s="31"/>
      <c r="I3512" s="55">
        <f t="array" ref="I3512">IF(D3512="","",INDEX('Товары '!$D$2:$D$78, MATCH(D3512, 'Товары '!$B$2:$B$78, 0)))
</f>
        <v>15</v>
      </c>
      <c r="J3512" s="55">
        <f>IF(D3512="","",VLOOKUP(D3512, 'Товары '!$B$2:$C$78, 2, FALSE))
</f>
        <v>9</v>
      </c>
      <c r="K3512" s="37">
        <f t="shared" si="71"/>
        <v>6</v>
      </c>
    </row>
    <row r="3513">
      <c r="A3513" s="31">
        <v>26.0</v>
      </c>
      <c r="B3513" s="38">
        <v>46008.0</v>
      </c>
      <c r="C3513" s="42">
        <v>0.7857175925925926</v>
      </c>
      <c r="D3513" s="9" t="s">
        <v>16</v>
      </c>
      <c r="E3513" s="19"/>
      <c r="F3513" s="19"/>
      <c r="I3513" s="55">
        <f t="array" ref="I3513">IF(D3513="","",INDEX('Товары '!$D$2:$D$78, MATCH(D3513, 'Товары '!$B$2:$B$78, 0)))
</f>
        <v>15</v>
      </c>
      <c r="J3513" s="55">
        <f>IF(D3513="","",VLOOKUP(D3513, 'Товары '!$B$2:$C$78, 2, FALSE))
</f>
        <v>8.5</v>
      </c>
      <c r="K3513" s="37">
        <f t="shared" si="71"/>
        <v>6.5</v>
      </c>
    </row>
    <row r="3514">
      <c r="A3514" s="31">
        <v>27.0</v>
      </c>
      <c r="B3514" s="32">
        <v>46008.0</v>
      </c>
      <c r="C3514" s="33">
        <v>0.7917939814814815</v>
      </c>
      <c r="D3514" s="9" t="s">
        <v>11</v>
      </c>
      <c r="E3514" s="19"/>
      <c r="F3514" s="19"/>
      <c r="I3514" s="55">
        <f t="array" ref="I3514">IF(D3514="","",INDEX('Товары '!$D$2:$D$78, MATCH(D3514, 'Товары '!$B$2:$B$78, 0)))
</f>
        <v>15</v>
      </c>
      <c r="J3514" s="55">
        <f>IF(D3514="","",VLOOKUP(D3514, 'Товары '!$B$2:$C$78, 2, FALSE))
</f>
        <v>9</v>
      </c>
      <c r="K3514" s="37">
        <f t="shared" si="71"/>
        <v>6</v>
      </c>
    </row>
    <row r="3515">
      <c r="A3515" s="31">
        <v>28.0</v>
      </c>
      <c r="B3515" s="38">
        <v>46008.0</v>
      </c>
      <c r="C3515" s="42">
        <v>0.8143055555555555</v>
      </c>
      <c r="D3515" s="9" t="s">
        <v>14</v>
      </c>
      <c r="E3515" s="19"/>
      <c r="F3515" s="19"/>
      <c r="I3515" s="55">
        <f t="array" ref="I3515">IF(D3515="","",INDEX('Товары '!$D$2:$D$78, MATCH(D3515, 'Товары '!$B$2:$B$78, 0)))
</f>
        <v>15</v>
      </c>
      <c r="J3515" s="55">
        <f>IF(D3515="","",VLOOKUP(D3515, 'Товары '!$B$2:$C$78, 2, FALSE))
</f>
        <v>9</v>
      </c>
      <c r="K3515" s="37">
        <f t="shared" si="71"/>
        <v>6</v>
      </c>
    </row>
    <row r="3516">
      <c r="A3516" s="31">
        <v>29.0</v>
      </c>
      <c r="B3516" s="38">
        <v>46008.0</v>
      </c>
      <c r="C3516" s="42">
        <v>0.82</v>
      </c>
      <c r="D3516" s="9" t="s">
        <v>12</v>
      </c>
      <c r="E3516" s="19"/>
      <c r="F3516" s="19"/>
      <c r="I3516" s="55">
        <f t="array" ref="I3516">IF(D3516="","",INDEX('Товары '!$D$2:$D$78, MATCH(D3516, 'Товары '!$B$2:$B$78, 0)))
</f>
        <v>13</v>
      </c>
      <c r="J3516" s="55">
        <f>IF(D3516="","",VLOOKUP(D3516, 'Товары '!$B$2:$C$78, 2, FALSE))
</f>
        <v>6.4</v>
      </c>
      <c r="K3516" s="37">
        <f t="shared" si="71"/>
        <v>6.6</v>
      </c>
    </row>
    <row r="3517">
      <c r="A3517" s="31">
        <v>30.0</v>
      </c>
      <c r="B3517" s="38">
        <v>46008.0</v>
      </c>
      <c r="C3517" s="42">
        <v>0.8562268518518519</v>
      </c>
      <c r="D3517" s="9" t="s">
        <v>37</v>
      </c>
      <c r="E3517" s="19"/>
      <c r="F3517" s="19"/>
      <c r="I3517" s="55">
        <f t="array" ref="I3517">IF(D3517="","",INDEX('Товары '!$D$2:$D$78, MATCH(D3517, 'Товары '!$B$2:$B$78, 0)))
</f>
        <v>15</v>
      </c>
      <c r="J3517" s="55">
        <f>IF(D3517="","",VLOOKUP(D3517, 'Товары '!$B$2:$C$78, 2, FALSE))
</f>
        <v>8</v>
      </c>
      <c r="K3517" s="37">
        <f t="shared" si="71"/>
        <v>7</v>
      </c>
    </row>
    <row r="3518">
      <c r="A3518" s="31">
        <v>31.0</v>
      </c>
      <c r="B3518" s="38">
        <v>46008.0</v>
      </c>
      <c r="C3518" s="42">
        <v>0.8563541666666666</v>
      </c>
      <c r="D3518" s="9" t="s">
        <v>14</v>
      </c>
      <c r="E3518" s="19"/>
      <c r="F3518" s="19"/>
      <c r="I3518" s="55">
        <f t="array" ref="I3518">IF(D3518="","",INDEX('Товары '!$D$2:$D$78, MATCH(D3518, 'Товары '!$B$2:$B$78, 0)))
</f>
        <v>15</v>
      </c>
      <c r="J3518" s="55">
        <f>IF(D3518="","",VLOOKUP(D3518, 'Товары '!$B$2:$C$78, 2, FALSE))
</f>
        <v>9</v>
      </c>
      <c r="K3518" s="37">
        <f t="shared" si="71"/>
        <v>6</v>
      </c>
    </row>
    <row r="3519">
      <c r="A3519" s="31">
        <v>32.0</v>
      </c>
      <c r="B3519" s="32">
        <v>46008.0</v>
      </c>
      <c r="C3519" s="33">
        <v>0.8696643518518519</v>
      </c>
      <c r="D3519" s="9" t="s">
        <v>17</v>
      </c>
      <c r="E3519" s="19"/>
      <c r="F3519" s="19"/>
      <c r="I3519" s="55">
        <f t="array" ref="I3519">IF(D3519="","",INDEX('Товары '!$D$2:$D$78, MATCH(D3519, 'Товары '!$B$2:$B$78, 0)))
</f>
        <v>15</v>
      </c>
      <c r="J3519" s="55">
        <f>IF(D3519="","",VLOOKUP(D3519, 'Товары '!$B$2:$C$78, 2, FALSE))
</f>
        <v>9</v>
      </c>
      <c r="K3519" s="37">
        <f t="shared" si="71"/>
        <v>6</v>
      </c>
    </row>
    <row r="3520">
      <c r="A3520" s="31">
        <v>33.0</v>
      </c>
      <c r="B3520" s="32">
        <v>46008.0</v>
      </c>
      <c r="C3520" s="33">
        <v>0.869849537037037</v>
      </c>
      <c r="D3520" s="9" t="s">
        <v>11</v>
      </c>
      <c r="E3520" s="19"/>
      <c r="F3520" s="56"/>
      <c r="I3520" s="55">
        <f t="array" ref="I3520">IF(D3520="","",INDEX('Товары '!$D$2:$D$78, MATCH(D3520, 'Товары '!$B$2:$B$78, 0)))
</f>
        <v>15</v>
      </c>
      <c r="J3520" s="55">
        <f>IF(D3520="","",VLOOKUP(D3520, 'Товары '!$B$2:$C$78, 2, FALSE))
</f>
        <v>9</v>
      </c>
      <c r="K3520" s="37">
        <f t="shared" si="71"/>
        <v>6</v>
      </c>
    </row>
    <row r="3521">
      <c r="A3521" s="31">
        <v>34.0</v>
      </c>
      <c r="B3521" s="32">
        <v>46008.0</v>
      </c>
      <c r="C3521" s="33">
        <v>0.869849537037037</v>
      </c>
      <c r="D3521" s="9" t="s">
        <v>11</v>
      </c>
      <c r="E3521" s="19"/>
      <c r="F3521" s="9"/>
      <c r="I3521" s="55">
        <f t="array" ref="I3521">IF(D3521="","",INDEX('Товары '!$D$2:$D$78, MATCH(D3521, 'Товары '!$B$2:$B$78, 0)))
</f>
        <v>15</v>
      </c>
      <c r="J3521" s="55">
        <f>IF(D3521="","",VLOOKUP(D3521, 'Товары '!$B$2:$C$78, 2, FALSE))
</f>
        <v>9</v>
      </c>
      <c r="K3521" s="37">
        <f t="shared" si="71"/>
        <v>6</v>
      </c>
    </row>
    <row r="3522">
      <c r="A3522" s="31">
        <v>35.0</v>
      </c>
      <c r="B3522" s="38">
        <v>46008.0</v>
      </c>
      <c r="C3522" s="42">
        <v>0.8698726851851852</v>
      </c>
      <c r="D3522" s="9" t="s">
        <v>11</v>
      </c>
      <c r="E3522" s="19"/>
      <c r="F3522" s="19"/>
      <c r="I3522" s="55">
        <f t="array" ref="I3522">IF(D3522="","",INDEX('Товары '!$D$2:$D$78, MATCH(D3522, 'Товары '!$B$2:$B$78, 0)))
</f>
        <v>15</v>
      </c>
      <c r="J3522" s="55">
        <f>IF(D3522="","",VLOOKUP(D3522, 'Товары '!$B$2:$C$78, 2, FALSE))
</f>
        <v>9</v>
      </c>
      <c r="K3522" s="37">
        <f t="shared" si="71"/>
        <v>6</v>
      </c>
    </row>
    <row r="3523">
      <c r="A3523" s="31">
        <v>36.0</v>
      </c>
      <c r="B3523" s="38">
        <v>46008.0</v>
      </c>
      <c r="C3523" s="42">
        <v>0.8699421296296296</v>
      </c>
      <c r="D3523" s="9" t="s">
        <v>11</v>
      </c>
      <c r="E3523" s="19"/>
      <c r="F3523" s="19"/>
      <c r="I3523" s="55">
        <f t="array" ref="I3523">IF(D3523="","",INDEX('Товары '!$D$2:$D$78, MATCH(D3523, 'Товары '!$B$2:$B$78, 0)))
</f>
        <v>15</v>
      </c>
      <c r="J3523" s="55">
        <f>IF(D3523="","",VLOOKUP(D3523, 'Товары '!$B$2:$C$78, 2, FALSE))
</f>
        <v>9</v>
      </c>
      <c r="K3523" s="37">
        <f t="shared" si="71"/>
        <v>6</v>
      </c>
    </row>
    <row r="3524">
      <c r="A3524" s="31">
        <v>37.0</v>
      </c>
      <c r="B3524" s="32">
        <v>46008.0</v>
      </c>
      <c r="C3524" s="33">
        <v>0.8700810185185185</v>
      </c>
      <c r="D3524" s="9" t="s">
        <v>15</v>
      </c>
      <c r="E3524" s="19"/>
      <c r="F3524" s="19"/>
      <c r="I3524" s="55">
        <f t="array" ref="I3524">IF(D3524="","",INDEX('Товары '!$D$2:$D$78, MATCH(D3524, 'Товары '!$B$2:$B$78, 0)))
</f>
        <v>15</v>
      </c>
      <c r="J3524" s="55">
        <f>IF(D3524="","",VLOOKUP(D3524, 'Товары '!$B$2:$C$78, 2, FALSE))
</f>
        <v>9</v>
      </c>
      <c r="K3524" s="37">
        <f t="shared" si="71"/>
        <v>6</v>
      </c>
    </row>
    <row r="3525">
      <c r="A3525" s="31">
        <v>38.0</v>
      </c>
      <c r="B3525" s="38">
        <v>46008.0</v>
      </c>
      <c r="C3525" s="42">
        <v>0.8700810185185185</v>
      </c>
      <c r="D3525" s="9" t="s">
        <v>15</v>
      </c>
      <c r="E3525" s="19"/>
      <c r="F3525" s="19"/>
      <c r="I3525" s="55">
        <f t="array" ref="I3525">IF(D3525="","",INDEX('Товары '!$D$2:$D$78, MATCH(D3525, 'Товары '!$B$2:$B$78, 0)))
</f>
        <v>15</v>
      </c>
      <c r="J3525" s="55">
        <f>IF(D3525="","",VLOOKUP(D3525, 'Товары '!$B$2:$C$78, 2, FALSE))
</f>
        <v>9</v>
      </c>
      <c r="K3525" s="37">
        <f t="shared" si="71"/>
        <v>6</v>
      </c>
    </row>
    <row r="3526">
      <c r="A3526" s="31">
        <v>39.0</v>
      </c>
      <c r="B3526" s="38">
        <v>46008.0</v>
      </c>
      <c r="C3526" s="42">
        <v>0.8701736111111111</v>
      </c>
      <c r="D3526" s="9" t="s">
        <v>12</v>
      </c>
      <c r="E3526" s="19"/>
      <c r="F3526" s="19"/>
      <c r="I3526" s="55">
        <f t="array" ref="I3526">IF(D3526="","",INDEX('Товары '!$D$2:$D$78, MATCH(D3526, 'Товары '!$B$2:$B$78, 0)))
</f>
        <v>13</v>
      </c>
      <c r="J3526" s="55">
        <f>IF(D3526="","",VLOOKUP(D3526, 'Товары '!$B$2:$C$78, 2, FALSE))
</f>
        <v>6.4</v>
      </c>
      <c r="K3526" s="37">
        <f t="shared" si="71"/>
        <v>6.6</v>
      </c>
    </row>
    <row r="3527">
      <c r="A3527" s="31">
        <v>40.0</v>
      </c>
      <c r="B3527" s="38">
        <v>46008.0</v>
      </c>
      <c r="C3527" s="42">
        <v>0.8796180555555555</v>
      </c>
      <c r="D3527" s="9" t="s">
        <v>14</v>
      </c>
      <c r="E3527" s="19"/>
      <c r="F3527" s="19"/>
      <c r="I3527" s="55">
        <f t="array" ref="I3527">IF(D3527="","",INDEX('Товары '!$D$2:$D$78, MATCH(D3527, 'Товары '!$B$2:$B$78, 0)))
</f>
        <v>15</v>
      </c>
      <c r="J3527" s="55">
        <f>IF(D3527="","",VLOOKUP(D3527, 'Товары '!$B$2:$C$78, 2, FALSE))
</f>
        <v>9</v>
      </c>
      <c r="K3527" s="37">
        <f t="shared" si="71"/>
        <v>6</v>
      </c>
    </row>
    <row r="3528">
      <c r="A3528" s="31">
        <v>41.0</v>
      </c>
      <c r="B3528" s="38">
        <v>46008.0</v>
      </c>
      <c r="C3528" s="42">
        <v>0.9502662037037037</v>
      </c>
      <c r="D3528" s="9" t="s">
        <v>14</v>
      </c>
      <c r="E3528" s="19"/>
      <c r="F3528" s="9">
        <v>1.0</v>
      </c>
      <c r="I3528" s="55">
        <f t="array" ref="I3528">IF(D3528="","",INDEX('Товары '!$D$2:$D$78, MATCH(D3528, 'Товары '!$B$2:$B$78, 0)))
</f>
        <v>15</v>
      </c>
      <c r="J3528" s="55">
        <f>IF(D3528="","",VLOOKUP(D3528, 'Товары '!$B$2:$C$78, 2, FALSE))
</f>
        <v>9</v>
      </c>
      <c r="K3528" s="37">
        <f t="shared" si="71"/>
        <v>5</v>
      </c>
    </row>
    <row r="3529">
      <c r="A3529" s="31">
        <v>42.0</v>
      </c>
      <c r="B3529" s="32">
        <v>46008.0</v>
      </c>
      <c r="C3529" s="33">
        <v>0.9529398148148148</v>
      </c>
      <c r="D3529" s="9" t="s">
        <v>12</v>
      </c>
      <c r="E3529" s="19"/>
      <c r="F3529" s="19"/>
      <c r="I3529" s="44">
        <f t="array" ref="I3529">IF(D3529="","",INDEX('Товары '!$D$2:$D$78, MATCH(D3529, 'Товары '!$B$2:$B$78, 0)))
</f>
        <v>13</v>
      </c>
      <c r="J3529" s="44">
        <f>IF(D3529="","",VLOOKUP(D3529, 'Товары '!$B$2:$C$78, 2, FALSE))
</f>
        <v>6.4</v>
      </c>
      <c r="K3529" s="37">
        <f t="shared" si="71"/>
        <v>6.6</v>
      </c>
    </row>
    <row r="3530">
      <c r="A3530" s="31">
        <v>43.0</v>
      </c>
      <c r="B3530" s="32"/>
      <c r="C3530" s="33"/>
      <c r="D3530" s="9"/>
      <c r="E3530" s="19"/>
      <c r="F3530" s="19"/>
      <c r="I3530" s="19" t="str">
        <f t="array" ref="I3530">IF(D3530="","",INDEX('Товары '!$D$2:$D$78, MATCH(D3530, 'Товары '!$B$2:$B$78, 0)))
</f>
        <v/>
      </c>
      <c r="J3530" s="19" t="str">
        <f>IF(D3530="","",VLOOKUP(D3530, 'Товары '!$B$2:$C$78, 2, FALSE))
</f>
        <v/>
      </c>
      <c r="K3530" s="37">
        <f t="shared" si="71"/>
        <v>0</v>
      </c>
    </row>
    <row r="3531">
      <c r="A3531" s="31">
        <v>44.0</v>
      </c>
      <c r="B3531" s="45"/>
      <c r="C3531" s="46"/>
      <c r="D3531" s="9"/>
      <c r="E3531" s="19"/>
      <c r="F3531" s="19"/>
      <c r="I3531" s="19" t="str">
        <f t="array" ref="I3531">IF(D3531="","",INDEX('Товары '!$D$2:$D$78, MATCH(D3531, 'Товары '!$B$2:$B$78, 0)))
</f>
        <v/>
      </c>
      <c r="J3531" s="19" t="str">
        <f>IF(D3531="","",VLOOKUP(D3531, 'Товары '!$B$2:$C$78, 2, FALSE))
</f>
        <v/>
      </c>
      <c r="K3531" s="37">
        <f t="shared" si="71"/>
        <v>0</v>
      </c>
    </row>
    <row r="3532">
      <c r="A3532" s="31">
        <v>45.0</v>
      </c>
      <c r="B3532" s="32"/>
      <c r="C3532" s="33"/>
      <c r="D3532" s="9"/>
      <c r="E3532" s="19"/>
      <c r="F3532" s="19"/>
      <c r="I3532" s="19" t="str">
        <f t="array" ref="I3532">IF(D3532="","",INDEX('Товары '!$D$2:$D$78, MATCH(D3532, 'Товары '!$B$2:$B$78, 0)))
</f>
        <v/>
      </c>
      <c r="J3532" s="19" t="str">
        <f>IF(D3532="","",VLOOKUP(D3532, 'Товары '!$B$2:$C$78, 2, FALSE))
</f>
        <v/>
      </c>
      <c r="K3532" s="37">
        <f t="shared" si="71"/>
        <v>0</v>
      </c>
    </row>
    <row r="3533">
      <c r="A3533" s="31">
        <v>46.0</v>
      </c>
      <c r="B3533" s="32"/>
      <c r="C3533" s="33"/>
      <c r="D3533" s="9"/>
      <c r="E3533" s="19"/>
      <c r="F3533" s="19"/>
      <c r="I3533" s="19" t="str">
        <f t="array" ref="I3533">IF(D3533="","",INDEX('Товары '!$D$2:$D$78, MATCH(D3533, 'Товары '!$B$2:$B$78, 0)))
</f>
        <v/>
      </c>
      <c r="J3533" s="19" t="str">
        <f>IF(D3533="","",VLOOKUP(D3533, 'Товары '!$B$2:$C$78, 2, FALSE))
</f>
        <v/>
      </c>
      <c r="K3533" s="37">
        <f t="shared" si="71"/>
        <v>0</v>
      </c>
    </row>
    <row r="3534">
      <c r="A3534" s="31">
        <v>47.0</v>
      </c>
      <c r="B3534" s="32"/>
      <c r="C3534" s="33"/>
      <c r="D3534" s="9"/>
      <c r="E3534" s="19"/>
      <c r="F3534" s="19"/>
      <c r="I3534" s="19" t="str">
        <f t="array" ref="I3534">IF(D3534="","",INDEX('Товары '!$D$2:$D$78, MATCH(D3534, 'Товары '!$B$2:$B$78, 0)))
</f>
        <v/>
      </c>
      <c r="J3534" s="19" t="str">
        <f>IF(D3534="","",VLOOKUP(D3534, 'Товары '!$B$2:$C$78, 2, FALSE))
</f>
        <v/>
      </c>
      <c r="K3534" s="37">
        <f t="shared" si="71"/>
        <v>0</v>
      </c>
    </row>
    <row r="3535">
      <c r="A3535" s="31">
        <v>48.0</v>
      </c>
      <c r="B3535" s="45"/>
      <c r="C3535" s="46"/>
      <c r="D3535" s="23"/>
      <c r="E3535" s="19"/>
      <c r="F3535" s="19"/>
      <c r="I3535" s="19" t="str">
        <f t="array" ref="I3535">IF(D3535="","",INDEX('Товары '!$D$2:$D$78, MATCH(D3535, 'Товары '!$B$2:$B$78, 0)))
</f>
        <v/>
      </c>
      <c r="J3535" s="19" t="str">
        <f>IF(D3535="","",VLOOKUP(D3535, 'Товары '!$B$2:$C$78, 2, FALSE))
</f>
        <v/>
      </c>
      <c r="K3535" s="37">
        <f t="shared" si="71"/>
        <v>0</v>
      </c>
    </row>
    <row r="3536">
      <c r="A3536" s="31">
        <v>49.0</v>
      </c>
      <c r="B3536" s="45"/>
      <c r="C3536" s="46"/>
      <c r="D3536" s="23"/>
      <c r="E3536" s="19"/>
      <c r="F3536" s="19"/>
      <c r="I3536" s="19" t="str">
        <f t="array" ref="I3536">IF(D3536="","",INDEX('Товары '!$D$2:$D$78, MATCH(D3536, 'Товары '!$B$2:$B$78, 0)))
</f>
        <v/>
      </c>
      <c r="J3536" s="19" t="str">
        <f>IF(D3536="","",VLOOKUP(D3536, 'Товары '!$B$2:$C$78, 2, FALSE))
</f>
        <v/>
      </c>
      <c r="K3536" s="37">
        <f t="shared" si="71"/>
        <v>0</v>
      </c>
    </row>
    <row r="3537">
      <c r="A3537" s="31">
        <v>50.0</v>
      </c>
      <c r="B3537" s="45"/>
      <c r="C3537" s="46"/>
      <c r="D3537" s="23"/>
      <c r="E3537" s="19"/>
      <c r="F3537" s="19"/>
      <c r="I3537" s="19" t="str">
        <f t="array" ref="I3537">IF(D3537="","",INDEX('Товары '!$D$2:$D$78, MATCH(D3537, 'Товары '!$B$2:$B$78, 0)))
</f>
        <v/>
      </c>
      <c r="J3537" s="19" t="str">
        <f>IF(D3537="","",VLOOKUP(D3537, 'Товары '!$B$2:$C$78, 2, FALSE))
</f>
        <v/>
      </c>
      <c r="K3537" s="37">
        <f t="shared" si="71"/>
        <v>0</v>
      </c>
    </row>
    <row r="3538">
      <c r="A3538" s="31">
        <v>51.0</v>
      </c>
      <c r="B3538" s="45"/>
      <c r="C3538" s="46"/>
      <c r="D3538" s="23"/>
      <c r="E3538" s="19"/>
      <c r="F3538" s="19"/>
      <c r="I3538" s="19" t="str">
        <f t="array" ref="I3538">IF(D3538="","",INDEX('Товары '!$D$2:$D$78, MATCH(D3538, 'Товары '!$B$2:$B$78, 0)))
</f>
        <v/>
      </c>
      <c r="J3538" s="19" t="str">
        <f>IF(D3538="","",VLOOKUP(D3538, 'Товары '!$B$2:$C$78, 2, FALSE))
</f>
        <v/>
      </c>
      <c r="K3538" s="37">
        <f t="shared" si="71"/>
        <v>0</v>
      </c>
    </row>
    <row r="3539">
      <c r="A3539" s="31">
        <v>52.0</v>
      </c>
      <c r="B3539" s="45"/>
      <c r="C3539" s="46"/>
      <c r="D3539" s="23"/>
      <c r="E3539" s="19"/>
      <c r="F3539" s="19"/>
      <c r="I3539" s="19" t="str">
        <f t="array" ref="I3539">IF(D3539="","",INDEX('Товары '!$D$2:$D$78, MATCH(D3539, 'Товары '!$B$2:$B$78, 0)))
</f>
        <v/>
      </c>
      <c r="J3539" s="19" t="str">
        <f>IF(D3539="","",VLOOKUP(D3539, 'Товары '!$B$2:$C$78, 2, FALSE))
</f>
        <v/>
      </c>
      <c r="K3539" s="37">
        <f t="shared" si="71"/>
        <v>0</v>
      </c>
    </row>
    <row r="3540">
      <c r="A3540" s="31">
        <v>53.0</v>
      </c>
      <c r="B3540" s="45"/>
      <c r="C3540" s="46"/>
      <c r="D3540" s="23"/>
      <c r="E3540" s="19"/>
      <c r="F3540" s="19"/>
      <c r="I3540" s="19" t="str">
        <f t="array" ref="I3540">IF(D3540="","",INDEX('Товары '!$D$2:$D$78, MATCH(D3540, 'Товары '!$B$2:$B$78, 0)))
</f>
        <v/>
      </c>
      <c r="J3540" s="19" t="str">
        <f>IF(D3540="","",VLOOKUP(D3540, 'Товары '!$B$2:$C$78, 2, FALSE))
</f>
        <v/>
      </c>
      <c r="K3540" s="37">
        <f t="shared" si="71"/>
        <v>0</v>
      </c>
    </row>
    <row r="3541">
      <c r="A3541" s="31">
        <v>54.0</v>
      </c>
      <c r="B3541" s="45"/>
      <c r="C3541" s="46"/>
      <c r="D3541" s="23"/>
      <c r="E3541" s="19"/>
      <c r="F3541" s="19"/>
      <c r="I3541" s="19" t="str">
        <f t="array" ref="I3541">IF(D3541="","",INDEX('Товары '!$D$2:$D$78, MATCH(D3541, 'Товары '!$B$2:$B$78, 0)))
</f>
        <v/>
      </c>
      <c r="J3541" s="19" t="str">
        <f>IF(D3541="","",VLOOKUP(D3541, 'Товары '!$B$2:$C$78, 2, FALSE))
</f>
        <v/>
      </c>
      <c r="K3541" s="37">
        <f t="shared" si="71"/>
        <v>0</v>
      </c>
    </row>
    <row r="3542">
      <c r="A3542" s="31">
        <v>55.0</v>
      </c>
      <c r="B3542" s="45"/>
      <c r="C3542" s="46"/>
      <c r="D3542" s="23"/>
      <c r="E3542" s="19"/>
      <c r="F3542" s="19"/>
      <c r="I3542" s="19" t="str">
        <f t="array" ref="I3542">IF(D3542="","",INDEX('Товары '!$D$2:$D$78, MATCH(D3542, 'Товары '!$B$2:$B$78, 0)))
</f>
        <v/>
      </c>
      <c r="J3542" s="19" t="str">
        <f>IF(D3542="","",VLOOKUP(D3542, 'Товары '!$B$2:$C$78, 2, FALSE))
</f>
        <v/>
      </c>
      <c r="K3542" s="37">
        <f t="shared" si="71"/>
        <v>0</v>
      </c>
    </row>
    <row r="3543">
      <c r="A3543" s="31">
        <v>56.0</v>
      </c>
      <c r="B3543" s="45"/>
      <c r="C3543" s="46"/>
      <c r="D3543" s="23"/>
      <c r="E3543" s="19"/>
      <c r="F3543" s="19"/>
      <c r="I3543" s="19" t="str">
        <f t="array" ref="I3543">IF(D3543="","",INDEX('Товары '!$D$2:$D$78, MATCH(D3543, 'Товары '!$B$2:$B$78, 0)))
</f>
        <v/>
      </c>
      <c r="J3543" s="19" t="str">
        <f>IF(D3543="","",VLOOKUP(D3543, 'Товары '!$B$2:$C$78, 2, FALSE))
</f>
        <v/>
      </c>
      <c r="K3543" s="37">
        <f t="shared" si="71"/>
        <v>0</v>
      </c>
    </row>
    <row r="3544">
      <c r="A3544" s="31">
        <v>57.0</v>
      </c>
      <c r="B3544" s="45"/>
      <c r="C3544" s="46"/>
      <c r="D3544" s="23"/>
      <c r="E3544" s="19"/>
      <c r="F3544" s="19"/>
      <c r="I3544" s="19" t="str">
        <f t="array" ref="I3544">IF(D3544="","",INDEX('Товары '!$D$2:$D$78, MATCH(D3544, 'Товары '!$B$2:$B$78, 0)))
</f>
        <v/>
      </c>
      <c r="J3544" s="19" t="str">
        <f>IF(D3544="","",VLOOKUP(D3544, 'Товары '!$B$2:$C$78, 2, FALSE))
</f>
        <v/>
      </c>
      <c r="K3544" s="37">
        <f t="shared" si="71"/>
        <v>0</v>
      </c>
    </row>
    <row r="3545">
      <c r="A3545" s="31">
        <v>58.0</v>
      </c>
      <c r="B3545" s="45"/>
      <c r="C3545" s="46"/>
      <c r="D3545" s="23"/>
      <c r="E3545" s="19"/>
      <c r="F3545" s="19"/>
      <c r="I3545" s="19" t="str">
        <f t="array" ref="I3545">IF(D3545="","",INDEX('Товары '!$D$2:$D$78, MATCH(D3545, 'Товары '!$B$2:$B$78, 0)))
</f>
        <v/>
      </c>
      <c r="J3545" s="19" t="str">
        <f>IF(D3545="","",VLOOKUP(D3545, 'Товары '!$B$2:$C$78, 2, FALSE))
</f>
        <v/>
      </c>
      <c r="K3545" s="37">
        <f t="shared" si="71"/>
        <v>0</v>
      </c>
    </row>
    <row r="3546">
      <c r="A3546" s="31">
        <v>59.0</v>
      </c>
      <c r="B3546" s="45"/>
      <c r="C3546" s="46"/>
      <c r="D3546" s="23"/>
      <c r="E3546" s="19"/>
      <c r="F3546" s="19"/>
      <c r="I3546" s="19" t="str">
        <f t="array" ref="I3546">IF(D3546="","",INDEX('Товары '!$D$2:$D$78, MATCH(D3546, 'Товары '!$B$2:$B$78, 0)))
</f>
        <v/>
      </c>
      <c r="J3546" s="19" t="str">
        <f>IF(D3546="","",VLOOKUP(D3546, 'Товары '!$B$2:$C$78, 2, FALSE))
</f>
        <v/>
      </c>
      <c r="K3546" s="37">
        <f t="shared" si="71"/>
        <v>0</v>
      </c>
    </row>
    <row r="3547">
      <c r="A3547" s="31">
        <v>60.0</v>
      </c>
      <c r="B3547" s="45"/>
      <c r="C3547" s="46"/>
      <c r="D3547" s="23"/>
      <c r="E3547" s="19"/>
      <c r="F3547" s="19"/>
      <c r="I3547" s="19" t="str">
        <f t="array" ref="I3547">IF(D3547="","",INDEX('Товары '!$D$2:$D$78, MATCH(D3547, 'Товары '!$B$2:$B$78, 0)))
</f>
        <v/>
      </c>
      <c r="J3547" s="19" t="str">
        <f>IF(D3547="","",VLOOKUP(D3547, 'Товары '!$B$2:$C$78, 2, FALSE))
</f>
        <v/>
      </c>
      <c r="K3547" s="37">
        <f t="shared" si="71"/>
        <v>0</v>
      </c>
    </row>
    <row r="3548">
      <c r="A3548" s="24" t="s">
        <v>0</v>
      </c>
      <c r="B3548" s="25" t="s">
        <v>1</v>
      </c>
      <c r="C3548" s="26" t="s">
        <v>2</v>
      </c>
      <c r="D3548" s="27" t="s">
        <v>3</v>
      </c>
      <c r="E3548" s="24" t="s">
        <v>4</v>
      </c>
      <c r="F3548" s="24" t="s">
        <v>5</v>
      </c>
      <c r="G3548" s="28" t="s">
        <v>6</v>
      </c>
      <c r="H3548" s="47" t="s">
        <v>7</v>
      </c>
      <c r="I3548" s="24" t="s">
        <v>8</v>
      </c>
      <c r="J3548" s="24" t="s">
        <v>9</v>
      </c>
      <c r="K3548" s="30" t="s">
        <v>10</v>
      </c>
    </row>
    <row r="3551">
      <c r="A3551" s="31">
        <v>1.0</v>
      </c>
      <c r="B3551" s="38">
        <v>46009.0</v>
      </c>
      <c r="C3551" s="42">
        <v>0.5756018518518519</v>
      </c>
      <c r="D3551" s="9" t="s">
        <v>17</v>
      </c>
      <c r="E3551" s="19"/>
      <c r="F3551" s="31"/>
      <c r="G3551" s="53">
        <f>SUM(K3551:K3611)</f>
        <v>280.2</v>
      </c>
      <c r="H3551" s="54">
        <f>SUM(J3551:K3611)</f>
        <v>669</v>
      </c>
      <c r="I3551" s="55">
        <f t="array" ref="I3551">IF(D3551="","",INDEX('Товары '!$D$2:$D$78, MATCH(D3551, 'Товары '!$B$2:$B$78, 0)))
</f>
        <v>15</v>
      </c>
      <c r="J3551" s="55">
        <f>IF(D3551="","",VLOOKUP(D3551, 'Товары '!$B$2:$C$78, 2, FALSE))
</f>
        <v>9</v>
      </c>
      <c r="K3551" s="37">
        <f t="shared" ref="K3551:K3611" si="72">IF(OR(I3551="", J3551=""), "", VALUE(I3551) - VALUE(J3551))-F3551
</f>
        <v>6</v>
      </c>
    </row>
    <row r="3552">
      <c r="A3552" s="31">
        <v>2.0</v>
      </c>
      <c r="B3552" s="38">
        <v>46009.0</v>
      </c>
      <c r="C3552" s="39">
        <v>0.5756944444444444</v>
      </c>
      <c r="D3552" s="9" t="s">
        <v>18</v>
      </c>
      <c r="E3552" s="19"/>
      <c r="F3552" s="19"/>
      <c r="I3552" s="55">
        <f t="array" ref="I3552">IF(D3552="","",INDEX('Товары '!$D$2:$D$78, MATCH(D3552, 'Товары '!$B$2:$B$78, 0)))
</f>
        <v>15</v>
      </c>
      <c r="J3552" s="55">
        <f>IF(D3552="","",VLOOKUP(D3552, 'Товары '!$B$2:$C$78, 2, FALSE))
</f>
        <v>8</v>
      </c>
      <c r="K3552" s="37">
        <f t="shared" si="72"/>
        <v>7</v>
      </c>
    </row>
    <row r="3553">
      <c r="A3553" s="31">
        <v>3.0</v>
      </c>
      <c r="B3553" s="41">
        <v>46009.0</v>
      </c>
      <c r="C3553" s="42">
        <v>0.6244328703703703</v>
      </c>
      <c r="D3553" s="9" t="s">
        <v>37</v>
      </c>
      <c r="E3553" s="19"/>
      <c r="F3553" s="19"/>
      <c r="I3553" s="55">
        <f t="array" ref="I3553">IF(D3553="","",INDEX('Товары '!$D$2:$D$78, MATCH(D3553, 'Товары '!$B$2:$B$78, 0)))
</f>
        <v>15</v>
      </c>
      <c r="J3553" s="55">
        <f>IF(D3553="","",VLOOKUP(D3553, 'Товары '!$B$2:$C$78, 2, FALSE))
</f>
        <v>8</v>
      </c>
      <c r="K3553" s="37">
        <f t="shared" si="72"/>
        <v>7</v>
      </c>
    </row>
    <row r="3554">
      <c r="A3554" s="31">
        <v>4.0</v>
      </c>
      <c r="B3554" s="41">
        <v>46009.0</v>
      </c>
      <c r="C3554" s="42">
        <v>0.6288657407407408</v>
      </c>
      <c r="D3554" s="9" t="s">
        <v>16</v>
      </c>
      <c r="E3554" s="19"/>
      <c r="F3554" s="19"/>
      <c r="I3554" s="31">
        <f t="array" ref="I3554">IF(D3554="","",INDEX('Товары '!$D$2:$D$78, MATCH(D3554, 'Товары '!$B$2:$B$78, 0)))
</f>
        <v>15</v>
      </c>
      <c r="J3554" s="55">
        <f>IF(D3554="","",VLOOKUP(D3554, 'Товары '!$B$2:$C$78, 2, FALSE))
</f>
        <v>8.5</v>
      </c>
      <c r="K3554" s="37">
        <f t="shared" si="72"/>
        <v>6.5</v>
      </c>
    </row>
    <row r="3555">
      <c r="A3555" s="31">
        <v>5.0</v>
      </c>
      <c r="B3555" s="41">
        <v>46009.0</v>
      </c>
      <c r="C3555" s="42">
        <v>0.6302083333333334</v>
      </c>
      <c r="D3555" s="9" t="s">
        <v>12</v>
      </c>
      <c r="E3555" s="19"/>
      <c r="F3555" s="19"/>
      <c r="I3555" s="55">
        <f t="array" ref="I3555">IF(D3555="","",INDEX('Товары '!$D$2:$D$78, MATCH(D3555, 'Товары '!$B$2:$B$78, 0)))
</f>
        <v>13</v>
      </c>
      <c r="J3555" s="55">
        <f>IF(D3555="","",VLOOKUP(D3555, 'Товары '!$B$2:$C$78, 2, FALSE))
</f>
        <v>6.4</v>
      </c>
      <c r="K3555" s="37">
        <f t="shared" si="72"/>
        <v>6.6</v>
      </c>
    </row>
    <row r="3556">
      <c r="A3556" s="31">
        <v>6.0</v>
      </c>
      <c r="B3556" s="38">
        <v>46009.0</v>
      </c>
      <c r="C3556" s="42">
        <v>0.6567708333333333</v>
      </c>
      <c r="D3556" s="9" t="s">
        <v>12</v>
      </c>
      <c r="E3556" s="19"/>
      <c r="F3556" s="9"/>
      <c r="I3556" s="55">
        <f t="array" ref="I3556">IF(D3556="","",INDEX('Товары '!$D$2:$D$78, MATCH(D3556, 'Товары '!$B$2:$B$78, 0)))
</f>
        <v>13</v>
      </c>
      <c r="J3556" s="55">
        <f>IF(D3556="","",VLOOKUP(D3556, 'Товары '!$B$2:$C$78, 2, FALSE))
</f>
        <v>6.4</v>
      </c>
      <c r="K3556" s="37">
        <f t="shared" si="72"/>
        <v>6.6</v>
      </c>
    </row>
    <row r="3557">
      <c r="A3557" s="31">
        <v>7.0</v>
      </c>
      <c r="B3557" s="38">
        <v>46009.0</v>
      </c>
      <c r="C3557" s="42">
        <v>0.6568518518518518</v>
      </c>
      <c r="D3557" s="9" t="s">
        <v>20</v>
      </c>
      <c r="E3557" s="19"/>
      <c r="F3557" s="19"/>
      <c r="I3557" s="55">
        <f t="array" ref="I3557">IF(D3557="","",INDEX('Товары '!$D$2:$D$78, MATCH(D3557, 'Товары '!$B$2:$B$78, 0)))
</f>
        <v>15</v>
      </c>
      <c r="J3557" s="55">
        <f>IF(D3557="","",VLOOKUP(D3557, 'Товары '!$B$2:$C$78, 2, FALSE))
</f>
        <v>9</v>
      </c>
      <c r="K3557" s="37">
        <f t="shared" si="72"/>
        <v>6</v>
      </c>
    </row>
    <row r="3558">
      <c r="A3558" s="31">
        <v>8.0</v>
      </c>
      <c r="B3558" s="38">
        <v>46009.0</v>
      </c>
      <c r="C3558" s="42">
        <v>0.6719791666666667</v>
      </c>
      <c r="D3558" s="9" t="s">
        <v>22</v>
      </c>
      <c r="E3558" s="19"/>
      <c r="F3558" s="19"/>
      <c r="I3558" s="55">
        <f t="array" ref="I3558">IF(D3558="","",INDEX('Товары '!$D$2:$D$78, MATCH(D3558, 'Товары '!$B$2:$B$78, 0)))
</f>
        <v>15</v>
      </c>
      <c r="J3558" s="55">
        <f>IF(D3558="","",VLOOKUP(D3558, 'Товары '!$B$2:$C$78, 2, FALSE))
</f>
        <v>6</v>
      </c>
      <c r="K3558" s="37">
        <f t="shared" si="72"/>
        <v>9</v>
      </c>
    </row>
    <row r="3559">
      <c r="A3559" s="31">
        <v>9.0</v>
      </c>
      <c r="B3559" s="38">
        <v>46009.0</v>
      </c>
      <c r="C3559" s="42">
        <v>0.6721180555555556</v>
      </c>
      <c r="D3559" s="9" t="s">
        <v>40</v>
      </c>
      <c r="E3559" s="19"/>
      <c r="F3559" s="19"/>
      <c r="I3559" s="55">
        <f t="array" ref="I3559">IF(D3559="","",INDEX('Товары '!$D$2:$D$78, MATCH(D3559, 'Товары '!$B$2:$B$78, 0)))
</f>
        <v>65</v>
      </c>
      <c r="J3559" s="55">
        <f>IF(D3559="","",VLOOKUP(D3559, 'Товары '!$B$2:$C$78, 2, FALSE))
</f>
        <v>37.5</v>
      </c>
      <c r="K3559" s="37">
        <f t="shared" si="72"/>
        <v>27.5</v>
      </c>
    </row>
    <row r="3560">
      <c r="A3560" s="31">
        <v>10.0</v>
      </c>
      <c r="B3560" s="38">
        <v>46009.0</v>
      </c>
      <c r="C3560" s="42">
        <v>0.6942824074074074</v>
      </c>
      <c r="D3560" s="9" t="s">
        <v>20</v>
      </c>
      <c r="E3560" s="19"/>
      <c r="F3560" s="19"/>
      <c r="I3560" s="55">
        <f t="array" ref="I3560">IF(D3560="","",INDEX('Товары '!$D$2:$D$78, MATCH(D3560, 'Товары '!$B$2:$B$78, 0)))
</f>
        <v>15</v>
      </c>
      <c r="J3560" s="55">
        <f>IF(D3560="","",VLOOKUP(D3560, 'Товары '!$B$2:$C$78, 2, FALSE))
</f>
        <v>9</v>
      </c>
      <c r="K3560" s="37">
        <f t="shared" si="72"/>
        <v>6</v>
      </c>
    </row>
    <row r="3561">
      <c r="A3561" s="31">
        <v>11.0</v>
      </c>
      <c r="B3561" s="38">
        <v>46009.0</v>
      </c>
      <c r="C3561" s="42">
        <v>0.7018171296296296</v>
      </c>
      <c r="D3561" s="9" t="s">
        <v>20</v>
      </c>
      <c r="E3561" s="19"/>
      <c r="F3561" s="19"/>
      <c r="I3561" s="55">
        <f t="array" ref="I3561">IF(D3561="","",INDEX('Товары '!$D$2:$D$78, MATCH(D3561, 'Товары '!$B$2:$B$78, 0)))
</f>
        <v>15</v>
      </c>
      <c r="J3561" s="55">
        <f>IF(D3561="","",VLOOKUP(D3561, 'Товары '!$B$2:$C$78, 2, FALSE))
</f>
        <v>9</v>
      </c>
      <c r="K3561" s="37">
        <f t="shared" si="72"/>
        <v>6</v>
      </c>
    </row>
    <row r="3562">
      <c r="A3562" s="31">
        <v>12.0</v>
      </c>
      <c r="B3562" s="38">
        <v>46009.0</v>
      </c>
      <c r="C3562" s="42">
        <v>0.7084837962962963</v>
      </c>
      <c r="D3562" s="9" t="s">
        <v>14</v>
      </c>
      <c r="E3562" s="19"/>
      <c r="F3562" s="19"/>
      <c r="I3562" s="55">
        <f t="array" ref="I3562">IF(D3562="","",INDEX('Товары '!$D$2:$D$78, MATCH(D3562, 'Товары '!$B$2:$B$78, 0)))
</f>
        <v>15</v>
      </c>
      <c r="J3562" s="55">
        <f>IF(D3562="","",VLOOKUP(D3562, 'Товары '!$B$2:$C$78, 2, FALSE))
</f>
        <v>9</v>
      </c>
      <c r="K3562" s="37">
        <f t="shared" si="72"/>
        <v>6</v>
      </c>
    </row>
    <row r="3563">
      <c r="A3563" s="19"/>
      <c r="B3563" s="38"/>
      <c r="C3563" s="42"/>
      <c r="D3563" s="9" t="s">
        <v>14</v>
      </c>
      <c r="E3563" s="19"/>
      <c r="F3563" s="9"/>
      <c r="I3563" s="55">
        <f t="array" ref="I3563">IF(D3563="","",INDEX('Товары '!$D$2:$D$78, MATCH(D3563, 'Товары '!$B$2:$B$78, 0)))
</f>
        <v>15</v>
      </c>
      <c r="J3563" s="55">
        <f>IF(D3563="","",VLOOKUP(D3563, 'Товары '!$B$2:$C$78, 2, FALSE))
</f>
        <v>9</v>
      </c>
      <c r="K3563" s="37">
        <f t="shared" si="72"/>
        <v>6</v>
      </c>
    </row>
    <row r="3564">
      <c r="A3564" s="31">
        <v>13.0</v>
      </c>
      <c r="B3564" s="38"/>
      <c r="C3564" s="42"/>
      <c r="D3564" s="9" t="s">
        <v>14</v>
      </c>
      <c r="E3564" s="19"/>
      <c r="F3564" s="19"/>
      <c r="I3564" s="55">
        <f t="array" ref="I3564">IF(D3564="","",INDEX('Товары '!$D$2:$D$78, MATCH(D3564, 'Товары '!$B$2:$B$78, 0)))
</f>
        <v>15</v>
      </c>
      <c r="J3564" s="55">
        <f>IF(D3564="","",VLOOKUP(D3564, 'Товары '!$B$2:$C$78, 2, FALSE))
</f>
        <v>9</v>
      </c>
      <c r="K3564" s="37">
        <f t="shared" si="72"/>
        <v>6</v>
      </c>
    </row>
    <row r="3565">
      <c r="A3565" s="31">
        <v>14.0</v>
      </c>
      <c r="B3565" s="38">
        <v>46009.0</v>
      </c>
      <c r="C3565" s="42">
        <v>0.7312152777777777</v>
      </c>
      <c r="D3565" s="9" t="s">
        <v>14</v>
      </c>
      <c r="E3565" s="19"/>
      <c r="F3565" s="19"/>
      <c r="I3565" s="55">
        <f t="array" ref="I3565">IF(D3565="","",INDEX('Товары '!$D$2:$D$78, MATCH(D3565, 'Товары '!$B$2:$B$78, 0)))
</f>
        <v>15</v>
      </c>
      <c r="J3565" s="55">
        <f>IF(D3565="","",VLOOKUP(D3565, 'Товары '!$B$2:$C$78, 2, FALSE))
</f>
        <v>9</v>
      </c>
      <c r="K3565" s="37">
        <f t="shared" si="72"/>
        <v>6</v>
      </c>
    </row>
    <row r="3566">
      <c r="A3566" s="31">
        <v>15.0</v>
      </c>
      <c r="B3566" s="38"/>
      <c r="C3566" s="42"/>
      <c r="D3566" s="9" t="s">
        <v>14</v>
      </c>
      <c r="E3566" s="19"/>
      <c r="F3566" s="19"/>
      <c r="I3566" s="55">
        <f t="array" ref="I3566">IF(D3566="","",INDEX('Товары '!$D$2:$D$78, MATCH(D3566, 'Товары '!$B$2:$B$78, 0)))
</f>
        <v>15</v>
      </c>
      <c r="J3566" s="55">
        <f>IF(D3566="","",VLOOKUP(D3566, 'Товары '!$B$2:$C$78, 2, FALSE))
</f>
        <v>9</v>
      </c>
      <c r="K3566" s="37">
        <f t="shared" si="72"/>
        <v>6</v>
      </c>
    </row>
    <row r="3567">
      <c r="A3567" s="31">
        <v>16.0</v>
      </c>
      <c r="B3567" s="38"/>
      <c r="C3567" s="42"/>
      <c r="D3567" s="9" t="s">
        <v>14</v>
      </c>
      <c r="E3567" s="19"/>
      <c r="F3567" s="19"/>
      <c r="I3567" s="55">
        <f t="array" ref="I3567">IF(D3567="","",INDEX('Товары '!$D$2:$D$78, MATCH(D3567, 'Товары '!$B$2:$B$78, 0)))
</f>
        <v>15</v>
      </c>
      <c r="J3567" s="55">
        <f>IF(D3567="","",VLOOKUP(D3567, 'Товары '!$B$2:$C$78, 2, FALSE))
</f>
        <v>9</v>
      </c>
      <c r="K3567" s="37">
        <f t="shared" si="72"/>
        <v>6</v>
      </c>
    </row>
    <row r="3568">
      <c r="A3568" s="31">
        <v>17.0</v>
      </c>
      <c r="B3568" s="38">
        <v>46009.0</v>
      </c>
      <c r="C3568" s="42">
        <v>0.7313078703703704</v>
      </c>
      <c r="D3568" s="9" t="s">
        <v>20</v>
      </c>
      <c r="E3568" s="19"/>
      <c r="F3568" s="19"/>
      <c r="I3568" s="55">
        <f t="array" ref="I3568">IF(D3568="","",INDEX('Товары '!$D$2:$D$78, MATCH(D3568, 'Товары '!$B$2:$B$78, 0)))
</f>
        <v>15</v>
      </c>
      <c r="J3568" s="55">
        <f>IF(D3568="","",VLOOKUP(D3568, 'Товары '!$B$2:$C$78, 2, FALSE))
</f>
        <v>9</v>
      </c>
      <c r="K3568" s="37">
        <f t="shared" si="72"/>
        <v>6</v>
      </c>
    </row>
    <row r="3569">
      <c r="A3569" s="31">
        <v>18.0</v>
      </c>
      <c r="B3569" s="38">
        <v>46009.0</v>
      </c>
      <c r="C3569" s="42">
        <v>0.7323958333333334</v>
      </c>
      <c r="D3569" s="9" t="s">
        <v>16</v>
      </c>
      <c r="E3569" s="19"/>
      <c r="F3569" s="19"/>
      <c r="I3569" s="55">
        <f t="array" ref="I3569">IF(D3569="","",INDEX('Товары '!$D$2:$D$78, MATCH(D3569, 'Товары '!$B$2:$B$78, 0)))
</f>
        <v>15</v>
      </c>
      <c r="J3569" s="55">
        <f>IF(D3569="","",VLOOKUP(D3569, 'Товары '!$B$2:$C$78, 2, FALSE))
</f>
        <v>8.5</v>
      </c>
      <c r="K3569" s="37">
        <f t="shared" si="72"/>
        <v>6.5</v>
      </c>
    </row>
    <row r="3570">
      <c r="A3570" s="31">
        <v>19.0</v>
      </c>
      <c r="B3570" s="38">
        <v>46009.0</v>
      </c>
      <c r="C3570" s="42">
        <v>0.7473842592592592</v>
      </c>
      <c r="D3570" s="9" t="s">
        <v>20</v>
      </c>
      <c r="E3570" s="19"/>
      <c r="F3570" s="9"/>
      <c r="I3570" s="55">
        <f t="array" ref="I3570">IF(D3570="","",INDEX('Товары '!$D$2:$D$78, MATCH(D3570, 'Товары '!$B$2:$B$78, 0)))
</f>
        <v>15</v>
      </c>
      <c r="J3570" s="55">
        <f>IF(D3570="","",VLOOKUP(D3570, 'Товары '!$B$2:$C$78, 2, FALSE))
</f>
        <v>9</v>
      </c>
      <c r="K3570" s="37">
        <f t="shared" si="72"/>
        <v>6</v>
      </c>
    </row>
    <row r="3571">
      <c r="A3571" s="31">
        <v>20.0</v>
      </c>
      <c r="B3571" s="38">
        <v>46009.0</v>
      </c>
      <c r="C3571" s="42">
        <v>0.748287037037037</v>
      </c>
      <c r="D3571" s="9" t="s">
        <v>20</v>
      </c>
      <c r="E3571" s="19"/>
      <c r="F3571" s="19"/>
      <c r="I3571" s="55">
        <f t="array" ref="I3571">IF(D3571="","",INDEX('Товары '!$D$2:$D$78, MATCH(D3571, 'Товары '!$B$2:$B$78, 0)))
</f>
        <v>15</v>
      </c>
      <c r="J3571" s="55">
        <f>IF(D3571="","",VLOOKUP(D3571, 'Товары '!$B$2:$C$78, 2, FALSE))
</f>
        <v>9</v>
      </c>
      <c r="K3571" s="37">
        <f t="shared" si="72"/>
        <v>6</v>
      </c>
    </row>
    <row r="3572">
      <c r="A3572" s="31">
        <v>21.0</v>
      </c>
      <c r="B3572" s="38">
        <v>46009.0</v>
      </c>
      <c r="C3572" s="42">
        <v>0.7482986111111111</v>
      </c>
      <c r="D3572" s="9" t="s">
        <v>20</v>
      </c>
      <c r="E3572" s="19"/>
      <c r="F3572" s="19"/>
      <c r="I3572" s="55">
        <f t="array" ref="I3572">IF(D3572="","",INDEX('Товары '!$D$2:$D$78, MATCH(D3572, 'Товары '!$B$2:$B$78, 0)))
</f>
        <v>15</v>
      </c>
      <c r="J3572" s="55">
        <f>IF(D3572="","",VLOOKUP(D3572, 'Товары '!$B$2:$C$78, 2, FALSE))
</f>
        <v>9</v>
      </c>
      <c r="K3572" s="37">
        <f t="shared" si="72"/>
        <v>6</v>
      </c>
    </row>
    <row r="3573">
      <c r="A3573" s="31">
        <v>22.0</v>
      </c>
      <c r="B3573" s="38">
        <v>46009.0</v>
      </c>
      <c r="C3573" s="42">
        <v>0.7654166666666666</v>
      </c>
      <c r="D3573" s="9" t="s">
        <v>16</v>
      </c>
      <c r="E3573" s="19"/>
      <c r="F3573" s="19"/>
      <c r="I3573" s="55">
        <f t="array" ref="I3573">IF(D3573="","",INDEX('Товары '!$D$2:$D$78, MATCH(D3573, 'Товары '!$B$2:$B$78, 0)))
</f>
        <v>15</v>
      </c>
      <c r="J3573" s="55">
        <f>IF(D3573="","",VLOOKUP(D3573, 'Товары '!$B$2:$C$78, 2, FALSE))
</f>
        <v>8.5</v>
      </c>
      <c r="K3573" s="37">
        <f t="shared" si="72"/>
        <v>6.5</v>
      </c>
    </row>
    <row r="3574">
      <c r="A3574" s="31">
        <v>23.0</v>
      </c>
      <c r="B3574" s="38">
        <v>46009.0</v>
      </c>
      <c r="C3574" s="42">
        <v>0.7683796296296296</v>
      </c>
      <c r="D3574" s="9" t="s">
        <v>20</v>
      </c>
      <c r="E3574" s="19"/>
      <c r="F3574" s="19"/>
      <c r="I3574" s="55">
        <f t="array" ref="I3574">IF(D3574="","",INDEX('Товары '!$D$2:$D$78, MATCH(D3574, 'Товары '!$B$2:$B$78, 0)))
</f>
        <v>15</v>
      </c>
      <c r="J3574" s="55">
        <f>IF(D3574="","",VLOOKUP(D3574, 'Товары '!$B$2:$C$78, 2, FALSE))
</f>
        <v>9</v>
      </c>
      <c r="K3574" s="37">
        <f t="shared" si="72"/>
        <v>6</v>
      </c>
    </row>
    <row r="3575">
      <c r="A3575" s="31">
        <v>24.0</v>
      </c>
      <c r="B3575" s="38">
        <v>46009.0</v>
      </c>
      <c r="C3575" s="42">
        <v>0.7705324074074074</v>
      </c>
      <c r="D3575" s="9" t="s">
        <v>14</v>
      </c>
      <c r="E3575" s="19"/>
      <c r="F3575" s="19"/>
      <c r="I3575" s="55">
        <f t="array" ref="I3575">IF(D3575="","",INDEX('Товары '!$D$2:$D$78, MATCH(D3575, 'Товары '!$B$2:$B$78, 0)))
</f>
        <v>15</v>
      </c>
      <c r="J3575" s="55">
        <f>IF(D3575="","",VLOOKUP(D3575, 'Товары '!$B$2:$C$78, 2, FALSE))
</f>
        <v>9</v>
      </c>
      <c r="K3575" s="37">
        <f t="shared" si="72"/>
        <v>6</v>
      </c>
    </row>
    <row r="3576">
      <c r="A3576" s="31">
        <v>25.0</v>
      </c>
      <c r="B3576" s="32">
        <v>46009.0</v>
      </c>
      <c r="C3576" s="33">
        <v>0.7716782407407408</v>
      </c>
      <c r="D3576" s="9" t="s">
        <v>25</v>
      </c>
      <c r="E3576" s="19"/>
      <c r="F3576" s="31"/>
      <c r="I3576" s="57">
        <v>35.0</v>
      </c>
      <c r="J3576" s="57">
        <v>28.0</v>
      </c>
      <c r="K3576" s="37">
        <f t="shared" si="72"/>
        <v>7</v>
      </c>
    </row>
    <row r="3577">
      <c r="A3577" s="31">
        <v>26.0</v>
      </c>
      <c r="B3577" s="38">
        <v>46009.0</v>
      </c>
      <c r="C3577" s="42">
        <v>0.8108101851851852</v>
      </c>
      <c r="D3577" s="9" t="s">
        <v>12</v>
      </c>
      <c r="E3577" s="19"/>
      <c r="F3577" s="19"/>
      <c r="I3577" s="55">
        <f t="array" ref="I3577">IF(D3577="","",INDEX('Товары '!$D$2:$D$78, MATCH(D3577, 'Товары '!$B$2:$B$78, 0)))
</f>
        <v>13</v>
      </c>
      <c r="J3577" s="55">
        <f>IF(D3577="","",VLOOKUP(D3577, 'Товары '!$B$2:$C$78, 2, FALSE))
</f>
        <v>6.4</v>
      </c>
      <c r="K3577" s="37">
        <f t="shared" si="72"/>
        <v>6.6</v>
      </c>
    </row>
    <row r="3578">
      <c r="A3578" s="31">
        <v>27.0</v>
      </c>
      <c r="B3578" s="32">
        <v>46009.0</v>
      </c>
      <c r="C3578" s="33">
        <v>0.8123958333333333</v>
      </c>
      <c r="D3578" s="9" t="s">
        <v>29</v>
      </c>
      <c r="E3578" s="19"/>
      <c r="F3578" s="19"/>
      <c r="I3578" s="55">
        <f t="array" ref="I3578">IF(D3578="","",INDEX('Товары '!$D$2:$D$78, MATCH(D3578, 'Товары '!$B$2:$B$78, 0)))
</f>
        <v>13</v>
      </c>
      <c r="J3578" s="55">
        <f>IF(D3578="","",VLOOKUP(D3578, 'Товары '!$B$2:$C$78, 2, FALSE))
</f>
        <v>7</v>
      </c>
      <c r="K3578" s="37">
        <f t="shared" si="72"/>
        <v>6</v>
      </c>
    </row>
    <row r="3579">
      <c r="A3579" s="31">
        <v>28.0</v>
      </c>
      <c r="B3579" s="38">
        <v>46009.0</v>
      </c>
      <c r="C3579" s="42">
        <v>0.8145023148148148</v>
      </c>
      <c r="D3579" s="9" t="s">
        <v>14</v>
      </c>
      <c r="E3579" s="19"/>
      <c r="F3579" s="19"/>
      <c r="I3579" s="55">
        <f t="array" ref="I3579">IF(D3579="","",INDEX('Товары '!$D$2:$D$78, MATCH(D3579, 'Товары '!$B$2:$B$78, 0)))
</f>
        <v>15</v>
      </c>
      <c r="J3579" s="55">
        <f>IF(D3579="","",VLOOKUP(D3579, 'Товары '!$B$2:$C$78, 2, FALSE))
</f>
        <v>9</v>
      </c>
      <c r="K3579" s="37">
        <f t="shared" si="72"/>
        <v>6</v>
      </c>
    </row>
    <row r="3580">
      <c r="A3580" s="31">
        <v>29.0</v>
      </c>
      <c r="B3580" s="38">
        <v>46009.0</v>
      </c>
      <c r="C3580" s="42">
        <v>0.8229398148148148</v>
      </c>
      <c r="D3580" s="9" t="s">
        <v>14</v>
      </c>
      <c r="E3580" s="19"/>
      <c r="F3580" s="19"/>
      <c r="I3580" s="55">
        <f t="array" ref="I3580">IF(D3580="","",INDEX('Товары '!$D$2:$D$78, MATCH(D3580, 'Товары '!$B$2:$B$78, 0)))
</f>
        <v>15</v>
      </c>
      <c r="J3580" s="55">
        <f>IF(D3580="","",VLOOKUP(D3580, 'Товары '!$B$2:$C$78, 2, FALSE))
</f>
        <v>9</v>
      </c>
      <c r="K3580" s="37">
        <f t="shared" si="72"/>
        <v>6</v>
      </c>
    </row>
    <row r="3581">
      <c r="A3581" s="31">
        <v>30.0</v>
      </c>
      <c r="B3581" s="38">
        <v>46009.0</v>
      </c>
      <c r="C3581" s="42">
        <v>0.8230208333333333</v>
      </c>
      <c r="D3581" s="9" t="s">
        <v>12</v>
      </c>
      <c r="E3581" s="19"/>
      <c r="F3581" s="19"/>
      <c r="I3581" s="55">
        <f t="array" ref="I3581">IF(D3581="","",INDEX('Товары '!$D$2:$D$78, MATCH(D3581, 'Товары '!$B$2:$B$78, 0)))
</f>
        <v>13</v>
      </c>
      <c r="J3581" s="55">
        <f>IF(D3581="","",VLOOKUP(D3581, 'Товары '!$B$2:$C$78, 2, FALSE))
</f>
        <v>6.4</v>
      </c>
      <c r="K3581" s="37">
        <f t="shared" si="72"/>
        <v>6.6</v>
      </c>
    </row>
    <row r="3582">
      <c r="A3582" s="31">
        <v>31.0</v>
      </c>
      <c r="B3582" s="38">
        <v>46009.0</v>
      </c>
      <c r="C3582" s="42">
        <v>0.8294675925925926</v>
      </c>
      <c r="D3582" s="9" t="s">
        <v>14</v>
      </c>
      <c r="E3582" s="19"/>
      <c r="F3582" s="19"/>
      <c r="I3582" s="55">
        <f t="array" ref="I3582">IF(D3582="","",INDEX('Товары '!$D$2:$D$78, MATCH(D3582, 'Товары '!$B$2:$B$78, 0)))
</f>
        <v>15</v>
      </c>
      <c r="J3582" s="55">
        <f>IF(D3582="","",VLOOKUP(D3582, 'Товары '!$B$2:$C$78, 2, FALSE))
</f>
        <v>9</v>
      </c>
      <c r="K3582" s="37">
        <f t="shared" si="72"/>
        <v>6</v>
      </c>
    </row>
    <row r="3583">
      <c r="A3583" s="31">
        <v>32.0</v>
      </c>
      <c r="B3583" s="32">
        <v>46009.0</v>
      </c>
      <c r="C3583" s="33">
        <v>0.8308333333333333</v>
      </c>
      <c r="D3583" s="9" t="s">
        <v>14</v>
      </c>
      <c r="E3583" s="19"/>
      <c r="F3583" s="19"/>
      <c r="I3583" s="55">
        <f t="array" ref="I3583">IF(D3583="","",INDEX('Товары '!$D$2:$D$78, MATCH(D3583, 'Товары '!$B$2:$B$78, 0)))
</f>
        <v>15</v>
      </c>
      <c r="J3583" s="55">
        <f>IF(D3583="","",VLOOKUP(D3583, 'Товары '!$B$2:$C$78, 2, FALSE))
</f>
        <v>9</v>
      </c>
      <c r="K3583" s="37">
        <f t="shared" si="72"/>
        <v>6</v>
      </c>
    </row>
    <row r="3584">
      <c r="A3584" s="31">
        <v>33.0</v>
      </c>
      <c r="B3584" s="32">
        <v>46009.0</v>
      </c>
      <c r="C3584" s="33">
        <v>0.8309143518518518</v>
      </c>
      <c r="D3584" s="9" t="s">
        <v>12</v>
      </c>
      <c r="E3584" s="19"/>
      <c r="F3584" s="56"/>
      <c r="I3584" s="55">
        <f t="array" ref="I3584">IF(D3584="","",INDEX('Товары '!$D$2:$D$78, MATCH(D3584, 'Товары '!$B$2:$B$78, 0)))
</f>
        <v>13</v>
      </c>
      <c r="J3584" s="55">
        <f>IF(D3584="","",VLOOKUP(D3584, 'Товары '!$B$2:$C$78, 2, FALSE))
</f>
        <v>6.4</v>
      </c>
      <c r="K3584" s="37">
        <f t="shared" si="72"/>
        <v>6.6</v>
      </c>
    </row>
    <row r="3585">
      <c r="A3585" s="31">
        <v>34.0</v>
      </c>
      <c r="B3585" s="32">
        <v>46009.0</v>
      </c>
      <c r="C3585" s="33">
        <v>0.8554513888888889</v>
      </c>
      <c r="D3585" s="9" t="s">
        <v>20</v>
      </c>
      <c r="E3585" s="19"/>
      <c r="F3585" s="9"/>
      <c r="I3585" s="55">
        <f t="array" ref="I3585">IF(D3585="","",INDEX('Товары '!$D$2:$D$78, MATCH(D3585, 'Товары '!$B$2:$B$78, 0)))
</f>
        <v>15</v>
      </c>
      <c r="J3585" s="55">
        <f>IF(D3585="","",VLOOKUP(D3585, 'Товары '!$B$2:$C$78, 2, FALSE))
</f>
        <v>9</v>
      </c>
      <c r="K3585" s="37">
        <f t="shared" si="72"/>
        <v>6</v>
      </c>
    </row>
    <row r="3586">
      <c r="A3586" s="31">
        <v>35.0</v>
      </c>
      <c r="B3586" s="38">
        <v>46009.0</v>
      </c>
      <c r="C3586" s="42">
        <v>0.8555555555555555</v>
      </c>
      <c r="D3586" s="9" t="s">
        <v>20</v>
      </c>
      <c r="E3586" s="19"/>
      <c r="F3586" s="19"/>
      <c r="I3586" s="55">
        <f t="array" ref="I3586">IF(D3586="","",INDEX('Товары '!$D$2:$D$78, MATCH(D3586, 'Товары '!$B$2:$B$78, 0)))
</f>
        <v>15</v>
      </c>
      <c r="J3586" s="55">
        <f>IF(D3586="","",VLOOKUP(D3586, 'Товары '!$B$2:$C$78, 2, FALSE))
</f>
        <v>9</v>
      </c>
      <c r="K3586" s="37">
        <f t="shared" si="72"/>
        <v>6</v>
      </c>
    </row>
    <row r="3587">
      <c r="A3587" s="31">
        <v>36.0</v>
      </c>
      <c r="B3587" s="38">
        <v>46009.0</v>
      </c>
      <c r="C3587" s="42">
        <v>0.8702199074074074</v>
      </c>
      <c r="D3587" s="9" t="s">
        <v>20</v>
      </c>
      <c r="E3587" s="19"/>
      <c r="F3587" s="19"/>
      <c r="I3587" s="55">
        <f t="array" ref="I3587">IF(D3587="","",INDEX('Товары '!$D$2:$D$78, MATCH(D3587, 'Товары '!$B$2:$B$78, 0)))
</f>
        <v>15</v>
      </c>
      <c r="J3587" s="55">
        <f>IF(D3587="","",VLOOKUP(D3587, 'Товары '!$B$2:$C$78, 2, FALSE))
</f>
        <v>9</v>
      </c>
      <c r="K3587" s="37">
        <f t="shared" si="72"/>
        <v>6</v>
      </c>
    </row>
    <row r="3588">
      <c r="A3588" s="31">
        <v>37.0</v>
      </c>
      <c r="B3588" s="32">
        <v>46009.0</v>
      </c>
      <c r="C3588" s="33">
        <v>0.8989814814814815</v>
      </c>
      <c r="D3588" s="9" t="s">
        <v>20</v>
      </c>
      <c r="E3588" s="19"/>
      <c r="F3588" s="19"/>
      <c r="I3588" s="55">
        <f t="array" ref="I3588">IF(D3588="","",INDEX('Товары '!$D$2:$D$78, MATCH(D3588, 'Товары '!$B$2:$B$78, 0)))
</f>
        <v>15</v>
      </c>
      <c r="J3588" s="55">
        <f>IF(D3588="","",VLOOKUP(D3588, 'Товары '!$B$2:$C$78, 2, FALSE))
</f>
        <v>9</v>
      </c>
      <c r="K3588" s="37">
        <f t="shared" si="72"/>
        <v>6</v>
      </c>
    </row>
    <row r="3589">
      <c r="A3589" s="31">
        <v>38.0</v>
      </c>
      <c r="B3589" s="38">
        <v>46009.0</v>
      </c>
      <c r="C3589" s="42">
        <v>0.899074074074074</v>
      </c>
      <c r="D3589" s="9" t="s">
        <v>18</v>
      </c>
      <c r="E3589" s="19"/>
      <c r="F3589" s="19"/>
      <c r="I3589" s="55">
        <f t="array" ref="I3589">IF(D3589="","",INDEX('Товары '!$D$2:$D$78, MATCH(D3589, 'Товары '!$B$2:$B$78, 0)))
</f>
        <v>15</v>
      </c>
      <c r="J3589" s="55">
        <f>IF(D3589="","",VLOOKUP(D3589, 'Товары '!$B$2:$C$78, 2, FALSE))
</f>
        <v>8</v>
      </c>
      <c r="K3589" s="37">
        <f t="shared" si="72"/>
        <v>7</v>
      </c>
    </row>
    <row r="3590">
      <c r="A3590" s="31">
        <v>39.0</v>
      </c>
      <c r="B3590" s="38">
        <v>46009.0</v>
      </c>
      <c r="C3590" s="42">
        <v>0.9069328703703704</v>
      </c>
      <c r="D3590" s="9" t="s">
        <v>12</v>
      </c>
      <c r="E3590" s="19"/>
      <c r="F3590" s="19"/>
      <c r="I3590" s="55">
        <f t="array" ref="I3590">IF(D3590="","",INDEX('Товары '!$D$2:$D$78, MATCH(D3590, 'Товары '!$B$2:$B$78, 0)))
</f>
        <v>13</v>
      </c>
      <c r="J3590" s="55">
        <f>IF(D3590="","",VLOOKUP(D3590, 'Товары '!$B$2:$C$78, 2, FALSE))
</f>
        <v>6.4</v>
      </c>
      <c r="K3590" s="37">
        <f t="shared" si="72"/>
        <v>6.6</v>
      </c>
    </row>
    <row r="3591">
      <c r="A3591" s="31">
        <v>40.0</v>
      </c>
      <c r="B3591" s="38">
        <v>46009.0</v>
      </c>
      <c r="C3591" s="42">
        <v>0.9070254629629629</v>
      </c>
      <c r="D3591" s="9" t="s">
        <v>12</v>
      </c>
      <c r="E3591" s="19"/>
      <c r="F3591" s="19"/>
      <c r="I3591" s="55">
        <f t="array" ref="I3591">IF(D3591="","",INDEX('Товары '!$D$2:$D$78, MATCH(D3591, 'Товары '!$B$2:$B$78, 0)))
</f>
        <v>13</v>
      </c>
      <c r="J3591" s="55">
        <f>IF(D3591="","",VLOOKUP(D3591, 'Товары '!$B$2:$C$78, 2, FALSE))
</f>
        <v>6.4</v>
      </c>
      <c r="K3591" s="37">
        <f t="shared" si="72"/>
        <v>6.6</v>
      </c>
    </row>
    <row r="3592">
      <c r="A3592" s="31">
        <v>41.0</v>
      </c>
      <c r="B3592" s="38"/>
      <c r="C3592" s="42"/>
      <c r="D3592" s="9"/>
      <c r="E3592" s="19"/>
      <c r="F3592" s="9"/>
      <c r="I3592" s="55" t="str">
        <f t="array" ref="I3592">IF(D3592="","",INDEX('Товары '!$D$2:$D$78, MATCH(D3592, 'Товары '!$B$2:$B$78, 0)))
</f>
        <v/>
      </c>
      <c r="J3592" s="55" t="str">
        <f>IF(D3592="","",VLOOKUP(D3592, 'Товары '!$B$2:$C$78, 2, FALSE))
</f>
        <v/>
      </c>
      <c r="K3592" s="37">
        <f t="shared" si="72"/>
        <v>0</v>
      </c>
    </row>
    <row r="3593">
      <c r="A3593" s="31">
        <v>42.0</v>
      </c>
      <c r="B3593" s="32"/>
      <c r="C3593" s="33"/>
      <c r="D3593" s="9"/>
      <c r="E3593" s="19"/>
      <c r="F3593" s="19"/>
      <c r="I3593" s="19" t="str">
        <f t="array" ref="I3593">IF(D3593="","",INDEX('Товары '!$D$2:$D$78, MATCH(D3593, 'Товары '!$B$2:$B$78, 0)))
</f>
        <v/>
      </c>
      <c r="J3593" s="19" t="str">
        <f>IF(D3593="","",VLOOKUP(D3593, 'Товары '!$B$2:$C$78, 2, FALSE))
</f>
        <v/>
      </c>
      <c r="K3593" s="37">
        <f t="shared" si="72"/>
        <v>0</v>
      </c>
    </row>
    <row r="3594">
      <c r="A3594" s="31">
        <v>43.0</v>
      </c>
      <c r="B3594" s="32"/>
      <c r="C3594" s="33"/>
      <c r="D3594" s="9"/>
      <c r="E3594" s="19"/>
      <c r="F3594" s="19"/>
      <c r="I3594" s="19" t="str">
        <f t="array" ref="I3594">IF(D3594="","",INDEX('Товары '!$D$2:$D$78, MATCH(D3594, 'Товары '!$B$2:$B$78, 0)))
</f>
        <v/>
      </c>
      <c r="J3594" s="19" t="str">
        <f>IF(D3594="","",VLOOKUP(D3594, 'Товары '!$B$2:$C$78, 2, FALSE))
</f>
        <v/>
      </c>
      <c r="K3594" s="37">
        <f t="shared" si="72"/>
        <v>0</v>
      </c>
    </row>
    <row r="3595">
      <c r="A3595" s="31">
        <v>44.0</v>
      </c>
      <c r="B3595" s="45"/>
      <c r="C3595" s="46"/>
      <c r="D3595" s="9"/>
      <c r="E3595" s="19"/>
      <c r="F3595" s="19"/>
      <c r="I3595" s="19" t="str">
        <f t="array" ref="I3595">IF(D3595="","",INDEX('Товары '!$D$2:$D$78, MATCH(D3595, 'Товары '!$B$2:$B$78, 0)))
</f>
        <v/>
      </c>
      <c r="J3595" s="19" t="str">
        <f>IF(D3595="","",VLOOKUP(D3595, 'Товары '!$B$2:$C$78, 2, FALSE))
</f>
        <v/>
      </c>
      <c r="K3595" s="37">
        <f t="shared" si="72"/>
        <v>0</v>
      </c>
    </row>
    <row r="3596">
      <c r="A3596" s="31">
        <v>45.0</v>
      </c>
      <c r="B3596" s="32"/>
      <c r="C3596" s="33"/>
      <c r="D3596" s="9"/>
      <c r="E3596" s="19"/>
      <c r="F3596" s="19"/>
      <c r="I3596" s="19" t="str">
        <f t="array" ref="I3596">IF(D3596="","",INDEX('Товары '!$D$2:$D$78, MATCH(D3596, 'Товары '!$B$2:$B$78, 0)))
</f>
        <v/>
      </c>
      <c r="J3596" s="19" t="str">
        <f>IF(D3596="","",VLOOKUP(D3596, 'Товары '!$B$2:$C$78, 2, FALSE))
</f>
        <v/>
      </c>
      <c r="K3596" s="37">
        <f t="shared" si="72"/>
        <v>0</v>
      </c>
    </row>
    <row r="3597">
      <c r="A3597" s="31">
        <v>46.0</v>
      </c>
      <c r="B3597" s="32"/>
      <c r="C3597" s="33"/>
      <c r="D3597" s="9"/>
      <c r="E3597" s="19"/>
      <c r="F3597" s="19"/>
      <c r="I3597" s="19" t="str">
        <f t="array" ref="I3597">IF(D3597="","",INDEX('Товары '!$D$2:$D$78, MATCH(D3597, 'Товары '!$B$2:$B$78, 0)))
</f>
        <v/>
      </c>
      <c r="J3597" s="19" t="str">
        <f>IF(D3597="","",VLOOKUP(D3597, 'Товары '!$B$2:$C$78, 2, FALSE))
</f>
        <v/>
      </c>
      <c r="K3597" s="37">
        <f t="shared" si="72"/>
        <v>0</v>
      </c>
    </row>
    <row r="3598">
      <c r="A3598" s="31">
        <v>47.0</v>
      </c>
      <c r="B3598" s="32"/>
      <c r="C3598" s="33"/>
      <c r="D3598" s="9"/>
      <c r="E3598" s="19"/>
      <c r="F3598" s="19"/>
      <c r="I3598" s="19" t="str">
        <f t="array" ref="I3598">IF(D3598="","",INDEX('Товары '!$D$2:$D$78, MATCH(D3598, 'Товары '!$B$2:$B$78, 0)))
</f>
        <v/>
      </c>
      <c r="J3598" s="19" t="str">
        <f>IF(D3598="","",VLOOKUP(D3598, 'Товары '!$B$2:$C$78, 2, FALSE))
</f>
        <v/>
      </c>
      <c r="K3598" s="37">
        <f t="shared" si="72"/>
        <v>0</v>
      </c>
    </row>
    <row r="3599">
      <c r="A3599" s="31">
        <v>48.0</v>
      </c>
      <c r="B3599" s="45"/>
      <c r="C3599" s="46"/>
      <c r="D3599" s="23"/>
      <c r="E3599" s="19"/>
      <c r="F3599" s="19"/>
      <c r="I3599" s="19" t="str">
        <f t="array" ref="I3599">IF(D3599="","",INDEX('Товары '!$D$2:$D$78, MATCH(D3599, 'Товары '!$B$2:$B$78, 0)))
</f>
        <v/>
      </c>
      <c r="J3599" s="19" t="str">
        <f>IF(D3599="","",VLOOKUP(D3599, 'Товары '!$B$2:$C$78, 2, FALSE))
</f>
        <v/>
      </c>
      <c r="K3599" s="37">
        <f t="shared" si="72"/>
        <v>0</v>
      </c>
    </row>
    <row r="3600">
      <c r="A3600" s="31">
        <v>49.0</v>
      </c>
      <c r="B3600" s="45"/>
      <c r="C3600" s="46"/>
      <c r="D3600" s="23"/>
      <c r="E3600" s="19"/>
      <c r="F3600" s="19"/>
      <c r="I3600" s="19" t="str">
        <f t="array" ref="I3600">IF(D3600="","",INDEX('Товары '!$D$2:$D$78, MATCH(D3600, 'Товары '!$B$2:$B$78, 0)))
</f>
        <v/>
      </c>
      <c r="J3600" s="19" t="str">
        <f>IF(D3600="","",VLOOKUP(D3600, 'Товары '!$B$2:$C$78, 2, FALSE))
</f>
        <v/>
      </c>
      <c r="K3600" s="37">
        <f t="shared" si="72"/>
        <v>0</v>
      </c>
    </row>
    <row r="3601">
      <c r="A3601" s="31">
        <v>50.0</v>
      </c>
      <c r="B3601" s="45"/>
      <c r="C3601" s="46"/>
      <c r="D3601" s="23"/>
      <c r="E3601" s="19"/>
      <c r="F3601" s="19"/>
      <c r="I3601" s="19" t="str">
        <f t="array" ref="I3601">IF(D3601="","",INDEX('Товары '!$D$2:$D$78, MATCH(D3601, 'Товары '!$B$2:$B$78, 0)))
</f>
        <v/>
      </c>
      <c r="J3601" s="19" t="str">
        <f>IF(D3601="","",VLOOKUP(D3601, 'Товары '!$B$2:$C$78, 2, FALSE))
</f>
        <v/>
      </c>
      <c r="K3601" s="37">
        <f t="shared" si="72"/>
        <v>0</v>
      </c>
    </row>
    <row r="3602">
      <c r="A3602" s="31">
        <v>51.0</v>
      </c>
      <c r="B3602" s="45"/>
      <c r="C3602" s="46"/>
      <c r="D3602" s="23"/>
      <c r="E3602" s="19"/>
      <c r="F3602" s="19"/>
      <c r="I3602" s="19" t="str">
        <f t="array" ref="I3602">IF(D3602="","",INDEX('Товары '!$D$2:$D$78, MATCH(D3602, 'Товары '!$B$2:$B$78, 0)))
</f>
        <v/>
      </c>
      <c r="J3602" s="19" t="str">
        <f>IF(D3602="","",VLOOKUP(D3602, 'Товары '!$B$2:$C$78, 2, FALSE))
</f>
        <v/>
      </c>
      <c r="K3602" s="37">
        <f t="shared" si="72"/>
        <v>0</v>
      </c>
    </row>
    <row r="3603">
      <c r="A3603" s="31">
        <v>52.0</v>
      </c>
      <c r="B3603" s="45"/>
      <c r="C3603" s="46"/>
      <c r="D3603" s="23"/>
      <c r="E3603" s="19"/>
      <c r="F3603" s="19"/>
      <c r="I3603" s="19" t="str">
        <f t="array" ref="I3603">IF(D3603="","",INDEX('Товары '!$D$2:$D$78, MATCH(D3603, 'Товары '!$B$2:$B$78, 0)))
</f>
        <v/>
      </c>
      <c r="J3603" s="19" t="str">
        <f>IF(D3603="","",VLOOKUP(D3603, 'Товары '!$B$2:$C$78, 2, FALSE))
</f>
        <v/>
      </c>
      <c r="K3603" s="37">
        <f t="shared" si="72"/>
        <v>0</v>
      </c>
    </row>
    <row r="3604">
      <c r="A3604" s="31">
        <v>53.0</v>
      </c>
      <c r="B3604" s="45"/>
      <c r="C3604" s="46"/>
      <c r="D3604" s="23"/>
      <c r="E3604" s="19"/>
      <c r="F3604" s="19"/>
      <c r="I3604" s="19" t="str">
        <f t="array" ref="I3604">IF(D3604="","",INDEX('Товары '!$D$2:$D$78, MATCH(D3604, 'Товары '!$B$2:$B$78, 0)))
</f>
        <v/>
      </c>
      <c r="J3604" s="19" t="str">
        <f>IF(D3604="","",VLOOKUP(D3604, 'Товары '!$B$2:$C$78, 2, FALSE))
</f>
        <v/>
      </c>
      <c r="K3604" s="37">
        <f t="shared" si="72"/>
        <v>0</v>
      </c>
    </row>
    <row r="3605">
      <c r="A3605" s="31">
        <v>54.0</v>
      </c>
      <c r="B3605" s="45"/>
      <c r="C3605" s="46"/>
      <c r="D3605" s="23"/>
      <c r="E3605" s="19"/>
      <c r="F3605" s="19"/>
      <c r="I3605" s="19" t="str">
        <f t="array" ref="I3605">IF(D3605="","",INDEX('Товары '!$D$2:$D$78, MATCH(D3605, 'Товары '!$B$2:$B$78, 0)))
</f>
        <v/>
      </c>
      <c r="J3605" s="19" t="str">
        <f>IF(D3605="","",VLOOKUP(D3605, 'Товары '!$B$2:$C$78, 2, FALSE))
</f>
        <v/>
      </c>
      <c r="K3605" s="37">
        <f t="shared" si="72"/>
        <v>0</v>
      </c>
    </row>
    <row r="3606">
      <c r="A3606" s="31">
        <v>55.0</v>
      </c>
      <c r="B3606" s="45"/>
      <c r="C3606" s="46"/>
      <c r="D3606" s="23"/>
      <c r="E3606" s="19"/>
      <c r="F3606" s="19"/>
      <c r="I3606" s="19" t="str">
        <f t="array" ref="I3606">IF(D3606="","",INDEX('Товары '!$D$2:$D$78, MATCH(D3606, 'Товары '!$B$2:$B$78, 0)))
</f>
        <v/>
      </c>
      <c r="J3606" s="19" t="str">
        <f>IF(D3606="","",VLOOKUP(D3606, 'Товары '!$B$2:$C$78, 2, FALSE))
</f>
        <v/>
      </c>
      <c r="K3606" s="37">
        <f t="shared" si="72"/>
        <v>0</v>
      </c>
    </row>
    <row r="3607">
      <c r="A3607" s="31">
        <v>56.0</v>
      </c>
      <c r="B3607" s="45"/>
      <c r="C3607" s="46"/>
      <c r="D3607" s="23"/>
      <c r="E3607" s="19"/>
      <c r="F3607" s="19"/>
      <c r="I3607" s="19" t="str">
        <f t="array" ref="I3607">IF(D3607="","",INDEX('Товары '!$D$2:$D$78, MATCH(D3607, 'Товары '!$B$2:$B$78, 0)))
</f>
        <v/>
      </c>
      <c r="J3607" s="19" t="str">
        <f>IF(D3607="","",VLOOKUP(D3607, 'Товары '!$B$2:$C$78, 2, FALSE))
</f>
        <v/>
      </c>
      <c r="K3607" s="37">
        <f t="shared" si="72"/>
        <v>0</v>
      </c>
    </row>
    <row r="3608">
      <c r="A3608" s="31">
        <v>57.0</v>
      </c>
      <c r="B3608" s="45"/>
      <c r="C3608" s="46"/>
      <c r="D3608" s="23"/>
      <c r="E3608" s="19"/>
      <c r="F3608" s="19"/>
      <c r="I3608" s="19" t="str">
        <f t="array" ref="I3608">IF(D3608="","",INDEX('Товары '!$D$2:$D$78, MATCH(D3608, 'Товары '!$B$2:$B$78, 0)))
</f>
        <v/>
      </c>
      <c r="J3608" s="19" t="str">
        <f>IF(D3608="","",VLOOKUP(D3608, 'Товары '!$B$2:$C$78, 2, FALSE))
</f>
        <v/>
      </c>
      <c r="K3608" s="37">
        <f t="shared" si="72"/>
        <v>0</v>
      </c>
    </row>
    <row r="3609">
      <c r="A3609" s="31">
        <v>58.0</v>
      </c>
      <c r="B3609" s="45"/>
      <c r="C3609" s="46"/>
      <c r="D3609" s="23"/>
      <c r="E3609" s="19"/>
      <c r="F3609" s="19"/>
      <c r="I3609" s="19" t="str">
        <f t="array" ref="I3609">IF(D3609="","",INDEX('Товары '!$D$2:$D$78, MATCH(D3609, 'Товары '!$B$2:$B$78, 0)))
</f>
        <v/>
      </c>
      <c r="J3609" s="19" t="str">
        <f>IF(D3609="","",VLOOKUP(D3609, 'Товары '!$B$2:$C$78, 2, FALSE))
</f>
        <v/>
      </c>
      <c r="K3609" s="37">
        <f t="shared" si="72"/>
        <v>0</v>
      </c>
    </row>
    <row r="3610">
      <c r="A3610" s="31">
        <v>59.0</v>
      </c>
      <c r="B3610" s="45"/>
      <c r="C3610" s="46"/>
      <c r="D3610" s="23"/>
      <c r="E3610" s="19"/>
      <c r="F3610" s="19"/>
      <c r="I3610" s="19" t="str">
        <f t="array" ref="I3610">IF(D3610="","",INDEX('Товары '!$D$2:$D$78, MATCH(D3610, 'Товары '!$B$2:$B$78, 0)))
</f>
        <v/>
      </c>
      <c r="J3610" s="19" t="str">
        <f>IF(D3610="","",VLOOKUP(D3610, 'Товары '!$B$2:$C$78, 2, FALSE))
</f>
        <v/>
      </c>
      <c r="K3610" s="37">
        <f t="shared" si="72"/>
        <v>0</v>
      </c>
    </row>
    <row r="3611">
      <c r="A3611" s="31">
        <v>60.0</v>
      </c>
      <c r="B3611" s="45"/>
      <c r="C3611" s="46"/>
      <c r="D3611" s="23"/>
      <c r="E3611" s="19"/>
      <c r="F3611" s="19"/>
      <c r="I3611" s="19" t="str">
        <f t="array" ref="I3611">IF(D3611="","",INDEX('Товары '!$D$2:$D$78, MATCH(D3611, 'Товары '!$B$2:$B$78, 0)))
</f>
        <v/>
      </c>
      <c r="J3611" s="19" t="str">
        <f>IF(D3611="","",VLOOKUP(D3611, 'Товары '!$B$2:$C$78, 2, FALSE))
</f>
        <v/>
      </c>
      <c r="K3611" s="37">
        <f t="shared" si="72"/>
        <v>0</v>
      </c>
    </row>
    <row r="3612">
      <c r="A3612" s="24" t="s">
        <v>0</v>
      </c>
      <c r="B3612" s="25" t="s">
        <v>1</v>
      </c>
      <c r="C3612" s="26" t="s">
        <v>2</v>
      </c>
      <c r="D3612" s="27" t="s">
        <v>3</v>
      </c>
      <c r="E3612" s="24" t="s">
        <v>4</v>
      </c>
      <c r="F3612" s="24" t="s">
        <v>5</v>
      </c>
      <c r="G3612" s="28" t="s">
        <v>6</v>
      </c>
      <c r="H3612" s="47" t="s">
        <v>7</v>
      </c>
      <c r="I3612" s="24" t="s">
        <v>8</v>
      </c>
      <c r="J3612" s="24" t="s">
        <v>9</v>
      </c>
      <c r="K3612" s="30" t="s">
        <v>10</v>
      </c>
    </row>
    <row r="3615">
      <c r="A3615" s="31">
        <v>1.0</v>
      </c>
      <c r="B3615" s="38">
        <v>46010.0</v>
      </c>
      <c r="C3615" s="42">
        <v>0.5664583333333333</v>
      </c>
      <c r="D3615" s="9" t="s">
        <v>12</v>
      </c>
      <c r="E3615" s="19"/>
      <c r="F3615" s="56">
        <v>1.0</v>
      </c>
      <c r="G3615" s="53">
        <f>SUM(K3615:K3675)</f>
        <v>277.3</v>
      </c>
      <c r="H3615" s="54">
        <f>SUM(J3615:K3675)</f>
        <v>649</v>
      </c>
      <c r="I3615" s="55">
        <f t="array" ref="I3615">IF(D3615="","",INDEX('Товары '!$D$2:$D$78, MATCH(D3615, 'Товары '!$B$2:$B$78, 0)))
</f>
        <v>13</v>
      </c>
      <c r="J3615" s="55">
        <f>IF(D3615="","",VLOOKUP(D3615, 'Товары '!$B$2:$C$78, 2, FALSE))
</f>
        <v>6.4</v>
      </c>
      <c r="K3615" s="37">
        <f t="shared" ref="K3615:K3675" si="73">IF(OR(I3615="", J3615=""), "", VALUE(I3615) - VALUE(J3615))-F3615
</f>
        <v>5.6</v>
      </c>
    </row>
    <row r="3616">
      <c r="A3616" s="31">
        <v>2.0</v>
      </c>
      <c r="B3616" s="38">
        <v>46010.0</v>
      </c>
      <c r="C3616" s="39">
        <v>0.6147453703703704</v>
      </c>
      <c r="D3616" s="9" t="s">
        <v>12</v>
      </c>
      <c r="E3616" s="19"/>
      <c r="F3616" s="19"/>
      <c r="I3616" s="55">
        <f t="array" ref="I3616">IF(D3616="","",INDEX('Товары '!$D$2:$D$78, MATCH(D3616, 'Товары '!$B$2:$B$78, 0)))
</f>
        <v>13</v>
      </c>
      <c r="J3616" s="55">
        <f>IF(D3616="","",VLOOKUP(D3616, 'Товары '!$B$2:$C$78, 2, FALSE))
</f>
        <v>6.4</v>
      </c>
      <c r="K3616" s="37">
        <f t="shared" si="73"/>
        <v>6.6</v>
      </c>
    </row>
    <row r="3617">
      <c r="A3617" s="31">
        <v>3.0</v>
      </c>
      <c r="B3617" s="41">
        <v>46010.0</v>
      </c>
      <c r="C3617" s="42">
        <v>0.6259722222222223</v>
      </c>
      <c r="D3617" s="9" t="s">
        <v>22</v>
      </c>
      <c r="E3617" s="19"/>
      <c r="F3617" s="19"/>
      <c r="I3617" s="55">
        <f t="array" ref="I3617">IF(D3617="","",INDEX('Товары '!$D$2:$D$78, MATCH(D3617, 'Товары '!$B$2:$B$78, 0)))
</f>
        <v>15</v>
      </c>
      <c r="J3617" s="55">
        <f>IF(D3617="","",VLOOKUP(D3617, 'Товары '!$B$2:$C$78, 2, FALSE))
</f>
        <v>6</v>
      </c>
      <c r="K3617" s="37">
        <f t="shared" si="73"/>
        <v>9</v>
      </c>
    </row>
    <row r="3618">
      <c r="A3618" s="31">
        <v>4.0</v>
      </c>
      <c r="B3618" s="41">
        <v>46010.0</v>
      </c>
      <c r="C3618" s="42">
        <v>0.6263773148148148</v>
      </c>
      <c r="D3618" s="9" t="s">
        <v>11</v>
      </c>
      <c r="E3618" s="19"/>
      <c r="F3618" s="19"/>
      <c r="I3618" s="31">
        <f t="array" ref="I3618">IF(D3618="","",INDEX('Товары '!$D$2:$D$78, MATCH(D3618, 'Товары '!$B$2:$B$78, 0)))
</f>
        <v>15</v>
      </c>
      <c r="J3618" s="55">
        <f>IF(D3618="","",VLOOKUP(D3618, 'Товары '!$B$2:$C$78, 2, FALSE))
</f>
        <v>9</v>
      </c>
      <c r="K3618" s="37">
        <f t="shared" si="73"/>
        <v>6</v>
      </c>
    </row>
    <row r="3619">
      <c r="A3619" s="31">
        <v>5.0</v>
      </c>
      <c r="B3619" s="41">
        <v>46010.0</v>
      </c>
      <c r="C3619" s="42">
        <v>0.6264351851851852</v>
      </c>
      <c r="D3619" s="9" t="s">
        <v>12</v>
      </c>
      <c r="E3619" s="19"/>
      <c r="F3619" s="19"/>
      <c r="I3619" s="55">
        <f t="array" ref="I3619">IF(D3619="","",INDEX('Товары '!$D$2:$D$78, MATCH(D3619, 'Товары '!$B$2:$B$78, 0)))
</f>
        <v>13</v>
      </c>
      <c r="J3619" s="55">
        <f>IF(D3619="","",VLOOKUP(D3619, 'Товары '!$B$2:$C$78, 2, FALSE))
</f>
        <v>6.4</v>
      </c>
      <c r="K3619" s="37">
        <f t="shared" si="73"/>
        <v>6.6</v>
      </c>
    </row>
    <row r="3620">
      <c r="A3620" s="31">
        <v>6.0</v>
      </c>
      <c r="B3620" s="38">
        <v>46010.0</v>
      </c>
      <c r="C3620" s="42">
        <v>0.6419560185185185</v>
      </c>
      <c r="D3620" s="9" t="s">
        <v>11</v>
      </c>
      <c r="E3620" s="19"/>
      <c r="F3620" s="9"/>
      <c r="I3620" s="55">
        <f t="array" ref="I3620">IF(D3620="","",INDEX('Товары '!$D$2:$D$78, MATCH(D3620, 'Товары '!$B$2:$B$78, 0)))
</f>
        <v>15</v>
      </c>
      <c r="J3620" s="55">
        <f>IF(D3620="","",VLOOKUP(D3620, 'Товары '!$B$2:$C$78, 2, FALSE))
</f>
        <v>9</v>
      </c>
      <c r="K3620" s="37">
        <f t="shared" si="73"/>
        <v>6</v>
      </c>
    </row>
    <row r="3621">
      <c r="A3621" s="31">
        <v>7.0</v>
      </c>
      <c r="B3621" s="38">
        <v>46010.0</v>
      </c>
      <c r="C3621" s="42">
        <v>0.7150347222222222</v>
      </c>
      <c r="D3621" s="9" t="s">
        <v>20</v>
      </c>
      <c r="E3621" s="19"/>
      <c r="F3621" s="19"/>
      <c r="I3621" s="55">
        <f t="array" ref="I3621">IF(D3621="","",INDEX('Товары '!$D$2:$D$78, MATCH(D3621, 'Товары '!$B$2:$B$78, 0)))
</f>
        <v>15</v>
      </c>
      <c r="J3621" s="55">
        <f>IF(D3621="","",VLOOKUP(D3621, 'Товары '!$B$2:$C$78, 2, FALSE))
</f>
        <v>9</v>
      </c>
      <c r="K3621" s="37">
        <f t="shared" si="73"/>
        <v>6</v>
      </c>
    </row>
    <row r="3622">
      <c r="A3622" s="31">
        <v>8.0</v>
      </c>
      <c r="B3622" s="38">
        <v>46010.0</v>
      </c>
      <c r="C3622" s="42">
        <v>0.7151388888888889</v>
      </c>
      <c r="D3622" s="9" t="s">
        <v>24</v>
      </c>
      <c r="E3622" s="19"/>
      <c r="F3622" s="19"/>
      <c r="I3622" s="55">
        <f t="array" ref="I3622">IF(D3622="","",INDEX('Товары '!$D$2:$D$78, MATCH(D3622, 'Товары '!$B$2:$B$78, 0)))
</f>
        <v>15</v>
      </c>
      <c r="J3622" s="55">
        <f>IF(D3622="","",VLOOKUP(D3622, 'Товары '!$B$2:$C$78, 2, FALSE))
</f>
        <v>8.5</v>
      </c>
      <c r="K3622" s="37">
        <f t="shared" si="73"/>
        <v>6.5</v>
      </c>
    </row>
    <row r="3623">
      <c r="A3623" s="31">
        <v>9.0</v>
      </c>
      <c r="B3623" s="38">
        <v>46010.0</v>
      </c>
      <c r="C3623" s="42">
        <v>0.7218171296296296</v>
      </c>
      <c r="D3623" s="9" t="s">
        <v>11</v>
      </c>
      <c r="E3623" s="19"/>
      <c r="F3623" s="19"/>
      <c r="I3623" s="31">
        <f t="array" ref="I3623">IF(D3623="","",INDEX('Товары '!$D$2:$D$78, MATCH(D3623, 'Товары '!$B$2:$B$78, 0)))
</f>
        <v>15</v>
      </c>
      <c r="J3623" s="55">
        <f>IF(D3623="","",VLOOKUP(D3623, 'Товары '!$B$2:$C$78, 2, FALSE))
</f>
        <v>9</v>
      </c>
      <c r="K3623" s="37">
        <f t="shared" si="73"/>
        <v>6</v>
      </c>
    </row>
    <row r="3624">
      <c r="A3624" s="31">
        <v>10.0</v>
      </c>
      <c r="B3624" s="38">
        <v>46010.0</v>
      </c>
      <c r="C3624" s="42">
        <v>0.7479976851851852</v>
      </c>
      <c r="D3624" s="9" t="s">
        <v>22</v>
      </c>
      <c r="E3624" s="19"/>
      <c r="F3624" s="19"/>
      <c r="I3624" s="55">
        <f t="array" ref="I3624">IF(D3624="","",INDEX('Товары '!$D$2:$D$78, MATCH(D3624, 'Товары '!$B$2:$B$78, 0)))
</f>
        <v>15</v>
      </c>
      <c r="J3624" s="55">
        <f>IF(D3624="","",VLOOKUP(D3624, 'Товары '!$B$2:$C$78, 2, FALSE))
</f>
        <v>6</v>
      </c>
      <c r="K3624" s="37">
        <f t="shared" si="73"/>
        <v>9</v>
      </c>
    </row>
    <row r="3625">
      <c r="A3625" s="31">
        <v>11.0</v>
      </c>
      <c r="B3625" s="38">
        <v>46010.0</v>
      </c>
      <c r="C3625" s="42">
        <v>0.7480092592592592</v>
      </c>
      <c r="D3625" s="9" t="s">
        <v>22</v>
      </c>
      <c r="E3625" s="19"/>
      <c r="F3625" s="19"/>
      <c r="I3625" s="55">
        <f t="array" ref="I3625">IF(D3625="","",INDEX('Товары '!$D$2:$D$78, MATCH(D3625, 'Товары '!$B$2:$B$78, 0)))
</f>
        <v>15</v>
      </c>
      <c r="J3625" s="55">
        <f>IF(D3625="","",VLOOKUP(D3625, 'Товары '!$B$2:$C$78, 2, FALSE))
</f>
        <v>6</v>
      </c>
      <c r="K3625" s="37">
        <f t="shared" si="73"/>
        <v>9</v>
      </c>
    </row>
    <row r="3626">
      <c r="A3626" s="31">
        <v>12.0</v>
      </c>
      <c r="B3626" s="38">
        <v>46010.0</v>
      </c>
      <c r="C3626" s="42">
        <v>0.7481134259259259</v>
      </c>
      <c r="D3626" s="9" t="s">
        <v>22</v>
      </c>
      <c r="E3626" s="19"/>
      <c r="F3626" s="19"/>
      <c r="I3626" s="55">
        <f t="array" ref="I3626">IF(D3626="","",INDEX('Товары '!$D$2:$D$78, MATCH(D3626, 'Товары '!$B$2:$B$78, 0)))
</f>
        <v>15</v>
      </c>
      <c r="J3626" s="55">
        <f>IF(D3626="","",VLOOKUP(D3626, 'Товары '!$B$2:$C$78, 2, FALSE))
</f>
        <v>6</v>
      </c>
      <c r="K3626" s="37">
        <f t="shared" si="73"/>
        <v>9</v>
      </c>
    </row>
    <row r="3627">
      <c r="A3627" s="19"/>
      <c r="B3627" s="38"/>
      <c r="C3627" s="42"/>
      <c r="D3627" s="9" t="s">
        <v>22</v>
      </c>
      <c r="E3627" s="19"/>
      <c r="F3627" s="9"/>
      <c r="I3627" s="55">
        <f t="array" ref="I3627">IF(D3627="","",INDEX('Товары '!$D$2:$D$78, MATCH(D3627, 'Товары '!$B$2:$B$78, 0)))
</f>
        <v>15</v>
      </c>
      <c r="J3627" s="55">
        <f>IF(D3627="","",VLOOKUP(D3627, 'Товары '!$B$2:$C$78, 2, FALSE))
</f>
        <v>6</v>
      </c>
      <c r="K3627" s="37">
        <f t="shared" si="73"/>
        <v>9</v>
      </c>
    </row>
    <row r="3628">
      <c r="A3628" s="31">
        <v>13.0</v>
      </c>
      <c r="B3628" s="38">
        <v>46010.0</v>
      </c>
      <c r="C3628" s="42">
        <v>0.7490509259259259</v>
      </c>
      <c r="D3628" s="9" t="s">
        <v>12</v>
      </c>
      <c r="E3628" s="19"/>
      <c r="F3628" s="19"/>
      <c r="I3628" s="55">
        <f t="array" ref="I3628">IF(D3628="","",INDEX('Товары '!$D$2:$D$78, MATCH(D3628, 'Товары '!$B$2:$B$78, 0)))
</f>
        <v>13</v>
      </c>
      <c r="J3628" s="55">
        <f>IF(D3628="","",VLOOKUP(D3628, 'Товары '!$B$2:$C$78, 2, FALSE))
</f>
        <v>6.4</v>
      </c>
      <c r="K3628" s="37">
        <f t="shared" si="73"/>
        <v>6.6</v>
      </c>
    </row>
    <row r="3629">
      <c r="A3629" s="31">
        <v>14.0</v>
      </c>
      <c r="B3629" s="38">
        <v>46010.0</v>
      </c>
      <c r="C3629" s="42">
        <v>0.7520949074074074</v>
      </c>
      <c r="D3629" s="9" t="s">
        <v>23</v>
      </c>
      <c r="E3629" s="19"/>
      <c r="F3629" s="19"/>
      <c r="I3629" s="55">
        <f t="array" ref="I3629">IF(D3629="","",INDEX('Товары '!$D$2:$D$78, MATCH(D3629, 'Товары '!$B$2:$B$78, 0)))
</f>
        <v>15</v>
      </c>
      <c r="J3629" s="55">
        <f>IF(D3629="","",VLOOKUP(D3629, 'Товары '!$B$2:$C$78, 2, FALSE))
</f>
        <v>8.5</v>
      </c>
      <c r="K3629" s="37">
        <f t="shared" si="73"/>
        <v>6.5</v>
      </c>
    </row>
    <row r="3630">
      <c r="A3630" s="31">
        <v>15.0</v>
      </c>
      <c r="B3630" s="38">
        <v>46010.0</v>
      </c>
      <c r="C3630" s="42">
        <v>0.7649421296296296</v>
      </c>
      <c r="D3630" s="9" t="s">
        <v>20</v>
      </c>
      <c r="E3630" s="19"/>
      <c r="F3630" s="19"/>
      <c r="I3630" s="55">
        <f t="array" ref="I3630">IF(D3630="","",INDEX('Товары '!$D$2:$D$78, MATCH(D3630, 'Товары '!$B$2:$B$78, 0)))
</f>
        <v>15</v>
      </c>
      <c r="J3630" s="55">
        <f>IF(D3630="","",VLOOKUP(D3630, 'Товары '!$B$2:$C$78, 2, FALSE))
</f>
        <v>9</v>
      </c>
      <c r="K3630" s="37">
        <f t="shared" si="73"/>
        <v>6</v>
      </c>
    </row>
    <row r="3631">
      <c r="A3631" s="31">
        <v>16.0</v>
      </c>
      <c r="B3631" s="38">
        <v>46010.0</v>
      </c>
      <c r="C3631" s="42">
        <v>0.7651041666666667</v>
      </c>
      <c r="D3631" s="9" t="s">
        <v>11</v>
      </c>
      <c r="E3631" s="19"/>
      <c r="F3631" s="19"/>
      <c r="I3631" s="55">
        <f t="array" ref="I3631">IF(D3631="","",INDEX('Товары '!$D$2:$D$78, MATCH(D3631, 'Товары '!$B$2:$B$78, 0)))
</f>
        <v>15</v>
      </c>
      <c r="J3631" s="55">
        <f>IF(D3631="","",VLOOKUP(D3631, 'Товары '!$B$2:$C$78, 2, FALSE))
</f>
        <v>9</v>
      </c>
      <c r="K3631" s="37">
        <f t="shared" si="73"/>
        <v>6</v>
      </c>
    </row>
    <row r="3632">
      <c r="A3632" s="31">
        <v>17.0</v>
      </c>
      <c r="B3632" s="38">
        <v>46010.0</v>
      </c>
      <c r="C3632" s="42">
        <v>0.7651851851851852</v>
      </c>
      <c r="D3632" s="9" t="s">
        <v>12</v>
      </c>
      <c r="E3632" s="19"/>
      <c r="F3632" s="19"/>
      <c r="I3632" s="55">
        <f t="array" ref="I3632">IF(D3632="","",INDEX('Товары '!$D$2:$D$78, MATCH(D3632, 'Товары '!$B$2:$B$78, 0)))
</f>
        <v>13</v>
      </c>
      <c r="J3632" s="55">
        <f>IF(D3632="","",VLOOKUP(D3632, 'Товары '!$B$2:$C$78, 2, FALSE))
</f>
        <v>6.4</v>
      </c>
      <c r="K3632" s="37">
        <f t="shared" si="73"/>
        <v>6.6</v>
      </c>
    </row>
    <row r="3633">
      <c r="A3633" s="31">
        <v>18.0</v>
      </c>
      <c r="B3633" s="38">
        <v>46010.0</v>
      </c>
      <c r="C3633" s="42">
        <v>0.7653587962962963</v>
      </c>
      <c r="D3633" s="9" t="s">
        <v>16</v>
      </c>
      <c r="E3633" s="19"/>
      <c r="F3633" s="19"/>
      <c r="I3633" s="55">
        <f t="array" ref="I3633">IF(D3633="","",INDEX('Товары '!$D$2:$D$78, MATCH(D3633, 'Товары '!$B$2:$B$78, 0)))
</f>
        <v>15</v>
      </c>
      <c r="J3633" s="55">
        <f>IF(D3633="","",VLOOKUP(D3633, 'Товары '!$B$2:$C$78, 2, FALSE))
</f>
        <v>8.5</v>
      </c>
      <c r="K3633" s="37">
        <f t="shared" si="73"/>
        <v>6.5</v>
      </c>
    </row>
    <row r="3634">
      <c r="A3634" s="31">
        <v>19.0</v>
      </c>
      <c r="B3634" s="38">
        <v>46010.0</v>
      </c>
      <c r="C3634" s="42">
        <v>0.7654398148148148</v>
      </c>
      <c r="D3634" s="9" t="s">
        <v>12</v>
      </c>
      <c r="E3634" s="19"/>
      <c r="F3634" s="9"/>
      <c r="I3634" s="55">
        <f t="array" ref="I3634">IF(D3634="","",INDEX('Товары '!$D$2:$D$78, MATCH(D3634, 'Товары '!$B$2:$B$78, 0)))
</f>
        <v>13</v>
      </c>
      <c r="J3634" s="55">
        <f>IF(D3634="","",VLOOKUP(D3634, 'Товары '!$B$2:$C$78, 2, FALSE))
</f>
        <v>6.4</v>
      </c>
      <c r="K3634" s="37">
        <f t="shared" si="73"/>
        <v>6.6</v>
      </c>
    </row>
    <row r="3635">
      <c r="A3635" s="31">
        <v>20.0</v>
      </c>
      <c r="B3635" s="38">
        <v>46010.0</v>
      </c>
      <c r="C3635" s="42">
        <v>0.773275462962963</v>
      </c>
      <c r="D3635" s="9" t="s">
        <v>11</v>
      </c>
      <c r="E3635" s="19"/>
      <c r="F3635" s="19"/>
      <c r="I3635" s="55">
        <f t="array" ref="I3635">IF(D3635="","",INDEX('Товары '!$D$2:$D$78, MATCH(D3635, 'Товары '!$B$2:$B$78, 0)))
</f>
        <v>15</v>
      </c>
      <c r="J3635" s="55">
        <f>IF(D3635="","",VLOOKUP(D3635, 'Товары '!$B$2:$C$78, 2, FALSE))
</f>
        <v>9</v>
      </c>
      <c r="K3635" s="37">
        <f t="shared" si="73"/>
        <v>6</v>
      </c>
    </row>
    <row r="3636">
      <c r="A3636" s="31">
        <v>21.0</v>
      </c>
      <c r="B3636" s="38">
        <v>46010.0</v>
      </c>
      <c r="C3636" s="42">
        <v>0.7781597222222222</v>
      </c>
      <c r="D3636" s="9" t="s">
        <v>15</v>
      </c>
      <c r="E3636" s="19"/>
      <c r="F3636" s="19"/>
      <c r="I3636" s="55">
        <f t="array" ref="I3636">IF(D3636="","",INDEX('Товары '!$D$2:$D$78, MATCH(D3636, 'Товары '!$B$2:$B$78, 0)))
</f>
        <v>15</v>
      </c>
      <c r="J3636" s="55">
        <f>IF(D3636="","",VLOOKUP(D3636, 'Товары '!$B$2:$C$78, 2, FALSE))
</f>
        <v>9</v>
      </c>
      <c r="K3636" s="37">
        <f t="shared" si="73"/>
        <v>6</v>
      </c>
    </row>
    <row r="3637">
      <c r="A3637" s="31">
        <v>22.0</v>
      </c>
      <c r="B3637" s="38">
        <v>46010.0</v>
      </c>
      <c r="C3637" s="42">
        <v>0.797025462962963</v>
      </c>
      <c r="D3637" s="9" t="s">
        <v>34</v>
      </c>
      <c r="E3637" s="19"/>
      <c r="F3637" s="19"/>
      <c r="I3637" s="55">
        <f t="array" ref="I3637">IF(D3637="","",INDEX('Товары '!$D$2:$D$78, MATCH(D3637, 'Товары '!$B$2:$B$78, 0)))
</f>
        <v>110</v>
      </c>
      <c r="J3637" s="55">
        <f>IF(D3637="","",VLOOKUP(D3637, 'Товары '!$B$2:$C$78, 2, FALSE))
</f>
        <v>80</v>
      </c>
      <c r="K3637" s="37">
        <f t="shared" si="73"/>
        <v>30</v>
      </c>
    </row>
    <row r="3638">
      <c r="A3638" s="31">
        <v>23.0</v>
      </c>
      <c r="B3638" s="38">
        <v>46010.0</v>
      </c>
      <c r="C3638" s="42">
        <v>0.801400462962963</v>
      </c>
      <c r="D3638" s="9" t="s">
        <v>20</v>
      </c>
      <c r="E3638" s="19"/>
      <c r="F3638" s="19"/>
      <c r="I3638" s="55">
        <f t="array" ref="I3638">IF(D3638="","",INDEX('Товары '!$D$2:$D$78, MATCH(D3638, 'Товары '!$B$2:$B$78, 0)))
</f>
        <v>15</v>
      </c>
      <c r="J3638" s="55">
        <f>IF(D3638="","",VLOOKUP(D3638, 'Товары '!$B$2:$C$78, 2, FALSE))
</f>
        <v>9</v>
      </c>
      <c r="K3638" s="37">
        <f t="shared" si="73"/>
        <v>6</v>
      </c>
    </row>
    <row r="3639">
      <c r="A3639" s="31">
        <v>24.0</v>
      </c>
      <c r="B3639" s="38">
        <v>46010.0</v>
      </c>
      <c r="C3639" s="42">
        <v>0.8109606481481482</v>
      </c>
      <c r="D3639" s="9" t="s">
        <v>11</v>
      </c>
      <c r="E3639" s="19"/>
      <c r="F3639" s="19"/>
      <c r="I3639" s="55">
        <f t="array" ref="I3639">IF(D3639="","",INDEX('Товары '!$D$2:$D$78, MATCH(D3639, 'Товары '!$B$2:$B$78, 0)))
</f>
        <v>15</v>
      </c>
      <c r="J3639" s="55">
        <f>IF(D3639="","",VLOOKUP(D3639, 'Товары '!$B$2:$C$78, 2, FALSE))
</f>
        <v>9</v>
      </c>
      <c r="K3639" s="37">
        <f t="shared" si="73"/>
        <v>6</v>
      </c>
    </row>
    <row r="3640">
      <c r="A3640" s="31">
        <v>25.0</v>
      </c>
      <c r="B3640" s="32">
        <v>46010.0</v>
      </c>
      <c r="C3640" s="33">
        <v>0.8153703703703704</v>
      </c>
      <c r="D3640" s="9" t="s">
        <v>20</v>
      </c>
      <c r="E3640" s="19"/>
      <c r="F3640" s="31"/>
      <c r="I3640" s="55">
        <f t="array" ref="I3640">IF(D3640="","",INDEX('Товары '!$D$2:$D$78, MATCH(D3640, 'Товары '!$B$2:$B$78, 0)))
</f>
        <v>15</v>
      </c>
      <c r="J3640" s="55">
        <f>IF(D3640="","",VLOOKUP(D3640, 'Товары '!$B$2:$C$78, 2, FALSE))
</f>
        <v>9</v>
      </c>
      <c r="K3640" s="37">
        <f t="shared" si="73"/>
        <v>6</v>
      </c>
    </row>
    <row r="3641">
      <c r="A3641" s="31">
        <v>26.0</v>
      </c>
      <c r="B3641" s="38">
        <v>46010.0</v>
      </c>
      <c r="C3641" s="42">
        <v>0.8325231481481481</v>
      </c>
      <c r="D3641" s="9" t="s">
        <v>14</v>
      </c>
      <c r="E3641" s="19"/>
      <c r="F3641" s="19"/>
      <c r="I3641" s="55">
        <f t="array" ref="I3641">IF(D3641="","",INDEX('Товары '!$D$2:$D$78, MATCH(D3641, 'Товары '!$B$2:$B$78, 0)))
</f>
        <v>15</v>
      </c>
      <c r="J3641" s="55">
        <f>IF(D3641="","",VLOOKUP(D3641, 'Товары '!$B$2:$C$78, 2, FALSE))
</f>
        <v>9</v>
      </c>
      <c r="K3641" s="37">
        <f t="shared" si="73"/>
        <v>6</v>
      </c>
    </row>
    <row r="3642">
      <c r="A3642" s="31">
        <v>27.0</v>
      </c>
      <c r="B3642" s="32">
        <v>46010.0</v>
      </c>
      <c r="C3642" s="33">
        <v>0.8366666666666667</v>
      </c>
      <c r="D3642" s="9" t="s">
        <v>23</v>
      </c>
      <c r="E3642" s="19"/>
      <c r="F3642" s="19"/>
      <c r="I3642" s="55">
        <f t="array" ref="I3642">IF(D3642="","",INDEX('Товары '!$D$2:$D$78, MATCH(D3642, 'Товары '!$B$2:$B$78, 0)))
</f>
        <v>15</v>
      </c>
      <c r="J3642" s="55">
        <f>IF(D3642="","",VLOOKUP(D3642, 'Товары '!$B$2:$C$78, 2, FALSE))
</f>
        <v>8.5</v>
      </c>
      <c r="K3642" s="37">
        <f t="shared" si="73"/>
        <v>6.5</v>
      </c>
    </row>
    <row r="3643">
      <c r="A3643" s="31">
        <v>28.0</v>
      </c>
      <c r="B3643" s="38">
        <v>46010.0</v>
      </c>
      <c r="C3643" s="42">
        <v>0.8378009259259259</v>
      </c>
      <c r="D3643" s="9" t="s">
        <v>22</v>
      </c>
      <c r="E3643" s="19"/>
      <c r="F3643" s="19"/>
      <c r="I3643" s="55">
        <f t="array" ref="I3643">IF(D3643="","",INDEX('Товары '!$D$2:$D$78, MATCH(D3643, 'Товары '!$B$2:$B$78, 0)))
</f>
        <v>15</v>
      </c>
      <c r="J3643" s="55">
        <f>IF(D3643="","",VLOOKUP(D3643, 'Товары '!$B$2:$C$78, 2, FALSE))
</f>
        <v>6</v>
      </c>
      <c r="K3643" s="37">
        <f t="shared" si="73"/>
        <v>9</v>
      </c>
    </row>
    <row r="3644">
      <c r="A3644" s="31">
        <v>29.0</v>
      </c>
      <c r="B3644" s="38"/>
      <c r="C3644" s="42"/>
      <c r="D3644" s="9" t="s">
        <v>20</v>
      </c>
      <c r="E3644" s="19"/>
      <c r="F3644" s="19"/>
      <c r="I3644" s="55">
        <f t="array" ref="I3644">IF(D3644="","",INDEX('Товары '!$D$2:$D$78, MATCH(D3644, 'Товары '!$B$2:$B$78, 0)))
</f>
        <v>15</v>
      </c>
      <c r="J3644" s="55">
        <f>IF(D3644="","",VLOOKUP(D3644, 'Товары '!$B$2:$C$78, 2, FALSE))
</f>
        <v>9</v>
      </c>
      <c r="K3644" s="37">
        <f t="shared" si="73"/>
        <v>6</v>
      </c>
    </row>
    <row r="3645">
      <c r="A3645" s="31">
        <v>30.0</v>
      </c>
      <c r="B3645" s="38">
        <v>46010.0</v>
      </c>
      <c r="C3645" s="42">
        <v>0.8457175925925926</v>
      </c>
      <c r="D3645" s="9" t="s">
        <v>11</v>
      </c>
      <c r="E3645" s="19"/>
      <c r="F3645" s="19"/>
      <c r="I3645" s="55">
        <f t="array" ref="I3645">IF(D3645="","",INDEX('Товары '!$D$2:$D$78, MATCH(D3645, 'Товары '!$B$2:$B$78, 0)))
</f>
        <v>15</v>
      </c>
      <c r="J3645" s="55">
        <f>IF(D3645="","",VLOOKUP(D3645, 'Товары '!$B$2:$C$78, 2, FALSE))
</f>
        <v>9</v>
      </c>
      <c r="K3645" s="37">
        <f t="shared" si="73"/>
        <v>6</v>
      </c>
    </row>
    <row r="3646">
      <c r="A3646" s="31">
        <v>31.0</v>
      </c>
      <c r="B3646" s="38">
        <v>46010.0</v>
      </c>
      <c r="C3646" s="42">
        <v>0.8506018518518519</v>
      </c>
      <c r="D3646" s="9" t="s">
        <v>14</v>
      </c>
      <c r="E3646" s="19"/>
      <c r="F3646" s="19"/>
      <c r="I3646" s="55">
        <f t="array" ref="I3646">IF(D3646="","",INDEX('Товары '!$D$2:$D$78, MATCH(D3646, 'Товары '!$B$2:$B$78, 0)))
</f>
        <v>15</v>
      </c>
      <c r="J3646" s="55">
        <f>IF(D3646="","",VLOOKUP(D3646, 'Товары '!$B$2:$C$78, 2, FALSE))
</f>
        <v>9</v>
      </c>
      <c r="K3646" s="37">
        <f t="shared" si="73"/>
        <v>6</v>
      </c>
    </row>
    <row r="3647">
      <c r="A3647" s="31">
        <v>32.0</v>
      </c>
      <c r="B3647" s="32">
        <v>46010.0</v>
      </c>
      <c r="C3647" s="33">
        <v>0.8659143518518518</v>
      </c>
      <c r="D3647" s="9" t="s">
        <v>21</v>
      </c>
      <c r="E3647" s="19"/>
      <c r="F3647" s="19"/>
      <c r="I3647" s="55">
        <f t="array" ref="I3647">IF(D3647="","",INDEX('Товары '!$D$2:$D$78, MATCH(D3647, 'Товары '!$B$2:$B$78, 0)))
</f>
        <v>15</v>
      </c>
      <c r="J3647" s="55">
        <f>IF(D3647="","",VLOOKUP(D3647, 'Товары '!$B$2:$C$78, 2, FALSE))
</f>
        <v>6.9</v>
      </c>
      <c r="K3647" s="37">
        <f t="shared" si="73"/>
        <v>8.1</v>
      </c>
    </row>
    <row r="3648">
      <c r="A3648" s="31">
        <v>33.0</v>
      </c>
      <c r="B3648" s="32">
        <v>46010.0</v>
      </c>
      <c r="C3648" s="33">
        <v>0.8664004629629629</v>
      </c>
      <c r="D3648" s="9" t="s">
        <v>11</v>
      </c>
      <c r="E3648" s="19"/>
      <c r="F3648" s="56"/>
      <c r="I3648" s="55">
        <f t="array" ref="I3648">IF(D3648="","",INDEX('Товары '!$D$2:$D$78, MATCH(D3648, 'Товары '!$B$2:$B$78, 0)))
</f>
        <v>15</v>
      </c>
      <c r="J3648" s="55">
        <f>IF(D3648="","",VLOOKUP(D3648, 'Товары '!$B$2:$C$78, 2, FALSE))
</f>
        <v>9</v>
      </c>
      <c r="K3648" s="37">
        <f t="shared" si="73"/>
        <v>6</v>
      </c>
    </row>
    <row r="3649">
      <c r="A3649" s="31">
        <v>34.0</v>
      </c>
      <c r="B3649" s="32"/>
      <c r="C3649" s="33"/>
      <c r="D3649" s="9" t="s">
        <v>11</v>
      </c>
      <c r="E3649" s="19"/>
      <c r="F3649" s="9"/>
      <c r="I3649" s="55">
        <f t="array" ref="I3649">IF(D3649="","",INDEX('Товары '!$D$2:$D$78, MATCH(D3649, 'Товары '!$B$2:$B$78, 0)))
</f>
        <v>15</v>
      </c>
      <c r="J3649" s="55">
        <f>IF(D3649="","",VLOOKUP(D3649, 'Товары '!$B$2:$C$78, 2, FALSE))
</f>
        <v>9</v>
      </c>
      <c r="K3649" s="37">
        <f t="shared" si="73"/>
        <v>6</v>
      </c>
    </row>
    <row r="3650">
      <c r="A3650" s="31">
        <v>35.0</v>
      </c>
      <c r="B3650" s="38">
        <v>46010.0</v>
      </c>
      <c r="C3650" s="42">
        <v>0.8779861111111111</v>
      </c>
      <c r="D3650" s="9" t="s">
        <v>12</v>
      </c>
      <c r="E3650" s="19"/>
      <c r="F3650" s="19"/>
      <c r="I3650" s="55">
        <f t="array" ref="I3650">IF(D3650="","",INDEX('Товары '!$D$2:$D$78, MATCH(D3650, 'Товары '!$B$2:$B$78, 0)))
</f>
        <v>13</v>
      </c>
      <c r="J3650" s="55">
        <f>IF(D3650="","",VLOOKUP(D3650, 'Товары '!$B$2:$C$78, 2, FALSE))
</f>
        <v>6.4</v>
      </c>
      <c r="K3650" s="37">
        <f t="shared" si="73"/>
        <v>6.6</v>
      </c>
    </row>
    <row r="3651">
      <c r="A3651" s="31">
        <v>36.0</v>
      </c>
      <c r="B3651" s="38">
        <v>46011.0</v>
      </c>
      <c r="C3651" s="42">
        <v>0.17434027777777777</v>
      </c>
      <c r="D3651" s="9" t="s">
        <v>24</v>
      </c>
      <c r="E3651" s="19"/>
      <c r="F3651" s="19"/>
      <c r="I3651" s="55">
        <f t="array" ref="I3651">IF(D3651="","",INDEX('Товары '!$D$2:$D$78, MATCH(D3651, 'Товары '!$B$2:$B$78, 0)))
</f>
        <v>15</v>
      </c>
      <c r="J3651" s="55">
        <f>IF(D3651="","",VLOOKUP(D3651, 'Товары '!$B$2:$C$78, 2, FALSE))
</f>
        <v>8.5</v>
      </c>
      <c r="K3651" s="37">
        <f t="shared" si="73"/>
        <v>6.5</v>
      </c>
    </row>
    <row r="3652">
      <c r="A3652" s="31">
        <v>37.0</v>
      </c>
      <c r="B3652" s="32"/>
      <c r="C3652" s="33"/>
      <c r="D3652" s="9" t="s">
        <v>24</v>
      </c>
      <c r="E3652" s="19"/>
      <c r="F3652" s="19"/>
      <c r="I3652" s="55">
        <f t="array" ref="I3652">IF(D3652="","",INDEX('Товары '!$D$2:$D$78, MATCH(D3652, 'Товары '!$B$2:$B$78, 0)))
</f>
        <v>15</v>
      </c>
      <c r="J3652" s="55">
        <f>IF(D3652="","",VLOOKUP(D3652, 'Товары '!$B$2:$C$78, 2, FALSE))
</f>
        <v>8.5</v>
      </c>
      <c r="K3652" s="37">
        <f t="shared" si="73"/>
        <v>6.5</v>
      </c>
    </row>
    <row r="3653">
      <c r="A3653" s="31">
        <v>38.0</v>
      </c>
      <c r="B3653" s="38"/>
      <c r="C3653" s="42"/>
      <c r="D3653" s="9"/>
      <c r="E3653" s="19"/>
      <c r="F3653" s="19"/>
      <c r="I3653" s="55" t="str">
        <f t="array" ref="I3653">IF(D3653="","",INDEX('Товары '!$D$2:$D$78, MATCH(D3653, 'Товары '!$B$2:$B$78, 0)))
</f>
        <v/>
      </c>
      <c r="J3653" s="55" t="str">
        <f>IF(D3653="","",VLOOKUP(D3653, 'Товары '!$B$2:$C$78, 2, FALSE))
</f>
        <v/>
      </c>
      <c r="K3653" s="37">
        <f t="shared" si="73"/>
        <v>0</v>
      </c>
    </row>
    <row r="3654">
      <c r="A3654" s="31">
        <v>39.0</v>
      </c>
      <c r="B3654" s="38"/>
      <c r="C3654" s="42"/>
      <c r="D3654" s="9"/>
      <c r="E3654" s="19"/>
      <c r="F3654" s="19"/>
      <c r="I3654" s="55" t="str">
        <f t="array" ref="I3654">IF(D3654="","",INDEX('Товары '!$D$2:$D$78, MATCH(D3654, 'Товары '!$B$2:$B$78, 0)))
</f>
        <v/>
      </c>
      <c r="J3654" s="55" t="str">
        <f>IF(D3654="","",VLOOKUP(D3654, 'Товары '!$B$2:$C$78, 2, FALSE))
</f>
        <v/>
      </c>
      <c r="K3654" s="37">
        <f t="shared" si="73"/>
        <v>0</v>
      </c>
    </row>
    <row r="3655">
      <c r="A3655" s="31">
        <v>40.0</v>
      </c>
      <c r="B3655" s="38"/>
      <c r="C3655" s="42"/>
      <c r="D3655" s="9"/>
      <c r="E3655" s="19"/>
      <c r="F3655" s="19"/>
      <c r="I3655" s="55" t="str">
        <f t="array" ref="I3655">IF(D3655="","",INDEX('Товары '!$D$2:$D$78, MATCH(D3655, 'Товары '!$B$2:$B$78, 0)))
</f>
        <v/>
      </c>
      <c r="J3655" s="55" t="str">
        <f>IF(D3655="","",VLOOKUP(D3655, 'Товары '!$B$2:$C$78, 2, FALSE))
</f>
        <v/>
      </c>
      <c r="K3655" s="37">
        <f t="shared" si="73"/>
        <v>0</v>
      </c>
    </row>
    <row r="3656">
      <c r="A3656" s="31">
        <v>41.0</v>
      </c>
      <c r="B3656" s="38"/>
      <c r="C3656" s="42"/>
      <c r="D3656" s="9"/>
      <c r="E3656" s="19"/>
      <c r="F3656" s="9">
        <v>1.0</v>
      </c>
      <c r="I3656" s="55" t="str">
        <f t="array" ref="I3656">IF(D3656="","",INDEX('Товары '!$D$2:$D$78, MATCH(D3656, 'Товары '!$B$2:$B$78, 0)))
</f>
        <v/>
      </c>
      <c r="J3656" s="55" t="str">
        <f>IF(D3656="","",VLOOKUP(D3656, 'Товары '!$B$2:$C$78, 2, FALSE))
</f>
        <v/>
      </c>
      <c r="K3656" s="37">
        <f t="shared" si="73"/>
        <v>-1</v>
      </c>
    </row>
    <row r="3657">
      <c r="A3657" s="31">
        <v>42.0</v>
      </c>
      <c r="B3657" s="32"/>
      <c r="C3657" s="33"/>
      <c r="D3657" s="9"/>
      <c r="E3657" s="19"/>
      <c r="F3657" s="19"/>
      <c r="I3657" s="19" t="str">
        <f t="array" ref="I3657">IF(D3657="","",INDEX('Товары '!$D$2:$D$78, MATCH(D3657, 'Товары '!$B$2:$B$78, 0)))
</f>
        <v/>
      </c>
      <c r="J3657" s="19" t="str">
        <f>IF(D3657="","",VLOOKUP(D3657, 'Товары '!$B$2:$C$78, 2, FALSE))
</f>
        <v/>
      </c>
      <c r="K3657" s="37">
        <f t="shared" si="73"/>
        <v>0</v>
      </c>
    </row>
    <row r="3658">
      <c r="A3658" s="31">
        <v>43.0</v>
      </c>
      <c r="B3658" s="32"/>
      <c r="C3658" s="33"/>
      <c r="D3658" s="9"/>
      <c r="E3658" s="19"/>
      <c r="F3658" s="19"/>
      <c r="I3658" s="19" t="str">
        <f t="array" ref="I3658">IF(D3658="","",INDEX('Товары '!$D$2:$D$78, MATCH(D3658, 'Товары '!$B$2:$B$78, 0)))
</f>
        <v/>
      </c>
      <c r="J3658" s="19" t="str">
        <f>IF(D3658="","",VLOOKUP(D3658, 'Товары '!$B$2:$C$78, 2, FALSE))
</f>
        <v/>
      </c>
      <c r="K3658" s="37">
        <f t="shared" si="73"/>
        <v>0</v>
      </c>
    </row>
    <row r="3659">
      <c r="A3659" s="31">
        <v>44.0</v>
      </c>
      <c r="B3659" s="45"/>
      <c r="C3659" s="46"/>
      <c r="D3659" s="9"/>
      <c r="E3659" s="19"/>
      <c r="F3659" s="19"/>
      <c r="I3659" s="19" t="str">
        <f t="array" ref="I3659">IF(D3659="","",INDEX('Товары '!$D$2:$D$78, MATCH(D3659, 'Товары '!$B$2:$B$78, 0)))
</f>
        <v/>
      </c>
      <c r="J3659" s="19" t="str">
        <f>IF(D3659="","",VLOOKUP(D3659, 'Товары '!$B$2:$C$78, 2, FALSE))
</f>
        <v/>
      </c>
      <c r="K3659" s="37">
        <f t="shared" si="73"/>
        <v>0</v>
      </c>
    </row>
    <row r="3660">
      <c r="A3660" s="31">
        <v>45.0</v>
      </c>
      <c r="B3660" s="32"/>
      <c r="C3660" s="33"/>
      <c r="D3660" s="9"/>
      <c r="E3660" s="19"/>
      <c r="F3660" s="19"/>
      <c r="I3660" s="19" t="str">
        <f t="array" ref="I3660">IF(D3660="","",INDEX('Товары '!$D$2:$D$78, MATCH(D3660, 'Товары '!$B$2:$B$78, 0)))
</f>
        <v/>
      </c>
      <c r="J3660" s="19" t="str">
        <f>IF(D3660="","",VLOOKUP(D3660, 'Товары '!$B$2:$C$78, 2, FALSE))
</f>
        <v/>
      </c>
      <c r="K3660" s="37">
        <f t="shared" si="73"/>
        <v>0</v>
      </c>
    </row>
    <row r="3661">
      <c r="A3661" s="31">
        <v>46.0</v>
      </c>
      <c r="B3661" s="32"/>
      <c r="C3661" s="33"/>
      <c r="D3661" s="9"/>
      <c r="E3661" s="19"/>
      <c r="F3661" s="19"/>
      <c r="I3661" s="19" t="str">
        <f t="array" ref="I3661">IF(D3661="","",INDEX('Товары '!$D$2:$D$78, MATCH(D3661, 'Товары '!$B$2:$B$78, 0)))
</f>
        <v/>
      </c>
      <c r="J3661" s="19" t="str">
        <f>IF(D3661="","",VLOOKUP(D3661, 'Товары '!$B$2:$C$78, 2, FALSE))
</f>
        <v/>
      </c>
      <c r="K3661" s="37">
        <f t="shared" si="73"/>
        <v>0</v>
      </c>
    </row>
    <row r="3662">
      <c r="A3662" s="31">
        <v>47.0</v>
      </c>
      <c r="B3662" s="32"/>
      <c r="C3662" s="33"/>
      <c r="D3662" s="9"/>
      <c r="E3662" s="19"/>
      <c r="F3662" s="19"/>
      <c r="I3662" s="19" t="str">
        <f t="array" ref="I3662">IF(D3662="","",INDEX('Товары '!$D$2:$D$78, MATCH(D3662, 'Товары '!$B$2:$B$78, 0)))
</f>
        <v/>
      </c>
      <c r="J3662" s="19" t="str">
        <f>IF(D3662="","",VLOOKUP(D3662, 'Товары '!$B$2:$C$78, 2, FALSE))
</f>
        <v/>
      </c>
      <c r="K3662" s="37">
        <f t="shared" si="73"/>
        <v>0</v>
      </c>
    </row>
    <row r="3663">
      <c r="A3663" s="31">
        <v>48.0</v>
      </c>
      <c r="B3663" s="45"/>
      <c r="C3663" s="46"/>
      <c r="D3663" s="23"/>
      <c r="E3663" s="19"/>
      <c r="F3663" s="19"/>
      <c r="I3663" s="19" t="str">
        <f t="array" ref="I3663">IF(D3663="","",INDEX('Товары '!$D$2:$D$78, MATCH(D3663, 'Товары '!$B$2:$B$78, 0)))
</f>
        <v/>
      </c>
      <c r="J3663" s="19" t="str">
        <f>IF(D3663="","",VLOOKUP(D3663, 'Товары '!$B$2:$C$78, 2, FALSE))
</f>
        <v/>
      </c>
      <c r="K3663" s="37">
        <f t="shared" si="73"/>
        <v>0</v>
      </c>
    </row>
    <row r="3664">
      <c r="A3664" s="31">
        <v>49.0</v>
      </c>
      <c r="B3664" s="45"/>
      <c r="C3664" s="46"/>
      <c r="D3664" s="23"/>
      <c r="E3664" s="19"/>
      <c r="F3664" s="19"/>
      <c r="I3664" s="19" t="str">
        <f t="array" ref="I3664">IF(D3664="","",INDEX('Товары '!$D$2:$D$78, MATCH(D3664, 'Товары '!$B$2:$B$78, 0)))
</f>
        <v/>
      </c>
      <c r="J3664" s="19" t="str">
        <f>IF(D3664="","",VLOOKUP(D3664, 'Товары '!$B$2:$C$78, 2, FALSE))
</f>
        <v/>
      </c>
      <c r="K3664" s="37">
        <f t="shared" si="73"/>
        <v>0</v>
      </c>
    </row>
    <row r="3665">
      <c r="A3665" s="31">
        <v>50.0</v>
      </c>
      <c r="B3665" s="45"/>
      <c r="C3665" s="46"/>
      <c r="D3665" s="23"/>
      <c r="E3665" s="19"/>
      <c r="F3665" s="19"/>
      <c r="I3665" s="19" t="str">
        <f t="array" ref="I3665">IF(D3665="","",INDEX('Товары '!$D$2:$D$78, MATCH(D3665, 'Товары '!$B$2:$B$78, 0)))
</f>
        <v/>
      </c>
      <c r="J3665" s="19" t="str">
        <f>IF(D3665="","",VLOOKUP(D3665, 'Товары '!$B$2:$C$78, 2, FALSE))
</f>
        <v/>
      </c>
      <c r="K3665" s="37">
        <f t="shared" si="73"/>
        <v>0</v>
      </c>
    </row>
    <row r="3666">
      <c r="A3666" s="31">
        <v>51.0</v>
      </c>
      <c r="B3666" s="45"/>
      <c r="C3666" s="46"/>
      <c r="D3666" s="23"/>
      <c r="E3666" s="19"/>
      <c r="F3666" s="19"/>
      <c r="I3666" s="19" t="str">
        <f t="array" ref="I3666">IF(D3666="","",INDEX('Товары '!$D$2:$D$78, MATCH(D3666, 'Товары '!$B$2:$B$78, 0)))
</f>
        <v/>
      </c>
      <c r="J3666" s="19" t="str">
        <f>IF(D3666="","",VLOOKUP(D3666, 'Товары '!$B$2:$C$78, 2, FALSE))
</f>
        <v/>
      </c>
      <c r="K3666" s="37">
        <f t="shared" si="73"/>
        <v>0</v>
      </c>
    </row>
    <row r="3667">
      <c r="A3667" s="31">
        <v>52.0</v>
      </c>
      <c r="B3667" s="45"/>
      <c r="C3667" s="46"/>
      <c r="D3667" s="23"/>
      <c r="E3667" s="19"/>
      <c r="F3667" s="19"/>
      <c r="I3667" s="19" t="str">
        <f t="array" ref="I3667">IF(D3667="","",INDEX('Товары '!$D$2:$D$78, MATCH(D3667, 'Товары '!$B$2:$B$78, 0)))
</f>
        <v/>
      </c>
      <c r="J3667" s="19" t="str">
        <f>IF(D3667="","",VLOOKUP(D3667, 'Товары '!$B$2:$C$78, 2, FALSE))
</f>
        <v/>
      </c>
      <c r="K3667" s="37">
        <f t="shared" si="73"/>
        <v>0</v>
      </c>
    </row>
    <row r="3668">
      <c r="A3668" s="31">
        <v>53.0</v>
      </c>
      <c r="B3668" s="45"/>
      <c r="C3668" s="46"/>
      <c r="D3668" s="23"/>
      <c r="E3668" s="19"/>
      <c r="F3668" s="19"/>
      <c r="I3668" s="19" t="str">
        <f t="array" ref="I3668">IF(D3668="","",INDEX('Товары '!$D$2:$D$78, MATCH(D3668, 'Товары '!$B$2:$B$78, 0)))
</f>
        <v/>
      </c>
      <c r="J3668" s="19" t="str">
        <f>IF(D3668="","",VLOOKUP(D3668, 'Товары '!$B$2:$C$78, 2, FALSE))
</f>
        <v/>
      </c>
      <c r="K3668" s="37">
        <f t="shared" si="73"/>
        <v>0</v>
      </c>
    </row>
    <row r="3669">
      <c r="A3669" s="31">
        <v>54.0</v>
      </c>
      <c r="B3669" s="45"/>
      <c r="C3669" s="46"/>
      <c r="D3669" s="23"/>
      <c r="E3669" s="19"/>
      <c r="F3669" s="19"/>
      <c r="I3669" s="19" t="str">
        <f t="array" ref="I3669">IF(D3669="","",INDEX('Товары '!$D$2:$D$78, MATCH(D3669, 'Товары '!$B$2:$B$78, 0)))
</f>
        <v/>
      </c>
      <c r="J3669" s="19" t="str">
        <f>IF(D3669="","",VLOOKUP(D3669, 'Товары '!$B$2:$C$78, 2, FALSE))
</f>
        <v/>
      </c>
      <c r="K3669" s="37">
        <f t="shared" si="73"/>
        <v>0</v>
      </c>
    </row>
    <row r="3670">
      <c r="A3670" s="31">
        <v>55.0</v>
      </c>
      <c r="B3670" s="45"/>
      <c r="C3670" s="46"/>
      <c r="D3670" s="23"/>
      <c r="E3670" s="19"/>
      <c r="F3670" s="19"/>
      <c r="I3670" s="19" t="str">
        <f t="array" ref="I3670">IF(D3670="","",INDEX('Товары '!$D$2:$D$78, MATCH(D3670, 'Товары '!$B$2:$B$78, 0)))
</f>
        <v/>
      </c>
      <c r="J3670" s="19" t="str">
        <f>IF(D3670="","",VLOOKUP(D3670, 'Товары '!$B$2:$C$78, 2, FALSE))
</f>
        <v/>
      </c>
      <c r="K3670" s="37">
        <f t="shared" si="73"/>
        <v>0</v>
      </c>
    </row>
    <row r="3671">
      <c r="A3671" s="31">
        <v>56.0</v>
      </c>
      <c r="B3671" s="45"/>
      <c r="C3671" s="46"/>
      <c r="D3671" s="23"/>
      <c r="E3671" s="19"/>
      <c r="F3671" s="19"/>
      <c r="I3671" s="19" t="str">
        <f t="array" ref="I3671">IF(D3671="","",INDEX('Товары '!$D$2:$D$78, MATCH(D3671, 'Товары '!$B$2:$B$78, 0)))
</f>
        <v/>
      </c>
      <c r="J3671" s="19" t="str">
        <f>IF(D3671="","",VLOOKUP(D3671, 'Товары '!$B$2:$C$78, 2, FALSE))
</f>
        <v/>
      </c>
      <c r="K3671" s="37">
        <f t="shared" si="73"/>
        <v>0</v>
      </c>
    </row>
    <row r="3672">
      <c r="A3672" s="31">
        <v>57.0</v>
      </c>
      <c r="B3672" s="45"/>
      <c r="C3672" s="46"/>
      <c r="D3672" s="23"/>
      <c r="E3672" s="19"/>
      <c r="F3672" s="19"/>
      <c r="I3672" s="19" t="str">
        <f t="array" ref="I3672">IF(D3672="","",INDEX('Товары '!$D$2:$D$78, MATCH(D3672, 'Товары '!$B$2:$B$78, 0)))
</f>
        <v/>
      </c>
      <c r="J3672" s="19" t="str">
        <f>IF(D3672="","",VLOOKUP(D3672, 'Товары '!$B$2:$C$78, 2, FALSE))
</f>
        <v/>
      </c>
      <c r="K3672" s="37">
        <f t="shared" si="73"/>
        <v>0</v>
      </c>
    </row>
    <row r="3673">
      <c r="A3673" s="31">
        <v>58.0</v>
      </c>
      <c r="B3673" s="45"/>
      <c r="C3673" s="46"/>
      <c r="D3673" s="23"/>
      <c r="E3673" s="19"/>
      <c r="F3673" s="19"/>
      <c r="I3673" s="19" t="str">
        <f t="array" ref="I3673">IF(D3673="","",INDEX('Товары '!$D$2:$D$78, MATCH(D3673, 'Товары '!$B$2:$B$78, 0)))
</f>
        <v/>
      </c>
      <c r="J3673" s="19" t="str">
        <f>IF(D3673="","",VLOOKUP(D3673, 'Товары '!$B$2:$C$78, 2, FALSE))
</f>
        <v/>
      </c>
      <c r="K3673" s="37">
        <f t="shared" si="73"/>
        <v>0</v>
      </c>
    </row>
    <row r="3674">
      <c r="A3674" s="31">
        <v>59.0</v>
      </c>
      <c r="B3674" s="45"/>
      <c r="C3674" s="46"/>
      <c r="D3674" s="23"/>
      <c r="E3674" s="19"/>
      <c r="F3674" s="19"/>
      <c r="I3674" s="19" t="str">
        <f t="array" ref="I3674">IF(D3674="","",INDEX('Товары '!$D$2:$D$78, MATCH(D3674, 'Товары '!$B$2:$B$78, 0)))
</f>
        <v/>
      </c>
      <c r="J3674" s="19" t="str">
        <f>IF(D3674="","",VLOOKUP(D3674, 'Товары '!$B$2:$C$78, 2, FALSE))
</f>
        <v/>
      </c>
      <c r="K3674" s="37">
        <f t="shared" si="73"/>
        <v>0</v>
      </c>
    </row>
    <row r="3675">
      <c r="A3675" s="31">
        <v>60.0</v>
      </c>
      <c r="B3675" s="45"/>
      <c r="C3675" s="46"/>
      <c r="D3675" s="23"/>
      <c r="E3675" s="19"/>
      <c r="F3675" s="19"/>
      <c r="I3675" s="19" t="str">
        <f t="array" ref="I3675">IF(D3675="","",INDEX('Товары '!$D$2:$D$78, MATCH(D3675, 'Товары '!$B$2:$B$78, 0)))
</f>
        <v/>
      </c>
      <c r="J3675" s="19" t="str">
        <f>IF(D3675="","",VLOOKUP(D3675, 'Товары '!$B$2:$C$78, 2, FALSE))
</f>
        <v/>
      </c>
      <c r="K3675" s="37">
        <f t="shared" si="73"/>
        <v>0</v>
      </c>
    </row>
    <row r="3676">
      <c r="A3676" s="24" t="s">
        <v>0</v>
      </c>
      <c r="B3676" s="25" t="s">
        <v>1</v>
      </c>
      <c r="C3676" s="26" t="s">
        <v>2</v>
      </c>
      <c r="D3676" s="27" t="s">
        <v>3</v>
      </c>
      <c r="E3676" s="24" t="s">
        <v>4</v>
      </c>
      <c r="F3676" s="24" t="s">
        <v>5</v>
      </c>
      <c r="G3676" s="28" t="s">
        <v>6</v>
      </c>
      <c r="H3676" s="47" t="s">
        <v>7</v>
      </c>
      <c r="I3676" s="24" t="s">
        <v>8</v>
      </c>
      <c r="J3676" s="24" t="s">
        <v>9</v>
      </c>
      <c r="K3676" s="30" t="s">
        <v>10</v>
      </c>
    </row>
    <row r="3679">
      <c r="A3679" s="31">
        <v>1.0</v>
      </c>
      <c r="B3679" s="38">
        <v>46011.0</v>
      </c>
      <c r="C3679" s="42">
        <v>0.6686574074074074</v>
      </c>
      <c r="D3679" s="9" t="s">
        <v>47</v>
      </c>
      <c r="E3679" s="19"/>
      <c r="F3679" s="56"/>
      <c r="G3679" s="53">
        <f>SUM(K3679:K4733)</f>
        <v>5080.65</v>
      </c>
      <c r="H3679" s="54">
        <f>SUM(J3679:K4733)</f>
        <v>11933.95</v>
      </c>
      <c r="I3679" s="55">
        <f t="array" ref="I3679">IF(D3679="","",INDEX('Товары '!$D$2:$D$78, MATCH(D3679, 'Товары '!$B$2:$B$78, 0)))
</f>
        <v>75</v>
      </c>
      <c r="J3679" s="55">
        <f>IF(D3679="","",VLOOKUP(D3679, 'Товары '!$B$2:$C$78, 2, FALSE))
</f>
        <v>44</v>
      </c>
      <c r="K3679" s="37">
        <f t="shared" ref="K3679:K3742" si="74">IF(OR(I3679="", J3679=""), "", VALUE(I3679) - VALUE(J3679))-F3679
</f>
        <v>31</v>
      </c>
    </row>
    <row r="3680">
      <c r="A3680" s="31">
        <v>2.0</v>
      </c>
      <c r="B3680" s="38"/>
      <c r="C3680" s="39"/>
      <c r="D3680" s="9" t="s">
        <v>14</v>
      </c>
      <c r="E3680" s="19"/>
      <c r="F3680" s="19"/>
      <c r="I3680" s="55">
        <f t="array" ref="I3680">IF(D3680="","",INDEX('Товары '!$D$2:$D$78, MATCH(D3680, 'Товары '!$B$2:$B$78, 0)))
</f>
        <v>15</v>
      </c>
      <c r="J3680" s="55">
        <f>IF(D3680="","",VLOOKUP(D3680, 'Товары '!$B$2:$C$78, 2, FALSE))
</f>
        <v>9</v>
      </c>
      <c r="K3680" s="37">
        <f t="shared" si="74"/>
        <v>6</v>
      </c>
    </row>
    <row r="3681">
      <c r="A3681" s="31">
        <v>3.0</v>
      </c>
      <c r="B3681" s="41"/>
      <c r="C3681" s="42"/>
      <c r="D3681" s="9" t="s">
        <v>14</v>
      </c>
      <c r="E3681" s="19"/>
      <c r="F3681" s="19"/>
      <c r="I3681" s="55">
        <f t="array" ref="I3681">IF(D3681="","",INDEX('Товары '!$D$2:$D$78, MATCH(D3681, 'Товары '!$B$2:$B$78, 0)))
</f>
        <v>15</v>
      </c>
      <c r="J3681" s="55">
        <f>IF(D3681="","",VLOOKUP(D3681, 'Товары '!$B$2:$C$78, 2, FALSE))
</f>
        <v>9</v>
      </c>
      <c r="K3681" s="37">
        <f t="shared" si="74"/>
        <v>6</v>
      </c>
    </row>
    <row r="3682">
      <c r="A3682" s="31">
        <v>4.0</v>
      </c>
      <c r="B3682" s="41">
        <v>46011.0</v>
      </c>
      <c r="C3682" s="42">
        <v>0.5617129629629629</v>
      </c>
      <c r="D3682" s="9" t="s">
        <v>11</v>
      </c>
      <c r="E3682" s="19"/>
      <c r="F3682" s="19"/>
      <c r="I3682" s="31">
        <f t="array" ref="I3682">IF(D3682="","",INDEX('Товары '!$D$2:$D$78, MATCH(D3682, 'Товары '!$B$2:$B$78, 0)))
</f>
        <v>15</v>
      </c>
      <c r="J3682" s="55">
        <f>IF(D3682="","",VLOOKUP(D3682, 'Товары '!$B$2:$C$78, 2, FALSE))
</f>
        <v>9</v>
      </c>
      <c r="K3682" s="37">
        <f t="shared" si="74"/>
        <v>6</v>
      </c>
    </row>
    <row r="3683">
      <c r="A3683" s="31">
        <v>5.0</v>
      </c>
      <c r="B3683" s="41">
        <v>46011.0</v>
      </c>
      <c r="C3683" s="42">
        <v>0.5969212962962963</v>
      </c>
      <c r="D3683" s="9" t="s">
        <v>20</v>
      </c>
      <c r="E3683" s="19"/>
      <c r="F3683" s="19"/>
      <c r="I3683" s="55">
        <f t="array" ref="I3683">IF(D3683="","",INDEX('Товары '!$D$2:$D$78, MATCH(D3683, 'Товары '!$B$2:$B$78, 0)))
</f>
        <v>15</v>
      </c>
      <c r="J3683" s="55">
        <f>IF(D3683="","",VLOOKUP(D3683, 'Товары '!$B$2:$C$78, 2, FALSE))
</f>
        <v>9</v>
      </c>
      <c r="K3683" s="37">
        <f t="shared" si="74"/>
        <v>6</v>
      </c>
    </row>
    <row r="3684">
      <c r="A3684" s="31">
        <v>6.0</v>
      </c>
      <c r="B3684" s="38">
        <v>46011.0</v>
      </c>
      <c r="C3684" s="42">
        <v>0.5970138888888888</v>
      </c>
      <c r="D3684" s="9" t="s">
        <v>15</v>
      </c>
      <c r="E3684" s="19"/>
      <c r="F3684" s="9"/>
      <c r="I3684" s="55">
        <f t="array" ref="I3684">IF(D3684="","",INDEX('Товары '!$D$2:$D$78, MATCH(D3684, 'Товары '!$B$2:$B$78, 0)))
</f>
        <v>15</v>
      </c>
      <c r="J3684" s="55">
        <f>IF(D3684="","",VLOOKUP(D3684, 'Товары '!$B$2:$C$78, 2, FALSE))
</f>
        <v>9</v>
      </c>
      <c r="K3684" s="37">
        <f t="shared" si="74"/>
        <v>6</v>
      </c>
    </row>
    <row r="3685">
      <c r="A3685" s="31">
        <v>7.0</v>
      </c>
      <c r="B3685" s="38">
        <v>46011.0</v>
      </c>
      <c r="C3685" s="42">
        <v>0.5970601851851852</v>
      </c>
      <c r="D3685" s="9" t="s">
        <v>12</v>
      </c>
      <c r="E3685" s="19"/>
      <c r="F3685" s="19"/>
      <c r="I3685" s="55">
        <f t="array" ref="I3685">IF(D3685="","",INDEX('Товары '!$D$2:$D$78, MATCH(D3685, 'Товары '!$B$2:$B$78, 0)))
</f>
        <v>13</v>
      </c>
      <c r="J3685" s="55">
        <f>IF(D3685="","",VLOOKUP(D3685, 'Товары '!$B$2:$C$78, 2, FALSE))
</f>
        <v>6.4</v>
      </c>
      <c r="K3685" s="37">
        <f t="shared" si="74"/>
        <v>6.6</v>
      </c>
    </row>
    <row r="3686">
      <c r="A3686" s="31">
        <v>8.0</v>
      </c>
      <c r="B3686" s="38">
        <v>46011.0</v>
      </c>
      <c r="C3686" s="42">
        <v>0.5981018518518518</v>
      </c>
      <c r="D3686" s="9" t="s">
        <v>14</v>
      </c>
      <c r="E3686" s="19"/>
      <c r="F3686" s="19"/>
      <c r="I3686" s="55">
        <f t="array" ref="I3686">IF(D3686="","",INDEX('Товары '!$D$2:$D$78, MATCH(D3686, 'Товары '!$B$2:$B$78, 0)))
</f>
        <v>15</v>
      </c>
      <c r="J3686" s="55">
        <f>IF(D3686="","",VLOOKUP(D3686, 'Товары '!$B$2:$C$78, 2, FALSE))
</f>
        <v>9</v>
      </c>
      <c r="K3686" s="37">
        <f t="shared" si="74"/>
        <v>6</v>
      </c>
    </row>
    <row r="3687">
      <c r="A3687" s="31">
        <v>9.0</v>
      </c>
      <c r="B3687" s="38">
        <v>46011.0</v>
      </c>
      <c r="C3687" s="42">
        <v>0.6111574074074074</v>
      </c>
      <c r="D3687" s="9" t="s">
        <v>14</v>
      </c>
      <c r="E3687" s="19"/>
      <c r="F3687" s="19"/>
      <c r="I3687" s="55">
        <f t="array" ref="I3687">IF(D3687="","",INDEX('Товары '!$D$2:$D$78, MATCH(D3687, 'Товары '!$B$2:$B$78, 0)))
</f>
        <v>15</v>
      </c>
      <c r="J3687" s="55">
        <f>IF(D3687="","",VLOOKUP(D3687, 'Товары '!$B$2:$C$78, 2, FALSE))
</f>
        <v>9</v>
      </c>
      <c r="K3687" s="37">
        <f t="shared" si="74"/>
        <v>6</v>
      </c>
    </row>
    <row r="3688">
      <c r="A3688" s="31">
        <v>10.0</v>
      </c>
      <c r="B3688" s="38">
        <v>46011.0</v>
      </c>
      <c r="C3688" s="42">
        <v>0.6114467592592593</v>
      </c>
      <c r="D3688" s="9" t="s">
        <v>14</v>
      </c>
      <c r="E3688" s="19"/>
      <c r="F3688" s="19"/>
      <c r="I3688" s="55">
        <f t="array" ref="I3688">IF(D3688="","",INDEX('Товары '!$D$2:$D$78, MATCH(D3688, 'Товары '!$B$2:$B$78, 0)))
</f>
        <v>15</v>
      </c>
      <c r="J3688" s="55">
        <f>IF(D3688="","",VLOOKUP(D3688, 'Товары '!$B$2:$C$78, 2, FALSE))
</f>
        <v>9</v>
      </c>
      <c r="K3688" s="37">
        <f t="shared" si="74"/>
        <v>6</v>
      </c>
    </row>
    <row r="3689">
      <c r="A3689" s="31">
        <v>11.0</v>
      </c>
      <c r="B3689" s="38">
        <v>46011.0</v>
      </c>
      <c r="C3689" s="42">
        <v>0.6116203703703704</v>
      </c>
      <c r="D3689" s="9" t="s">
        <v>14</v>
      </c>
      <c r="E3689" s="19"/>
      <c r="F3689" s="19"/>
      <c r="I3689" s="55">
        <f t="array" ref="I3689">IF(D3689="","",INDEX('Товары '!$D$2:$D$78, MATCH(D3689, 'Товары '!$B$2:$B$78, 0)))
</f>
        <v>15</v>
      </c>
      <c r="J3689" s="55">
        <f>IF(D3689="","",VLOOKUP(D3689, 'Товары '!$B$2:$C$78, 2, FALSE))
</f>
        <v>9</v>
      </c>
      <c r="K3689" s="37">
        <f t="shared" si="74"/>
        <v>6</v>
      </c>
    </row>
    <row r="3690">
      <c r="A3690" s="31">
        <v>12.0</v>
      </c>
      <c r="B3690" s="38">
        <v>46011.0</v>
      </c>
      <c r="C3690" s="42">
        <v>0.6132523148148148</v>
      </c>
      <c r="D3690" s="9" t="s">
        <v>18</v>
      </c>
      <c r="E3690" s="19"/>
      <c r="F3690" s="19"/>
      <c r="I3690" s="55">
        <f t="array" ref="I3690">IF(D3690="","",INDEX('Товары '!$D$2:$D$78, MATCH(D3690, 'Товары '!$B$2:$B$78, 0)))
</f>
        <v>15</v>
      </c>
      <c r="J3690" s="55">
        <f>IF(D3690="","",VLOOKUP(D3690, 'Товары '!$B$2:$C$78, 2, FALSE))
</f>
        <v>8</v>
      </c>
      <c r="K3690" s="37">
        <f t="shared" si="74"/>
        <v>7</v>
      </c>
    </row>
    <row r="3691">
      <c r="A3691" s="19"/>
      <c r="B3691" s="38">
        <v>46011.0</v>
      </c>
      <c r="C3691" s="42">
        <v>0.6133333333333333</v>
      </c>
      <c r="D3691" s="9" t="s">
        <v>12</v>
      </c>
      <c r="E3691" s="19"/>
      <c r="F3691" s="9"/>
      <c r="I3691" s="55">
        <f t="array" ref="I3691">IF(D3691="","",INDEX('Товары '!$D$2:$D$78, MATCH(D3691, 'Товары '!$B$2:$B$78, 0)))
</f>
        <v>13</v>
      </c>
      <c r="J3691" s="55">
        <f>IF(D3691="","",VLOOKUP(D3691, 'Товары '!$B$2:$C$78, 2, FALSE))
</f>
        <v>6.4</v>
      </c>
      <c r="K3691" s="37">
        <f t="shared" si="74"/>
        <v>6.6</v>
      </c>
    </row>
    <row r="3692">
      <c r="A3692" s="31">
        <v>13.0</v>
      </c>
      <c r="B3692" s="38">
        <v>46011.0</v>
      </c>
      <c r="C3692" s="42">
        <v>0.6215393518518518</v>
      </c>
      <c r="D3692" s="9" t="s">
        <v>15</v>
      </c>
      <c r="E3692" s="19"/>
      <c r="F3692" s="19"/>
      <c r="I3692" s="55">
        <f t="array" ref="I3692">IF(D3692="","",INDEX('Товары '!$D$2:$D$78, MATCH(D3692, 'Товары '!$B$2:$B$78, 0)))
</f>
        <v>15</v>
      </c>
      <c r="J3692" s="55">
        <f>IF(D3692="","",VLOOKUP(D3692, 'Товары '!$B$2:$C$78, 2, FALSE))
</f>
        <v>9</v>
      </c>
      <c r="K3692" s="37">
        <f t="shared" si="74"/>
        <v>6</v>
      </c>
    </row>
    <row r="3693">
      <c r="A3693" s="31">
        <v>14.0</v>
      </c>
      <c r="B3693" s="38">
        <v>46011.0</v>
      </c>
      <c r="C3693" s="42">
        <v>0.6222800925925925</v>
      </c>
      <c r="D3693" s="9" t="s">
        <v>20</v>
      </c>
      <c r="E3693" s="19"/>
      <c r="F3693" s="19"/>
      <c r="I3693" s="55">
        <f t="array" ref="I3693">IF(D3693="","",INDEX('Товары '!$D$2:$D$78, MATCH(D3693, 'Товары '!$B$2:$B$78, 0)))
</f>
        <v>15</v>
      </c>
      <c r="J3693" s="55">
        <f>IF(D3693="","",VLOOKUP(D3693, 'Товары '!$B$2:$C$78, 2, FALSE))
</f>
        <v>9</v>
      </c>
      <c r="K3693" s="37">
        <f t="shared" si="74"/>
        <v>6</v>
      </c>
    </row>
    <row r="3694">
      <c r="A3694" s="31">
        <v>15.0</v>
      </c>
      <c r="B3694" s="38">
        <v>46011.0</v>
      </c>
      <c r="C3694" s="42">
        <v>0.6223842592592592</v>
      </c>
      <c r="D3694" s="9" t="s">
        <v>12</v>
      </c>
      <c r="E3694" s="19"/>
      <c r="F3694" s="19"/>
      <c r="I3694" s="55">
        <f t="array" ref="I3694">IF(D3694="","",INDEX('Товары '!$D$2:$D$78, MATCH(D3694, 'Товары '!$B$2:$B$78, 0)))
</f>
        <v>13</v>
      </c>
      <c r="J3694" s="55">
        <f>IF(D3694="","",VLOOKUP(D3694, 'Товары '!$B$2:$C$78, 2, FALSE))
</f>
        <v>6.4</v>
      </c>
      <c r="K3694" s="37">
        <f t="shared" si="74"/>
        <v>6.6</v>
      </c>
    </row>
    <row r="3695">
      <c r="A3695" s="31">
        <v>16.0</v>
      </c>
      <c r="B3695" s="38">
        <v>46011.0</v>
      </c>
      <c r="C3695" s="42">
        <v>0.6231828703703703</v>
      </c>
      <c r="D3695" s="9" t="s">
        <v>15</v>
      </c>
      <c r="E3695" s="19"/>
      <c r="F3695" s="19"/>
      <c r="I3695" s="55">
        <f t="array" ref="I3695">IF(D3695="","",INDEX('Товары '!$D$2:$D$78, MATCH(D3695, 'Товары '!$B$2:$B$78, 0)))
</f>
        <v>15</v>
      </c>
      <c r="J3695" s="55">
        <f>IF(D3695="","",VLOOKUP(D3695, 'Товары '!$B$2:$C$78, 2, FALSE))
</f>
        <v>9</v>
      </c>
      <c r="K3695" s="37">
        <f t="shared" si="74"/>
        <v>6</v>
      </c>
    </row>
    <row r="3696">
      <c r="A3696" s="31">
        <v>17.0</v>
      </c>
      <c r="B3696" s="38">
        <v>46011.0</v>
      </c>
      <c r="C3696" s="42">
        <v>0.6234375</v>
      </c>
      <c r="D3696" s="9" t="s">
        <v>12</v>
      </c>
      <c r="E3696" s="19"/>
      <c r="F3696" s="19"/>
      <c r="I3696" s="55">
        <f t="array" ref="I3696">IF(D3696="","",INDEX('Товары '!$D$2:$D$78, MATCH(D3696, 'Товары '!$B$2:$B$78, 0)))
</f>
        <v>13</v>
      </c>
      <c r="J3696" s="55">
        <f>IF(D3696="","",VLOOKUP(D3696, 'Товары '!$B$2:$C$78, 2, FALSE))
</f>
        <v>6.4</v>
      </c>
      <c r="K3696" s="37">
        <f t="shared" si="74"/>
        <v>6.6</v>
      </c>
    </row>
    <row r="3697">
      <c r="A3697" s="31">
        <v>18.0</v>
      </c>
      <c r="B3697" s="38">
        <v>46011.0</v>
      </c>
      <c r="C3697" s="42">
        <v>0.6367013888888889</v>
      </c>
      <c r="D3697" s="9" t="s">
        <v>20</v>
      </c>
      <c r="E3697" s="19"/>
      <c r="F3697" s="19"/>
      <c r="I3697" s="55">
        <f t="array" ref="I3697">IF(D3697="","",INDEX('Товары '!$D$2:$D$78, MATCH(D3697, 'Товары '!$B$2:$B$78, 0)))
</f>
        <v>15</v>
      </c>
      <c r="J3697" s="55">
        <f>IF(D3697="","",VLOOKUP(D3697, 'Товары '!$B$2:$C$78, 2, FALSE))
</f>
        <v>9</v>
      </c>
      <c r="K3697" s="37">
        <f t="shared" si="74"/>
        <v>6</v>
      </c>
    </row>
    <row r="3698">
      <c r="A3698" s="31">
        <v>19.0</v>
      </c>
      <c r="B3698" s="38">
        <v>46011.0</v>
      </c>
      <c r="C3698" s="42">
        <v>0.6368171296296297</v>
      </c>
      <c r="D3698" s="9" t="s">
        <v>12</v>
      </c>
      <c r="E3698" s="19"/>
      <c r="F3698" s="9"/>
      <c r="I3698" s="55">
        <f t="array" ref="I3698">IF(D3698="","",INDEX('Товары '!$D$2:$D$78, MATCH(D3698, 'Товары '!$B$2:$B$78, 0)))
</f>
        <v>13</v>
      </c>
      <c r="J3698" s="55">
        <f>IF(D3698="","",VLOOKUP(D3698, 'Товары '!$B$2:$C$78, 2, FALSE))
</f>
        <v>6.4</v>
      </c>
      <c r="K3698" s="37">
        <f t="shared" si="74"/>
        <v>6.6</v>
      </c>
    </row>
    <row r="3699">
      <c r="A3699" s="31">
        <v>20.0</v>
      </c>
      <c r="B3699" s="38">
        <v>46011.0</v>
      </c>
      <c r="C3699" s="42">
        <v>0.6575347222222222</v>
      </c>
      <c r="D3699" s="9" t="s">
        <v>14</v>
      </c>
      <c r="E3699" s="19"/>
      <c r="F3699" s="19"/>
      <c r="I3699" s="55">
        <f t="array" ref="I3699">IF(D3699="","",INDEX('Товары '!$D$2:$D$78, MATCH(D3699, 'Товары '!$B$2:$B$78, 0)))
</f>
        <v>15</v>
      </c>
      <c r="J3699" s="55">
        <f>IF(D3699="","",VLOOKUP(D3699, 'Товары '!$B$2:$C$78, 2, FALSE))
</f>
        <v>9</v>
      </c>
      <c r="K3699" s="37">
        <f t="shared" si="74"/>
        <v>6</v>
      </c>
    </row>
    <row r="3700">
      <c r="A3700" s="31">
        <v>21.0</v>
      </c>
      <c r="B3700" s="38">
        <v>46011.0</v>
      </c>
      <c r="C3700" s="42">
        <v>0.6608333333333334</v>
      </c>
      <c r="D3700" s="9" t="s">
        <v>15</v>
      </c>
      <c r="E3700" s="19"/>
      <c r="F3700" s="19"/>
      <c r="I3700" s="55">
        <f t="array" ref="I3700">IF(D3700="","",INDEX('Товары '!$D$2:$D$78, MATCH(D3700, 'Товары '!$B$2:$B$78, 0)))
</f>
        <v>15</v>
      </c>
      <c r="J3700" s="55">
        <f>IF(D3700="","",VLOOKUP(D3700, 'Товары '!$B$2:$C$78, 2, FALSE))
</f>
        <v>9</v>
      </c>
      <c r="K3700" s="37">
        <f t="shared" si="74"/>
        <v>6</v>
      </c>
    </row>
    <row r="3701">
      <c r="A3701" s="31">
        <v>22.0</v>
      </c>
      <c r="B3701" s="38">
        <v>46011.0</v>
      </c>
      <c r="C3701" s="42">
        <v>0.6609259259259259</v>
      </c>
      <c r="D3701" s="9" t="s">
        <v>12</v>
      </c>
      <c r="E3701" s="19"/>
      <c r="F3701" s="19"/>
      <c r="I3701" s="55">
        <f t="array" ref="I3701">IF(D3701="","",INDEX('Товары '!$D$2:$D$78, MATCH(D3701, 'Товары '!$B$2:$B$78, 0)))
</f>
        <v>13</v>
      </c>
      <c r="J3701" s="55">
        <f>IF(D3701="","",VLOOKUP(D3701, 'Товары '!$B$2:$C$78, 2, FALSE))
</f>
        <v>6.4</v>
      </c>
      <c r="K3701" s="37">
        <f t="shared" si="74"/>
        <v>6.6</v>
      </c>
    </row>
    <row r="3702">
      <c r="A3702" s="31">
        <v>23.0</v>
      </c>
      <c r="B3702" s="38"/>
      <c r="C3702" s="42"/>
      <c r="D3702" s="9" t="s">
        <v>47</v>
      </c>
      <c r="E3702" s="19"/>
      <c r="F3702" s="19"/>
      <c r="I3702" s="55">
        <f t="array" ref="I3702">IF(D3702="","",INDEX('Товары '!$D$2:$D$78, MATCH(D3702, 'Товары '!$B$2:$B$78, 0)))
</f>
        <v>75</v>
      </c>
      <c r="J3702" s="55">
        <f>IF(D3702="","",VLOOKUP(D3702, 'Товары '!$B$2:$C$78, 2, FALSE))
</f>
        <v>44</v>
      </c>
      <c r="K3702" s="37">
        <f t="shared" si="74"/>
        <v>31</v>
      </c>
    </row>
    <row r="3703">
      <c r="A3703" s="31">
        <v>24.0</v>
      </c>
      <c r="B3703" s="38"/>
      <c r="C3703" s="42"/>
      <c r="D3703" s="9" t="s">
        <v>23</v>
      </c>
      <c r="E3703" s="19"/>
      <c r="F3703" s="19"/>
      <c r="I3703" s="55">
        <f t="array" ref="I3703">IF(D3703="","",INDEX('Товары '!$D$2:$D$78, MATCH(D3703, 'Товары '!$B$2:$B$78, 0)))
</f>
        <v>15</v>
      </c>
      <c r="J3703" s="55">
        <f>IF(D3703="","",VLOOKUP(D3703, 'Товары '!$B$2:$C$78, 2, FALSE))
</f>
        <v>8.5</v>
      </c>
      <c r="K3703" s="37">
        <f t="shared" si="74"/>
        <v>6.5</v>
      </c>
    </row>
    <row r="3704">
      <c r="A3704" s="31">
        <v>25.0</v>
      </c>
      <c r="B3704" s="32">
        <v>46011.0</v>
      </c>
      <c r="C3704" s="33">
        <v>0.6687731481481481</v>
      </c>
      <c r="D3704" s="9" t="s">
        <v>11</v>
      </c>
      <c r="E3704" s="19"/>
      <c r="F3704" s="31"/>
      <c r="I3704" s="55">
        <f t="array" ref="I3704">IF(D3704="","",INDEX('Товары '!$D$2:$D$78, MATCH(D3704, 'Товары '!$B$2:$B$78, 0)))
</f>
        <v>15</v>
      </c>
      <c r="J3704" s="55">
        <f>IF(D3704="","",VLOOKUP(D3704, 'Товары '!$B$2:$C$78, 2, FALSE))
</f>
        <v>9</v>
      </c>
      <c r="K3704" s="37">
        <f t="shared" si="74"/>
        <v>6</v>
      </c>
    </row>
    <row r="3705">
      <c r="A3705" s="31">
        <v>26.0</v>
      </c>
      <c r="B3705" s="38">
        <v>46011.0</v>
      </c>
      <c r="C3705" s="42">
        <v>0.6907175925925926</v>
      </c>
      <c r="D3705" s="9" t="s">
        <v>20</v>
      </c>
      <c r="E3705" s="19"/>
      <c r="F3705" s="19"/>
      <c r="I3705" s="55">
        <f t="array" ref="I3705">IF(D3705="","",INDEX('Товары '!$D$2:$D$78, MATCH(D3705, 'Товары '!$B$2:$B$78, 0)))
</f>
        <v>15</v>
      </c>
      <c r="J3705" s="55">
        <f>IF(D3705="","",VLOOKUP(D3705, 'Товары '!$B$2:$C$78, 2, FALSE))
</f>
        <v>9</v>
      </c>
      <c r="K3705" s="37">
        <f t="shared" si="74"/>
        <v>6</v>
      </c>
    </row>
    <row r="3706">
      <c r="A3706" s="31">
        <v>27.0</v>
      </c>
      <c r="B3706" s="32">
        <v>46011.0</v>
      </c>
      <c r="C3706" s="33">
        <v>0.7363541666666666</v>
      </c>
      <c r="D3706" s="9" t="s">
        <v>11</v>
      </c>
      <c r="E3706" s="19"/>
      <c r="F3706" s="19"/>
      <c r="I3706" s="55">
        <f t="array" ref="I3706">IF(D3706="","",INDEX('Товары '!$D$2:$D$78, MATCH(D3706, 'Товары '!$B$2:$B$78, 0)))
</f>
        <v>15</v>
      </c>
      <c r="J3706" s="55">
        <f>IF(D3706="","",VLOOKUP(D3706, 'Товары '!$B$2:$C$78, 2, FALSE))
</f>
        <v>9</v>
      </c>
      <c r="K3706" s="37">
        <f t="shared" si="74"/>
        <v>6</v>
      </c>
    </row>
    <row r="3707">
      <c r="A3707" s="31">
        <v>28.0</v>
      </c>
      <c r="B3707" s="38">
        <v>46011.0</v>
      </c>
      <c r="C3707" s="42">
        <v>0.7495023148148148</v>
      </c>
      <c r="D3707" s="9" t="s">
        <v>20</v>
      </c>
      <c r="E3707" s="19"/>
      <c r="F3707" s="19"/>
      <c r="I3707" s="55">
        <f t="array" ref="I3707">IF(D3707="","",INDEX('Товары '!$D$2:$D$78, MATCH(D3707, 'Товары '!$B$2:$B$78, 0)))
</f>
        <v>15</v>
      </c>
      <c r="J3707" s="55">
        <f>IF(D3707="","",VLOOKUP(D3707, 'Товары '!$B$2:$C$78, 2, FALSE))
</f>
        <v>9</v>
      </c>
      <c r="K3707" s="37">
        <f t="shared" si="74"/>
        <v>6</v>
      </c>
    </row>
    <row r="3708">
      <c r="A3708" s="31">
        <v>29.0</v>
      </c>
      <c r="B3708" s="38">
        <v>46011.0</v>
      </c>
      <c r="C3708" s="42">
        <v>0.7496296296296296</v>
      </c>
      <c r="D3708" s="9" t="s">
        <v>15</v>
      </c>
      <c r="E3708" s="19"/>
      <c r="F3708" s="19"/>
      <c r="I3708" s="55">
        <f t="array" ref="I3708">IF(D3708="","",INDEX('Товары '!$D$2:$D$78, MATCH(D3708, 'Товары '!$B$2:$B$78, 0)))
</f>
        <v>15</v>
      </c>
      <c r="J3708" s="55">
        <f>IF(D3708="","",VLOOKUP(D3708, 'Товары '!$B$2:$C$78, 2, FALSE))
</f>
        <v>9</v>
      </c>
      <c r="K3708" s="37">
        <f t="shared" si="74"/>
        <v>6</v>
      </c>
    </row>
    <row r="3709">
      <c r="A3709" s="31">
        <v>30.0</v>
      </c>
      <c r="B3709" s="38">
        <v>46011.0</v>
      </c>
      <c r="C3709" s="42">
        <v>0.7605902777777778</v>
      </c>
      <c r="D3709" s="9" t="s">
        <v>11</v>
      </c>
      <c r="E3709" s="19"/>
      <c r="F3709" s="19"/>
      <c r="I3709" s="55">
        <f t="array" ref="I3709">IF(D3709="","",INDEX('Товары '!$D$2:$D$78, MATCH(D3709, 'Товары '!$B$2:$B$78, 0)))
</f>
        <v>15</v>
      </c>
      <c r="J3709" s="55">
        <f>IF(D3709="","",VLOOKUP(D3709, 'Товары '!$B$2:$C$78, 2, FALSE))
</f>
        <v>9</v>
      </c>
      <c r="K3709" s="37">
        <f t="shared" si="74"/>
        <v>6</v>
      </c>
    </row>
    <row r="3710">
      <c r="A3710" s="31">
        <v>31.0</v>
      </c>
      <c r="B3710" s="38">
        <v>46011.0</v>
      </c>
      <c r="C3710" s="42">
        <v>0.7610416666666666</v>
      </c>
      <c r="D3710" s="9" t="s">
        <v>23</v>
      </c>
      <c r="E3710" s="19"/>
      <c r="F3710" s="19"/>
      <c r="I3710" s="55">
        <f t="array" ref="I3710">IF(D3710="","",INDEX('Товары '!$D$2:$D$78, MATCH(D3710, 'Товары '!$B$2:$B$78, 0)))
</f>
        <v>15</v>
      </c>
      <c r="J3710" s="55">
        <f>IF(D3710="","",VLOOKUP(D3710, 'Товары '!$B$2:$C$78, 2, FALSE))
</f>
        <v>8.5</v>
      </c>
      <c r="K3710" s="37">
        <f t="shared" si="74"/>
        <v>6.5</v>
      </c>
    </row>
    <row r="3711">
      <c r="A3711" s="31">
        <v>32.0</v>
      </c>
      <c r="B3711" s="32">
        <v>46011.0</v>
      </c>
      <c r="C3711" s="33">
        <v>0.7616898148148148</v>
      </c>
      <c r="D3711" s="9" t="s">
        <v>40</v>
      </c>
      <c r="E3711" s="19"/>
      <c r="F3711" s="19"/>
      <c r="I3711" s="55">
        <f t="array" ref="I3711">IF(D3711="","",INDEX('Товары '!$D$2:$D$78, MATCH(D3711, 'Товары '!$B$2:$B$78, 0)))
</f>
        <v>65</v>
      </c>
      <c r="J3711" s="55">
        <f>IF(D3711="","",VLOOKUP(D3711, 'Товары '!$B$2:$C$78, 2, FALSE))
</f>
        <v>37.5</v>
      </c>
      <c r="K3711" s="37">
        <f t="shared" si="74"/>
        <v>27.5</v>
      </c>
    </row>
    <row r="3712">
      <c r="A3712" s="31">
        <v>33.0</v>
      </c>
      <c r="B3712" s="32">
        <v>46011.0</v>
      </c>
      <c r="C3712" s="33">
        <v>0.7622222222222222</v>
      </c>
      <c r="D3712" s="9" t="s">
        <v>11</v>
      </c>
      <c r="E3712" s="19"/>
      <c r="F3712" s="56"/>
      <c r="I3712" s="55">
        <f t="array" ref="I3712">IF(D3712="","",INDEX('Товары '!$D$2:$D$78, MATCH(D3712, 'Товары '!$B$2:$B$78, 0)))
</f>
        <v>15</v>
      </c>
      <c r="J3712" s="55">
        <f>IF(D3712="","",VLOOKUP(D3712, 'Товары '!$B$2:$C$78, 2, FALSE))
</f>
        <v>9</v>
      </c>
      <c r="K3712" s="37">
        <f t="shared" si="74"/>
        <v>6</v>
      </c>
    </row>
    <row r="3713">
      <c r="A3713" s="31">
        <v>34.0</v>
      </c>
      <c r="B3713" s="32">
        <v>46011.0</v>
      </c>
      <c r="C3713" s="33">
        <v>0.7624421296296297</v>
      </c>
      <c r="D3713" s="9" t="s">
        <v>12</v>
      </c>
      <c r="E3713" s="19"/>
      <c r="F3713" s="9"/>
      <c r="I3713" s="55">
        <f t="array" ref="I3713">IF(D3713="","",INDEX('Товары '!$D$2:$D$78, MATCH(D3713, 'Товары '!$B$2:$B$78, 0)))
</f>
        <v>13</v>
      </c>
      <c r="J3713" s="55">
        <f>IF(D3713="","",VLOOKUP(D3713, 'Товары '!$B$2:$C$78, 2, FALSE))
</f>
        <v>6.4</v>
      </c>
      <c r="K3713" s="37">
        <f t="shared" si="74"/>
        <v>6.6</v>
      </c>
    </row>
    <row r="3714">
      <c r="A3714" s="31">
        <v>35.0</v>
      </c>
      <c r="B3714" s="38">
        <v>46011.0</v>
      </c>
      <c r="C3714" s="42">
        <v>0.7626736111111111</v>
      </c>
      <c r="D3714" s="9" t="s">
        <v>16</v>
      </c>
      <c r="E3714" s="19"/>
      <c r="F3714" s="19"/>
      <c r="I3714" s="55">
        <f t="array" ref="I3714">IF(D3714="","",INDEX('Товары '!$D$2:$D$78, MATCH(D3714, 'Товары '!$B$2:$B$78, 0)))
</f>
        <v>15</v>
      </c>
      <c r="J3714" s="55">
        <f>IF(D3714="","",VLOOKUP(D3714, 'Товары '!$B$2:$C$78, 2, FALSE))
</f>
        <v>8.5</v>
      </c>
      <c r="K3714" s="37">
        <f t="shared" si="74"/>
        <v>6.5</v>
      </c>
    </row>
    <row r="3715">
      <c r="A3715" s="31">
        <v>36.0</v>
      </c>
      <c r="B3715" s="38">
        <v>46011.0</v>
      </c>
      <c r="C3715" s="42">
        <v>0.7909606481481481</v>
      </c>
      <c r="D3715" s="9" t="s">
        <v>20</v>
      </c>
      <c r="E3715" s="19"/>
      <c r="F3715" s="19"/>
      <c r="I3715" s="55">
        <f t="array" ref="I3715">IF(D3715="","",INDEX('Товары '!$D$2:$D$78, MATCH(D3715, 'Товары '!$B$2:$B$78, 0)))
</f>
        <v>15</v>
      </c>
      <c r="J3715" s="55">
        <f>IF(D3715="","",VLOOKUP(D3715, 'Товары '!$B$2:$C$78, 2, FALSE))
</f>
        <v>9</v>
      </c>
      <c r="K3715" s="37">
        <f t="shared" si="74"/>
        <v>6</v>
      </c>
    </row>
    <row r="3716">
      <c r="A3716" s="31">
        <v>37.0</v>
      </c>
      <c r="B3716" s="32">
        <v>46011.0</v>
      </c>
      <c r="C3716" s="33">
        <v>0.7910069444444444</v>
      </c>
      <c r="D3716" s="9" t="s">
        <v>11</v>
      </c>
      <c r="E3716" s="19"/>
      <c r="F3716" s="19"/>
      <c r="I3716" s="55">
        <f t="array" ref="I3716">IF(D3716="","",INDEX('Товары '!$D$2:$D$78, MATCH(D3716, 'Товары '!$B$2:$B$78, 0)))
</f>
        <v>15</v>
      </c>
      <c r="J3716" s="55">
        <f>IF(D3716="","",VLOOKUP(D3716, 'Товары '!$B$2:$C$78, 2, FALSE))
</f>
        <v>9</v>
      </c>
      <c r="K3716" s="37">
        <f t="shared" si="74"/>
        <v>6</v>
      </c>
    </row>
    <row r="3717">
      <c r="A3717" s="31">
        <v>38.0</v>
      </c>
      <c r="B3717" s="38">
        <v>46011.0</v>
      </c>
      <c r="C3717" s="42">
        <v>0.7910069444444444</v>
      </c>
      <c r="D3717" s="9" t="s">
        <v>11</v>
      </c>
      <c r="E3717" s="19"/>
      <c r="F3717" s="19"/>
      <c r="I3717" s="55">
        <f t="array" ref="I3717">IF(D3717="","",INDEX('Товары '!$D$2:$D$78, MATCH(D3717, 'Товары '!$B$2:$B$78, 0)))
</f>
        <v>15</v>
      </c>
      <c r="J3717" s="55">
        <f>IF(D3717="","",VLOOKUP(D3717, 'Товары '!$B$2:$C$78, 2, FALSE))
</f>
        <v>9</v>
      </c>
      <c r="K3717" s="37">
        <f t="shared" si="74"/>
        <v>6</v>
      </c>
    </row>
    <row r="3718">
      <c r="A3718" s="31">
        <v>39.0</v>
      </c>
      <c r="B3718" s="38">
        <v>46011.0</v>
      </c>
      <c r="C3718" s="42">
        <v>0.797349537037037</v>
      </c>
      <c r="D3718" s="9" t="s">
        <v>11</v>
      </c>
      <c r="E3718" s="19"/>
      <c r="F3718" s="19"/>
      <c r="I3718" s="55">
        <f t="array" ref="I3718">IF(D3718="","",INDEX('Товары '!$D$2:$D$78, MATCH(D3718, 'Товары '!$B$2:$B$78, 0)))
</f>
        <v>15</v>
      </c>
      <c r="J3718" s="55">
        <f>IF(D3718="","",VLOOKUP(D3718, 'Товары '!$B$2:$C$78, 2, FALSE))
</f>
        <v>9</v>
      </c>
      <c r="K3718" s="37">
        <f t="shared" si="74"/>
        <v>6</v>
      </c>
    </row>
    <row r="3719">
      <c r="A3719" s="31">
        <v>40.0</v>
      </c>
      <c r="B3719" s="38">
        <v>46011.0</v>
      </c>
      <c r="C3719" s="42">
        <v>0.7975231481481482</v>
      </c>
      <c r="D3719" s="9" t="s">
        <v>12</v>
      </c>
      <c r="E3719" s="19"/>
      <c r="F3719" s="19"/>
      <c r="I3719" s="55">
        <f t="array" ref="I3719">IF(D3719="","",INDEX('Товары '!$D$2:$D$78, MATCH(D3719, 'Товары '!$B$2:$B$78, 0)))
</f>
        <v>13</v>
      </c>
      <c r="J3719" s="55">
        <f>IF(D3719="","",VLOOKUP(D3719, 'Товары '!$B$2:$C$78, 2, FALSE))
</f>
        <v>6.4</v>
      </c>
      <c r="K3719" s="37">
        <f t="shared" si="74"/>
        <v>6.6</v>
      </c>
    </row>
    <row r="3720">
      <c r="A3720" s="31">
        <v>41.0</v>
      </c>
      <c r="B3720" s="38">
        <v>46011.0</v>
      </c>
      <c r="C3720" s="42">
        <v>0.8073611111111111</v>
      </c>
      <c r="D3720" s="9" t="s">
        <v>23</v>
      </c>
      <c r="E3720" s="19"/>
      <c r="F3720" s="9">
        <v>1.0</v>
      </c>
      <c r="I3720" s="55">
        <f t="array" ref="I3720">IF(D3720="","",INDEX('Товары '!$D$2:$D$78, MATCH(D3720, 'Товары '!$B$2:$B$78, 0)))
</f>
        <v>15</v>
      </c>
      <c r="J3720" s="55">
        <f>IF(D3720="","",VLOOKUP(D3720, 'Товары '!$B$2:$C$78, 2, FALSE))
</f>
        <v>8.5</v>
      </c>
      <c r="K3720" s="37">
        <f t="shared" si="74"/>
        <v>5.5</v>
      </c>
    </row>
    <row r="3721">
      <c r="A3721" s="31">
        <v>42.0</v>
      </c>
      <c r="B3721" s="32">
        <v>46011.0</v>
      </c>
      <c r="C3721" s="33">
        <v>0.8121180555555556</v>
      </c>
      <c r="D3721" s="9" t="s">
        <v>14</v>
      </c>
      <c r="E3721" s="19"/>
      <c r="F3721" s="19"/>
      <c r="I3721" s="44">
        <f t="array" ref="I3721">IF(D3721="","",INDEX('Товары '!$D$2:$D$78, MATCH(D3721, 'Товары '!$B$2:$B$78, 0)))
</f>
        <v>15</v>
      </c>
      <c r="J3721" s="44">
        <f>IF(D3721="","",VLOOKUP(D3721, 'Товары '!$B$2:$C$78, 2, FALSE))
</f>
        <v>9</v>
      </c>
      <c r="K3721" s="37">
        <f t="shared" si="74"/>
        <v>6</v>
      </c>
    </row>
    <row r="3722">
      <c r="A3722" s="31">
        <v>43.0</v>
      </c>
      <c r="B3722" s="32">
        <v>46011.0</v>
      </c>
      <c r="C3722" s="33">
        <v>0.8426967592592592</v>
      </c>
      <c r="D3722" s="9" t="s">
        <v>14</v>
      </c>
      <c r="E3722" s="19"/>
      <c r="F3722" s="19"/>
      <c r="I3722" s="44">
        <f t="array" ref="I3722">IF(D3722="","",INDEX('Товары '!$D$2:$D$78, MATCH(D3722, 'Товары '!$B$2:$B$78, 0)))
</f>
        <v>15</v>
      </c>
      <c r="J3722" s="44">
        <f>IF(D3722="","",VLOOKUP(D3722, 'Товары '!$B$2:$C$78, 2, FALSE))
</f>
        <v>9</v>
      </c>
      <c r="K3722" s="37">
        <f t="shared" si="74"/>
        <v>6</v>
      </c>
    </row>
    <row r="3723">
      <c r="A3723" s="31">
        <v>44.0</v>
      </c>
      <c r="B3723" s="32">
        <v>46011.0</v>
      </c>
      <c r="C3723" s="33">
        <v>0.843287037037037</v>
      </c>
      <c r="D3723" s="9" t="s">
        <v>14</v>
      </c>
      <c r="E3723" s="19"/>
      <c r="F3723" s="19"/>
      <c r="I3723" s="44">
        <f t="array" ref="I3723">IF(D3723="","",INDEX('Товары '!$D$2:$D$78, MATCH(D3723, 'Товары '!$B$2:$B$78, 0)))
</f>
        <v>15</v>
      </c>
      <c r="J3723" s="44">
        <f>IF(D3723="","",VLOOKUP(D3723, 'Товары '!$B$2:$C$78, 2, FALSE))
</f>
        <v>9</v>
      </c>
      <c r="K3723" s="37">
        <f t="shared" si="74"/>
        <v>6</v>
      </c>
    </row>
    <row r="3724">
      <c r="A3724" s="31">
        <v>45.0</v>
      </c>
      <c r="B3724" s="32">
        <v>46011.0</v>
      </c>
      <c r="C3724" s="33">
        <v>0.843287037037037</v>
      </c>
      <c r="D3724" s="9" t="s">
        <v>14</v>
      </c>
      <c r="E3724" s="19"/>
      <c r="F3724" s="19"/>
      <c r="I3724" s="44">
        <f t="array" ref="I3724">IF(D3724="","",INDEX('Товары '!$D$2:$D$78, MATCH(D3724, 'Товары '!$B$2:$B$78, 0)))
</f>
        <v>15</v>
      </c>
      <c r="J3724" s="44">
        <f>IF(D3724="","",VLOOKUP(D3724, 'Товары '!$B$2:$C$78, 2, FALSE))
</f>
        <v>9</v>
      </c>
      <c r="K3724" s="37">
        <f t="shared" si="74"/>
        <v>6</v>
      </c>
    </row>
    <row r="3725">
      <c r="A3725" s="31">
        <v>46.0</v>
      </c>
      <c r="B3725" s="32">
        <v>46011.0</v>
      </c>
      <c r="C3725" s="33">
        <v>0.8458912037037037</v>
      </c>
      <c r="D3725" s="9" t="s">
        <v>12</v>
      </c>
      <c r="E3725" s="19"/>
      <c r="F3725" s="19"/>
      <c r="I3725" s="44">
        <f t="array" ref="I3725">IF(D3725="","",INDEX('Товары '!$D$2:$D$78, MATCH(D3725, 'Товары '!$B$2:$B$78, 0)))
</f>
        <v>13</v>
      </c>
      <c r="J3725" s="44">
        <f>IF(D3725="","",VLOOKUP(D3725, 'Товары '!$B$2:$C$78, 2, FALSE))
</f>
        <v>6.4</v>
      </c>
      <c r="K3725" s="37">
        <f t="shared" si="74"/>
        <v>6.6</v>
      </c>
    </row>
    <row r="3726">
      <c r="A3726" s="31">
        <v>47.0</v>
      </c>
      <c r="B3726" s="32">
        <v>46011.0</v>
      </c>
      <c r="C3726" s="33">
        <v>0.8475231481481481</v>
      </c>
      <c r="D3726" s="9" t="s">
        <v>12</v>
      </c>
      <c r="E3726" s="19"/>
      <c r="F3726" s="19"/>
      <c r="I3726" s="44">
        <f t="array" ref="I3726">IF(D3726="","",INDEX('Товары '!$D$2:$D$78, MATCH(D3726, 'Товары '!$B$2:$B$78, 0)))
</f>
        <v>13</v>
      </c>
      <c r="J3726" s="44">
        <f>IF(D3726="","",VLOOKUP(D3726, 'Товары '!$B$2:$C$78, 2, FALSE))
</f>
        <v>6.4</v>
      </c>
      <c r="K3726" s="37">
        <f t="shared" si="74"/>
        <v>6.6</v>
      </c>
    </row>
    <row r="3727">
      <c r="A3727" s="31">
        <v>48.0</v>
      </c>
      <c r="B3727" s="32">
        <v>46011.0</v>
      </c>
      <c r="C3727" s="33">
        <v>0.8674305555555556</v>
      </c>
      <c r="D3727" s="9" t="s">
        <v>11</v>
      </c>
      <c r="E3727" s="19"/>
      <c r="F3727" s="19"/>
      <c r="I3727" s="19">
        <f t="array" ref="I3727">IF(D3727="","",INDEX('Товары '!$D$2:$D$78, MATCH(D3727, 'Товары '!$B$2:$B$78, 0)))
</f>
        <v>15</v>
      </c>
      <c r="J3727" s="44">
        <f>IF(D3727="","",VLOOKUP(D3727, 'Товары '!$B$2:$C$78, 2, FALSE))
</f>
        <v>9</v>
      </c>
      <c r="K3727" s="37">
        <f t="shared" si="74"/>
        <v>6</v>
      </c>
    </row>
    <row r="3728">
      <c r="A3728" s="31">
        <v>49.0</v>
      </c>
      <c r="B3728" s="32">
        <v>46011.0</v>
      </c>
      <c r="C3728" s="33">
        <v>0.8805902777777778</v>
      </c>
      <c r="D3728" s="9" t="s">
        <v>22</v>
      </c>
      <c r="E3728" s="19"/>
      <c r="F3728" s="19"/>
      <c r="I3728" s="44">
        <f t="array" ref="I3728">IF(D3728="","",INDEX('Товары '!$D$2:$D$78, MATCH(D3728, 'Товары '!$B$2:$B$78, 0)))
</f>
        <v>15</v>
      </c>
      <c r="J3728" s="44">
        <f>IF(D3728="","",VLOOKUP(D3728, 'Товары '!$B$2:$C$78, 2, FALSE))
</f>
        <v>6</v>
      </c>
      <c r="K3728" s="37">
        <f t="shared" si="74"/>
        <v>9</v>
      </c>
    </row>
    <row r="3729">
      <c r="A3729" s="31">
        <v>50.0</v>
      </c>
      <c r="B3729" s="32">
        <v>46011.0</v>
      </c>
      <c r="C3729" s="33">
        <v>0.8865509259259259</v>
      </c>
      <c r="D3729" s="9" t="s">
        <v>11</v>
      </c>
      <c r="E3729" s="19"/>
      <c r="F3729" s="19"/>
      <c r="I3729" s="19">
        <f t="array" ref="I3729">IF(D3729="","",INDEX('Товары '!$D$2:$D$78, MATCH(D3729, 'Товары '!$B$2:$B$78, 0)))
</f>
        <v>15</v>
      </c>
      <c r="J3729" s="44">
        <f>IF(D3729="","",VLOOKUP(D3729, 'Товары '!$B$2:$C$78, 2, FALSE))
</f>
        <v>9</v>
      </c>
      <c r="K3729" s="37">
        <f t="shared" si="74"/>
        <v>6</v>
      </c>
    </row>
    <row r="3730">
      <c r="A3730" s="31">
        <v>51.0</v>
      </c>
      <c r="B3730" s="32">
        <v>46011.0</v>
      </c>
      <c r="C3730" s="33">
        <v>0.8866319444444445</v>
      </c>
      <c r="D3730" s="9" t="s">
        <v>11</v>
      </c>
      <c r="E3730" s="19"/>
      <c r="F3730" s="19"/>
      <c r="I3730" s="19">
        <f t="array" ref="I3730">IF(D3730="","",INDEX('Товары '!$D$2:$D$78, MATCH(D3730, 'Товары '!$B$2:$B$78, 0)))
</f>
        <v>15</v>
      </c>
      <c r="J3730" s="44">
        <f>IF(D3730="","",VLOOKUP(D3730, 'Товары '!$B$2:$C$78, 2, FALSE))
</f>
        <v>9</v>
      </c>
      <c r="K3730" s="37">
        <f t="shared" si="74"/>
        <v>6</v>
      </c>
    </row>
    <row r="3731">
      <c r="A3731" s="31">
        <v>52.0</v>
      </c>
      <c r="B3731" s="32">
        <v>46011.0</v>
      </c>
      <c r="C3731" s="33">
        <v>0.886712962962963</v>
      </c>
      <c r="D3731" s="9" t="s">
        <v>11</v>
      </c>
      <c r="E3731" s="19"/>
      <c r="F3731" s="19"/>
      <c r="I3731" s="19">
        <f t="array" ref="I3731">IF(D3731="","",INDEX('Товары '!$D$2:$D$78, MATCH(D3731, 'Товары '!$B$2:$B$78, 0)))
</f>
        <v>15</v>
      </c>
      <c r="J3731" s="44">
        <f>IF(D3731="","",VLOOKUP(D3731, 'Товары '!$B$2:$C$78, 2, FALSE))
</f>
        <v>9</v>
      </c>
      <c r="K3731" s="37">
        <f t="shared" si="74"/>
        <v>6</v>
      </c>
    </row>
    <row r="3732">
      <c r="A3732" s="31">
        <v>53.0</v>
      </c>
      <c r="B3732" s="32">
        <v>46011.0</v>
      </c>
      <c r="C3732" s="33">
        <v>0.8868287037037037</v>
      </c>
      <c r="D3732" s="9" t="s">
        <v>12</v>
      </c>
      <c r="E3732" s="19"/>
      <c r="F3732" s="19"/>
      <c r="I3732" s="44">
        <f t="array" ref="I3732">IF(D3732="","",INDEX('Товары '!$D$2:$D$78, MATCH(D3732, 'Товары '!$B$2:$B$78, 0)))
</f>
        <v>13</v>
      </c>
      <c r="J3732" s="44">
        <f>IF(D3732="","",VLOOKUP(D3732, 'Товары '!$B$2:$C$78, 2, FALSE))
</f>
        <v>6.4</v>
      </c>
      <c r="K3732" s="37">
        <f t="shared" si="74"/>
        <v>6.6</v>
      </c>
    </row>
    <row r="3733">
      <c r="A3733" s="31">
        <v>54.0</v>
      </c>
      <c r="B3733" s="32">
        <v>46011.0</v>
      </c>
      <c r="C3733" s="33">
        <v>0.8957291666666667</v>
      </c>
      <c r="D3733" s="9" t="s">
        <v>29</v>
      </c>
      <c r="E3733" s="19"/>
      <c r="F3733" s="19"/>
      <c r="I3733" s="44">
        <f t="array" ref="I3733">IF(D3733="","",INDEX('Товары '!$D$2:$D$78, MATCH(D3733, 'Товары '!$B$2:$B$78, 0)))
</f>
        <v>13</v>
      </c>
      <c r="J3733" s="44">
        <f>IF(D3733="","",VLOOKUP(D3733, 'Товары '!$B$2:$C$78, 2, FALSE))
</f>
        <v>7</v>
      </c>
      <c r="K3733" s="37">
        <f t="shared" si="74"/>
        <v>6</v>
      </c>
    </row>
    <row r="3734">
      <c r="A3734" s="31">
        <v>55.0</v>
      </c>
      <c r="B3734" s="32">
        <v>46011.0</v>
      </c>
      <c r="C3734" s="33">
        <v>0.8959027777777778</v>
      </c>
      <c r="D3734" s="9" t="s">
        <v>11</v>
      </c>
      <c r="E3734" s="19"/>
      <c r="F3734" s="19"/>
      <c r="I3734" s="19">
        <f t="array" ref="I3734">IF(D3734="","",INDEX('Товары '!$D$2:$D$78, MATCH(D3734, 'Товары '!$B$2:$B$78, 0)))
</f>
        <v>15</v>
      </c>
      <c r="J3734" s="44">
        <f>IF(D3734="","",VLOOKUP(D3734, 'Товары '!$B$2:$C$78, 2, FALSE))
</f>
        <v>9</v>
      </c>
      <c r="K3734" s="37">
        <f t="shared" si="74"/>
        <v>6</v>
      </c>
    </row>
    <row r="3735">
      <c r="A3735" s="31">
        <v>56.0</v>
      </c>
      <c r="B3735" s="32">
        <v>46011.0</v>
      </c>
      <c r="C3735" s="33">
        <v>0.8973032407407407</v>
      </c>
      <c r="D3735" s="9" t="s">
        <v>48</v>
      </c>
      <c r="E3735" s="19"/>
      <c r="F3735" s="19"/>
      <c r="I3735" s="44">
        <f t="array" ref="I3735">IF(D3735="","",INDEX('Товары '!$D$2:$D$78, MATCH(D3735, 'Товары '!$B$2:$B$78, 0)))
</f>
        <v>100</v>
      </c>
      <c r="J3735" s="44">
        <f>IF(D3735="","",VLOOKUP(D3735, 'Товары '!$B$2:$C$78, 2, FALSE))
</f>
        <v>70</v>
      </c>
      <c r="K3735" s="37">
        <f t="shared" si="74"/>
        <v>30</v>
      </c>
    </row>
    <row r="3736">
      <c r="A3736" s="31">
        <v>57.0</v>
      </c>
      <c r="B3736" s="32">
        <v>46011.0</v>
      </c>
      <c r="C3736" s="33">
        <v>0.9003125</v>
      </c>
      <c r="D3736" s="9" t="s">
        <v>23</v>
      </c>
      <c r="E3736" s="19"/>
      <c r="F3736" s="19"/>
      <c r="I3736" s="19">
        <f t="array" ref="I3736">IF(D3736="","",INDEX('Товары '!$D$2:$D$78, MATCH(D3736, 'Товары '!$B$2:$B$78, 0)))
</f>
        <v>15</v>
      </c>
      <c r="J3736" s="44">
        <f>IF(D3736="","",VLOOKUP(D3736, 'Товары '!$B$2:$C$78, 2, FALSE))
</f>
        <v>8.5</v>
      </c>
      <c r="K3736" s="37">
        <f t="shared" si="74"/>
        <v>6.5</v>
      </c>
    </row>
    <row r="3737">
      <c r="A3737" s="31">
        <v>58.0</v>
      </c>
      <c r="B3737" s="32">
        <v>46011.0</v>
      </c>
      <c r="C3737" s="33">
        <v>0.9139930555555555</v>
      </c>
      <c r="D3737" s="9" t="s">
        <v>15</v>
      </c>
      <c r="E3737" s="19"/>
      <c r="F3737" s="19"/>
      <c r="I3737" s="19">
        <f t="array" ref="I3737">IF(D3737="","",INDEX('Товары '!$D$2:$D$78, MATCH(D3737, 'Товары '!$B$2:$B$78, 0)))
</f>
        <v>15</v>
      </c>
      <c r="J3737" s="44">
        <f>IF(D3737="","",VLOOKUP(D3737, 'Товары '!$B$2:$C$78, 2, FALSE))
</f>
        <v>9</v>
      </c>
      <c r="K3737" s="37">
        <f t="shared" si="74"/>
        <v>6</v>
      </c>
    </row>
    <row r="3738">
      <c r="A3738" s="31">
        <v>59.0</v>
      </c>
      <c r="B3738" s="32">
        <v>46011.0</v>
      </c>
      <c r="C3738" s="33">
        <v>0.9140972222222222</v>
      </c>
      <c r="D3738" s="9" t="s">
        <v>12</v>
      </c>
      <c r="E3738" s="19"/>
      <c r="F3738" s="19"/>
      <c r="I3738" s="44">
        <f t="array" ref="I3738">IF(D3738="","",INDEX('Товары '!$D$2:$D$78, MATCH(D3738, 'Товары '!$B$2:$B$78, 0)))
</f>
        <v>13</v>
      </c>
      <c r="J3738" s="44">
        <f>IF(D3738="","",VLOOKUP(D3738, 'Товары '!$B$2:$C$78, 2, FALSE))
</f>
        <v>6.4</v>
      </c>
      <c r="K3738" s="37">
        <f t="shared" si="74"/>
        <v>6.6</v>
      </c>
    </row>
    <row r="3739">
      <c r="A3739" s="31">
        <v>60.0</v>
      </c>
      <c r="B3739" s="32">
        <v>46011.0</v>
      </c>
      <c r="C3739" s="33">
        <v>0.9214351851851852</v>
      </c>
      <c r="D3739" s="9" t="s">
        <v>18</v>
      </c>
      <c r="E3739" s="19"/>
      <c r="F3739" s="19"/>
      <c r="I3739" s="44">
        <f t="array" ref="I3739">IF(D3739="","",INDEX('Товары '!$D$2:$D$78, MATCH(D3739, 'Товары '!$B$2:$B$78, 0)))
</f>
        <v>15</v>
      </c>
      <c r="J3739" s="44">
        <f>IF(D3739="","",VLOOKUP(D3739, 'Товары '!$B$2:$C$78, 2, FALSE))
</f>
        <v>8</v>
      </c>
      <c r="K3739" s="37">
        <f t="shared" si="74"/>
        <v>7</v>
      </c>
    </row>
    <row r="3740">
      <c r="A3740" s="31">
        <v>61.0</v>
      </c>
      <c r="B3740" s="32">
        <v>46011.0</v>
      </c>
      <c r="C3740" s="33">
        <v>0.9289004629629629</v>
      </c>
      <c r="D3740" s="9" t="s">
        <v>14</v>
      </c>
      <c r="E3740" s="19"/>
      <c r="F3740" s="19"/>
      <c r="I3740" s="44">
        <f t="array" ref="I3740">IF(D3740="","",INDEX('Товары '!$D$2:$D$78, MATCH(D3740, 'Товары '!$B$2:$B$78, 0)))
</f>
        <v>15</v>
      </c>
      <c r="J3740" s="44">
        <f>IF(D3740="","",VLOOKUP(D3740, 'Товары '!$B$2:$C$78, 2, FALSE))
</f>
        <v>9</v>
      </c>
      <c r="K3740" s="37">
        <f t="shared" si="74"/>
        <v>6</v>
      </c>
    </row>
    <row r="3741">
      <c r="A3741" s="31">
        <v>62.0</v>
      </c>
      <c r="B3741" s="32">
        <v>46011.0</v>
      </c>
      <c r="C3741" s="33">
        <v>0.9516782407407407</v>
      </c>
      <c r="D3741" s="9" t="s">
        <v>47</v>
      </c>
      <c r="E3741" s="19"/>
      <c r="F3741" s="19"/>
      <c r="I3741" s="44">
        <f t="array" ref="I3741">IF(D3741="","",INDEX('Товары '!$D$2:$D$78, MATCH(D3741, 'Товары '!$B$2:$B$78, 0)))
</f>
        <v>75</v>
      </c>
      <c r="J3741" s="44">
        <f>IF(D3741="","",VLOOKUP(D3741, 'Товары '!$B$2:$C$78, 2, FALSE))
</f>
        <v>44</v>
      </c>
      <c r="K3741" s="37">
        <f t="shared" si="74"/>
        <v>31</v>
      </c>
    </row>
    <row r="3742">
      <c r="A3742" s="31">
        <v>63.0</v>
      </c>
      <c r="B3742" s="32">
        <v>46011.0</v>
      </c>
      <c r="C3742" s="33">
        <v>0.9546412037037038</v>
      </c>
      <c r="D3742" s="9" t="s">
        <v>14</v>
      </c>
      <c r="E3742" s="19"/>
      <c r="F3742" s="19"/>
      <c r="I3742" s="44">
        <f t="array" ref="I3742">IF(D3742="","",INDEX('Товары '!$D$2:$D$78, MATCH(D3742, 'Товары '!$B$2:$B$78, 0)))
</f>
        <v>15</v>
      </c>
      <c r="J3742" s="44">
        <f>IF(D3742="","",VLOOKUP(D3742, 'Товары '!$B$2:$C$78, 2, FALSE))
</f>
        <v>9</v>
      </c>
      <c r="K3742" s="37">
        <f t="shared" si="74"/>
        <v>6</v>
      </c>
    </row>
    <row r="3743">
      <c r="A3743" s="31"/>
      <c r="B3743" s="32">
        <v>46011.0</v>
      </c>
      <c r="C3743" s="33">
        <v>0.9582986111111111</v>
      </c>
      <c r="D3743" s="9"/>
      <c r="E3743" s="19"/>
      <c r="F3743" s="19"/>
      <c r="I3743" s="19"/>
      <c r="J3743" s="19"/>
      <c r="K3743" s="37"/>
    </row>
    <row r="3744">
      <c r="A3744" s="31"/>
      <c r="B3744" s="32">
        <v>46011.0</v>
      </c>
      <c r="C3744" s="33">
        <v>0.9582986111111111</v>
      </c>
      <c r="D3744" s="9"/>
      <c r="E3744" s="19"/>
      <c r="F3744" s="19"/>
      <c r="I3744" s="19"/>
      <c r="J3744" s="19"/>
      <c r="K3744" s="37"/>
    </row>
    <row r="3745">
      <c r="A3745" s="24" t="s">
        <v>0</v>
      </c>
      <c r="B3745" s="25" t="s">
        <v>1</v>
      </c>
      <c r="C3745" s="26" t="s">
        <v>2</v>
      </c>
      <c r="D3745" s="27" t="s">
        <v>3</v>
      </c>
      <c r="E3745" s="24" t="s">
        <v>4</v>
      </c>
      <c r="F3745" s="24" t="s">
        <v>5</v>
      </c>
      <c r="G3745" s="28" t="s">
        <v>6</v>
      </c>
      <c r="H3745" s="47" t="s">
        <v>7</v>
      </c>
      <c r="I3745" s="24" t="s">
        <v>8</v>
      </c>
      <c r="J3745" s="24" t="s">
        <v>9</v>
      </c>
      <c r="K3745" s="30" t="s">
        <v>10</v>
      </c>
    </row>
    <row r="3748">
      <c r="A3748" s="31">
        <v>1.0</v>
      </c>
      <c r="B3748" s="38"/>
      <c r="C3748" s="42"/>
      <c r="D3748" s="9" t="s">
        <v>23</v>
      </c>
      <c r="E3748" s="19"/>
      <c r="F3748" s="56">
        <v>5.0</v>
      </c>
      <c r="G3748" s="53">
        <f>SUM(K3748:K3808)</f>
        <v>224.9</v>
      </c>
      <c r="H3748" s="54">
        <f>SUM(J3748:K3808)</f>
        <v>512</v>
      </c>
      <c r="I3748" s="55">
        <f t="array" ref="I3748">IF(D3748="","",INDEX('Товары '!$D$2:$D$78, MATCH(D3748, 'Товары '!$B$2:$B$78, 0)))
</f>
        <v>15</v>
      </c>
      <c r="J3748" s="55">
        <f>IF(D3748="","",VLOOKUP(D3748, 'Товары '!$B$2:$C$78, 2, FALSE))
</f>
        <v>8.5</v>
      </c>
      <c r="K3748" s="37">
        <f t="shared" ref="K3748:K3808" si="75">IF(OR(I3748="", J3748=""), "", VALUE(I3748) - VALUE(J3748))-F3748
</f>
        <v>1.5</v>
      </c>
    </row>
    <row r="3749">
      <c r="A3749" s="31">
        <v>2.0</v>
      </c>
      <c r="B3749" s="38">
        <v>46012.0</v>
      </c>
      <c r="C3749" s="39">
        <v>0.5903472222222222</v>
      </c>
      <c r="D3749" s="9" t="s">
        <v>14</v>
      </c>
      <c r="E3749" s="19"/>
      <c r="F3749" s="19"/>
      <c r="I3749" s="55">
        <f t="array" ref="I3749">IF(D3749="","",INDEX('Товары '!$D$2:$D$78, MATCH(D3749, 'Товары '!$B$2:$B$78, 0)))
</f>
        <v>15</v>
      </c>
      <c r="J3749" s="55">
        <f>IF(D3749="","",VLOOKUP(D3749, 'Товары '!$B$2:$C$78, 2, FALSE))
</f>
        <v>9</v>
      </c>
      <c r="K3749" s="37">
        <f t="shared" si="75"/>
        <v>6</v>
      </c>
    </row>
    <row r="3750">
      <c r="A3750" s="31">
        <v>3.0</v>
      </c>
      <c r="B3750" s="41"/>
      <c r="C3750" s="42"/>
      <c r="D3750" s="9" t="s">
        <v>20</v>
      </c>
      <c r="E3750" s="19"/>
      <c r="F3750" s="19"/>
      <c r="I3750" s="55">
        <f t="array" ref="I3750">IF(D3750="","",INDEX('Товары '!$D$2:$D$78, MATCH(D3750, 'Товары '!$B$2:$B$78, 0)))
</f>
        <v>15</v>
      </c>
      <c r="J3750" s="55">
        <f>IF(D3750="","",VLOOKUP(D3750, 'Товары '!$B$2:$C$78, 2, FALSE))
</f>
        <v>9</v>
      </c>
      <c r="K3750" s="37">
        <f t="shared" si="75"/>
        <v>6</v>
      </c>
    </row>
    <row r="3751">
      <c r="A3751" s="31">
        <v>4.0</v>
      </c>
      <c r="B3751" s="41">
        <v>46012.0</v>
      </c>
      <c r="C3751" s="42">
        <v>0.5942824074074075</v>
      </c>
      <c r="D3751" s="9" t="s">
        <v>22</v>
      </c>
      <c r="E3751" s="19"/>
      <c r="F3751" s="19"/>
      <c r="I3751" s="55">
        <f t="array" ref="I3751">IF(D3751="","",INDEX('Товары '!$D$2:$D$78, MATCH(D3751, 'Товары '!$B$2:$B$78, 0)))
</f>
        <v>15</v>
      </c>
      <c r="J3751" s="55">
        <f>IF(D3751="","",VLOOKUP(D3751, 'Товары '!$B$2:$C$78, 2, FALSE))
</f>
        <v>6</v>
      </c>
      <c r="K3751" s="37">
        <f t="shared" si="75"/>
        <v>9</v>
      </c>
    </row>
    <row r="3752">
      <c r="A3752" s="31">
        <v>5.0</v>
      </c>
      <c r="B3752" s="41"/>
      <c r="C3752" s="42"/>
      <c r="D3752" s="9" t="s">
        <v>14</v>
      </c>
      <c r="E3752" s="19"/>
      <c r="F3752" s="19"/>
      <c r="I3752" s="55">
        <f t="array" ref="I3752">IF(D3752="","",INDEX('Товары '!$D$2:$D$78, MATCH(D3752, 'Товары '!$B$2:$B$78, 0)))
</f>
        <v>15</v>
      </c>
      <c r="J3752" s="55">
        <f>IF(D3752="","",VLOOKUP(D3752, 'Товары '!$B$2:$C$78, 2, FALSE))
</f>
        <v>9</v>
      </c>
      <c r="K3752" s="37">
        <f t="shared" si="75"/>
        <v>6</v>
      </c>
    </row>
    <row r="3753">
      <c r="A3753" s="31">
        <v>6.0</v>
      </c>
      <c r="B3753" s="38">
        <v>46012.0</v>
      </c>
      <c r="C3753" s="42">
        <v>0.611712962962963</v>
      </c>
      <c r="D3753" s="9" t="s">
        <v>15</v>
      </c>
      <c r="E3753" s="19"/>
      <c r="F3753" s="9"/>
      <c r="I3753" s="55">
        <f t="array" ref="I3753">IF(D3753="","",INDEX('Товары '!$D$2:$D$78, MATCH(D3753, 'Товары '!$B$2:$B$78, 0)))
</f>
        <v>15</v>
      </c>
      <c r="J3753" s="55">
        <f>IF(D3753="","",VLOOKUP(D3753, 'Товары '!$B$2:$C$78, 2, FALSE))
</f>
        <v>9</v>
      </c>
      <c r="K3753" s="37">
        <f t="shared" si="75"/>
        <v>6</v>
      </c>
    </row>
    <row r="3754">
      <c r="A3754" s="31">
        <v>7.0</v>
      </c>
      <c r="B3754" s="38">
        <v>46012.0</v>
      </c>
      <c r="C3754" s="42">
        <v>0.6139699074074074</v>
      </c>
      <c r="D3754" s="9" t="s">
        <v>22</v>
      </c>
      <c r="E3754" s="19"/>
      <c r="F3754" s="19"/>
      <c r="I3754" s="55">
        <f t="array" ref="I3754">IF(D3754="","",INDEX('Товары '!$D$2:$D$78, MATCH(D3754, 'Товары '!$B$2:$B$78, 0)))
</f>
        <v>15</v>
      </c>
      <c r="J3754" s="55">
        <f>IF(D3754="","",VLOOKUP(D3754, 'Товары '!$B$2:$C$78, 2, FALSE))
</f>
        <v>6</v>
      </c>
      <c r="K3754" s="37">
        <f t="shared" si="75"/>
        <v>9</v>
      </c>
    </row>
    <row r="3755">
      <c r="A3755" s="31">
        <v>8.0</v>
      </c>
      <c r="B3755" s="38">
        <v>46012.0</v>
      </c>
      <c r="C3755" s="42">
        <v>0.6166203703703703</v>
      </c>
      <c r="D3755" s="9" t="s">
        <v>47</v>
      </c>
      <c r="E3755" s="19"/>
      <c r="F3755" s="19"/>
      <c r="I3755" s="55">
        <f t="array" ref="I3755">IF(D3755="","",INDEX('Товары '!$D$2:$D$78, MATCH(D3755, 'Товары '!$B$2:$B$78, 0)))
</f>
        <v>75</v>
      </c>
      <c r="J3755" s="55">
        <f>IF(D3755="","",VLOOKUP(D3755, 'Товары '!$B$2:$C$78, 2, FALSE))
</f>
        <v>44</v>
      </c>
      <c r="K3755" s="37">
        <f t="shared" si="75"/>
        <v>31</v>
      </c>
    </row>
    <row r="3756">
      <c r="A3756" s="31">
        <v>9.0</v>
      </c>
      <c r="B3756" s="38">
        <v>46012.0</v>
      </c>
      <c r="C3756" s="42">
        <v>0.6297569444444444</v>
      </c>
      <c r="D3756" s="9" t="s">
        <v>14</v>
      </c>
      <c r="E3756" s="19"/>
      <c r="F3756" s="19"/>
      <c r="I3756" s="55">
        <f t="array" ref="I3756">IF(D3756="","",INDEX('Товары '!$D$2:$D$78, MATCH(D3756, 'Товары '!$B$2:$B$78, 0)))
</f>
        <v>15</v>
      </c>
      <c r="J3756" s="55">
        <f>IF(D3756="","",VLOOKUP(D3756, 'Товары '!$B$2:$C$78, 2, FALSE))
</f>
        <v>9</v>
      </c>
      <c r="K3756" s="37">
        <f t="shared" si="75"/>
        <v>6</v>
      </c>
    </row>
    <row r="3757">
      <c r="A3757" s="31">
        <v>10.0</v>
      </c>
      <c r="B3757" s="38">
        <v>46012.0</v>
      </c>
      <c r="C3757" s="42">
        <v>0.64</v>
      </c>
      <c r="D3757" s="9" t="s">
        <v>11</v>
      </c>
      <c r="E3757" s="19"/>
      <c r="F3757" s="19"/>
      <c r="I3757" s="31">
        <f t="array" ref="I3757">IF(D3757="","",INDEX('Товары '!$D$2:$D$78, MATCH(D3757, 'Товары '!$B$2:$B$78, 0)))
</f>
        <v>15</v>
      </c>
      <c r="J3757" s="55">
        <f>IF(D3757="","",VLOOKUP(D3757, 'Товары '!$B$2:$C$78, 2, FALSE))
</f>
        <v>9</v>
      </c>
      <c r="K3757" s="37">
        <f t="shared" si="75"/>
        <v>6</v>
      </c>
    </row>
    <row r="3758">
      <c r="A3758" s="31">
        <v>11.0</v>
      </c>
      <c r="B3758" s="38">
        <v>46012.0</v>
      </c>
      <c r="C3758" s="42">
        <v>0.6405208333333333</v>
      </c>
      <c r="D3758" s="9" t="s">
        <v>16</v>
      </c>
      <c r="E3758" s="19"/>
      <c r="F3758" s="19"/>
      <c r="I3758" s="31">
        <f t="array" ref="I3758">IF(D3758="","",INDEX('Товары '!$D$2:$D$78, MATCH(D3758, 'Товары '!$B$2:$B$78, 0)))
</f>
        <v>15</v>
      </c>
      <c r="J3758" s="55">
        <f>IF(D3758="","",VLOOKUP(D3758, 'Товары '!$B$2:$C$78, 2, FALSE))
</f>
        <v>8.5</v>
      </c>
      <c r="K3758" s="37">
        <f t="shared" si="75"/>
        <v>6.5</v>
      </c>
    </row>
    <row r="3759">
      <c r="A3759" s="31">
        <v>12.0</v>
      </c>
      <c r="B3759" s="38">
        <v>46012.0</v>
      </c>
      <c r="C3759" s="42">
        <v>0.6425578703703704</v>
      </c>
      <c r="D3759" s="9" t="s">
        <v>20</v>
      </c>
      <c r="E3759" s="19"/>
      <c r="F3759" s="19"/>
      <c r="I3759" s="55">
        <f t="array" ref="I3759">IF(D3759="","",INDEX('Товары '!$D$2:$D$78, MATCH(D3759, 'Товары '!$B$2:$B$78, 0)))
</f>
        <v>15</v>
      </c>
      <c r="J3759" s="55">
        <f>IF(D3759="","",VLOOKUP(D3759, 'Товары '!$B$2:$C$78, 2, FALSE))
</f>
        <v>9</v>
      </c>
      <c r="K3759" s="37">
        <f t="shared" si="75"/>
        <v>6</v>
      </c>
    </row>
    <row r="3760">
      <c r="A3760" s="19"/>
      <c r="B3760" s="38">
        <v>46012.0</v>
      </c>
      <c r="C3760" s="42">
        <v>0.6442129629629629</v>
      </c>
      <c r="D3760" s="9" t="s">
        <v>12</v>
      </c>
      <c r="E3760" s="19"/>
      <c r="F3760" s="9"/>
      <c r="I3760" s="55">
        <f t="array" ref="I3760">IF(D3760="","",INDEX('Товары '!$D$2:$D$78, MATCH(D3760, 'Товары '!$B$2:$B$78, 0)))
</f>
        <v>13</v>
      </c>
      <c r="J3760" s="55">
        <f>IF(D3760="","",VLOOKUP(D3760, 'Товары '!$B$2:$C$78, 2, FALSE))
</f>
        <v>6.4</v>
      </c>
      <c r="K3760" s="37">
        <f t="shared" si="75"/>
        <v>6.6</v>
      </c>
    </row>
    <row r="3761">
      <c r="A3761" s="31">
        <v>13.0</v>
      </c>
      <c r="B3761" s="38"/>
      <c r="C3761" s="42"/>
      <c r="D3761" s="9" t="s">
        <v>12</v>
      </c>
      <c r="E3761" s="19"/>
      <c r="F3761" s="19"/>
      <c r="I3761" s="55">
        <f t="array" ref="I3761">IF(D3761="","",INDEX('Товары '!$D$2:$D$78, MATCH(D3761, 'Товары '!$B$2:$B$78, 0)))
</f>
        <v>13</v>
      </c>
      <c r="J3761" s="55">
        <f>IF(D3761="","",VLOOKUP(D3761, 'Товары '!$B$2:$C$78, 2, FALSE))
</f>
        <v>6.4</v>
      </c>
      <c r="K3761" s="37">
        <f t="shared" si="75"/>
        <v>6.6</v>
      </c>
    </row>
    <row r="3762">
      <c r="A3762" s="31">
        <v>14.0</v>
      </c>
      <c r="B3762" s="38">
        <v>46012.0</v>
      </c>
      <c r="C3762" s="42">
        <v>0.6475462962962963</v>
      </c>
      <c r="D3762" s="9" t="s">
        <v>16</v>
      </c>
      <c r="E3762" s="19"/>
      <c r="F3762" s="19"/>
      <c r="I3762" s="55">
        <f t="array" ref="I3762">IF(D3762="","",INDEX('Товары '!$D$2:$D$78, MATCH(D3762, 'Товары '!$B$2:$B$78, 0)))
</f>
        <v>15</v>
      </c>
      <c r="J3762" s="55">
        <f>IF(D3762="","",VLOOKUP(D3762, 'Товары '!$B$2:$C$78, 2, FALSE))
</f>
        <v>8.5</v>
      </c>
      <c r="K3762" s="37">
        <f t="shared" si="75"/>
        <v>6.5</v>
      </c>
    </row>
    <row r="3763">
      <c r="A3763" s="31">
        <v>15.0</v>
      </c>
      <c r="B3763" s="38">
        <v>46012.0</v>
      </c>
      <c r="C3763" s="42">
        <v>0.6733217592592593</v>
      </c>
      <c r="D3763" s="9" t="s">
        <v>20</v>
      </c>
      <c r="E3763" s="19"/>
      <c r="F3763" s="19"/>
      <c r="I3763" s="55">
        <f t="array" ref="I3763">IF(D3763="","",INDEX('Товары '!$D$2:$D$78, MATCH(D3763, 'Товары '!$B$2:$B$78, 0)))
</f>
        <v>15</v>
      </c>
      <c r="J3763" s="55">
        <f>IF(D3763="","",VLOOKUP(D3763, 'Товары '!$B$2:$C$78, 2, FALSE))
</f>
        <v>9</v>
      </c>
      <c r="K3763" s="37">
        <f t="shared" si="75"/>
        <v>6</v>
      </c>
    </row>
    <row r="3764">
      <c r="A3764" s="31">
        <v>16.0</v>
      </c>
      <c r="B3764" s="38">
        <v>46012.0</v>
      </c>
      <c r="C3764" s="42">
        <v>0.6851736111111111</v>
      </c>
      <c r="D3764" s="9" t="s">
        <v>17</v>
      </c>
      <c r="E3764" s="19"/>
      <c r="F3764" s="19"/>
      <c r="I3764" s="55">
        <f t="array" ref="I3764">IF(D3764="","",INDEX('Товары '!$D$2:$D$78, MATCH(D3764, 'Товары '!$B$2:$B$78, 0)))
</f>
        <v>15</v>
      </c>
      <c r="J3764" s="55">
        <f>IF(D3764="","",VLOOKUP(D3764, 'Товары '!$B$2:$C$78, 2, FALSE))
</f>
        <v>9</v>
      </c>
      <c r="K3764" s="37">
        <f t="shared" si="75"/>
        <v>6</v>
      </c>
    </row>
    <row r="3765">
      <c r="A3765" s="31">
        <v>17.0</v>
      </c>
      <c r="B3765" s="38">
        <v>46012.0</v>
      </c>
      <c r="C3765" s="42">
        <v>0.7084259259259259</v>
      </c>
      <c r="D3765" s="9" t="s">
        <v>20</v>
      </c>
      <c r="E3765" s="19"/>
      <c r="F3765" s="19"/>
      <c r="I3765" s="55">
        <f t="array" ref="I3765">IF(D3765="","",INDEX('Товары '!$D$2:$D$78, MATCH(D3765, 'Товары '!$B$2:$B$78, 0)))
</f>
        <v>15</v>
      </c>
      <c r="J3765" s="55">
        <f>IF(D3765="","",VLOOKUP(D3765, 'Товары '!$B$2:$C$78, 2, FALSE))
</f>
        <v>9</v>
      </c>
      <c r="K3765" s="37">
        <f t="shared" si="75"/>
        <v>6</v>
      </c>
    </row>
    <row r="3766">
      <c r="A3766" s="31">
        <v>18.0</v>
      </c>
      <c r="B3766" s="38">
        <v>46012.0</v>
      </c>
      <c r="C3766" s="42">
        <v>0.7800347222222223</v>
      </c>
      <c r="D3766" s="9" t="s">
        <v>14</v>
      </c>
      <c r="E3766" s="19"/>
      <c r="F3766" s="19"/>
      <c r="I3766" s="55">
        <f t="array" ref="I3766">IF(D3766="","",INDEX('Товары '!$D$2:$D$78, MATCH(D3766, 'Товары '!$B$2:$B$78, 0)))
</f>
        <v>15</v>
      </c>
      <c r="J3766" s="55">
        <f>IF(D3766="","",VLOOKUP(D3766, 'Товары '!$B$2:$C$78, 2, FALSE))
</f>
        <v>9</v>
      </c>
      <c r="K3766" s="37">
        <f t="shared" si="75"/>
        <v>6</v>
      </c>
    </row>
    <row r="3767">
      <c r="A3767" s="31">
        <v>19.0</v>
      </c>
      <c r="B3767" s="38">
        <v>46012.0</v>
      </c>
      <c r="C3767" s="42">
        <v>0.7801388888888889</v>
      </c>
      <c r="D3767" s="9" t="s">
        <v>12</v>
      </c>
      <c r="E3767" s="19"/>
      <c r="F3767" s="9"/>
      <c r="I3767" s="55">
        <f t="array" ref="I3767">IF(D3767="","",INDEX('Товары '!$D$2:$D$78, MATCH(D3767, 'Товары '!$B$2:$B$78, 0)))
</f>
        <v>13</v>
      </c>
      <c r="J3767" s="55">
        <f>IF(D3767="","",VLOOKUP(D3767, 'Товары '!$B$2:$C$78, 2, FALSE))
</f>
        <v>6.4</v>
      </c>
      <c r="K3767" s="37">
        <f t="shared" si="75"/>
        <v>6.6</v>
      </c>
    </row>
    <row r="3768">
      <c r="A3768" s="31">
        <v>20.0</v>
      </c>
      <c r="B3768" s="38">
        <v>46012.0</v>
      </c>
      <c r="C3768" s="42">
        <v>0.8051388888888888</v>
      </c>
      <c r="D3768" s="9" t="s">
        <v>22</v>
      </c>
      <c r="E3768" s="19"/>
      <c r="F3768" s="19"/>
      <c r="I3768" s="55">
        <f t="array" ref="I3768">IF(D3768="","",INDEX('Товары '!$D$2:$D$78, MATCH(D3768, 'Товары '!$B$2:$B$78, 0)))
</f>
        <v>15</v>
      </c>
      <c r="J3768" s="55">
        <f>IF(D3768="","",VLOOKUP(D3768, 'Товары '!$B$2:$C$78, 2, FALSE))
</f>
        <v>6</v>
      </c>
      <c r="K3768" s="37">
        <f t="shared" si="75"/>
        <v>9</v>
      </c>
    </row>
    <row r="3769">
      <c r="A3769" s="31">
        <v>21.0</v>
      </c>
      <c r="B3769" s="38">
        <v>46012.0</v>
      </c>
      <c r="C3769" s="42">
        <v>0.8394907407407407</v>
      </c>
      <c r="D3769" s="9" t="s">
        <v>11</v>
      </c>
      <c r="E3769" s="19"/>
      <c r="F3769" s="19"/>
      <c r="I3769" s="55">
        <f t="array" ref="I3769">IF(D3769="","",INDEX('Товары '!$D$2:$D$78, MATCH(D3769, 'Товары '!$B$2:$B$78, 0)))
</f>
        <v>15</v>
      </c>
      <c r="J3769" s="55">
        <f>IF(D3769="","",VLOOKUP(D3769, 'Товары '!$B$2:$C$78, 2, FALSE))
</f>
        <v>9</v>
      </c>
      <c r="K3769" s="37">
        <f t="shared" si="75"/>
        <v>6</v>
      </c>
    </row>
    <row r="3770">
      <c r="A3770" s="31">
        <v>22.0</v>
      </c>
      <c r="B3770" s="38">
        <v>46012.0</v>
      </c>
      <c r="C3770" s="42">
        <v>0.8396643518518518</v>
      </c>
      <c r="D3770" s="9" t="s">
        <v>14</v>
      </c>
      <c r="E3770" s="19"/>
      <c r="F3770" s="19"/>
      <c r="I3770" s="55">
        <f t="array" ref="I3770">IF(D3770="","",INDEX('Товары '!$D$2:$D$78, MATCH(D3770, 'Товары '!$B$2:$B$78, 0)))
</f>
        <v>15</v>
      </c>
      <c r="J3770" s="55">
        <f>IF(D3770="","",VLOOKUP(D3770, 'Товары '!$B$2:$C$78, 2, FALSE))
</f>
        <v>9</v>
      </c>
      <c r="K3770" s="37">
        <f t="shared" si="75"/>
        <v>6</v>
      </c>
    </row>
    <row r="3771">
      <c r="A3771" s="31">
        <v>23.0</v>
      </c>
      <c r="B3771" s="38">
        <v>46012.0</v>
      </c>
      <c r="C3771" s="42">
        <v>0.8464236111111111</v>
      </c>
      <c r="D3771" s="9" t="s">
        <v>11</v>
      </c>
      <c r="E3771" s="19"/>
      <c r="F3771" s="19"/>
      <c r="I3771" s="55">
        <f t="array" ref="I3771">IF(D3771="","",INDEX('Товары '!$D$2:$D$78, MATCH(D3771, 'Товары '!$B$2:$B$78, 0)))
</f>
        <v>15</v>
      </c>
      <c r="J3771" s="55">
        <f>IF(D3771="","",VLOOKUP(D3771, 'Товары '!$B$2:$C$78, 2, FALSE))
</f>
        <v>9</v>
      </c>
      <c r="K3771" s="37">
        <f t="shared" si="75"/>
        <v>6</v>
      </c>
    </row>
    <row r="3772">
      <c r="A3772" s="31">
        <v>24.0</v>
      </c>
      <c r="B3772" s="38">
        <v>46012.0</v>
      </c>
      <c r="C3772" s="42">
        <v>0.8792361111111111</v>
      </c>
      <c r="D3772" s="9" t="s">
        <v>15</v>
      </c>
      <c r="E3772" s="19"/>
      <c r="F3772" s="19"/>
      <c r="I3772" s="55">
        <f t="array" ref="I3772">IF(D3772="","",INDEX('Товары '!$D$2:$D$78, MATCH(D3772, 'Товары '!$B$2:$B$78, 0)))
</f>
        <v>15</v>
      </c>
      <c r="J3772" s="55">
        <f>IF(D3772="","",VLOOKUP(D3772, 'Товары '!$B$2:$C$78, 2, FALSE))
</f>
        <v>9</v>
      </c>
      <c r="K3772" s="37">
        <f t="shared" si="75"/>
        <v>6</v>
      </c>
    </row>
    <row r="3773">
      <c r="A3773" s="31">
        <v>25.0</v>
      </c>
      <c r="B3773" s="32">
        <v>46012.0</v>
      </c>
      <c r="C3773" s="33">
        <v>0.8793402777777778</v>
      </c>
      <c r="D3773" s="9" t="s">
        <v>12</v>
      </c>
      <c r="E3773" s="19"/>
      <c r="F3773" s="31"/>
      <c r="I3773" s="55">
        <f t="array" ref="I3773">IF(D3773="","",INDEX('Товары '!$D$2:$D$78, MATCH(D3773, 'Товары '!$B$2:$B$78, 0)))
</f>
        <v>13</v>
      </c>
      <c r="J3773" s="55">
        <f>IF(D3773="","",VLOOKUP(D3773, 'Товары '!$B$2:$C$78, 2, FALSE))
</f>
        <v>6.4</v>
      </c>
      <c r="K3773" s="37">
        <f t="shared" si="75"/>
        <v>6.6</v>
      </c>
    </row>
    <row r="3774">
      <c r="A3774" s="31">
        <v>26.0</v>
      </c>
      <c r="B3774" s="38">
        <v>46012.0</v>
      </c>
      <c r="C3774" s="42">
        <v>0.8832060185185185</v>
      </c>
      <c r="D3774" s="9" t="s">
        <v>14</v>
      </c>
      <c r="E3774" s="19"/>
      <c r="F3774" s="19"/>
      <c r="I3774" s="55">
        <f t="array" ref="I3774">IF(D3774="","",INDEX('Товары '!$D$2:$D$78, MATCH(D3774, 'Товары '!$B$2:$B$78, 0)))
</f>
        <v>15</v>
      </c>
      <c r="J3774" s="55">
        <f>IF(D3774="","",VLOOKUP(D3774, 'Товары '!$B$2:$C$78, 2, FALSE))
</f>
        <v>9</v>
      </c>
      <c r="K3774" s="37">
        <f t="shared" si="75"/>
        <v>6</v>
      </c>
    </row>
    <row r="3775">
      <c r="A3775" s="31">
        <v>27.0</v>
      </c>
      <c r="B3775" s="32">
        <v>46012.0</v>
      </c>
      <c r="C3775" s="33">
        <v>0.8833449074074075</v>
      </c>
      <c r="D3775" s="9" t="s">
        <v>20</v>
      </c>
      <c r="E3775" s="19"/>
      <c r="F3775" s="19"/>
      <c r="I3775" s="55">
        <f t="array" ref="I3775">IF(D3775="","",INDEX('Товары '!$D$2:$D$78, MATCH(D3775, 'Товары '!$B$2:$B$78, 0)))
</f>
        <v>15</v>
      </c>
      <c r="J3775" s="55">
        <f>IF(D3775="","",VLOOKUP(D3775, 'Товары '!$B$2:$C$78, 2, FALSE))
</f>
        <v>9</v>
      </c>
      <c r="K3775" s="37">
        <f t="shared" si="75"/>
        <v>6</v>
      </c>
    </row>
    <row r="3776">
      <c r="A3776" s="31">
        <v>28.0</v>
      </c>
      <c r="B3776" s="38">
        <v>46012.0</v>
      </c>
      <c r="C3776" s="42">
        <v>0.9025</v>
      </c>
      <c r="D3776" s="9" t="s">
        <v>20</v>
      </c>
      <c r="E3776" s="19"/>
      <c r="F3776" s="19"/>
      <c r="I3776" s="55">
        <f t="array" ref="I3776">IF(D3776="","",INDEX('Товары '!$D$2:$D$78, MATCH(D3776, 'Товары '!$B$2:$B$78, 0)))
</f>
        <v>15</v>
      </c>
      <c r="J3776" s="55">
        <f>IF(D3776="","",VLOOKUP(D3776, 'Товары '!$B$2:$C$78, 2, FALSE))
</f>
        <v>9</v>
      </c>
      <c r="K3776" s="37">
        <f t="shared" si="75"/>
        <v>6</v>
      </c>
    </row>
    <row r="3777">
      <c r="A3777" s="31">
        <v>29.0</v>
      </c>
      <c r="B3777" s="38">
        <v>46012.0</v>
      </c>
      <c r="C3777" s="42">
        <v>0.9179282407407408</v>
      </c>
      <c r="D3777" s="9" t="s">
        <v>22</v>
      </c>
      <c r="E3777" s="19"/>
      <c r="F3777" s="19"/>
      <c r="I3777" s="55">
        <f t="array" ref="I3777">IF(D3777="","",INDEX('Товары '!$D$2:$D$78, MATCH(D3777, 'Товары '!$B$2:$B$78, 0)))
</f>
        <v>15</v>
      </c>
      <c r="J3777" s="55">
        <f>IF(D3777="","",VLOOKUP(D3777, 'Товары '!$B$2:$C$78, 2, FALSE))
</f>
        <v>6</v>
      </c>
      <c r="K3777" s="37">
        <f t="shared" si="75"/>
        <v>9</v>
      </c>
    </row>
    <row r="3778">
      <c r="A3778" s="31">
        <v>30.0</v>
      </c>
      <c r="B3778" s="38">
        <v>46012.0</v>
      </c>
      <c r="C3778" s="42">
        <v>0.9179861111111111</v>
      </c>
      <c r="D3778" s="9" t="s">
        <v>22</v>
      </c>
      <c r="E3778" s="19"/>
      <c r="F3778" s="19"/>
      <c r="I3778" s="55">
        <f t="array" ref="I3778">IF(D3778="","",INDEX('Товары '!$D$2:$D$78, MATCH(D3778, 'Товары '!$B$2:$B$78, 0)))
</f>
        <v>15</v>
      </c>
      <c r="J3778" s="55">
        <f>IF(D3778="","",VLOOKUP(D3778, 'Товары '!$B$2:$C$78, 2, FALSE))
</f>
        <v>6</v>
      </c>
      <c r="K3778" s="37">
        <f t="shared" si="75"/>
        <v>9</v>
      </c>
    </row>
    <row r="3779">
      <c r="A3779" s="31">
        <v>31.0</v>
      </c>
      <c r="B3779" s="38"/>
      <c r="C3779" s="42"/>
      <c r="D3779" s="9"/>
      <c r="E3779" s="19"/>
      <c r="F3779" s="19"/>
      <c r="I3779" s="55" t="str">
        <f t="array" ref="I3779">IF(D3779="","",INDEX('Товары '!$D$2:$D$78, MATCH(D3779, 'Товары '!$B$2:$B$78, 0)))
</f>
        <v/>
      </c>
      <c r="J3779" s="55" t="str">
        <f>IF(D3779="","",VLOOKUP(D3779, 'Товары '!$B$2:$C$78, 2, FALSE))
</f>
        <v/>
      </c>
      <c r="K3779" s="37">
        <f t="shared" si="75"/>
        <v>0</v>
      </c>
    </row>
    <row r="3780">
      <c r="A3780" s="31">
        <v>32.0</v>
      </c>
      <c r="B3780" s="32"/>
      <c r="C3780" s="33"/>
      <c r="D3780" s="9"/>
      <c r="E3780" s="19"/>
      <c r="F3780" s="19"/>
      <c r="I3780" s="55" t="str">
        <f t="array" ref="I3780">IF(D3780="","",INDEX('Товары '!$D$2:$D$78, MATCH(D3780, 'Товары '!$B$2:$B$78, 0)))
</f>
        <v/>
      </c>
      <c r="J3780" s="55" t="str">
        <f>IF(D3780="","",VLOOKUP(D3780, 'Товары '!$B$2:$C$78, 2, FALSE))
</f>
        <v/>
      </c>
      <c r="K3780" s="37">
        <f t="shared" si="75"/>
        <v>0</v>
      </c>
    </row>
    <row r="3781">
      <c r="A3781" s="31">
        <v>33.0</v>
      </c>
      <c r="B3781" s="32"/>
      <c r="C3781" s="33"/>
      <c r="D3781" s="9"/>
      <c r="E3781" s="19"/>
      <c r="F3781" s="56"/>
      <c r="I3781" s="55" t="str">
        <f t="array" ref="I3781">IF(D3781="","",INDEX('Товары '!$D$2:$D$78, MATCH(D3781, 'Товары '!$B$2:$B$78, 0)))
</f>
        <v/>
      </c>
      <c r="J3781" s="55" t="str">
        <f>IF(D3781="","",VLOOKUP(D3781, 'Товары '!$B$2:$C$78, 2, FALSE))
</f>
        <v/>
      </c>
      <c r="K3781" s="37">
        <f t="shared" si="75"/>
        <v>0</v>
      </c>
    </row>
    <row r="3782">
      <c r="A3782" s="31">
        <v>34.0</v>
      </c>
      <c r="B3782" s="32"/>
      <c r="C3782" s="33"/>
      <c r="D3782" s="9"/>
      <c r="E3782" s="19"/>
      <c r="F3782" s="9"/>
      <c r="I3782" s="55" t="str">
        <f t="array" ref="I3782">IF(D3782="","",INDEX('Товары '!$D$2:$D$78, MATCH(D3782, 'Товары '!$B$2:$B$78, 0)))
</f>
        <v/>
      </c>
      <c r="J3782" s="55" t="str">
        <f>IF(D3782="","",VLOOKUP(D3782, 'Товары '!$B$2:$C$78, 2, FALSE))
</f>
        <v/>
      </c>
      <c r="K3782" s="37">
        <f t="shared" si="75"/>
        <v>0</v>
      </c>
    </row>
    <row r="3783">
      <c r="A3783" s="31">
        <v>35.0</v>
      </c>
      <c r="B3783" s="38"/>
      <c r="C3783" s="42"/>
      <c r="D3783" s="9"/>
      <c r="E3783" s="19"/>
      <c r="F3783" s="19"/>
      <c r="I3783" s="55" t="str">
        <f t="array" ref="I3783">IF(D3783="","",INDEX('Товары '!$D$2:$D$78, MATCH(D3783, 'Товары '!$B$2:$B$78, 0)))
</f>
        <v/>
      </c>
      <c r="J3783" s="55" t="str">
        <f>IF(D3783="","",VLOOKUP(D3783, 'Товары '!$B$2:$C$78, 2, FALSE))
</f>
        <v/>
      </c>
      <c r="K3783" s="37">
        <f t="shared" si="75"/>
        <v>0</v>
      </c>
    </row>
    <row r="3784">
      <c r="A3784" s="31">
        <v>36.0</v>
      </c>
      <c r="B3784" s="38"/>
      <c r="C3784" s="42"/>
      <c r="D3784" s="9"/>
      <c r="E3784" s="19"/>
      <c r="F3784" s="19"/>
      <c r="I3784" s="55" t="str">
        <f t="array" ref="I3784">IF(D3784="","",INDEX('Товары '!$D$2:$D$78, MATCH(D3784, 'Товары '!$B$2:$B$78, 0)))
</f>
        <v/>
      </c>
      <c r="J3784" s="55" t="str">
        <f>IF(D3784="","",VLOOKUP(D3784, 'Товары '!$B$2:$C$78, 2, FALSE))
</f>
        <v/>
      </c>
      <c r="K3784" s="37">
        <f t="shared" si="75"/>
        <v>0</v>
      </c>
    </row>
    <row r="3785">
      <c r="A3785" s="31">
        <v>37.0</v>
      </c>
      <c r="B3785" s="32"/>
      <c r="C3785" s="33"/>
      <c r="D3785" s="9"/>
      <c r="E3785" s="19"/>
      <c r="F3785" s="19"/>
      <c r="I3785" s="55" t="str">
        <f t="array" ref="I3785">IF(D3785="","",INDEX('Товары '!$D$2:$D$78, MATCH(D3785, 'Товары '!$B$2:$B$78, 0)))
</f>
        <v/>
      </c>
      <c r="J3785" s="55" t="str">
        <f>IF(D3785="","",VLOOKUP(D3785, 'Товары '!$B$2:$C$78, 2, FALSE))
</f>
        <v/>
      </c>
      <c r="K3785" s="37">
        <f t="shared" si="75"/>
        <v>0</v>
      </c>
    </row>
    <row r="3786">
      <c r="A3786" s="31">
        <v>38.0</v>
      </c>
      <c r="B3786" s="38"/>
      <c r="C3786" s="42"/>
      <c r="D3786" s="9"/>
      <c r="E3786" s="19"/>
      <c r="F3786" s="19"/>
      <c r="I3786" s="55" t="str">
        <f t="array" ref="I3786">IF(D3786="","",INDEX('Товары '!$D$2:$D$78, MATCH(D3786, 'Товары '!$B$2:$B$78, 0)))
</f>
        <v/>
      </c>
      <c r="J3786" s="55" t="str">
        <f>IF(D3786="","",VLOOKUP(D3786, 'Товары '!$B$2:$C$78, 2, FALSE))
</f>
        <v/>
      </c>
      <c r="K3786" s="37">
        <f t="shared" si="75"/>
        <v>0</v>
      </c>
    </row>
    <row r="3787">
      <c r="A3787" s="31">
        <v>39.0</v>
      </c>
      <c r="B3787" s="38"/>
      <c r="C3787" s="42"/>
      <c r="D3787" s="9"/>
      <c r="E3787" s="19"/>
      <c r="F3787" s="19"/>
      <c r="I3787" s="55" t="str">
        <f t="array" ref="I3787">IF(D3787="","",INDEX('Товары '!$D$2:$D$78, MATCH(D3787, 'Товары '!$B$2:$B$78, 0)))
</f>
        <v/>
      </c>
      <c r="J3787" s="55" t="str">
        <f>IF(D3787="","",VLOOKUP(D3787, 'Товары '!$B$2:$C$78, 2, FALSE))
</f>
        <v/>
      </c>
      <c r="K3787" s="37">
        <f t="shared" si="75"/>
        <v>0</v>
      </c>
    </row>
    <row r="3788">
      <c r="A3788" s="31">
        <v>40.0</v>
      </c>
      <c r="B3788" s="38"/>
      <c r="C3788" s="42"/>
      <c r="D3788" s="9"/>
      <c r="E3788" s="19"/>
      <c r="F3788" s="19"/>
      <c r="I3788" s="55" t="str">
        <f t="array" ref="I3788">IF(D3788="","",INDEX('Товары '!$D$2:$D$78, MATCH(D3788, 'Товары '!$B$2:$B$78, 0)))
</f>
        <v/>
      </c>
      <c r="J3788" s="55" t="str">
        <f>IF(D3788="","",VLOOKUP(D3788, 'Товары '!$B$2:$C$78, 2, FALSE))
</f>
        <v/>
      </c>
      <c r="K3788" s="37">
        <f t="shared" si="75"/>
        <v>0</v>
      </c>
    </row>
    <row r="3789">
      <c r="A3789" s="31">
        <v>41.0</v>
      </c>
      <c r="B3789" s="38"/>
      <c r="C3789" s="42"/>
      <c r="D3789" s="9"/>
      <c r="E3789" s="19"/>
      <c r="F3789" s="9"/>
      <c r="I3789" s="55" t="str">
        <f t="array" ref="I3789">IF(D3789="","",INDEX('Товары '!$D$2:$D$78, MATCH(D3789, 'Товары '!$B$2:$B$78, 0)))
</f>
        <v/>
      </c>
      <c r="J3789" s="55" t="str">
        <f>IF(D3789="","",VLOOKUP(D3789, 'Товары '!$B$2:$C$78, 2, FALSE))
</f>
        <v/>
      </c>
      <c r="K3789" s="37">
        <f t="shared" si="75"/>
        <v>0</v>
      </c>
    </row>
    <row r="3790">
      <c r="A3790" s="31">
        <v>42.0</v>
      </c>
      <c r="B3790" s="32"/>
      <c r="C3790" s="33"/>
      <c r="D3790" s="9"/>
      <c r="E3790" s="19"/>
      <c r="F3790" s="19"/>
      <c r="I3790" s="19" t="str">
        <f t="array" ref="I3790">IF(D3790="","",INDEX('Товары '!$D$2:$D$78, MATCH(D3790, 'Товары '!$B$2:$B$78, 0)))
</f>
        <v/>
      </c>
      <c r="J3790" s="19" t="str">
        <f>IF(D3790="","",VLOOKUP(D3790, 'Товары '!$B$2:$C$78, 2, FALSE))
</f>
        <v/>
      </c>
      <c r="K3790" s="37">
        <f t="shared" si="75"/>
        <v>0</v>
      </c>
    </row>
    <row r="3791">
      <c r="A3791" s="31">
        <v>43.0</v>
      </c>
      <c r="B3791" s="32"/>
      <c r="C3791" s="33"/>
      <c r="D3791" s="9"/>
      <c r="E3791" s="19"/>
      <c r="F3791" s="19"/>
      <c r="I3791" s="19" t="str">
        <f t="array" ref="I3791">IF(D3791="","",INDEX('Товары '!$D$2:$D$78, MATCH(D3791, 'Товары '!$B$2:$B$78, 0)))
</f>
        <v/>
      </c>
      <c r="J3791" s="19" t="str">
        <f>IF(D3791="","",VLOOKUP(D3791, 'Товары '!$B$2:$C$78, 2, FALSE))
</f>
        <v/>
      </c>
      <c r="K3791" s="37">
        <f t="shared" si="75"/>
        <v>0</v>
      </c>
    </row>
    <row r="3792">
      <c r="A3792" s="31">
        <v>44.0</v>
      </c>
      <c r="B3792" s="45"/>
      <c r="C3792" s="46"/>
      <c r="D3792" s="9"/>
      <c r="E3792" s="19"/>
      <c r="F3792" s="19"/>
      <c r="I3792" s="19" t="str">
        <f t="array" ref="I3792">IF(D3792="","",INDEX('Товары '!$D$2:$D$78, MATCH(D3792, 'Товары '!$B$2:$B$78, 0)))
</f>
        <v/>
      </c>
      <c r="J3792" s="19" t="str">
        <f>IF(D3792="","",VLOOKUP(D3792, 'Товары '!$B$2:$C$78, 2, FALSE))
</f>
        <v/>
      </c>
      <c r="K3792" s="37">
        <f t="shared" si="75"/>
        <v>0</v>
      </c>
    </row>
    <row r="3793">
      <c r="A3793" s="31">
        <v>45.0</v>
      </c>
      <c r="B3793" s="32"/>
      <c r="C3793" s="33"/>
      <c r="D3793" s="9"/>
      <c r="E3793" s="19"/>
      <c r="F3793" s="19"/>
      <c r="I3793" s="19" t="str">
        <f t="array" ref="I3793">IF(D3793="","",INDEX('Товары '!$D$2:$D$78, MATCH(D3793, 'Товары '!$B$2:$B$78, 0)))
</f>
        <v/>
      </c>
      <c r="J3793" s="19" t="str">
        <f>IF(D3793="","",VLOOKUP(D3793, 'Товары '!$B$2:$C$78, 2, FALSE))
</f>
        <v/>
      </c>
      <c r="K3793" s="37">
        <f t="shared" si="75"/>
        <v>0</v>
      </c>
    </row>
    <row r="3794">
      <c r="A3794" s="31">
        <v>46.0</v>
      </c>
      <c r="B3794" s="32"/>
      <c r="C3794" s="33"/>
      <c r="D3794" s="9"/>
      <c r="E3794" s="19"/>
      <c r="F3794" s="19"/>
      <c r="I3794" s="19" t="str">
        <f t="array" ref="I3794">IF(D3794="","",INDEX('Товары '!$D$2:$D$78, MATCH(D3794, 'Товары '!$B$2:$B$78, 0)))
</f>
        <v/>
      </c>
      <c r="J3794" s="19" t="str">
        <f>IF(D3794="","",VLOOKUP(D3794, 'Товары '!$B$2:$C$78, 2, FALSE))
</f>
        <v/>
      </c>
      <c r="K3794" s="37">
        <f t="shared" si="75"/>
        <v>0</v>
      </c>
    </row>
    <row r="3795">
      <c r="A3795" s="31">
        <v>47.0</v>
      </c>
      <c r="B3795" s="32"/>
      <c r="C3795" s="33"/>
      <c r="D3795" s="9"/>
      <c r="E3795" s="19"/>
      <c r="F3795" s="19"/>
      <c r="I3795" s="19" t="str">
        <f t="array" ref="I3795">IF(D3795="","",INDEX('Товары '!$D$2:$D$78, MATCH(D3795, 'Товары '!$B$2:$B$78, 0)))
</f>
        <v/>
      </c>
      <c r="J3795" s="19" t="str">
        <f>IF(D3795="","",VLOOKUP(D3795, 'Товары '!$B$2:$C$78, 2, FALSE))
</f>
        <v/>
      </c>
      <c r="K3795" s="37">
        <f t="shared" si="75"/>
        <v>0</v>
      </c>
    </row>
    <row r="3796">
      <c r="A3796" s="31">
        <v>48.0</v>
      </c>
      <c r="B3796" s="45"/>
      <c r="C3796" s="46"/>
      <c r="D3796" s="23"/>
      <c r="E3796" s="19"/>
      <c r="F3796" s="19"/>
      <c r="I3796" s="19" t="str">
        <f t="array" ref="I3796">IF(D3796="","",INDEX('Товары '!$D$2:$D$78, MATCH(D3796, 'Товары '!$B$2:$B$78, 0)))
</f>
        <v/>
      </c>
      <c r="J3796" s="19" t="str">
        <f>IF(D3796="","",VLOOKUP(D3796, 'Товары '!$B$2:$C$78, 2, FALSE))
</f>
        <v/>
      </c>
      <c r="K3796" s="37">
        <f t="shared" si="75"/>
        <v>0</v>
      </c>
    </row>
    <row r="3797">
      <c r="A3797" s="31">
        <v>49.0</v>
      </c>
      <c r="B3797" s="45"/>
      <c r="C3797" s="46"/>
      <c r="D3797" s="23"/>
      <c r="E3797" s="19"/>
      <c r="F3797" s="19"/>
      <c r="I3797" s="19" t="str">
        <f t="array" ref="I3797">IF(D3797="","",INDEX('Товары '!$D$2:$D$78, MATCH(D3797, 'Товары '!$B$2:$B$78, 0)))
</f>
        <v/>
      </c>
      <c r="J3797" s="19" t="str">
        <f>IF(D3797="","",VLOOKUP(D3797, 'Товары '!$B$2:$C$78, 2, FALSE))
</f>
        <v/>
      </c>
      <c r="K3797" s="37">
        <f t="shared" si="75"/>
        <v>0</v>
      </c>
    </row>
    <row r="3798">
      <c r="A3798" s="31">
        <v>50.0</v>
      </c>
      <c r="B3798" s="45"/>
      <c r="C3798" s="46"/>
      <c r="D3798" s="23"/>
      <c r="E3798" s="19"/>
      <c r="F3798" s="19"/>
      <c r="I3798" s="19" t="str">
        <f t="array" ref="I3798">IF(D3798="","",INDEX('Товары '!$D$2:$D$78, MATCH(D3798, 'Товары '!$B$2:$B$78, 0)))
</f>
        <v/>
      </c>
      <c r="J3798" s="19" t="str">
        <f>IF(D3798="","",VLOOKUP(D3798, 'Товары '!$B$2:$C$78, 2, FALSE))
</f>
        <v/>
      </c>
      <c r="K3798" s="37">
        <f t="shared" si="75"/>
        <v>0</v>
      </c>
    </row>
    <row r="3799">
      <c r="A3799" s="31">
        <v>51.0</v>
      </c>
      <c r="B3799" s="45"/>
      <c r="C3799" s="46"/>
      <c r="D3799" s="23"/>
      <c r="E3799" s="19"/>
      <c r="F3799" s="19"/>
      <c r="I3799" s="19" t="str">
        <f t="array" ref="I3799">IF(D3799="","",INDEX('Товары '!$D$2:$D$78, MATCH(D3799, 'Товары '!$B$2:$B$78, 0)))
</f>
        <v/>
      </c>
      <c r="J3799" s="19" t="str">
        <f>IF(D3799="","",VLOOKUP(D3799, 'Товары '!$B$2:$C$78, 2, FALSE))
</f>
        <v/>
      </c>
      <c r="K3799" s="37">
        <f t="shared" si="75"/>
        <v>0</v>
      </c>
    </row>
    <row r="3800">
      <c r="A3800" s="31">
        <v>52.0</v>
      </c>
      <c r="B3800" s="45"/>
      <c r="C3800" s="46"/>
      <c r="D3800" s="23"/>
      <c r="E3800" s="19"/>
      <c r="F3800" s="19"/>
      <c r="I3800" s="19" t="str">
        <f t="array" ref="I3800">IF(D3800="","",INDEX('Товары '!$D$2:$D$78, MATCH(D3800, 'Товары '!$B$2:$B$78, 0)))
</f>
        <v/>
      </c>
      <c r="J3800" s="19" t="str">
        <f>IF(D3800="","",VLOOKUP(D3800, 'Товары '!$B$2:$C$78, 2, FALSE))
</f>
        <v/>
      </c>
      <c r="K3800" s="37">
        <f t="shared" si="75"/>
        <v>0</v>
      </c>
    </row>
    <row r="3801">
      <c r="A3801" s="31">
        <v>53.0</v>
      </c>
      <c r="B3801" s="45"/>
      <c r="C3801" s="46"/>
      <c r="D3801" s="23"/>
      <c r="E3801" s="19"/>
      <c r="F3801" s="19"/>
      <c r="I3801" s="19" t="str">
        <f t="array" ref="I3801">IF(D3801="","",INDEX('Товары '!$D$2:$D$78, MATCH(D3801, 'Товары '!$B$2:$B$78, 0)))
</f>
        <v/>
      </c>
      <c r="J3801" s="19" t="str">
        <f>IF(D3801="","",VLOOKUP(D3801, 'Товары '!$B$2:$C$78, 2, FALSE))
</f>
        <v/>
      </c>
      <c r="K3801" s="37">
        <f t="shared" si="75"/>
        <v>0</v>
      </c>
    </row>
    <row r="3802">
      <c r="A3802" s="31">
        <v>54.0</v>
      </c>
      <c r="B3802" s="45"/>
      <c r="C3802" s="46"/>
      <c r="D3802" s="23"/>
      <c r="E3802" s="19"/>
      <c r="F3802" s="19"/>
      <c r="I3802" s="19" t="str">
        <f t="array" ref="I3802">IF(D3802="","",INDEX('Товары '!$D$2:$D$78, MATCH(D3802, 'Товары '!$B$2:$B$78, 0)))
</f>
        <v/>
      </c>
      <c r="J3802" s="19" t="str">
        <f>IF(D3802="","",VLOOKUP(D3802, 'Товары '!$B$2:$C$78, 2, FALSE))
</f>
        <v/>
      </c>
      <c r="K3802" s="37">
        <f t="shared" si="75"/>
        <v>0</v>
      </c>
    </row>
    <row r="3803">
      <c r="A3803" s="31">
        <v>55.0</v>
      </c>
      <c r="B3803" s="45"/>
      <c r="C3803" s="46"/>
      <c r="D3803" s="23"/>
      <c r="E3803" s="19"/>
      <c r="F3803" s="19"/>
      <c r="I3803" s="19" t="str">
        <f t="array" ref="I3803">IF(D3803="","",INDEX('Товары '!$D$2:$D$78, MATCH(D3803, 'Товары '!$B$2:$B$78, 0)))
</f>
        <v/>
      </c>
      <c r="J3803" s="19" t="str">
        <f>IF(D3803="","",VLOOKUP(D3803, 'Товары '!$B$2:$C$78, 2, FALSE))
</f>
        <v/>
      </c>
      <c r="K3803" s="37">
        <f t="shared" si="75"/>
        <v>0</v>
      </c>
    </row>
    <row r="3804">
      <c r="A3804" s="31">
        <v>56.0</v>
      </c>
      <c r="B3804" s="45"/>
      <c r="C3804" s="46"/>
      <c r="D3804" s="23"/>
      <c r="E3804" s="19"/>
      <c r="F3804" s="19"/>
      <c r="I3804" s="19" t="str">
        <f t="array" ref="I3804">IF(D3804="","",INDEX('Товары '!$D$2:$D$78, MATCH(D3804, 'Товары '!$B$2:$B$78, 0)))
</f>
        <v/>
      </c>
      <c r="J3804" s="19" t="str">
        <f>IF(D3804="","",VLOOKUP(D3804, 'Товары '!$B$2:$C$78, 2, FALSE))
</f>
        <v/>
      </c>
      <c r="K3804" s="37">
        <f t="shared" si="75"/>
        <v>0</v>
      </c>
    </row>
    <row r="3805">
      <c r="A3805" s="31">
        <v>57.0</v>
      </c>
      <c r="B3805" s="45"/>
      <c r="C3805" s="46"/>
      <c r="D3805" s="23"/>
      <c r="E3805" s="19"/>
      <c r="F3805" s="19"/>
      <c r="I3805" s="19" t="str">
        <f t="array" ref="I3805">IF(D3805="","",INDEX('Товары '!$D$2:$D$78, MATCH(D3805, 'Товары '!$B$2:$B$78, 0)))
</f>
        <v/>
      </c>
      <c r="J3805" s="19" t="str">
        <f>IF(D3805="","",VLOOKUP(D3805, 'Товары '!$B$2:$C$78, 2, FALSE))
</f>
        <v/>
      </c>
      <c r="K3805" s="37">
        <f t="shared" si="75"/>
        <v>0</v>
      </c>
    </row>
    <row r="3806">
      <c r="A3806" s="31">
        <v>58.0</v>
      </c>
      <c r="B3806" s="45"/>
      <c r="C3806" s="46"/>
      <c r="D3806" s="23"/>
      <c r="E3806" s="19"/>
      <c r="F3806" s="19"/>
      <c r="I3806" s="19" t="str">
        <f t="array" ref="I3806">IF(D3806="","",INDEX('Товары '!$D$2:$D$78, MATCH(D3806, 'Товары '!$B$2:$B$78, 0)))
</f>
        <v/>
      </c>
      <c r="J3806" s="19" t="str">
        <f>IF(D3806="","",VLOOKUP(D3806, 'Товары '!$B$2:$C$78, 2, FALSE))
</f>
        <v/>
      </c>
      <c r="K3806" s="37">
        <f t="shared" si="75"/>
        <v>0</v>
      </c>
    </row>
    <row r="3807">
      <c r="A3807" s="31">
        <v>59.0</v>
      </c>
      <c r="B3807" s="45"/>
      <c r="C3807" s="46"/>
      <c r="D3807" s="23"/>
      <c r="E3807" s="19"/>
      <c r="F3807" s="19"/>
      <c r="I3807" s="19" t="str">
        <f t="array" ref="I3807">IF(D3807="","",INDEX('Товары '!$D$2:$D$78, MATCH(D3807, 'Товары '!$B$2:$B$78, 0)))
</f>
        <v/>
      </c>
      <c r="J3807" s="19" t="str">
        <f>IF(D3807="","",VLOOKUP(D3807, 'Товары '!$B$2:$C$78, 2, FALSE))
</f>
        <v/>
      </c>
      <c r="K3807" s="37">
        <f t="shared" si="75"/>
        <v>0</v>
      </c>
    </row>
    <row r="3808">
      <c r="A3808" s="31">
        <v>60.0</v>
      </c>
      <c r="B3808" s="45"/>
      <c r="C3808" s="46"/>
      <c r="D3808" s="23"/>
      <c r="E3808" s="19"/>
      <c r="F3808" s="19"/>
      <c r="I3808" s="19" t="str">
        <f t="array" ref="I3808">IF(D3808="","",INDEX('Товары '!$D$2:$D$78, MATCH(D3808, 'Товары '!$B$2:$B$78, 0)))
</f>
        <v/>
      </c>
      <c r="J3808" s="19" t="str">
        <f>IF(D3808="","",VLOOKUP(D3808, 'Товары '!$B$2:$C$78, 2, FALSE))
</f>
        <v/>
      </c>
      <c r="K3808" s="37">
        <f t="shared" si="75"/>
        <v>0</v>
      </c>
    </row>
    <row r="3809">
      <c r="A3809" s="24" t="s">
        <v>0</v>
      </c>
      <c r="B3809" s="25" t="s">
        <v>1</v>
      </c>
      <c r="C3809" s="26" t="s">
        <v>2</v>
      </c>
      <c r="D3809" s="27" t="s">
        <v>3</v>
      </c>
      <c r="E3809" s="24" t="s">
        <v>4</v>
      </c>
      <c r="F3809" s="24" t="s">
        <v>5</v>
      </c>
      <c r="G3809" s="28" t="s">
        <v>6</v>
      </c>
      <c r="H3809" s="47" t="s">
        <v>7</v>
      </c>
      <c r="I3809" s="24" t="s">
        <v>8</v>
      </c>
      <c r="J3809" s="24" t="s">
        <v>9</v>
      </c>
      <c r="K3809" s="30" t="s">
        <v>10</v>
      </c>
    </row>
    <row r="3812">
      <c r="A3812" s="31">
        <v>1.0</v>
      </c>
      <c r="B3812" s="38">
        <v>46013.0</v>
      </c>
      <c r="C3812" s="42">
        <v>0.5385648148148148</v>
      </c>
      <c r="D3812" s="9" t="s">
        <v>16</v>
      </c>
      <c r="E3812" s="19"/>
      <c r="F3812" s="56"/>
      <c r="G3812" s="53">
        <f>SUM(K3812:K3872)</f>
        <v>266.5</v>
      </c>
      <c r="H3812" s="54">
        <f>SUM(J3812:K3872)</f>
        <v>650</v>
      </c>
      <c r="I3812" s="55">
        <f t="array" ref="I3812">IF(D3812="","",INDEX('Товары '!$D$2:$D$78, MATCH(D3812, 'Товары '!$B$2:$B$78, 0)))
</f>
        <v>15</v>
      </c>
      <c r="J3812" s="55">
        <f>IF(D3812="","",VLOOKUP(D3812, 'Товары '!$B$2:$C$78, 2, FALSE))
</f>
        <v>8.5</v>
      </c>
      <c r="K3812" s="37">
        <f t="shared" ref="K3812:K3872" si="76">IF(OR(I3812="", J3812=""), "", VALUE(I3812) - VALUE(J3812))-F3812
</f>
        <v>6.5</v>
      </c>
    </row>
    <row r="3813">
      <c r="A3813" s="31">
        <v>2.0</v>
      </c>
      <c r="B3813" s="38">
        <v>46013.0</v>
      </c>
      <c r="C3813" s="39">
        <v>0.5480208333333333</v>
      </c>
      <c r="D3813" s="9" t="s">
        <v>11</v>
      </c>
      <c r="E3813" s="19"/>
      <c r="F3813" s="19"/>
      <c r="I3813" s="31">
        <f t="array" ref="I3813">IF(D3813="","",INDEX('Товары '!$D$2:$D$78, MATCH(D3813, 'Товары '!$B$2:$B$78, 0)))
</f>
        <v>15</v>
      </c>
      <c r="J3813" s="55">
        <f>IF(D3813="","",VLOOKUP(D3813, 'Товары '!$B$2:$C$78, 2, FALSE))
</f>
        <v>9</v>
      </c>
      <c r="K3813" s="37">
        <f t="shared" si="76"/>
        <v>6</v>
      </c>
    </row>
    <row r="3814">
      <c r="A3814" s="31">
        <v>3.0</v>
      </c>
      <c r="B3814" s="41">
        <v>46013.0</v>
      </c>
      <c r="C3814" s="42">
        <v>0.5539699074074074</v>
      </c>
      <c r="D3814" s="9" t="s">
        <v>14</v>
      </c>
      <c r="E3814" s="19"/>
      <c r="F3814" s="19"/>
      <c r="I3814" s="55">
        <f t="array" ref="I3814">IF(D3814="","",INDEX('Товары '!$D$2:$D$78, MATCH(D3814, 'Товары '!$B$2:$B$78, 0)))
</f>
        <v>15</v>
      </c>
      <c r="J3814" s="55">
        <f>IF(D3814="","",VLOOKUP(D3814, 'Товары '!$B$2:$C$78, 2, FALSE))
</f>
        <v>9</v>
      </c>
      <c r="K3814" s="37">
        <f t="shared" si="76"/>
        <v>6</v>
      </c>
    </row>
    <row r="3815">
      <c r="A3815" s="31">
        <v>4.0</v>
      </c>
      <c r="B3815" s="41">
        <v>46013.0</v>
      </c>
      <c r="C3815" s="42">
        <v>0.5540972222222222</v>
      </c>
      <c r="D3815" s="9" t="s">
        <v>14</v>
      </c>
      <c r="E3815" s="19"/>
      <c r="F3815" s="19"/>
      <c r="I3815" s="55">
        <f t="array" ref="I3815">IF(D3815="","",INDEX('Товары '!$D$2:$D$78, MATCH(D3815, 'Товары '!$B$2:$B$78, 0)))
</f>
        <v>15</v>
      </c>
      <c r="J3815" s="55">
        <f>IF(D3815="","",VLOOKUP(D3815, 'Товары '!$B$2:$C$78, 2, FALSE))
</f>
        <v>9</v>
      </c>
      <c r="K3815" s="37">
        <f t="shared" si="76"/>
        <v>6</v>
      </c>
    </row>
    <row r="3816">
      <c r="A3816" s="31">
        <v>5.0</v>
      </c>
      <c r="B3816" s="41">
        <v>46013.0</v>
      </c>
      <c r="C3816" s="42">
        <v>0.5747106481481481</v>
      </c>
      <c r="D3816" s="9" t="s">
        <v>16</v>
      </c>
      <c r="E3816" s="19"/>
      <c r="F3816" s="19"/>
      <c r="I3816" s="55">
        <f t="array" ref="I3816">IF(D3816="","",INDEX('Товары '!$D$2:$D$78, MATCH(D3816, 'Товары '!$B$2:$B$78, 0)))
</f>
        <v>15</v>
      </c>
      <c r="J3816" s="55">
        <f>IF(D3816="","",VLOOKUP(D3816, 'Товары '!$B$2:$C$78, 2, FALSE))
</f>
        <v>8.5</v>
      </c>
      <c r="K3816" s="37">
        <f t="shared" si="76"/>
        <v>6.5</v>
      </c>
    </row>
    <row r="3817">
      <c r="A3817" s="31">
        <v>6.0</v>
      </c>
      <c r="B3817" s="38">
        <v>46013.0</v>
      </c>
      <c r="C3817" s="42">
        <v>0.5747916666666667</v>
      </c>
      <c r="D3817" s="9" t="s">
        <v>16</v>
      </c>
      <c r="E3817" s="19"/>
      <c r="F3817" s="9">
        <v>5.0</v>
      </c>
      <c r="I3817" s="55">
        <f t="array" ref="I3817">IF(D3817="","",INDEX('Товары '!$D$2:$D$78, MATCH(D3817, 'Товары '!$B$2:$B$78, 0)))
</f>
        <v>15</v>
      </c>
      <c r="J3817" s="55">
        <f>IF(D3817="","",VLOOKUP(D3817, 'Товары '!$B$2:$C$78, 2, FALSE))
</f>
        <v>8.5</v>
      </c>
      <c r="K3817" s="37">
        <f t="shared" si="76"/>
        <v>1.5</v>
      </c>
    </row>
    <row r="3818">
      <c r="A3818" s="31">
        <v>7.0</v>
      </c>
      <c r="B3818" s="38">
        <v>46013.0</v>
      </c>
      <c r="C3818" s="42">
        <v>0.5749768518518519</v>
      </c>
      <c r="D3818" s="9" t="s">
        <v>12</v>
      </c>
      <c r="E3818" s="19"/>
      <c r="F3818" s="19"/>
      <c r="I3818" s="55">
        <f t="array" ref="I3818">IF(D3818="","",INDEX('Товары '!$D$2:$D$78, MATCH(D3818, 'Товары '!$B$2:$B$78, 0)))
</f>
        <v>13</v>
      </c>
      <c r="J3818" s="55">
        <f>IF(D3818="","",VLOOKUP(D3818, 'Товары '!$B$2:$C$78, 2, FALSE))
</f>
        <v>6.4</v>
      </c>
      <c r="K3818" s="37">
        <f t="shared" si="76"/>
        <v>6.6</v>
      </c>
    </row>
    <row r="3819">
      <c r="A3819" s="31">
        <v>8.0</v>
      </c>
      <c r="B3819" s="38">
        <v>46013.0</v>
      </c>
      <c r="C3819" s="42">
        <v>0.6327430555555555</v>
      </c>
      <c r="D3819" s="9" t="s">
        <v>23</v>
      </c>
      <c r="E3819" s="19"/>
      <c r="F3819" s="19"/>
      <c r="I3819" s="55">
        <f t="array" ref="I3819">IF(D3819="","",INDEX('Товары '!$D$2:$D$78, MATCH(D3819, 'Товары '!$B$2:$B$78, 0)))
</f>
        <v>15</v>
      </c>
      <c r="J3819" s="55">
        <f>IF(D3819="","",VLOOKUP(D3819, 'Товары '!$B$2:$C$78, 2, FALSE))
</f>
        <v>8.5</v>
      </c>
      <c r="K3819" s="37">
        <f t="shared" si="76"/>
        <v>6.5</v>
      </c>
    </row>
    <row r="3820">
      <c r="A3820" s="31">
        <v>9.0</v>
      </c>
      <c r="B3820" s="38">
        <v>46013.0</v>
      </c>
      <c r="C3820" s="42">
        <v>0.6734953703703703</v>
      </c>
      <c r="D3820" s="9" t="s">
        <v>16</v>
      </c>
      <c r="E3820" s="19"/>
      <c r="F3820" s="19"/>
      <c r="I3820" s="31">
        <f t="array" ref="I3820">IF(D3820="","",INDEX('Товары '!$D$2:$D$78, MATCH(D3820, 'Товары '!$B$2:$B$78, 0)))
</f>
        <v>15</v>
      </c>
      <c r="J3820" s="55">
        <f>IF(D3820="","",VLOOKUP(D3820, 'Товары '!$B$2:$C$78, 2, FALSE))
</f>
        <v>8.5</v>
      </c>
      <c r="K3820" s="37">
        <f t="shared" si="76"/>
        <v>6.5</v>
      </c>
    </row>
    <row r="3821">
      <c r="A3821" s="31">
        <v>10.0</v>
      </c>
      <c r="B3821" s="38">
        <v>46013.0</v>
      </c>
      <c r="C3821" s="42">
        <v>0.6799074074074074</v>
      </c>
      <c r="D3821" s="9" t="s">
        <v>14</v>
      </c>
      <c r="E3821" s="19"/>
      <c r="F3821" s="19"/>
      <c r="I3821" s="55">
        <f t="array" ref="I3821">IF(D3821="","",INDEX('Товары '!$D$2:$D$78, MATCH(D3821, 'Товары '!$B$2:$B$78, 0)))
</f>
        <v>15</v>
      </c>
      <c r="J3821" s="55">
        <f>IF(D3821="","",VLOOKUP(D3821, 'Товары '!$B$2:$C$78, 2, FALSE))
</f>
        <v>9</v>
      </c>
      <c r="K3821" s="37">
        <f t="shared" si="76"/>
        <v>6</v>
      </c>
    </row>
    <row r="3822">
      <c r="A3822" s="31">
        <v>11.0</v>
      </c>
      <c r="B3822" s="38">
        <v>46013.0</v>
      </c>
      <c r="C3822" s="42">
        <v>0.6817013888888889</v>
      </c>
      <c r="D3822" s="9" t="s">
        <v>18</v>
      </c>
      <c r="E3822" s="19"/>
      <c r="F3822" s="19"/>
      <c r="I3822" s="55">
        <f t="array" ref="I3822">IF(D3822="","",INDEX('Товары '!$D$2:$D$78, MATCH(D3822, 'Товары '!$B$2:$B$78, 0)))
</f>
        <v>15</v>
      </c>
      <c r="J3822" s="55">
        <f>IF(D3822="","",VLOOKUP(D3822, 'Товары '!$B$2:$C$78, 2, FALSE))
</f>
        <v>8</v>
      </c>
      <c r="K3822" s="37">
        <f t="shared" si="76"/>
        <v>7</v>
      </c>
    </row>
    <row r="3823">
      <c r="A3823" s="31">
        <v>12.0</v>
      </c>
      <c r="B3823" s="38">
        <v>46013.0</v>
      </c>
      <c r="C3823" s="42">
        <v>0.6928240740740741</v>
      </c>
      <c r="D3823" s="9" t="s">
        <v>12</v>
      </c>
      <c r="E3823" s="19"/>
      <c r="F3823" s="19"/>
      <c r="I3823" s="55">
        <f t="array" ref="I3823">IF(D3823="","",INDEX('Товары '!$D$2:$D$78, MATCH(D3823, 'Товары '!$B$2:$B$78, 0)))
</f>
        <v>13</v>
      </c>
      <c r="J3823" s="55">
        <f>IF(D3823="","",VLOOKUP(D3823, 'Товары '!$B$2:$C$78, 2, FALSE))
</f>
        <v>6.4</v>
      </c>
      <c r="K3823" s="37">
        <f t="shared" si="76"/>
        <v>6.6</v>
      </c>
    </row>
    <row r="3824">
      <c r="A3824" s="19"/>
      <c r="B3824" s="38">
        <v>46013.0</v>
      </c>
      <c r="C3824" s="42">
        <v>0.6960532407407407</v>
      </c>
      <c r="D3824" s="9" t="s">
        <v>22</v>
      </c>
      <c r="E3824" s="19"/>
      <c r="F3824" s="9"/>
      <c r="I3824" s="55">
        <f t="array" ref="I3824">IF(D3824="","",INDEX('Товары '!$D$2:$D$78, MATCH(D3824, 'Товары '!$B$2:$B$78, 0)))
</f>
        <v>15</v>
      </c>
      <c r="J3824" s="55">
        <f>IF(D3824="","",VLOOKUP(D3824, 'Товары '!$B$2:$C$78, 2, FALSE))
</f>
        <v>6</v>
      </c>
      <c r="K3824" s="37">
        <f t="shared" si="76"/>
        <v>9</v>
      </c>
    </row>
    <row r="3825">
      <c r="A3825" s="31">
        <v>13.0</v>
      </c>
      <c r="B3825" s="38">
        <v>46013.0</v>
      </c>
      <c r="C3825" s="42">
        <v>0.7094444444444444</v>
      </c>
      <c r="D3825" s="9" t="s">
        <v>11</v>
      </c>
      <c r="E3825" s="19"/>
      <c r="F3825" s="19"/>
      <c r="I3825" s="55">
        <f t="array" ref="I3825">IF(D3825="","",INDEX('Товары '!$D$2:$D$78, MATCH(D3825, 'Товары '!$B$2:$B$78, 0)))
</f>
        <v>15</v>
      </c>
      <c r="J3825" s="55">
        <f>IF(D3825="","",VLOOKUP(D3825, 'Товары '!$B$2:$C$78, 2, FALSE))
</f>
        <v>9</v>
      </c>
      <c r="K3825" s="37">
        <f t="shared" si="76"/>
        <v>6</v>
      </c>
    </row>
    <row r="3826">
      <c r="A3826" s="31">
        <v>14.0</v>
      </c>
      <c r="B3826" s="38">
        <v>46013.0</v>
      </c>
      <c r="C3826" s="42">
        <v>0.7094560185185185</v>
      </c>
      <c r="D3826" s="9" t="s">
        <v>11</v>
      </c>
      <c r="E3826" s="19"/>
      <c r="F3826" s="19"/>
      <c r="I3826" s="55">
        <f t="array" ref="I3826">IF(D3826="","",INDEX('Товары '!$D$2:$D$78, MATCH(D3826, 'Товары '!$B$2:$B$78, 0)))
</f>
        <v>15</v>
      </c>
      <c r="J3826" s="55">
        <f>IF(D3826="","",VLOOKUP(D3826, 'Товары '!$B$2:$C$78, 2, FALSE))
</f>
        <v>9</v>
      </c>
      <c r="K3826" s="37">
        <f t="shared" si="76"/>
        <v>6</v>
      </c>
    </row>
    <row r="3827">
      <c r="A3827" s="31">
        <v>15.0</v>
      </c>
      <c r="B3827" s="38">
        <v>46013.0</v>
      </c>
      <c r="C3827" s="42">
        <v>0.7095601851851852</v>
      </c>
      <c r="D3827" s="9" t="s">
        <v>12</v>
      </c>
      <c r="E3827" s="19"/>
      <c r="F3827" s="19"/>
      <c r="I3827" s="55">
        <f t="array" ref="I3827">IF(D3827="","",INDEX('Товары '!$D$2:$D$78, MATCH(D3827, 'Товары '!$B$2:$B$78, 0)))
</f>
        <v>13</v>
      </c>
      <c r="J3827" s="55">
        <f>IF(D3827="","",VLOOKUP(D3827, 'Товары '!$B$2:$C$78, 2, FALSE))
</f>
        <v>6.4</v>
      </c>
      <c r="K3827" s="37">
        <f t="shared" si="76"/>
        <v>6.6</v>
      </c>
    </row>
    <row r="3828">
      <c r="A3828" s="31">
        <v>16.0</v>
      </c>
      <c r="B3828" s="38">
        <v>46013.0</v>
      </c>
      <c r="C3828" s="42">
        <v>0.7161689814814814</v>
      </c>
      <c r="D3828" s="9" t="s">
        <v>34</v>
      </c>
      <c r="E3828" s="19"/>
      <c r="F3828" s="19"/>
      <c r="I3828" s="55">
        <f t="array" ref="I3828">IF(D3828="","",INDEX('Товары '!$D$2:$D$78, MATCH(D3828, 'Товары '!$B$2:$B$78, 0)))
</f>
        <v>110</v>
      </c>
      <c r="J3828" s="55">
        <f>IF(D3828="","",VLOOKUP(D3828, 'Товары '!$B$2:$C$78, 2, FALSE))
</f>
        <v>80</v>
      </c>
      <c r="K3828" s="37">
        <f t="shared" si="76"/>
        <v>30</v>
      </c>
    </row>
    <row r="3829">
      <c r="A3829" s="31">
        <v>17.0</v>
      </c>
      <c r="B3829" s="38">
        <v>46013.0</v>
      </c>
      <c r="C3829" s="42">
        <v>0.7306134259259259</v>
      </c>
      <c r="D3829" s="9" t="s">
        <v>12</v>
      </c>
      <c r="E3829" s="19"/>
      <c r="F3829" s="19"/>
      <c r="I3829" s="55">
        <f t="array" ref="I3829">IF(D3829="","",INDEX('Товары '!$D$2:$D$78, MATCH(D3829, 'Товары '!$B$2:$B$78, 0)))
</f>
        <v>13</v>
      </c>
      <c r="J3829" s="55">
        <f>IF(D3829="","",VLOOKUP(D3829, 'Товары '!$B$2:$C$78, 2, FALSE))
</f>
        <v>6.4</v>
      </c>
      <c r="K3829" s="37">
        <f t="shared" si="76"/>
        <v>6.6</v>
      </c>
    </row>
    <row r="3830">
      <c r="A3830" s="31">
        <v>18.0</v>
      </c>
      <c r="B3830" s="38">
        <v>46013.0</v>
      </c>
      <c r="C3830" s="42">
        <v>0.7531712962962963</v>
      </c>
      <c r="D3830" s="9" t="s">
        <v>18</v>
      </c>
      <c r="E3830" s="19"/>
      <c r="F3830" s="19"/>
      <c r="I3830" s="55">
        <f t="array" ref="I3830">IF(D3830="","",INDEX('Товары '!$D$2:$D$78, MATCH(D3830, 'Товары '!$B$2:$B$78, 0)))
</f>
        <v>15</v>
      </c>
      <c r="J3830" s="55">
        <f>IF(D3830="","",VLOOKUP(D3830, 'Товары '!$B$2:$C$78, 2, FALSE))
</f>
        <v>8</v>
      </c>
      <c r="K3830" s="37">
        <f t="shared" si="76"/>
        <v>7</v>
      </c>
    </row>
    <row r="3831">
      <c r="A3831" s="31">
        <v>19.0</v>
      </c>
      <c r="B3831" s="38">
        <v>46013.0</v>
      </c>
      <c r="C3831" s="42">
        <v>0.7535185185185185</v>
      </c>
      <c r="D3831" s="9" t="s">
        <v>16</v>
      </c>
      <c r="E3831" s="19"/>
      <c r="F3831" s="9"/>
      <c r="I3831" s="55">
        <f t="array" ref="I3831">IF(D3831="","",INDEX('Товары '!$D$2:$D$78, MATCH(D3831, 'Товары '!$B$2:$B$78, 0)))
</f>
        <v>15</v>
      </c>
      <c r="J3831" s="55">
        <f>IF(D3831="","",VLOOKUP(D3831, 'Товары '!$B$2:$C$78, 2, FALSE))
</f>
        <v>8.5</v>
      </c>
      <c r="K3831" s="37">
        <f t="shared" si="76"/>
        <v>6.5</v>
      </c>
    </row>
    <row r="3832">
      <c r="A3832" s="31">
        <v>20.0</v>
      </c>
      <c r="B3832" s="38">
        <v>46013.0</v>
      </c>
      <c r="C3832" s="42">
        <v>0.7550694444444445</v>
      </c>
      <c r="D3832" s="9" t="s">
        <v>16</v>
      </c>
      <c r="E3832" s="19"/>
      <c r="F3832" s="19"/>
      <c r="I3832" s="55">
        <f t="array" ref="I3832">IF(D3832="","",INDEX('Товары '!$D$2:$D$78, MATCH(D3832, 'Товары '!$B$2:$B$78, 0)))
</f>
        <v>15</v>
      </c>
      <c r="J3832" s="55">
        <f>IF(D3832="","",VLOOKUP(D3832, 'Товары '!$B$2:$C$78, 2, FALSE))
</f>
        <v>8.5</v>
      </c>
      <c r="K3832" s="37">
        <f t="shared" si="76"/>
        <v>6.5</v>
      </c>
    </row>
    <row r="3833">
      <c r="A3833" s="31">
        <v>21.0</v>
      </c>
      <c r="B3833" s="38">
        <v>46013.0</v>
      </c>
      <c r="C3833" s="42">
        <v>0.7551273148148148</v>
      </c>
      <c r="D3833" s="9" t="s">
        <v>16</v>
      </c>
      <c r="E3833" s="19"/>
      <c r="F3833" s="19"/>
      <c r="I3833" s="55">
        <f t="array" ref="I3833">IF(D3833="","",INDEX('Товары '!$D$2:$D$78, MATCH(D3833, 'Товары '!$B$2:$B$78, 0)))
</f>
        <v>15</v>
      </c>
      <c r="J3833" s="55">
        <f>IF(D3833="","",VLOOKUP(D3833, 'Товары '!$B$2:$C$78, 2, FALSE))
</f>
        <v>8.5</v>
      </c>
      <c r="K3833" s="37">
        <f t="shared" si="76"/>
        <v>6.5</v>
      </c>
    </row>
    <row r="3834">
      <c r="A3834" s="31">
        <v>22.0</v>
      </c>
      <c r="B3834" s="38">
        <v>46013.0</v>
      </c>
      <c r="C3834" s="42">
        <v>0.7625578703703704</v>
      </c>
      <c r="D3834" s="9" t="s">
        <v>14</v>
      </c>
      <c r="E3834" s="19"/>
      <c r="F3834" s="19"/>
      <c r="I3834" s="55">
        <f t="array" ref="I3834">IF(D3834="","",INDEX('Товары '!$D$2:$D$78, MATCH(D3834, 'Товары '!$B$2:$B$78, 0)))
</f>
        <v>15</v>
      </c>
      <c r="J3834" s="55">
        <f>IF(D3834="","",VLOOKUP(D3834, 'Товары '!$B$2:$C$78, 2, FALSE))
</f>
        <v>9</v>
      </c>
      <c r="K3834" s="37">
        <f t="shared" si="76"/>
        <v>6</v>
      </c>
    </row>
    <row r="3835">
      <c r="A3835" s="31">
        <v>23.0</v>
      </c>
      <c r="B3835" s="38">
        <v>46013.0</v>
      </c>
      <c r="C3835" s="42">
        <v>0.7746875</v>
      </c>
      <c r="D3835" s="9" t="s">
        <v>16</v>
      </c>
      <c r="E3835" s="19"/>
      <c r="F3835" s="19"/>
      <c r="I3835" s="55">
        <f t="array" ref="I3835">IF(D3835="","",INDEX('Товары '!$D$2:$D$78, MATCH(D3835, 'Товары '!$B$2:$B$78, 0)))
</f>
        <v>15</v>
      </c>
      <c r="J3835" s="55">
        <f>IF(D3835="","",VLOOKUP(D3835, 'Товары '!$B$2:$C$78, 2, FALSE))
</f>
        <v>8.5</v>
      </c>
      <c r="K3835" s="37">
        <f t="shared" si="76"/>
        <v>6.5</v>
      </c>
    </row>
    <row r="3836">
      <c r="A3836" s="31">
        <v>24.0</v>
      </c>
      <c r="B3836" s="38">
        <v>46013.0</v>
      </c>
      <c r="C3836" s="42">
        <v>0.7747685185185185</v>
      </c>
      <c r="D3836" s="9" t="s">
        <v>12</v>
      </c>
      <c r="E3836" s="19"/>
      <c r="F3836" s="19"/>
      <c r="I3836" s="55">
        <f t="array" ref="I3836">IF(D3836="","",INDEX('Товары '!$D$2:$D$78, MATCH(D3836, 'Товары '!$B$2:$B$78, 0)))
</f>
        <v>13</v>
      </c>
      <c r="J3836" s="55">
        <f>IF(D3836="","",VLOOKUP(D3836, 'Товары '!$B$2:$C$78, 2, FALSE))
</f>
        <v>6.4</v>
      </c>
      <c r="K3836" s="37">
        <f t="shared" si="76"/>
        <v>6.6</v>
      </c>
    </row>
    <row r="3837">
      <c r="A3837" s="31">
        <v>25.0</v>
      </c>
      <c r="B3837" s="32">
        <v>46013.0</v>
      </c>
      <c r="C3837" s="33">
        <v>0.7842824074074074</v>
      </c>
      <c r="D3837" s="9" t="s">
        <v>23</v>
      </c>
      <c r="E3837" s="19"/>
      <c r="F3837" s="31"/>
      <c r="I3837" s="55">
        <f t="array" ref="I3837">IF(D3837="","",INDEX('Товары '!$D$2:$D$78, MATCH(D3837, 'Товары '!$B$2:$B$78, 0)))
</f>
        <v>15</v>
      </c>
      <c r="J3837" s="55">
        <f>IF(D3837="","",VLOOKUP(D3837, 'Товары '!$B$2:$C$78, 2, FALSE))
</f>
        <v>8.5</v>
      </c>
      <c r="K3837" s="37">
        <f t="shared" si="76"/>
        <v>6.5</v>
      </c>
    </row>
    <row r="3838">
      <c r="A3838" s="31">
        <v>26.0</v>
      </c>
      <c r="B3838" s="38">
        <v>46013.0</v>
      </c>
      <c r="C3838" s="42">
        <v>0.7872337962962963</v>
      </c>
      <c r="D3838" s="9" t="s">
        <v>15</v>
      </c>
      <c r="E3838" s="19"/>
      <c r="F3838" s="19"/>
      <c r="I3838" s="55">
        <f t="array" ref="I3838">IF(D3838="","",INDEX('Товары '!$D$2:$D$78, MATCH(D3838, 'Товары '!$B$2:$B$78, 0)))
</f>
        <v>15</v>
      </c>
      <c r="J3838" s="55">
        <f>IF(D3838="","",VLOOKUP(D3838, 'Товары '!$B$2:$C$78, 2, FALSE))
</f>
        <v>9</v>
      </c>
      <c r="K3838" s="37">
        <f t="shared" si="76"/>
        <v>6</v>
      </c>
    </row>
    <row r="3839">
      <c r="A3839" s="31">
        <v>27.0</v>
      </c>
      <c r="B3839" s="32">
        <v>46013.0</v>
      </c>
      <c r="C3839" s="33">
        <v>0.7872337962962963</v>
      </c>
      <c r="D3839" s="9" t="s">
        <v>15</v>
      </c>
      <c r="E3839" s="19"/>
      <c r="F3839" s="19"/>
      <c r="I3839" s="55">
        <f t="array" ref="I3839">IF(D3839="","",INDEX('Товары '!$D$2:$D$78, MATCH(D3839, 'Товары '!$B$2:$B$78, 0)))
</f>
        <v>15</v>
      </c>
      <c r="J3839" s="55">
        <f>IF(D3839="","",VLOOKUP(D3839, 'Товары '!$B$2:$C$78, 2, FALSE))
</f>
        <v>9</v>
      </c>
      <c r="K3839" s="37">
        <f t="shared" si="76"/>
        <v>6</v>
      </c>
    </row>
    <row r="3840">
      <c r="A3840" s="31">
        <v>28.0</v>
      </c>
      <c r="B3840" s="38">
        <v>46013.0</v>
      </c>
      <c r="C3840" s="42">
        <v>0.787337962962963</v>
      </c>
      <c r="D3840" s="9" t="s">
        <v>29</v>
      </c>
      <c r="E3840" s="19"/>
      <c r="F3840" s="9">
        <v>3.0</v>
      </c>
      <c r="I3840" s="55">
        <f t="array" ref="I3840">IF(D3840="","",INDEX('Товары '!$D$2:$D$78, MATCH(D3840, 'Товары '!$B$2:$B$78, 0)))
</f>
        <v>13</v>
      </c>
      <c r="J3840" s="55">
        <f>IF(D3840="","",VLOOKUP(D3840, 'Товары '!$B$2:$C$78, 2, FALSE))
</f>
        <v>7</v>
      </c>
      <c r="K3840" s="37">
        <f t="shared" si="76"/>
        <v>3</v>
      </c>
    </row>
    <row r="3841">
      <c r="A3841" s="31">
        <v>29.0</v>
      </c>
      <c r="B3841" s="38">
        <v>46013.0</v>
      </c>
      <c r="C3841" s="42">
        <v>0.7923263888888888</v>
      </c>
      <c r="D3841" s="9" t="s">
        <v>23</v>
      </c>
      <c r="E3841" s="19"/>
      <c r="F3841" s="19"/>
      <c r="I3841" s="55">
        <f t="array" ref="I3841">IF(D3841="","",INDEX('Товары '!$D$2:$D$78, MATCH(D3841, 'Товары '!$B$2:$B$78, 0)))
</f>
        <v>15</v>
      </c>
      <c r="J3841" s="55">
        <f>IF(D3841="","",VLOOKUP(D3841, 'Товары '!$B$2:$C$78, 2, FALSE))
</f>
        <v>8.5</v>
      </c>
      <c r="K3841" s="37">
        <f t="shared" si="76"/>
        <v>6.5</v>
      </c>
    </row>
    <row r="3842">
      <c r="A3842" s="31">
        <v>30.0</v>
      </c>
      <c r="B3842" s="38">
        <v>46013.0</v>
      </c>
      <c r="C3842" s="42">
        <v>0.7980324074074074</v>
      </c>
      <c r="D3842" s="9" t="s">
        <v>12</v>
      </c>
      <c r="E3842" s="19"/>
      <c r="F3842" s="19"/>
      <c r="I3842" s="55">
        <f t="array" ref="I3842">IF(D3842="","",INDEX('Товары '!$D$2:$D$78, MATCH(D3842, 'Товары '!$B$2:$B$78, 0)))
</f>
        <v>13</v>
      </c>
      <c r="J3842" s="55">
        <f>IF(D3842="","",VLOOKUP(D3842, 'Товары '!$B$2:$C$78, 2, FALSE))
</f>
        <v>6.4</v>
      </c>
      <c r="K3842" s="37">
        <f t="shared" si="76"/>
        <v>6.6</v>
      </c>
    </row>
    <row r="3843">
      <c r="A3843" s="31">
        <v>31.0</v>
      </c>
      <c r="B3843" s="38">
        <v>46013.0</v>
      </c>
      <c r="C3843" s="42">
        <v>0.8243055555555555</v>
      </c>
      <c r="D3843" s="9" t="s">
        <v>15</v>
      </c>
      <c r="E3843" s="19"/>
      <c r="F3843" s="19"/>
      <c r="I3843" s="55">
        <f t="array" ref="I3843">IF(D3843="","",INDEX('Товары '!$D$2:$D$78, MATCH(D3843, 'Товары '!$B$2:$B$78, 0)))
</f>
        <v>15</v>
      </c>
      <c r="J3843" s="55">
        <f>IF(D3843="","",VLOOKUP(D3843, 'Товары '!$B$2:$C$78, 2, FALSE))
</f>
        <v>9</v>
      </c>
      <c r="K3843" s="37">
        <f t="shared" si="76"/>
        <v>6</v>
      </c>
    </row>
    <row r="3844">
      <c r="A3844" s="31">
        <v>32.0</v>
      </c>
      <c r="B3844" s="32">
        <v>46013.0</v>
      </c>
      <c r="C3844" s="33">
        <v>0.8245023148148148</v>
      </c>
      <c r="D3844" s="9" t="s">
        <v>19</v>
      </c>
      <c r="E3844" s="19"/>
      <c r="F3844" s="19"/>
      <c r="I3844" s="55">
        <f t="array" ref="I3844">IF(D3844="","",INDEX('Товары '!$D$2:$D$78, MATCH(D3844, 'Товары '!$B$2:$B$78, 0)))
</f>
        <v>13</v>
      </c>
      <c r="J3844" s="55">
        <f>IF(D3844="","",VLOOKUP(D3844, 'Товары '!$B$2:$C$78, 2, FALSE))
</f>
        <v>6.4</v>
      </c>
      <c r="K3844" s="37">
        <f t="shared" si="76"/>
        <v>6.6</v>
      </c>
    </row>
    <row r="3845">
      <c r="A3845" s="31">
        <v>33.0</v>
      </c>
      <c r="B3845" s="32">
        <v>46013.0</v>
      </c>
      <c r="C3845" s="33">
        <v>0.8459606481481482</v>
      </c>
      <c r="D3845" s="9" t="s">
        <v>12</v>
      </c>
      <c r="E3845" s="19"/>
      <c r="F3845" s="56"/>
      <c r="I3845" s="55">
        <f t="array" ref="I3845">IF(D3845="","",INDEX('Товары '!$D$2:$D$78, MATCH(D3845, 'Товары '!$B$2:$B$78, 0)))
</f>
        <v>13</v>
      </c>
      <c r="J3845" s="55">
        <f>IF(D3845="","",VLOOKUP(D3845, 'Товары '!$B$2:$C$78, 2, FALSE))
</f>
        <v>6.4</v>
      </c>
      <c r="K3845" s="37">
        <f t="shared" si="76"/>
        <v>6.6</v>
      </c>
    </row>
    <row r="3846">
      <c r="A3846" s="31">
        <v>34.0</v>
      </c>
      <c r="B3846" s="32">
        <v>46013.0</v>
      </c>
      <c r="C3846" s="33">
        <v>0.8579629629629629</v>
      </c>
      <c r="D3846" s="9" t="s">
        <v>19</v>
      </c>
      <c r="E3846" s="19"/>
      <c r="F3846" s="9"/>
      <c r="I3846" s="55">
        <f t="array" ref="I3846">IF(D3846="","",INDEX('Товары '!$D$2:$D$78, MATCH(D3846, 'Товары '!$B$2:$B$78, 0)))
</f>
        <v>13</v>
      </c>
      <c r="J3846" s="55">
        <f>IF(D3846="","",VLOOKUP(D3846, 'Товары '!$B$2:$C$78, 2, FALSE))
</f>
        <v>6.4</v>
      </c>
      <c r="K3846" s="37">
        <f t="shared" si="76"/>
        <v>6.6</v>
      </c>
    </row>
    <row r="3847">
      <c r="A3847" s="31">
        <v>35.0</v>
      </c>
      <c r="B3847" s="38">
        <v>46013.0</v>
      </c>
      <c r="C3847" s="42">
        <v>0.8582175925925926</v>
      </c>
      <c r="D3847" s="9" t="s">
        <v>15</v>
      </c>
      <c r="E3847" s="19"/>
      <c r="F3847" s="19"/>
      <c r="I3847" s="55">
        <f t="array" ref="I3847">IF(D3847="","",INDEX('Товары '!$D$2:$D$78, MATCH(D3847, 'Товары '!$B$2:$B$78, 0)))
</f>
        <v>15</v>
      </c>
      <c r="J3847" s="55">
        <f>IF(D3847="","",VLOOKUP(D3847, 'Товары '!$B$2:$C$78, 2, FALSE))
</f>
        <v>9</v>
      </c>
      <c r="K3847" s="37">
        <f t="shared" si="76"/>
        <v>6</v>
      </c>
    </row>
    <row r="3848">
      <c r="A3848" s="31">
        <v>36.0</v>
      </c>
      <c r="B3848" s="38">
        <v>46013.0</v>
      </c>
      <c r="C3848" s="42">
        <v>0.8937615740740741</v>
      </c>
      <c r="D3848" s="9" t="s">
        <v>12</v>
      </c>
      <c r="E3848" s="19"/>
      <c r="F3848" s="19"/>
      <c r="I3848" s="55">
        <f t="array" ref="I3848">IF(D3848="","",INDEX('Товары '!$D$2:$D$78, MATCH(D3848, 'Товары '!$B$2:$B$78, 0)))
</f>
        <v>13</v>
      </c>
      <c r="J3848" s="55">
        <f>IF(D3848="","",VLOOKUP(D3848, 'Товары '!$B$2:$C$78, 2, FALSE))
</f>
        <v>6.4</v>
      </c>
      <c r="K3848" s="37">
        <f t="shared" si="76"/>
        <v>6.6</v>
      </c>
    </row>
    <row r="3849">
      <c r="A3849" s="31">
        <v>37.0</v>
      </c>
      <c r="B3849" s="32">
        <v>46013.0</v>
      </c>
      <c r="C3849" s="33">
        <v>0.9124537037037037</v>
      </c>
      <c r="D3849" s="9" t="s">
        <v>15</v>
      </c>
      <c r="E3849" s="19"/>
      <c r="F3849" s="19"/>
      <c r="I3849" s="55">
        <f t="array" ref="I3849">IF(D3849="","",INDEX('Товары '!$D$2:$D$78, MATCH(D3849, 'Товары '!$B$2:$B$78, 0)))
</f>
        <v>15</v>
      </c>
      <c r="J3849" s="55">
        <f>IF(D3849="","",VLOOKUP(D3849, 'Товары '!$B$2:$C$78, 2, FALSE))
</f>
        <v>9</v>
      </c>
      <c r="K3849" s="37">
        <f t="shared" si="76"/>
        <v>6</v>
      </c>
    </row>
    <row r="3850">
      <c r="A3850" s="31">
        <v>38.0</v>
      </c>
      <c r="B3850" s="38">
        <v>46013.0</v>
      </c>
      <c r="C3850" s="42">
        <v>0.9125462962962962</v>
      </c>
      <c r="D3850" s="9" t="s">
        <v>15</v>
      </c>
      <c r="E3850" s="19"/>
      <c r="F3850" s="19"/>
      <c r="I3850" s="55">
        <f t="array" ref="I3850">IF(D3850="","",INDEX('Товары '!$D$2:$D$78, MATCH(D3850, 'Товары '!$B$2:$B$78, 0)))
</f>
        <v>15</v>
      </c>
      <c r="J3850" s="55">
        <f>IF(D3850="","",VLOOKUP(D3850, 'Товары '!$B$2:$C$78, 2, FALSE))
</f>
        <v>9</v>
      </c>
      <c r="K3850" s="37">
        <f t="shared" si="76"/>
        <v>6</v>
      </c>
    </row>
    <row r="3851">
      <c r="A3851" s="31">
        <v>39.0</v>
      </c>
      <c r="B3851" s="38"/>
      <c r="C3851" s="42"/>
      <c r="D3851" s="9"/>
      <c r="E3851" s="19"/>
      <c r="F3851" s="19"/>
      <c r="I3851" s="55" t="str">
        <f t="array" ref="I3851">IF(D3851="","",INDEX('Товары '!$D$2:$D$78, MATCH(D3851, 'Товары '!$B$2:$B$78, 0)))
</f>
        <v/>
      </c>
      <c r="J3851" s="55" t="str">
        <f>IF(D3851="","",VLOOKUP(D3851, 'Товары '!$B$2:$C$78, 2, FALSE))
</f>
        <v/>
      </c>
      <c r="K3851" s="37">
        <f t="shared" si="76"/>
        <v>0</v>
      </c>
    </row>
    <row r="3852">
      <c r="A3852" s="31">
        <v>40.0</v>
      </c>
      <c r="B3852" s="38"/>
      <c r="C3852" s="42"/>
      <c r="D3852" s="9"/>
      <c r="E3852" s="19"/>
      <c r="F3852" s="19"/>
      <c r="I3852" s="55" t="str">
        <f t="array" ref="I3852">IF(D3852="","",INDEX('Товары '!$D$2:$D$78, MATCH(D3852, 'Товары '!$B$2:$B$78, 0)))
</f>
        <v/>
      </c>
      <c r="J3852" s="55" t="str">
        <f>IF(D3852="","",VLOOKUP(D3852, 'Товары '!$B$2:$C$78, 2, FALSE))
</f>
        <v/>
      </c>
      <c r="K3852" s="37">
        <f t="shared" si="76"/>
        <v>0</v>
      </c>
    </row>
    <row r="3853">
      <c r="A3853" s="31">
        <v>41.0</v>
      </c>
      <c r="B3853" s="38"/>
      <c r="C3853" s="42"/>
      <c r="D3853" s="9"/>
      <c r="E3853" s="19"/>
      <c r="F3853" s="9"/>
      <c r="I3853" s="55" t="str">
        <f t="array" ref="I3853">IF(D3853="","",INDEX('Товары '!$D$2:$D$78, MATCH(D3853, 'Товары '!$B$2:$B$78, 0)))
</f>
        <v/>
      </c>
      <c r="J3853" s="55" t="str">
        <f>IF(D3853="","",VLOOKUP(D3853, 'Товары '!$B$2:$C$78, 2, FALSE))
</f>
        <v/>
      </c>
      <c r="K3853" s="37">
        <f t="shared" si="76"/>
        <v>0</v>
      </c>
    </row>
    <row r="3854">
      <c r="A3854" s="31">
        <v>42.0</v>
      </c>
      <c r="B3854" s="32"/>
      <c r="C3854" s="33"/>
      <c r="D3854" s="9"/>
      <c r="E3854" s="19"/>
      <c r="F3854" s="19"/>
      <c r="I3854" s="19" t="str">
        <f t="array" ref="I3854">IF(D3854="","",INDEX('Товары '!$D$2:$D$78, MATCH(D3854, 'Товары '!$B$2:$B$78, 0)))
</f>
        <v/>
      </c>
      <c r="J3854" s="19" t="str">
        <f>IF(D3854="","",VLOOKUP(D3854, 'Товары '!$B$2:$C$78, 2, FALSE))
</f>
        <v/>
      </c>
      <c r="K3854" s="37">
        <f t="shared" si="76"/>
        <v>0</v>
      </c>
    </row>
    <row r="3855">
      <c r="A3855" s="31">
        <v>43.0</v>
      </c>
      <c r="B3855" s="32"/>
      <c r="C3855" s="33"/>
      <c r="D3855" s="9"/>
      <c r="E3855" s="19"/>
      <c r="F3855" s="19"/>
      <c r="I3855" s="19" t="str">
        <f t="array" ref="I3855">IF(D3855="","",INDEX('Товары '!$D$2:$D$78, MATCH(D3855, 'Товары '!$B$2:$B$78, 0)))
</f>
        <v/>
      </c>
      <c r="J3855" s="19" t="str">
        <f>IF(D3855="","",VLOOKUP(D3855, 'Товары '!$B$2:$C$78, 2, FALSE))
</f>
        <v/>
      </c>
      <c r="K3855" s="37">
        <f t="shared" si="76"/>
        <v>0</v>
      </c>
    </row>
    <row r="3856">
      <c r="A3856" s="31">
        <v>44.0</v>
      </c>
      <c r="B3856" s="45"/>
      <c r="C3856" s="46"/>
      <c r="D3856" s="9"/>
      <c r="E3856" s="19"/>
      <c r="F3856" s="19"/>
      <c r="I3856" s="19" t="str">
        <f t="array" ref="I3856">IF(D3856="","",INDEX('Товары '!$D$2:$D$78, MATCH(D3856, 'Товары '!$B$2:$B$78, 0)))
</f>
        <v/>
      </c>
      <c r="J3856" s="19" t="str">
        <f>IF(D3856="","",VLOOKUP(D3856, 'Товары '!$B$2:$C$78, 2, FALSE))
</f>
        <v/>
      </c>
      <c r="K3856" s="37">
        <f t="shared" si="76"/>
        <v>0</v>
      </c>
    </row>
    <row r="3857">
      <c r="A3857" s="31">
        <v>45.0</v>
      </c>
      <c r="B3857" s="32"/>
      <c r="C3857" s="33"/>
      <c r="D3857" s="9"/>
      <c r="E3857" s="19"/>
      <c r="F3857" s="19"/>
      <c r="I3857" s="19" t="str">
        <f t="array" ref="I3857">IF(D3857="","",INDEX('Товары '!$D$2:$D$78, MATCH(D3857, 'Товары '!$B$2:$B$78, 0)))
</f>
        <v/>
      </c>
      <c r="J3857" s="19" t="str">
        <f>IF(D3857="","",VLOOKUP(D3857, 'Товары '!$B$2:$C$78, 2, FALSE))
</f>
        <v/>
      </c>
      <c r="K3857" s="37">
        <f t="shared" si="76"/>
        <v>0</v>
      </c>
    </row>
    <row r="3858">
      <c r="A3858" s="31">
        <v>46.0</v>
      </c>
      <c r="B3858" s="32"/>
      <c r="C3858" s="33"/>
      <c r="D3858" s="9"/>
      <c r="E3858" s="19"/>
      <c r="F3858" s="19"/>
      <c r="I3858" s="19" t="str">
        <f t="array" ref="I3858">IF(D3858="","",INDEX('Товары '!$D$2:$D$78, MATCH(D3858, 'Товары '!$B$2:$B$78, 0)))
</f>
        <v/>
      </c>
      <c r="J3858" s="19" t="str">
        <f>IF(D3858="","",VLOOKUP(D3858, 'Товары '!$B$2:$C$78, 2, FALSE))
</f>
        <v/>
      </c>
      <c r="K3858" s="37">
        <f t="shared" si="76"/>
        <v>0</v>
      </c>
    </row>
    <row r="3859">
      <c r="A3859" s="31">
        <v>47.0</v>
      </c>
      <c r="B3859" s="32"/>
      <c r="C3859" s="33"/>
      <c r="D3859" s="9"/>
      <c r="E3859" s="19"/>
      <c r="F3859" s="19"/>
      <c r="I3859" s="19" t="str">
        <f t="array" ref="I3859">IF(D3859="","",INDEX('Товары '!$D$2:$D$78, MATCH(D3859, 'Товары '!$B$2:$B$78, 0)))
</f>
        <v/>
      </c>
      <c r="J3859" s="19" t="str">
        <f>IF(D3859="","",VLOOKUP(D3859, 'Товары '!$B$2:$C$78, 2, FALSE))
</f>
        <v/>
      </c>
      <c r="K3859" s="37">
        <f t="shared" si="76"/>
        <v>0</v>
      </c>
    </row>
    <row r="3860">
      <c r="A3860" s="31">
        <v>48.0</v>
      </c>
      <c r="B3860" s="45"/>
      <c r="C3860" s="46"/>
      <c r="D3860" s="23"/>
      <c r="E3860" s="19"/>
      <c r="F3860" s="19"/>
      <c r="I3860" s="19" t="str">
        <f t="array" ref="I3860">IF(D3860="","",INDEX('Товары '!$D$2:$D$78, MATCH(D3860, 'Товары '!$B$2:$B$78, 0)))
</f>
        <v/>
      </c>
      <c r="J3860" s="19" t="str">
        <f>IF(D3860="","",VLOOKUP(D3860, 'Товары '!$B$2:$C$78, 2, FALSE))
</f>
        <v/>
      </c>
      <c r="K3860" s="37">
        <f t="shared" si="76"/>
        <v>0</v>
      </c>
    </row>
    <row r="3861">
      <c r="A3861" s="31">
        <v>49.0</v>
      </c>
      <c r="B3861" s="45"/>
      <c r="C3861" s="46"/>
      <c r="D3861" s="23"/>
      <c r="E3861" s="19"/>
      <c r="F3861" s="19"/>
      <c r="I3861" s="19" t="str">
        <f t="array" ref="I3861">IF(D3861="","",INDEX('Товары '!$D$2:$D$78, MATCH(D3861, 'Товары '!$B$2:$B$78, 0)))
</f>
        <v/>
      </c>
      <c r="J3861" s="19" t="str">
        <f>IF(D3861="","",VLOOKUP(D3861, 'Товары '!$B$2:$C$78, 2, FALSE))
</f>
        <v/>
      </c>
      <c r="K3861" s="37">
        <f t="shared" si="76"/>
        <v>0</v>
      </c>
    </row>
    <row r="3862">
      <c r="A3862" s="31">
        <v>50.0</v>
      </c>
      <c r="B3862" s="45"/>
      <c r="C3862" s="46"/>
      <c r="D3862" s="23"/>
      <c r="E3862" s="19"/>
      <c r="F3862" s="19"/>
      <c r="I3862" s="19" t="str">
        <f t="array" ref="I3862">IF(D3862="","",INDEX('Товары '!$D$2:$D$78, MATCH(D3862, 'Товары '!$B$2:$B$78, 0)))
</f>
        <v/>
      </c>
      <c r="J3862" s="19" t="str">
        <f>IF(D3862="","",VLOOKUP(D3862, 'Товары '!$B$2:$C$78, 2, FALSE))
</f>
        <v/>
      </c>
      <c r="K3862" s="37">
        <f t="shared" si="76"/>
        <v>0</v>
      </c>
    </row>
    <row r="3863">
      <c r="A3863" s="31">
        <v>51.0</v>
      </c>
      <c r="B3863" s="45"/>
      <c r="C3863" s="46"/>
      <c r="D3863" s="23"/>
      <c r="E3863" s="19"/>
      <c r="F3863" s="19"/>
      <c r="I3863" s="19" t="str">
        <f t="array" ref="I3863">IF(D3863="","",INDEX('Товары '!$D$2:$D$78, MATCH(D3863, 'Товары '!$B$2:$B$78, 0)))
</f>
        <v/>
      </c>
      <c r="J3863" s="19" t="str">
        <f>IF(D3863="","",VLOOKUP(D3863, 'Товары '!$B$2:$C$78, 2, FALSE))
</f>
        <v/>
      </c>
      <c r="K3863" s="37">
        <f t="shared" si="76"/>
        <v>0</v>
      </c>
    </row>
    <row r="3864">
      <c r="A3864" s="31">
        <v>52.0</v>
      </c>
      <c r="B3864" s="45"/>
      <c r="C3864" s="46"/>
      <c r="D3864" s="23"/>
      <c r="E3864" s="19"/>
      <c r="F3864" s="19"/>
      <c r="I3864" s="19" t="str">
        <f t="array" ref="I3864">IF(D3864="","",INDEX('Товары '!$D$2:$D$78, MATCH(D3864, 'Товары '!$B$2:$B$78, 0)))
</f>
        <v/>
      </c>
      <c r="J3864" s="19" t="str">
        <f>IF(D3864="","",VLOOKUP(D3864, 'Товары '!$B$2:$C$78, 2, FALSE))
</f>
        <v/>
      </c>
      <c r="K3864" s="37">
        <f t="shared" si="76"/>
        <v>0</v>
      </c>
    </row>
    <row r="3865">
      <c r="A3865" s="31">
        <v>53.0</v>
      </c>
      <c r="B3865" s="45"/>
      <c r="C3865" s="46"/>
      <c r="D3865" s="23"/>
      <c r="E3865" s="19"/>
      <c r="F3865" s="19"/>
      <c r="I3865" s="19" t="str">
        <f t="array" ref="I3865">IF(D3865="","",INDEX('Товары '!$D$2:$D$78, MATCH(D3865, 'Товары '!$B$2:$B$78, 0)))
</f>
        <v/>
      </c>
      <c r="J3865" s="19" t="str">
        <f>IF(D3865="","",VLOOKUP(D3865, 'Товары '!$B$2:$C$78, 2, FALSE))
</f>
        <v/>
      </c>
      <c r="K3865" s="37">
        <f t="shared" si="76"/>
        <v>0</v>
      </c>
    </row>
    <row r="3866">
      <c r="A3866" s="31">
        <v>54.0</v>
      </c>
      <c r="B3866" s="45"/>
      <c r="C3866" s="46"/>
      <c r="D3866" s="23"/>
      <c r="E3866" s="19"/>
      <c r="F3866" s="19"/>
      <c r="I3866" s="19" t="str">
        <f t="array" ref="I3866">IF(D3866="","",INDEX('Товары '!$D$2:$D$78, MATCH(D3866, 'Товары '!$B$2:$B$78, 0)))
</f>
        <v/>
      </c>
      <c r="J3866" s="19" t="str">
        <f>IF(D3866="","",VLOOKUP(D3866, 'Товары '!$B$2:$C$78, 2, FALSE))
</f>
        <v/>
      </c>
      <c r="K3866" s="37">
        <f t="shared" si="76"/>
        <v>0</v>
      </c>
    </row>
    <row r="3867">
      <c r="A3867" s="31">
        <v>55.0</v>
      </c>
      <c r="B3867" s="45"/>
      <c r="C3867" s="46"/>
      <c r="D3867" s="23"/>
      <c r="E3867" s="19"/>
      <c r="F3867" s="19"/>
      <c r="I3867" s="19" t="str">
        <f t="array" ref="I3867">IF(D3867="","",INDEX('Товары '!$D$2:$D$78, MATCH(D3867, 'Товары '!$B$2:$B$78, 0)))
</f>
        <v/>
      </c>
      <c r="J3867" s="19" t="str">
        <f>IF(D3867="","",VLOOKUP(D3867, 'Товары '!$B$2:$C$78, 2, FALSE))
</f>
        <v/>
      </c>
      <c r="K3867" s="37">
        <f t="shared" si="76"/>
        <v>0</v>
      </c>
    </row>
    <row r="3868">
      <c r="A3868" s="31">
        <v>56.0</v>
      </c>
      <c r="B3868" s="45"/>
      <c r="C3868" s="46"/>
      <c r="D3868" s="23"/>
      <c r="E3868" s="19"/>
      <c r="F3868" s="19"/>
      <c r="I3868" s="19" t="str">
        <f t="array" ref="I3868">IF(D3868="","",INDEX('Товары '!$D$2:$D$78, MATCH(D3868, 'Товары '!$B$2:$B$78, 0)))
</f>
        <v/>
      </c>
      <c r="J3868" s="19" t="str">
        <f>IF(D3868="","",VLOOKUP(D3868, 'Товары '!$B$2:$C$78, 2, FALSE))
</f>
        <v/>
      </c>
      <c r="K3868" s="37">
        <f t="shared" si="76"/>
        <v>0</v>
      </c>
    </row>
    <row r="3869">
      <c r="A3869" s="31">
        <v>57.0</v>
      </c>
      <c r="B3869" s="45"/>
      <c r="C3869" s="46"/>
      <c r="D3869" s="23"/>
      <c r="E3869" s="19"/>
      <c r="F3869" s="19"/>
      <c r="I3869" s="19" t="str">
        <f t="array" ref="I3869">IF(D3869="","",INDEX('Товары '!$D$2:$D$78, MATCH(D3869, 'Товары '!$B$2:$B$78, 0)))
</f>
        <v/>
      </c>
      <c r="J3869" s="19" t="str">
        <f>IF(D3869="","",VLOOKUP(D3869, 'Товары '!$B$2:$C$78, 2, FALSE))
</f>
        <v/>
      </c>
      <c r="K3869" s="37">
        <f t="shared" si="76"/>
        <v>0</v>
      </c>
    </row>
    <row r="3870">
      <c r="A3870" s="31">
        <v>58.0</v>
      </c>
      <c r="B3870" s="45"/>
      <c r="C3870" s="46"/>
      <c r="D3870" s="23"/>
      <c r="E3870" s="19"/>
      <c r="F3870" s="19"/>
      <c r="I3870" s="19" t="str">
        <f t="array" ref="I3870">IF(D3870="","",INDEX('Товары '!$D$2:$D$78, MATCH(D3870, 'Товары '!$B$2:$B$78, 0)))
</f>
        <v/>
      </c>
      <c r="J3870" s="19" t="str">
        <f>IF(D3870="","",VLOOKUP(D3870, 'Товары '!$B$2:$C$78, 2, FALSE))
</f>
        <v/>
      </c>
      <c r="K3870" s="37">
        <f t="shared" si="76"/>
        <v>0</v>
      </c>
    </row>
    <row r="3871">
      <c r="A3871" s="31">
        <v>59.0</v>
      </c>
      <c r="B3871" s="45"/>
      <c r="C3871" s="46"/>
      <c r="D3871" s="23"/>
      <c r="E3871" s="19"/>
      <c r="F3871" s="19"/>
      <c r="I3871" s="19" t="str">
        <f t="array" ref="I3871">IF(D3871="","",INDEX('Товары '!$D$2:$D$78, MATCH(D3871, 'Товары '!$B$2:$B$78, 0)))
</f>
        <v/>
      </c>
      <c r="J3871" s="19" t="str">
        <f>IF(D3871="","",VLOOKUP(D3871, 'Товары '!$B$2:$C$78, 2, FALSE))
</f>
        <v/>
      </c>
      <c r="K3871" s="37">
        <f t="shared" si="76"/>
        <v>0</v>
      </c>
    </row>
    <row r="3872">
      <c r="A3872" s="31">
        <v>60.0</v>
      </c>
      <c r="B3872" s="45"/>
      <c r="C3872" s="46"/>
      <c r="D3872" s="23"/>
      <c r="E3872" s="19"/>
      <c r="F3872" s="19"/>
      <c r="I3872" s="19" t="str">
        <f t="array" ref="I3872">IF(D3872="","",INDEX('Товары '!$D$2:$D$78, MATCH(D3872, 'Товары '!$B$2:$B$78, 0)))
</f>
        <v/>
      </c>
      <c r="J3872" s="19" t="str">
        <f>IF(D3872="","",VLOOKUP(D3872, 'Товары '!$B$2:$C$78, 2, FALSE))
</f>
        <v/>
      </c>
      <c r="K3872" s="37">
        <f t="shared" si="76"/>
        <v>0</v>
      </c>
    </row>
    <row r="3873">
      <c r="A3873" s="24" t="s">
        <v>0</v>
      </c>
      <c r="B3873" s="25" t="s">
        <v>1</v>
      </c>
      <c r="C3873" s="26" t="s">
        <v>2</v>
      </c>
      <c r="D3873" s="27" t="s">
        <v>3</v>
      </c>
      <c r="E3873" s="24" t="s">
        <v>4</v>
      </c>
      <c r="F3873" s="24" t="s">
        <v>5</v>
      </c>
      <c r="G3873" s="28" t="s">
        <v>6</v>
      </c>
      <c r="H3873" s="47" t="s">
        <v>7</v>
      </c>
      <c r="I3873" s="24" t="s">
        <v>8</v>
      </c>
      <c r="J3873" s="24" t="s">
        <v>9</v>
      </c>
      <c r="K3873" s="30" t="s">
        <v>10</v>
      </c>
    </row>
    <row r="3876">
      <c r="A3876" s="31">
        <v>1.0</v>
      </c>
      <c r="B3876" s="38">
        <v>46014.0</v>
      </c>
      <c r="C3876" s="42">
        <v>0.5599652777777778</v>
      </c>
      <c r="D3876" s="9" t="s">
        <v>15</v>
      </c>
      <c r="E3876" s="19"/>
      <c r="F3876" s="56"/>
      <c r="G3876" s="53">
        <f>SUM(K3876:K3936)</f>
        <v>171.7</v>
      </c>
      <c r="H3876" s="54">
        <f>SUM(J3876:K3936)</f>
        <v>391</v>
      </c>
      <c r="I3876" s="55">
        <f t="array" ref="I3876">IF(D3876="","",INDEX('Товары '!$D$2:$D$78, MATCH(D3876, 'Товары '!$B$2:$B$78, 0)))
</f>
        <v>15</v>
      </c>
      <c r="J3876" s="55">
        <f>IF(D3876="","",VLOOKUP(D3876, 'Товары '!$B$2:$C$78, 2, FALSE))
</f>
        <v>9</v>
      </c>
      <c r="K3876" s="37">
        <f t="shared" ref="K3876:K3936" si="77">IF(OR(I3876="", J3876=""), "", VALUE(I3876) - VALUE(J3876))-F3876
</f>
        <v>6</v>
      </c>
    </row>
    <row r="3877">
      <c r="A3877" s="31">
        <v>2.0</v>
      </c>
      <c r="B3877" s="38">
        <v>46014.0</v>
      </c>
      <c r="C3877" s="39">
        <v>0.5633217592592593</v>
      </c>
      <c r="D3877" s="9" t="s">
        <v>11</v>
      </c>
      <c r="E3877" s="19"/>
      <c r="F3877" s="19"/>
      <c r="I3877" s="31">
        <f t="array" ref="I3877">IF(D3877="","",INDEX('Товары '!$D$2:$D$78, MATCH(D3877, 'Товары '!$B$2:$B$78, 0)))
</f>
        <v>15</v>
      </c>
      <c r="J3877" s="55">
        <f>IF(D3877="","",VLOOKUP(D3877, 'Товары '!$B$2:$C$78, 2, FALSE))
</f>
        <v>9</v>
      </c>
      <c r="K3877" s="37">
        <f t="shared" si="77"/>
        <v>6</v>
      </c>
    </row>
    <row r="3878">
      <c r="A3878" s="31">
        <v>3.0</v>
      </c>
      <c r="B3878" s="41">
        <v>46014.0</v>
      </c>
      <c r="C3878" s="42">
        <v>0.6318287037037037</v>
      </c>
      <c r="D3878" s="9" t="s">
        <v>14</v>
      </c>
      <c r="E3878" s="19"/>
      <c r="F3878" s="19"/>
      <c r="I3878" s="55">
        <f t="array" ref="I3878">IF(D3878="","",INDEX('Товары '!$D$2:$D$78, MATCH(D3878, 'Товары '!$B$2:$B$78, 0)))
</f>
        <v>15</v>
      </c>
      <c r="J3878" s="55">
        <f>IF(D3878="","",VLOOKUP(D3878, 'Товары '!$B$2:$C$78, 2, FALSE))
</f>
        <v>9</v>
      </c>
      <c r="K3878" s="37">
        <f t="shared" si="77"/>
        <v>6</v>
      </c>
    </row>
    <row r="3879">
      <c r="A3879" s="31">
        <v>4.0</v>
      </c>
      <c r="B3879" s="41">
        <v>46014.0</v>
      </c>
      <c r="C3879" s="42">
        <v>0.6318402777777777</v>
      </c>
      <c r="D3879" s="9" t="s">
        <v>12</v>
      </c>
      <c r="E3879" s="19"/>
      <c r="F3879" s="19"/>
      <c r="I3879" s="55">
        <f t="array" ref="I3879">IF(D3879="","",INDEX('Товары '!$D$2:$D$78, MATCH(D3879, 'Товары '!$B$2:$B$78, 0)))
</f>
        <v>13</v>
      </c>
      <c r="J3879" s="55">
        <f>IF(D3879="","",VLOOKUP(D3879, 'Товары '!$B$2:$C$78, 2, FALSE))
</f>
        <v>6.4</v>
      </c>
      <c r="K3879" s="37">
        <f t="shared" si="77"/>
        <v>6.6</v>
      </c>
    </row>
    <row r="3880">
      <c r="A3880" s="31">
        <v>5.0</v>
      </c>
      <c r="B3880" s="41">
        <v>46014.0</v>
      </c>
      <c r="C3880" s="42">
        <v>0.6318287037037037</v>
      </c>
      <c r="D3880" s="9" t="s">
        <v>22</v>
      </c>
      <c r="E3880" s="19"/>
      <c r="F3880" s="19"/>
      <c r="I3880" s="55">
        <f t="array" ref="I3880">IF(D3880="","",INDEX('Товары '!$D$2:$D$78, MATCH(D3880, 'Товары '!$B$2:$B$78, 0)))
</f>
        <v>15</v>
      </c>
      <c r="J3880" s="55">
        <f>IF(D3880="","",VLOOKUP(D3880, 'Товары '!$B$2:$C$78, 2, FALSE))
</f>
        <v>6</v>
      </c>
      <c r="K3880" s="37">
        <f t="shared" si="77"/>
        <v>9</v>
      </c>
    </row>
    <row r="3881">
      <c r="A3881" s="31">
        <v>6.0</v>
      </c>
      <c r="B3881" s="38">
        <v>46014.0</v>
      </c>
      <c r="C3881" s="42">
        <v>0.636712962962963</v>
      </c>
      <c r="D3881" s="9" t="s">
        <v>14</v>
      </c>
      <c r="E3881" s="19"/>
      <c r="F3881" s="9"/>
      <c r="I3881" s="55">
        <f t="array" ref="I3881">IF(D3881="","",INDEX('Товары '!$D$2:$D$78, MATCH(D3881, 'Товары '!$B$2:$B$78, 0)))
</f>
        <v>15</v>
      </c>
      <c r="J3881" s="55">
        <f>IF(D3881="","",VLOOKUP(D3881, 'Товары '!$B$2:$C$78, 2, FALSE))
</f>
        <v>9</v>
      </c>
      <c r="K3881" s="37">
        <f t="shared" si="77"/>
        <v>6</v>
      </c>
    </row>
    <row r="3882">
      <c r="A3882" s="31">
        <v>7.0</v>
      </c>
      <c r="B3882" s="38">
        <v>46014.0</v>
      </c>
      <c r="C3882" s="42">
        <v>0.6792824074074074</v>
      </c>
      <c r="D3882" s="9" t="s">
        <v>14</v>
      </c>
      <c r="E3882" s="19"/>
      <c r="F3882" s="19"/>
      <c r="I3882" s="55">
        <f t="array" ref="I3882">IF(D3882="","",INDEX('Товары '!$D$2:$D$78, MATCH(D3882, 'Товары '!$B$2:$B$78, 0)))
</f>
        <v>15</v>
      </c>
      <c r="J3882" s="55">
        <f>IF(D3882="","",VLOOKUP(D3882, 'Товары '!$B$2:$C$78, 2, FALSE))
</f>
        <v>9</v>
      </c>
      <c r="K3882" s="37">
        <f t="shared" si="77"/>
        <v>6</v>
      </c>
    </row>
    <row r="3883">
      <c r="A3883" s="31">
        <v>8.0</v>
      </c>
      <c r="B3883" s="38"/>
      <c r="C3883" s="42"/>
      <c r="D3883" s="9" t="s">
        <v>20</v>
      </c>
      <c r="E3883" s="19"/>
      <c r="F3883" s="19"/>
      <c r="I3883" s="55">
        <f t="array" ref="I3883">IF(D3883="","",INDEX('Товары '!$D$2:$D$78, MATCH(D3883, 'Товары '!$B$2:$B$78, 0)))
</f>
        <v>15</v>
      </c>
      <c r="J3883" s="55">
        <f>IF(D3883="","",VLOOKUP(D3883, 'Товары '!$B$2:$C$78, 2, FALSE))
</f>
        <v>9</v>
      </c>
      <c r="K3883" s="37">
        <f t="shared" si="77"/>
        <v>6</v>
      </c>
    </row>
    <row r="3884">
      <c r="A3884" s="31">
        <v>9.0</v>
      </c>
      <c r="B3884" s="38">
        <v>46014.0</v>
      </c>
      <c r="C3884" s="42">
        <v>0.6850694444444444</v>
      </c>
      <c r="D3884" s="9" t="s">
        <v>14</v>
      </c>
      <c r="E3884" s="19"/>
      <c r="F3884" s="19"/>
      <c r="I3884" s="55">
        <f t="array" ref="I3884">IF(D3884="","",INDEX('Товары '!$D$2:$D$78, MATCH(D3884, 'Товары '!$B$2:$B$78, 0)))
</f>
        <v>15</v>
      </c>
      <c r="J3884" s="55">
        <f>IF(D3884="","",VLOOKUP(D3884, 'Товары '!$B$2:$C$78, 2, FALSE))
</f>
        <v>9</v>
      </c>
      <c r="K3884" s="37">
        <f t="shared" si="77"/>
        <v>6</v>
      </c>
    </row>
    <row r="3885">
      <c r="A3885" s="31">
        <v>10.0</v>
      </c>
      <c r="B3885" s="38">
        <v>46014.0</v>
      </c>
      <c r="C3885" s="42">
        <v>0.7000347222222222</v>
      </c>
      <c r="D3885" s="9" t="s">
        <v>12</v>
      </c>
      <c r="E3885" s="19"/>
      <c r="F3885" s="19"/>
      <c r="I3885" s="55">
        <f t="array" ref="I3885">IF(D3885="","",INDEX('Товары '!$D$2:$D$78, MATCH(D3885, 'Товары '!$B$2:$B$78, 0)))
</f>
        <v>13</v>
      </c>
      <c r="J3885" s="55">
        <f>IF(D3885="","",VLOOKUP(D3885, 'Товары '!$B$2:$C$78, 2, FALSE))
</f>
        <v>6.4</v>
      </c>
      <c r="K3885" s="37">
        <f t="shared" si="77"/>
        <v>6.6</v>
      </c>
    </row>
    <row r="3886">
      <c r="A3886" s="31">
        <v>11.0</v>
      </c>
      <c r="B3886" s="38">
        <v>46014.0</v>
      </c>
      <c r="C3886" s="42">
        <v>0.7037962962962963</v>
      </c>
      <c r="D3886" s="9" t="s">
        <v>20</v>
      </c>
      <c r="E3886" s="19"/>
      <c r="F3886" s="19"/>
      <c r="I3886" s="55">
        <f t="array" ref="I3886">IF(D3886="","",INDEX('Товары '!$D$2:$D$78, MATCH(D3886, 'Товары '!$B$2:$B$78, 0)))
</f>
        <v>15</v>
      </c>
      <c r="J3886" s="55">
        <f>IF(D3886="","",VLOOKUP(D3886, 'Товары '!$B$2:$C$78, 2, FALSE))
</f>
        <v>9</v>
      </c>
      <c r="K3886" s="37">
        <f t="shared" si="77"/>
        <v>6</v>
      </c>
    </row>
    <row r="3887">
      <c r="A3887" s="31">
        <v>12.0</v>
      </c>
      <c r="B3887" s="38">
        <v>46014.0</v>
      </c>
      <c r="C3887" s="42">
        <v>0.8318171296296296</v>
      </c>
      <c r="D3887" s="9" t="s">
        <v>14</v>
      </c>
      <c r="E3887" s="19"/>
      <c r="F3887" s="19"/>
      <c r="I3887" s="55">
        <f t="array" ref="I3887">IF(D3887="","",INDEX('Товары '!$D$2:$D$78, MATCH(D3887, 'Товары '!$B$2:$B$78, 0)))
</f>
        <v>15</v>
      </c>
      <c r="J3887" s="55">
        <f>IF(D3887="","",VLOOKUP(D3887, 'Товары '!$B$2:$C$78, 2, FALSE))
</f>
        <v>9</v>
      </c>
      <c r="K3887" s="37">
        <f t="shared" si="77"/>
        <v>6</v>
      </c>
    </row>
    <row r="3888">
      <c r="A3888" s="19"/>
      <c r="B3888" s="38">
        <v>46014.0</v>
      </c>
      <c r="C3888" s="42">
        <v>0.7156481481481481</v>
      </c>
      <c r="D3888" s="9" t="s">
        <v>11</v>
      </c>
      <c r="E3888" s="19"/>
      <c r="F3888" s="9"/>
      <c r="I3888" s="55">
        <f t="array" ref="I3888">IF(D3888="","",INDEX('Товары '!$D$2:$D$78, MATCH(D3888, 'Товары '!$B$2:$B$78, 0)))
</f>
        <v>15</v>
      </c>
      <c r="J3888" s="55">
        <f>IF(D3888="","",VLOOKUP(D3888, 'Товары '!$B$2:$C$78, 2, FALSE))
</f>
        <v>9</v>
      </c>
      <c r="K3888" s="37">
        <f t="shared" si="77"/>
        <v>6</v>
      </c>
    </row>
    <row r="3889">
      <c r="A3889" s="31">
        <v>13.0</v>
      </c>
      <c r="B3889" s="38">
        <v>46014.0</v>
      </c>
      <c r="C3889" s="42">
        <v>0.7185763888888889</v>
      </c>
      <c r="D3889" s="9" t="s">
        <v>18</v>
      </c>
      <c r="E3889" s="19"/>
      <c r="F3889" s="19"/>
      <c r="I3889" s="55">
        <f t="array" ref="I3889">IF(D3889="","",INDEX('Товары '!$D$2:$D$78, MATCH(D3889, 'Товары '!$B$2:$B$78, 0)))
</f>
        <v>15</v>
      </c>
      <c r="J3889" s="55">
        <f>IF(D3889="","",VLOOKUP(D3889, 'Товары '!$B$2:$C$78, 2, FALSE))
</f>
        <v>8</v>
      </c>
      <c r="K3889" s="37">
        <f t="shared" si="77"/>
        <v>7</v>
      </c>
    </row>
    <row r="3890">
      <c r="A3890" s="31">
        <v>14.0</v>
      </c>
      <c r="B3890" s="38">
        <v>46014.0</v>
      </c>
      <c r="C3890" s="42">
        <v>0.7186574074074074</v>
      </c>
      <c r="D3890" s="9" t="s">
        <v>12</v>
      </c>
      <c r="E3890" s="19"/>
      <c r="F3890" s="19"/>
      <c r="I3890" s="55">
        <f t="array" ref="I3890">IF(D3890="","",INDEX('Товары '!$D$2:$D$78, MATCH(D3890, 'Товары '!$B$2:$B$78, 0)))
</f>
        <v>13</v>
      </c>
      <c r="J3890" s="55">
        <f>IF(D3890="","",VLOOKUP(D3890, 'Товары '!$B$2:$C$78, 2, FALSE))
</f>
        <v>6.4</v>
      </c>
      <c r="K3890" s="37">
        <f t="shared" si="77"/>
        <v>6.6</v>
      </c>
    </row>
    <row r="3891">
      <c r="A3891" s="31">
        <v>15.0</v>
      </c>
      <c r="B3891" s="38">
        <v>46014.0</v>
      </c>
      <c r="C3891" s="42">
        <v>0.7471180555555555</v>
      </c>
      <c r="D3891" s="9" t="s">
        <v>16</v>
      </c>
      <c r="E3891" s="19"/>
      <c r="F3891" s="19"/>
      <c r="I3891" s="55">
        <f t="array" ref="I3891">IF(D3891="","",INDEX('Товары '!$D$2:$D$78, MATCH(D3891, 'Товары '!$B$2:$B$78, 0)))
</f>
        <v>15</v>
      </c>
      <c r="J3891" s="55">
        <f>IF(D3891="","",VLOOKUP(D3891, 'Товары '!$B$2:$C$78, 2, FALSE))
</f>
        <v>8.5</v>
      </c>
      <c r="K3891" s="37">
        <f t="shared" si="77"/>
        <v>6.5</v>
      </c>
    </row>
    <row r="3892">
      <c r="A3892" s="31">
        <v>16.0</v>
      </c>
      <c r="B3892" s="38">
        <v>46014.0</v>
      </c>
      <c r="C3892" s="42">
        <v>0.747199074074074</v>
      </c>
      <c r="D3892" s="9" t="s">
        <v>12</v>
      </c>
      <c r="E3892" s="19"/>
      <c r="F3892" s="19"/>
      <c r="I3892" s="55">
        <f t="array" ref="I3892">IF(D3892="","",INDEX('Товары '!$D$2:$D$78, MATCH(D3892, 'Товары '!$B$2:$B$78, 0)))
</f>
        <v>13</v>
      </c>
      <c r="J3892" s="55">
        <f>IF(D3892="","",VLOOKUP(D3892, 'Товары '!$B$2:$C$78, 2, FALSE))
</f>
        <v>6.4</v>
      </c>
      <c r="K3892" s="37">
        <f t="shared" si="77"/>
        <v>6.6</v>
      </c>
    </row>
    <row r="3893">
      <c r="A3893" s="31">
        <v>17.0</v>
      </c>
      <c r="B3893" s="38">
        <v>46014.0</v>
      </c>
      <c r="C3893" s="42">
        <v>0.7674074074074074</v>
      </c>
      <c r="D3893" s="9" t="s">
        <v>15</v>
      </c>
      <c r="E3893" s="19"/>
      <c r="F3893" s="19"/>
      <c r="I3893" s="55">
        <f t="array" ref="I3893">IF(D3893="","",INDEX('Товары '!$D$2:$D$78, MATCH(D3893, 'Товары '!$B$2:$B$78, 0)))
</f>
        <v>15</v>
      </c>
      <c r="J3893" s="55">
        <f>IF(D3893="","",VLOOKUP(D3893, 'Товары '!$B$2:$C$78, 2, FALSE))
</f>
        <v>9</v>
      </c>
      <c r="K3893" s="37">
        <f t="shared" si="77"/>
        <v>6</v>
      </c>
    </row>
    <row r="3894">
      <c r="A3894" s="31">
        <v>18.0</v>
      </c>
      <c r="B3894" s="38">
        <v>46014.0</v>
      </c>
      <c r="C3894" s="42">
        <v>0.7674421296296297</v>
      </c>
      <c r="D3894" s="9" t="s">
        <v>12</v>
      </c>
      <c r="E3894" s="19"/>
      <c r="F3894" s="19"/>
      <c r="I3894" s="55">
        <f t="array" ref="I3894">IF(D3894="","",INDEX('Товары '!$D$2:$D$78, MATCH(D3894, 'Товары '!$B$2:$B$78, 0)))
</f>
        <v>13</v>
      </c>
      <c r="J3894" s="55">
        <f>IF(D3894="","",VLOOKUP(D3894, 'Товары '!$B$2:$C$78, 2, FALSE))
</f>
        <v>6.4</v>
      </c>
      <c r="K3894" s="37">
        <f t="shared" si="77"/>
        <v>6.6</v>
      </c>
    </row>
    <row r="3895">
      <c r="A3895" s="31">
        <v>19.0</v>
      </c>
      <c r="B3895" s="38">
        <v>46014.0</v>
      </c>
      <c r="C3895" s="42">
        <v>0.7853356481481482</v>
      </c>
      <c r="D3895" s="9" t="s">
        <v>15</v>
      </c>
      <c r="E3895" s="19"/>
      <c r="F3895" s="9"/>
      <c r="I3895" s="55">
        <f t="array" ref="I3895">IF(D3895="","",INDEX('Товары '!$D$2:$D$78, MATCH(D3895, 'Товары '!$B$2:$B$78, 0)))
</f>
        <v>15</v>
      </c>
      <c r="J3895" s="55">
        <f>IF(D3895="","",VLOOKUP(D3895, 'Товары '!$B$2:$C$78, 2, FALSE))
</f>
        <v>9</v>
      </c>
      <c r="K3895" s="37">
        <f t="shared" si="77"/>
        <v>6</v>
      </c>
    </row>
    <row r="3896">
      <c r="A3896" s="31">
        <v>20.0</v>
      </c>
      <c r="B3896" s="38">
        <v>46014.0</v>
      </c>
      <c r="C3896" s="42">
        <v>0.7989351851851851</v>
      </c>
      <c r="D3896" s="9" t="s">
        <v>15</v>
      </c>
      <c r="E3896" s="19"/>
      <c r="F3896" s="19"/>
      <c r="I3896" s="55">
        <f t="array" ref="I3896">IF(D3896="","",INDEX('Товары '!$D$2:$D$78, MATCH(D3896, 'Товары '!$B$2:$B$78, 0)))
</f>
        <v>15</v>
      </c>
      <c r="J3896" s="55">
        <f>IF(D3896="","",VLOOKUP(D3896, 'Товары '!$B$2:$C$78, 2, FALSE))
</f>
        <v>9</v>
      </c>
      <c r="K3896" s="37">
        <f t="shared" si="77"/>
        <v>6</v>
      </c>
    </row>
    <row r="3897">
      <c r="A3897" s="31">
        <v>21.0</v>
      </c>
      <c r="B3897" s="38"/>
      <c r="C3897" s="42"/>
      <c r="D3897" s="9" t="s">
        <v>18</v>
      </c>
      <c r="E3897" s="19"/>
      <c r="F3897" s="19"/>
      <c r="I3897" s="55">
        <f t="array" ref="I3897">IF(D3897="","",INDEX('Товары '!$D$2:$D$78, MATCH(D3897, 'Товары '!$B$2:$B$78, 0)))
</f>
        <v>15</v>
      </c>
      <c r="J3897" s="55">
        <f>IF(D3897="","",VLOOKUP(D3897, 'Товары '!$B$2:$C$78, 2, FALSE))
</f>
        <v>8</v>
      </c>
      <c r="K3897" s="37">
        <f t="shared" si="77"/>
        <v>7</v>
      </c>
    </row>
    <row r="3898">
      <c r="A3898" s="31">
        <v>22.0</v>
      </c>
      <c r="B3898" s="38">
        <v>46014.0</v>
      </c>
      <c r="C3898" s="42">
        <v>0.8035648148148148</v>
      </c>
      <c r="D3898" s="9" t="s">
        <v>20</v>
      </c>
      <c r="E3898" s="19"/>
      <c r="F3898" s="19"/>
      <c r="I3898" s="55">
        <f t="array" ref="I3898">IF(D3898="","",INDEX('Товары '!$D$2:$D$78, MATCH(D3898, 'Товары '!$B$2:$B$78, 0)))
</f>
        <v>15</v>
      </c>
      <c r="J3898" s="55">
        <f>IF(D3898="","",VLOOKUP(D3898, 'Товары '!$B$2:$C$78, 2, FALSE))
</f>
        <v>9</v>
      </c>
      <c r="K3898" s="37">
        <f t="shared" si="77"/>
        <v>6</v>
      </c>
    </row>
    <row r="3899">
      <c r="A3899" s="31">
        <v>23.0</v>
      </c>
      <c r="B3899" s="38"/>
      <c r="C3899" s="42"/>
      <c r="D3899" s="9" t="s">
        <v>19</v>
      </c>
      <c r="E3899" s="19"/>
      <c r="F3899" s="19"/>
      <c r="I3899" s="55">
        <f t="array" ref="I3899">IF(D3899="","",INDEX('Товары '!$D$2:$D$78, MATCH(D3899, 'Товары '!$B$2:$B$78, 0)))
</f>
        <v>13</v>
      </c>
      <c r="J3899" s="55">
        <f>IF(D3899="","",VLOOKUP(D3899, 'Товары '!$B$2:$C$78, 2, FALSE))
</f>
        <v>6.4</v>
      </c>
      <c r="K3899" s="37">
        <f t="shared" si="77"/>
        <v>6.6</v>
      </c>
    </row>
    <row r="3900">
      <c r="A3900" s="31">
        <v>24.0</v>
      </c>
      <c r="B3900" s="38">
        <v>46014.0</v>
      </c>
      <c r="C3900" s="42">
        <v>0.8037731481481482</v>
      </c>
      <c r="D3900" s="9" t="s">
        <v>14</v>
      </c>
      <c r="E3900" s="19"/>
      <c r="F3900" s="19"/>
      <c r="I3900" s="55">
        <f t="array" ref="I3900">IF(D3900="","",INDEX('Товары '!$D$2:$D$78, MATCH(D3900, 'Товары '!$B$2:$B$78, 0)))
</f>
        <v>15</v>
      </c>
      <c r="J3900" s="55">
        <f>IF(D3900="","",VLOOKUP(D3900, 'Товары '!$B$2:$C$78, 2, FALSE))
</f>
        <v>9</v>
      </c>
      <c r="K3900" s="37">
        <f t="shared" si="77"/>
        <v>6</v>
      </c>
    </row>
    <row r="3901">
      <c r="A3901" s="31">
        <v>25.0</v>
      </c>
      <c r="B3901" s="32">
        <v>46014.0</v>
      </c>
      <c r="C3901" s="33">
        <v>0.8047106481481482</v>
      </c>
      <c r="D3901" s="9" t="s">
        <v>12</v>
      </c>
      <c r="E3901" s="19"/>
      <c r="F3901" s="31"/>
      <c r="I3901" s="55">
        <f t="array" ref="I3901">IF(D3901="","",INDEX('Товары '!$D$2:$D$78, MATCH(D3901, 'Товары '!$B$2:$B$78, 0)))
</f>
        <v>13</v>
      </c>
      <c r="J3901" s="55">
        <f>IF(D3901="","",VLOOKUP(D3901, 'Товары '!$B$2:$C$78, 2, FALSE))
</f>
        <v>6.4</v>
      </c>
      <c r="K3901" s="37">
        <f t="shared" si="77"/>
        <v>6.6</v>
      </c>
    </row>
    <row r="3902">
      <c r="A3902" s="31">
        <v>26.0</v>
      </c>
      <c r="B3902" s="38">
        <v>46014.0</v>
      </c>
      <c r="C3902" s="42">
        <v>0.8464930555555555</v>
      </c>
      <c r="D3902" s="9" t="s">
        <v>11</v>
      </c>
      <c r="E3902" s="19"/>
      <c r="F3902" s="19"/>
      <c r="I3902" s="55">
        <f t="array" ref="I3902">IF(D3902="","",INDEX('Товары '!$D$2:$D$78, MATCH(D3902, 'Товары '!$B$2:$B$78, 0)))
</f>
        <v>15</v>
      </c>
      <c r="J3902" s="55">
        <f>IF(D3902="","",VLOOKUP(D3902, 'Товары '!$B$2:$C$78, 2, FALSE))
</f>
        <v>9</v>
      </c>
      <c r="K3902" s="37">
        <f t="shared" si="77"/>
        <v>6</v>
      </c>
    </row>
    <row r="3903">
      <c r="A3903" s="31">
        <v>27.0</v>
      </c>
      <c r="B3903" s="32"/>
      <c r="C3903" s="33"/>
      <c r="D3903" s="9"/>
      <c r="E3903" s="19"/>
      <c r="F3903" s="19"/>
      <c r="I3903" s="55" t="str">
        <f t="array" ref="I3903">IF(D3903="","",INDEX('Товары '!$D$2:$D$78, MATCH(D3903, 'Товары '!$B$2:$B$78, 0)))
</f>
        <v/>
      </c>
      <c r="J3903" s="55" t="str">
        <f>IF(D3903="","",VLOOKUP(D3903, 'Товары '!$B$2:$C$78, 2, FALSE))
</f>
        <v/>
      </c>
      <c r="K3903" s="37">
        <f t="shared" si="77"/>
        <v>0</v>
      </c>
    </row>
    <row r="3904">
      <c r="A3904" s="31">
        <v>28.0</v>
      </c>
      <c r="B3904" s="38"/>
      <c r="C3904" s="42"/>
      <c r="D3904" s="9"/>
      <c r="E3904" s="19"/>
      <c r="F3904" s="9"/>
      <c r="I3904" s="55" t="str">
        <f t="array" ref="I3904">IF(D3904="","",INDEX('Товары '!$D$2:$D$78, MATCH(D3904, 'Товары '!$B$2:$B$78, 0)))
</f>
        <v/>
      </c>
      <c r="J3904" s="55" t="str">
        <f>IF(D3904="","",VLOOKUP(D3904, 'Товары '!$B$2:$C$78, 2, FALSE))
</f>
        <v/>
      </c>
      <c r="K3904" s="37">
        <f t="shared" si="77"/>
        <v>0</v>
      </c>
    </row>
    <row r="3905">
      <c r="A3905" s="31">
        <v>29.0</v>
      </c>
      <c r="B3905" s="38"/>
      <c r="C3905" s="42"/>
      <c r="D3905" s="9"/>
      <c r="E3905" s="19"/>
      <c r="F3905" s="19"/>
      <c r="I3905" s="55" t="str">
        <f t="array" ref="I3905">IF(D3905="","",INDEX('Товары '!$D$2:$D$78, MATCH(D3905, 'Товары '!$B$2:$B$78, 0)))
</f>
        <v/>
      </c>
      <c r="J3905" s="55" t="str">
        <f>IF(D3905="","",VLOOKUP(D3905, 'Товары '!$B$2:$C$78, 2, FALSE))
</f>
        <v/>
      </c>
      <c r="K3905" s="37">
        <f t="shared" si="77"/>
        <v>0</v>
      </c>
    </row>
    <row r="3906">
      <c r="A3906" s="31">
        <v>30.0</v>
      </c>
      <c r="B3906" s="38"/>
      <c r="C3906" s="42"/>
      <c r="D3906" s="9"/>
      <c r="E3906" s="19"/>
      <c r="F3906" s="19"/>
      <c r="I3906" s="55" t="str">
        <f t="array" ref="I3906">IF(D3906="","",INDEX('Товары '!$D$2:$D$78, MATCH(D3906, 'Товары '!$B$2:$B$78, 0)))
</f>
        <v/>
      </c>
      <c r="J3906" s="55" t="str">
        <f>IF(D3906="","",VLOOKUP(D3906, 'Товары '!$B$2:$C$78, 2, FALSE))
</f>
        <v/>
      </c>
      <c r="K3906" s="37">
        <f t="shared" si="77"/>
        <v>0</v>
      </c>
    </row>
    <row r="3907">
      <c r="A3907" s="31">
        <v>31.0</v>
      </c>
      <c r="B3907" s="38"/>
      <c r="C3907" s="42"/>
      <c r="D3907" s="9"/>
      <c r="E3907" s="19"/>
      <c r="F3907" s="19"/>
      <c r="I3907" s="55" t="str">
        <f t="array" ref="I3907">IF(D3907="","",INDEX('Товары '!$D$2:$D$78, MATCH(D3907, 'Товары '!$B$2:$B$78, 0)))
</f>
        <v/>
      </c>
      <c r="J3907" s="55" t="str">
        <f>IF(D3907="","",VLOOKUP(D3907, 'Товары '!$B$2:$C$78, 2, FALSE))
</f>
        <v/>
      </c>
      <c r="K3907" s="37">
        <f t="shared" si="77"/>
        <v>0</v>
      </c>
    </row>
    <row r="3908">
      <c r="A3908" s="31">
        <v>32.0</v>
      </c>
      <c r="B3908" s="32"/>
      <c r="C3908" s="33"/>
      <c r="D3908" s="9"/>
      <c r="E3908" s="19"/>
      <c r="F3908" s="19"/>
      <c r="I3908" s="55" t="str">
        <f t="array" ref="I3908">IF(D3908="","",INDEX('Товары '!$D$2:$D$78, MATCH(D3908, 'Товары '!$B$2:$B$78, 0)))
</f>
        <v/>
      </c>
      <c r="J3908" s="55" t="str">
        <f>IF(D3908="","",VLOOKUP(D3908, 'Товары '!$B$2:$C$78, 2, FALSE))
</f>
        <v/>
      </c>
      <c r="K3908" s="37">
        <f t="shared" si="77"/>
        <v>0</v>
      </c>
    </row>
    <row r="3909">
      <c r="A3909" s="31">
        <v>33.0</v>
      </c>
      <c r="B3909" s="32"/>
      <c r="C3909" s="33"/>
      <c r="D3909" s="9"/>
      <c r="E3909" s="19"/>
      <c r="F3909" s="56"/>
      <c r="I3909" s="55" t="str">
        <f t="array" ref="I3909">IF(D3909="","",INDEX('Товары '!$D$2:$D$78, MATCH(D3909, 'Товары '!$B$2:$B$78, 0)))
</f>
        <v/>
      </c>
      <c r="J3909" s="55" t="str">
        <f>IF(D3909="","",VLOOKUP(D3909, 'Товары '!$B$2:$C$78, 2, FALSE))
</f>
        <v/>
      </c>
      <c r="K3909" s="37">
        <f t="shared" si="77"/>
        <v>0</v>
      </c>
    </row>
    <row r="3910">
      <c r="A3910" s="31">
        <v>34.0</v>
      </c>
      <c r="B3910" s="32"/>
      <c r="C3910" s="33"/>
      <c r="D3910" s="9"/>
      <c r="E3910" s="19"/>
      <c r="F3910" s="9"/>
      <c r="I3910" s="55" t="str">
        <f t="array" ref="I3910">IF(D3910="","",INDEX('Товары '!$D$2:$D$78, MATCH(D3910, 'Товары '!$B$2:$B$78, 0)))
</f>
        <v/>
      </c>
      <c r="J3910" s="55" t="str">
        <f>IF(D3910="","",VLOOKUP(D3910, 'Товары '!$B$2:$C$78, 2, FALSE))
</f>
        <v/>
      </c>
      <c r="K3910" s="37">
        <f t="shared" si="77"/>
        <v>0</v>
      </c>
    </row>
    <row r="3911">
      <c r="A3911" s="31">
        <v>35.0</v>
      </c>
      <c r="B3911" s="38"/>
      <c r="C3911" s="42"/>
      <c r="D3911" s="9"/>
      <c r="E3911" s="19"/>
      <c r="F3911" s="19"/>
      <c r="I3911" s="55" t="str">
        <f t="array" ref="I3911">IF(D3911="","",INDEX('Товары '!$D$2:$D$78, MATCH(D3911, 'Товары '!$B$2:$B$78, 0)))
</f>
        <v/>
      </c>
      <c r="J3911" s="55" t="str">
        <f>IF(D3911="","",VLOOKUP(D3911, 'Товары '!$B$2:$C$78, 2, FALSE))
</f>
        <v/>
      </c>
      <c r="K3911" s="37">
        <f t="shared" si="77"/>
        <v>0</v>
      </c>
    </row>
    <row r="3912">
      <c r="A3912" s="31">
        <v>36.0</v>
      </c>
      <c r="B3912" s="38"/>
      <c r="C3912" s="42"/>
      <c r="D3912" s="9"/>
      <c r="E3912" s="19"/>
      <c r="F3912" s="19"/>
      <c r="I3912" s="55" t="str">
        <f t="array" ref="I3912">IF(D3912="","",INDEX('Товары '!$D$2:$D$78, MATCH(D3912, 'Товары '!$B$2:$B$78, 0)))
</f>
        <v/>
      </c>
      <c r="J3912" s="55" t="str">
        <f>IF(D3912="","",VLOOKUP(D3912, 'Товары '!$B$2:$C$78, 2, FALSE))
</f>
        <v/>
      </c>
      <c r="K3912" s="37">
        <f t="shared" si="77"/>
        <v>0</v>
      </c>
    </row>
    <row r="3913">
      <c r="A3913" s="31">
        <v>37.0</v>
      </c>
      <c r="B3913" s="32"/>
      <c r="C3913" s="33"/>
      <c r="D3913" s="9"/>
      <c r="E3913" s="19"/>
      <c r="F3913" s="19"/>
      <c r="I3913" s="55" t="str">
        <f t="array" ref="I3913">IF(D3913="","",INDEX('Товары '!$D$2:$D$78, MATCH(D3913, 'Товары '!$B$2:$B$78, 0)))
</f>
        <v/>
      </c>
      <c r="J3913" s="55" t="str">
        <f>IF(D3913="","",VLOOKUP(D3913, 'Товары '!$B$2:$C$78, 2, FALSE))
</f>
        <v/>
      </c>
      <c r="K3913" s="37">
        <f t="shared" si="77"/>
        <v>0</v>
      </c>
    </row>
    <row r="3914">
      <c r="A3914" s="31">
        <v>38.0</v>
      </c>
      <c r="B3914" s="38"/>
      <c r="C3914" s="42"/>
      <c r="D3914" s="9"/>
      <c r="E3914" s="19"/>
      <c r="F3914" s="19"/>
      <c r="I3914" s="55" t="str">
        <f t="array" ref="I3914">IF(D3914="","",INDEX('Товары '!$D$2:$D$78, MATCH(D3914, 'Товары '!$B$2:$B$78, 0)))
</f>
        <v/>
      </c>
      <c r="J3914" s="55" t="str">
        <f>IF(D3914="","",VLOOKUP(D3914, 'Товары '!$B$2:$C$78, 2, FALSE))
</f>
        <v/>
      </c>
      <c r="K3914" s="37">
        <f t="shared" si="77"/>
        <v>0</v>
      </c>
    </row>
    <row r="3915">
      <c r="A3915" s="31">
        <v>39.0</v>
      </c>
      <c r="B3915" s="38"/>
      <c r="C3915" s="42"/>
      <c r="D3915" s="9"/>
      <c r="E3915" s="19"/>
      <c r="F3915" s="19"/>
      <c r="I3915" s="55" t="str">
        <f t="array" ref="I3915">IF(D3915="","",INDEX('Товары '!$D$2:$D$78, MATCH(D3915, 'Товары '!$B$2:$B$78, 0)))
</f>
        <v/>
      </c>
      <c r="J3915" s="55" t="str">
        <f>IF(D3915="","",VLOOKUP(D3915, 'Товары '!$B$2:$C$78, 2, FALSE))
</f>
        <v/>
      </c>
      <c r="K3915" s="37">
        <f t="shared" si="77"/>
        <v>0</v>
      </c>
    </row>
    <row r="3916">
      <c r="A3916" s="31">
        <v>40.0</v>
      </c>
      <c r="B3916" s="38"/>
      <c r="C3916" s="42"/>
      <c r="D3916" s="9"/>
      <c r="E3916" s="19"/>
      <c r="F3916" s="19"/>
      <c r="I3916" s="55" t="str">
        <f t="array" ref="I3916">IF(D3916="","",INDEX('Товары '!$D$2:$D$78, MATCH(D3916, 'Товары '!$B$2:$B$78, 0)))
</f>
        <v/>
      </c>
      <c r="J3916" s="55" t="str">
        <f>IF(D3916="","",VLOOKUP(D3916, 'Товары '!$B$2:$C$78, 2, FALSE))
</f>
        <v/>
      </c>
      <c r="K3916" s="37">
        <f t="shared" si="77"/>
        <v>0</v>
      </c>
    </row>
    <row r="3917">
      <c r="A3917" s="31">
        <v>41.0</v>
      </c>
      <c r="B3917" s="38"/>
      <c r="C3917" s="42"/>
      <c r="D3917" s="9"/>
      <c r="E3917" s="19"/>
      <c r="F3917" s="9"/>
      <c r="I3917" s="55" t="str">
        <f t="array" ref="I3917">IF(D3917="","",INDEX('Товары '!$D$2:$D$78, MATCH(D3917, 'Товары '!$B$2:$B$78, 0)))
</f>
        <v/>
      </c>
      <c r="J3917" s="55" t="str">
        <f>IF(D3917="","",VLOOKUP(D3917, 'Товары '!$B$2:$C$78, 2, FALSE))
</f>
        <v/>
      </c>
      <c r="K3917" s="37">
        <f t="shared" si="77"/>
        <v>0</v>
      </c>
    </row>
    <row r="3918">
      <c r="A3918" s="31">
        <v>42.0</v>
      </c>
      <c r="B3918" s="32"/>
      <c r="C3918" s="33"/>
      <c r="D3918" s="9"/>
      <c r="E3918" s="19"/>
      <c r="F3918" s="19"/>
      <c r="I3918" s="19" t="str">
        <f t="array" ref="I3918">IF(D3918="","",INDEX('Товары '!$D$2:$D$78, MATCH(D3918, 'Товары '!$B$2:$B$78, 0)))
</f>
        <v/>
      </c>
      <c r="J3918" s="19" t="str">
        <f>IF(D3918="","",VLOOKUP(D3918, 'Товары '!$B$2:$C$78, 2, FALSE))
</f>
        <v/>
      </c>
      <c r="K3918" s="37">
        <f t="shared" si="77"/>
        <v>0</v>
      </c>
    </row>
    <row r="3919">
      <c r="A3919" s="31">
        <v>43.0</v>
      </c>
      <c r="B3919" s="32"/>
      <c r="C3919" s="33"/>
      <c r="D3919" s="9"/>
      <c r="E3919" s="19"/>
      <c r="F3919" s="19"/>
      <c r="I3919" s="19" t="str">
        <f t="array" ref="I3919">IF(D3919="","",INDEX('Товары '!$D$2:$D$78, MATCH(D3919, 'Товары '!$B$2:$B$78, 0)))
</f>
        <v/>
      </c>
      <c r="J3919" s="19" t="str">
        <f>IF(D3919="","",VLOOKUP(D3919, 'Товары '!$B$2:$C$78, 2, FALSE))
</f>
        <v/>
      </c>
      <c r="K3919" s="37">
        <f t="shared" si="77"/>
        <v>0</v>
      </c>
    </row>
    <row r="3920">
      <c r="A3920" s="31">
        <v>44.0</v>
      </c>
      <c r="B3920" s="45"/>
      <c r="C3920" s="46"/>
      <c r="D3920" s="9"/>
      <c r="E3920" s="19"/>
      <c r="F3920" s="19"/>
      <c r="I3920" s="19" t="str">
        <f t="array" ref="I3920">IF(D3920="","",INDEX('Товары '!$D$2:$D$78, MATCH(D3920, 'Товары '!$B$2:$B$78, 0)))
</f>
        <v/>
      </c>
      <c r="J3920" s="19" t="str">
        <f>IF(D3920="","",VLOOKUP(D3920, 'Товары '!$B$2:$C$78, 2, FALSE))
</f>
        <v/>
      </c>
      <c r="K3920" s="37">
        <f t="shared" si="77"/>
        <v>0</v>
      </c>
    </row>
    <row r="3921">
      <c r="A3921" s="31">
        <v>45.0</v>
      </c>
      <c r="B3921" s="32"/>
      <c r="C3921" s="33"/>
      <c r="D3921" s="9"/>
      <c r="E3921" s="19"/>
      <c r="F3921" s="19"/>
      <c r="I3921" s="19" t="str">
        <f t="array" ref="I3921">IF(D3921="","",INDEX('Товары '!$D$2:$D$78, MATCH(D3921, 'Товары '!$B$2:$B$78, 0)))
</f>
        <v/>
      </c>
      <c r="J3921" s="19" t="str">
        <f>IF(D3921="","",VLOOKUP(D3921, 'Товары '!$B$2:$C$78, 2, FALSE))
</f>
        <v/>
      </c>
      <c r="K3921" s="37">
        <f t="shared" si="77"/>
        <v>0</v>
      </c>
    </row>
    <row r="3922">
      <c r="A3922" s="31">
        <v>46.0</v>
      </c>
      <c r="B3922" s="32"/>
      <c r="C3922" s="33"/>
      <c r="D3922" s="9"/>
      <c r="E3922" s="19"/>
      <c r="F3922" s="19"/>
      <c r="I3922" s="19" t="str">
        <f t="array" ref="I3922">IF(D3922="","",INDEX('Товары '!$D$2:$D$78, MATCH(D3922, 'Товары '!$B$2:$B$78, 0)))
</f>
        <v/>
      </c>
      <c r="J3922" s="19" t="str">
        <f>IF(D3922="","",VLOOKUP(D3922, 'Товары '!$B$2:$C$78, 2, FALSE))
</f>
        <v/>
      </c>
      <c r="K3922" s="37">
        <f t="shared" si="77"/>
        <v>0</v>
      </c>
    </row>
    <row r="3923">
      <c r="A3923" s="31">
        <v>47.0</v>
      </c>
      <c r="B3923" s="32"/>
      <c r="C3923" s="33"/>
      <c r="D3923" s="9"/>
      <c r="E3923" s="19"/>
      <c r="F3923" s="19"/>
      <c r="I3923" s="19" t="str">
        <f t="array" ref="I3923">IF(D3923="","",INDEX('Товары '!$D$2:$D$78, MATCH(D3923, 'Товары '!$B$2:$B$78, 0)))
</f>
        <v/>
      </c>
      <c r="J3923" s="19" t="str">
        <f>IF(D3923="","",VLOOKUP(D3923, 'Товары '!$B$2:$C$78, 2, FALSE))
</f>
        <v/>
      </c>
      <c r="K3923" s="37">
        <f t="shared" si="77"/>
        <v>0</v>
      </c>
    </row>
    <row r="3924">
      <c r="A3924" s="31">
        <v>48.0</v>
      </c>
      <c r="B3924" s="45"/>
      <c r="C3924" s="46"/>
      <c r="D3924" s="23"/>
      <c r="E3924" s="19"/>
      <c r="F3924" s="19"/>
      <c r="I3924" s="19" t="str">
        <f t="array" ref="I3924">IF(D3924="","",INDEX('Товары '!$D$2:$D$78, MATCH(D3924, 'Товары '!$B$2:$B$78, 0)))
</f>
        <v/>
      </c>
      <c r="J3924" s="19" t="str">
        <f>IF(D3924="","",VLOOKUP(D3924, 'Товары '!$B$2:$C$78, 2, FALSE))
</f>
        <v/>
      </c>
      <c r="K3924" s="37">
        <f t="shared" si="77"/>
        <v>0</v>
      </c>
    </row>
    <row r="3925">
      <c r="A3925" s="31">
        <v>49.0</v>
      </c>
      <c r="B3925" s="45"/>
      <c r="C3925" s="46"/>
      <c r="D3925" s="23"/>
      <c r="E3925" s="19"/>
      <c r="F3925" s="19"/>
      <c r="I3925" s="19" t="str">
        <f t="array" ref="I3925">IF(D3925="","",INDEX('Товары '!$D$2:$D$78, MATCH(D3925, 'Товары '!$B$2:$B$78, 0)))
</f>
        <v/>
      </c>
      <c r="J3925" s="19" t="str">
        <f>IF(D3925="","",VLOOKUP(D3925, 'Товары '!$B$2:$C$78, 2, FALSE))
</f>
        <v/>
      </c>
      <c r="K3925" s="37">
        <f t="shared" si="77"/>
        <v>0</v>
      </c>
    </row>
    <row r="3926">
      <c r="A3926" s="31">
        <v>50.0</v>
      </c>
      <c r="B3926" s="45"/>
      <c r="C3926" s="46"/>
      <c r="D3926" s="23"/>
      <c r="E3926" s="19"/>
      <c r="F3926" s="19"/>
      <c r="I3926" s="19" t="str">
        <f t="array" ref="I3926">IF(D3926="","",INDEX('Товары '!$D$2:$D$78, MATCH(D3926, 'Товары '!$B$2:$B$78, 0)))
</f>
        <v/>
      </c>
      <c r="J3926" s="19" t="str">
        <f>IF(D3926="","",VLOOKUP(D3926, 'Товары '!$B$2:$C$78, 2, FALSE))
</f>
        <v/>
      </c>
      <c r="K3926" s="37">
        <f t="shared" si="77"/>
        <v>0</v>
      </c>
    </row>
    <row r="3927">
      <c r="A3927" s="31">
        <v>51.0</v>
      </c>
      <c r="B3927" s="45"/>
      <c r="C3927" s="46"/>
      <c r="D3927" s="23"/>
      <c r="E3927" s="19"/>
      <c r="F3927" s="19"/>
      <c r="I3927" s="19" t="str">
        <f t="array" ref="I3927">IF(D3927="","",INDEX('Товары '!$D$2:$D$78, MATCH(D3927, 'Товары '!$B$2:$B$78, 0)))
</f>
        <v/>
      </c>
      <c r="J3927" s="19" t="str">
        <f>IF(D3927="","",VLOOKUP(D3927, 'Товары '!$B$2:$C$78, 2, FALSE))
</f>
        <v/>
      </c>
      <c r="K3927" s="37">
        <f t="shared" si="77"/>
        <v>0</v>
      </c>
    </row>
    <row r="3928">
      <c r="A3928" s="31">
        <v>52.0</v>
      </c>
      <c r="B3928" s="45"/>
      <c r="C3928" s="46"/>
      <c r="D3928" s="23"/>
      <c r="E3928" s="19"/>
      <c r="F3928" s="19"/>
      <c r="I3928" s="19" t="str">
        <f t="array" ref="I3928">IF(D3928="","",INDEX('Товары '!$D$2:$D$78, MATCH(D3928, 'Товары '!$B$2:$B$78, 0)))
</f>
        <v/>
      </c>
      <c r="J3928" s="19" t="str">
        <f>IF(D3928="","",VLOOKUP(D3928, 'Товары '!$B$2:$C$78, 2, FALSE))
</f>
        <v/>
      </c>
      <c r="K3928" s="37">
        <f t="shared" si="77"/>
        <v>0</v>
      </c>
    </row>
    <row r="3929">
      <c r="A3929" s="31">
        <v>53.0</v>
      </c>
      <c r="B3929" s="45"/>
      <c r="C3929" s="46"/>
      <c r="D3929" s="23"/>
      <c r="E3929" s="19"/>
      <c r="F3929" s="19"/>
      <c r="I3929" s="19" t="str">
        <f t="array" ref="I3929">IF(D3929="","",INDEX('Товары '!$D$2:$D$78, MATCH(D3929, 'Товары '!$B$2:$B$78, 0)))
</f>
        <v/>
      </c>
      <c r="J3929" s="19" t="str">
        <f>IF(D3929="","",VLOOKUP(D3929, 'Товары '!$B$2:$C$78, 2, FALSE))
</f>
        <v/>
      </c>
      <c r="K3929" s="37">
        <f t="shared" si="77"/>
        <v>0</v>
      </c>
    </row>
    <row r="3930">
      <c r="A3930" s="31">
        <v>54.0</v>
      </c>
      <c r="B3930" s="45"/>
      <c r="C3930" s="46"/>
      <c r="D3930" s="23"/>
      <c r="E3930" s="19"/>
      <c r="F3930" s="19"/>
      <c r="I3930" s="19" t="str">
        <f t="array" ref="I3930">IF(D3930="","",INDEX('Товары '!$D$2:$D$78, MATCH(D3930, 'Товары '!$B$2:$B$78, 0)))
</f>
        <v/>
      </c>
      <c r="J3930" s="19" t="str">
        <f>IF(D3930="","",VLOOKUP(D3930, 'Товары '!$B$2:$C$78, 2, FALSE))
</f>
        <v/>
      </c>
      <c r="K3930" s="37">
        <f t="shared" si="77"/>
        <v>0</v>
      </c>
    </row>
    <row r="3931">
      <c r="A3931" s="31">
        <v>55.0</v>
      </c>
      <c r="B3931" s="45"/>
      <c r="C3931" s="46"/>
      <c r="D3931" s="23"/>
      <c r="E3931" s="19"/>
      <c r="F3931" s="19"/>
      <c r="I3931" s="19" t="str">
        <f t="array" ref="I3931">IF(D3931="","",INDEX('Товары '!$D$2:$D$78, MATCH(D3931, 'Товары '!$B$2:$B$78, 0)))
</f>
        <v/>
      </c>
      <c r="J3931" s="19" t="str">
        <f>IF(D3931="","",VLOOKUP(D3931, 'Товары '!$B$2:$C$78, 2, FALSE))
</f>
        <v/>
      </c>
      <c r="K3931" s="37">
        <f t="shared" si="77"/>
        <v>0</v>
      </c>
    </row>
    <row r="3932">
      <c r="A3932" s="31">
        <v>56.0</v>
      </c>
      <c r="B3932" s="45"/>
      <c r="C3932" s="46"/>
      <c r="D3932" s="23"/>
      <c r="E3932" s="19"/>
      <c r="F3932" s="19"/>
      <c r="I3932" s="19" t="str">
        <f t="array" ref="I3932">IF(D3932="","",INDEX('Товары '!$D$2:$D$78, MATCH(D3932, 'Товары '!$B$2:$B$78, 0)))
</f>
        <v/>
      </c>
      <c r="J3932" s="19" t="str">
        <f>IF(D3932="","",VLOOKUP(D3932, 'Товары '!$B$2:$C$78, 2, FALSE))
</f>
        <v/>
      </c>
      <c r="K3932" s="37">
        <f t="shared" si="77"/>
        <v>0</v>
      </c>
    </row>
    <row r="3933">
      <c r="A3933" s="31">
        <v>57.0</v>
      </c>
      <c r="B3933" s="45"/>
      <c r="C3933" s="46"/>
      <c r="D3933" s="23"/>
      <c r="E3933" s="19"/>
      <c r="F3933" s="19"/>
      <c r="I3933" s="19" t="str">
        <f t="array" ref="I3933">IF(D3933="","",INDEX('Товары '!$D$2:$D$78, MATCH(D3933, 'Товары '!$B$2:$B$78, 0)))
</f>
        <v/>
      </c>
      <c r="J3933" s="19" t="str">
        <f>IF(D3933="","",VLOOKUP(D3933, 'Товары '!$B$2:$C$78, 2, FALSE))
</f>
        <v/>
      </c>
      <c r="K3933" s="37">
        <f t="shared" si="77"/>
        <v>0</v>
      </c>
    </row>
    <row r="3934">
      <c r="A3934" s="31">
        <v>58.0</v>
      </c>
      <c r="B3934" s="45"/>
      <c r="C3934" s="46"/>
      <c r="D3934" s="23"/>
      <c r="E3934" s="19"/>
      <c r="F3934" s="19"/>
      <c r="I3934" s="19" t="str">
        <f t="array" ref="I3934">IF(D3934="","",INDEX('Товары '!$D$2:$D$78, MATCH(D3934, 'Товары '!$B$2:$B$78, 0)))
</f>
        <v/>
      </c>
      <c r="J3934" s="19" t="str">
        <f>IF(D3934="","",VLOOKUP(D3934, 'Товары '!$B$2:$C$78, 2, FALSE))
</f>
        <v/>
      </c>
      <c r="K3934" s="37">
        <f t="shared" si="77"/>
        <v>0</v>
      </c>
    </row>
    <row r="3935">
      <c r="A3935" s="31">
        <v>59.0</v>
      </c>
      <c r="B3935" s="45"/>
      <c r="C3935" s="46"/>
      <c r="D3935" s="23"/>
      <c r="E3935" s="19"/>
      <c r="F3935" s="19"/>
      <c r="I3935" s="19" t="str">
        <f t="array" ref="I3935">IF(D3935="","",INDEX('Товары '!$D$2:$D$78, MATCH(D3935, 'Товары '!$B$2:$B$78, 0)))
</f>
        <v/>
      </c>
      <c r="J3935" s="19" t="str">
        <f>IF(D3935="","",VLOOKUP(D3935, 'Товары '!$B$2:$C$78, 2, FALSE))
</f>
        <v/>
      </c>
      <c r="K3935" s="37">
        <f t="shared" si="77"/>
        <v>0</v>
      </c>
    </row>
    <row r="3936">
      <c r="A3936" s="31">
        <v>60.0</v>
      </c>
      <c r="B3936" s="45"/>
      <c r="C3936" s="46"/>
      <c r="D3936" s="23"/>
      <c r="E3936" s="19"/>
      <c r="F3936" s="19"/>
      <c r="I3936" s="19" t="str">
        <f t="array" ref="I3936">IF(D3936="","",INDEX('Товары '!$D$2:$D$78, MATCH(D3936, 'Товары '!$B$2:$B$78, 0)))
</f>
        <v/>
      </c>
      <c r="J3936" s="19" t="str">
        <f>IF(D3936="","",VLOOKUP(D3936, 'Товары '!$B$2:$C$78, 2, FALSE))
</f>
        <v/>
      </c>
      <c r="K3936" s="37">
        <f t="shared" si="77"/>
        <v>0</v>
      </c>
    </row>
    <row r="3937">
      <c r="A3937" s="24" t="s">
        <v>0</v>
      </c>
      <c r="B3937" s="25" t="s">
        <v>1</v>
      </c>
      <c r="C3937" s="26" t="s">
        <v>2</v>
      </c>
      <c r="D3937" s="27" t="s">
        <v>3</v>
      </c>
      <c r="E3937" s="24" t="s">
        <v>4</v>
      </c>
      <c r="F3937" s="24" t="s">
        <v>5</v>
      </c>
      <c r="G3937" s="28" t="s">
        <v>6</v>
      </c>
      <c r="H3937" s="47" t="s">
        <v>7</v>
      </c>
      <c r="I3937" s="24" t="s">
        <v>8</v>
      </c>
      <c r="J3937" s="24" t="s">
        <v>9</v>
      </c>
      <c r="K3937" s="30" t="s">
        <v>10</v>
      </c>
    </row>
    <row r="3940">
      <c r="A3940" s="31">
        <v>1.0</v>
      </c>
      <c r="B3940" s="38"/>
      <c r="C3940" s="42"/>
      <c r="D3940" s="9" t="s">
        <v>15</v>
      </c>
      <c r="E3940" s="19"/>
      <c r="F3940" s="56"/>
      <c r="G3940" s="53">
        <f>SUM(K3940:K4016)</f>
        <v>548.5</v>
      </c>
      <c r="H3940" s="54">
        <f>SUM(J3940:K4016)</f>
        <v>1299</v>
      </c>
      <c r="I3940" s="55">
        <f t="array" ref="I3940">IF(D3940="","",INDEX('Товары '!$D$2:$D$78, MATCH(D3940, 'Товары '!$B$2:$B$78, 0)))
</f>
        <v>15</v>
      </c>
      <c r="J3940" s="55">
        <f>IF(D3940="","",VLOOKUP(D3940, 'Товары '!$B$2:$C$78, 2, FALSE))
</f>
        <v>9</v>
      </c>
      <c r="K3940" s="37">
        <f t="shared" ref="K3940:K4021" si="78">IF(OR(I3940="", J3940=""), "", VALUE(I3940) - VALUE(J3940))-F3940
</f>
        <v>6</v>
      </c>
    </row>
    <row r="3941">
      <c r="A3941" s="31">
        <v>2.0</v>
      </c>
      <c r="B3941" s="38"/>
      <c r="C3941" s="39"/>
      <c r="D3941" s="9" t="s">
        <v>15</v>
      </c>
      <c r="E3941" s="19"/>
      <c r="F3941" s="19"/>
      <c r="I3941" s="31">
        <f t="array" ref="I3941">IF(D3941="","",INDEX('Товары '!$D$2:$D$78, MATCH(D3941, 'Товары '!$B$2:$B$78, 0)))
</f>
        <v>15</v>
      </c>
      <c r="J3941" s="55">
        <f>IF(D3941="","",VLOOKUP(D3941, 'Товары '!$B$2:$C$78, 2, FALSE))
</f>
        <v>9</v>
      </c>
      <c r="K3941" s="37">
        <f t="shared" si="78"/>
        <v>6</v>
      </c>
    </row>
    <row r="3942">
      <c r="A3942" s="31">
        <v>3.0</v>
      </c>
      <c r="B3942" s="41">
        <v>46016.0</v>
      </c>
      <c r="C3942" s="42">
        <v>0.5168055555555555</v>
      </c>
      <c r="D3942" s="9" t="s">
        <v>14</v>
      </c>
      <c r="E3942" s="19"/>
      <c r="F3942" s="19"/>
      <c r="I3942" s="55">
        <f t="array" ref="I3942">IF(D3942="","",INDEX('Товары '!$D$2:$D$78, MATCH(D3942, 'Товары '!$B$2:$B$78, 0)))
</f>
        <v>15</v>
      </c>
      <c r="J3942" s="55">
        <f>IF(D3942="","",VLOOKUP(D3942, 'Товары '!$B$2:$C$78, 2, FALSE))
</f>
        <v>9</v>
      </c>
      <c r="K3942" s="37">
        <f t="shared" si="78"/>
        <v>6</v>
      </c>
    </row>
    <row r="3943">
      <c r="A3943" s="31">
        <v>4.0</v>
      </c>
      <c r="B3943" s="41">
        <v>46016.0</v>
      </c>
      <c r="C3943" s="42">
        <v>0.5170138888888889</v>
      </c>
      <c r="D3943" s="9" t="s">
        <v>12</v>
      </c>
      <c r="E3943" s="19"/>
      <c r="F3943" s="9">
        <v>1.0</v>
      </c>
      <c r="I3943" s="55">
        <f t="array" ref="I3943">IF(D3943="","",INDEX('Товары '!$D$2:$D$78, MATCH(D3943, 'Товары '!$B$2:$B$78, 0)))
</f>
        <v>13</v>
      </c>
      <c r="J3943" s="55">
        <f>IF(D3943="","",VLOOKUP(D3943, 'Товары '!$B$2:$C$78, 2, FALSE))
</f>
        <v>6.4</v>
      </c>
      <c r="K3943" s="37">
        <f t="shared" si="78"/>
        <v>5.6</v>
      </c>
    </row>
    <row r="3944">
      <c r="A3944" s="31">
        <v>5.0</v>
      </c>
      <c r="B3944" s="41">
        <v>46016.0</v>
      </c>
      <c r="C3944" s="42">
        <v>0.5372569444444445</v>
      </c>
      <c r="D3944" s="9" t="s">
        <v>19</v>
      </c>
      <c r="E3944" s="19"/>
      <c r="F3944" s="19"/>
      <c r="I3944" s="55">
        <f t="array" ref="I3944">IF(D3944="","",INDEX('Товары '!$D$2:$D$78, MATCH(D3944, 'Товары '!$B$2:$B$78, 0)))
</f>
        <v>13</v>
      </c>
      <c r="J3944" s="55">
        <f>IF(D3944="","",VLOOKUP(D3944, 'Товары '!$B$2:$C$78, 2, FALSE))
</f>
        <v>6.4</v>
      </c>
      <c r="K3944" s="37">
        <f t="shared" si="78"/>
        <v>6.6</v>
      </c>
    </row>
    <row r="3945">
      <c r="A3945" s="31">
        <v>6.0</v>
      </c>
      <c r="B3945" s="38">
        <v>46016.0</v>
      </c>
      <c r="C3945" s="42">
        <v>0.5415393518518519</v>
      </c>
      <c r="D3945" s="9" t="s">
        <v>20</v>
      </c>
      <c r="E3945" s="19"/>
      <c r="F3945" s="9"/>
      <c r="I3945" s="55">
        <f t="array" ref="I3945">IF(D3945="","",INDEX('Товары '!$D$2:$D$78, MATCH(D3945, 'Товары '!$B$2:$B$78, 0)))
</f>
        <v>15</v>
      </c>
      <c r="J3945" s="55">
        <f>IF(D3945="","",VLOOKUP(D3945, 'Товары '!$B$2:$C$78, 2, FALSE))
</f>
        <v>9</v>
      </c>
      <c r="K3945" s="37">
        <f t="shared" si="78"/>
        <v>6</v>
      </c>
    </row>
    <row r="3946">
      <c r="A3946" s="31">
        <v>7.0</v>
      </c>
      <c r="B3946" s="38">
        <v>46016.0</v>
      </c>
      <c r="C3946" s="42">
        <v>0.5539583333333333</v>
      </c>
      <c r="D3946" s="9" t="s">
        <v>20</v>
      </c>
      <c r="E3946" s="19"/>
      <c r="F3946" s="19"/>
      <c r="I3946" s="55">
        <f t="array" ref="I3946">IF(D3946="","",INDEX('Товары '!$D$2:$D$78, MATCH(D3946, 'Товары '!$B$2:$B$78, 0)))
</f>
        <v>15</v>
      </c>
      <c r="J3946" s="55">
        <f>IF(D3946="","",VLOOKUP(D3946, 'Товары '!$B$2:$C$78, 2, FALSE))
</f>
        <v>9</v>
      </c>
      <c r="K3946" s="37">
        <f t="shared" si="78"/>
        <v>6</v>
      </c>
    </row>
    <row r="3947">
      <c r="A3947" s="31">
        <v>8.0</v>
      </c>
      <c r="B3947" s="38">
        <v>46016.0</v>
      </c>
      <c r="C3947" s="42">
        <v>0.5598958333333334</v>
      </c>
      <c r="D3947" s="9" t="s">
        <v>14</v>
      </c>
      <c r="E3947" s="19"/>
      <c r="F3947" s="19"/>
      <c r="I3947" s="55">
        <f t="array" ref="I3947">IF(D3947="","",INDEX('Товары '!$D$2:$D$78, MATCH(D3947, 'Товары '!$B$2:$B$78, 0)))
</f>
        <v>15</v>
      </c>
      <c r="J3947" s="55">
        <f>IF(D3947="","",VLOOKUP(D3947, 'Товары '!$B$2:$C$78, 2, FALSE))
</f>
        <v>9</v>
      </c>
      <c r="K3947" s="37">
        <f t="shared" si="78"/>
        <v>6</v>
      </c>
    </row>
    <row r="3948">
      <c r="A3948" s="31">
        <v>9.0</v>
      </c>
      <c r="B3948" s="38">
        <v>46016.0</v>
      </c>
      <c r="C3948" s="42">
        <v>0.5619097222222222</v>
      </c>
      <c r="D3948" s="9" t="s">
        <v>11</v>
      </c>
      <c r="E3948" s="19"/>
      <c r="F3948" s="19"/>
      <c r="I3948" s="31">
        <f t="array" ref="I3948">IF(D3948="","",INDEX('Товары '!$D$2:$D$78, MATCH(D3948, 'Товары '!$B$2:$B$78, 0)))
</f>
        <v>15</v>
      </c>
      <c r="J3948" s="55">
        <f>IF(D3948="","",VLOOKUP(D3948, 'Товары '!$B$2:$C$78, 2, FALSE))
</f>
        <v>9</v>
      </c>
      <c r="K3948" s="37">
        <f t="shared" si="78"/>
        <v>6</v>
      </c>
    </row>
    <row r="3949">
      <c r="A3949" s="31">
        <v>10.0</v>
      </c>
      <c r="B3949" s="38">
        <v>46016.0</v>
      </c>
      <c r="C3949" s="42">
        <v>0.5654513888888889</v>
      </c>
      <c r="D3949" s="9" t="s">
        <v>20</v>
      </c>
      <c r="E3949" s="19"/>
      <c r="F3949" s="19"/>
      <c r="I3949" s="55">
        <f t="array" ref="I3949">IF(D3949="","",INDEX('Товары '!$D$2:$D$78, MATCH(D3949, 'Товары '!$B$2:$B$78, 0)))
</f>
        <v>15</v>
      </c>
      <c r="J3949" s="55">
        <f>IF(D3949="","",VLOOKUP(D3949, 'Товары '!$B$2:$C$78, 2, FALSE))
</f>
        <v>9</v>
      </c>
      <c r="K3949" s="37">
        <f t="shared" si="78"/>
        <v>6</v>
      </c>
    </row>
    <row r="3950">
      <c r="A3950" s="31">
        <v>11.0</v>
      </c>
      <c r="B3950" s="38">
        <v>46016.0</v>
      </c>
      <c r="C3950" s="42">
        <v>0.5673148148148148</v>
      </c>
      <c r="D3950" s="9" t="s">
        <v>40</v>
      </c>
      <c r="E3950" s="19"/>
      <c r="F3950" s="19"/>
      <c r="I3950" s="55">
        <f t="array" ref="I3950">IF(D3950="","",INDEX('Товары '!$D$2:$D$78, MATCH(D3950, 'Товары '!$B$2:$B$78, 0)))
</f>
        <v>65</v>
      </c>
      <c r="J3950" s="55">
        <f>IF(D3950="","",VLOOKUP(D3950, 'Товары '!$B$2:$C$78, 2, FALSE))
</f>
        <v>37.5</v>
      </c>
      <c r="K3950" s="37">
        <f t="shared" si="78"/>
        <v>27.5</v>
      </c>
    </row>
    <row r="3951">
      <c r="A3951" s="31">
        <v>12.0</v>
      </c>
      <c r="B3951" s="38">
        <v>46016.0</v>
      </c>
      <c r="C3951" s="42">
        <v>0.5674074074074074</v>
      </c>
      <c r="D3951" s="9" t="s">
        <v>12</v>
      </c>
      <c r="E3951" s="19"/>
      <c r="F3951" s="19"/>
      <c r="I3951" s="55">
        <f t="array" ref="I3951">IF(D3951="","",INDEX('Товары '!$D$2:$D$78, MATCH(D3951, 'Товары '!$B$2:$B$78, 0)))
</f>
        <v>13</v>
      </c>
      <c r="J3951" s="55">
        <f>IF(D3951="","",VLOOKUP(D3951, 'Товары '!$B$2:$C$78, 2, FALSE))
</f>
        <v>6.4</v>
      </c>
      <c r="K3951" s="37">
        <f t="shared" si="78"/>
        <v>6.6</v>
      </c>
    </row>
    <row r="3952">
      <c r="A3952" s="19"/>
      <c r="B3952" s="38">
        <v>46016.0</v>
      </c>
      <c r="C3952" s="42">
        <v>0.5676736111111111</v>
      </c>
      <c r="D3952" s="9" t="s">
        <v>20</v>
      </c>
      <c r="E3952" s="19"/>
      <c r="F3952" s="9"/>
      <c r="I3952" s="55">
        <f t="array" ref="I3952">IF(D3952="","",INDEX('Товары '!$D$2:$D$78, MATCH(D3952, 'Товары '!$B$2:$B$78, 0)))
</f>
        <v>15</v>
      </c>
      <c r="J3952" s="55">
        <f>IF(D3952="","",VLOOKUP(D3952, 'Товары '!$B$2:$C$78, 2, FALSE))
</f>
        <v>9</v>
      </c>
      <c r="K3952" s="37">
        <f t="shared" si="78"/>
        <v>6</v>
      </c>
    </row>
    <row r="3953">
      <c r="A3953" s="31">
        <v>13.0</v>
      </c>
      <c r="B3953" s="38">
        <v>46016.0</v>
      </c>
      <c r="C3953" s="42">
        <v>0.5699884259259259</v>
      </c>
      <c r="D3953" s="9" t="s">
        <v>11</v>
      </c>
      <c r="E3953" s="19"/>
      <c r="F3953" s="19"/>
      <c r="I3953" s="55">
        <f t="array" ref="I3953">IF(D3953="","",INDEX('Товары '!$D$2:$D$78, MATCH(D3953, 'Товары '!$B$2:$B$78, 0)))
</f>
        <v>15</v>
      </c>
      <c r="J3953" s="55">
        <f>IF(D3953="","",VLOOKUP(D3953, 'Товары '!$B$2:$C$78, 2, FALSE))
</f>
        <v>9</v>
      </c>
      <c r="K3953" s="37">
        <f t="shared" si="78"/>
        <v>6</v>
      </c>
    </row>
    <row r="3954">
      <c r="A3954" s="31">
        <v>14.0</v>
      </c>
      <c r="B3954" s="38">
        <v>46016.0</v>
      </c>
      <c r="C3954" s="42">
        <v>0.5700694444444444</v>
      </c>
      <c r="D3954" s="9" t="s">
        <v>16</v>
      </c>
      <c r="E3954" s="19"/>
      <c r="F3954" s="19"/>
      <c r="I3954" s="55">
        <f t="array" ref="I3954">IF(D3954="","",INDEX('Товары '!$D$2:$D$78, MATCH(D3954, 'Товары '!$B$2:$B$78, 0)))
</f>
        <v>15</v>
      </c>
      <c r="J3954" s="55">
        <f>IF(D3954="","",VLOOKUP(D3954, 'Товары '!$B$2:$C$78, 2, FALSE))
</f>
        <v>8.5</v>
      </c>
      <c r="K3954" s="37">
        <f t="shared" si="78"/>
        <v>6.5</v>
      </c>
    </row>
    <row r="3955">
      <c r="A3955" s="31">
        <v>15.0</v>
      </c>
      <c r="B3955" s="38">
        <v>46016.0</v>
      </c>
      <c r="C3955" s="42">
        <v>0.5743865740740741</v>
      </c>
      <c r="D3955" s="9" t="s">
        <v>15</v>
      </c>
      <c r="E3955" s="19"/>
      <c r="F3955" s="19"/>
      <c r="I3955" s="55">
        <f t="array" ref="I3955">IF(D3955="","",INDEX('Товары '!$D$2:$D$78, MATCH(D3955, 'Товары '!$B$2:$B$78, 0)))
</f>
        <v>15</v>
      </c>
      <c r="J3955" s="55">
        <f>IF(D3955="","",VLOOKUP(D3955, 'Товары '!$B$2:$C$78, 2, FALSE))
</f>
        <v>9</v>
      </c>
      <c r="K3955" s="37">
        <f t="shared" si="78"/>
        <v>6</v>
      </c>
    </row>
    <row r="3956">
      <c r="A3956" s="31">
        <v>16.0</v>
      </c>
      <c r="B3956" s="38">
        <v>46016.0</v>
      </c>
      <c r="C3956" s="42">
        <v>0.5808564814814815</v>
      </c>
      <c r="D3956" s="9" t="s">
        <v>15</v>
      </c>
      <c r="E3956" s="19"/>
      <c r="F3956" s="19"/>
      <c r="I3956" s="55">
        <f t="array" ref="I3956">IF(D3956="","",INDEX('Товары '!$D$2:$D$78, MATCH(D3956, 'Товары '!$B$2:$B$78, 0)))
</f>
        <v>15</v>
      </c>
      <c r="J3956" s="55">
        <f>IF(D3956="","",VLOOKUP(D3956, 'Товары '!$B$2:$C$78, 2, FALSE))
</f>
        <v>9</v>
      </c>
      <c r="K3956" s="37">
        <f t="shared" si="78"/>
        <v>6</v>
      </c>
    </row>
    <row r="3957">
      <c r="A3957" s="31">
        <v>17.0</v>
      </c>
      <c r="B3957" s="38">
        <v>46016.0</v>
      </c>
      <c r="C3957" s="42">
        <v>0.6170486111111111</v>
      </c>
      <c r="D3957" s="9" t="s">
        <v>15</v>
      </c>
      <c r="E3957" s="19"/>
      <c r="F3957" s="19"/>
      <c r="I3957" s="55">
        <f t="array" ref="I3957">IF(D3957="","",INDEX('Товары '!$D$2:$D$78, MATCH(D3957, 'Товары '!$B$2:$B$78, 0)))
</f>
        <v>15</v>
      </c>
      <c r="J3957" s="55">
        <f>IF(D3957="","",VLOOKUP(D3957, 'Товары '!$B$2:$C$78, 2, FALSE))
</f>
        <v>9</v>
      </c>
      <c r="K3957" s="37">
        <f t="shared" si="78"/>
        <v>6</v>
      </c>
    </row>
    <row r="3958">
      <c r="A3958" s="31">
        <v>18.0</v>
      </c>
      <c r="B3958" s="38">
        <v>46016.0</v>
      </c>
      <c r="C3958" s="42">
        <v>0.6174189814814814</v>
      </c>
      <c r="D3958" s="9" t="s">
        <v>15</v>
      </c>
      <c r="E3958" s="19"/>
      <c r="F3958" s="19"/>
      <c r="I3958" s="55">
        <f t="array" ref="I3958">IF(D3958="","",INDEX('Товары '!$D$2:$D$78, MATCH(D3958, 'Товары '!$B$2:$B$78, 0)))
</f>
        <v>15</v>
      </c>
      <c r="J3958" s="55">
        <f>IF(D3958="","",VLOOKUP(D3958, 'Товары '!$B$2:$C$78, 2, FALSE))
</f>
        <v>9</v>
      </c>
      <c r="K3958" s="37">
        <f t="shared" si="78"/>
        <v>6</v>
      </c>
    </row>
    <row r="3959">
      <c r="A3959" s="31">
        <v>19.0</v>
      </c>
      <c r="B3959" s="38"/>
      <c r="C3959" s="42"/>
      <c r="D3959" s="9" t="s">
        <v>12</v>
      </c>
      <c r="E3959" s="19"/>
      <c r="F3959" s="9"/>
      <c r="I3959" s="55">
        <f t="array" ref="I3959">IF(D3959="","",INDEX('Товары '!$D$2:$D$78, MATCH(D3959, 'Товары '!$B$2:$B$78, 0)))
</f>
        <v>13</v>
      </c>
      <c r="J3959" s="55">
        <f>IF(D3959="","",VLOOKUP(D3959, 'Товары '!$B$2:$C$78, 2, FALSE))
</f>
        <v>6.4</v>
      </c>
      <c r="K3959" s="37">
        <f t="shared" si="78"/>
        <v>6.6</v>
      </c>
    </row>
    <row r="3960">
      <c r="A3960" s="31">
        <v>20.0</v>
      </c>
      <c r="B3960" s="38"/>
      <c r="C3960" s="42"/>
      <c r="D3960" s="9" t="s">
        <v>14</v>
      </c>
      <c r="E3960" s="19"/>
      <c r="F3960" s="19"/>
      <c r="I3960" s="55">
        <f t="array" ref="I3960">IF(D3960="","",INDEX('Товары '!$D$2:$D$78, MATCH(D3960, 'Товары '!$B$2:$B$78, 0)))
</f>
        <v>15</v>
      </c>
      <c r="J3960" s="55">
        <f>IF(D3960="","",VLOOKUP(D3960, 'Товары '!$B$2:$C$78, 2, FALSE))
</f>
        <v>9</v>
      </c>
      <c r="K3960" s="37">
        <f t="shared" si="78"/>
        <v>6</v>
      </c>
    </row>
    <row r="3961">
      <c r="A3961" s="31">
        <v>21.0</v>
      </c>
      <c r="B3961" s="38"/>
      <c r="C3961" s="42"/>
      <c r="D3961" s="9" t="s">
        <v>14</v>
      </c>
      <c r="E3961" s="19"/>
      <c r="F3961" s="19"/>
      <c r="I3961" s="55">
        <f t="array" ref="I3961">IF(D3961="","",INDEX('Товары '!$D$2:$D$78, MATCH(D3961, 'Товары '!$B$2:$B$78, 0)))
</f>
        <v>15</v>
      </c>
      <c r="J3961" s="55">
        <f>IF(D3961="","",VLOOKUP(D3961, 'Товары '!$B$2:$C$78, 2, FALSE))
</f>
        <v>9</v>
      </c>
      <c r="K3961" s="37">
        <f t="shared" si="78"/>
        <v>6</v>
      </c>
    </row>
    <row r="3962">
      <c r="A3962" s="31">
        <v>22.0</v>
      </c>
      <c r="B3962" s="38">
        <v>46016.0</v>
      </c>
      <c r="C3962" s="42">
        <v>0.6190046296296297</v>
      </c>
      <c r="D3962" s="9" t="s">
        <v>20</v>
      </c>
      <c r="E3962" s="19"/>
      <c r="F3962" s="19"/>
      <c r="I3962" s="55">
        <f t="array" ref="I3962">IF(D3962="","",INDEX('Товары '!$D$2:$D$78, MATCH(D3962, 'Товары '!$B$2:$B$78, 0)))
</f>
        <v>15</v>
      </c>
      <c r="J3962" s="55">
        <f>IF(D3962="","",VLOOKUP(D3962, 'Товары '!$B$2:$C$78, 2, FALSE))
</f>
        <v>9</v>
      </c>
      <c r="K3962" s="37">
        <f t="shared" si="78"/>
        <v>6</v>
      </c>
    </row>
    <row r="3963">
      <c r="A3963" s="31">
        <v>23.0</v>
      </c>
      <c r="B3963" s="38">
        <v>46016.0</v>
      </c>
      <c r="C3963" s="42">
        <v>0.624837962962963</v>
      </c>
      <c r="D3963" s="9" t="s">
        <v>14</v>
      </c>
      <c r="E3963" s="19"/>
      <c r="F3963" s="19"/>
      <c r="I3963" s="55">
        <f t="array" ref="I3963">IF(D3963="","",INDEX('Товары '!$D$2:$D$78, MATCH(D3963, 'Товары '!$B$2:$B$78, 0)))
</f>
        <v>15</v>
      </c>
      <c r="J3963" s="55">
        <f>IF(D3963="","",VLOOKUP(D3963, 'Товары '!$B$2:$C$78, 2, FALSE))
</f>
        <v>9</v>
      </c>
      <c r="K3963" s="37">
        <f t="shared" si="78"/>
        <v>6</v>
      </c>
    </row>
    <row r="3964">
      <c r="A3964" s="31">
        <v>24.0</v>
      </c>
      <c r="B3964" s="38">
        <v>46016.0</v>
      </c>
      <c r="C3964" s="42">
        <v>0.6251967592592592</v>
      </c>
      <c r="D3964" s="9" t="s">
        <v>15</v>
      </c>
      <c r="E3964" s="19"/>
      <c r="F3964" s="19"/>
      <c r="I3964" s="55">
        <f t="array" ref="I3964">IF(D3964="","",INDEX('Товары '!$D$2:$D$78, MATCH(D3964, 'Товары '!$B$2:$B$78, 0)))
</f>
        <v>15</v>
      </c>
      <c r="J3964" s="55">
        <f>IF(D3964="","",VLOOKUP(D3964, 'Товары '!$B$2:$C$78, 2, FALSE))
</f>
        <v>9</v>
      </c>
      <c r="K3964" s="37">
        <f t="shared" si="78"/>
        <v>6</v>
      </c>
    </row>
    <row r="3965">
      <c r="A3965" s="31">
        <v>25.0</v>
      </c>
      <c r="B3965" s="32"/>
      <c r="C3965" s="33"/>
      <c r="D3965" s="9" t="s">
        <v>23</v>
      </c>
      <c r="E3965" s="19"/>
      <c r="F3965" s="31"/>
      <c r="I3965" s="55">
        <f t="array" ref="I3965">IF(D3965="","",INDEX('Товары '!$D$2:$D$78, MATCH(D3965, 'Товары '!$B$2:$B$78, 0)))
</f>
        <v>15</v>
      </c>
      <c r="J3965" s="55">
        <f>IF(D3965="","",VLOOKUP(D3965, 'Товары '!$B$2:$C$78, 2, FALSE))
</f>
        <v>8.5</v>
      </c>
      <c r="K3965" s="37">
        <f t="shared" si="78"/>
        <v>6.5</v>
      </c>
    </row>
    <row r="3966">
      <c r="A3966" s="31">
        <v>26.0</v>
      </c>
      <c r="B3966" s="38"/>
      <c r="C3966" s="42"/>
      <c r="D3966" s="9" t="s">
        <v>23</v>
      </c>
      <c r="E3966" s="19"/>
      <c r="F3966" s="19"/>
      <c r="I3966" s="55">
        <f t="array" ref="I3966">IF(D3966="","",INDEX('Товары '!$D$2:$D$78, MATCH(D3966, 'Товары '!$B$2:$B$78, 0)))
</f>
        <v>15</v>
      </c>
      <c r="J3966" s="55">
        <f>IF(D3966="","",VLOOKUP(D3966, 'Товары '!$B$2:$C$78, 2, FALSE))
</f>
        <v>8.5</v>
      </c>
      <c r="K3966" s="37">
        <f t="shared" si="78"/>
        <v>6.5</v>
      </c>
    </row>
    <row r="3967">
      <c r="A3967" s="31">
        <v>27.0</v>
      </c>
      <c r="B3967" s="32"/>
      <c r="C3967" s="33"/>
      <c r="D3967" s="9" t="s">
        <v>25</v>
      </c>
      <c r="E3967" s="19"/>
      <c r="F3967" s="19"/>
      <c r="I3967" s="57">
        <v>45.0</v>
      </c>
      <c r="J3967" s="57">
        <v>28.0</v>
      </c>
      <c r="K3967" s="37">
        <f t="shared" si="78"/>
        <v>17</v>
      </c>
    </row>
    <row r="3968">
      <c r="A3968" s="31">
        <v>28.0</v>
      </c>
      <c r="B3968" s="38">
        <v>46016.0</v>
      </c>
      <c r="C3968" s="42">
        <v>0.6325578703703704</v>
      </c>
      <c r="D3968" s="9" t="s">
        <v>20</v>
      </c>
      <c r="E3968" s="19"/>
      <c r="F3968" s="9"/>
      <c r="I3968" s="55">
        <f t="array" ref="I3968">IF(D3968="","",INDEX('Товары '!$D$2:$D$78, MATCH(D3968, 'Товары '!$B$2:$B$78, 0)))
</f>
        <v>15</v>
      </c>
      <c r="J3968" s="55">
        <f>IF(D3968="","",VLOOKUP(D3968, 'Товары '!$B$2:$C$78, 2, FALSE))
</f>
        <v>9</v>
      </c>
      <c r="K3968" s="37">
        <f t="shared" si="78"/>
        <v>6</v>
      </c>
    </row>
    <row r="3969">
      <c r="A3969" s="31">
        <v>29.0</v>
      </c>
      <c r="B3969" s="38">
        <v>46016.0</v>
      </c>
      <c r="C3969" s="42">
        <v>0.6347337962962963</v>
      </c>
      <c r="D3969" s="9" t="s">
        <v>12</v>
      </c>
      <c r="E3969" s="19"/>
      <c r="F3969" s="19"/>
      <c r="I3969" s="55">
        <f t="array" ref="I3969">IF(D3969="","",INDEX('Товары '!$D$2:$D$78, MATCH(D3969, 'Товары '!$B$2:$B$78, 0)))
</f>
        <v>13</v>
      </c>
      <c r="J3969" s="55">
        <f>IF(D3969="","",VLOOKUP(D3969, 'Товары '!$B$2:$C$78, 2, FALSE))
</f>
        <v>6.4</v>
      </c>
      <c r="K3969" s="37">
        <f t="shared" si="78"/>
        <v>6.6</v>
      </c>
    </row>
    <row r="3970">
      <c r="A3970" s="31">
        <v>30.0</v>
      </c>
      <c r="B3970" s="38">
        <v>46016.0</v>
      </c>
      <c r="C3970" s="42">
        <v>0.6372569444444445</v>
      </c>
      <c r="D3970" s="9" t="s">
        <v>14</v>
      </c>
      <c r="E3970" s="19"/>
      <c r="F3970" s="19"/>
      <c r="I3970" s="55">
        <f t="array" ref="I3970">IF(D3970="","",INDEX('Товары '!$D$2:$D$78, MATCH(D3970, 'Товары '!$B$2:$B$78, 0)))
</f>
        <v>15</v>
      </c>
      <c r="J3970" s="55">
        <f>IF(D3970="","",VLOOKUP(D3970, 'Товары '!$B$2:$C$78, 2, FALSE))
</f>
        <v>9</v>
      </c>
      <c r="K3970" s="37">
        <f t="shared" si="78"/>
        <v>6</v>
      </c>
    </row>
    <row r="3971">
      <c r="A3971" s="31">
        <v>31.0</v>
      </c>
      <c r="B3971" s="38">
        <v>46016.0</v>
      </c>
      <c r="C3971" s="42">
        <v>0.6394097222222223</v>
      </c>
      <c r="D3971" s="9" t="s">
        <v>18</v>
      </c>
      <c r="E3971" s="19"/>
      <c r="F3971" s="19"/>
      <c r="I3971" s="55">
        <f t="array" ref="I3971">IF(D3971="","",INDEX('Товары '!$D$2:$D$78, MATCH(D3971, 'Товары '!$B$2:$B$78, 0)))
</f>
        <v>15</v>
      </c>
      <c r="J3971" s="55">
        <f>IF(D3971="","",VLOOKUP(D3971, 'Товары '!$B$2:$C$78, 2, FALSE))
</f>
        <v>8</v>
      </c>
      <c r="K3971" s="37">
        <f t="shared" si="78"/>
        <v>7</v>
      </c>
    </row>
    <row r="3972">
      <c r="A3972" s="31">
        <v>32.0</v>
      </c>
      <c r="B3972" s="32">
        <v>46016.0</v>
      </c>
      <c r="C3972" s="33">
        <v>0.6471527777777778</v>
      </c>
      <c r="D3972" s="9" t="s">
        <v>15</v>
      </c>
      <c r="E3972" s="19"/>
      <c r="F3972" s="19"/>
      <c r="I3972" s="55">
        <f t="array" ref="I3972">IF(D3972="","",INDEX('Товары '!$D$2:$D$78, MATCH(D3972, 'Товары '!$B$2:$B$78, 0)))
</f>
        <v>15</v>
      </c>
      <c r="J3972" s="55">
        <f>IF(D3972="","",VLOOKUP(D3972, 'Товары '!$B$2:$C$78, 2, FALSE))
</f>
        <v>9</v>
      </c>
      <c r="K3972" s="37">
        <f t="shared" si="78"/>
        <v>6</v>
      </c>
    </row>
    <row r="3973">
      <c r="A3973" s="31">
        <v>33.0</v>
      </c>
      <c r="B3973" s="32">
        <v>46016.0</v>
      </c>
      <c r="C3973" s="33">
        <v>0.6507175925925925</v>
      </c>
      <c r="D3973" s="9" t="s">
        <v>15</v>
      </c>
      <c r="E3973" s="19"/>
      <c r="F3973" s="56"/>
      <c r="I3973" s="55">
        <f t="array" ref="I3973">IF(D3973="","",INDEX('Товары '!$D$2:$D$78, MATCH(D3973, 'Товары '!$B$2:$B$78, 0)))
</f>
        <v>15</v>
      </c>
      <c r="J3973" s="55">
        <f>IF(D3973="","",VLOOKUP(D3973, 'Товары '!$B$2:$C$78, 2, FALSE))
</f>
        <v>9</v>
      </c>
      <c r="K3973" s="37">
        <f t="shared" si="78"/>
        <v>6</v>
      </c>
    </row>
    <row r="3974">
      <c r="A3974" s="31">
        <v>34.0</v>
      </c>
      <c r="B3974" s="32">
        <v>46016.0</v>
      </c>
      <c r="C3974" s="33">
        <v>0.657349537037037</v>
      </c>
      <c r="D3974" s="9" t="s">
        <v>15</v>
      </c>
      <c r="E3974" s="19"/>
      <c r="F3974" s="9"/>
      <c r="I3974" s="55">
        <f t="array" ref="I3974">IF(D3974="","",INDEX('Товары '!$D$2:$D$78, MATCH(D3974, 'Товары '!$B$2:$B$78, 0)))
</f>
        <v>15</v>
      </c>
      <c r="J3974" s="55">
        <f>IF(D3974="","",VLOOKUP(D3974, 'Товары '!$B$2:$C$78, 2, FALSE))
</f>
        <v>9</v>
      </c>
      <c r="K3974" s="37">
        <f t="shared" si="78"/>
        <v>6</v>
      </c>
    </row>
    <row r="3975">
      <c r="A3975" s="31">
        <v>35.0</v>
      </c>
      <c r="B3975" s="38">
        <v>46016.0</v>
      </c>
      <c r="C3975" s="42">
        <v>0.6729513888888888</v>
      </c>
      <c r="D3975" s="9" t="s">
        <v>20</v>
      </c>
      <c r="E3975" s="19"/>
      <c r="F3975" s="19"/>
      <c r="I3975" s="55">
        <f t="array" ref="I3975">IF(D3975="","",INDEX('Товары '!$D$2:$D$78, MATCH(D3975, 'Товары '!$B$2:$B$78, 0)))
</f>
        <v>15</v>
      </c>
      <c r="J3975" s="55">
        <f>IF(D3975="","",VLOOKUP(D3975, 'Товары '!$B$2:$C$78, 2, FALSE))
</f>
        <v>9</v>
      </c>
      <c r="K3975" s="37">
        <f t="shared" si="78"/>
        <v>6</v>
      </c>
    </row>
    <row r="3976">
      <c r="A3976" s="31">
        <v>36.0</v>
      </c>
      <c r="B3976" s="38"/>
      <c r="C3976" s="42"/>
      <c r="D3976" s="9" t="s">
        <v>20</v>
      </c>
      <c r="E3976" s="19"/>
      <c r="F3976" s="19"/>
      <c r="I3976" s="55">
        <f t="array" ref="I3976">IF(D3976="","",INDEX('Товары '!$D$2:$D$78, MATCH(D3976, 'Товары '!$B$2:$B$78, 0)))
</f>
        <v>15</v>
      </c>
      <c r="J3976" s="55">
        <f>IF(D3976="","",VLOOKUP(D3976, 'Товары '!$B$2:$C$78, 2, FALSE))
</f>
        <v>9</v>
      </c>
      <c r="K3976" s="37">
        <f t="shared" si="78"/>
        <v>6</v>
      </c>
    </row>
    <row r="3977">
      <c r="A3977" s="31">
        <v>37.0</v>
      </c>
      <c r="B3977" s="32"/>
      <c r="C3977" s="33"/>
      <c r="D3977" s="9" t="s">
        <v>12</v>
      </c>
      <c r="E3977" s="19"/>
      <c r="F3977" s="19"/>
      <c r="I3977" s="55">
        <f t="array" ref="I3977">IF(D3977="","",INDEX('Товары '!$D$2:$D$78, MATCH(D3977, 'Товары '!$B$2:$B$78, 0)))
</f>
        <v>13</v>
      </c>
      <c r="J3977" s="55">
        <f>IF(D3977="","",VLOOKUP(D3977, 'Товары '!$B$2:$C$78, 2, FALSE))
</f>
        <v>6.4</v>
      </c>
      <c r="K3977" s="37">
        <f t="shared" si="78"/>
        <v>6.6</v>
      </c>
    </row>
    <row r="3978">
      <c r="A3978" s="31">
        <v>38.0</v>
      </c>
      <c r="B3978" s="38">
        <v>46016.0</v>
      </c>
      <c r="C3978" s="42">
        <v>0.6735763888888889</v>
      </c>
      <c r="D3978" s="9" t="s">
        <v>12</v>
      </c>
      <c r="E3978" s="19"/>
      <c r="F3978" s="19"/>
      <c r="I3978" s="55">
        <f t="array" ref="I3978">IF(D3978="","",INDEX('Товары '!$D$2:$D$78, MATCH(D3978, 'Товары '!$B$2:$B$78, 0)))
</f>
        <v>13</v>
      </c>
      <c r="J3978" s="55">
        <f>IF(D3978="","",VLOOKUP(D3978, 'Товары '!$B$2:$C$78, 2, FALSE))
</f>
        <v>6.4</v>
      </c>
      <c r="K3978" s="37">
        <f t="shared" si="78"/>
        <v>6.6</v>
      </c>
    </row>
    <row r="3979">
      <c r="A3979" s="31">
        <v>39.0</v>
      </c>
      <c r="B3979" s="38">
        <v>46016.0</v>
      </c>
      <c r="C3979" s="42">
        <v>0.6771875</v>
      </c>
      <c r="D3979" s="9" t="s">
        <v>11</v>
      </c>
      <c r="E3979" s="19"/>
      <c r="F3979" s="19"/>
      <c r="I3979" s="55">
        <f t="array" ref="I3979">IF(D3979="","",INDEX('Товары '!$D$2:$D$78, MATCH(D3979, 'Товары '!$B$2:$B$78, 0)))
</f>
        <v>15</v>
      </c>
      <c r="J3979" s="55">
        <f>IF(D3979="","",VLOOKUP(D3979, 'Товары '!$B$2:$C$78, 2, FALSE))
</f>
        <v>9</v>
      </c>
      <c r="K3979" s="37">
        <f t="shared" si="78"/>
        <v>6</v>
      </c>
    </row>
    <row r="3980">
      <c r="A3980" s="31">
        <v>40.0</v>
      </c>
      <c r="B3980" s="38">
        <v>46016.0</v>
      </c>
      <c r="C3980" s="42">
        <v>0.6780208333333333</v>
      </c>
      <c r="D3980" s="9" t="s">
        <v>22</v>
      </c>
      <c r="E3980" s="19"/>
      <c r="F3980" s="19"/>
      <c r="I3980" s="55">
        <f t="array" ref="I3980">IF(D3980="","",INDEX('Товары '!$D$2:$D$78, MATCH(D3980, 'Товары '!$B$2:$B$78, 0)))
</f>
        <v>15</v>
      </c>
      <c r="J3980" s="55">
        <f>IF(D3980="","",VLOOKUP(D3980, 'Товары '!$B$2:$C$78, 2, FALSE))
</f>
        <v>6</v>
      </c>
      <c r="K3980" s="37">
        <f t="shared" si="78"/>
        <v>9</v>
      </c>
    </row>
    <row r="3981">
      <c r="A3981" s="31">
        <v>41.0</v>
      </c>
      <c r="B3981" s="38">
        <v>46016.0</v>
      </c>
      <c r="C3981" s="42">
        <v>0.6808449074074074</v>
      </c>
      <c r="D3981" s="9" t="s">
        <v>12</v>
      </c>
      <c r="E3981" s="19"/>
      <c r="F3981" s="9"/>
      <c r="I3981" s="55">
        <f t="array" ref="I3981">IF(D3981="","",INDEX('Товары '!$D$2:$D$78, MATCH(D3981, 'Товары '!$B$2:$B$78, 0)))
</f>
        <v>13</v>
      </c>
      <c r="J3981" s="55">
        <f>IF(D3981="","",VLOOKUP(D3981, 'Товары '!$B$2:$C$78, 2, FALSE))
</f>
        <v>6.4</v>
      </c>
      <c r="K3981" s="37">
        <f t="shared" si="78"/>
        <v>6.6</v>
      </c>
    </row>
    <row r="3982">
      <c r="A3982" s="31">
        <v>42.0</v>
      </c>
      <c r="B3982" s="32">
        <v>46016.0</v>
      </c>
      <c r="C3982" s="33">
        <v>0.681875</v>
      </c>
      <c r="D3982" s="9" t="s">
        <v>40</v>
      </c>
      <c r="E3982" s="19"/>
      <c r="F3982" s="19"/>
      <c r="I3982" s="44">
        <f t="array" ref="I3982">IF(D3982="","",INDEX('Товары '!$D$2:$D$78, MATCH(D3982, 'Товары '!$B$2:$B$78, 0)))
</f>
        <v>65</v>
      </c>
      <c r="J3982" s="44">
        <f>IF(D3982="","",VLOOKUP(D3982, 'Товары '!$B$2:$C$78, 2, FALSE))
</f>
        <v>37.5</v>
      </c>
      <c r="K3982" s="37">
        <f t="shared" si="78"/>
        <v>27.5</v>
      </c>
    </row>
    <row r="3983">
      <c r="A3983" s="31">
        <v>43.0</v>
      </c>
      <c r="B3983" s="32"/>
      <c r="C3983" s="33"/>
      <c r="D3983" s="9" t="s">
        <v>11</v>
      </c>
      <c r="E3983" s="19"/>
      <c r="F3983" s="19"/>
      <c r="I3983" s="19">
        <f t="array" ref="I3983">IF(D3983="","",INDEX('Товары '!$D$2:$D$78, MATCH(D3983, 'Товары '!$B$2:$B$78, 0)))
</f>
        <v>15</v>
      </c>
      <c r="J3983" s="44">
        <f>IF(D3983="","",VLOOKUP(D3983, 'Товары '!$B$2:$C$78, 2, FALSE))
</f>
        <v>9</v>
      </c>
      <c r="K3983" s="37">
        <f t="shared" si="78"/>
        <v>6</v>
      </c>
    </row>
    <row r="3984">
      <c r="A3984" s="31">
        <v>44.0</v>
      </c>
      <c r="B3984" s="32">
        <v>46016.0</v>
      </c>
      <c r="C3984" s="33">
        <v>0.6952430555555555</v>
      </c>
      <c r="D3984" s="9" t="s">
        <v>11</v>
      </c>
      <c r="E3984" s="19"/>
      <c r="F3984" s="19"/>
      <c r="I3984" s="19">
        <f t="array" ref="I3984">IF(D3984="","",INDEX('Товары '!$D$2:$D$78, MATCH(D3984, 'Товары '!$B$2:$B$78, 0)))
</f>
        <v>15</v>
      </c>
      <c r="J3984" s="44">
        <f>IF(D3984="","",VLOOKUP(D3984, 'Товары '!$B$2:$C$78, 2, FALSE))
</f>
        <v>9</v>
      </c>
      <c r="K3984" s="37">
        <f t="shared" si="78"/>
        <v>6</v>
      </c>
    </row>
    <row r="3985">
      <c r="A3985" s="31">
        <v>45.0</v>
      </c>
      <c r="B3985" s="32">
        <v>46016.0</v>
      </c>
      <c r="C3985" s="33">
        <v>0.6984490740740741</v>
      </c>
      <c r="D3985" s="9" t="s">
        <v>20</v>
      </c>
      <c r="E3985" s="19"/>
      <c r="F3985" s="19"/>
      <c r="I3985" s="44">
        <f t="array" ref="I3985">IF(D3985="","",INDEX('Товары '!$D$2:$D$78, MATCH(D3985, 'Товары '!$B$2:$B$78, 0)))
</f>
        <v>15</v>
      </c>
      <c r="J3985" s="44">
        <f>IF(D3985="","",VLOOKUP(D3985, 'Товары '!$B$2:$C$78, 2, FALSE))
</f>
        <v>9</v>
      </c>
      <c r="K3985" s="37">
        <f t="shared" si="78"/>
        <v>6</v>
      </c>
    </row>
    <row r="3986">
      <c r="A3986" s="31">
        <v>46.0</v>
      </c>
      <c r="B3986" s="32">
        <v>46016.0</v>
      </c>
      <c r="C3986" s="33">
        <v>0.7007060185185185</v>
      </c>
      <c r="D3986" s="9" t="s">
        <v>20</v>
      </c>
      <c r="E3986" s="19"/>
      <c r="F3986" s="19"/>
      <c r="I3986" s="44">
        <f t="array" ref="I3986">IF(D3986="","",INDEX('Товары '!$D$2:$D$78, MATCH(D3986, 'Товары '!$B$2:$B$78, 0)))
</f>
        <v>15</v>
      </c>
      <c r="J3986" s="44">
        <f>IF(D3986="","",VLOOKUP(D3986, 'Товары '!$B$2:$C$78, 2, FALSE))
</f>
        <v>9</v>
      </c>
      <c r="K3986" s="37">
        <f t="shared" si="78"/>
        <v>6</v>
      </c>
    </row>
    <row r="3987">
      <c r="A3987" s="31">
        <v>47.0</v>
      </c>
      <c r="B3987" s="32">
        <v>46016.0</v>
      </c>
      <c r="C3987" s="33">
        <v>0.7184259259259259</v>
      </c>
      <c r="D3987" s="9" t="s">
        <v>23</v>
      </c>
      <c r="E3987" s="19"/>
      <c r="F3987" s="19"/>
      <c r="I3987" s="19">
        <f t="array" ref="I3987">IF(D3987="","",INDEX('Товары '!$D$2:$D$78, MATCH(D3987, 'Товары '!$B$2:$B$78, 0)))
</f>
        <v>15</v>
      </c>
      <c r="J3987" s="44">
        <f>IF(D3987="","",VLOOKUP(D3987, 'Товары '!$B$2:$C$78, 2, FALSE))
</f>
        <v>8.5</v>
      </c>
      <c r="K3987" s="37">
        <f t="shared" si="78"/>
        <v>6.5</v>
      </c>
    </row>
    <row r="3988">
      <c r="A3988" s="31">
        <v>48.0</v>
      </c>
      <c r="B3988" s="32">
        <v>46016.0</v>
      </c>
      <c r="C3988" s="33">
        <v>0.7413541666666666</v>
      </c>
      <c r="D3988" s="9" t="s">
        <v>11</v>
      </c>
      <c r="E3988" s="19"/>
      <c r="F3988" s="19"/>
      <c r="I3988" s="19">
        <f t="array" ref="I3988">IF(D3988="","",INDEX('Товары '!$D$2:$D$78, MATCH(D3988, 'Товары '!$B$2:$B$78, 0)))
</f>
        <v>15</v>
      </c>
      <c r="J3988" s="44">
        <f>IF(D3988="","",VLOOKUP(D3988, 'Товары '!$B$2:$C$78, 2, FALSE))
</f>
        <v>9</v>
      </c>
      <c r="K3988" s="37">
        <f t="shared" si="78"/>
        <v>6</v>
      </c>
    </row>
    <row r="3989">
      <c r="A3989" s="31">
        <v>49.0</v>
      </c>
      <c r="B3989" s="32">
        <v>46016.0</v>
      </c>
      <c r="C3989" s="33">
        <v>0.7878356481481481</v>
      </c>
      <c r="D3989" s="9" t="s">
        <v>11</v>
      </c>
      <c r="E3989" s="19"/>
      <c r="F3989" s="19"/>
      <c r="I3989" s="19">
        <f t="array" ref="I3989">IF(D3989="","",INDEX('Товары '!$D$2:$D$78, MATCH(D3989, 'Товары '!$B$2:$B$78, 0)))
</f>
        <v>15</v>
      </c>
      <c r="J3989" s="44">
        <f>IF(D3989="","",VLOOKUP(D3989, 'Товары '!$B$2:$C$78, 2, FALSE))
</f>
        <v>9</v>
      </c>
      <c r="K3989" s="37">
        <f t="shared" si="78"/>
        <v>6</v>
      </c>
    </row>
    <row r="3990">
      <c r="A3990" s="31">
        <v>50.0</v>
      </c>
      <c r="B3990" s="32">
        <v>46016.0</v>
      </c>
      <c r="C3990" s="33">
        <v>0.7968287037037037</v>
      </c>
      <c r="D3990" s="9" t="s">
        <v>14</v>
      </c>
      <c r="E3990" s="19"/>
      <c r="F3990" s="9">
        <v>5.0</v>
      </c>
      <c r="I3990" s="44">
        <f t="array" ref="I3990">IF(D3990="","",INDEX('Товары '!$D$2:$D$78, MATCH(D3990, 'Товары '!$B$2:$B$78, 0)))
</f>
        <v>15</v>
      </c>
      <c r="J3990" s="44">
        <f>IF(D3990="","",VLOOKUP(D3990, 'Товары '!$B$2:$C$78, 2, FALSE))
</f>
        <v>9</v>
      </c>
      <c r="K3990" s="37">
        <f t="shared" si="78"/>
        <v>1</v>
      </c>
    </row>
    <row r="3991">
      <c r="A3991" s="31">
        <v>51.0</v>
      </c>
      <c r="B3991" s="32">
        <v>46016.0</v>
      </c>
      <c r="C3991" s="33">
        <v>0.8001851851851852</v>
      </c>
      <c r="D3991" s="9" t="s">
        <v>20</v>
      </c>
      <c r="E3991" s="19"/>
      <c r="F3991" s="19"/>
      <c r="I3991" s="44">
        <f t="array" ref="I3991">IF(D3991="","",INDEX('Товары '!$D$2:$D$78, MATCH(D3991, 'Товары '!$B$2:$B$78, 0)))
</f>
        <v>15</v>
      </c>
      <c r="J3991" s="44">
        <f>IF(D3991="","",VLOOKUP(D3991, 'Товары '!$B$2:$C$78, 2, FALSE))
</f>
        <v>9</v>
      </c>
      <c r="K3991" s="37">
        <f t="shared" si="78"/>
        <v>6</v>
      </c>
    </row>
    <row r="3992">
      <c r="A3992" s="31">
        <v>52.0</v>
      </c>
      <c r="B3992" s="32">
        <v>46016.0</v>
      </c>
      <c r="C3992" s="33">
        <v>0.8170833333333334</v>
      </c>
      <c r="D3992" s="9" t="s">
        <v>24</v>
      </c>
      <c r="E3992" s="19"/>
      <c r="F3992" s="19"/>
      <c r="I3992" s="44">
        <f t="array" ref="I3992">IF(D3992="","",INDEX('Товары '!$D$2:$D$78, MATCH(D3992, 'Товары '!$B$2:$B$78, 0)))
</f>
        <v>15</v>
      </c>
      <c r="J3992" s="44">
        <f>IF(D3992="","",VLOOKUP(D3992, 'Товары '!$B$2:$C$78, 2, FALSE))
</f>
        <v>8.5</v>
      </c>
      <c r="K3992" s="37">
        <f t="shared" si="78"/>
        <v>6.5</v>
      </c>
    </row>
    <row r="3993">
      <c r="A3993" s="31">
        <v>53.0</v>
      </c>
      <c r="B3993" s="32">
        <v>46016.0</v>
      </c>
      <c r="C3993" s="33">
        <v>0.820474537037037</v>
      </c>
      <c r="D3993" s="9" t="s">
        <v>15</v>
      </c>
      <c r="E3993" s="19"/>
      <c r="F3993" s="19"/>
      <c r="I3993" s="19">
        <f t="array" ref="I3993">IF(D3993="","",INDEX('Товары '!$D$2:$D$78, MATCH(D3993, 'Товары '!$B$2:$B$78, 0)))
</f>
        <v>15</v>
      </c>
      <c r="J3993" s="44">
        <f>IF(D3993="","",VLOOKUP(D3993, 'Товары '!$B$2:$C$78, 2, FALSE))
</f>
        <v>9</v>
      </c>
      <c r="K3993" s="37">
        <f t="shared" si="78"/>
        <v>6</v>
      </c>
    </row>
    <row r="3994">
      <c r="A3994" s="31">
        <v>54.0</v>
      </c>
      <c r="B3994" s="32">
        <v>46016.0</v>
      </c>
      <c r="C3994" s="33">
        <v>0.8205439814814814</v>
      </c>
      <c r="D3994" s="9" t="s">
        <v>11</v>
      </c>
      <c r="E3994" s="19"/>
      <c r="F3994" s="19"/>
      <c r="I3994" s="19">
        <f t="array" ref="I3994">IF(D3994="","",INDEX('Товары '!$D$2:$D$78, MATCH(D3994, 'Товары '!$B$2:$B$78, 0)))
</f>
        <v>15</v>
      </c>
      <c r="J3994" s="44">
        <f>IF(D3994="","",VLOOKUP(D3994, 'Товары '!$B$2:$C$78, 2, FALSE))
</f>
        <v>9</v>
      </c>
      <c r="K3994" s="37">
        <f t="shared" si="78"/>
        <v>6</v>
      </c>
    </row>
    <row r="3995">
      <c r="A3995" s="31">
        <v>55.0</v>
      </c>
      <c r="B3995" s="32">
        <v>46016.0</v>
      </c>
      <c r="C3995" s="33">
        <v>0.8413078703703704</v>
      </c>
      <c r="D3995" s="9" t="s">
        <v>15</v>
      </c>
      <c r="E3995" s="19"/>
      <c r="F3995" s="19"/>
      <c r="I3995" s="19">
        <f t="array" ref="I3995">IF(D3995="","",INDEX('Товары '!$D$2:$D$78, MATCH(D3995, 'Товары '!$B$2:$B$78, 0)))
</f>
        <v>15</v>
      </c>
      <c r="J3995" s="44">
        <f>IF(D3995="","",VLOOKUP(D3995, 'Товары '!$B$2:$C$78, 2, FALSE))
</f>
        <v>9</v>
      </c>
      <c r="K3995" s="37">
        <f t="shared" si="78"/>
        <v>6</v>
      </c>
    </row>
    <row r="3996">
      <c r="A3996" s="31">
        <v>56.0</v>
      </c>
      <c r="B3996" s="32">
        <v>46016.0</v>
      </c>
      <c r="C3996" s="33">
        <v>0.8207407407407408</v>
      </c>
      <c r="D3996" s="9" t="s">
        <v>12</v>
      </c>
      <c r="E3996" s="19"/>
      <c r="F3996" s="19"/>
      <c r="I3996" s="44">
        <f t="array" ref="I3996">IF(D3996="","",INDEX('Товары '!$D$2:$D$78, MATCH(D3996, 'Товары '!$B$2:$B$78, 0)))
</f>
        <v>13</v>
      </c>
      <c r="J3996" s="44">
        <f>IF(D3996="","",VLOOKUP(D3996, 'Товары '!$B$2:$C$78, 2, FALSE))
</f>
        <v>6.4</v>
      </c>
      <c r="K3996" s="37">
        <f t="shared" si="78"/>
        <v>6.6</v>
      </c>
    </row>
    <row r="3997">
      <c r="A3997" s="31">
        <v>57.0</v>
      </c>
      <c r="B3997" s="32">
        <v>46016.0</v>
      </c>
      <c r="C3997" s="33">
        <v>0.8268171296296296</v>
      </c>
      <c r="D3997" s="9" t="s">
        <v>16</v>
      </c>
      <c r="E3997" s="19"/>
      <c r="F3997" s="19"/>
      <c r="I3997" s="19">
        <f t="array" ref="I3997">IF(D3997="","",INDEX('Товары '!$D$2:$D$78, MATCH(D3997, 'Товары '!$B$2:$B$78, 0)))
</f>
        <v>15</v>
      </c>
      <c r="J3997" s="44">
        <f>IF(D3997="","",VLOOKUP(D3997, 'Товары '!$B$2:$C$78, 2, FALSE))
</f>
        <v>8.5</v>
      </c>
      <c r="K3997" s="37">
        <f t="shared" si="78"/>
        <v>6.5</v>
      </c>
    </row>
    <row r="3998">
      <c r="A3998" s="31">
        <v>58.0</v>
      </c>
      <c r="B3998" s="32">
        <v>46016.0</v>
      </c>
      <c r="C3998" s="33">
        <v>0.8268865740740741</v>
      </c>
      <c r="D3998" s="9" t="s">
        <v>12</v>
      </c>
      <c r="E3998" s="19"/>
      <c r="F3998" s="19"/>
      <c r="I3998" s="44">
        <f t="array" ref="I3998">IF(D3998="","",INDEX('Товары '!$D$2:$D$78, MATCH(D3998, 'Товары '!$B$2:$B$78, 0)))
</f>
        <v>13</v>
      </c>
      <c r="J3998" s="44">
        <f>IF(D3998="","",VLOOKUP(D3998, 'Товары '!$B$2:$C$78, 2, FALSE))
</f>
        <v>6.4</v>
      </c>
      <c r="K3998" s="37">
        <f t="shared" si="78"/>
        <v>6.6</v>
      </c>
    </row>
    <row r="3999">
      <c r="A3999" s="31">
        <v>59.0</v>
      </c>
      <c r="B3999" s="32">
        <v>46016.0</v>
      </c>
      <c r="C3999" s="33">
        <v>0.8283333333333334</v>
      </c>
      <c r="D3999" s="9" t="s">
        <v>16</v>
      </c>
      <c r="E3999" s="19"/>
      <c r="F3999" s="19"/>
      <c r="I3999" s="19">
        <f t="array" ref="I3999">IF(D3999="","",INDEX('Товары '!$D$2:$D$78, MATCH(D3999, 'Товары '!$B$2:$B$78, 0)))
</f>
        <v>15</v>
      </c>
      <c r="J3999" s="44">
        <f>IF(D3999="","",VLOOKUP(D3999, 'Товары '!$B$2:$C$78, 2, FALSE))
</f>
        <v>8.5</v>
      </c>
      <c r="K3999" s="37">
        <f t="shared" si="78"/>
        <v>6.5</v>
      </c>
    </row>
    <row r="4000">
      <c r="A4000" s="31">
        <v>60.0</v>
      </c>
      <c r="B4000" s="32">
        <v>46016.0</v>
      </c>
      <c r="C4000" s="33">
        <v>0.8284722222222223</v>
      </c>
      <c r="D4000" s="9" t="s">
        <v>16</v>
      </c>
      <c r="E4000" s="19"/>
      <c r="F4000" s="19"/>
      <c r="I4000" s="19">
        <f t="array" ref="I4000">IF(D4000="","",INDEX('Товары '!$D$2:$D$78, MATCH(D4000, 'Товары '!$B$2:$B$78, 0)))
</f>
        <v>15</v>
      </c>
      <c r="J4000" s="44">
        <f>IF(D4000="","",VLOOKUP(D4000, 'Товары '!$B$2:$C$78, 2, FALSE))
</f>
        <v>8.5</v>
      </c>
      <c r="K4000" s="37">
        <f t="shared" si="78"/>
        <v>6.5</v>
      </c>
    </row>
    <row r="4001">
      <c r="A4001" s="31">
        <v>61.0</v>
      </c>
      <c r="B4001" s="32">
        <v>46016.0</v>
      </c>
      <c r="C4001" s="33">
        <v>0.8285648148148148</v>
      </c>
      <c r="D4001" s="9" t="s">
        <v>12</v>
      </c>
      <c r="E4001" s="19"/>
      <c r="F4001" s="19"/>
      <c r="G4001" s="53"/>
      <c r="H4001" s="54"/>
      <c r="I4001" s="44">
        <f t="array" ref="I4001">IF(D4001="","",INDEX('Товары '!$D$2:$D$78, MATCH(D4001, 'Товары '!$B$2:$B$78, 0)))
</f>
        <v>13</v>
      </c>
      <c r="J4001" s="44">
        <f>IF(D4001="","",VLOOKUP(D4001, 'Товары '!$B$2:$C$78, 2, FALSE))
</f>
        <v>6.4</v>
      </c>
      <c r="K4001" s="37">
        <f t="shared" si="78"/>
        <v>6.6</v>
      </c>
    </row>
    <row r="4002">
      <c r="A4002" s="31">
        <v>62.0</v>
      </c>
      <c r="B4002" s="32">
        <v>46016.0</v>
      </c>
      <c r="C4002" s="33">
        <v>0.8302314814814815</v>
      </c>
      <c r="D4002" s="9" t="s">
        <v>14</v>
      </c>
      <c r="E4002" s="19"/>
      <c r="F4002" s="19"/>
      <c r="G4002" s="53"/>
      <c r="H4002" s="54"/>
      <c r="I4002" s="44">
        <f t="array" ref="I4002">IF(D4002="","",INDEX('Товары '!$D$2:$D$78, MATCH(D4002, 'Товары '!$B$2:$B$78, 0)))
</f>
        <v>15</v>
      </c>
      <c r="J4002" s="44">
        <f>IF(D4002="","",VLOOKUP(D4002, 'Товары '!$B$2:$C$78, 2, FALSE))
</f>
        <v>9</v>
      </c>
      <c r="K4002" s="37">
        <f t="shared" si="78"/>
        <v>6</v>
      </c>
    </row>
    <row r="4003">
      <c r="A4003" s="31">
        <v>63.0</v>
      </c>
      <c r="B4003" s="32">
        <v>46016.0</v>
      </c>
      <c r="C4003" s="33">
        <v>0.830925925925926</v>
      </c>
      <c r="D4003" s="9" t="s">
        <v>12</v>
      </c>
      <c r="E4003" s="19"/>
      <c r="F4003" s="19"/>
      <c r="G4003" s="53"/>
      <c r="H4003" s="54"/>
      <c r="I4003" s="44">
        <f t="array" ref="I4003">IF(D4003="","",INDEX('Товары '!$D$2:$D$78, MATCH(D4003, 'Товары '!$B$2:$B$78, 0)))
</f>
        <v>13</v>
      </c>
      <c r="J4003" s="44">
        <f>IF(D4003="","",VLOOKUP(D4003, 'Товары '!$B$2:$C$78, 2, FALSE))
</f>
        <v>6.4</v>
      </c>
      <c r="K4003" s="37">
        <f t="shared" si="78"/>
        <v>6.6</v>
      </c>
    </row>
    <row r="4004">
      <c r="A4004" s="31">
        <v>64.0</v>
      </c>
      <c r="B4004" s="32">
        <v>46016.0</v>
      </c>
      <c r="C4004" s="33">
        <v>0.8345949074074074</v>
      </c>
      <c r="D4004" s="9" t="s">
        <v>12</v>
      </c>
      <c r="E4004" s="19"/>
      <c r="F4004" s="19"/>
      <c r="G4004" s="53"/>
      <c r="H4004" s="54"/>
      <c r="I4004" s="44">
        <f t="array" ref="I4004">IF(D4004="","",INDEX('Товары '!$D$2:$D$78, MATCH(D4004, 'Товары '!$B$2:$B$78, 0)))
</f>
        <v>13</v>
      </c>
      <c r="J4004" s="44">
        <f>IF(D4004="","",VLOOKUP(D4004, 'Товары '!$B$2:$C$78, 2, FALSE))
</f>
        <v>6.4</v>
      </c>
      <c r="K4004" s="37">
        <f t="shared" si="78"/>
        <v>6.6</v>
      </c>
    </row>
    <row r="4005">
      <c r="A4005" s="31">
        <v>65.0</v>
      </c>
      <c r="B4005" s="32">
        <v>46016.0</v>
      </c>
      <c r="C4005" s="33">
        <v>0.8346875</v>
      </c>
      <c r="D4005" s="9" t="s">
        <v>20</v>
      </c>
      <c r="E4005" s="19"/>
      <c r="F4005" s="19"/>
      <c r="G4005" s="53"/>
      <c r="H4005" s="54"/>
      <c r="I4005" s="44">
        <f t="array" ref="I4005">IF(D4005="","",INDEX('Товары '!$D$2:$D$78, MATCH(D4005, 'Товары '!$B$2:$B$78, 0)))
</f>
        <v>15</v>
      </c>
      <c r="J4005" s="44">
        <f>IF(D4005="","",VLOOKUP(D4005, 'Товары '!$B$2:$C$78, 2, FALSE))
</f>
        <v>9</v>
      </c>
      <c r="K4005" s="37">
        <f t="shared" si="78"/>
        <v>6</v>
      </c>
    </row>
    <row r="4006">
      <c r="A4006" s="31">
        <v>66.0</v>
      </c>
      <c r="B4006" s="32">
        <v>46016.0</v>
      </c>
      <c r="C4006" s="33">
        <v>0.8393287037037037</v>
      </c>
      <c r="D4006" s="9" t="s">
        <v>20</v>
      </c>
      <c r="E4006" s="19"/>
      <c r="F4006" s="19"/>
      <c r="G4006" s="53"/>
      <c r="H4006" s="54"/>
      <c r="I4006" s="44">
        <f t="array" ref="I4006">IF(D4006="","",INDEX('Товары '!$D$2:$D$78, MATCH(D4006, 'Товары '!$B$2:$B$78, 0)))
</f>
        <v>15</v>
      </c>
      <c r="J4006" s="44">
        <f>IF(D4006="","",VLOOKUP(D4006, 'Товары '!$B$2:$C$78, 2, FALSE))
</f>
        <v>9</v>
      </c>
      <c r="K4006" s="37">
        <f t="shared" si="78"/>
        <v>6</v>
      </c>
    </row>
    <row r="4007">
      <c r="A4007" s="31">
        <v>67.0</v>
      </c>
      <c r="B4007" s="32">
        <v>46016.0</v>
      </c>
      <c r="C4007" s="33">
        <v>0.8535069444444444</v>
      </c>
      <c r="D4007" s="9" t="s">
        <v>14</v>
      </c>
      <c r="E4007" s="19"/>
      <c r="F4007" s="19"/>
      <c r="G4007" s="53"/>
      <c r="H4007" s="54"/>
      <c r="I4007" s="44">
        <f t="array" ref="I4007">IF(D4007="","",INDEX('Товары '!$D$2:$D$78, MATCH(D4007, 'Товары '!$B$2:$B$78, 0)))
</f>
        <v>15</v>
      </c>
      <c r="J4007" s="44">
        <f>IF(D4007="","",VLOOKUP(D4007, 'Товары '!$B$2:$C$78, 2, FALSE))
</f>
        <v>9</v>
      </c>
      <c r="K4007" s="37">
        <f t="shared" si="78"/>
        <v>6</v>
      </c>
    </row>
    <row r="4008">
      <c r="A4008" s="31">
        <v>68.0</v>
      </c>
      <c r="B4008" s="32">
        <v>46016.0</v>
      </c>
      <c r="C4008" s="33">
        <v>0.8536458333333333</v>
      </c>
      <c r="D4008" s="9" t="s">
        <v>14</v>
      </c>
      <c r="E4008" s="19"/>
      <c r="F4008" s="19"/>
      <c r="G4008" s="53"/>
      <c r="H4008" s="54"/>
      <c r="I4008" s="44">
        <f t="array" ref="I4008">IF(D4008="","",INDEX('Товары '!$D$2:$D$78, MATCH(D4008, 'Товары '!$B$2:$B$78, 0)))
</f>
        <v>15</v>
      </c>
      <c r="J4008" s="44">
        <f>IF(D4008="","",VLOOKUP(D4008, 'Товары '!$B$2:$C$78, 2, FALSE))
</f>
        <v>9</v>
      </c>
      <c r="K4008" s="37">
        <f t="shared" si="78"/>
        <v>6</v>
      </c>
    </row>
    <row r="4009">
      <c r="A4009" s="31">
        <v>69.0</v>
      </c>
      <c r="B4009" s="32">
        <v>46016.0</v>
      </c>
      <c r="C4009" s="33">
        <v>0.853761574074074</v>
      </c>
      <c r="D4009" s="9" t="s">
        <v>12</v>
      </c>
      <c r="E4009" s="19"/>
      <c r="F4009" s="19"/>
      <c r="G4009" s="53"/>
      <c r="H4009" s="54"/>
      <c r="I4009" s="44">
        <f t="array" ref="I4009">IF(D4009="","",INDEX('Товары '!$D$2:$D$78, MATCH(D4009, 'Товары '!$B$2:$B$78, 0)))
</f>
        <v>13</v>
      </c>
      <c r="J4009" s="44">
        <f>IF(D4009="","",VLOOKUP(D4009, 'Товары '!$B$2:$C$78, 2, FALSE))
</f>
        <v>6.4</v>
      </c>
      <c r="K4009" s="37">
        <f t="shared" si="78"/>
        <v>6.6</v>
      </c>
    </row>
    <row r="4010">
      <c r="A4010" s="31">
        <v>70.0</v>
      </c>
      <c r="B4010" s="32">
        <v>46016.0</v>
      </c>
      <c r="C4010" s="33">
        <v>0.8735763888888889</v>
      </c>
      <c r="D4010" s="9" t="s">
        <v>14</v>
      </c>
      <c r="E4010" s="19"/>
      <c r="F4010" s="19"/>
      <c r="G4010" s="53"/>
      <c r="H4010" s="54"/>
      <c r="I4010" s="44">
        <f t="array" ref="I4010">IF(D4010="","",INDEX('Товары '!$D$2:$D$78, MATCH(D4010, 'Товары '!$B$2:$B$78, 0)))
</f>
        <v>15</v>
      </c>
      <c r="J4010" s="44">
        <f>IF(D4010="","",VLOOKUP(D4010, 'Товары '!$B$2:$C$78, 2, FALSE))
</f>
        <v>9</v>
      </c>
      <c r="K4010" s="37">
        <f t="shared" si="78"/>
        <v>6</v>
      </c>
    </row>
    <row r="4011">
      <c r="A4011" s="31">
        <v>71.0</v>
      </c>
      <c r="B4011" s="32">
        <v>46016.0</v>
      </c>
      <c r="C4011" s="33">
        <v>0.8956597222222222</v>
      </c>
      <c r="D4011" s="9" t="s">
        <v>12</v>
      </c>
      <c r="E4011" s="19"/>
      <c r="F4011" s="19"/>
      <c r="G4011" s="53"/>
      <c r="H4011" s="54"/>
      <c r="I4011" s="44">
        <f t="array" ref="I4011">IF(D4011="","",INDEX('Товары '!$D$2:$D$78, MATCH(D4011, 'Товары '!$B$2:$B$78, 0)))
</f>
        <v>13</v>
      </c>
      <c r="J4011" s="44">
        <f>IF(D4011="","",VLOOKUP(D4011, 'Товары '!$B$2:$C$78, 2, FALSE))
</f>
        <v>6.4</v>
      </c>
      <c r="K4011" s="37">
        <f t="shared" si="78"/>
        <v>6.6</v>
      </c>
    </row>
    <row r="4012">
      <c r="A4012" s="31">
        <v>72.0</v>
      </c>
      <c r="B4012" s="32">
        <v>46016.0</v>
      </c>
      <c r="C4012" s="33">
        <v>0.8957175925925925</v>
      </c>
      <c r="D4012" s="9" t="s">
        <v>20</v>
      </c>
      <c r="E4012" s="19"/>
      <c r="F4012" s="19"/>
      <c r="G4012" s="53"/>
      <c r="H4012" s="54"/>
      <c r="I4012" s="44">
        <f t="array" ref="I4012">IF(D4012="","",INDEX('Товары '!$D$2:$D$78, MATCH(D4012, 'Товары '!$B$2:$B$78, 0)))
</f>
        <v>15</v>
      </c>
      <c r="J4012" s="44">
        <f>IF(D4012="","",VLOOKUP(D4012, 'Товары '!$B$2:$C$78, 2, FALSE))
</f>
        <v>9</v>
      </c>
      <c r="K4012" s="37">
        <f t="shared" si="78"/>
        <v>6</v>
      </c>
    </row>
    <row r="4013">
      <c r="A4013" s="31">
        <v>73.0</v>
      </c>
      <c r="B4013" s="32">
        <v>46016.0</v>
      </c>
      <c r="C4013" s="33">
        <v>0.8958680555555556</v>
      </c>
      <c r="D4013" s="9" t="s">
        <v>14</v>
      </c>
      <c r="E4013" s="19"/>
      <c r="F4013" s="19"/>
      <c r="G4013" s="53"/>
      <c r="H4013" s="54"/>
      <c r="I4013" s="44">
        <f t="array" ref="I4013">IF(D4013="","",INDEX('Товары '!$D$2:$D$78, MATCH(D4013, 'Товары '!$B$2:$B$78, 0)))
</f>
        <v>15</v>
      </c>
      <c r="J4013" s="44">
        <f>IF(D4013="","",VLOOKUP(D4013, 'Товары '!$B$2:$C$78, 2, FALSE))
</f>
        <v>9</v>
      </c>
      <c r="K4013" s="37">
        <f t="shared" si="78"/>
        <v>6</v>
      </c>
    </row>
    <row r="4014">
      <c r="A4014" s="31">
        <v>74.0</v>
      </c>
      <c r="B4014" s="32">
        <v>46016.0</v>
      </c>
      <c r="C4014" s="33">
        <v>0.9112847222222222</v>
      </c>
      <c r="D4014" s="9" t="s">
        <v>11</v>
      </c>
      <c r="E4014" s="19"/>
      <c r="F4014" s="19"/>
      <c r="G4014" s="53"/>
      <c r="H4014" s="54"/>
      <c r="I4014" s="19">
        <f t="array" ref="I4014">IF(D4014="","",INDEX('Товары '!$D$2:$D$78, MATCH(D4014, 'Товары '!$B$2:$B$78, 0)))
</f>
        <v>15</v>
      </c>
      <c r="J4014" s="44">
        <f>IF(D4014="","",VLOOKUP(D4014, 'Товары '!$B$2:$C$78, 2, FALSE))
</f>
        <v>9</v>
      </c>
      <c r="K4014" s="37">
        <f t="shared" si="78"/>
        <v>6</v>
      </c>
    </row>
    <row r="4015">
      <c r="A4015" s="31">
        <v>75.0</v>
      </c>
      <c r="B4015" s="32">
        <v>46016.0</v>
      </c>
      <c r="C4015" s="33">
        <v>0.9175347222222222</v>
      </c>
      <c r="D4015" s="9" t="s">
        <v>40</v>
      </c>
      <c r="E4015" s="19"/>
      <c r="F4015" s="19"/>
      <c r="G4015" s="53"/>
      <c r="H4015" s="54"/>
      <c r="I4015" s="44">
        <f t="array" ref="I4015">IF(D4015="","",INDEX('Товары '!$D$2:$D$78, MATCH(D4015, 'Товары '!$B$2:$B$78, 0)))
</f>
        <v>65</v>
      </c>
      <c r="J4015" s="44">
        <f>IF(D4015="","",VLOOKUP(D4015, 'Товары '!$B$2:$C$78, 2, FALSE))
</f>
        <v>37.5</v>
      </c>
      <c r="K4015" s="37">
        <f t="shared" si="78"/>
        <v>27.5</v>
      </c>
    </row>
    <row r="4016">
      <c r="A4016" s="31">
        <v>76.0</v>
      </c>
      <c r="B4016" s="32">
        <v>46016.0</v>
      </c>
      <c r="C4016" s="33">
        <v>0.9175925925925926</v>
      </c>
      <c r="D4016" s="9" t="s">
        <v>15</v>
      </c>
      <c r="E4016" s="19"/>
      <c r="F4016" s="19"/>
      <c r="G4016" s="53"/>
      <c r="H4016" s="54"/>
      <c r="I4016" s="19">
        <f t="array" ref="I4016">IF(D4016="","",INDEX('Товары '!$D$2:$D$78, MATCH(D4016, 'Товары '!$B$2:$B$78, 0)))
</f>
        <v>15</v>
      </c>
      <c r="J4016" s="44">
        <f>IF(D4016="","",VLOOKUP(D4016, 'Товары '!$B$2:$C$78, 2, FALSE))
</f>
        <v>9</v>
      </c>
      <c r="K4016" s="37">
        <f t="shared" si="78"/>
        <v>6</v>
      </c>
    </row>
    <row r="4017">
      <c r="A4017" s="31"/>
      <c r="B4017" s="45"/>
      <c r="C4017" s="46"/>
      <c r="D4017" s="23"/>
      <c r="E4017" s="19"/>
      <c r="F4017" s="19"/>
      <c r="G4017" s="53"/>
      <c r="H4017" s="54"/>
      <c r="I4017" s="19" t="str">
        <f t="array" ref="I4017">IF(D4017="","",INDEX('Товары '!$D$2:$D$78, MATCH(D4017, 'Товары '!$B$2:$B$78, 0)))
</f>
        <v/>
      </c>
      <c r="J4017" s="19" t="str">
        <f>IF(D4017="","",VLOOKUP(D4017, 'Товары '!$B$2:$C$78, 2, FALSE))
</f>
        <v/>
      </c>
      <c r="K4017" s="37">
        <f t="shared" si="78"/>
        <v>0</v>
      </c>
    </row>
    <row r="4018">
      <c r="A4018" s="31"/>
      <c r="B4018" s="45"/>
      <c r="C4018" s="46"/>
      <c r="D4018" s="23"/>
      <c r="E4018" s="19"/>
      <c r="F4018" s="19"/>
      <c r="G4018" s="53"/>
      <c r="H4018" s="54"/>
      <c r="I4018" s="19" t="str">
        <f t="array" ref="I4018">IF(D4018="","",INDEX('Товары '!$D$2:$D$78, MATCH(D4018, 'Товары '!$B$2:$B$78, 0)))
</f>
        <v/>
      </c>
      <c r="J4018" s="19" t="str">
        <f>IF(D4018="","",VLOOKUP(D4018, 'Товары '!$B$2:$C$78, 2, FALSE))
</f>
        <v/>
      </c>
      <c r="K4018" s="37">
        <f t="shared" si="78"/>
        <v>0</v>
      </c>
    </row>
    <row r="4019">
      <c r="A4019" s="31"/>
      <c r="B4019" s="45"/>
      <c r="C4019" s="46"/>
      <c r="D4019" s="23"/>
      <c r="E4019" s="19"/>
      <c r="F4019" s="19"/>
      <c r="G4019" s="53"/>
      <c r="H4019" s="54"/>
      <c r="I4019" s="19" t="str">
        <f t="array" ref="I4019">IF(D4019="","",INDEX('Товары '!$D$2:$D$78, MATCH(D4019, 'Товары '!$B$2:$B$78, 0)))
</f>
        <v/>
      </c>
      <c r="J4019" s="19" t="str">
        <f>IF(D4019="","",VLOOKUP(D4019, 'Товары '!$B$2:$C$78, 2, FALSE))
</f>
        <v/>
      </c>
      <c r="K4019" s="37">
        <f t="shared" si="78"/>
        <v>0</v>
      </c>
    </row>
    <row r="4020">
      <c r="A4020" s="31"/>
      <c r="B4020" s="45"/>
      <c r="C4020" s="46"/>
      <c r="D4020" s="23"/>
      <c r="E4020" s="19"/>
      <c r="F4020" s="19"/>
      <c r="G4020" s="53"/>
      <c r="H4020" s="54"/>
      <c r="I4020" s="19" t="str">
        <f t="array" ref="I4020">IF(D4020="","",INDEX('Товары '!$D$2:$D$78, MATCH(D4020, 'Товары '!$B$2:$B$78, 0)))
</f>
        <v/>
      </c>
      <c r="J4020" s="19" t="str">
        <f>IF(D4020="","",VLOOKUP(D4020, 'Товары '!$B$2:$C$78, 2, FALSE))
</f>
        <v/>
      </c>
      <c r="K4020" s="37">
        <f t="shared" si="78"/>
        <v>0</v>
      </c>
    </row>
    <row r="4021">
      <c r="A4021" s="31"/>
      <c r="B4021" s="45"/>
      <c r="C4021" s="46"/>
      <c r="D4021" s="23"/>
      <c r="E4021" s="19"/>
      <c r="F4021" s="19"/>
      <c r="G4021" s="53"/>
      <c r="H4021" s="54"/>
      <c r="I4021" s="19" t="str">
        <f t="array" ref="I4021">IF(D4021="","",INDEX('Товары '!$D$2:$D$78, MATCH(D4021, 'Товары '!$B$2:$B$78, 0)))
</f>
        <v/>
      </c>
      <c r="J4021" s="19" t="str">
        <f>IF(D4021="","",VLOOKUP(D4021, 'Товары '!$B$2:$C$78, 2, FALSE))
</f>
        <v/>
      </c>
      <c r="K4021" s="37">
        <f t="shared" si="78"/>
        <v>0</v>
      </c>
    </row>
    <row r="4022">
      <c r="A4022" s="24" t="s">
        <v>0</v>
      </c>
      <c r="B4022" s="25" t="s">
        <v>1</v>
      </c>
      <c r="C4022" s="26" t="s">
        <v>2</v>
      </c>
      <c r="D4022" s="27" t="s">
        <v>3</v>
      </c>
      <c r="E4022" s="24" t="s">
        <v>4</v>
      </c>
      <c r="F4022" s="24" t="s">
        <v>5</v>
      </c>
      <c r="G4022" s="28" t="s">
        <v>6</v>
      </c>
      <c r="H4022" s="47" t="s">
        <v>7</v>
      </c>
      <c r="I4022" s="24" t="s">
        <v>8</v>
      </c>
      <c r="J4022" s="24" t="s">
        <v>9</v>
      </c>
      <c r="K4022" s="30" t="s">
        <v>10</v>
      </c>
    </row>
    <row r="4025">
      <c r="A4025" s="31">
        <v>1.0</v>
      </c>
      <c r="B4025" s="38">
        <v>46017.0</v>
      </c>
      <c r="C4025" s="42">
        <v>0.5660532407407407</v>
      </c>
      <c r="D4025" s="9" t="s">
        <v>15</v>
      </c>
      <c r="E4025" s="19"/>
      <c r="F4025" s="56"/>
      <c r="G4025" s="53">
        <f>SUM(K4025:K4085)</f>
        <v>233</v>
      </c>
      <c r="H4025" s="54">
        <f>SUM(J4025:K4085)</f>
        <v>506</v>
      </c>
      <c r="I4025" s="55">
        <f t="array" ref="I4025">IF(D4025="","",INDEX('Товары '!$D$2:$D$78, MATCH(D4025, 'Товары '!$B$2:$B$78, 0)))
</f>
        <v>15</v>
      </c>
      <c r="J4025" s="55">
        <f>IF(D4025="","",VLOOKUP(D4025, 'Товары '!$B$2:$C$78, 2, FALSE))
</f>
        <v>9</v>
      </c>
      <c r="K4025" s="37">
        <f t="shared" ref="K4025:K4085" si="79">IF(OR(I4025="", J4025=""), "", VALUE(I4025) - VALUE(J4025))-F4025
</f>
        <v>6</v>
      </c>
    </row>
    <row r="4026">
      <c r="A4026" s="31">
        <v>2.0</v>
      </c>
      <c r="B4026" s="38">
        <v>46017.0</v>
      </c>
      <c r="C4026" s="39">
        <v>0.578125</v>
      </c>
      <c r="D4026" s="9" t="s">
        <v>43</v>
      </c>
      <c r="E4026" s="19"/>
      <c r="F4026" s="19"/>
      <c r="I4026" s="56">
        <v>45.0</v>
      </c>
      <c r="J4026" s="57">
        <v>28.0</v>
      </c>
      <c r="K4026" s="37">
        <f t="shared" si="79"/>
        <v>17</v>
      </c>
    </row>
    <row r="4027">
      <c r="A4027" s="31">
        <v>3.0</v>
      </c>
      <c r="B4027" s="41">
        <v>46017.0</v>
      </c>
      <c r="C4027" s="42">
        <v>0.5842476851851852</v>
      </c>
      <c r="D4027" s="9" t="s">
        <v>20</v>
      </c>
      <c r="E4027" s="19"/>
      <c r="F4027" s="19"/>
      <c r="I4027" s="55">
        <f t="array" ref="I4027">IF(D4027="","",INDEX('Товары '!$D$2:$D$78, MATCH(D4027, 'Товары '!$B$2:$B$78, 0)))
</f>
        <v>15</v>
      </c>
      <c r="J4027" s="55">
        <f>IF(D4027="","",VLOOKUP(D4027, 'Товары '!$B$2:$C$78, 2, FALSE))
</f>
        <v>9</v>
      </c>
      <c r="K4027" s="37">
        <f t="shared" si="79"/>
        <v>6</v>
      </c>
    </row>
    <row r="4028">
      <c r="A4028" s="31">
        <v>4.0</v>
      </c>
      <c r="B4028" s="41">
        <v>46017.0</v>
      </c>
      <c r="C4028" s="42">
        <v>0.5843171296296297</v>
      </c>
      <c r="D4028" s="9" t="s">
        <v>12</v>
      </c>
      <c r="E4028" s="19"/>
      <c r="F4028" s="19"/>
      <c r="I4028" s="55">
        <f t="array" ref="I4028">IF(D4028="","",INDEX('Товары '!$D$2:$D$78, MATCH(D4028, 'Товары '!$B$2:$B$78, 0)))
</f>
        <v>13</v>
      </c>
      <c r="J4028" s="55">
        <f>IF(D4028="","",VLOOKUP(D4028, 'Товары '!$B$2:$C$78, 2, FALSE))
</f>
        <v>6.4</v>
      </c>
      <c r="K4028" s="37">
        <f t="shared" si="79"/>
        <v>6.6</v>
      </c>
    </row>
    <row r="4029">
      <c r="A4029" s="31">
        <v>5.0</v>
      </c>
      <c r="B4029" s="41">
        <v>46017.0</v>
      </c>
      <c r="C4029" s="42">
        <v>0.6027777777777777</v>
      </c>
      <c r="D4029" s="9" t="s">
        <v>27</v>
      </c>
      <c r="E4029" s="19"/>
      <c r="F4029" s="19"/>
      <c r="I4029" s="55">
        <f t="array" ref="I4029">IF(D4029="","",INDEX('Товары '!$D$2:$D$78, MATCH(D4029, 'Товары '!$B$2:$B$78, 0)))
</f>
        <v>15</v>
      </c>
      <c r="J4029" s="55">
        <f>IF(D4029="","",VLOOKUP(D4029, 'Товары '!$B$2:$C$78, 2, FALSE))
</f>
        <v>8</v>
      </c>
      <c r="K4029" s="37">
        <f t="shared" si="79"/>
        <v>7</v>
      </c>
    </row>
    <row r="4030">
      <c r="A4030" s="31">
        <v>6.0</v>
      </c>
      <c r="B4030" s="38">
        <v>46017.0</v>
      </c>
      <c r="C4030" s="42">
        <v>0.6877314814814814</v>
      </c>
      <c r="D4030" s="9" t="s">
        <v>12</v>
      </c>
      <c r="E4030" s="19"/>
      <c r="F4030" s="9"/>
      <c r="I4030" s="55">
        <f t="array" ref="I4030">IF(D4030="","",INDEX('Товары '!$D$2:$D$78, MATCH(D4030, 'Товары '!$B$2:$B$78, 0)))
</f>
        <v>13</v>
      </c>
      <c r="J4030" s="55">
        <f>IF(D4030="","",VLOOKUP(D4030, 'Товары '!$B$2:$C$78, 2, FALSE))
</f>
        <v>6.4</v>
      </c>
      <c r="K4030" s="37">
        <f t="shared" si="79"/>
        <v>6.6</v>
      </c>
    </row>
    <row r="4031">
      <c r="A4031" s="31">
        <v>7.0</v>
      </c>
      <c r="B4031" s="38">
        <v>46017.0</v>
      </c>
      <c r="C4031" s="42">
        <v>0.6878587962962963</v>
      </c>
      <c r="D4031" s="9" t="s">
        <v>19</v>
      </c>
      <c r="E4031" s="19"/>
      <c r="F4031" s="9">
        <v>1.0</v>
      </c>
      <c r="I4031" s="55">
        <f t="array" ref="I4031">IF(D4031="","",INDEX('Товары '!$D$2:$D$78, MATCH(D4031, 'Товары '!$B$2:$B$78, 0)))
</f>
        <v>13</v>
      </c>
      <c r="J4031" s="55">
        <f>IF(D4031="","",VLOOKUP(D4031, 'Товары '!$B$2:$C$78, 2, FALSE))
</f>
        <v>6.4</v>
      </c>
      <c r="K4031" s="37">
        <f t="shared" si="79"/>
        <v>5.6</v>
      </c>
    </row>
    <row r="4032">
      <c r="A4032" s="31">
        <v>8.0</v>
      </c>
      <c r="B4032" s="38">
        <v>46017.0</v>
      </c>
      <c r="C4032" s="42">
        <v>0.6946527777777778</v>
      </c>
      <c r="D4032" s="9" t="s">
        <v>18</v>
      </c>
      <c r="E4032" s="19"/>
      <c r="F4032" s="19"/>
      <c r="I4032" s="55">
        <f t="array" ref="I4032">IF(D4032="","",INDEX('Товары '!$D$2:$D$78, MATCH(D4032, 'Товары '!$B$2:$B$78, 0)))
</f>
        <v>15</v>
      </c>
      <c r="J4032" s="55">
        <f>IF(D4032="","",VLOOKUP(D4032, 'Товары '!$B$2:$C$78, 2, FALSE))
</f>
        <v>8</v>
      </c>
      <c r="K4032" s="37">
        <f t="shared" si="79"/>
        <v>7</v>
      </c>
    </row>
    <row r="4033">
      <c r="A4033" s="31">
        <v>9.0</v>
      </c>
      <c r="B4033" s="38">
        <v>46017.0</v>
      </c>
      <c r="C4033" s="42">
        <v>0.7106828703703704</v>
      </c>
      <c r="D4033" s="9" t="s">
        <v>21</v>
      </c>
      <c r="E4033" s="19"/>
      <c r="F4033" s="19"/>
      <c r="I4033" s="31">
        <f t="array" ref="I4033">IF(D4033="","",INDEX('Товары '!$D$2:$D$78, MATCH(D4033, 'Товары '!$B$2:$B$78, 0)))
</f>
        <v>15</v>
      </c>
      <c r="J4033" s="55">
        <f>IF(D4033="","",VLOOKUP(D4033, 'Товары '!$B$2:$C$78, 2, FALSE))
</f>
        <v>6.9</v>
      </c>
      <c r="K4033" s="37">
        <f t="shared" si="79"/>
        <v>8.1</v>
      </c>
    </row>
    <row r="4034">
      <c r="A4034" s="31">
        <v>10.0</v>
      </c>
      <c r="B4034" s="38">
        <v>46017.0</v>
      </c>
      <c r="C4034" s="42">
        <v>0.7106828703703704</v>
      </c>
      <c r="D4034" s="9" t="s">
        <v>21</v>
      </c>
      <c r="E4034" s="19"/>
      <c r="F4034" s="19"/>
      <c r="I4034" s="31">
        <f t="array" ref="I4034">IF(D4034="","",INDEX('Товары '!$D$2:$D$78, MATCH(D4034, 'Товары '!$B$2:$B$78, 0)))
</f>
        <v>15</v>
      </c>
      <c r="J4034" s="55">
        <f>IF(D4034="","",VLOOKUP(D4034, 'Товары '!$B$2:$C$78, 2, FALSE))
</f>
        <v>6.9</v>
      </c>
      <c r="K4034" s="37">
        <f t="shared" si="79"/>
        <v>8.1</v>
      </c>
    </row>
    <row r="4035">
      <c r="A4035" s="31">
        <v>11.0</v>
      </c>
      <c r="B4035" s="38">
        <v>46017.0</v>
      </c>
      <c r="C4035" s="42">
        <v>0.7245370370370371</v>
      </c>
      <c r="D4035" s="9" t="s">
        <v>22</v>
      </c>
      <c r="E4035" s="19"/>
      <c r="F4035" s="19"/>
      <c r="I4035" s="55">
        <f t="array" ref="I4035">IF(D4035="","",INDEX('Товары '!$D$2:$D$78, MATCH(D4035, 'Товары '!$B$2:$B$78, 0)))
</f>
        <v>15</v>
      </c>
      <c r="J4035" s="55">
        <f>IF(D4035="","",VLOOKUP(D4035, 'Товары '!$B$2:$C$78, 2, FALSE))
</f>
        <v>6</v>
      </c>
      <c r="K4035" s="37">
        <f t="shared" si="79"/>
        <v>9</v>
      </c>
    </row>
    <row r="4036">
      <c r="A4036" s="31">
        <v>12.0</v>
      </c>
      <c r="B4036" s="38">
        <v>46017.0</v>
      </c>
      <c r="C4036" s="42">
        <v>0.7245370370370371</v>
      </c>
      <c r="D4036" s="9" t="s">
        <v>12</v>
      </c>
      <c r="E4036" s="19"/>
      <c r="F4036" s="19"/>
      <c r="I4036" s="55">
        <f t="array" ref="I4036">IF(D4036="","",INDEX('Товары '!$D$2:$D$78, MATCH(D4036, 'Товары '!$B$2:$B$78, 0)))
</f>
        <v>13</v>
      </c>
      <c r="J4036" s="55">
        <f>IF(D4036="","",VLOOKUP(D4036, 'Товары '!$B$2:$C$78, 2, FALSE))
</f>
        <v>6.4</v>
      </c>
      <c r="K4036" s="37">
        <f t="shared" si="79"/>
        <v>6.6</v>
      </c>
    </row>
    <row r="4037">
      <c r="A4037" s="19"/>
      <c r="B4037" s="38">
        <v>46017.0</v>
      </c>
      <c r="C4037" s="42">
        <v>0.7308333333333333</v>
      </c>
      <c r="D4037" s="9" t="s">
        <v>21</v>
      </c>
      <c r="E4037" s="19"/>
      <c r="F4037" s="9"/>
      <c r="I4037" s="55">
        <f t="array" ref="I4037">IF(D4037="","",INDEX('Товары '!$D$2:$D$78, MATCH(D4037, 'Товары '!$B$2:$B$78, 0)))
</f>
        <v>15</v>
      </c>
      <c r="J4037" s="55">
        <f>IF(D4037="","",VLOOKUP(D4037, 'Товары '!$B$2:$C$78, 2, FALSE))
</f>
        <v>6.9</v>
      </c>
      <c r="K4037" s="37">
        <f t="shared" si="79"/>
        <v>8.1</v>
      </c>
    </row>
    <row r="4038">
      <c r="A4038" s="31">
        <v>13.0</v>
      </c>
      <c r="B4038" s="38">
        <v>46017.0</v>
      </c>
      <c r="C4038" s="42">
        <v>0.7504398148148148</v>
      </c>
      <c r="D4038" s="9" t="s">
        <v>15</v>
      </c>
      <c r="E4038" s="19"/>
      <c r="F4038" s="19"/>
      <c r="I4038" s="55">
        <f t="array" ref="I4038">IF(D4038="","",INDEX('Товары '!$D$2:$D$78, MATCH(D4038, 'Товары '!$B$2:$B$78, 0)))
</f>
        <v>15</v>
      </c>
      <c r="J4038" s="55">
        <f>IF(D4038="","",VLOOKUP(D4038, 'Товары '!$B$2:$C$78, 2, FALSE))
</f>
        <v>9</v>
      </c>
      <c r="K4038" s="37">
        <f t="shared" si="79"/>
        <v>6</v>
      </c>
    </row>
    <row r="4039">
      <c r="A4039" s="31">
        <v>14.0</v>
      </c>
      <c r="B4039" s="38">
        <v>46017.0</v>
      </c>
      <c r="C4039" s="42">
        <v>0.7509490740740741</v>
      </c>
      <c r="D4039" s="9" t="s">
        <v>15</v>
      </c>
      <c r="E4039" s="19"/>
      <c r="F4039" s="19"/>
      <c r="I4039" s="55">
        <f t="array" ref="I4039">IF(D4039="","",INDEX('Товары '!$D$2:$D$78, MATCH(D4039, 'Товары '!$B$2:$B$78, 0)))
</f>
        <v>15</v>
      </c>
      <c r="J4039" s="55">
        <f>IF(D4039="","",VLOOKUP(D4039, 'Товары '!$B$2:$C$78, 2, FALSE))
</f>
        <v>9</v>
      </c>
      <c r="K4039" s="37">
        <f t="shared" si="79"/>
        <v>6</v>
      </c>
    </row>
    <row r="4040">
      <c r="A4040" s="31">
        <v>15.0</v>
      </c>
      <c r="B4040" s="38">
        <v>46017.0</v>
      </c>
      <c r="C4040" s="42">
        <v>0.7513657407407407</v>
      </c>
      <c r="D4040" s="9" t="s">
        <v>15</v>
      </c>
      <c r="E4040" s="19"/>
      <c r="F4040" s="19"/>
      <c r="I4040" s="55">
        <f t="array" ref="I4040">IF(D4040="","",INDEX('Товары '!$D$2:$D$78, MATCH(D4040, 'Товары '!$B$2:$B$78, 0)))
</f>
        <v>15</v>
      </c>
      <c r="J4040" s="55">
        <f>IF(D4040="","",VLOOKUP(D4040, 'Товары '!$B$2:$C$78, 2, FALSE))
</f>
        <v>9</v>
      </c>
      <c r="K4040" s="37">
        <f t="shared" si="79"/>
        <v>6</v>
      </c>
    </row>
    <row r="4041">
      <c r="A4041" s="31">
        <v>16.0</v>
      </c>
      <c r="B4041" s="38">
        <v>46017.0</v>
      </c>
      <c r="C4041" s="42">
        <v>0.7515393518518518</v>
      </c>
      <c r="D4041" s="9" t="s">
        <v>14</v>
      </c>
      <c r="E4041" s="19"/>
      <c r="F4041" s="19"/>
      <c r="I4041" s="55">
        <f t="array" ref="I4041">IF(D4041="","",INDEX('Товары '!$D$2:$D$78, MATCH(D4041, 'Товары '!$B$2:$B$78, 0)))
</f>
        <v>15</v>
      </c>
      <c r="J4041" s="55">
        <f>IF(D4041="","",VLOOKUP(D4041, 'Товары '!$B$2:$C$78, 2, FALSE))
</f>
        <v>9</v>
      </c>
      <c r="K4041" s="37">
        <f t="shared" si="79"/>
        <v>6</v>
      </c>
    </row>
    <row r="4042">
      <c r="A4042" s="31">
        <v>17.0</v>
      </c>
      <c r="B4042" s="38">
        <v>46017.0</v>
      </c>
      <c r="C4042" s="42">
        <v>0.7516435185185185</v>
      </c>
      <c r="D4042" s="9" t="s">
        <v>12</v>
      </c>
      <c r="E4042" s="19"/>
      <c r="F4042" s="19"/>
      <c r="I4042" s="55">
        <f t="array" ref="I4042">IF(D4042="","",INDEX('Товары '!$D$2:$D$78, MATCH(D4042, 'Товары '!$B$2:$B$78, 0)))
</f>
        <v>13</v>
      </c>
      <c r="J4042" s="55">
        <f>IF(D4042="","",VLOOKUP(D4042, 'Товары '!$B$2:$C$78, 2, FALSE))
</f>
        <v>6.4</v>
      </c>
      <c r="K4042" s="37">
        <f t="shared" si="79"/>
        <v>6.6</v>
      </c>
    </row>
    <row r="4043">
      <c r="A4043" s="31">
        <v>18.0</v>
      </c>
      <c r="B4043" s="38">
        <v>46017.0</v>
      </c>
      <c r="C4043" s="42">
        <v>0.7517361111111112</v>
      </c>
      <c r="D4043" s="9" t="s">
        <v>12</v>
      </c>
      <c r="E4043" s="19"/>
      <c r="F4043" s="19"/>
      <c r="I4043" s="55">
        <f t="array" ref="I4043">IF(D4043="","",INDEX('Товары '!$D$2:$D$78, MATCH(D4043, 'Товары '!$B$2:$B$78, 0)))
</f>
        <v>13</v>
      </c>
      <c r="J4043" s="55">
        <f>IF(D4043="","",VLOOKUP(D4043, 'Товары '!$B$2:$C$78, 2, FALSE))
</f>
        <v>6.4</v>
      </c>
      <c r="K4043" s="37">
        <f t="shared" si="79"/>
        <v>6.6</v>
      </c>
    </row>
    <row r="4044">
      <c r="A4044" s="31">
        <v>19.0</v>
      </c>
      <c r="B4044" s="38">
        <v>46017.0</v>
      </c>
      <c r="C4044" s="42">
        <v>0.801412037037037</v>
      </c>
      <c r="D4044" s="9" t="s">
        <v>14</v>
      </c>
      <c r="E4044" s="19"/>
      <c r="F4044" s="9"/>
      <c r="I4044" s="55">
        <f t="array" ref="I4044">IF(D4044="","",INDEX('Товары '!$D$2:$D$78, MATCH(D4044, 'Товары '!$B$2:$B$78, 0)))
</f>
        <v>15</v>
      </c>
      <c r="J4044" s="55">
        <f>IF(D4044="","",VLOOKUP(D4044, 'Товары '!$B$2:$C$78, 2, FALSE))
</f>
        <v>9</v>
      </c>
      <c r="K4044" s="37">
        <f t="shared" si="79"/>
        <v>6</v>
      </c>
    </row>
    <row r="4045">
      <c r="A4045" s="31">
        <v>20.0</v>
      </c>
      <c r="B4045" s="38">
        <v>46017.0</v>
      </c>
      <c r="C4045" s="42">
        <v>0.801412037037037</v>
      </c>
      <c r="D4045" s="9" t="s">
        <v>12</v>
      </c>
      <c r="E4045" s="19"/>
      <c r="F4045" s="19"/>
      <c r="I4045" s="55">
        <f t="array" ref="I4045">IF(D4045="","",INDEX('Товары '!$D$2:$D$78, MATCH(D4045, 'Товары '!$B$2:$B$78, 0)))
</f>
        <v>13</v>
      </c>
      <c r="J4045" s="55">
        <f>IF(D4045="","",VLOOKUP(D4045, 'Товары '!$B$2:$C$78, 2, FALSE))
</f>
        <v>6.4</v>
      </c>
      <c r="K4045" s="37">
        <f t="shared" si="79"/>
        <v>6.6</v>
      </c>
    </row>
    <row r="4046">
      <c r="A4046" s="31">
        <v>21.0</v>
      </c>
      <c r="B4046" s="38">
        <v>46017.0</v>
      </c>
      <c r="C4046" s="42">
        <v>0.8069212962962963</v>
      </c>
      <c r="D4046" s="9" t="s">
        <v>18</v>
      </c>
      <c r="E4046" s="19"/>
      <c r="F4046" s="19"/>
      <c r="I4046" s="55">
        <f t="array" ref="I4046">IF(D4046="","",INDEX('Товары '!$D$2:$D$78, MATCH(D4046, 'Товары '!$B$2:$B$78, 0)))
</f>
        <v>15</v>
      </c>
      <c r="J4046" s="55">
        <f>IF(D4046="","",VLOOKUP(D4046, 'Товары '!$B$2:$C$78, 2, FALSE))
</f>
        <v>8</v>
      </c>
      <c r="K4046" s="37">
        <f t="shared" si="79"/>
        <v>7</v>
      </c>
    </row>
    <row r="4047">
      <c r="A4047" s="31">
        <v>22.0</v>
      </c>
      <c r="B4047" s="38">
        <v>46017.0</v>
      </c>
      <c r="C4047" s="42">
        <v>0.8070138888888889</v>
      </c>
      <c r="D4047" s="9" t="s">
        <v>12</v>
      </c>
      <c r="E4047" s="19"/>
      <c r="F4047" s="19"/>
      <c r="I4047" s="55">
        <f t="array" ref="I4047">IF(D4047="","",INDEX('Товары '!$D$2:$D$78, MATCH(D4047, 'Товары '!$B$2:$B$78, 0)))
</f>
        <v>13</v>
      </c>
      <c r="J4047" s="55">
        <f>IF(D4047="","",VLOOKUP(D4047, 'Товары '!$B$2:$C$78, 2, FALSE))
</f>
        <v>6.4</v>
      </c>
      <c r="K4047" s="37">
        <f t="shared" si="79"/>
        <v>6.6</v>
      </c>
    </row>
    <row r="4048">
      <c r="A4048" s="31">
        <v>23.0</v>
      </c>
      <c r="B4048" s="38">
        <v>46017.0</v>
      </c>
      <c r="C4048" s="42">
        <v>0.8096296296296296</v>
      </c>
      <c r="D4048" s="9" t="s">
        <v>39</v>
      </c>
      <c r="E4048" s="19"/>
      <c r="F4048" s="19"/>
      <c r="I4048" s="55">
        <f t="array" ref="I4048">IF(D4048="","",INDEX('Товары '!$D$2:$D$78, MATCH(D4048, 'Товары '!$B$2:$B$78, 0)))
</f>
        <v>15</v>
      </c>
      <c r="J4048" s="55">
        <f>IF(D4048="","",VLOOKUP(D4048, 'Товары '!$B$2:$C$78, 2, FALSE))
</f>
        <v>8</v>
      </c>
      <c r="K4048" s="37">
        <f t="shared" si="79"/>
        <v>7</v>
      </c>
    </row>
    <row r="4049">
      <c r="A4049" s="31">
        <v>24.0</v>
      </c>
      <c r="B4049" s="38">
        <v>46017.0</v>
      </c>
      <c r="C4049" s="42">
        <v>0.814837962962963</v>
      </c>
      <c r="D4049" s="9" t="s">
        <v>14</v>
      </c>
      <c r="E4049" s="19"/>
      <c r="F4049" s="19"/>
      <c r="I4049" s="55">
        <f t="array" ref="I4049">IF(D4049="","",INDEX('Товары '!$D$2:$D$78, MATCH(D4049, 'Товары '!$B$2:$B$78, 0)))
</f>
        <v>15</v>
      </c>
      <c r="J4049" s="55">
        <f>IF(D4049="","",VLOOKUP(D4049, 'Товары '!$B$2:$C$78, 2, FALSE))
</f>
        <v>9</v>
      </c>
      <c r="K4049" s="37">
        <f t="shared" si="79"/>
        <v>6</v>
      </c>
    </row>
    <row r="4050">
      <c r="A4050" s="31">
        <v>25.0</v>
      </c>
      <c r="B4050" s="32">
        <v>46017.0</v>
      </c>
      <c r="C4050" s="33">
        <v>0.8289583333333334</v>
      </c>
      <c r="D4050" s="9" t="s">
        <v>21</v>
      </c>
      <c r="E4050" s="19"/>
      <c r="F4050" s="31"/>
      <c r="I4050" s="55">
        <f t="array" ref="I4050">IF(D4050="","",INDEX('Товары '!$D$2:$D$78, MATCH(D4050, 'Товары '!$B$2:$B$78, 0)))
</f>
        <v>15</v>
      </c>
      <c r="J4050" s="55">
        <f>IF(D4050="","",VLOOKUP(D4050, 'Товары '!$B$2:$C$78, 2, FALSE))
</f>
        <v>6.9</v>
      </c>
      <c r="K4050" s="37">
        <f t="shared" si="79"/>
        <v>8.1</v>
      </c>
    </row>
    <row r="4051">
      <c r="A4051" s="31">
        <v>26.0</v>
      </c>
      <c r="B4051" s="38">
        <v>46017.0</v>
      </c>
      <c r="C4051" s="42">
        <v>0.8336574074074075</v>
      </c>
      <c r="D4051" s="9" t="s">
        <v>11</v>
      </c>
      <c r="E4051" s="19"/>
      <c r="F4051" s="19"/>
      <c r="I4051" s="55">
        <f t="array" ref="I4051">IF(D4051="","",INDEX('Товары '!$D$2:$D$78, MATCH(D4051, 'Товары '!$B$2:$B$78, 0)))
</f>
        <v>15</v>
      </c>
      <c r="J4051" s="55">
        <f>IF(D4051="","",VLOOKUP(D4051, 'Товары '!$B$2:$C$78, 2, FALSE))
</f>
        <v>9</v>
      </c>
      <c r="K4051" s="37">
        <f t="shared" si="79"/>
        <v>6</v>
      </c>
    </row>
    <row r="4052">
      <c r="A4052" s="31">
        <v>27.0</v>
      </c>
      <c r="B4052" s="32">
        <v>46017.0</v>
      </c>
      <c r="C4052" s="33">
        <v>0.8336574074074075</v>
      </c>
      <c r="D4052" s="9" t="s">
        <v>21</v>
      </c>
      <c r="E4052" s="19"/>
      <c r="F4052" s="19"/>
      <c r="I4052" s="55">
        <f t="array" ref="I4052">IF(D4052="","",INDEX('Товары '!$D$2:$D$78, MATCH(D4052, 'Товары '!$B$2:$B$78, 0)))
</f>
        <v>15</v>
      </c>
      <c r="J4052" s="55">
        <f>IF(D4052="","",VLOOKUP(D4052, 'Товары '!$B$2:$C$78, 2, FALSE))
</f>
        <v>6.9</v>
      </c>
      <c r="K4052" s="37">
        <f t="shared" si="79"/>
        <v>8.1</v>
      </c>
    </row>
    <row r="4053">
      <c r="A4053" s="31">
        <v>28.0</v>
      </c>
      <c r="B4053" s="38">
        <v>46017.0</v>
      </c>
      <c r="C4053" s="42">
        <v>0.8379976851851851</v>
      </c>
      <c r="D4053" s="9" t="s">
        <v>21</v>
      </c>
      <c r="E4053" s="19"/>
      <c r="F4053" s="9"/>
      <c r="I4053" s="55">
        <f t="array" ref="I4053">IF(D4053="","",INDEX('Товары '!$D$2:$D$78, MATCH(D4053, 'Товары '!$B$2:$B$78, 0)))
</f>
        <v>15</v>
      </c>
      <c r="J4053" s="55">
        <f>IF(D4053="","",VLOOKUP(D4053, 'Товары '!$B$2:$C$78, 2, FALSE))
</f>
        <v>6.9</v>
      </c>
      <c r="K4053" s="37">
        <f t="shared" si="79"/>
        <v>8.1</v>
      </c>
    </row>
    <row r="4054">
      <c r="A4054" s="31">
        <v>29.0</v>
      </c>
      <c r="B4054" s="38">
        <v>46017.0</v>
      </c>
      <c r="C4054" s="42">
        <v>0.8691319444444444</v>
      </c>
      <c r="D4054" s="9" t="s">
        <v>11</v>
      </c>
      <c r="E4054" s="19"/>
      <c r="F4054" s="19"/>
      <c r="I4054" s="55">
        <f t="array" ref="I4054">IF(D4054="","",INDEX('Товары '!$D$2:$D$78, MATCH(D4054, 'Товары '!$B$2:$B$78, 0)))
</f>
        <v>15</v>
      </c>
      <c r="J4054" s="55">
        <f>IF(D4054="","",VLOOKUP(D4054, 'Товары '!$B$2:$C$78, 2, FALSE))
</f>
        <v>9</v>
      </c>
      <c r="K4054" s="37">
        <f t="shared" si="79"/>
        <v>6</v>
      </c>
    </row>
    <row r="4055">
      <c r="A4055" s="31">
        <v>30.0</v>
      </c>
      <c r="B4055" s="38">
        <v>46017.0</v>
      </c>
      <c r="C4055" s="42">
        <v>0.8744444444444445</v>
      </c>
      <c r="D4055" s="9" t="s">
        <v>11</v>
      </c>
      <c r="E4055" s="19"/>
      <c r="F4055" s="19"/>
      <c r="I4055" s="55">
        <f t="array" ref="I4055">IF(D4055="","",INDEX('Товары '!$D$2:$D$78, MATCH(D4055, 'Товары '!$B$2:$B$78, 0)))
</f>
        <v>15</v>
      </c>
      <c r="J4055" s="55">
        <f>IF(D4055="","",VLOOKUP(D4055, 'Товары '!$B$2:$C$78, 2, FALSE))
</f>
        <v>9</v>
      </c>
      <c r="K4055" s="37">
        <f t="shared" si="79"/>
        <v>6</v>
      </c>
    </row>
    <row r="4056">
      <c r="A4056" s="31">
        <v>31.0</v>
      </c>
      <c r="B4056" s="38">
        <v>46017.0</v>
      </c>
      <c r="C4056" s="42">
        <v>0.8748958333333333</v>
      </c>
      <c r="D4056" s="9" t="s">
        <v>12</v>
      </c>
      <c r="E4056" s="19"/>
      <c r="F4056" s="19"/>
      <c r="I4056" s="55">
        <f t="array" ref="I4056">IF(D4056="","",INDEX('Товары '!$D$2:$D$78, MATCH(D4056, 'Товары '!$B$2:$B$78, 0)))
</f>
        <v>13</v>
      </c>
      <c r="J4056" s="55">
        <f>IF(D4056="","",VLOOKUP(D4056, 'Товары '!$B$2:$C$78, 2, FALSE))
</f>
        <v>6.4</v>
      </c>
      <c r="K4056" s="37">
        <f t="shared" si="79"/>
        <v>6.6</v>
      </c>
    </row>
    <row r="4057">
      <c r="A4057" s="31">
        <v>32.0</v>
      </c>
      <c r="B4057" s="32">
        <v>46017.0</v>
      </c>
      <c r="C4057" s="33">
        <v>0.8835995370370371</v>
      </c>
      <c r="D4057" s="9" t="s">
        <v>11</v>
      </c>
      <c r="E4057" s="19"/>
      <c r="F4057" s="19"/>
      <c r="I4057" s="55">
        <f t="array" ref="I4057">IF(D4057="","",INDEX('Товары '!$D$2:$D$78, MATCH(D4057, 'Товары '!$B$2:$B$78, 0)))
</f>
        <v>15</v>
      </c>
      <c r="J4057" s="55">
        <f>IF(D4057="","",VLOOKUP(D4057, 'Товары '!$B$2:$C$78, 2, FALSE))
</f>
        <v>9</v>
      </c>
      <c r="K4057" s="37">
        <f t="shared" si="79"/>
        <v>6</v>
      </c>
    </row>
    <row r="4058">
      <c r="A4058" s="31">
        <v>33.0</v>
      </c>
      <c r="B4058" s="32"/>
      <c r="C4058" s="33"/>
      <c r="D4058" s="9"/>
      <c r="E4058" s="19"/>
      <c r="F4058" s="56"/>
      <c r="I4058" s="55" t="str">
        <f t="array" ref="I4058">IF(D4058="","",INDEX('Товары '!$D$2:$D$78, MATCH(D4058, 'Товары '!$B$2:$B$78, 0)))
</f>
        <v/>
      </c>
      <c r="J4058" s="55" t="str">
        <f>IF(D4058="","",VLOOKUP(D4058, 'Товары '!$B$2:$C$78, 2, FALSE))
</f>
        <v/>
      </c>
      <c r="K4058" s="37">
        <f t="shared" si="79"/>
        <v>0</v>
      </c>
    </row>
    <row r="4059">
      <c r="A4059" s="31">
        <v>34.0</v>
      </c>
      <c r="B4059" s="32"/>
      <c r="C4059" s="33"/>
      <c r="D4059" s="9"/>
      <c r="E4059" s="19"/>
      <c r="F4059" s="9"/>
      <c r="I4059" s="55" t="str">
        <f t="array" ref="I4059">IF(D4059="","",INDEX('Товары '!$D$2:$D$78, MATCH(D4059, 'Товары '!$B$2:$B$78, 0)))
</f>
        <v/>
      </c>
      <c r="J4059" s="55" t="str">
        <f>IF(D4059="","",VLOOKUP(D4059, 'Товары '!$B$2:$C$78, 2, FALSE))
</f>
        <v/>
      </c>
      <c r="K4059" s="37">
        <f t="shared" si="79"/>
        <v>0</v>
      </c>
    </row>
    <row r="4060">
      <c r="A4060" s="31">
        <v>35.0</v>
      </c>
      <c r="B4060" s="38"/>
      <c r="C4060" s="42"/>
      <c r="D4060" s="9"/>
      <c r="E4060" s="19"/>
      <c r="F4060" s="19"/>
      <c r="I4060" s="55" t="str">
        <f t="array" ref="I4060">IF(D4060="","",INDEX('Товары '!$D$2:$D$78, MATCH(D4060, 'Товары '!$B$2:$B$78, 0)))
</f>
        <v/>
      </c>
      <c r="J4060" s="55" t="str">
        <f>IF(D4060="","",VLOOKUP(D4060, 'Товары '!$B$2:$C$78, 2, FALSE))
</f>
        <v/>
      </c>
      <c r="K4060" s="37">
        <f t="shared" si="79"/>
        <v>0</v>
      </c>
    </row>
    <row r="4061">
      <c r="A4061" s="31">
        <v>36.0</v>
      </c>
      <c r="B4061" s="38"/>
      <c r="C4061" s="42"/>
      <c r="D4061" s="9"/>
      <c r="E4061" s="19"/>
      <c r="F4061" s="19"/>
      <c r="I4061" s="55" t="str">
        <f t="array" ref="I4061">IF(D4061="","",INDEX('Товары '!$D$2:$D$78, MATCH(D4061, 'Товары '!$B$2:$B$78, 0)))
</f>
        <v/>
      </c>
      <c r="J4061" s="55" t="str">
        <f>IF(D4061="","",VLOOKUP(D4061, 'Товары '!$B$2:$C$78, 2, FALSE))
</f>
        <v/>
      </c>
      <c r="K4061" s="37">
        <f t="shared" si="79"/>
        <v>0</v>
      </c>
    </row>
    <row r="4062">
      <c r="A4062" s="31">
        <v>37.0</v>
      </c>
      <c r="B4062" s="32"/>
      <c r="C4062" s="33"/>
      <c r="D4062" s="9"/>
      <c r="E4062" s="19"/>
      <c r="F4062" s="19"/>
      <c r="I4062" s="55" t="str">
        <f t="array" ref="I4062">IF(D4062="","",INDEX('Товары '!$D$2:$D$78, MATCH(D4062, 'Товары '!$B$2:$B$78, 0)))
</f>
        <v/>
      </c>
      <c r="J4062" s="55" t="str">
        <f>IF(D4062="","",VLOOKUP(D4062, 'Товары '!$B$2:$C$78, 2, FALSE))
</f>
        <v/>
      </c>
      <c r="K4062" s="37">
        <f t="shared" si="79"/>
        <v>0</v>
      </c>
    </row>
    <row r="4063">
      <c r="A4063" s="31">
        <v>38.0</v>
      </c>
      <c r="B4063" s="38"/>
      <c r="C4063" s="42"/>
      <c r="D4063" s="9"/>
      <c r="E4063" s="19"/>
      <c r="F4063" s="19"/>
      <c r="I4063" s="55" t="str">
        <f t="array" ref="I4063">IF(D4063="","",INDEX('Товары '!$D$2:$D$78, MATCH(D4063, 'Товары '!$B$2:$B$78, 0)))
</f>
        <v/>
      </c>
      <c r="J4063" s="55" t="str">
        <f>IF(D4063="","",VLOOKUP(D4063, 'Товары '!$B$2:$C$78, 2, FALSE))
</f>
        <v/>
      </c>
      <c r="K4063" s="37">
        <f t="shared" si="79"/>
        <v>0</v>
      </c>
    </row>
    <row r="4064">
      <c r="A4064" s="31">
        <v>39.0</v>
      </c>
      <c r="B4064" s="38"/>
      <c r="C4064" s="42"/>
      <c r="D4064" s="9"/>
      <c r="E4064" s="19"/>
      <c r="F4064" s="19"/>
      <c r="I4064" s="55" t="str">
        <f t="array" ref="I4064">IF(D4064="","",INDEX('Товары '!$D$2:$D$78, MATCH(D4064, 'Товары '!$B$2:$B$78, 0)))
</f>
        <v/>
      </c>
      <c r="J4064" s="55" t="str">
        <f>IF(D4064="","",VLOOKUP(D4064, 'Товары '!$B$2:$C$78, 2, FALSE))
</f>
        <v/>
      </c>
      <c r="K4064" s="37">
        <f t="shared" si="79"/>
        <v>0</v>
      </c>
    </row>
    <row r="4065">
      <c r="A4065" s="31">
        <v>40.0</v>
      </c>
      <c r="B4065" s="38"/>
      <c r="C4065" s="42"/>
      <c r="D4065" s="9"/>
      <c r="E4065" s="19"/>
      <c r="F4065" s="19"/>
      <c r="I4065" s="55" t="str">
        <f t="array" ref="I4065">IF(D4065="","",INDEX('Товары '!$D$2:$D$78, MATCH(D4065, 'Товары '!$B$2:$B$78, 0)))
</f>
        <v/>
      </c>
      <c r="J4065" s="55" t="str">
        <f>IF(D4065="","",VLOOKUP(D4065, 'Товары '!$B$2:$C$78, 2, FALSE))
</f>
        <v/>
      </c>
      <c r="K4065" s="37">
        <f t="shared" si="79"/>
        <v>0</v>
      </c>
    </row>
    <row r="4066">
      <c r="A4066" s="31">
        <v>41.0</v>
      </c>
      <c r="B4066" s="38"/>
      <c r="C4066" s="42"/>
      <c r="D4066" s="9"/>
      <c r="E4066" s="19"/>
      <c r="F4066" s="9"/>
      <c r="I4066" s="55" t="str">
        <f t="array" ref="I4066">IF(D4066="","",INDEX('Товары '!$D$2:$D$78, MATCH(D4066, 'Товары '!$B$2:$B$78, 0)))
</f>
        <v/>
      </c>
      <c r="J4066" s="55" t="str">
        <f>IF(D4066="","",VLOOKUP(D4066, 'Товары '!$B$2:$C$78, 2, FALSE))
</f>
        <v/>
      </c>
      <c r="K4066" s="37">
        <f t="shared" si="79"/>
        <v>0</v>
      </c>
    </row>
    <row r="4067">
      <c r="A4067" s="31">
        <v>42.0</v>
      </c>
      <c r="B4067" s="32"/>
      <c r="C4067" s="33"/>
      <c r="D4067" s="9"/>
      <c r="E4067" s="19"/>
      <c r="F4067" s="19"/>
      <c r="I4067" s="19" t="str">
        <f t="array" ref="I4067">IF(D4067="","",INDEX('Товары '!$D$2:$D$78, MATCH(D4067, 'Товары '!$B$2:$B$78, 0)))
</f>
        <v/>
      </c>
      <c r="J4067" s="19" t="str">
        <f>IF(D4067="","",VLOOKUP(D4067, 'Товары '!$B$2:$C$78, 2, FALSE))
</f>
        <v/>
      </c>
      <c r="K4067" s="37">
        <f t="shared" si="79"/>
        <v>0</v>
      </c>
    </row>
    <row r="4068">
      <c r="A4068" s="31">
        <v>43.0</v>
      </c>
      <c r="B4068" s="32"/>
      <c r="C4068" s="33"/>
      <c r="D4068" s="9"/>
      <c r="E4068" s="19"/>
      <c r="F4068" s="19"/>
      <c r="I4068" s="19" t="str">
        <f t="array" ref="I4068">IF(D4068="","",INDEX('Товары '!$D$2:$D$78, MATCH(D4068, 'Товары '!$B$2:$B$78, 0)))
</f>
        <v/>
      </c>
      <c r="J4068" s="19" t="str">
        <f>IF(D4068="","",VLOOKUP(D4068, 'Товары '!$B$2:$C$78, 2, FALSE))
</f>
        <v/>
      </c>
      <c r="K4068" s="37">
        <f t="shared" si="79"/>
        <v>0</v>
      </c>
    </row>
    <row r="4069">
      <c r="A4069" s="31">
        <v>44.0</v>
      </c>
      <c r="B4069" s="45"/>
      <c r="C4069" s="46"/>
      <c r="D4069" s="9"/>
      <c r="E4069" s="19"/>
      <c r="F4069" s="19"/>
      <c r="I4069" s="19" t="str">
        <f t="array" ref="I4069">IF(D4069="","",INDEX('Товары '!$D$2:$D$78, MATCH(D4069, 'Товары '!$B$2:$B$78, 0)))
</f>
        <v/>
      </c>
      <c r="J4069" s="19" t="str">
        <f>IF(D4069="","",VLOOKUP(D4069, 'Товары '!$B$2:$C$78, 2, FALSE))
</f>
        <v/>
      </c>
      <c r="K4069" s="37">
        <f t="shared" si="79"/>
        <v>0</v>
      </c>
    </row>
    <row r="4070">
      <c r="A4070" s="31">
        <v>45.0</v>
      </c>
      <c r="B4070" s="32"/>
      <c r="C4070" s="33"/>
      <c r="D4070" s="9"/>
      <c r="E4070" s="19"/>
      <c r="F4070" s="19"/>
      <c r="I4070" s="19" t="str">
        <f t="array" ref="I4070">IF(D4070="","",INDEX('Товары '!$D$2:$D$78, MATCH(D4070, 'Товары '!$B$2:$B$78, 0)))
</f>
        <v/>
      </c>
      <c r="J4070" s="19" t="str">
        <f>IF(D4070="","",VLOOKUP(D4070, 'Товары '!$B$2:$C$78, 2, FALSE))
</f>
        <v/>
      </c>
      <c r="K4070" s="37">
        <f t="shared" si="79"/>
        <v>0</v>
      </c>
    </row>
    <row r="4071">
      <c r="A4071" s="31">
        <v>46.0</v>
      </c>
      <c r="B4071" s="32"/>
      <c r="C4071" s="33"/>
      <c r="D4071" s="9"/>
      <c r="E4071" s="19"/>
      <c r="F4071" s="19"/>
      <c r="I4071" s="19" t="str">
        <f t="array" ref="I4071">IF(D4071="","",INDEX('Товары '!$D$2:$D$78, MATCH(D4071, 'Товары '!$B$2:$B$78, 0)))
</f>
        <v/>
      </c>
      <c r="J4071" s="19" t="str">
        <f>IF(D4071="","",VLOOKUP(D4071, 'Товары '!$B$2:$C$78, 2, FALSE))
</f>
        <v/>
      </c>
      <c r="K4071" s="37">
        <f t="shared" si="79"/>
        <v>0</v>
      </c>
    </row>
    <row r="4072">
      <c r="A4072" s="31">
        <v>47.0</v>
      </c>
      <c r="B4072" s="32"/>
      <c r="C4072" s="33"/>
      <c r="D4072" s="9"/>
      <c r="E4072" s="19"/>
      <c r="F4072" s="19"/>
      <c r="I4072" s="19" t="str">
        <f t="array" ref="I4072">IF(D4072="","",INDEX('Товары '!$D$2:$D$78, MATCH(D4072, 'Товары '!$B$2:$B$78, 0)))
</f>
        <v/>
      </c>
      <c r="J4072" s="19" t="str">
        <f>IF(D4072="","",VLOOKUP(D4072, 'Товары '!$B$2:$C$78, 2, FALSE))
</f>
        <v/>
      </c>
      <c r="K4072" s="37">
        <f t="shared" si="79"/>
        <v>0</v>
      </c>
    </row>
    <row r="4073">
      <c r="A4073" s="31">
        <v>48.0</v>
      </c>
      <c r="B4073" s="45"/>
      <c r="C4073" s="46"/>
      <c r="D4073" s="23"/>
      <c r="E4073" s="19"/>
      <c r="F4073" s="19"/>
      <c r="I4073" s="19" t="str">
        <f t="array" ref="I4073">IF(D4073="","",INDEX('Товары '!$D$2:$D$78, MATCH(D4073, 'Товары '!$B$2:$B$78, 0)))
</f>
        <v/>
      </c>
      <c r="J4073" s="19" t="str">
        <f>IF(D4073="","",VLOOKUP(D4073, 'Товары '!$B$2:$C$78, 2, FALSE))
</f>
        <v/>
      </c>
      <c r="K4073" s="37">
        <f t="shared" si="79"/>
        <v>0</v>
      </c>
    </row>
    <row r="4074">
      <c r="A4074" s="31">
        <v>49.0</v>
      </c>
      <c r="B4074" s="45"/>
      <c r="C4074" s="46"/>
      <c r="D4074" s="23"/>
      <c r="E4074" s="19"/>
      <c r="F4074" s="19"/>
      <c r="I4074" s="19" t="str">
        <f t="array" ref="I4074">IF(D4074="","",INDEX('Товары '!$D$2:$D$78, MATCH(D4074, 'Товары '!$B$2:$B$78, 0)))
</f>
        <v/>
      </c>
      <c r="J4074" s="19" t="str">
        <f>IF(D4074="","",VLOOKUP(D4074, 'Товары '!$B$2:$C$78, 2, FALSE))
</f>
        <v/>
      </c>
      <c r="K4074" s="37">
        <f t="shared" si="79"/>
        <v>0</v>
      </c>
    </row>
    <row r="4075">
      <c r="A4075" s="31">
        <v>50.0</v>
      </c>
      <c r="B4075" s="45"/>
      <c r="C4075" s="46"/>
      <c r="D4075" s="23"/>
      <c r="E4075" s="19"/>
      <c r="F4075" s="19"/>
      <c r="I4075" s="19" t="str">
        <f t="array" ref="I4075">IF(D4075="","",INDEX('Товары '!$D$2:$D$78, MATCH(D4075, 'Товары '!$B$2:$B$78, 0)))
</f>
        <v/>
      </c>
      <c r="J4075" s="19" t="str">
        <f>IF(D4075="","",VLOOKUP(D4075, 'Товары '!$B$2:$C$78, 2, FALSE))
</f>
        <v/>
      </c>
      <c r="K4075" s="37">
        <f t="shared" si="79"/>
        <v>0</v>
      </c>
    </row>
    <row r="4076">
      <c r="A4076" s="31">
        <v>51.0</v>
      </c>
      <c r="B4076" s="45"/>
      <c r="C4076" s="46"/>
      <c r="D4076" s="23"/>
      <c r="E4076" s="19"/>
      <c r="F4076" s="19"/>
      <c r="I4076" s="19" t="str">
        <f t="array" ref="I4076">IF(D4076="","",INDEX('Товары '!$D$2:$D$78, MATCH(D4076, 'Товары '!$B$2:$B$78, 0)))
</f>
        <v/>
      </c>
      <c r="J4076" s="19" t="str">
        <f>IF(D4076="","",VLOOKUP(D4076, 'Товары '!$B$2:$C$78, 2, FALSE))
</f>
        <v/>
      </c>
      <c r="K4076" s="37">
        <f t="shared" si="79"/>
        <v>0</v>
      </c>
    </row>
    <row r="4077">
      <c r="A4077" s="31">
        <v>52.0</v>
      </c>
      <c r="B4077" s="45"/>
      <c r="C4077" s="46"/>
      <c r="D4077" s="23"/>
      <c r="E4077" s="19"/>
      <c r="F4077" s="19"/>
      <c r="I4077" s="19" t="str">
        <f t="array" ref="I4077">IF(D4077="","",INDEX('Товары '!$D$2:$D$78, MATCH(D4077, 'Товары '!$B$2:$B$78, 0)))
</f>
        <v/>
      </c>
      <c r="J4077" s="19" t="str">
        <f>IF(D4077="","",VLOOKUP(D4077, 'Товары '!$B$2:$C$78, 2, FALSE))
</f>
        <v/>
      </c>
      <c r="K4077" s="37">
        <f t="shared" si="79"/>
        <v>0</v>
      </c>
    </row>
    <row r="4078">
      <c r="A4078" s="31">
        <v>53.0</v>
      </c>
      <c r="B4078" s="45"/>
      <c r="C4078" s="46"/>
      <c r="D4078" s="23"/>
      <c r="E4078" s="19"/>
      <c r="F4078" s="19"/>
      <c r="I4078" s="19" t="str">
        <f t="array" ref="I4078">IF(D4078="","",INDEX('Товары '!$D$2:$D$78, MATCH(D4078, 'Товары '!$B$2:$B$78, 0)))
</f>
        <v/>
      </c>
      <c r="J4078" s="19" t="str">
        <f>IF(D4078="","",VLOOKUP(D4078, 'Товары '!$B$2:$C$78, 2, FALSE))
</f>
        <v/>
      </c>
      <c r="K4078" s="37">
        <f t="shared" si="79"/>
        <v>0</v>
      </c>
    </row>
    <row r="4079">
      <c r="A4079" s="31">
        <v>54.0</v>
      </c>
      <c r="B4079" s="45"/>
      <c r="C4079" s="46"/>
      <c r="D4079" s="23"/>
      <c r="E4079" s="19"/>
      <c r="F4079" s="19"/>
      <c r="I4079" s="19" t="str">
        <f t="array" ref="I4079">IF(D4079="","",INDEX('Товары '!$D$2:$D$78, MATCH(D4079, 'Товары '!$B$2:$B$78, 0)))
</f>
        <v/>
      </c>
      <c r="J4079" s="19" t="str">
        <f>IF(D4079="","",VLOOKUP(D4079, 'Товары '!$B$2:$C$78, 2, FALSE))
</f>
        <v/>
      </c>
      <c r="K4079" s="37">
        <f t="shared" si="79"/>
        <v>0</v>
      </c>
    </row>
    <row r="4080">
      <c r="A4080" s="31">
        <v>55.0</v>
      </c>
      <c r="B4080" s="45"/>
      <c r="C4080" s="46"/>
      <c r="D4080" s="23"/>
      <c r="E4080" s="19"/>
      <c r="F4080" s="19"/>
      <c r="I4080" s="19" t="str">
        <f t="array" ref="I4080">IF(D4080="","",INDEX('Товары '!$D$2:$D$78, MATCH(D4080, 'Товары '!$B$2:$B$78, 0)))
</f>
        <v/>
      </c>
      <c r="J4080" s="19" t="str">
        <f>IF(D4080="","",VLOOKUP(D4080, 'Товары '!$B$2:$C$78, 2, FALSE))
</f>
        <v/>
      </c>
      <c r="K4080" s="37">
        <f t="shared" si="79"/>
        <v>0</v>
      </c>
    </row>
    <row r="4081">
      <c r="A4081" s="31">
        <v>56.0</v>
      </c>
      <c r="B4081" s="45"/>
      <c r="C4081" s="46"/>
      <c r="D4081" s="23"/>
      <c r="E4081" s="19"/>
      <c r="F4081" s="19"/>
      <c r="I4081" s="19" t="str">
        <f t="array" ref="I4081">IF(D4081="","",INDEX('Товары '!$D$2:$D$78, MATCH(D4081, 'Товары '!$B$2:$B$78, 0)))
</f>
        <v/>
      </c>
      <c r="J4081" s="19" t="str">
        <f>IF(D4081="","",VLOOKUP(D4081, 'Товары '!$B$2:$C$78, 2, FALSE))
</f>
        <v/>
      </c>
      <c r="K4081" s="37">
        <f t="shared" si="79"/>
        <v>0</v>
      </c>
    </row>
    <row r="4082">
      <c r="A4082" s="31">
        <v>57.0</v>
      </c>
      <c r="B4082" s="45"/>
      <c r="C4082" s="46"/>
      <c r="D4082" s="23"/>
      <c r="E4082" s="19"/>
      <c r="F4082" s="19"/>
      <c r="I4082" s="19" t="str">
        <f t="array" ref="I4082">IF(D4082="","",INDEX('Товары '!$D$2:$D$78, MATCH(D4082, 'Товары '!$B$2:$B$78, 0)))
</f>
        <v/>
      </c>
      <c r="J4082" s="19" t="str">
        <f>IF(D4082="","",VLOOKUP(D4082, 'Товары '!$B$2:$C$78, 2, FALSE))
</f>
        <v/>
      </c>
      <c r="K4082" s="37">
        <f t="shared" si="79"/>
        <v>0</v>
      </c>
    </row>
    <row r="4083">
      <c r="A4083" s="31">
        <v>58.0</v>
      </c>
      <c r="B4083" s="45"/>
      <c r="C4083" s="46"/>
      <c r="D4083" s="23"/>
      <c r="E4083" s="19"/>
      <c r="F4083" s="19"/>
      <c r="I4083" s="19" t="str">
        <f t="array" ref="I4083">IF(D4083="","",INDEX('Товары '!$D$2:$D$78, MATCH(D4083, 'Товары '!$B$2:$B$78, 0)))
</f>
        <v/>
      </c>
      <c r="J4083" s="19" t="str">
        <f>IF(D4083="","",VLOOKUP(D4083, 'Товары '!$B$2:$C$78, 2, FALSE))
</f>
        <v/>
      </c>
      <c r="K4083" s="37">
        <f t="shared" si="79"/>
        <v>0</v>
      </c>
    </row>
    <row r="4084">
      <c r="A4084" s="31">
        <v>59.0</v>
      </c>
      <c r="B4084" s="45"/>
      <c r="C4084" s="46"/>
      <c r="D4084" s="23"/>
      <c r="E4084" s="19"/>
      <c r="F4084" s="19"/>
      <c r="I4084" s="19" t="str">
        <f t="array" ref="I4084">IF(D4084="","",INDEX('Товары '!$D$2:$D$78, MATCH(D4084, 'Товары '!$B$2:$B$78, 0)))
</f>
        <v/>
      </c>
      <c r="J4084" s="19" t="str">
        <f>IF(D4084="","",VLOOKUP(D4084, 'Товары '!$B$2:$C$78, 2, FALSE))
</f>
        <v/>
      </c>
      <c r="K4084" s="37">
        <f t="shared" si="79"/>
        <v>0</v>
      </c>
    </row>
    <row r="4085">
      <c r="A4085" s="31">
        <v>60.0</v>
      </c>
      <c r="B4085" s="45"/>
      <c r="C4085" s="46"/>
      <c r="D4085" s="23"/>
      <c r="E4085" s="19"/>
      <c r="F4085" s="19"/>
      <c r="I4085" s="19" t="str">
        <f t="array" ref="I4085">IF(D4085="","",INDEX('Товары '!$D$2:$D$78, MATCH(D4085, 'Товары '!$B$2:$B$78, 0)))
</f>
        <v/>
      </c>
      <c r="J4085" s="19" t="str">
        <f>IF(D4085="","",VLOOKUP(D4085, 'Товары '!$B$2:$C$78, 2, FALSE))
</f>
        <v/>
      </c>
      <c r="K4085" s="37">
        <f t="shared" si="79"/>
        <v>0</v>
      </c>
    </row>
    <row r="4086">
      <c r="A4086" s="24" t="s">
        <v>0</v>
      </c>
      <c r="B4086" s="25" t="s">
        <v>1</v>
      </c>
      <c r="C4086" s="26" t="s">
        <v>2</v>
      </c>
      <c r="D4086" s="27" t="s">
        <v>3</v>
      </c>
      <c r="E4086" s="24" t="s">
        <v>4</v>
      </c>
      <c r="F4086" s="24" t="s">
        <v>5</v>
      </c>
      <c r="G4086" s="28" t="s">
        <v>6</v>
      </c>
      <c r="H4086" s="47" t="s">
        <v>7</v>
      </c>
      <c r="I4086" s="24" t="s">
        <v>8</v>
      </c>
      <c r="J4086" s="24" t="s">
        <v>9</v>
      </c>
      <c r="K4086" s="30" t="s">
        <v>10</v>
      </c>
    </row>
    <row r="4089">
      <c r="A4089" s="31">
        <v>1.0</v>
      </c>
      <c r="B4089" s="38">
        <v>46018.0</v>
      </c>
      <c r="C4089" s="42">
        <v>0.5717708333333333</v>
      </c>
      <c r="D4089" s="9" t="s">
        <v>11</v>
      </c>
      <c r="E4089" s="19"/>
      <c r="F4089" s="56"/>
      <c r="G4089" s="53">
        <f>SUM(K4089:K4149)</f>
        <v>225</v>
      </c>
      <c r="H4089" s="54">
        <f>SUM(J4089:K4149)</f>
        <v>523</v>
      </c>
      <c r="I4089" s="55">
        <f t="array" ref="I4089">IF(D4089="","",INDEX('Товары '!$D$2:$D$78, MATCH(D4089, 'Товары '!$B$2:$B$78, 0)))
</f>
        <v>15</v>
      </c>
      <c r="J4089" s="55">
        <f>IF(D4089="","",VLOOKUP(D4089, 'Товары '!$B$2:$C$78, 2, FALSE))
</f>
        <v>9</v>
      </c>
      <c r="K4089" s="37">
        <f t="shared" ref="K4089:K4149" si="80">IF(OR(I4089="", J4089=""), "", VALUE(I4089) - VALUE(J4089))-F4089
</f>
        <v>6</v>
      </c>
    </row>
    <row r="4090">
      <c r="A4090" s="31">
        <v>2.0</v>
      </c>
      <c r="B4090" s="38">
        <v>46018.0</v>
      </c>
      <c r="C4090" s="39">
        <v>0.5718981481481481</v>
      </c>
      <c r="D4090" s="9" t="s">
        <v>40</v>
      </c>
      <c r="E4090" s="19"/>
      <c r="F4090" s="9">
        <v>5.0</v>
      </c>
      <c r="I4090" s="55">
        <f t="array" ref="I4090">IF(D4090="","",INDEX('Товары '!$D$2:$D$78, MATCH(D4090, 'Товары '!$B$2:$B$78, 0)))
</f>
        <v>65</v>
      </c>
      <c r="J4090" s="55">
        <f>IF(D4090="","",VLOOKUP(D4090, 'Товары '!$B$2:$C$78, 2, FALSE))
</f>
        <v>37.5</v>
      </c>
      <c r="K4090" s="37">
        <f t="shared" si="80"/>
        <v>22.5</v>
      </c>
    </row>
    <row r="4091">
      <c r="A4091" s="31">
        <v>3.0</v>
      </c>
      <c r="B4091" s="41">
        <v>46018.0</v>
      </c>
      <c r="C4091" s="42">
        <v>0.5893634259259259</v>
      </c>
      <c r="D4091" s="9" t="s">
        <v>23</v>
      </c>
      <c r="E4091" s="19"/>
      <c r="F4091" s="19"/>
      <c r="I4091" s="31">
        <f t="array" ref="I4091">IF(D4091="","",INDEX('Товары '!$D$2:$D$78, MATCH(D4091, 'Товары '!$B$2:$B$78, 0)))
</f>
        <v>15</v>
      </c>
      <c r="J4091" s="55">
        <f>IF(D4091="","",VLOOKUP(D4091, 'Товары '!$B$2:$C$78, 2, FALSE))
</f>
        <v>8.5</v>
      </c>
      <c r="K4091" s="37">
        <f t="shared" si="80"/>
        <v>6.5</v>
      </c>
    </row>
    <row r="4092">
      <c r="A4092" s="31">
        <v>4.0</v>
      </c>
      <c r="B4092" s="41">
        <v>46018.0</v>
      </c>
      <c r="C4092" s="42">
        <v>0.5929513888888889</v>
      </c>
      <c r="D4092" s="9" t="s">
        <v>14</v>
      </c>
      <c r="E4092" s="19"/>
      <c r="F4092" s="19"/>
      <c r="I4092" s="55">
        <f t="array" ref="I4092">IF(D4092="","",INDEX('Товары '!$D$2:$D$78, MATCH(D4092, 'Товары '!$B$2:$B$78, 0)))
</f>
        <v>15</v>
      </c>
      <c r="J4092" s="55">
        <f>IF(D4092="","",VLOOKUP(D4092, 'Товары '!$B$2:$C$78, 2, FALSE))
</f>
        <v>9</v>
      </c>
      <c r="K4092" s="37">
        <f t="shared" si="80"/>
        <v>6</v>
      </c>
    </row>
    <row r="4093">
      <c r="A4093" s="31">
        <v>5.0</v>
      </c>
      <c r="B4093" s="41">
        <v>46018.0</v>
      </c>
      <c r="C4093" s="42">
        <v>0.5933680555555556</v>
      </c>
      <c r="D4093" s="9" t="s">
        <v>14</v>
      </c>
      <c r="E4093" s="19"/>
      <c r="F4093" s="19"/>
      <c r="I4093" s="55">
        <f t="array" ref="I4093">IF(D4093="","",INDEX('Товары '!$D$2:$D$78, MATCH(D4093, 'Товары '!$B$2:$B$78, 0)))
</f>
        <v>15</v>
      </c>
      <c r="J4093" s="55">
        <f>IF(D4093="","",VLOOKUP(D4093, 'Товары '!$B$2:$C$78, 2, FALSE))
</f>
        <v>9</v>
      </c>
      <c r="K4093" s="37">
        <f t="shared" si="80"/>
        <v>6</v>
      </c>
    </row>
    <row r="4094">
      <c r="A4094" s="31">
        <v>6.0</v>
      </c>
      <c r="B4094" s="38">
        <v>46018.0</v>
      </c>
      <c r="C4094" s="42">
        <v>0.5934722222222222</v>
      </c>
      <c r="D4094" s="9" t="s">
        <v>14</v>
      </c>
      <c r="E4094" s="19"/>
      <c r="F4094" s="9"/>
      <c r="I4094" s="55">
        <f t="array" ref="I4094">IF(D4094="","",INDEX('Товары '!$D$2:$D$78, MATCH(D4094, 'Товары '!$B$2:$B$78, 0)))
</f>
        <v>15</v>
      </c>
      <c r="J4094" s="55">
        <f>IF(D4094="","",VLOOKUP(D4094, 'Товары '!$B$2:$C$78, 2, FALSE))
</f>
        <v>9</v>
      </c>
      <c r="K4094" s="37">
        <f t="shared" si="80"/>
        <v>6</v>
      </c>
    </row>
    <row r="4095">
      <c r="A4095" s="31">
        <v>7.0</v>
      </c>
      <c r="B4095" s="38">
        <v>46018.0</v>
      </c>
      <c r="C4095" s="42">
        <v>0.6024652777777778</v>
      </c>
      <c r="D4095" s="9" t="s">
        <v>11</v>
      </c>
      <c r="E4095" s="19"/>
      <c r="F4095" s="9"/>
      <c r="I4095" s="55">
        <f t="array" ref="I4095">IF(D4095="","",INDEX('Товары '!$D$2:$D$78, MATCH(D4095, 'Товары '!$B$2:$B$78, 0)))
</f>
        <v>15</v>
      </c>
      <c r="J4095" s="55">
        <f>IF(D4095="","",VLOOKUP(D4095, 'Товары '!$B$2:$C$78, 2, FALSE))
</f>
        <v>9</v>
      </c>
      <c r="K4095" s="37">
        <f t="shared" si="80"/>
        <v>6</v>
      </c>
    </row>
    <row r="4096">
      <c r="A4096" s="31">
        <v>8.0</v>
      </c>
      <c r="B4096" s="38">
        <v>46018.0</v>
      </c>
      <c r="C4096" s="42">
        <v>0.6024652777777778</v>
      </c>
      <c r="D4096" s="9" t="s">
        <v>11</v>
      </c>
      <c r="E4096" s="19"/>
      <c r="F4096" s="19"/>
      <c r="I4096" s="55">
        <f t="array" ref="I4096">IF(D4096="","",INDEX('Товары '!$D$2:$D$78, MATCH(D4096, 'Товары '!$B$2:$B$78, 0)))
</f>
        <v>15</v>
      </c>
      <c r="J4096" s="55">
        <f>IF(D4096="","",VLOOKUP(D4096, 'Товары '!$B$2:$C$78, 2, FALSE))
</f>
        <v>9</v>
      </c>
      <c r="K4096" s="37">
        <f t="shared" si="80"/>
        <v>6</v>
      </c>
    </row>
    <row r="4097">
      <c r="A4097" s="31">
        <v>9.0</v>
      </c>
      <c r="B4097" s="38">
        <v>46018.0</v>
      </c>
      <c r="C4097" s="42">
        <v>0.6025578703703703</v>
      </c>
      <c r="D4097" s="9" t="s">
        <v>12</v>
      </c>
      <c r="E4097" s="19"/>
      <c r="F4097" s="19"/>
      <c r="I4097" s="55">
        <f t="array" ref="I4097">IF(D4097="","",INDEX('Товары '!$D$2:$D$78, MATCH(D4097, 'Товары '!$B$2:$B$78, 0)))
</f>
        <v>13</v>
      </c>
      <c r="J4097" s="55">
        <f>IF(D4097="","",VLOOKUP(D4097, 'Товары '!$B$2:$C$78, 2, FALSE))
</f>
        <v>6.4</v>
      </c>
      <c r="K4097" s="37">
        <f t="shared" si="80"/>
        <v>6.6</v>
      </c>
    </row>
    <row r="4098">
      <c r="A4098" s="31">
        <v>10.0</v>
      </c>
      <c r="B4098" s="38">
        <v>46018.0</v>
      </c>
      <c r="C4098" s="42">
        <v>0.6357175925925926</v>
      </c>
      <c r="D4098" s="9" t="s">
        <v>15</v>
      </c>
      <c r="E4098" s="19"/>
      <c r="F4098" s="19"/>
      <c r="I4098" s="31">
        <f t="array" ref="I4098">IF(D4098="","",INDEX('Товары '!$D$2:$D$78, MATCH(D4098, 'Товары '!$B$2:$B$78, 0)))
</f>
        <v>15</v>
      </c>
      <c r="J4098" s="55">
        <f>IF(D4098="","",VLOOKUP(D4098, 'Товары '!$B$2:$C$78, 2, FALSE))
</f>
        <v>9</v>
      </c>
      <c r="K4098" s="37">
        <f t="shared" si="80"/>
        <v>6</v>
      </c>
    </row>
    <row r="4099">
      <c r="A4099" s="31">
        <v>11.0</v>
      </c>
      <c r="B4099" s="38">
        <v>46018.0</v>
      </c>
      <c r="C4099" s="42">
        <v>0.6374884259259259</v>
      </c>
      <c r="D4099" s="9" t="s">
        <v>16</v>
      </c>
      <c r="E4099" s="19"/>
      <c r="F4099" s="19"/>
      <c r="I4099" s="31">
        <f t="array" ref="I4099">IF(D4099="","",INDEX('Товары '!$D$2:$D$78, MATCH(D4099, 'Товары '!$B$2:$B$78, 0)))
</f>
        <v>15</v>
      </c>
      <c r="J4099" s="55">
        <f>IF(D4099="","",VLOOKUP(D4099, 'Товары '!$B$2:$C$78, 2, FALSE))
</f>
        <v>8.5</v>
      </c>
      <c r="K4099" s="37">
        <f t="shared" si="80"/>
        <v>6.5</v>
      </c>
    </row>
    <row r="4100">
      <c r="A4100" s="31">
        <v>12.0</v>
      </c>
      <c r="B4100" s="38">
        <v>46018.0</v>
      </c>
      <c r="C4100" s="42">
        <v>0.6524768518518519</v>
      </c>
      <c r="D4100" s="9" t="s">
        <v>42</v>
      </c>
      <c r="E4100" s="19"/>
      <c r="F4100" s="19"/>
      <c r="I4100" s="57">
        <v>10.0</v>
      </c>
      <c r="J4100" s="57">
        <v>0.0</v>
      </c>
      <c r="K4100" s="37">
        <f t="shared" si="80"/>
        <v>10</v>
      </c>
    </row>
    <row r="4101">
      <c r="A4101" s="19"/>
      <c r="B4101" s="38">
        <v>46018.0</v>
      </c>
      <c r="C4101" s="42">
        <v>0.6688541666666666</v>
      </c>
      <c r="D4101" s="9" t="s">
        <v>14</v>
      </c>
      <c r="E4101" s="19"/>
      <c r="F4101" s="9"/>
      <c r="I4101" s="55">
        <f t="array" ref="I4101">IF(D4101="","",INDEX('Товары '!$D$2:$D$78, MATCH(D4101, 'Товары '!$B$2:$B$78, 0)))
</f>
        <v>15</v>
      </c>
      <c r="J4101" s="55">
        <f>IF(D4101="","",VLOOKUP(D4101, 'Товары '!$B$2:$C$78, 2, FALSE))
</f>
        <v>9</v>
      </c>
      <c r="K4101" s="37">
        <f t="shared" si="80"/>
        <v>6</v>
      </c>
    </row>
    <row r="4102">
      <c r="A4102" s="31">
        <v>13.0</v>
      </c>
      <c r="B4102" s="38">
        <v>46018.0</v>
      </c>
      <c r="C4102" s="42">
        <v>0.668900462962963</v>
      </c>
      <c r="D4102" s="9" t="s">
        <v>14</v>
      </c>
      <c r="E4102" s="19"/>
      <c r="F4102" s="19"/>
      <c r="I4102" s="55">
        <f t="array" ref="I4102">IF(D4102="","",INDEX('Товары '!$D$2:$D$78, MATCH(D4102, 'Товары '!$B$2:$B$78, 0)))
</f>
        <v>15</v>
      </c>
      <c r="J4102" s="55">
        <f>IF(D4102="","",VLOOKUP(D4102, 'Товары '!$B$2:$C$78, 2, FALSE))
</f>
        <v>9</v>
      </c>
      <c r="K4102" s="37">
        <f t="shared" si="80"/>
        <v>6</v>
      </c>
    </row>
    <row r="4103">
      <c r="A4103" s="31">
        <v>14.0</v>
      </c>
      <c r="B4103" s="38">
        <v>46018.0</v>
      </c>
      <c r="C4103" s="42">
        <v>0.6690277777777778</v>
      </c>
      <c r="D4103" s="9" t="s">
        <v>23</v>
      </c>
      <c r="E4103" s="19"/>
      <c r="F4103" s="19"/>
      <c r="I4103" s="55">
        <f t="array" ref="I4103">IF(D4103="","",INDEX('Товары '!$D$2:$D$78, MATCH(D4103, 'Товары '!$B$2:$B$78, 0)))
</f>
        <v>15</v>
      </c>
      <c r="J4103" s="55">
        <f>IF(D4103="","",VLOOKUP(D4103, 'Товары '!$B$2:$C$78, 2, FALSE))
</f>
        <v>8.5</v>
      </c>
      <c r="K4103" s="37">
        <f t="shared" si="80"/>
        <v>6.5</v>
      </c>
    </row>
    <row r="4104">
      <c r="A4104" s="31">
        <v>15.0</v>
      </c>
      <c r="B4104" s="38">
        <v>46018.0</v>
      </c>
      <c r="C4104" s="42">
        <v>0.6744907407407408</v>
      </c>
      <c r="D4104" s="9" t="s">
        <v>21</v>
      </c>
      <c r="E4104" s="19"/>
      <c r="F4104" s="19"/>
      <c r="I4104" s="55">
        <f t="array" ref="I4104">IF(D4104="","",INDEX('Товары '!$D$2:$D$78, MATCH(D4104, 'Товары '!$B$2:$B$78, 0)))
</f>
        <v>15</v>
      </c>
      <c r="J4104" s="55">
        <f>IF(D4104="","",VLOOKUP(D4104, 'Товары '!$B$2:$C$78, 2, FALSE))
</f>
        <v>6.9</v>
      </c>
      <c r="K4104" s="37">
        <f t="shared" si="80"/>
        <v>8.1</v>
      </c>
    </row>
    <row r="4105">
      <c r="A4105" s="31">
        <v>16.0</v>
      </c>
      <c r="B4105" s="38">
        <v>46018.0</v>
      </c>
      <c r="C4105" s="42">
        <v>0.7037152777777778</v>
      </c>
      <c r="D4105" s="9" t="s">
        <v>15</v>
      </c>
      <c r="E4105" s="19"/>
      <c r="F4105" s="19"/>
      <c r="I4105" s="55">
        <f t="array" ref="I4105">IF(D4105="","",INDEX('Товары '!$D$2:$D$78, MATCH(D4105, 'Товары '!$B$2:$B$78, 0)))
</f>
        <v>15</v>
      </c>
      <c r="J4105" s="55">
        <f>IF(D4105="","",VLOOKUP(D4105, 'Товары '!$B$2:$C$78, 2, FALSE))
</f>
        <v>9</v>
      </c>
      <c r="K4105" s="37">
        <f t="shared" si="80"/>
        <v>6</v>
      </c>
    </row>
    <row r="4106">
      <c r="A4106" s="31">
        <v>17.0</v>
      </c>
      <c r="B4106" s="38">
        <v>46018.0</v>
      </c>
      <c r="C4106" s="42">
        <v>0.7275810185185185</v>
      </c>
      <c r="D4106" s="9" t="s">
        <v>22</v>
      </c>
      <c r="E4106" s="19"/>
      <c r="F4106" s="19"/>
      <c r="I4106" s="55">
        <f t="array" ref="I4106">IF(D4106="","",INDEX('Товары '!$D$2:$D$78, MATCH(D4106, 'Товары '!$B$2:$B$78, 0)))
</f>
        <v>15</v>
      </c>
      <c r="J4106" s="55">
        <f>IF(D4106="","",VLOOKUP(D4106, 'Товары '!$B$2:$C$78, 2, FALSE))
</f>
        <v>6</v>
      </c>
      <c r="K4106" s="37">
        <f t="shared" si="80"/>
        <v>9</v>
      </c>
    </row>
    <row r="4107">
      <c r="A4107" s="31">
        <v>18.0</v>
      </c>
      <c r="B4107" s="38">
        <v>46018.0</v>
      </c>
      <c r="C4107" s="42">
        <v>0.7337037037037037</v>
      </c>
      <c r="D4107" s="9" t="s">
        <v>47</v>
      </c>
      <c r="E4107" s="19"/>
      <c r="F4107" s="9">
        <v>5.0</v>
      </c>
      <c r="I4107" s="55">
        <f t="array" ref="I4107">IF(D4107="","",INDEX('Товары '!$D$2:$D$78, MATCH(D4107, 'Товары '!$B$2:$B$78, 0)))
</f>
        <v>75</v>
      </c>
      <c r="J4107" s="55">
        <f>IF(D4107="","",VLOOKUP(D4107, 'Товары '!$B$2:$C$78, 2, FALSE))
</f>
        <v>44</v>
      </c>
      <c r="K4107" s="37">
        <f t="shared" si="80"/>
        <v>26</v>
      </c>
    </row>
    <row r="4108">
      <c r="A4108" s="31">
        <v>19.0</v>
      </c>
      <c r="B4108" s="38">
        <v>46018.0</v>
      </c>
      <c r="C4108" s="42">
        <v>0.7348032407407408</v>
      </c>
      <c r="D4108" s="9" t="s">
        <v>29</v>
      </c>
      <c r="E4108" s="19"/>
      <c r="F4108" s="9"/>
      <c r="I4108" s="55">
        <f t="array" ref="I4108">IF(D4108="","",INDEX('Товары '!$D$2:$D$78, MATCH(D4108, 'Товары '!$B$2:$B$78, 0)))
</f>
        <v>13</v>
      </c>
      <c r="J4108" s="55">
        <f>IF(D4108="","",VLOOKUP(D4108, 'Товары '!$B$2:$C$78, 2, FALSE))
</f>
        <v>7</v>
      </c>
      <c r="K4108" s="37">
        <f t="shared" si="80"/>
        <v>6</v>
      </c>
    </row>
    <row r="4109">
      <c r="A4109" s="31">
        <v>20.0</v>
      </c>
      <c r="B4109" s="38">
        <v>46018.0</v>
      </c>
      <c r="C4109" s="42">
        <v>0.7349074074074075</v>
      </c>
      <c r="D4109" s="9" t="s">
        <v>25</v>
      </c>
      <c r="E4109" s="19"/>
      <c r="F4109" s="19"/>
      <c r="I4109" s="57">
        <v>45.0</v>
      </c>
      <c r="J4109" s="57">
        <v>28.0</v>
      </c>
      <c r="K4109" s="37">
        <f t="shared" si="80"/>
        <v>17</v>
      </c>
    </row>
    <row r="4110">
      <c r="A4110" s="31">
        <v>21.0</v>
      </c>
      <c r="B4110" s="38">
        <v>46018.0</v>
      </c>
      <c r="C4110" s="42">
        <v>0.7946064814814815</v>
      </c>
      <c r="D4110" s="9" t="s">
        <v>11</v>
      </c>
      <c r="E4110" s="19"/>
      <c r="F4110" s="19"/>
      <c r="I4110" s="55">
        <f t="array" ref="I4110">IF(D4110="","",INDEX('Товары '!$D$2:$D$78, MATCH(D4110, 'Товары '!$B$2:$B$78, 0)))
</f>
        <v>15</v>
      </c>
      <c r="J4110" s="55">
        <f>IF(D4110="","",VLOOKUP(D4110, 'Товары '!$B$2:$C$78, 2, FALSE))
</f>
        <v>9</v>
      </c>
      <c r="K4110" s="37">
        <f t="shared" si="80"/>
        <v>6</v>
      </c>
    </row>
    <row r="4111">
      <c r="A4111" s="31">
        <v>22.0</v>
      </c>
      <c r="B4111" s="38">
        <v>46018.0</v>
      </c>
      <c r="C4111" s="42">
        <v>0.8054398148148149</v>
      </c>
      <c r="D4111" s="9" t="s">
        <v>21</v>
      </c>
      <c r="E4111" s="19"/>
      <c r="F4111" s="19"/>
      <c r="I4111" s="55">
        <f t="array" ref="I4111">IF(D4111="","",INDEX('Товары '!$D$2:$D$78, MATCH(D4111, 'Товары '!$B$2:$B$78, 0)))
</f>
        <v>15</v>
      </c>
      <c r="J4111" s="55">
        <f>IF(D4111="","",VLOOKUP(D4111, 'Товары '!$B$2:$C$78, 2, FALSE))
</f>
        <v>6.9</v>
      </c>
      <c r="K4111" s="37">
        <f t="shared" si="80"/>
        <v>8.1</v>
      </c>
    </row>
    <row r="4112">
      <c r="A4112" s="31">
        <v>23.0</v>
      </c>
      <c r="B4112" s="38">
        <v>46018.0</v>
      </c>
      <c r="C4112" s="42">
        <v>0.8054513888888889</v>
      </c>
      <c r="D4112" s="9" t="s">
        <v>21</v>
      </c>
      <c r="E4112" s="19"/>
      <c r="F4112" s="19"/>
      <c r="I4112" s="55">
        <f t="array" ref="I4112">IF(D4112="","",INDEX('Товары '!$D$2:$D$78, MATCH(D4112, 'Товары '!$B$2:$B$78, 0)))
</f>
        <v>15</v>
      </c>
      <c r="J4112" s="55">
        <f>IF(D4112="","",VLOOKUP(D4112, 'Товары '!$B$2:$C$78, 2, FALSE))
</f>
        <v>6.9</v>
      </c>
      <c r="K4112" s="37">
        <f t="shared" si="80"/>
        <v>8.1</v>
      </c>
    </row>
    <row r="4113">
      <c r="A4113" s="31">
        <v>24.0</v>
      </c>
      <c r="B4113" s="38">
        <v>46018.0</v>
      </c>
      <c r="C4113" s="42">
        <v>0.8068287037037037</v>
      </c>
      <c r="D4113" s="9" t="s">
        <v>12</v>
      </c>
      <c r="E4113" s="19"/>
      <c r="F4113" s="9">
        <v>1.0</v>
      </c>
      <c r="I4113" s="55">
        <f t="array" ref="I4113">IF(D4113="","",INDEX('Товары '!$D$2:$D$78, MATCH(D4113, 'Товары '!$B$2:$B$78, 0)))
</f>
        <v>13</v>
      </c>
      <c r="J4113" s="55">
        <f>IF(D4113="","",VLOOKUP(D4113, 'Товары '!$B$2:$C$78, 2, FALSE))
</f>
        <v>6.4</v>
      </c>
      <c r="K4113" s="37">
        <f t="shared" si="80"/>
        <v>5.6</v>
      </c>
    </row>
    <row r="4114">
      <c r="A4114" s="31">
        <v>25.0</v>
      </c>
      <c r="B4114" s="32">
        <v>46018.0</v>
      </c>
      <c r="C4114" s="33">
        <v>0.8156944444444445</v>
      </c>
      <c r="D4114" s="9" t="s">
        <v>16</v>
      </c>
      <c r="E4114" s="19"/>
      <c r="F4114" s="31"/>
      <c r="I4114" s="55">
        <f t="array" ref="I4114">IF(D4114="","",INDEX('Товары '!$D$2:$D$78, MATCH(D4114, 'Товары '!$B$2:$B$78, 0)))
</f>
        <v>15</v>
      </c>
      <c r="J4114" s="55">
        <f>IF(D4114="","",VLOOKUP(D4114, 'Товары '!$B$2:$C$78, 2, FALSE))
</f>
        <v>8.5</v>
      </c>
      <c r="K4114" s="37">
        <f t="shared" si="80"/>
        <v>6.5</v>
      </c>
    </row>
    <row r="4115">
      <c r="A4115" s="31">
        <v>26.0</v>
      </c>
      <c r="B4115" s="38">
        <v>46018.0</v>
      </c>
      <c r="C4115" s="42">
        <v>0.8707638888888889</v>
      </c>
      <c r="D4115" s="9" t="s">
        <v>14</v>
      </c>
      <c r="E4115" s="19"/>
      <c r="F4115" s="19"/>
      <c r="I4115" s="55">
        <f t="array" ref="I4115">IF(D4115="","",INDEX('Товары '!$D$2:$D$78, MATCH(D4115, 'Товары '!$B$2:$B$78, 0)))
</f>
        <v>15</v>
      </c>
      <c r="J4115" s="55">
        <f>IF(D4115="","",VLOOKUP(D4115, 'Товары '!$B$2:$C$78, 2, FALSE))
</f>
        <v>9</v>
      </c>
      <c r="K4115" s="37">
        <f t="shared" si="80"/>
        <v>6</v>
      </c>
    </row>
    <row r="4116">
      <c r="A4116" s="31">
        <v>27.0</v>
      </c>
      <c r="B4116" s="32"/>
      <c r="C4116" s="33"/>
      <c r="D4116" s="9"/>
      <c r="E4116" s="19"/>
      <c r="F4116" s="19"/>
      <c r="I4116" s="55" t="str">
        <f t="array" ref="I4116">IF(D4116="","",INDEX('Товары '!$D$2:$D$78, MATCH(D4116, 'Товары '!$B$2:$B$78, 0)))
</f>
        <v/>
      </c>
      <c r="J4116" s="55" t="str">
        <f>IF(D4116="","",VLOOKUP(D4116, 'Товары '!$B$2:$C$78, 2, FALSE))
</f>
        <v/>
      </c>
      <c r="K4116" s="37">
        <f t="shared" si="80"/>
        <v>0</v>
      </c>
    </row>
    <row r="4117">
      <c r="A4117" s="31">
        <v>28.0</v>
      </c>
      <c r="B4117" s="38"/>
      <c r="C4117" s="42"/>
      <c r="D4117" s="9"/>
      <c r="E4117" s="19"/>
      <c r="F4117" s="9"/>
      <c r="I4117" s="55" t="str">
        <f t="array" ref="I4117">IF(D4117="","",INDEX('Товары '!$D$2:$D$78, MATCH(D4117, 'Товары '!$B$2:$B$78, 0)))
</f>
        <v/>
      </c>
      <c r="J4117" s="55" t="str">
        <f>IF(D4117="","",VLOOKUP(D4117, 'Товары '!$B$2:$C$78, 2, FALSE))
</f>
        <v/>
      </c>
      <c r="K4117" s="37">
        <f t="shared" si="80"/>
        <v>0</v>
      </c>
    </row>
    <row r="4118">
      <c r="A4118" s="31">
        <v>29.0</v>
      </c>
      <c r="B4118" s="38"/>
      <c r="C4118" s="42"/>
      <c r="D4118" s="9"/>
      <c r="E4118" s="19"/>
      <c r="F4118" s="19"/>
      <c r="I4118" s="55" t="str">
        <f t="array" ref="I4118">IF(D4118="","",INDEX('Товары '!$D$2:$D$78, MATCH(D4118, 'Товары '!$B$2:$B$78, 0)))
</f>
        <v/>
      </c>
      <c r="J4118" s="55" t="str">
        <f>IF(D4118="","",VLOOKUP(D4118, 'Товары '!$B$2:$C$78, 2, FALSE))
</f>
        <v/>
      </c>
      <c r="K4118" s="37">
        <f t="shared" si="80"/>
        <v>0</v>
      </c>
    </row>
    <row r="4119">
      <c r="A4119" s="31">
        <v>30.0</v>
      </c>
      <c r="B4119" s="38"/>
      <c r="C4119" s="42"/>
      <c r="D4119" s="9"/>
      <c r="E4119" s="19"/>
      <c r="F4119" s="19"/>
      <c r="I4119" s="55" t="str">
        <f t="array" ref="I4119">IF(D4119="","",INDEX('Товары '!$D$2:$D$78, MATCH(D4119, 'Товары '!$B$2:$B$78, 0)))
</f>
        <v/>
      </c>
      <c r="J4119" s="55" t="str">
        <f>IF(D4119="","",VLOOKUP(D4119, 'Товары '!$B$2:$C$78, 2, FALSE))
</f>
        <v/>
      </c>
      <c r="K4119" s="37">
        <f t="shared" si="80"/>
        <v>0</v>
      </c>
    </row>
    <row r="4120">
      <c r="A4120" s="31">
        <v>31.0</v>
      </c>
      <c r="B4120" s="38"/>
      <c r="C4120" s="42"/>
      <c r="D4120" s="9"/>
      <c r="E4120" s="19"/>
      <c r="F4120" s="19"/>
      <c r="I4120" s="55" t="str">
        <f t="array" ref="I4120">IF(D4120="","",INDEX('Товары '!$D$2:$D$78, MATCH(D4120, 'Товары '!$B$2:$B$78, 0)))
</f>
        <v/>
      </c>
      <c r="J4120" s="55" t="str">
        <f>IF(D4120="","",VLOOKUP(D4120, 'Товары '!$B$2:$C$78, 2, FALSE))
</f>
        <v/>
      </c>
      <c r="K4120" s="37">
        <f t="shared" si="80"/>
        <v>0</v>
      </c>
    </row>
    <row r="4121">
      <c r="A4121" s="31">
        <v>32.0</v>
      </c>
      <c r="B4121" s="32"/>
      <c r="C4121" s="33"/>
      <c r="D4121" s="9"/>
      <c r="E4121" s="19"/>
      <c r="F4121" s="19"/>
      <c r="I4121" s="55" t="str">
        <f t="array" ref="I4121">IF(D4121="","",INDEX('Товары '!$D$2:$D$78, MATCH(D4121, 'Товары '!$B$2:$B$78, 0)))
</f>
        <v/>
      </c>
      <c r="J4121" s="55" t="str">
        <f>IF(D4121="","",VLOOKUP(D4121, 'Товары '!$B$2:$C$78, 2, FALSE))
</f>
        <v/>
      </c>
      <c r="K4121" s="37">
        <f t="shared" si="80"/>
        <v>0</v>
      </c>
    </row>
    <row r="4122">
      <c r="A4122" s="31">
        <v>33.0</v>
      </c>
      <c r="B4122" s="32"/>
      <c r="C4122" s="33"/>
      <c r="D4122" s="9"/>
      <c r="E4122" s="19"/>
      <c r="F4122" s="56"/>
      <c r="I4122" s="55" t="str">
        <f t="array" ref="I4122">IF(D4122="","",INDEX('Товары '!$D$2:$D$78, MATCH(D4122, 'Товары '!$B$2:$B$78, 0)))
</f>
        <v/>
      </c>
      <c r="J4122" s="55" t="str">
        <f>IF(D4122="","",VLOOKUP(D4122, 'Товары '!$B$2:$C$78, 2, FALSE))
</f>
        <v/>
      </c>
      <c r="K4122" s="37">
        <f t="shared" si="80"/>
        <v>0</v>
      </c>
    </row>
    <row r="4123">
      <c r="A4123" s="31">
        <v>34.0</v>
      </c>
      <c r="B4123" s="32"/>
      <c r="C4123" s="33"/>
      <c r="D4123" s="9"/>
      <c r="E4123" s="19"/>
      <c r="F4123" s="9"/>
      <c r="I4123" s="55" t="str">
        <f t="array" ref="I4123">IF(D4123="","",INDEX('Товары '!$D$2:$D$78, MATCH(D4123, 'Товары '!$B$2:$B$78, 0)))
</f>
        <v/>
      </c>
      <c r="J4123" s="55" t="str">
        <f>IF(D4123="","",VLOOKUP(D4123, 'Товары '!$B$2:$C$78, 2, FALSE))
</f>
        <v/>
      </c>
      <c r="K4123" s="37">
        <f t="shared" si="80"/>
        <v>0</v>
      </c>
    </row>
    <row r="4124">
      <c r="A4124" s="31">
        <v>35.0</v>
      </c>
      <c r="B4124" s="38"/>
      <c r="C4124" s="42"/>
      <c r="D4124" s="9"/>
      <c r="E4124" s="19"/>
      <c r="F4124" s="19"/>
      <c r="I4124" s="55" t="str">
        <f t="array" ref="I4124">IF(D4124="","",INDEX('Товары '!$D$2:$D$78, MATCH(D4124, 'Товары '!$B$2:$B$78, 0)))
</f>
        <v/>
      </c>
      <c r="J4124" s="55" t="str">
        <f>IF(D4124="","",VLOOKUP(D4124, 'Товары '!$B$2:$C$78, 2, FALSE))
</f>
        <v/>
      </c>
      <c r="K4124" s="37">
        <f t="shared" si="80"/>
        <v>0</v>
      </c>
    </row>
    <row r="4125">
      <c r="A4125" s="31">
        <v>36.0</v>
      </c>
      <c r="B4125" s="38"/>
      <c r="C4125" s="42"/>
      <c r="D4125" s="9"/>
      <c r="E4125" s="19"/>
      <c r="F4125" s="19"/>
      <c r="I4125" s="55" t="str">
        <f t="array" ref="I4125">IF(D4125="","",INDEX('Товары '!$D$2:$D$78, MATCH(D4125, 'Товары '!$B$2:$B$78, 0)))
</f>
        <v/>
      </c>
      <c r="J4125" s="55" t="str">
        <f>IF(D4125="","",VLOOKUP(D4125, 'Товары '!$B$2:$C$78, 2, FALSE))
</f>
        <v/>
      </c>
      <c r="K4125" s="37">
        <f t="shared" si="80"/>
        <v>0</v>
      </c>
    </row>
    <row r="4126">
      <c r="A4126" s="31">
        <v>37.0</v>
      </c>
      <c r="B4126" s="32"/>
      <c r="C4126" s="33"/>
      <c r="D4126" s="9"/>
      <c r="E4126" s="19"/>
      <c r="F4126" s="19"/>
      <c r="I4126" s="55" t="str">
        <f t="array" ref="I4126">IF(D4126="","",INDEX('Товары '!$D$2:$D$78, MATCH(D4126, 'Товары '!$B$2:$B$78, 0)))
</f>
        <v/>
      </c>
      <c r="J4126" s="55" t="str">
        <f>IF(D4126="","",VLOOKUP(D4126, 'Товары '!$B$2:$C$78, 2, FALSE))
</f>
        <v/>
      </c>
      <c r="K4126" s="37">
        <f t="shared" si="80"/>
        <v>0</v>
      </c>
    </row>
    <row r="4127">
      <c r="A4127" s="31">
        <v>38.0</v>
      </c>
      <c r="B4127" s="38"/>
      <c r="C4127" s="42"/>
      <c r="D4127" s="9"/>
      <c r="E4127" s="19"/>
      <c r="F4127" s="19"/>
      <c r="I4127" s="55" t="str">
        <f t="array" ref="I4127">IF(D4127="","",INDEX('Товары '!$D$2:$D$78, MATCH(D4127, 'Товары '!$B$2:$B$78, 0)))
</f>
        <v/>
      </c>
      <c r="J4127" s="55" t="str">
        <f>IF(D4127="","",VLOOKUP(D4127, 'Товары '!$B$2:$C$78, 2, FALSE))
</f>
        <v/>
      </c>
      <c r="K4127" s="37">
        <f t="shared" si="80"/>
        <v>0</v>
      </c>
    </row>
    <row r="4128">
      <c r="A4128" s="31">
        <v>39.0</v>
      </c>
      <c r="B4128" s="38"/>
      <c r="C4128" s="42"/>
      <c r="D4128" s="9"/>
      <c r="E4128" s="19"/>
      <c r="F4128" s="19"/>
      <c r="I4128" s="55" t="str">
        <f t="array" ref="I4128">IF(D4128="","",INDEX('Товары '!$D$2:$D$78, MATCH(D4128, 'Товары '!$B$2:$B$78, 0)))
</f>
        <v/>
      </c>
      <c r="J4128" s="55" t="str">
        <f>IF(D4128="","",VLOOKUP(D4128, 'Товары '!$B$2:$C$78, 2, FALSE))
</f>
        <v/>
      </c>
      <c r="K4128" s="37">
        <f t="shared" si="80"/>
        <v>0</v>
      </c>
    </row>
    <row r="4129">
      <c r="A4129" s="31">
        <v>40.0</v>
      </c>
      <c r="B4129" s="38"/>
      <c r="C4129" s="42"/>
      <c r="D4129" s="9"/>
      <c r="E4129" s="19"/>
      <c r="F4129" s="19"/>
      <c r="I4129" s="55" t="str">
        <f t="array" ref="I4129">IF(D4129="","",INDEX('Товары '!$D$2:$D$78, MATCH(D4129, 'Товары '!$B$2:$B$78, 0)))
</f>
        <v/>
      </c>
      <c r="J4129" s="55" t="str">
        <f>IF(D4129="","",VLOOKUP(D4129, 'Товары '!$B$2:$C$78, 2, FALSE))
</f>
        <v/>
      </c>
      <c r="K4129" s="37">
        <f t="shared" si="80"/>
        <v>0</v>
      </c>
    </row>
    <row r="4130">
      <c r="A4130" s="31">
        <v>41.0</v>
      </c>
      <c r="B4130" s="38"/>
      <c r="C4130" s="42"/>
      <c r="D4130" s="9"/>
      <c r="E4130" s="19"/>
      <c r="F4130" s="9"/>
      <c r="I4130" s="55" t="str">
        <f t="array" ref="I4130">IF(D4130="","",INDEX('Товары '!$D$2:$D$78, MATCH(D4130, 'Товары '!$B$2:$B$78, 0)))
</f>
        <v/>
      </c>
      <c r="J4130" s="55" t="str">
        <f>IF(D4130="","",VLOOKUP(D4130, 'Товары '!$B$2:$C$78, 2, FALSE))
</f>
        <v/>
      </c>
      <c r="K4130" s="37">
        <f t="shared" si="80"/>
        <v>0</v>
      </c>
    </row>
    <row r="4131">
      <c r="A4131" s="31">
        <v>42.0</v>
      </c>
      <c r="B4131" s="32"/>
      <c r="C4131" s="33"/>
      <c r="D4131" s="9"/>
      <c r="E4131" s="19"/>
      <c r="F4131" s="19"/>
      <c r="I4131" s="19" t="str">
        <f t="array" ref="I4131">IF(D4131="","",INDEX('Товары '!$D$2:$D$78, MATCH(D4131, 'Товары '!$B$2:$B$78, 0)))
</f>
        <v/>
      </c>
      <c r="J4131" s="19" t="str">
        <f>IF(D4131="","",VLOOKUP(D4131, 'Товары '!$B$2:$C$78, 2, FALSE))
</f>
        <v/>
      </c>
      <c r="K4131" s="37">
        <f t="shared" si="80"/>
        <v>0</v>
      </c>
    </row>
    <row r="4132">
      <c r="A4132" s="31">
        <v>43.0</v>
      </c>
      <c r="B4132" s="32"/>
      <c r="C4132" s="33"/>
      <c r="D4132" s="9"/>
      <c r="E4132" s="19"/>
      <c r="F4132" s="19"/>
      <c r="I4132" s="19" t="str">
        <f t="array" ref="I4132">IF(D4132="","",INDEX('Товары '!$D$2:$D$78, MATCH(D4132, 'Товары '!$B$2:$B$78, 0)))
</f>
        <v/>
      </c>
      <c r="J4132" s="19" t="str">
        <f>IF(D4132="","",VLOOKUP(D4132, 'Товары '!$B$2:$C$78, 2, FALSE))
</f>
        <v/>
      </c>
      <c r="K4132" s="37">
        <f t="shared" si="80"/>
        <v>0</v>
      </c>
    </row>
    <row r="4133">
      <c r="A4133" s="31">
        <v>44.0</v>
      </c>
      <c r="B4133" s="45"/>
      <c r="C4133" s="46"/>
      <c r="D4133" s="9"/>
      <c r="E4133" s="19"/>
      <c r="F4133" s="19"/>
      <c r="I4133" s="19" t="str">
        <f t="array" ref="I4133">IF(D4133="","",INDEX('Товары '!$D$2:$D$78, MATCH(D4133, 'Товары '!$B$2:$B$78, 0)))
</f>
        <v/>
      </c>
      <c r="J4133" s="19" t="str">
        <f>IF(D4133="","",VLOOKUP(D4133, 'Товары '!$B$2:$C$78, 2, FALSE))
</f>
        <v/>
      </c>
      <c r="K4133" s="37">
        <f t="shared" si="80"/>
        <v>0</v>
      </c>
    </row>
    <row r="4134">
      <c r="A4134" s="31">
        <v>45.0</v>
      </c>
      <c r="B4134" s="32"/>
      <c r="C4134" s="33"/>
      <c r="D4134" s="9"/>
      <c r="E4134" s="19"/>
      <c r="F4134" s="19"/>
      <c r="I4134" s="19" t="str">
        <f t="array" ref="I4134">IF(D4134="","",INDEX('Товары '!$D$2:$D$78, MATCH(D4134, 'Товары '!$B$2:$B$78, 0)))
</f>
        <v/>
      </c>
      <c r="J4134" s="19" t="str">
        <f>IF(D4134="","",VLOOKUP(D4134, 'Товары '!$B$2:$C$78, 2, FALSE))
</f>
        <v/>
      </c>
      <c r="K4134" s="37">
        <f t="shared" si="80"/>
        <v>0</v>
      </c>
    </row>
    <row r="4135">
      <c r="A4135" s="31">
        <v>46.0</v>
      </c>
      <c r="B4135" s="32"/>
      <c r="C4135" s="33"/>
      <c r="D4135" s="9"/>
      <c r="E4135" s="19"/>
      <c r="F4135" s="19"/>
      <c r="I4135" s="19" t="str">
        <f t="array" ref="I4135">IF(D4135="","",INDEX('Товары '!$D$2:$D$78, MATCH(D4135, 'Товары '!$B$2:$B$78, 0)))
</f>
        <v/>
      </c>
      <c r="J4135" s="19" t="str">
        <f>IF(D4135="","",VLOOKUP(D4135, 'Товары '!$B$2:$C$78, 2, FALSE))
</f>
        <v/>
      </c>
      <c r="K4135" s="37">
        <f t="shared" si="80"/>
        <v>0</v>
      </c>
    </row>
    <row r="4136">
      <c r="A4136" s="31">
        <v>47.0</v>
      </c>
      <c r="B4136" s="32"/>
      <c r="C4136" s="33"/>
      <c r="D4136" s="9"/>
      <c r="E4136" s="19"/>
      <c r="F4136" s="19"/>
      <c r="I4136" s="19" t="str">
        <f t="array" ref="I4136">IF(D4136="","",INDEX('Товары '!$D$2:$D$78, MATCH(D4136, 'Товары '!$B$2:$B$78, 0)))
</f>
        <v/>
      </c>
      <c r="J4136" s="19" t="str">
        <f>IF(D4136="","",VLOOKUP(D4136, 'Товары '!$B$2:$C$78, 2, FALSE))
</f>
        <v/>
      </c>
      <c r="K4136" s="37">
        <f t="shared" si="80"/>
        <v>0</v>
      </c>
    </row>
    <row r="4137">
      <c r="A4137" s="31">
        <v>48.0</v>
      </c>
      <c r="B4137" s="45"/>
      <c r="C4137" s="46"/>
      <c r="D4137" s="23"/>
      <c r="E4137" s="19"/>
      <c r="F4137" s="19"/>
      <c r="I4137" s="19" t="str">
        <f t="array" ref="I4137">IF(D4137="","",INDEX('Товары '!$D$2:$D$78, MATCH(D4137, 'Товары '!$B$2:$B$78, 0)))
</f>
        <v/>
      </c>
      <c r="J4137" s="19" t="str">
        <f>IF(D4137="","",VLOOKUP(D4137, 'Товары '!$B$2:$C$78, 2, FALSE))
</f>
        <v/>
      </c>
      <c r="K4137" s="37">
        <f t="shared" si="80"/>
        <v>0</v>
      </c>
    </row>
    <row r="4138">
      <c r="A4138" s="31">
        <v>49.0</v>
      </c>
      <c r="B4138" s="45"/>
      <c r="C4138" s="46"/>
      <c r="D4138" s="23"/>
      <c r="E4138" s="19"/>
      <c r="F4138" s="19"/>
      <c r="I4138" s="19" t="str">
        <f t="array" ref="I4138">IF(D4138="","",INDEX('Товары '!$D$2:$D$78, MATCH(D4138, 'Товары '!$B$2:$B$78, 0)))
</f>
        <v/>
      </c>
      <c r="J4138" s="19" t="str">
        <f>IF(D4138="","",VLOOKUP(D4138, 'Товары '!$B$2:$C$78, 2, FALSE))
</f>
        <v/>
      </c>
      <c r="K4138" s="37">
        <f t="shared" si="80"/>
        <v>0</v>
      </c>
    </row>
    <row r="4139">
      <c r="A4139" s="31">
        <v>50.0</v>
      </c>
      <c r="B4139" s="45"/>
      <c r="C4139" s="46"/>
      <c r="D4139" s="23"/>
      <c r="E4139" s="19"/>
      <c r="F4139" s="19"/>
      <c r="I4139" s="19" t="str">
        <f t="array" ref="I4139">IF(D4139="","",INDEX('Товары '!$D$2:$D$78, MATCH(D4139, 'Товары '!$B$2:$B$78, 0)))
</f>
        <v/>
      </c>
      <c r="J4139" s="19" t="str">
        <f>IF(D4139="","",VLOOKUP(D4139, 'Товары '!$B$2:$C$78, 2, FALSE))
</f>
        <v/>
      </c>
      <c r="K4139" s="37">
        <f t="shared" si="80"/>
        <v>0</v>
      </c>
    </row>
    <row r="4140">
      <c r="A4140" s="31">
        <v>51.0</v>
      </c>
      <c r="B4140" s="45"/>
      <c r="C4140" s="46"/>
      <c r="D4140" s="23"/>
      <c r="E4140" s="19"/>
      <c r="F4140" s="19"/>
      <c r="I4140" s="19" t="str">
        <f t="array" ref="I4140">IF(D4140="","",INDEX('Товары '!$D$2:$D$78, MATCH(D4140, 'Товары '!$B$2:$B$78, 0)))
</f>
        <v/>
      </c>
      <c r="J4140" s="19" t="str">
        <f>IF(D4140="","",VLOOKUP(D4140, 'Товары '!$B$2:$C$78, 2, FALSE))
</f>
        <v/>
      </c>
      <c r="K4140" s="37">
        <f t="shared" si="80"/>
        <v>0</v>
      </c>
    </row>
    <row r="4141">
      <c r="A4141" s="31">
        <v>52.0</v>
      </c>
      <c r="B4141" s="45"/>
      <c r="C4141" s="46"/>
      <c r="D4141" s="23"/>
      <c r="E4141" s="19"/>
      <c r="F4141" s="19"/>
      <c r="I4141" s="19" t="str">
        <f t="array" ref="I4141">IF(D4141="","",INDEX('Товары '!$D$2:$D$78, MATCH(D4141, 'Товары '!$B$2:$B$78, 0)))
</f>
        <v/>
      </c>
      <c r="J4141" s="19" t="str">
        <f>IF(D4141="","",VLOOKUP(D4141, 'Товары '!$B$2:$C$78, 2, FALSE))
</f>
        <v/>
      </c>
      <c r="K4141" s="37">
        <f t="shared" si="80"/>
        <v>0</v>
      </c>
    </row>
    <row r="4142">
      <c r="A4142" s="31">
        <v>53.0</v>
      </c>
      <c r="B4142" s="45"/>
      <c r="C4142" s="46"/>
      <c r="D4142" s="23"/>
      <c r="E4142" s="19"/>
      <c r="F4142" s="19"/>
      <c r="I4142" s="19" t="str">
        <f t="array" ref="I4142">IF(D4142="","",INDEX('Товары '!$D$2:$D$78, MATCH(D4142, 'Товары '!$B$2:$B$78, 0)))
</f>
        <v/>
      </c>
      <c r="J4142" s="19" t="str">
        <f>IF(D4142="","",VLOOKUP(D4142, 'Товары '!$B$2:$C$78, 2, FALSE))
</f>
        <v/>
      </c>
      <c r="K4142" s="37">
        <f t="shared" si="80"/>
        <v>0</v>
      </c>
    </row>
    <row r="4143">
      <c r="A4143" s="31">
        <v>54.0</v>
      </c>
      <c r="B4143" s="45"/>
      <c r="C4143" s="46"/>
      <c r="D4143" s="23"/>
      <c r="E4143" s="19"/>
      <c r="F4143" s="19"/>
      <c r="I4143" s="19" t="str">
        <f t="array" ref="I4143">IF(D4143="","",INDEX('Товары '!$D$2:$D$78, MATCH(D4143, 'Товары '!$B$2:$B$78, 0)))
</f>
        <v/>
      </c>
      <c r="J4143" s="19" t="str">
        <f>IF(D4143="","",VLOOKUP(D4143, 'Товары '!$B$2:$C$78, 2, FALSE))
</f>
        <v/>
      </c>
      <c r="K4143" s="37">
        <f t="shared" si="80"/>
        <v>0</v>
      </c>
    </row>
    <row r="4144">
      <c r="A4144" s="31">
        <v>55.0</v>
      </c>
      <c r="B4144" s="45"/>
      <c r="C4144" s="46"/>
      <c r="D4144" s="23"/>
      <c r="E4144" s="19"/>
      <c r="F4144" s="19"/>
      <c r="I4144" s="19" t="str">
        <f t="array" ref="I4144">IF(D4144="","",INDEX('Товары '!$D$2:$D$78, MATCH(D4144, 'Товары '!$B$2:$B$78, 0)))
</f>
        <v/>
      </c>
      <c r="J4144" s="19" t="str">
        <f>IF(D4144="","",VLOOKUP(D4144, 'Товары '!$B$2:$C$78, 2, FALSE))
</f>
        <v/>
      </c>
      <c r="K4144" s="37">
        <f t="shared" si="80"/>
        <v>0</v>
      </c>
    </row>
    <row r="4145">
      <c r="A4145" s="31">
        <v>56.0</v>
      </c>
      <c r="B4145" s="45"/>
      <c r="C4145" s="46"/>
      <c r="D4145" s="23"/>
      <c r="E4145" s="19"/>
      <c r="F4145" s="19"/>
      <c r="I4145" s="19" t="str">
        <f t="array" ref="I4145">IF(D4145="","",INDEX('Товары '!$D$2:$D$78, MATCH(D4145, 'Товары '!$B$2:$B$78, 0)))
</f>
        <v/>
      </c>
      <c r="J4145" s="19" t="str">
        <f>IF(D4145="","",VLOOKUP(D4145, 'Товары '!$B$2:$C$78, 2, FALSE))
</f>
        <v/>
      </c>
      <c r="K4145" s="37">
        <f t="shared" si="80"/>
        <v>0</v>
      </c>
    </row>
    <row r="4146">
      <c r="A4146" s="31">
        <v>57.0</v>
      </c>
      <c r="B4146" s="45"/>
      <c r="C4146" s="46"/>
      <c r="D4146" s="23"/>
      <c r="E4146" s="19"/>
      <c r="F4146" s="19"/>
      <c r="I4146" s="19" t="str">
        <f t="array" ref="I4146">IF(D4146="","",INDEX('Товары '!$D$2:$D$78, MATCH(D4146, 'Товары '!$B$2:$B$78, 0)))
</f>
        <v/>
      </c>
      <c r="J4146" s="19" t="str">
        <f>IF(D4146="","",VLOOKUP(D4146, 'Товары '!$B$2:$C$78, 2, FALSE))
</f>
        <v/>
      </c>
      <c r="K4146" s="37">
        <f t="shared" si="80"/>
        <v>0</v>
      </c>
    </row>
    <row r="4147">
      <c r="A4147" s="31">
        <v>58.0</v>
      </c>
      <c r="B4147" s="45"/>
      <c r="C4147" s="46"/>
      <c r="D4147" s="23"/>
      <c r="E4147" s="19"/>
      <c r="F4147" s="19"/>
      <c r="I4147" s="19" t="str">
        <f t="array" ref="I4147">IF(D4147="","",INDEX('Товары '!$D$2:$D$78, MATCH(D4147, 'Товары '!$B$2:$B$78, 0)))
</f>
        <v/>
      </c>
      <c r="J4147" s="19" t="str">
        <f>IF(D4147="","",VLOOKUP(D4147, 'Товары '!$B$2:$C$78, 2, FALSE))
</f>
        <v/>
      </c>
      <c r="K4147" s="37">
        <f t="shared" si="80"/>
        <v>0</v>
      </c>
    </row>
    <row r="4148">
      <c r="A4148" s="31">
        <v>59.0</v>
      </c>
      <c r="B4148" s="45"/>
      <c r="C4148" s="46"/>
      <c r="D4148" s="23"/>
      <c r="E4148" s="19"/>
      <c r="F4148" s="19"/>
      <c r="I4148" s="19" t="str">
        <f t="array" ref="I4148">IF(D4148="","",INDEX('Товары '!$D$2:$D$78, MATCH(D4148, 'Товары '!$B$2:$B$78, 0)))
</f>
        <v/>
      </c>
      <c r="J4148" s="19" t="str">
        <f>IF(D4148="","",VLOOKUP(D4148, 'Товары '!$B$2:$C$78, 2, FALSE))
</f>
        <v/>
      </c>
      <c r="K4148" s="37">
        <f t="shared" si="80"/>
        <v>0</v>
      </c>
    </row>
    <row r="4149">
      <c r="A4149" s="31">
        <v>60.0</v>
      </c>
      <c r="B4149" s="45"/>
      <c r="C4149" s="46"/>
      <c r="D4149" s="23"/>
      <c r="E4149" s="19"/>
      <c r="F4149" s="19"/>
      <c r="I4149" s="19" t="str">
        <f t="array" ref="I4149">IF(D4149="","",INDEX('Товары '!$D$2:$D$78, MATCH(D4149, 'Товары '!$B$2:$B$78, 0)))
</f>
        <v/>
      </c>
      <c r="J4149" s="19" t="str">
        <f>IF(D4149="","",VLOOKUP(D4149, 'Товары '!$B$2:$C$78, 2, FALSE))
</f>
        <v/>
      </c>
      <c r="K4149" s="37">
        <f t="shared" si="80"/>
        <v>0</v>
      </c>
    </row>
    <row r="4150">
      <c r="A4150" s="24" t="s">
        <v>0</v>
      </c>
      <c r="B4150" s="25" t="s">
        <v>1</v>
      </c>
      <c r="C4150" s="26" t="s">
        <v>2</v>
      </c>
      <c r="D4150" s="27" t="s">
        <v>3</v>
      </c>
      <c r="E4150" s="24" t="s">
        <v>4</v>
      </c>
      <c r="F4150" s="24" t="s">
        <v>5</v>
      </c>
      <c r="G4150" s="28" t="s">
        <v>6</v>
      </c>
      <c r="H4150" s="47" t="s">
        <v>7</v>
      </c>
      <c r="I4150" s="24" t="s">
        <v>8</v>
      </c>
      <c r="J4150" s="24" t="s">
        <v>9</v>
      </c>
      <c r="K4150" s="30" t="s">
        <v>10</v>
      </c>
    </row>
    <row r="4153">
      <c r="A4153" s="31">
        <v>1.0</v>
      </c>
      <c r="B4153" s="38">
        <v>46019.0</v>
      </c>
      <c r="C4153" s="42">
        <v>0.5543865740740741</v>
      </c>
      <c r="D4153" s="9" t="s">
        <v>14</v>
      </c>
      <c r="E4153" s="19"/>
      <c r="F4153" s="56"/>
      <c r="G4153" s="53">
        <f>SUM(K4153:K4213)</f>
        <v>332.4</v>
      </c>
      <c r="H4153" s="54">
        <f>SUM(J4153:K4213)</f>
        <v>754</v>
      </c>
      <c r="I4153" s="55">
        <f t="array" ref="I4153">IF(D4153="","",INDEX('Товары '!$D$2:$D$78, MATCH(D4153, 'Товары '!$B$2:$B$78, 0)))
</f>
        <v>15</v>
      </c>
      <c r="J4153" s="55">
        <f>IF(D4153="","",VLOOKUP(D4153, 'Товары '!$B$2:$C$78, 2, FALSE))
</f>
        <v>9</v>
      </c>
      <c r="K4153" s="37">
        <f t="shared" ref="K4153:K4213" si="81">IF(OR(I4153="", J4153=""), "", VALUE(I4153) - VALUE(J4153))-F4153
</f>
        <v>6</v>
      </c>
    </row>
    <row r="4154">
      <c r="A4154" s="31">
        <v>2.0</v>
      </c>
      <c r="B4154" s="38">
        <v>46019.0</v>
      </c>
      <c r="C4154" s="39">
        <v>0.5556481481481481</v>
      </c>
      <c r="D4154" s="9" t="s">
        <v>21</v>
      </c>
      <c r="E4154" s="19"/>
      <c r="F4154" s="9"/>
      <c r="I4154" s="55">
        <f t="array" ref="I4154">IF(D4154="","",INDEX('Товары '!$D$2:$D$78, MATCH(D4154, 'Товары '!$B$2:$B$78, 0)))
</f>
        <v>15</v>
      </c>
      <c r="J4154" s="55">
        <f>IF(D4154="","",VLOOKUP(D4154, 'Товары '!$B$2:$C$78, 2, FALSE))
</f>
        <v>6.9</v>
      </c>
      <c r="K4154" s="37">
        <f t="shared" si="81"/>
        <v>8.1</v>
      </c>
    </row>
    <row r="4155">
      <c r="A4155" s="31">
        <v>3.0</v>
      </c>
      <c r="B4155" s="41">
        <v>46019.0</v>
      </c>
      <c r="C4155" s="42">
        <v>0.5571990740740741</v>
      </c>
      <c r="D4155" s="9" t="s">
        <v>21</v>
      </c>
      <c r="E4155" s="19"/>
      <c r="F4155" s="19"/>
      <c r="I4155" s="31">
        <f t="array" ref="I4155">IF(D4155="","",INDEX('Товары '!$D$2:$D$78, MATCH(D4155, 'Товары '!$B$2:$B$78, 0)))
</f>
        <v>15</v>
      </c>
      <c r="J4155" s="55">
        <f>IF(D4155="","",VLOOKUP(D4155, 'Товары '!$B$2:$C$78, 2, FALSE))
</f>
        <v>6.9</v>
      </c>
      <c r="K4155" s="37">
        <f t="shared" si="81"/>
        <v>8.1</v>
      </c>
    </row>
    <row r="4156">
      <c r="A4156" s="31">
        <v>4.0</v>
      </c>
      <c r="B4156" s="41"/>
      <c r="C4156" s="42"/>
      <c r="D4156" s="9" t="s">
        <v>12</v>
      </c>
      <c r="E4156" s="19"/>
      <c r="F4156" s="19"/>
      <c r="I4156" s="55">
        <f t="array" ref="I4156">IF(D4156="","",INDEX('Товары '!$D$2:$D$78, MATCH(D4156, 'Товары '!$B$2:$B$78, 0)))
</f>
        <v>13</v>
      </c>
      <c r="J4156" s="55">
        <f>IF(D4156="","",VLOOKUP(D4156, 'Товары '!$B$2:$C$78, 2, FALSE))
</f>
        <v>6.4</v>
      </c>
      <c r="K4156" s="37">
        <f t="shared" si="81"/>
        <v>6.6</v>
      </c>
    </row>
    <row r="4157">
      <c r="A4157" s="31">
        <v>5.0</v>
      </c>
      <c r="B4157" s="41">
        <v>46019.0</v>
      </c>
      <c r="C4157" s="42">
        <v>0.5622685185185186</v>
      </c>
      <c r="D4157" s="9" t="s">
        <v>21</v>
      </c>
      <c r="E4157" s="19"/>
      <c r="F4157" s="19"/>
      <c r="I4157" s="55">
        <f t="array" ref="I4157">IF(D4157="","",INDEX('Товары '!$D$2:$D$78, MATCH(D4157, 'Товары '!$B$2:$B$78, 0)))
</f>
        <v>15</v>
      </c>
      <c r="J4157" s="55">
        <f>IF(D4157="","",VLOOKUP(D4157, 'Товары '!$B$2:$C$78, 2, FALSE))
</f>
        <v>6.9</v>
      </c>
      <c r="K4157" s="37">
        <f t="shared" si="81"/>
        <v>8.1</v>
      </c>
    </row>
    <row r="4158">
      <c r="A4158" s="31">
        <v>6.0</v>
      </c>
      <c r="B4158" s="38">
        <v>46019.0</v>
      </c>
      <c r="C4158" s="42">
        <v>0.562662037037037</v>
      </c>
      <c r="D4158" s="9" t="s">
        <v>18</v>
      </c>
      <c r="E4158" s="19"/>
      <c r="F4158" s="9"/>
      <c r="I4158" s="55">
        <f t="array" ref="I4158">IF(D4158="","",INDEX('Товары '!$D$2:$D$78, MATCH(D4158, 'Товары '!$B$2:$B$78, 0)))
</f>
        <v>15</v>
      </c>
      <c r="J4158" s="55">
        <f>IF(D4158="","",VLOOKUP(D4158, 'Товары '!$B$2:$C$78, 2, FALSE))
</f>
        <v>8</v>
      </c>
      <c r="K4158" s="37">
        <f t="shared" si="81"/>
        <v>7</v>
      </c>
    </row>
    <row r="4159">
      <c r="A4159" s="31">
        <v>7.0</v>
      </c>
      <c r="B4159" s="38">
        <v>46019.0</v>
      </c>
      <c r="C4159" s="42">
        <v>0.5655092592592592</v>
      </c>
      <c r="D4159" s="9" t="s">
        <v>40</v>
      </c>
      <c r="E4159" s="19"/>
      <c r="F4159" s="9"/>
      <c r="I4159" s="55">
        <f t="array" ref="I4159">IF(D4159="","",INDEX('Товары '!$D$2:$D$78, MATCH(D4159, 'Товары '!$B$2:$B$78, 0)))
</f>
        <v>65</v>
      </c>
      <c r="J4159" s="55">
        <f>IF(D4159="","",VLOOKUP(D4159, 'Товары '!$B$2:$C$78, 2, FALSE))
</f>
        <v>37.5</v>
      </c>
      <c r="K4159" s="37">
        <f t="shared" si="81"/>
        <v>27.5</v>
      </c>
    </row>
    <row r="4160">
      <c r="A4160" s="31">
        <v>8.0</v>
      </c>
      <c r="B4160" s="38">
        <v>46019.0</v>
      </c>
      <c r="C4160" s="42">
        <v>0.5728125</v>
      </c>
      <c r="D4160" s="9" t="s">
        <v>18</v>
      </c>
      <c r="E4160" s="19"/>
      <c r="F4160" s="9">
        <v>5.0</v>
      </c>
      <c r="I4160" s="55">
        <f t="array" ref="I4160">IF(D4160="","",INDEX('Товары '!$D$2:$D$78, MATCH(D4160, 'Товары '!$B$2:$B$78, 0)))
</f>
        <v>15</v>
      </c>
      <c r="J4160" s="55">
        <f>IF(D4160="","",VLOOKUP(D4160, 'Товары '!$B$2:$C$78, 2, FALSE))
</f>
        <v>8</v>
      </c>
      <c r="K4160" s="37">
        <f t="shared" si="81"/>
        <v>2</v>
      </c>
    </row>
    <row r="4161">
      <c r="A4161" s="31">
        <v>9.0</v>
      </c>
      <c r="B4161" s="38">
        <v>46019.0</v>
      </c>
      <c r="C4161" s="42">
        <v>0.581400462962963</v>
      </c>
      <c r="D4161" s="9" t="s">
        <v>11</v>
      </c>
      <c r="E4161" s="19"/>
      <c r="F4161" s="19"/>
      <c r="I4161" s="31">
        <f t="array" ref="I4161">IF(D4161="","",INDEX('Товары '!$D$2:$D$78, MATCH(D4161, 'Товары '!$B$2:$B$78, 0)))
</f>
        <v>15</v>
      </c>
      <c r="J4161" s="55">
        <f>IF(D4161="","",VLOOKUP(D4161, 'Товары '!$B$2:$C$78, 2, FALSE))
</f>
        <v>9</v>
      </c>
      <c r="K4161" s="37">
        <f t="shared" si="81"/>
        <v>6</v>
      </c>
    </row>
    <row r="4162">
      <c r="A4162" s="31">
        <v>10.0</v>
      </c>
      <c r="B4162" s="38">
        <v>46019.0</v>
      </c>
      <c r="C4162" s="42">
        <v>0.5902430555555556</v>
      </c>
      <c r="D4162" s="9" t="s">
        <v>14</v>
      </c>
      <c r="E4162" s="19"/>
      <c r="F4162" s="19"/>
      <c r="I4162" s="55">
        <f t="array" ref="I4162">IF(D4162="","",INDEX('Товары '!$D$2:$D$78, MATCH(D4162, 'Товары '!$B$2:$B$78, 0)))
</f>
        <v>15</v>
      </c>
      <c r="J4162" s="55">
        <f>IF(D4162="","",VLOOKUP(D4162, 'Товары '!$B$2:$C$78, 2, FALSE))
</f>
        <v>9</v>
      </c>
      <c r="K4162" s="37">
        <f t="shared" si="81"/>
        <v>6</v>
      </c>
    </row>
    <row r="4163">
      <c r="A4163" s="31">
        <v>11.0</v>
      </c>
      <c r="B4163" s="38">
        <v>46019.0</v>
      </c>
      <c r="C4163" s="42">
        <v>0.6088425925925925</v>
      </c>
      <c r="D4163" s="9" t="s">
        <v>20</v>
      </c>
      <c r="E4163" s="19"/>
      <c r="F4163" s="19"/>
      <c r="I4163" s="55">
        <f t="array" ref="I4163">IF(D4163="","",INDEX('Товары '!$D$2:$D$78, MATCH(D4163, 'Товары '!$B$2:$B$78, 0)))
</f>
        <v>15</v>
      </c>
      <c r="J4163" s="55">
        <f>IF(D4163="","",VLOOKUP(D4163, 'Товары '!$B$2:$C$78, 2, FALSE))
</f>
        <v>9</v>
      </c>
      <c r="K4163" s="37">
        <f t="shared" si="81"/>
        <v>6</v>
      </c>
    </row>
    <row r="4164">
      <c r="A4164" s="31">
        <v>12.0</v>
      </c>
      <c r="B4164" s="38">
        <v>46019.0</v>
      </c>
      <c r="C4164" s="42">
        <v>0.6509490740740741</v>
      </c>
      <c r="D4164" s="9" t="s">
        <v>12</v>
      </c>
      <c r="E4164" s="19"/>
      <c r="F4164" s="19"/>
      <c r="I4164" s="55">
        <f t="array" ref="I4164">IF(D4164="","",INDEX('Товары '!$D$2:$D$78, MATCH(D4164, 'Товары '!$B$2:$B$78, 0)))
</f>
        <v>13</v>
      </c>
      <c r="J4164" s="55">
        <f>IF(D4164="","",VLOOKUP(D4164, 'Товары '!$B$2:$C$78, 2, FALSE))
</f>
        <v>6.4</v>
      </c>
      <c r="K4164" s="37">
        <f t="shared" si="81"/>
        <v>6.6</v>
      </c>
    </row>
    <row r="4165">
      <c r="A4165" s="19"/>
      <c r="B4165" s="38">
        <v>46019.0</v>
      </c>
      <c r="C4165" s="42">
        <v>0.6509837962962963</v>
      </c>
      <c r="D4165" s="9" t="s">
        <v>21</v>
      </c>
      <c r="E4165" s="19"/>
      <c r="F4165" s="9"/>
      <c r="I4165" s="31">
        <f t="array" ref="I4165">IF(D4165="","",INDEX('Товары '!$D$2:$D$78, MATCH(D4165, 'Товары '!$B$2:$B$78, 0)))
</f>
        <v>15</v>
      </c>
      <c r="J4165" s="55">
        <f>IF(D4165="","",VLOOKUP(D4165, 'Товары '!$B$2:$C$78, 2, FALSE))
</f>
        <v>6.9</v>
      </c>
      <c r="K4165" s="37">
        <f t="shared" si="81"/>
        <v>8.1</v>
      </c>
    </row>
    <row r="4166">
      <c r="A4166" s="31">
        <v>13.0</v>
      </c>
      <c r="B4166" s="38">
        <v>46019.0</v>
      </c>
      <c r="C4166" s="42">
        <v>0.6510069444444444</v>
      </c>
      <c r="D4166" s="9" t="s">
        <v>21</v>
      </c>
      <c r="E4166" s="19"/>
      <c r="F4166" s="19"/>
      <c r="I4166" s="31">
        <f t="array" ref="I4166">IF(D4166="","",INDEX('Товары '!$D$2:$D$78, MATCH(D4166, 'Товары '!$B$2:$B$78, 0)))
</f>
        <v>15</v>
      </c>
      <c r="J4166" s="55">
        <f>IF(D4166="","",VLOOKUP(D4166, 'Товары '!$B$2:$C$78, 2, FALSE))
</f>
        <v>6.9</v>
      </c>
      <c r="K4166" s="37">
        <f t="shared" si="81"/>
        <v>8.1</v>
      </c>
    </row>
    <row r="4167">
      <c r="A4167" s="31">
        <v>14.0</v>
      </c>
      <c r="B4167" s="38">
        <v>46019.0</v>
      </c>
      <c r="C4167" s="42">
        <v>0.6510069444444444</v>
      </c>
      <c r="D4167" s="9" t="s">
        <v>12</v>
      </c>
      <c r="E4167" s="19"/>
      <c r="F4167" s="19"/>
      <c r="I4167" s="55">
        <f t="array" ref="I4167">IF(D4167="","",INDEX('Товары '!$D$2:$D$78, MATCH(D4167, 'Товары '!$B$2:$B$78, 0)))
</f>
        <v>13</v>
      </c>
      <c r="J4167" s="55">
        <f>IF(D4167="","",VLOOKUP(D4167, 'Товары '!$B$2:$C$78, 2, FALSE))
</f>
        <v>6.4</v>
      </c>
      <c r="K4167" s="37">
        <f t="shared" si="81"/>
        <v>6.6</v>
      </c>
    </row>
    <row r="4168">
      <c r="A4168" s="31">
        <v>15.0</v>
      </c>
      <c r="B4168" s="38">
        <v>46019.0</v>
      </c>
      <c r="C4168" s="42">
        <v>0.6662037037037037</v>
      </c>
      <c r="D4168" s="9" t="s">
        <v>14</v>
      </c>
      <c r="E4168" s="19"/>
      <c r="F4168" s="19"/>
      <c r="I4168" s="55">
        <f t="array" ref="I4168">IF(D4168="","",INDEX('Товары '!$D$2:$D$78, MATCH(D4168, 'Товары '!$B$2:$B$78, 0)))
</f>
        <v>15</v>
      </c>
      <c r="J4168" s="55">
        <f>IF(D4168="","",VLOOKUP(D4168, 'Товары '!$B$2:$C$78, 2, FALSE))
</f>
        <v>9</v>
      </c>
      <c r="K4168" s="37">
        <f t="shared" si="81"/>
        <v>6</v>
      </c>
    </row>
    <row r="4169">
      <c r="A4169" s="31">
        <v>16.0</v>
      </c>
      <c r="B4169" s="38">
        <v>46019.0</v>
      </c>
      <c r="C4169" s="42">
        <v>0.6663194444444445</v>
      </c>
      <c r="D4169" s="9" t="s">
        <v>21</v>
      </c>
      <c r="E4169" s="19"/>
      <c r="F4169" s="19"/>
      <c r="I4169" s="31">
        <f t="array" ref="I4169">IF(D4169="","",INDEX('Товары '!$D$2:$D$78, MATCH(D4169, 'Товары '!$B$2:$B$78, 0)))
</f>
        <v>15</v>
      </c>
      <c r="J4169" s="55">
        <f>IF(D4169="","",VLOOKUP(D4169, 'Товары '!$B$2:$C$78, 2, FALSE))
</f>
        <v>6.9</v>
      </c>
      <c r="K4169" s="37">
        <f t="shared" si="81"/>
        <v>8.1</v>
      </c>
    </row>
    <row r="4170">
      <c r="A4170" s="31">
        <v>17.0</v>
      </c>
      <c r="B4170" s="38">
        <v>46019.0</v>
      </c>
      <c r="C4170" s="42">
        <v>0.6683217592592593</v>
      </c>
      <c r="D4170" s="9" t="s">
        <v>18</v>
      </c>
      <c r="E4170" s="19"/>
      <c r="F4170" s="19"/>
      <c r="I4170" s="55">
        <f t="array" ref="I4170">IF(D4170="","",INDEX('Товары '!$D$2:$D$78, MATCH(D4170, 'Товары '!$B$2:$B$78, 0)))
</f>
        <v>15</v>
      </c>
      <c r="J4170" s="55">
        <f>IF(D4170="","",VLOOKUP(D4170, 'Товары '!$B$2:$C$78, 2, FALSE))
</f>
        <v>8</v>
      </c>
      <c r="K4170" s="37">
        <f t="shared" si="81"/>
        <v>7</v>
      </c>
    </row>
    <row r="4171">
      <c r="A4171" s="31">
        <v>18.0</v>
      </c>
      <c r="B4171" s="38">
        <v>46019.0</v>
      </c>
      <c r="C4171" s="42">
        <v>0.6761805555555556</v>
      </c>
      <c r="D4171" s="9" t="s">
        <v>11</v>
      </c>
      <c r="E4171" s="19"/>
      <c r="F4171" s="9"/>
      <c r="I4171" s="31">
        <f t="array" ref="I4171">IF(D4171="","",INDEX('Товары '!$D$2:$D$78, MATCH(D4171, 'Товары '!$B$2:$B$78, 0)))
</f>
        <v>15</v>
      </c>
      <c r="J4171" s="55">
        <f>IF(D4171="","",VLOOKUP(D4171, 'Товары '!$B$2:$C$78, 2, FALSE))
</f>
        <v>9</v>
      </c>
      <c r="K4171" s="37">
        <f t="shared" si="81"/>
        <v>6</v>
      </c>
    </row>
    <row r="4172">
      <c r="A4172" s="31">
        <v>19.0</v>
      </c>
      <c r="B4172" s="38">
        <v>46019.0</v>
      </c>
      <c r="C4172" s="42">
        <v>0.6988310185185185</v>
      </c>
      <c r="D4172" s="9" t="s">
        <v>14</v>
      </c>
      <c r="E4172" s="19"/>
      <c r="F4172" s="9"/>
      <c r="I4172" s="55">
        <f t="array" ref="I4172">IF(D4172="","",INDEX('Товары '!$D$2:$D$78, MATCH(D4172, 'Товары '!$B$2:$B$78, 0)))
</f>
        <v>15</v>
      </c>
      <c r="J4172" s="55">
        <f>IF(D4172="","",VLOOKUP(D4172, 'Товары '!$B$2:$C$78, 2, FALSE))
</f>
        <v>9</v>
      </c>
      <c r="K4172" s="37">
        <f t="shared" si="81"/>
        <v>6</v>
      </c>
    </row>
    <row r="4173">
      <c r="A4173" s="31">
        <v>20.0</v>
      </c>
      <c r="B4173" s="38">
        <v>46019.0</v>
      </c>
      <c r="C4173" s="42">
        <v>0.7170717592592593</v>
      </c>
      <c r="D4173" s="9" t="s">
        <v>15</v>
      </c>
      <c r="E4173" s="19"/>
      <c r="F4173" s="19"/>
      <c r="I4173" s="31">
        <f t="array" ref="I4173">IF(D4173="","",INDEX('Товары '!$D$2:$D$78, MATCH(D4173, 'Товары '!$B$2:$B$78, 0)))
</f>
        <v>15</v>
      </c>
      <c r="J4173" s="55">
        <f>IF(D4173="","",VLOOKUP(D4173, 'Товары '!$B$2:$C$78, 2, FALSE))
</f>
        <v>9</v>
      </c>
      <c r="K4173" s="37">
        <f t="shared" si="81"/>
        <v>6</v>
      </c>
    </row>
    <row r="4174">
      <c r="A4174" s="31">
        <v>21.0</v>
      </c>
      <c r="B4174" s="38">
        <v>46019.0</v>
      </c>
      <c r="C4174" s="42">
        <v>0.7171412037037037</v>
      </c>
      <c r="D4174" s="9" t="s">
        <v>12</v>
      </c>
      <c r="E4174" s="19"/>
      <c r="F4174" s="19"/>
      <c r="I4174" s="55">
        <f t="array" ref="I4174">IF(D4174="","",INDEX('Товары '!$D$2:$D$78, MATCH(D4174, 'Товары '!$B$2:$B$78, 0)))
</f>
        <v>13</v>
      </c>
      <c r="J4174" s="55">
        <f>IF(D4174="","",VLOOKUP(D4174, 'Товары '!$B$2:$C$78, 2, FALSE))
</f>
        <v>6.4</v>
      </c>
      <c r="K4174" s="37">
        <f t="shared" si="81"/>
        <v>6.6</v>
      </c>
    </row>
    <row r="4175">
      <c r="A4175" s="31">
        <v>22.0</v>
      </c>
      <c r="B4175" s="38">
        <v>46019.0</v>
      </c>
      <c r="C4175" s="42">
        <v>0.7330092592592593</v>
      </c>
      <c r="D4175" s="9" t="s">
        <v>18</v>
      </c>
      <c r="E4175" s="19"/>
      <c r="F4175" s="19"/>
      <c r="I4175" s="55">
        <f t="array" ref="I4175">IF(D4175="","",INDEX('Товары '!$D$2:$D$78, MATCH(D4175, 'Товары '!$B$2:$B$78, 0)))
</f>
        <v>15</v>
      </c>
      <c r="J4175" s="55">
        <f>IF(D4175="","",VLOOKUP(D4175, 'Товары '!$B$2:$C$78, 2, FALSE))
</f>
        <v>8</v>
      </c>
      <c r="K4175" s="37">
        <f t="shared" si="81"/>
        <v>7</v>
      </c>
    </row>
    <row r="4176">
      <c r="A4176" s="31">
        <v>23.0</v>
      </c>
      <c r="B4176" s="38">
        <v>46019.0</v>
      </c>
      <c r="C4176" s="42">
        <v>0.7330787037037036</v>
      </c>
      <c r="D4176" s="9" t="s">
        <v>18</v>
      </c>
      <c r="E4176" s="19"/>
      <c r="F4176" s="9">
        <v>5.0</v>
      </c>
      <c r="I4176" s="55">
        <f t="array" ref="I4176">IF(D4176="","",INDEX('Товары '!$D$2:$D$78, MATCH(D4176, 'Товары '!$B$2:$B$78, 0)))
</f>
        <v>15</v>
      </c>
      <c r="J4176" s="55">
        <f>IF(D4176="","",VLOOKUP(D4176, 'Товары '!$B$2:$C$78, 2, FALSE))
</f>
        <v>8</v>
      </c>
      <c r="K4176" s="37">
        <f t="shared" si="81"/>
        <v>2</v>
      </c>
    </row>
    <row r="4177">
      <c r="A4177" s="31">
        <v>24.0</v>
      </c>
      <c r="B4177" s="38">
        <v>46019.0</v>
      </c>
      <c r="C4177" s="42">
        <v>0.7331134259259259</v>
      </c>
      <c r="D4177" s="9" t="s">
        <v>11</v>
      </c>
      <c r="E4177" s="19"/>
      <c r="F4177" s="9"/>
      <c r="I4177" s="55">
        <f t="array" ref="I4177">IF(D4177="","",INDEX('Товары '!$D$2:$D$78, MATCH(D4177, 'Товары '!$B$2:$B$78, 0)))
</f>
        <v>15</v>
      </c>
      <c r="J4177" s="55">
        <f>IF(D4177="","",VLOOKUP(D4177, 'Товары '!$B$2:$C$78, 2, FALSE))
</f>
        <v>9</v>
      </c>
      <c r="K4177" s="37">
        <f t="shared" si="81"/>
        <v>6</v>
      </c>
    </row>
    <row r="4178">
      <c r="A4178" s="31">
        <v>25.0</v>
      </c>
      <c r="B4178" s="32">
        <v>46019.0</v>
      </c>
      <c r="C4178" s="33">
        <v>0.7341666666666666</v>
      </c>
      <c r="D4178" s="9" t="s">
        <v>21</v>
      </c>
      <c r="E4178" s="19"/>
      <c r="F4178" s="31"/>
      <c r="I4178" s="55">
        <f t="array" ref="I4178">IF(D4178="","",INDEX('Товары '!$D$2:$D$78, MATCH(D4178, 'Товары '!$B$2:$B$78, 0)))
</f>
        <v>15</v>
      </c>
      <c r="J4178" s="55">
        <f>IF(D4178="","",VLOOKUP(D4178, 'Товары '!$B$2:$C$78, 2, FALSE))
</f>
        <v>6.9</v>
      </c>
      <c r="K4178" s="37">
        <f t="shared" si="81"/>
        <v>8.1</v>
      </c>
    </row>
    <row r="4179">
      <c r="A4179" s="31">
        <v>26.0</v>
      </c>
      <c r="B4179" s="38">
        <v>46019.0</v>
      </c>
      <c r="C4179" s="42">
        <v>0.7632638888888889</v>
      </c>
      <c r="D4179" s="9" t="s">
        <v>11</v>
      </c>
      <c r="E4179" s="19"/>
      <c r="F4179" s="9">
        <v>5.0</v>
      </c>
      <c r="I4179" s="55">
        <f t="array" ref="I4179">IF(D4179="","",INDEX('Товары '!$D$2:$D$78, MATCH(D4179, 'Товары '!$B$2:$B$78, 0)))
</f>
        <v>15</v>
      </c>
      <c r="J4179" s="55">
        <f>IF(D4179="","",VLOOKUP(D4179, 'Товары '!$B$2:$C$78, 2, FALSE))
</f>
        <v>9</v>
      </c>
      <c r="K4179" s="37">
        <f t="shared" si="81"/>
        <v>1</v>
      </c>
    </row>
    <row r="4180">
      <c r="A4180" s="31">
        <v>27.0</v>
      </c>
      <c r="B4180" s="32">
        <v>46019.0</v>
      </c>
      <c r="C4180" s="33">
        <v>0.7671643518518518</v>
      </c>
      <c r="D4180" s="9" t="s">
        <v>12</v>
      </c>
      <c r="E4180" s="19"/>
      <c r="F4180" s="19"/>
      <c r="I4180" s="55">
        <f t="array" ref="I4180">IF(D4180="","",INDEX('Товары '!$D$2:$D$78, MATCH(D4180, 'Товары '!$B$2:$B$78, 0)))
</f>
        <v>13</v>
      </c>
      <c r="J4180" s="55">
        <f>IF(D4180="","",VLOOKUP(D4180, 'Товары '!$B$2:$C$78, 2, FALSE))
</f>
        <v>6.4</v>
      </c>
      <c r="K4180" s="37">
        <f t="shared" si="81"/>
        <v>6.6</v>
      </c>
    </row>
    <row r="4181">
      <c r="A4181" s="31">
        <v>28.0</v>
      </c>
      <c r="B4181" s="38">
        <v>46019.0</v>
      </c>
      <c r="C4181" s="42">
        <v>0.7712037037037037</v>
      </c>
      <c r="D4181" s="9" t="s">
        <v>12</v>
      </c>
      <c r="E4181" s="19"/>
      <c r="F4181" s="9"/>
      <c r="I4181" s="55">
        <f t="array" ref="I4181">IF(D4181="","",INDEX('Товары '!$D$2:$D$78, MATCH(D4181, 'Товары '!$B$2:$B$78, 0)))
</f>
        <v>13</v>
      </c>
      <c r="J4181" s="55">
        <f>IF(D4181="","",VLOOKUP(D4181, 'Товары '!$B$2:$C$78, 2, FALSE))
</f>
        <v>6.4</v>
      </c>
      <c r="K4181" s="37">
        <f t="shared" si="81"/>
        <v>6.6</v>
      </c>
    </row>
    <row r="4182">
      <c r="A4182" s="31">
        <v>29.0</v>
      </c>
      <c r="B4182" s="38">
        <v>46019.0</v>
      </c>
      <c r="C4182" s="42">
        <v>0.772962962962963</v>
      </c>
      <c r="D4182" s="9" t="s">
        <v>12</v>
      </c>
      <c r="E4182" s="19"/>
      <c r="F4182" s="19"/>
      <c r="I4182" s="55">
        <f t="array" ref="I4182">IF(D4182="","",INDEX('Товары '!$D$2:$D$78, MATCH(D4182, 'Товары '!$B$2:$B$78, 0)))
</f>
        <v>13</v>
      </c>
      <c r="J4182" s="55">
        <f>IF(D4182="","",VLOOKUP(D4182, 'Товары '!$B$2:$C$78, 2, FALSE))
</f>
        <v>6.4</v>
      </c>
      <c r="K4182" s="37">
        <f t="shared" si="81"/>
        <v>6.6</v>
      </c>
    </row>
    <row r="4183">
      <c r="A4183" s="31">
        <v>30.0</v>
      </c>
      <c r="B4183" s="38">
        <v>46019.0</v>
      </c>
      <c r="C4183" s="42">
        <v>0.7755787037037037</v>
      </c>
      <c r="D4183" s="9" t="s">
        <v>14</v>
      </c>
      <c r="E4183" s="19"/>
      <c r="F4183" s="19"/>
      <c r="I4183" s="55">
        <f t="array" ref="I4183">IF(D4183="","",INDEX('Товары '!$D$2:$D$78, MATCH(D4183, 'Товары '!$B$2:$B$78, 0)))
</f>
        <v>15</v>
      </c>
      <c r="J4183" s="55">
        <f>IF(D4183="","",VLOOKUP(D4183, 'Товары '!$B$2:$C$78, 2, FALSE))
</f>
        <v>9</v>
      </c>
      <c r="K4183" s="37">
        <f t="shared" si="81"/>
        <v>6</v>
      </c>
    </row>
    <row r="4184">
      <c r="A4184" s="31">
        <v>31.0</v>
      </c>
      <c r="B4184" s="38">
        <v>46019.0</v>
      </c>
      <c r="C4184" s="42">
        <v>0.7757060185185185</v>
      </c>
      <c r="D4184" s="9" t="s">
        <v>14</v>
      </c>
      <c r="E4184" s="19"/>
      <c r="F4184" s="19"/>
      <c r="I4184" s="55">
        <f t="array" ref="I4184">IF(D4184="","",INDEX('Товары '!$D$2:$D$78, MATCH(D4184, 'Товары '!$B$2:$B$78, 0)))
</f>
        <v>15</v>
      </c>
      <c r="J4184" s="55">
        <f>IF(D4184="","",VLOOKUP(D4184, 'Товары '!$B$2:$C$78, 2, FALSE))
</f>
        <v>9</v>
      </c>
      <c r="K4184" s="37">
        <f t="shared" si="81"/>
        <v>6</v>
      </c>
    </row>
    <row r="4185">
      <c r="A4185" s="31">
        <v>32.0</v>
      </c>
      <c r="B4185" s="32">
        <v>46019.0</v>
      </c>
      <c r="C4185" s="33">
        <v>0.7921064814814814</v>
      </c>
      <c r="D4185" s="9" t="s">
        <v>11</v>
      </c>
      <c r="E4185" s="19"/>
      <c r="F4185" s="19"/>
      <c r="I4185" s="55">
        <f t="array" ref="I4185">IF(D4185="","",INDEX('Товары '!$D$2:$D$78, MATCH(D4185, 'Товары '!$B$2:$B$78, 0)))
</f>
        <v>15</v>
      </c>
      <c r="J4185" s="55">
        <f>IF(D4185="","",VLOOKUP(D4185, 'Товары '!$B$2:$C$78, 2, FALSE))
</f>
        <v>9</v>
      </c>
      <c r="K4185" s="37">
        <f t="shared" si="81"/>
        <v>6</v>
      </c>
    </row>
    <row r="4186">
      <c r="A4186" s="31">
        <v>33.0</v>
      </c>
      <c r="B4186" s="32">
        <v>46019.0</v>
      </c>
      <c r="C4186" s="33">
        <v>0.7970138888888889</v>
      </c>
      <c r="D4186" s="9" t="s">
        <v>40</v>
      </c>
      <c r="E4186" s="19"/>
      <c r="F4186" s="56"/>
      <c r="I4186" s="55">
        <f t="array" ref="I4186">IF(D4186="","",INDEX('Товары '!$D$2:$D$78, MATCH(D4186, 'Товары '!$B$2:$B$78, 0)))
</f>
        <v>65</v>
      </c>
      <c r="J4186" s="55">
        <f>IF(D4186="","",VLOOKUP(D4186, 'Товары '!$B$2:$C$78, 2, FALSE))
</f>
        <v>37.5</v>
      </c>
      <c r="K4186" s="37">
        <f t="shared" si="81"/>
        <v>27.5</v>
      </c>
    </row>
    <row r="4187">
      <c r="A4187" s="31">
        <v>34.0</v>
      </c>
      <c r="B4187" s="32">
        <v>46019.0</v>
      </c>
      <c r="C4187" s="33">
        <v>0.7971180555555556</v>
      </c>
      <c r="D4187" s="9" t="s">
        <v>14</v>
      </c>
      <c r="E4187" s="19"/>
      <c r="F4187" s="9"/>
      <c r="I4187" s="55">
        <f t="array" ref="I4187">IF(D4187="","",INDEX('Товары '!$D$2:$D$78, MATCH(D4187, 'Товары '!$B$2:$B$78, 0)))
</f>
        <v>15</v>
      </c>
      <c r="J4187" s="55">
        <f>IF(D4187="","",VLOOKUP(D4187, 'Товары '!$B$2:$C$78, 2, FALSE))
</f>
        <v>9</v>
      </c>
      <c r="K4187" s="37">
        <f t="shared" si="81"/>
        <v>6</v>
      </c>
    </row>
    <row r="4188">
      <c r="A4188" s="31">
        <v>35.0</v>
      </c>
      <c r="B4188" s="38">
        <v>46019.0</v>
      </c>
      <c r="C4188" s="42">
        <v>0.8361689814814814</v>
      </c>
      <c r="D4188" s="9" t="s">
        <v>11</v>
      </c>
      <c r="E4188" s="19"/>
      <c r="F4188" s="19"/>
      <c r="I4188" s="55">
        <f t="array" ref="I4188">IF(D4188="","",INDEX('Товары '!$D$2:$D$78, MATCH(D4188, 'Товары '!$B$2:$B$78, 0)))
</f>
        <v>15</v>
      </c>
      <c r="J4188" s="55">
        <f>IF(D4188="","",VLOOKUP(D4188, 'Товары '!$B$2:$C$78, 2, FALSE))
</f>
        <v>9</v>
      </c>
      <c r="K4188" s="37">
        <f t="shared" si="81"/>
        <v>6</v>
      </c>
    </row>
    <row r="4189">
      <c r="A4189" s="31">
        <v>36.0</v>
      </c>
      <c r="B4189" s="38">
        <v>46019.0</v>
      </c>
      <c r="C4189" s="42">
        <v>0.8405671296296297</v>
      </c>
      <c r="D4189" s="9" t="s">
        <v>11</v>
      </c>
      <c r="E4189" s="19"/>
      <c r="F4189" s="19"/>
      <c r="I4189" s="55">
        <f t="array" ref="I4189">IF(D4189="","",INDEX('Товары '!$D$2:$D$78, MATCH(D4189, 'Товары '!$B$2:$B$78, 0)))
</f>
        <v>15</v>
      </c>
      <c r="J4189" s="55">
        <f>IF(D4189="","",VLOOKUP(D4189, 'Товары '!$B$2:$C$78, 2, FALSE))
</f>
        <v>9</v>
      </c>
      <c r="K4189" s="37">
        <f t="shared" si="81"/>
        <v>6</v>
      </c>
    </row>
    <row r="4190">
      <c r="A4190" s="31">
        <v>37.0</v>
      </c>
      <c r="B4190" s="32">
        <v>46019.0</v>
      </c>
      <c r="C4190" s="33">
        <v>0.8644328703703704</v>
      </c>
      <c r="D4190" s="9" t="s">
        <v>14</v>
      </c>
      <c r="E4190" s="19"/>
      <c r="F4190" s="19"/>
      <c r="I4190" s="55">
        <f t="array" ref="I4190">IF(D4190="","",INDEX('Товары '!$D$2:$D$78, MATCH(D4190, 'Товары '!$B$2:$B$78, 0)))
</f>
        <v>15</v>
      </c>
      <c r="J4190" s="55">
        <f>IF(D4190="","",VLOOKUP(D4190, 'Товары '!$B$2:$C$78, 2, FALSE))
</f>
        <v>9</v>
      </c>
      <c r="K4190" s="37">
        <f t="shared" si="81"/>
        <v>6</v>
      </c>
    </row>
    <row r="4191">
      <c r="A4191" s="31">
        <v>38.0</v>
      </c>
      <c r="B4191" s="38">
        <v>46019.0</v>
      </c>
      <c r="C4191" s="42">
        <v>0.8762731481481482</v>
      </c>
      <c r="D4191" s="9" t="s">
        <v>12</v>
      </c>
      <c r="E4191" s="19"/>
      <c r="F4191" s="19"/>
      <c r="I4191" s="55">
        <f t="array" ref="I4191">IF(D4191="","",INDEX('Товары '!$D$2:$D$78, MATCH(D4191, 'Товары '!$B$2:$B$78, 0)))
</f>
        <v>13</v>
      </c>
      <c r="J4191" s="55">
        <f>IF(D4191="","",VLOOKUP(D4191, 'Товары '!$B$2:$C$78, 2, FALSE))
</f>
        <v>6.4</v>
      </c>
      <c r="K4191" s="37">
        <f t="shared" si="81"/>
        <v>6.6</v>
      </c>
    </row>
    <row r="4192">
      <c r="A4192" s="31">
        <v>39.0</v>
      </c>
      <c r="B4192" s="38">
        <v>46019.0</v>
      </c>
      <c r="C4192" s="42">
        <v>0.8768518518518519</v>
      </c>
      <c r="D4192" s="9" t="s">
        <v>11</v>
      </c>
      <c r="E4192" s="19"/>
      <c r="F4192" s="19"/>
      <c r="I4192" s="55">
        <f t="array" ref="I4192">IF(D4192="","",INDEX('Товары '!$D$2:$D$78, MATCH(D4192, 'Товары '!$B$2:$B$78, 0)))
</f>
        <v>15</v>
      </c>
      <c r="J4192" s="55">
        <f>IF(D4192="","",VLOOKUP(D4192, 'Товары '!$B$2:$C$78, 2, FALSE))
</f>
        <v>9</v>
      </c>
      <c r="K4192" s="37">
        <f t="shared" si="81"/>
        <v>6</v>
      </c>
    </row>
    <row r="4193">
      <c r="A4193" s="31">
        <v>40.0</v>
      </c>
      <c r="B4193" s="38">
        <v>46019.0</v>
      </c>
      <c r="C4193" s="42">
        <v>0.8771296296296296</v>
      </c>
      <c r="D4193" s="9" t="s">
        <v>21</v>
      </c>
      <c r="E4193" s="19"/>
      <c r="F4193" s="19"/>
      <c r="I4193" s="55">
        <f t="array" ref="I4193">IF(D4193="","",INDEX('Товары '!$D$2:$D$78, MATCH(D4193, 'Товары '!$B$2:$B$78, 0)))
</f>
        <v>15</v>
      </c>
      <c r="J4193" s="55">
        <f>IF(D4193="","",VLOOKUP(D4193, 'Товары '!$B$2:$C$78, 2, FALSE))
</f>
        <v>6.9</v>
      </c>
      <c r="K4193" s="37">
        <f t="shared" si="81"/>
        <v>8.1</v>
      </c>
    </row>
    <row r="4194">
      <c r="A4194" s="31">
        <v>41.0</v>
      </c>
      <c r="B4194" s="38">
        <v>46019.0</v>
      </c>
      <c r="C4194" s="42">
        <v>0.8771296296296296</v>
      </c>
      <c r="D4194" s="9" t="s">
        <v>11</v>
      </c>
      <c r="E4194" s="19"/>
      <c r="F4194" s="9"/>
      <c r="I4194" s="55">
        <f t="array" ref="I4194">IF(D4194="","",INDEX('Товары '!$D$2:$D$78, MATCH(D4194, 'Товары '!$B$2:$B$78, 0)))
</f>
        <v>15</v>
      </c>
      <c r="J4194" s="55">
        <f>IF(D4194="","",VLOOKUP(D4194, 'Товары '!$B$2:$C$78, 2, FALSE))
</f>
        <v>9</v>
      </c>
      <c r="K4194" s="37">
        <f t="shared" si="81"/>
        <v>6</v>
      </c>
    </row>
    <row r="4195">
      <c r="A4195" s="31">
        <v>42.0</v>
      </c>
      <c r="B4195" s="32">
        <v>46019.0</v>
      </c>
      <c r="C4195" s="33">
        <v>0.8825694444444444</v>
      </c>
      <c r="D4195" s="9" t="s">
        <v>21</v>
      </c>
      <c r="E4195" s="19"/>
      <c r="F4195" s="19"/>
      <c r="I4195" s="19">
        <f t="array" ref="I4195">IF(D4195="","",INDEX('Товары '!$D$2:$D$78, MATCH(D4195, 'Товары '!$B$2:$B$78, 0)))
</f>
        <v>15</v>
      </c>
      <c r="J4195" s="44">
        <f>IF(D4195="","",VLOOKUP(D4195, 'Товары '!$B$2:$C$78, 2, FALSE))
</f>
        <v>6.9</v>
      </c>
      <c r="K4195" s="37">
        <f t="shared" si="81"/>
        <v>8.1</v>
      </c>
    </row>
    <row r="4196">
      <c r="A4196" s="31">
        <v>43.0</v>
      </c>
      <c r="B4196" s="32">
        <v>46019.0</v>
      </c>
      <c r="C4196" s="33">
        <v>0.8826041666666666</v>
      </c>
      <c r="D4196" s="9" t="s">
        <v>21</v>
      </c>
      <c r="E4196" s="19"/>
      <c r="F4196" s="19"/>
      <c r="I4196" s="19">
        <f t="array" ref="I4196">IF(D4196="","",INDEX('Товары '!$D$2:$D$78, MATCH(D4196, 'Товары '!$B$2:$B$78, 0)))
</f>
        <v>15</v>
      </c>
      <c r="J4196" s="44">
        <f>IF(D4196="","",VLOOKUP(D4196, 'Товары '!$B$2:$C$78, 2, FALSE))
</f>
        <v>6.9</v>
      </c>
      <c r="K4196" s="37">
        <f t="shared" si="81"/>
        <v>8.1</v>
      </c>
    </row>
    <row r="4197">
      <c r="A4197" s="31">
        <v>44.0</v>
      </c>
      <c r="B4197" s="32">
        <v>46019.0</v>
      </c>
      <c r="C4197" s="33">
        <v>0.8826041666666666</v>
      </c>
      <c r="D4197" s="9" t="s">
        <v>21</v>
      </c>
      <c r="E4197" s="19"/>
      <c r="F4197" s="9">
        <v>5.0</v>
      </c>
      <c r="I4197" s="19">
        <f t="array" ref="I4197">IF(D4197="","",INDEX('Товары '!$D$2:$D$78, MATCH(D4197, 'Товары '!$B$2:$B$78, 0)))
</f>
        <v>15</v>
      </c>
      <c r="J4197" s="44">
        <f>IF(D4197="","",VLOOKUP(D4197, 'Товары '!$B$2:$C$78, 2, FALSE))
</f>
        <v>6.9</v>
      </c>
      <c r="K4197" s="37">
        <f t="shared" si="81"/>
        <v>3.1</v>
      </c>
    </row>
    <row r="4198">
      <c r="A4198" s="31">
        <v>45.0</v>
      </c>
      <c r="B4198" s="32">
        <v>46019.0</v>
      </c>
      <c r="C4198" s="33">
        <v>0.886875</v>
      </c>
      <c r="D4198" s="9" t="s">
        <v>23</v>
      </c>
      <c r="E4198" s="19"/>
      <c r="F4198" s="19"/>
      <c r="I4198" s="19">
        <f t="array" ref="I4198">IF(D4198="","",INDEX('Товары '!$D$2:$D$78, MATCH(D4198, 'Товары '!$B$2:$B$78, 0)))
</f>
        <v>15</v>
      </c>
      <c r="J4198" s="44">
        <f>IF(D4198="","",VLOOKUP(D4198, 'Товары '!$B$2:$C$78, 2, FALSE))
</f>
        <v>8.5</v>
      </c>
      <c r="K4198" s="37">
        <f t="shared" si="81"/>
        <v>6.5</v>
      </c>
    </row>
    <row r="4199">
      <c r="A4199" s="31">
        <v>46.0</v>
      </c>
      <c r="B4199" s="32"/>
      <c r="C4199" s="33"/>
      <c r="D4199" s="9"/>
      <c r="E4199" s="19"/>
      <c r="F4199" s="19"/>
      <c r="I4199" s="19" t="str">
        <f t="array" ref="I4199">IF(D4199="","",INDEX('Товары '!$D$2:$D$78, MATCH(D4199, 'Товары '!$B$2:$B$78, 0)))
</f>
        <v/>
      </c>
      <c r="J4199" s="19" t="str">
        <f>IF(D4199="","",VLOOKUP(D4199, 'Товары '!$B$2:$C$78, 2, FALSE))
</f>
        <v/>
      </c>
      <c r="K4199" s="37">
        <f t="shared" si="81"/>
        <v>0</v>
      </c>
    </row>
    <row r="4200">
      <c r="A4200" s="31">
        <v>47.0</v>
      </c>
      <c r="B4200" s="32"/>
      <c r="C4200" s="33"/>
      <c r="D4200" s="9"/>
      <c r="E4200" s="19"/>
      <c r="F4200" s="19"/>
      <c r="I4200" s="19" t="str">
        <f t="array" ref="I4200">IF(D4200="","",INDEX('Товары '!$D$2:$D$78, MATCH(D4200, 'Товары '!$B$2:$B$78, 0)))
</f>
        <v/>
      </c>
      <c r="J4200" s="19" t="str">
        <f>IF(D4200="","",VLOOKUP(D4200, 'Товары '!$B$2:$C$78, 2, FALSE))
</f>
        <v/>
      </c>
      <c r="K4200" s="37">
        <f t="shared" si="81"/>
        <v>0</v>
      </c>
    </row>
    <row r="4201">
      <c r="A4201" s="31">
        <v>48.0</v>
      </c>
      <c r="B4201" s="45"/>
      <c r="C4201" s="46"/>
      <c r="D4201" s="23"/>
      <c r="E4201" s="19"/>
      <c r="F4201" s="19"/>
      <c r="I4201" s="19" t="str">
        <f t="array" ref="I4201">IF(D4201="","",INDEX('Товары '!$D$2:$D$78, MATCH(D4201, 'Товары '!$B$2:$B$78, 0)))
</f>
        <v/>
      </c>
      <c r="J4201" s="19" t="str">
        <f>IF(D4201="","",VLOOKUP(D4201, 'Товары '!$B$2:$C$78, 2, FALSE))
</f>
        <v/>
      </c>
      <c r="K4201" s="37">
        <f t="shared" si="81"/>
        <v>0</v>
      </c>
    </row>
    <row r="4202">
      <c r="A4202" s="31">
        <v>49.0</v>
      </c>
      <c r="B4202" s="45"/>
      <c r="C4202" s="46"/>
      <c r="D4202" s="23"/>
      <c r="E4202" s="19"/>
      <c r="F4202" s="19"/>
      <c r="I4202" s="19" t="str">
        <f t="array" ref="I4202">IF(D4202="","",INDEX('Товары '!$D$2:$D$78, MATCH(D4202, 'Товары '!$B$2:$B$78, 0)))
</f>
        <v/>
      </c>
      <c r="J4202" s="19" t="str">
        <f>IF(D4202="","",VLOOKUP(D4202, 'Товары '!$B$2:$C$78, 2, FALSE))
</f>
        <v/>
      </c>
      <c r="K4202" s="37">
        <f t="shared" si="81"/>
        <v>0</v>
      </c>
    </row>
    <row r="4203">
      <c r="A4203" s="31">
        <v>50.0</v>
      </c>
      <c r="B4203" s="45"/>
      <c r="C4203" s="46"/>
      <c r="D4203" s="23"/>
      <c r="E4203" s="19"/>
      <c r="F4203" s="19"/>
      <c r="I4203" s="19" t="str">
        <f t="array" ref="I4203">IF(D4203="","",INDEX('Товары '!$D$2:$D$78, MATCH(D4203, 'Товары '!$B$2:$B$78, 0)))
</f>
        <v/>
      </c>
      <c r="J4203" s="19" t="str">
        <f>IF(D4203="","",VLOOKUP(D4203, 'Товары '!$B$2:$C$78, 2, FALSE))
</f>
        <v/>
      </c>
      <c r="K4203" s="37">
        <f t="shared" si="81"/>
        <v>0</v>
      </c>
    </row>
    <row r="4204">
      <c r="A4204" s="31">
        <v>51.0</v>
      </c>
      <c r="B4204" s="45"/>
      <c r="C4204" s="46"/>
      <c r="D4204" s="23"/>
      <c r="E4204" s="19"/>
      <c r="F4204" s="19"/>
      <c r="I4204" s="19" t="str">
        <f t="array" ref="I4204">IF(D4204="","",INDEX('Товары '!$D$2:$D$78, MATCH(D4204, 'Товары '!$B$2:$B$78, 0)))
</f>
        <v/>
      </c>
      <c r="J4204" s="19" t="str">
        <f>IF(D4204="","",VLOOKUP(D4204, 'Товары '!$B$2:$C$78, 2, FALSE))
</f>
        <v/>
      </c>
      <c r="K4204" s="37">
        <f t="shared" si="81"/>
        <v>0</v>
      </c>
    </row>
    <row r="4205">
      <c r="A4205" s="31">
        <v>52.0</v>
      </c>
      <c r="B4205" s="45"/>
      <c r="C4205" s="46"/>
      <c r="D4205" s="23"/>
      <c r="E4205" s="19"/>
      <c r="F4205" s="19"/>
      <c r="I4205" s="19" t="str">
        <f t="array" ref="I4205">IF(D4205="","",INDEX('Товары '!$D$2:$D$78, MATCH(D4205, 'Товары '!$B$2:$B$78, 0)))
</f>
        <v/>
      </c>
      <c r="J4205" s="19" t="str">
        <f>IF(D4205="","",VLOOKUP(D4205, 'Товары '!$B$2:$C$78, 2, FALSE))
</f>
        <v/>
      </c>
      <c r="K4205" s="37">
        <f t="shared" si="81"/>
        <v>0</v>
      </c>
    </row>
    <row r="4206">
      <c r="A4206" s="31">
        <v>53.0</v>
      </c>
      <c r="B4206" s="45"/>
      <c r="C4206" s="46"/>
      <c r="D4206" s="23"/>
      <c r="E4206" s="19"/>
      <c r="F4206" s="19"/>
      <c r="I4206" s="19" t="str">
        <f t="array" ref="I4206">IF(D4206="","",INDEX('Товары '!$D$2:$D$78, MATCH(D4206, 'Товары '!$B$2:$B$78, 0)))
</f>
        <v/>
      </c>
      <c r="J4206" s="19" t="str">
        <f>IF(D4206="","",VLOOKUP(D4206, 'Товары '!$B$2:$C$78, 2, FALSE))
</f>
        <v/>
      </c>
      <c r="K4206" s="37">
        <f t="shared" si="81"/>
        <v>0</v>
      </c>
    </row>
    <row r="4207">
      <c r="A4207" s="31">
        <v>54.0</v>
      </c>
      <c r="B4207" s="45"/>
      <c r="C4207" s="46"/>
      <c r="D4207" s="23"/>
      <c r="E4207" s="19"/>
      <c r="F4207" s="19"/>
      <c r="I4207" s="19" t="str">
        <f t="array" ref="I4207">IF(D4207="","",INDEX('Товары '!$D$2:$D$78, MATCH(D4207, 'Товары '!$B$2:$B$78, 0)))
</f>
        <v/>
      </c>
      <c r="J4207" s="19" t="str">
        <f>IF(D4207="","",VLOOKUP(D4207, 'Товары '!$B$2:$C$78, 2, FALSE))
</f>
        <v/>
      </c>
      <c r="K4207" s="37">
        <f t="shared" si="81"/>
        <v>0</v>
      </c>
    </row>
    <row r="4208">
      <c r="A4208" s="31">
        <v>55.0</v>
      </c>
      <c r="B4208" s="45"/>
      <c r="C4208" s="46"/>
      <c r="D4208" s="23"/>
      <c r="E4208" s="19"/>
      <c r="F4208" s="19"/>
      <c r="I4208" s="19" t="str">
        <f t="array" ref="I4208">IF(D4208="","",INDEX('Товары '!$D$2:$D$78, MATCH(D4208, 'Товары '!$B$2:$B$78, 0)))
</f>
        <v/>
      </c>
      <c r="J4208" s="19" t="str">
        <f>IF(D4208="","",VLOOKUP(D4208, 'Товары '!$B$2:$C$78, 2, FALSE))
</f>
        <v/>
      </c>
      <c r="K4208" s="37">
        <f t="shared" si="81"/>
        <v>0</v>
      </c>
    </row>
    <row r="4209">
      <c r="A4209" s="31">
        <v>56.0</v>
      </c>
      <c r="B4209" s="45"/>
      <c r="C4209" s="46"/>
      <c r="D4209" s="23"/>
      <c r="E4209" s="19"/>
      <c r="F4209" s="19"/>
      <c r="I4209" s="19" t="str">
        <f t="array" ref="I4209">IF(D4209="","",INDEX('Товары '!$D$2:$D$78, MATCH(D4209, 'Товары '!$B$2:$B$78, 0)))
</f>
        <v/>
      </c>
      <c r="J4209" s="19" t="str">
        <f>IF(D4209="","",VLOOKUP(D4209, 'Товары '!$B$2:$C$78, 2, FALSE))
</f>
        <v/>
      </c>
      <c r="K4209" s="37">
        <f t="shared" si="81"/>
        <v>0</v>
      </c>
    </row>
    <row r="4210">
      <c r="A4210" s="31">
        <v>57.0</v>
      </c>
      <c r="B4210" s="45"/>
      <c r="C4210" s="46"/>
      <c r="D4210" s="23"/>
      <c r="E4210" s="19"/>
      <c r="F4210" s="19"/>
      <c r="I4210" s="19" t="str">
        <f t="array" ref="I4210">IF(D4210="","",INDEX('Товары '!$D$2:$D$78, MATCH(D4210, 'Товары '!$B$2:$B$78, 0)))
</f>
        <v/>
      </c>
      <c r="J4210" s="19" t="str">
        <f>IF(D4210="","",VLOOKUP(D4210, 'Товары '!$B$2:$C$78, 2, FALSE))
</f>
        <v/>
      </c>
      <c r="K4210" s="37">
        <f t="shared" si="81"/>
        <v>0</v>
      </c>
    </row>
    <row r="4211">
      <c r="A4211" s="31">
        <v>58.0</v>
      </c>
      <c r="B4211" s="45"/>
      <c r="C4211" s="46"/>
      <c r="D4211" s="23"/>
      <c r="E4211" s="19"/>
      <c r="F4211" s="19"/>
      <c r="I4211" s="19" t="str">
        <f t="array" ref="I4211">IF(D4211="","",INDEX('Товары '!$D$2:$D$78, MATCH(D4211, 'Товары '!$B$2:$B$78, 0)))
</f>
        <v/>
      </c>
      <c r="J4211" s="19" t="str">
        <f>IF(D4211="","",VLOOKUP(D4211, 'Товары '!$B$2:$C$78, 2, FALSE))
</f>
        <v/>
      </c>
      <c r="K4211" s="37">
        <f t="shared" si="81"/>
        <v>0</v>
      </c>
    </row>
    <row r="4212">
      <c r="A4212" s="31">
        <v>59.0</v>
      </c>
      <c r="B4212" s="45"/>
      <c r="C4212" s="46"/>
      <c r="D4212" s="23"/>
      <c r="E4212" s="19"/>
      <c r="F4212" s="19"/>
      <c r="I4212" s="19" t="str">
        <f t="array" ref="I4212">IF(D4212="","",INDEX('Товары '!$D$2:$D$78, MATCH(D4212, 'Товары '!$B$2:$B$78, 0)))
</f>
        <v/>
      </c>
      <c r="J4212" s="19" t="str">
        <f>IF(D4212="","",VLOOKUP(D4212, 'Товары '!$B$2:$C$78, 2, FALSE))
</f>
        <v/>
      </c>
      <c r="K4212" s="37">
        <f t="shared" si="81"/>
        <v>0</v>
      </c>
    </row>
    <row r="4213">
      <c r="A4213" s="31">
        <v>60.0</v>
      </c>
      <c r="B4213" s="45"/>
      <c r="C4213" s="46"/>
      <c r="D4213" s="23"/>
      <c r="E4213" s="19"/>
      <c r="F4213" s="19"/>
      <c r="I4213" s="19" t="str">
        <f t="array" ref="I4213">IF(D4213="","",INDEX('Товары '!$D$2:$D$78, MATCH(D4213, 'Товары '!$B$2:$B$78, 0)))
</f>
        <v/>
      </c>
      <c r="J4213" s="19" t="str">
        <f>IF(D4213="","",VLOOKUP(D4213, 'Товары '!$B$2:$C$78, 2, FALSE))
</f>
        <v/>
      </c>
      <c r="K4213" s="37">
        <f t="shared" si="81"/>
        <v>0</v>
      </c>
    </row>
    <row r="4214">
      <c r="A4214" s="24" t="s">
        <v>0</v>
      </c>
      <c r="B4214" s="25" t="s">
        <v>1</v>
      </c>
      <c r="C4214" s="26" t="s">
        <v>2</v>
      </c>
      <c r="D4214" s="27" t="s">
        <v>3</v>
      </c>
      <c r="E4214" s="24" t="s">
        <v>4</v>
      </c>
      <c r="F4214" s="24" t="s">
        <v>5</v>
      </c>
      <c r="G4214" s="28" t="s">
        <v>6</v>
      </c>
      <c r="H4214" s="47" t="s">
        <v>7</v>
      </c>
      <c r="I4214" s="24" t="s">
        <v>8</v>
      </c>
      <c r="J4214" s="24" t="s">
        <v>9</v>
      </c>
      <c r="K4214" s="30" t="s">
        <v>10</v>
      </c>
    </row>
    <row r="4217">
      <c r="A4217" s="31">
        <v>1.0</v>
      </c>
      <c r="B4217" s="38">
        <v>46020.0</v>
      </c>
      <c r="C4217" s="42">
        <v>0.5639699074074074</v>
      </c>
      <c r="D4217" s="9" t="s">
        <v>15</v>
      </c>
      <c r="E4217" s="19"/>
      <c r="F4217" s="56"/>
      <c r="G4217" s="53">
        <f>SUM(K4217:K4278)</f>
        <v>279.75</v>
      </c>
      <c r="H4217" s="54">
        <f>SUM(J4217:K4278)</f>
        <v>726.95</v>
      </c>
      <c r="I4217" s="55">
        <f t="array" ref="I4217">IF(D4217="","",INDEX('Товары '!$D$2:$D$78, MATCH(D4217, 'Товары '!$B$2:$B$78, 0)))
</f>
        <v>15</v>
      </c>
      <c r="J4217" s="55">
        <f>IF(D4217="","",VLOOKUP(D4217, 'Товары '!$B$2:$C$78, 2, FALSE))
</f>
        <v>9</v>
      </c>
      <c r="K4217" s="37">
        <f t="shared" ref="K4217:K4278" si="82">IF(OR(I4217="", J4217=""), "", VALUE(I4217) - VALUE(J4217))-F4217
</f>
        <v>6</v>
      </c>
    </row>
    <row r="4218">
      <c r="A4218" s="31">
        <v>2.0</v>
      </c>
      <c r="B4218" s="38">
        <v>46020.0</v>
      </c>
      <c r="C4218" s="39">
        <v>0.5641666666666667</v>
      </c>
      <c r="D4218" s="9" t="s">
        <v>14</v>
      </c>
      <c r="E4218" s="19"/>
      <c r="F4218" s="9"/>
      <c r="I4218" s="55">
        <f t="array" ref="I4218">IF(D4218="","",INDEX('Товары '!$D$2:$D$78, MATCH(D4218, 'Товары '!$B$2:$B$78, 0)))
</f>
        <v>15</v>
      </c>
      <c r="J4218" s="55">
        <f>IF(D4218="","",VLOOKUP(D4218, 'Товары '!$B$2:$C$78, 2, FALSE))
</f>
        <v>9</v>
      </c>
      <c r="K4218" s="37">
        <f t="shared" si="82"/>
        <v>6</v>
      </c>
    </row>
    <row r="4219">
      <c r="A4219" s="31">
        <v>3.0</v>
      </c>
      <c r="B4219" s="41">
        <v>46020.0</v>
      </c>
      <c r="C4219" s="42">
        <v>0.5834837962962963</v>
      </c>
      <c r="D4219" s="9" t="s">
        <v>12</v>
      </c>
      <c r="E4219" s="19"/>
      <c r="F4219" s="19"/>
      <c r="I4219" s="55">
        <f t="array" ref="I4219">IF(D4219="","",INDEX('Товары '!$D$2:$D$78, MATCH(D4219, 'Товары '!$B$2:$B$78, 0)))
</f>
        <v>13</v>
      </c>
      <c r="J4219" s="55">
        <f>IF(D4219="","",VLOOKUP(D4219, 'Товары '!$B$2:$C$78, 2, FALSE))
</f>
        <v>6.4</v>
      </c>
      <c r="K4219" s="37">
        <f t="shared" si="82"/>
        <v>6.6</v>
      </c>
    </row>
    <row r="4220">
      <c r="A4220" s="31">
        <v>4.0</v>
      </c>
      <c r="B4220" s="41">
        <v>46020.0</v>
      </c>
      <c r="C4220" s="42">
        <v>0.5835763888888889</v>
      </c>
      <c r="D4220" s="9" t="s">
        <v>12</v>
      </c>
      <c r="E4220" s="19"/>
      <c r="F4220" s="19"/>
      <c r="I4220" s="55">
        <f t="array" ref="I4220">IF(D4220="","",INDEX('Товары '!$D$2:$D$78, MATCH(D4220, 'Товары '!$B$2:$B$78, 0)))
</f>
        <v>13</v>
      </c>
      <c r="J4220" s="55">
        <f>IF(D4220="","",VLOOKUP(D4220, 'Товары '!$B$2:$C$78, 2, FALSE))
</f>
        <v>6.4</v>
      </c>
      <c r="K4220" s="37">
        <f t="shared" si="82"/>
        <v>6.6</v>
      </c>
    </row>
    <row r="4221">
      <c r="A4221" s="31">
        <v>5.0</v>
      </c>
      <c r="B4221" s="41">
        <v>46020.0</v>
      </c>
      <c r="C4221" s="42">
        <v>0.6184837962962964</v>
      </c>
      <c r="D4221" s="9" t="s">
        <v>21</v>
      </c>
      <c r="E4221" s="19"/>
      <c r="F4221" s="19"/>
      <c r="I4221" s="55">
        <f t="array" ref="I4221">IF(D4221="","",INDEX('Товары '!$D$2:$D$78, MATCH(D4221, 'Товары '!$B$2:$B$78, 0)))
</f>
        <v>15</v>
      </c>
      <c r="J4221" s="55">
        <f>IF(D4221="","",VLOOKUP(D4221, 'Товары '!$B$2:$C$78, 2, FALSE))
</f>
        <v>6.9</v>
      </c>
      <c r="K4221" s="37">
        <f t="shared" si="82"/>
        <v>8.1</v>
      </c>
    </row>
    <row r="4222">
      <c r="A4222" s="31">
        <v>6.0</v>
      </c>
      <c r="B4222" s="38">
        <v>46020.0</v>
      </c>
      <c r="C4222" s="42">
        <v>0.6184837962962964</v>
      </c>
      <c r="D4222" s="9" t="s">
        <v>12</v>
      </c>
      <c r="E4222" s="19"/>
      <c r="F4222" s="9"/>
      <c r="I4222" s="55">
        <f t="array" ref="I4222">IF(D4222="","",INDEX('Товары '!$D$2:$D$78, MATCH(D4222, 'Товары '!$B$2:$B$78, 0)))
</f>
        <v>13</v>
      </c>
      <c r="J4222" s="55">
        <f>IF(D4222="","",VLOOKUP(D4222, 'Товары '!$B$2:$C$78, 2, FALSE))
</f>
        <v>6.4</v>
      </c>
      <c r="K4222" s="37">
        <f t="shared" si="82"/>
        <v>6.6</v>
      </c>
    </row>
    <row r="4223">
      <c r="A4223" s="31">
        <v>7.0</v>
      </c>
      <c r="B4223" s="38">
        <v>46020.0</v>
      </c>
      <c r="C4223" s="42">
        <v>0.632824074074074</v>
      </c>
      <c r="D4223" s="9" t="s">
        <v>14</v>
      </c>
      <c r="E4223" s="19"/>
      <c r="F4223" s="9"/>
      <c r="I4223" s="55">
        <f t="array" ref="I4223">IF(D4223="","",INDEX('Товары '!$D$2:$D$78, MATCH(D4223, 'Товары '!$B$2:$B$78, 0)))
</f>
        <v>15</v>
      </c>
      <c r="J4223" s="55">
        <f>IF(D4223="","",VLOOKUP(D4223, 'Товары '!$B$2:$C$78, 2, FALSE))
</f>
        <v>9</v>
      </c>
      <c r="K4223" s="37">
        <f t="shared" si="82"/>
        <v>6</v>
      </c>
    </row>
    <row r="4224">
      <c r="A4224" s="31">
        <v>8.0</v>
      </c>
      <c r="B4224" s="38">
        <v>46020.0</v>
      </c>
      <c r="C4224" s="42">
        <v>0.6406712962962963</v>
      </c>
      <c r="D4224" s="9" t="s">
        <v>14</v>
      </c>
      <c r="E4224" s="19"/>
      <c r="F4224" s="9"/>
      <c r="I4224" s="55">
        <f t="array" ref="I4224">IF(D4224="","",INDEX('Товары '!$D$2:$D$78, MATCH(D4224, 'Товары '!$B$2:$B$78, 0)))
</f>
        <v>15</v>
      </c>
      <c r="J4224" s="55">
        <f>IF(D4224="","",VLOOKUP(D4224, 'Товары '!$B$2:$C$78, 2, FALSE))
</f>
        <v>9</v>
      </c>
      <c r="K4224" s="37">
        <f t="shared" si="82"/>
        <v>6</v>
      </c>
    </row>
    <row r="4225">
      <c r="A4225" s="31">
        <v>9.0</v>
      </c>
      <c r="B4225" s="38">
        <v>46020.0</v>
      </c>
      <c r="C4225" s="42">
        <v>0.7227199074074074</v>
      </c>
      <c r="D4225" s="9" t="s">
        <v>12</v>
      </c>
      <c r="E4225" s="19"/>
      <c r="F4225" s="9">
        <v>1.05</v>
      </c>
      <c r="I4225" s="55">
        <f t="array" ref="I4225">IF(D4225="","",INDEX('Товары '!$D$2:$D$78, MATCH(D4225, 'Товары '!$B$2:$B$78, 0)))
</f>
        <v>13</v>
      </c>
      <c r="J4225" s="55">
        <f>IF(D4225="","",VLOOKUP(D4225, 'Товары '!$B$2:$C$78, 2, FALSE))
</f>
        <v>6.4</v>
      </c>
      <c r="K4225" s="37">
        <f t="shared" si="82"/>
        <v>5.55</v>
      </c>
    </row>
    <row r="4226">
      <c r="A4226" s="31">
        <v>10.0</v>
      </c>
      <c r="B4226" s="38">
        <v>46020.0</v>
      </c>
      <c r="C4226" s="42">
        <v>0.7227199074074074</v>
      </c>
      <c r="D4226" s="9" t="s">
        <v>22</v>
      </c>
      <c r="E4226" s="19"/>
      <c r="F4226" s="19"/>
      <c r="I4226" s="55">
        <f t="array" ref="I4226">IF(D4226="","",INDEX('Товары '!$D$2:$D$78, MATCH(D4226, 'Товары '!$B$2:$B$78, 0)))
</f>
        <v>15</v>
      </c>
      <c r="J4226" s="55">
        <f>IF(D4226="","",VLOOKUP(D4226, 'Товары '!$B$2:$C$78, 2, FALSE))
</f>
        <v>6</v>
      </c>
      <c r="K4226" s="37">
        <f t="shared" si="82"/>
        <v>9</v>
      </c>
    </row>
    <row r="4227">
      <c r="A4227" s="31">
        <v>11.0</v>
      </c>
      <c r="B4227" s="38">
        <v>46020.0</v>
      </c>
      <c r="C4227" s="42">
        <v>0.7343981481481482</v>
      </c>
      <c r="D4227" s="9" t="s">
        <v>15</v>
      </c>
      <c r="E4227" s="19"/>
      <c r="F4227" s="19"/>
      <c r="I4227" s="31">
        <f t="array" ref="I4227">IF(D4227="","",INDEX('Товары '!$D$2:$D$78, MATCH(D4227, 'Товары '!$B$2:$B$78, 0)))
</f>
        <v>15</v>
      </c>
      <c r="J4227" s="55">
        <f>IF(D4227="","",VLOOKUP(D4227, 'Товары '!$B$2:$C$78, 2, FALSE))
</f>
        <v>9</v>
      </c>
      <c r="K4227" s="37">
        <f t="shared" si="82"/>
        <v>6</v>
      </c>
    </row>
    <row r="4228">
      <c r="A4228" s="31">
        <v>12.0</v>
      </c>
      <c r="B4228" s="38">
        <v>46020.0</v>
      </c>
      <c r="C4228" s="42">
        <v>0.734849537037037</v>
      </c>
      <c r="D4228" s="9" t="s">
        <v>20</v>
      </c>
      <c r="E4228" s="19"/>
      <c r="F4228" s="19"/>
      <c r="I4228" s="55">
        <f t="array" ref="I4228">IF(D4228="","",INDEX('Товары '!$D$2:$D$78, MATCH(D4228, 'Товары '!$B$2:$B$78, 0)))
</f>
        <v>15</v>
      </c>
      <c r="J4228" s="55">
        <f>IF(D4228="","",VLOOKUP(D4228, 'Товары '!$B$2:$C$78, 2, FALSE))
</f>
        <v>9</v>
      </c>
      <c r="K4228" s="37">
        <f t="shared" si="82"/>
        <v>6</v>
      </c>
    </row>
    <row r="4229">
      <c r="A4229" s="31">
        <v>13.0</v>
      </c>
      <c r="B4229" s="38">
        <v>46020.0</v>
      </c>
      <c r="C4229" s="42">
        <v>0.7382986111111111</v>
      </c>
      <c r="D4229" s="9" t="s">
        <v>24</v>
      </c>
      <c r="E4229" s="19"/>
      <c r="F4229" s="19"/>
      <c r="I4229" s="55">
        <f t="array" ref="I4229">IF(D4229="","",INDEX('Товары '!$D$2:$D$78, MATCH(D4229, 'Товары '!$B$2:$B$78, 0)))
</f>
        <v>15</v>
      </c>
      <c r="J4229" s="55">
        <f>IF(D4229="","",VLOOKUP(D4229, 'Товары '!$B$2:$C$78, 2, FALSE))
</f>
        <v>8.5</v>
      </c>
      <c r="K4229" s="37">
        <f t="shared" si="82"/>
        <v>6.5</v>
      </c>
    </row>
    <row r="4230">
      <c r="A4230" s="31">
        <v>14.0</v>
      </c>
      <c r="B4230" s="38">
        <v>46020.0</v>
      </c>
      <c r="C4230" s="42">
        <v>0.743900462962963</v>
      </c>
      <c r="D4230" s="9" t="s">
        <v>15</v>
      </c>
      <c r="E4230" s="19"/>
      <c r="F4230" s="9"/>
      <c r="I4230" s="31">
        <f t="array" ref="I4230">IF(D4230="","",INDEX('Товары '!$D$2:$D$78, MATCH(D4230, 'Товары '!$B$2:$B$78, 0)))
</f>
        <v>15</v>
      </c>
      <c r="J4230" s="55">
        <f>IF(D4230="","",VLOOKUP(D4230, 'Товары '!$B$2:$C$78, 2, FALSE))
</f>
        <v>9</v>
      </c>
      <c r="K4230" s="37">
        <f t="shared" si="82"/>
        <v>6</v>
      </c>
    </row>
    <row r="4231">
      <c r="A4231" s="31">
        <v>15.0</v>
      </c>
      <c r="B4231" s="38">
        <v>46020.0</v>
      </c>
      <c r="C4231" s="42">
        <v>0.7690046296296297</v>
      </c>
      <c r="D4231" s="9" t="s">
        <v>20</v>
      </c>
      <c r="E4231" s="19"/>
      <c r="F4231" s="19"/>
      <c r="I4231" s="55">
        <f t="array" ref="I4231">IF(D4231="","",INDEX('Товары '!$D$2:$D$78, MATCH(D4231, 'Товары '!$B$2:$B$78, 0)))
</f>
        <v>15</v>
      </c>
      <c r="J4231" s="55">
        <f>IF(D4231="","",VLOOKUP(D4231, 'Товары '!$B$2:$C$78, 2, FALSE))
</f>
        <v>9</v>
      </c>
      <c r="K4231" s="37">
        <f t="shared" si="82"/>
        <v>6</v>
      </c>
    </row>
    <row r="4232">
      <c r="A4232" s="31">
        <v>16.0</v>
      </c>
      <c r="B4232" s="38"/>
      <c r="C4232" s="42"/>
      <c r="D4232" s="9" t="s">
        <v>47</v>
      </c>
      <c r="E4232" s="19"/>
      <c r="F4232" s="19"/>
      <c r="I4232" s="56">
        <v>70.0</v>
      </c>
      <c r="J4232" s="55">
        <f>IF(D4232="","",VLOOKUP(D4232, 'Товары '!$B$2:$C$78, 2, FALSE))
</f>
        <v>44</v>
      </c>
      <c r="K4232" s="37">
        <f t="shared" si="82"/>
        <v>26</v>
      </c>
    </row>
    <row r="4233">
      <c r="A4233" s="31">
        <v>17.0</v>
      </c>
      <c r="B4233" s="38">
        <v>46020.0</v>
      </c>
      <c r="C4233" s="42">
        <v>0.7693634259259259</v>
      </c>
      <c r="D4233" s="9" t="s">
        <v>12</v>
      </c>
      <c r="E4233" s="19"/>
      <c r="F4233" s="19"/>
      <c r="I4233" s="55">
        <f t="array" ref="I4233">IF(D4233="","",INDEX('Товары '!$D$2:$D$78, MATCH(D4233, 'Товары '!$B$2:$B$78, 0)))
</f>
        <v>13</v>
      </c>
      <c r="J4233" s="55">
        <f>IF(D4233="","",VLOOKUP(D4233, 'Товары '!$B$2:$C$78, 2, FALSE))
</f>
        <v>6.4</v>
      </c>
      <c r="K4233" s="37">
        <f t="shared" si="82"/>
        <v>6.6</v>
      </c>
    </row>
    <row r="4234">
      <c r="A4234" s="31">
        <v>18.0</v>
      </c>
      <c r="B4234" s="38">
        <v>46020.0</v>
      </c>
      <c r="C4234" s="42">
        <v>0.7694907407407408</v>
      </c>
      <c r="D4234" s="9" t="s">
        <v>12</v>
      </c>
      <c r="E4234" s="19"/>
      <c r="F4234" s="19"/>
      <c r="I4234" s="55">
        <f t="array" ref="I4234">IF(D4234="","",INDEX('Товары '!$D$2:$D$78, MATCH(D4234, 'Товары '!$B$2:$B$78, 0)))
</f>
        <v>13</v>
      </c>
      <c r="J4234" s="55">
        <f>IF(D4234="","",VLOOKUP(D4234, 'Товары '!$B$2:$C$78, 2, FALSE))
</f>
        <v>6.4</v>
      </c>
      <c r="K4234" s="37">
        <f t="shared" si="82"/>
        <v>6.6</v>
      </c>
    </row>
    <row r="4235">
      <c r="A4235" s="31">
        <v>19.0</v>
      </c>
      <c r="B4235" s="38">
        <v>46020.0</v>
      </c>
      <c r="C4235" s="42">
        <v>0.7851041666666667</v>
      </c>
      <c r="D4235" s="9" t="s">
        <v>48</v>
      </c>
      <c r="E4235" s="19"/>
      <c r="F4235" s="19"/>
      <c r="I4235" s="55">
        <f t="array" ref="I4235">IF(D4235="","",INDEX('Товары '!$D$2:$D$78, MATCH(D4235, 'Товары '!$B$2:$B$78, 0)))
</f>
        <v>100</v>
      </c>
      <c r="J4235" s="55">
        <f>IF(D4235="","",VLOOKUP(D4235, 'Товары '!$B$2:$C$78, 2, FALSE))
</f>
        <v>70</v>
      </c>
      <c r="K4235" s="37">
        <f t="shared" si="82"/>
        <v>30</v>
      </c>
    </row>
    <row r="4236">
      <c r="A4236" s="31">
        <v>20.0</v>
      </c>
      <c r="B4236" s="38">
        <v>46020.0</v>
      </c>
      <c r="C4236" s="42">
        <v>0.7854629629629629</v>
      </c>
      <c r="D4236" s="9" t="s">
        <v>15</v>
      </c>
      <c r="E4236" s="19"/>
      <c r="F4236" s="9"/>
      <c r="I4236" s="31">
        <f t="array" ref="I4236">IF(D4236="","",INDEX('Товары '!$D$2:$D$78, MATCH(D4236, 'Товары '!$B$2:$B$78, 0)))
</f>
        <v>15</v>
      </c>
      <c r="J4236" s="55">
        <f>IF(D4236="","",VLOOKUP(D4236, 'Товары '!$B$2:$C$78, 2, FALSE))
</f>
        <v>9</v>
      </c>
      <c r="K4236" s="37">
        <f t="shared" si="82"/>
        <v>6</v>
      </c>
    </row>
    <row r="4237">
      <c r="A4237" s="31">
        <v>21.0</v>
      </c>
      <c r="B4237" s="38"/>
      <c r="C4237" s="42"/>
      <c r="D4237" s="9" t="s">
        <v>47</v>
      </c>
      <c r="E4237" s="19"/>
      <c r="F4237" s="9"/>
      <c r="I4237" s="56">
        <v>70.0</v>
      </c>
      <c r="J4237" s="55">
        <f>IF(D4237="","",VLOOKUP(D4237, 'Товары '!$B$2:$C$78, 2, FALSE))
</f>
        <v>44</v>
      </c>
      <c r="K4237" s="37">
        <f t="shared" si="82"/>
        <v>26</v>
      </c>
    </row>
    <row r="4238">
      <c r="A4238" s="31">
        <v>22.0</v>
      </c>
      <c r="B4238" s="38"/>
      <c r="C4238" s="42"/>
      <c r="D4238" s="9" t="s">
        <v>15</v>
      </c>
      <c r="E4238" s="19"/>
      <c r="F4238" s="19"/>
      <c r="I4238" s="31">
        <f t="array" ref="I4238">IF(D4238="","",INDEX('Товары '!$D$2:$D$78, MATCH(D4238, 'Товары '!$B$2:$B$78, 0)))
</f>
        <v>15</v>
      </c>
      <c r="J4238" s="55">
        <f>IF(D4238="","",VLOOKUP(D4238, 'Товары '!$B$2:$C$78, 2, FALSE))
</f>
        <v>9</v>
      </c>
      <c r="K4238" s="37">
        <f t="shared" si="82"/>
        <v>6</v>
      </c>
    </row>
    <row r="4239">
      <c r="A4239" s="31">
        <v>23.0</v>
      </c>
      <c r="B4239" s="38">
        <v>46020.0</v>
      </c>
      <c r="C4239" s="42">
        <v>0.7902893518518519</v>
      </c>
      <c r="D4239" s="9" t="s">
        <v>39</v>
      </c>
      <c r="E4239" s="19"/>
      <c r="F4239" s="19"/>
      <c r="I4239" s="55">
        <f t="array" ref="I4239">IF(D4239="","",INDEX('Товары '!$D$2:$D$78, MATCH(D4239, 'Товары '!$B$2:$B$78, 0)))
</f>
        <v>15</v>
      </c>
      <c r="J4239" s="55">
        <f>IF(D4239="","",VLOOKUP(D4239, 'Товары '!$B$2:$C$78, 2, FALSE))
</f>
        <v>8</v>
      </c>
      <c r="K4239" s="37">
        <f t="shared" si="82"/>
        <v>7</v>
      </c>
    </row>
    <row r="4240">
      <c r="A4240" s="31">
        <v>24.0</v>
      </c>
      <c r="B4240" s="38">
        <v>46020.0</v>
      </c>
      <c r="C4240" s="42">
        <v>0.8227777777777778</v>
      </c>
      <c r="D4240" s="9" t="s">
        <v>15</v>
      </c>
      <c r="E4240" s="19"/>
      <c r="F4240" s="19"/>
      <c r="I4240" s="55">
        <f t="array" ref="I4240">IF(D4240="","",INDEX('Товары '!$D$2:$D$78, MATCH(D4240, 'Товары '!$B$2:$B$78, 0)))
</f>
        <v>15</v>
      </c>
      <c r="J4240" s="55">
        <f>IF(D4240="","",VLOOKUP(D4240, 'Товары '!$B$2:$C$78, 2, FALSE))
</f>
        <v>9</v>
      </c>
      <c r="K4240" s="37">
        <f t="shared" si="82"/>
        <v>6</v>
      </c>
    </row>
    <row r="4241">
      <c r="A4241" s="31">
        <v>25.0</v>
      </c>
      <c r="B4241" s="38">
        <v>46020.0</v>
      </c>
      <c r="C4241" s="42">
        <v>0.8288194444444444</v>
      </c>
      <c r="D4241" s="9" t="s">
        <v>34</v>
      </c>
      <c r="E4241" s="19"/>
      <c r="F4241" s="9"/>
      <c r="I4241" s="55">
        <f t="array" ref="I4241">IF(D4241="","",INDEX('Товары '!$D$2:$D$78, MATCH(D4241, 'Товары '!$B$2:$B$78, 0)))
</f>
        <v>110</v>
      </c>
      <c r="J4241" s="55">
        <f>IF(D4241="","",VLOOKUP(D4241, 'Товары '!$B$2:$C$78, 2, FALSE))
</f>
        <v>80</v>
      </c>
      <c r="K4241" s="37">
        <f t="shared" si="82"/>
        <v>30</v>
      </c>
    </row>
    <row r="4242">
      <c r="A4242" s="31">
        <v>26.0</v>
      </c>
      <c r="B4242" s="38">
        <v>46020.0</v>
      </c>
      <c r="C4242" s="42">
        <v>0.8289467592592593</v>
      </c>
      <c r="D4242" s="9" t="s">
        <v>14</v>
      </c>
      <c r="E4242" s="19"/>
      <c r="F4242" s="9"/>
      <c r="I4242" s="55">
        <f t="array" ref="I4242">IF(D4242="","",INDEX('Товары '!$D$2:$D$78, MATCH(D4242, 'Товары '!$B$2:$B$78, 0)))
</f>
        <v>15</v>
      </c>
      <c r="J4242" s="55">
        <f>IF(D4242="","",VLOOKUP(D4242, 'Товары '!$B$2:$C$78, 2, FALSE))
</f>
        <v>9</v>
      </c>
      <c r="K4242" s="37">
        <f t="shared" si="82"/>
        <v>6</v>
      </c>
    </row>
    <row r="4243">
      <c r="A4243" s="31">
        <v>27.0</v>
      </c>
      <c r="B4243" s="32">
        <v>46020.0</v>
      </c>
      <c r="C4243" s="33">
        <v>0.8369560185185185</v>
      </c>
      <c r="D4243" s="9" t="s">
        <v>21</v>
      </c>
      <c r="E4243" s="19"/>
      <c r="F4243" s="31"/>
      <c r="I4243" s="55">
        <f t="array" ref="I4243">IF(D4243="","",INDEX('Товары '!$D$2:$D$78, MATCH(D4243, 'Товары '!$B$2:$B$78, 0)))
</f>
        <v>15</v>
      </c>
      <c r="J4243" s="55">
        <f>IF(D4243="","",VLOOKUP(D4243, 'Товары '!$B$2:$C$78, 2, FALSE))
</f>
        <v>6.9</v>
      </c>
      <c r="K4243" s="37">
        <f t="shared" si="82"/>
        <v>8.1</v>
      </c>
    </row>
    <row r="4244">
      <c r="A4244" s="31">
        <v>28.0</v>
      </c>
      <c r="B4244" s="38">
        <v>46020.0</v>
      </c>
      <c r="C4244" s="42">
        <v>0.8996412037037037</v>
      </c>
      <c r="D4244" s="9" t="s">
        <v>23</v>
      </c>
      <c r="E4244" s="19"/>
      <c r="F4244" s="9"/>
      <c r="I4244" s="55">
        <f t="array" ref="I4244">IF(D4244="","",INDEX('Товары '!$D$2:$D$78, MATCH(D4244, 'Товары '!$B$2:$B$78, 0)))
</f>
        <v>15</v>
      </c>
      <c r="J4244" s="55">
        <f>IF(D4244="","",VLOOKUP(D4244, 'Товары '!$B$2:$C$78, 2, FALSE))
</f>
        <v>8.5</v>
      </c>
      <c r="K4244" s="37">
        <f t="shared" si="82"/>
        <v>6.5</v>
      </c>
    </row>
    <row r="4245">
      <c r="A4245" s="31">
        <v>29.0</v>
      </c>
      <c r="B4245" s="32">
        <v>46020.0</v>
      </c>
      <c r="C4245" s="33">
        <v>0.9169212962962963</v>
      </c>
      <c r="D4245" s="9" t="s">
        <v>11</v>
      </c>
      <c r="E4245" s="19"/>
      <c r="F4245" s="19"/>
      <c r="I4245" s="55">
        <f t="array" ref="I4245">IF(D4245="","",INDEX('Товары '!$D$2:$D$78, MATCH(D4245, 'Товары '!$B$2:$B$78, 0)))
</f>
        <v>15</v>
      </c>
      <c r="J4245" s="55">
        <f>IF(D4245="","",VLOOKUP(D4245, 'Товары '!$B$2:$C$78, 2, FALSE))
</f>
        <v>9</v>
      </c>
      <c r="K4245" s="37">
        <f t="shared" si="82"/>
        <v>6</v>
      </c>
    </row>
    <row r="4246">
      <c r="A4246" s="31">
        <v>30.0</v>
      </c>
      <c r="B4246" s="38">
        <v>46020.0</v>
      </c>
      <c r="C4246" s="42">
        <v>0.9927199074074075</v>
      </c>
      <c r="D4246" s="9" t="s">
        <v>20</v>
      </c>
      <c r="E4246" s="19"/>
      <c r="F4246" s="9"/>
      <c r="I4246" s="55">
        <f t="array" ref="I4246">IF(D4246="","",INDEX('Товары '!$D$2:$D$78, MATCH(D4246, 'Товары '!$B$2:$B$78, 0)))
</f>
        <v>15</v>
      </c>
      <c r="J4246" s="55">
        <f>IF(D4246="","",VLOOKUP(D4246, 'Товары '!$B$2:$C$78, 2, FALSE))
</f>
        <v>9</v>
      </c>
      <c r="K4246" s="37">
        <f t="shared" si="82"/>
        <v>6</v>
      </c>
    </row>
    <row r="4247">
      <c r="A4247" s="31">
        <v>31.0</v>
      </c>
      <c r="B4247" s="38"/>
      <c r="C4247" s="42"/>
      <c r="D4247" s="9"/>
      <c r="E4247" s="19"/>
      <c r="F4247" s="19"/>
      <c r="I4247" s="55" t="str">
        <f t="array" ref="I4247">IF(D4247="","",INDEX('Товары '!$D$2:$D$78, MATCH(D4247, 'Товары '!$B$2:$B$78, 0)))
</f>
        <v/>
      </c>
      <c r="J4247" s="55" t="str">
        <f>IF(D4247="","",VLOOKUP(D4247, 'Товары '!$B$2:$C$78, 2, FALSE))
</f>
        <v/>
      </c>
      <c r="K4247" s="37">
        <f t="shared" si="82"/>
        <v>0</v>
      </c>
    </row>
    <row r="4248">
      <c r="A4248" s="31">
        <v>32.0</v>
      </c>
      <c r="B4248" s="38"/>
      <c r="C4248" s="42"/>
      <c r="D4248" s="9"/>
      <c r="E4248" s="19"/>
      <c r="F4248" s="19"/>
      <c r="I4248" s="55" t="str">
        <f t="array" ref="I4248">IF(D4248="","",INDEX('Товары '!$D$2:$D$78, MATCH(D4248, 'Товары '!$B$2:$B$78, 0)))
</f>
        <v/>
      </c>
      <c r="J4248" s="55" t="str">
        <f>IF(D4248="","",VLOOKUP(D4248, 'Товары '!$B$2:$C$78, 2, FALSE))
</f>
        <v/>
      </c>
      <c r="K4248" s="37">
        <f t="shared" si="82"/>
        <v>0</v>
      </c>
    </row>
    <row r="4249">
      <c r="A4249" s="31">
        <v>33.0</v>
      </c>
      <c r="B4249" s="38"/>
      <c r="C4249" s="42"/>
      <c r="D4249" s="9"/>
      <c r="E4249" s="19"/>
      <c r="F4249" s="19"/>
      <c r="I4249" s="55" t="str">
        <f t="array" ref="I4249">IF(D4249="","",INDEX('Товары '!$D$2:$D$78, MATCH(D4249, 'Товары '!$B$2:$B$78, 0)))
</f>
        <v/>
      </c>
      <c r="J4249" s="55" t="str">
        <f>IF(D4249="","",VLOOKUP(D4249, 'Товары '!$B$2:$C$78, 2, FALSE))
</f>
        <v/>
      </c>
      <c r="K4249" s="37">
        <f t="shared" si="82"/>
        <v>0</v>
      </c>
    </row>
    <row r="4250">
      <c r="A4250" s="31">
        <v>34.0</v>
      </c>
      <c r="B4250" s="32"/>
      <c r="C4250" s="33"/>
      <c r="D4250" s="9"/>
      <c r="E4250" s="19"/>
      <c r="F4250" s="19"/>
      <c r="I4250" s="55" t="str">
        <f t="array" ref="I4250">IF(D4250="","",INDEX('Товары '!$D$2:$D$78, MATCH(D4250, 'Товары '!$B$2:$B$78, 0)))
</f>
        <v/>
      </c>
      <c r="J4250" s="55" t="str">
        <f>IF(D4250="","",VLOOKUP(D4250, 'Товары '!$B$2:$C$78, 2, FALSE))
</f>
        <v/>
      </c>
      <c r="K4250" s="37">
        <f t="shared" si="82"/>
        <v>0</v>
      </c>
    </row>
    <row r="4251">
      <c r="A4251" s="31">
        <v>35.0</v>
      </c>
      <c r="B4251" s="32"/>
      <c r="C4251" s="33"/>
      <c r="D4251" s="9"/>
      <c r="E4251" s="19"/>
      <c r="F4251" s="56"/>
      <c r="I4251" s="55" t="str">
        <f t="array" ref="I4251">IF(D4251="","",INDEX('Товары '!$D$2:$D$78, MATCH(D4251, 'Товары '!$B$2:$B$78, 0)))
</f>
        <v/>
      </c>
      <c r="J4251" s="55" t="str">
        <f>IF(D4251="","",VLOOKUP(D4251, 'Товары '!$B$2:$C$78, 2, FALSE))
</f>
        <v/>
      </c>
      <c r="K4251" s="37">
        <f t="shared" si="82"/>
        <v>0</v>
      </c>
    </row>
    <row r="4252">
      <c r="A4252" s="31">
        <v>36.0</v>
      </c>
      <c r="B4252" s="32"/>
      <c r="C4252" s="33"/>
      <c r="D4252" s="9"/>
      <c r="E4252" s="19"/>
      <c r="F4252" s="9"/>
      <c r="I4252" s="55" t="str">
        <f t="array" ref="I4252">IF(D4252="","",INDEX('Товары '!$D$2:$D$78, MATCH(D4252, 'Товары '!$B$2:$B$78, 0)))
</f>
        <v/>
      </c>
      <c r="J4252" s="55" t="str">
        <f>IF(D4252="","",VLOOKUP(D4252, 'Товары '!$B$2:$C$78, 2, FALSE))
</f>
        <v/>
      </c>
      <c r="K4252" s="37">
        <f t="shared" si="82"/>
        <v>0</v>
      </c>
    </row>
    <row r="4253">
      <c r="A4253" s="31">
        <v>37.0</v>
      </c>
      <c r="B4253" s="38"/>
      <c r="C4253" s="42"/>
      <c r="D4253" s="9"/>
      <c r="E4253" s="19"/>
      <c r="F4253" s="19"/>
      <c r="I4253" s="55" t="str">
        <f t="array" ref="I4253">IF(D4253="","",INDEX('Товары '!$D$2:$D$78, MATCH(D4253, 'Товары '!$B$2:$B$78, 0)))
</f>
        <v/>
      </c>
      <c r="J4253" s="55" t="str">
        <f>IF(D4253="","",VLOOKUP(D4253, 'Товары '!$B$2:$C$78, 2, FALSE))
</f>
        <v/>
      </c>
      <c r="K4253" s="37">
        <f t="shared" si="82"/>
        <v>0</v>
      </c>
    </row>
    <row r="4254">
      <c r="A4254" s="31">
        <v>38.0</v>
      </c>
      <c r="B4254" s="38"/>
      <c r="C4254" s="42"/>
      <c r="D4254" s="9"/>
      <c r="E4254" s="19"/>
      <c r="F4254" s="19"/>
      <c r="I4254" s="55" t="str">
        <f t="array" ref="I4254">IF(D4254="","",INDEX('Товары '!$D$2:$D$78, MATCH(D4254, 'Товары '!$B$2:$B$78, 0)))
</f>
        <v/>
      </c>
      <c r="J4254" s="55" t="str">
        <f>IF(D4254="","",VLOOKUP(D4254, 'Товары '!$B$2:$C$78, 2, FALSE))
</f>
        <v/>
      </c>
      <c r="K4254" s="37">
        <f t="shared" si="82"/>
        <v>0</v>
      </c>
    </row>
    <row r="4255">
      <c r="A4255" s="31">
        <v>39.0</v>
      </c>
      <c r="B4255" s="32"/>
      <c r="C4255" s="33"/>
      <c r="D4255" s="9"/>
      <c r="E4255" s="19"/>
      <c r="F4255" s="19"/>
      <c r="I4255" s="55" t="str">
        <f t="array" ref="I4255">IF(D4255="","",INDEX('Товары '!$D$2:$D$78, MATCH(D4255, 'Товары '!$B$2:$B$78, 0)))
</f>
        <v/>
      </c>
      <c r="J4255" s="55" t="str">
        <f>IF(D4255="","",VLOOKUP(D4255, 'Товары '!$B$2:$C$78, 2, FALSE))
</f>
        <v/>
      </c>
      <c r="K4255" s="37">
        <f t="shared" si="82"/>
        <v>0</v>
      </c>
    </row>
    <row r="4256">
      <c r="A4256" s="31">
        <v>40.0</v>
      </c>
      <c r="B4256" s="38"/>
      <c r="C4256" s="42"/>
      <c r="D4256" s="9"/>
      <c r="E4256" s="19"/>
      <c r="F4256" s="19"/>
      <c r="I4256" s="55" t="str">
        <f t="array" ref="I4256">IF(D4256="","",INDEX('Товары '!$D$2:$D$78, MATCH(D4256, 'Товары '!$B$2:$B$78, 0)))
</f>
        <v/>
      </c>
      <c r="J4256" s="55" t="str">
        <f>IF(D4256="","",VLOOKUP(D4256, 'Товары '!$B$2:$C$78, 2, FALSE))
</f>
        <v/>
      </c>
      <c r="K4256" s="37">
        <f t="shared" si="82"/>
        <v>0</v>
      </c>
    </row>
    <row r="4257">
      <c r="A4257" s="31">
        <v>41.0</v>
      </c>
      <c r="B4257" s="38"/>
      <c r="C4257" s="42"/>
      <c r="D4257" s="9"/>
      <c r="E4257" s="19"/>
      <c r="F4257" s="19"/>
      <c r="I4257" s="55" t="str">
        <f t="array" ref="I4257">IF(D4257="","",INDEX('Товары '!$D$2:$D$78, MATCH(D4257, 'Товары '!$B$2:$B$78, 0)))
</f>
        <v/>
      </c>
      <c r="J4257" s="55" t="str">
        <f>IF(D4257="","",VLOOKUP(D4257, 'Товары '!$B$2:$C$78, 2, FALSE))
</f>
        <v/>
      </c>
      <c r="K4257" s="37">
        <f t="shared" si="82"/>
        <v>0</v>
      </c>
    </row>
    <row r="4258">
      <c r="A4258" s="31">
        <v>42.0</v>
      </c>
      <c r="B4258" s="38"/>
      <c r="C4258" s="42"/>
      <c r="D4258" s="9"/>
      <c r="E4258" s="19"/>
      <c r="F4258" s="19"/>
      <c r="I4258" s="55" t="str">
        <f t="array" ref="I4258">IF(D4258="","",INDEX('Товары '!$D$2:$D$78, MATCH(D4258, 'Товары '!$B$2:$B$78, 0)))
</f>
        <v/>
      </c>
      <c r="J4258" s="55" t="str">
        <f>IF(D4258="","",VLOOKUP(D4258, 'Товары '!$B$2:$C$78, 2, FALSE))
</f>
        <v/>
      </c>
      <c r="K4258" s="37">
        <f t="shared" si="82"/>
        <v>0</v>
      </c>
    </row>
    <row r="4259">
      <c r="A4259" s="31">
        <v>43.0</v>
      </c>
      <c r="B4259" s="38"/>
      <c r="C4259" s="42"/>
      <c r="D4259" s="9"/>
      <c r="E4259" s="19"/>
      <c r="F4259" s="9"/>
      <c r="I4259" s="55" t="str">
        <f t="array" ref="I4259">IF(D4259="","",INDEX('Товары '!$D$2:$D$78, MATCH(D4259, 'Товары '!$B$2:$B$78, 0)))
</f>
        <v/>
      </c>
      <c r="J4259" s="55" t="str">
        <f>IF(D4259="","",VLOOKUP(D4259, 'Товары '!$B$2:$C$78, 2, FALSE))
</f>
        <v/>
      </c>
      <c r="K4259" s="37">
        <f t="shared" si="82"/>
        <v>0</v>
      </c>
    </row>
    <row r="4260">
      <c r="A4260" s="31">
        <v>44.0</v>
      </c>
      <c r="B4260" s="32"/>
      <c r="C4260" s="33"/>
      <c r="D4260" s="9"/>
      <c r="E4260" s="19"/>
      <c r="F4260" s="19"/>
      <c r="I4260" s="19" t="str">
        <f t="array" ref="I4260">IF(D4260="","",INDEX('Товары '!$D$2:$D$78, MATCH(D4260, 'Товары '!$B$2:$B$78, 0)))
</f>
        <v/>
      </c>
      <c r="J4260" s="19" t="str">
        <f>IF(D4260="","",VLOOKUP(D4260, 'Товары '!$B$2:$C$78, 2, FALSE))
</f>
        <v/>
      </c>
      <c r="K4260" s="37">
        <f t="shared" si="82"/>
        <v>0</v>
      </c>
    </row>
    <row r="4261">
      <c r="A4261" s="31">
        <v>45.0</v>
      </c>
      <c r="B4261" s="32"/>
      <c r="C4261" s="33"/>
      <c r="D4261" s="9"/>
      <c r="E4261" s="19"/>
      <c r="F4261" s="19"/>
      <c r="I4261" s="19" t="str">
        <f t="array" ref="I4261">IF(D4261="","",INDEX('Товары '!$D$2:$D$78, MATCH(D4261, 'Товары '!$B$2:$B$78, 0)))
</f>
        <v/>
      </c>
      <c r="J4261" s="19" t="str">
        <f>IF(D4261="","",VLOOKUP(D4261, 'Товары '!$B$2:$C$78, 2, FALSE))
</f>
        <v/>
      </c>
      <c r="K4261" s="37">
        <f t="shared" si="82"/>
        <v>0</v>
      </c>
    </row>
    <row r="4262">
      <c r="A4262" s="31">
        <v>46.0</v>
      </c>
      <c r="B4262" s="32"/>
      <c r="C4262" s="33"/>
      <c r="D4262" s="9"/>
      <c r="E4262" s="19"/>
      <c r="F4262" s="9"/>
      <c r="I4262" s="19" t="str">
        <f t="array" ref="I4262">IF(D4262="","",INDEX('Товары '!$D$2:$D$78, MATCH(D4262, 'Товары '!$B$2:$B$78, 0)))
</f>
        <v/>
      </c>
      <c r="J4262" s="19" t="str">
        <f>IF(D4262="","",VLOOKUP(D4262, 'Товары '!$B$2:$C$78, 2, FALSE))
</f>
        <v/>
      </c>
      <c r="K4262" s="37">
        <f t="shared" si="82"/>
        <v>0</v>
      </c>
    </row>
    <row r="4263">
      <c r="A4263" s="31">
        <v>47.0</v>
      </c>
      <c r="B4263" s="32"/>
      <c r="C4263" s="33"/>
      <c r="D4263" s="9"/>
      <c r="E4263" s="19"/>
      <c r="F4263" s="19"/>
      <c r="I4263" s="19" t="str">
        <f t="array" ref="I4263">IF(D4263="","",INDEX('Товары '!$D$2:$D$78, MATCH(D4263, 'Товары '!$B$2:$B$78, 0)))
</f>
        <v/>
      </c>
      <c r="J4263" s="19" t="str">
        <f>IF(D4263="","",VLOOKUP(D4263, 'Товары '!$B$2:$C$78, 2, FALSE))
</f>
        <v/>
      </c>
      <c r="K4263" s="37">
        <f t="shared" si="82"/>
        <v>0</v>
      </c>
    </row>
    <row r="4264">
      <c r="A4264" s="31">
        <v>48.0</v>
      </c>
      <c r="B4264" s="32"/>
      <c r="C4264" s="33"/>
      <c r="D4264" s="9"/>
      <c r="E4264" s="19"/>
      <c r="F4264" s="19"/>
      <c r="I4264" s="19" t="str">
        <f t="array" ref="I4264">IF(D4264="","",INDEX('Товары '!$D$2:$D$78, MATCH(D4264, 'Товары '!$B$2:$B$78, 0)))
</f>
        <v/>
      </c>
      <c r="J4264" s="19" t="str">
        <f>IF(D4264="","",VLOOKUP(D4264, 'Товары '!$B$2:$C$78, 2, FALSE))
</f>
        <v/>
      </c>
      <c r="K4264" s="37">
        <f t="shared" si="82"/>
        <v>0</v>
      </c>
    </row>
    <row r="4265">
      <c r="A4265" s="31">
        <v>49.0</v>
      </c>
      <c r="B4265" s="32"/>
      <c r="C4265" s="33"/>
      <c r="D4265" s="9"/>
      <c r="E4265" s="19"/>
      <c r="F4265" s="19"/>
      <c r="I4265" s="19" t="str">
        <f t="array" ref="I4265">IF(D4265="","",INDEX('Товары '!$D$2:$D$78, MATCH(D4265, 'Товары '!$B$2:$B$78, 0)))
</f>
        <v/>
      </c>
      <c r="J4265" s="19" t="str">
        <f>IF(D4265="","",VLOOKUP(D4265, 'Товары '!$B$2:$C$78, 2, FALSE))
</f>
        <v/>
      </c>
      <c r="K4265" s="37">
        <f t="shared" si="82"/>
        <v>0</v>
      </c>
    </row>
    <row r="4266">
      <c r="A4266" s="31">
        <v>50.0</v>
      </c>
      <c r="B4266" s="45"/>
      <c r="C4266" s="46"/>
      <c r="D4266" s="23"/>
      <c r="E4266" s="19"/>
      <c r="F4266" s="19"/>
      <c r="I4266" s="19" t="str">
        <f t="array" ref="I4266">IF(D4266="","",INDEX('Товары '!$D$2:$D$78, MATCH(D4266, 'Товары '!$B$2:$B$78, 0)))
</f>
        <v/>
      </c>
      <c r="J4266" s="19" t="str">
        <f>IF(D4266="","",VLOOKUP(D4266, 'Товары '!$B$2:$C$78, 2, FALSE))
</f>
        <v/>
      </c>
      <c r="K4266" s="37">
        <f t="shared" si="82"/>
        <v>0</v>
      </c>
    </row>
    <row r="4267">
      <c r="A4267" s="31">
        <v>51.0</v>
      </c>
      <c r="B4267" s="45"/>
      <c r="C4267" s="46"/>
      <c r="D4267" s="23"/>
      <c r="E4267" s="19"/>
      <c r="F4267" s="19"/>
      <c r="I4267" s="19" t="str">
        <f t="array" ref="I4267">IF(D4267="","",INDEX('Товары '!$D$2:$D$78, MATCH(D4267, 'Товары '!$B$2:$B$78, 0)))
</f>
        <v/>
      </c>
      <c r="J4267" s="19" t="str">
        <f>IF(D4267="","",VLOOKUP(D4267, 'Товары '!$B$2:$C$78, 2, FALSE))
</f>
        <v/>
      </c>
      <c r="K4267" s="37">
        <f t="shared" si="82"/>
        <v>0</v>
      </c>
    </row>
    <row r="4268">
      <c r="A4268" s="31">
        <v>52.0</v>
      </c>
      <c r="B4268" s="45"/>
      <c r="C4268" s="46"/>
      <c r="D4268" s="23"/>
      <c r="E4268" s="19"/>
      <c r="F4268" s="19"/>
      <c r="I4268" s="19" t="str">
        <f t="array" ref="I4268">IF(D4268="","",INDEX('Товары '!$D$2:$D$78, MATCH(D4268, 'Товары '!$B$2:$B$78, 0)))
</f>
        <v/>
      </c>
      <c r="J4268" s="19" t="str">
        <f>IF(D4268="","",VLOOKUP(D4268, 'Товары '!$B$2:$C$78, 2, FALSE))
</f>
        <v/>
      </c>
      <c r="K4268" s="37">
        <f t="shared" si="82"/>
        <v>0</v>
      </c>
    </row>
    <row r="4269">
      <c r="A4269" s="31">
        <v>53.0</v>
      </c>
      <c r="B4269" s="45"/>
      <c r="C4269" s="46"/>
      <c r="D4269" s="23"/>
      <c r="E4269" s="19"/>
      <c r="F4269" s="19"/>
      <c r="I4269" s="19" t="str">
        <f t="array" ref="I4269">IF(D4269="","",INDEX('Товары '!$D$2:$D$78, MATCH(D4269, 'Товары '!$B$2:$B$78, 0)))
</f>
        <v/>
      </c>
      <c r="J4269" s="19" t="str">
        <f>IF(D4269="","",VLOOKUP(D4269, 'Товары '!$B$2:$C$78, 2, FALSE))
</f>
        <v/>
      </c>
      <c r="K4269" s="37">
        <f t="shared" si="82"/>
        <v>0</v>
      </c>
    </row>
    <row r="4270">
      <c r="A4270" s="31">
        <v>54.0</v>
      </c>
      <c r="B4270" s="45"/>
      <c r="C4270" s="46"/>
      <c r="D4270" s="23"/>
      <c r="E4270" s="19"/>
      <c r="F4270" s="19"/>
      <c r="I4270" s="19" t="str">
        <f t="array" ref="I4270">IF(D4270="","",INDEX('Товары '!$D$2:$D$78, MATCH(D4270, 'Товары '!$B$2:$B$78, 0)))
</f>
        <v/>
      </c>
      <c r="J4270" s="19" t="str">
        <f>IF(D4270="","",VLOOKUP(D4270, 'Товары '!$B$2:$C$78, 2, FALSE))
</f>
        <v/>
      </c>
      <c r="K4270" s="37">
        <f t="shared" si="82"/>
        <v>0</v>
      </c>
    </row>
    <row r="4271">
      <c r="A4271" s="31">
        <v>55.0</v>
      </c>
      <c r="B4271" s="45"/>
      <c r="C4271" s="46"/>
      <c r="D4271" s="23"/>
      <c r="E4271" s="19"/>
      <c r="F4271" s="19"/>
      <c r="I4271" s="19" t="str">
        <f t="array" ref="I4271">IF(D4271="","",INDEX('Товары '!$D$2:$D$78, MATCH(D4271, 'Товары '!$B$2:$B$78, 0)))
</f>
        <v/>
      </c>
      <c r="J4271" s="19" t="str">
        <f>IF(D4271="","",VLOOKUP(D4271, 'Товары '!$B$2:$C$78, 2, FALSE))
</f>
        <v/>
      </c>
      <c r="K4271" s="37">
        <f t="shared" si="82"/>
        <v>0</v>
      </c>
    </row>
    <row r="4272">
      <c r="A4272" s="31">
        <v>56.0</v>
      </c>
      <c r="B4272" s="45"/>
      <c r="C4272" s="46"/>
      <c r="D4272" s="23"/>
      <c r="E4272" s="19"/>
      <c r="F4272" s="19"/>
      <c r="I4272" s="19" t="str">
        <f t="array" ref="I4272">IF(D4272="","",INDEX('Товары '!$D$2:$D$78, MATCH(D4272, 'Товары '!$B$2:$B$78, 0)))
</f>
        <v/>
      </c>
      <c r="J4272" s="19" t="str">
        <f>IF(D4272="","",VLOOKUP(D4272, 'Товары '!$B$2:$C$78, 2, FALSE))
</f>
        <v/>
      </c>
      <c r="K4272" s="37">
        <f t="shared" si="82"/>
        <v>0</v>
      </c>
    </row>
    <row r="4273">
      <c r="A4273" s="31">
        <v>57.0</v>
      </c>
      <c r="B4273" s="45"/>
      <c r="C4273" s="46"/>
      <c r="D4273" s="23"/>
      <c r="E4273" s="19"/>
      <c r="F4273" s="19"/>
      <c r="I4273" s="19" t="str">
        <f t="array" ref="I4273">IF(D4273="","",INDEX('Товары '!$D$2:$D$78, MATCH(D4273, 'Товары '!$B$2:$B$78, 0)))
</f>
        <v/>
      </c>
      <c r="J4273" s="19" t="str">
        <f>IF(D4273="","",VLOOKUP(D4273, 'Товары '!$B$2:$C$78, 2, FALSE))
</f>
        <v/>
      </c>
      <c r="K4273" s="37">
        <f t="shared" si="82"/>
        <v>0</v>
      </c>
    </row>
    <row r="4274">
      <c r="A4274" s="31">
        <v>58.0</v>
      </c>
      <c r="B4274" s="45"/>
      <c r="C4274" s="46"/>
      <c r="D4274" s="23"/>
      <c r="E4274" s="19"/>
      <c r="F4274" s="19"/>
      <c r="I4274" s="19" t="str">
        <f t="array" ref="I4274">IF(D4274="","",INDEX('Товары '!$D$2:$D$78, MATCH(D4274, 'Товары '!$B$2:$B$78, 0)))
</f>
        <v/>
      </c>
      <c r="J4274" s="19" t="str">
        <f>IF(D4274="","",VLOOKUP(D4274, 'Товары '!$B$2:$C$78, 2, FALSE))
</f>
        <v/>
      </c>
      <c r="K4274" s="37">
        <f t="shared" si="82"/>
        <v>0</v>
      </c>
    </row>
    <row r="4275">
      <c r="A4275" s="31">
        <v>59.0</v>
      </c>
      <c r="B4275" s="45"/>
      <c r="C4275" s="46"/>
      <c r="D4275" s="23"/>
      <c r="E4275" s="19"/>
      <c r="F4275" s="19"/>
      <c r="I4275" s="19" t="str">
        <f t="array" ref="I4275">IF(D4275="","",INDEX('Товары '!$D$2:$D$78, MATCH(D4275, 'Товары '!$B$2:$B$78, 0)))
</f>
        <v/>
      </c>
      <c r="J4275" s="19" t="str">
        <f>IF(D4275="","",VLOOKUP(D4275, 'Товары '!$B$2:$C$78, 2, FALSE))
</f>
        <v/>
      </c>
      <c r="K4275" s="37">
        <f t="shared" si="82"/>
        <v>0</v>
      </c>
    </row>
    <row r="4276">
      <c r="A4276" s="31">
        <v>60.0</v>
      </c>
      <c r="B4276" s="45"/>
      <c r="C4276" s="46"/>
      <c r="D4276" s="23"/>
      <c r="E4276" s="19"/>
      <c r="F4276" s="19"/>
      <c r="I4276" s="19" t="str">
        <f t="array" ref="I4276">IF(D4276="","",INDEX('Товары '!$D$2:$D$78, MATCH(D4276, 'Товары '!$B$2:$B$78, 0)))
</f>
        <v/>
      </c>
      <c r="J4276" s="19" t="str">
        <f>IF(D4276="","",VLOOKUP(D4276, 'Товары '!$B$2:$C$78, 2, FALSE))
</f>
        <v/>
      </c>
      <c r="K4276" s="37">
        <f t="shared" si="82"/>
        <v>0</v>
      </c>
    </row>
    <row r="4277">
      <c r="A4277" s="31">
        <v>61.0</v>
      </c>
      <c r="B4277" s="45"/>
      <c r="C4277" s="46"/>
      <c r="D4277" s="23"/>
      <c r="E4277" s="19"/>
      <c r="F4277" s="19"/>
      <c r="I4277" s="19" t="str">
        <f t="array" ref="I4277">IF(D4277="","",INDEX('Товары '!$D$2:$D$78, MATCH(D4277, 'Товары '!$B$2:$B$78, 0)))
</f>
        <v/>
      </c>
      <c r="J4277" s="19" t="str">
        <f>IF(D4277="","",VLOOKUP(D4277, 'Товары '!$B$2:$C$78, 2, FALSE))
</f>
        <v/>
      </c>
      <c r="K4277" s="37">
        <f t="shared" si="82"/>
        <v>0</v>
      </c>
    </row>
    <row r="4278">
      <c r="A4278" s="31">
        <v>62.0</v>
      </c>
      <c r="B4278" s="45"/>
      <c r="C4278" s="46"/>
      <c r="D4278" s="23"/>
      <c r="E4278" s="19"/>
      <c r="F4278" s="19"/>
      <c r="I4278" s="19" t="str">
        <f t="array" ref="I4278">IF(D4278="","",INDEX('Товары '!$D$2:$D$78, MATCH(D4278, 'Товары '!$B$2:$B$78, 0)))
</f>
        <v/>
      </c>
      <c r="J4278" s="19" t="str">
        <f>IF(D4278="","",VLOOKUP(D4278, 'Товары '!$B$2:$C$78, 2, FALSE))
</f>
        <v/>
      </c>
      <c r="K4278" s="37">
        <f t="shared" si="82"/>
        <v>0</v>
      </c>
    </row>
    <row r="4279">
      <c r="A4279" s="24" t="s">
        <v>0</v>
      </c>
      <c r="B4279" s="25" t="s">
        <v>1</v>
      </c>
      <c r="C4279" s="26" t="s">
        <v>2</v>
      </c>
      <c r="D4279" s="27" t="s">
        <v>3</v>
      </c>
      <c r="E4279" s="24" t="s">
        <v>4</v>
      </c>
      <c r="F4279" s="24" t="s">
        <v>5</v>
      </c>
      <c r="G4279" s="28" t="s">
        <v>6</v>
      </c>
      <c r="H4279" s="47" t="s">
        <v>7</v>
      </c>
      <c r="I4279" s="24" t="s">
        <v>8</v>
      </c>
      <c r="J4279" s="24" t="s">
        <v>9</v>
      </c>
      <c r="K4279" s="30" t="s">
        <v>10</v>
      </c>
    </row>
    <row r="4282">
      <c r="A4282" s="31">
        <v>1.0</v>
      </c>
      <c r="B4282" s="38">
        <v>46021.0</v>
      </c>
      <c r="C4282" s="42">
        <v>0.5577777777777778</v>
      </c>
      <c r="D4282" s="9" t="s">
        <v>21</v>
      </c>
      <c r="E4282" s="19"/>
      <c r="F4282" s="56"/>
      <c r="G4282" s="53">
        <f>SUM(K4282:K4343)</f>
        <v>310.4</v>
      </c>
      <c r="H4282" s="54">
        <f>SUM(J4282:K4343)</f>
        <v>735</v>
      </c>
      <c r="I4282" s="55">
        <f t="array" ref="I4282">IF(D4282="","",INDEX('Товары '!$D$2:$D$78, MATCH(D4282, 'Товары '!$B$2:$B$78, 0)))
</f>
        <v>15</v>
      </c>
      <c r="J4282" s="55">
        <f>IF(D4282="","",VLOOKUP(D4282, 'Товары '!$B$2:$C$78, 2, FALSE))
</f>
        <v>6.9</v>
      </c>
      <c r="K4282" s="37">
        <f t="shared" ref="K4282:K4292" si="83">IF(OR(I4282="", J4282=""), "", VALUE(I4282) - VALUE(J4282))-F4282
</f>
        <v>8.1</v>
      </c>
    </row>
    <row r="4283">
      <c r="A4283" s="31">
        <v>2.0</v>
      </c>
      <c r="B4283" s="38">
        <v>46021.0</v>
      </c>
      <c r="C4283" s="39">
        <v>0.5611805555555556</v>
      </c>
      <c r="D4283" s="9" t="s">
        <v>21</v>
      </c>
      <c r="E4283" s="19"/>
      <c r="F4283" s="9"/>
      <c r="I4283" s="55">
        <f t="array" ref="I4283">IF(D4283="","",INDEX('Товары '!$D$2:$D$78, MATCH(D4283, 'Товары '!$B$2:$B$78, 0)))
</f>
        <v>15</v>
      </c>
      <c r="J4283" s="55">
        <f>IF(D4283="","",VLOOKUP(D4283, 'Товары '!$B$2:$C$78, 2, FALSE))
</f>
        <v>6.9</v>
      </c>
      <c r="K4283" s="37">
        <f t="shared" si="83"/>
        <v>8.1</v>
      </c>
    </row>
    <row r="4284">
      <c r="A4284" s="31">
        <v>3.0</v>
      </c>
      <c r="B4284" s="41">
        <v>46021.0</v>
      </c>
      <c r="C4284" s="42">
        <v>0.5811805555555556</v>
      </c>
      <c r="D4284" s="9" t="s">
        <v>21</v>
      </c>
      <c r="E4284" s="19"/>
      <c r="F4284" s="19"/>
      <c r="I4284" s="31">
        <f t="array" ref="I4284">IF(D4284="","",INDEX('Товары '!$D$2:$D$78, MATCH(D4284, 'Товары '!$B$2:$B$78, 0)))
</f>
        <v>15</v>
      </c>
      <c r="J4284" s="55">
        <f>IF(D4284="","",VLOOKUP(D4284, 'Товары '!$B$2:$C$78, 2, FALSE))
</f>
        <v>6.9</v>
      </c>
      <c r="K4284" s="37">
        <f t="shared" si="83"/>
        <v>8.1</v>
      </c>
    </row>
    <row r="4285">
      <c r="A4285" s="31">
        <v>4.0</v>
      </c>
      <c r="B4285" s="41">
        <v>46021.0</v>
      </c>
      <c r="C4285" s="42">
        <v>0.5874884259259259</v>
      </c>
      <c r="D4285" s="9" t="s">
        <v>20</v>
      </c>
      <c r="E4285" s="19"/>
      <c r="F4285" s="19"/>
      <c r="I4285" s="55">
        <f t="array" ref="I4285">IF(D4285="","",INDEX('Товары '!$D$2:$D$78, MATCH(D4285, 'Товары '!$B$2:$B$78, 0)))
</f>
        <v>15</v>
      </c>
      <c r="J4285" s="55">
        <f>IF(D4285="","",VLOOKUP(D4285, 'Товары '!$B$2:$C$78, 2, FALSE))
</f>
        <v>9</v>
      </c>
      <c r="K4285" s="37">
        <f t="shared" si="83"/>
        <v>6</v>
      </c>
    </row>
    <row r="4286">
      <c r="A4286" s="31">
        <v>5.0</v>
      </c>
      <c r="B4286" s="41"/>
      <c r="C4286" s="42"/>
      <c r="D4286" s="9" t="s">
        <v>20</v>
      </c>
      <c r="E4286" s="19"/>
      <c r="F4286" s="19"/>
      <c r="I4286" s="55">
        <f t="array" ref="I4286">IF(D4286="","",INDEX('Товары '!$D$2:$D$78, MATCH(D4286, 'Товары '!$B$2:$B$78, 0)))
</f>
        <v>15</v>
      </c>
      <c r="J4286" s="55">
        <f>IF(D4286="","",VLOOKUP(D4286, 'Товары '!$B$2:$C$78, 2, FALSE))
</f>
        <v>9</v>
      </c>
      <c r="K4286" s="37">
        <f t="shared" si="83"/>
        <v>6</v>
      </c>
    </row>
    <row r="4287">
      <c r="A4287" s="31">
        <v>6.0</v>
      </c>
      <c r="B4287" s="38"/>
      <c r="C4287" s="42"/>
      <c r="D4287" s="9" t="s">
        <v>20</v>
      </c>
      <c r="E4287" s="19"/>
      <c r="F4287" s="9"/>
      <c r="I4287" s="55">
        <f t="array" ref="I4287">IF(D4287="","",INDEX('Товары '!$D$2:$D$78, MATCH(D4287, 'Товары '!$B$2:$B$78, 0)))
</f>
        <v>15</v>
      </c>
      <c r="J4287" s="55">
        <f>IF(D4287="","",VLOOKUP(D4287, 'Товары '!$B$2:$C$78, 2, FALSE))
</f>
        <v>9</v>
      </c>
      <c r="K4287" s="37">
        <f t="shared" si="83"/>
        <v>6</v>
      </c>
    </row>
    <row r="4288">
      <c r="A4288" s="31">
        <v>7.0</v>
      </c>
      <c r="B4288" s="38">
        <v>46021.0</v>
      </c>
      <c r="C4288" s="42">
        <v>0.6320486111111111</v>
      </c>
      <c r="D4288" s="9" t="s">
        <v>11</v>
      </c>
      <c r="E4288" s="19"/>
      <c r="F4288" s="9"/>
      <c r="I4288" s="55">
        <f t="array" ref="I4288">IF(D4288="","",INDEX('Товары '!$D$2:$D$78, MATCH(D4288, 'Товары '!$B$2:$B$78, 0)))
</f>
        <v>15</v>
      </c>
      <c r="J4288" s="55">
        <f>IF(D4288="","",VLOOKUP(D4288, 'Товары '!$B$2:$C$78, 2, FALSE))
</f>
        <v>9</v>
      </c>
      <c r="K4288" s="37">
        <f t="shared" si="83"/>
        <v>6</v>
      </c>
    </row>
    <row r="4289">
      <c r="A4289" s="31">
        <v>8.0</v>
      </c>
      <c r="B4289" s="38">
        <v>46021.0</v>
      </c>
      <c r="C4289" s="42">
        <v>0.6320949074074074</v>
      </c>
      <c r="D4289" s="9" t="s">
        <v>11</v>
      </c>
      <c r="E4289" s="19"/>
      <c r="F4289" s="9"/>
      <c r="I4289" s="55">
        <f t="array" ref="I4289">IF(D4289="","",INDEX('Товары '!$D$2:$D$78, MATCH(D4289, 'Товары '!$B$2:$B$78, 0)))
</f>
        <v>15</v>
      </c>
      <c r="J4289" s="55">
        <f>IF(D4289="","",VLOOKUP(D4289, 'Товары '!$B$2:$C$78, 2, FALSE))
</f>
        <v>9</v>
      </c>
      <c r="K4289" s="37">
        <f t="shared" si="83"/>
        <v>6</v>
      </c>
    </row>
    <row r="4290">
      <c r="A4290" s="31">
        <v>9.0</v>
      </c>
      <c r="B4290" s="38">
        <v>46021.0</v>
      </c>
      <c r="C4290" s="42">
        <v>0.6321527777777778</v>
      </c>
      <c r="D4290" s="9" t="s">
        <v>15</v>
      </c>
      <c r="E4290" s="19"/>
      <c r="F4290" s="19"/>
      <c r="I4290" s="31">
        <f t="array" ref="I4290">IF(D4290="","",INDEX('Товары '!$D$2:$D$78, MATCH(D4290, 'Товары '!$B$2:$B$78, 0)))
</f>
        <v>15</v>
      </c>
      <c r="J4290" s="55">
        <f>IF(D4290="","",VLOOKUP(D4290, 'Товары '!$B$2:$C$78, 2, FALSE))
</f>
        <v>9</v>
      </c>
      <c r="K4290" s="37">
        <f t="shared" si="83"/>
        <v>6</v>
      </c>
    </row>
    <row r="4291">
      <c r="A4291" s="31">
        <v>10.0</v>
      </c>
      <c r="B4291" s="38">
        <v>46021.0</v>
      </c>
      <c r="C4291" s="42">
        <v>0.6321527777777778</v>
      </c>
      <c r="D4291" s="9" t="s">
        <v>15</v>
      </c>
      <c r="E4291" s="19"/>
      <c r="F4291" s="19"/>
      <c r="I4291" s="31">
        <f t="array" ref="I4291">IF(D4291="","",INDEX('Товары '!$D$2:$D$78, MATCH(D4291, 'Товары '!$B$2:$B$78, 0)))
</f>
        <v>15</v>
      </c>
      <c r="J4291" s="55">
        <f>IF(D4291="","",VLOOKUP(D4291, 'Товары '!$B$2:$C$78, 2, FALSE))
</f>
        <v>9</v>
      </c>
      <c r="K4291" s="37">
        <f t="shared" si="83"/>
        <v>6</v>
      </c>
    </row>
    <row r="4292">
      <c r="A4292" s="31">
        <v>11.0</v>
      </c>
      <c r="B4292" s="38">
        <v>46021.0</v>
      </c>
      <c r="C4292" s="42">
        <v>0.6496296296296297</v>
      </c>
      <c r="D4292" s="9" t="s">
        <v>34</v>
      </c>
      <c r="E4292" s="19"/>
      <c r="F4292" s="19"/>
      <c r="I4292" s="55">
        <f t="array" ref="I4292">IF(D4292="","",INDEX('Товары '!$D$2:$D$78, MATCH(D4292, 'Товары '!$B$2:$B$78, 0)))
</f>
        <v>110</v>
      </c>
      <c r="J4292" s="55">
        <f>IF(D4292="","",VLOOKUP(D4292, 'Товары '!$B$2:$C$78, 2, FALSE))
</f>
        <v>80</v>
      </c>
      <c r="K4292" s="37">
        <f t="shared" si="83"/>
        <v>30</v>
      </c>
    </row>
    <row r="4293">
      <c r="A4293" s="31">
        <v>12.0</v>
      </c>
      <c r="B4293" s="38">
        <v>46021.0</v>
      </c>
      <c r="C4293" s="42">
        <v>0.6574189814814815</v>
      </c>
      <c r="D4293" s="9" t="s">
        <v>11</v>
      </c>
      <c r="E4293" s="19"/>
      <c r="F4293" s="19"/>
      <c r="I4293" s="31"/>
      <c r="J4293" s="55"/>
      <c r="K4293" s="37"/>
    </row>
    <row r="4294">
      <c r="A4294" s="31">
        <v>13.0</v>
      </c>
      <c r="B4294" s="38">
        <v>46021.0</v>
      </c>
      <c r="C4294" s="42">
        <v>0.6575462962962964</v>
      </c>
      <c r="D4294" s="9" t="s">
        <v>12</v>
      </c>
      <c r="E4294" s="19"/>
      <c r="F4294" s="19"/>
      <c r="I4294" s="55">
        <f t="array" ref="I4294">IF(D4294="","",INDEX('Товары '!$D$2:$D$78, MATCH(D4294, 'Товары '!$B$2:$B$78, 0)))
</f>
        <v>13</v>
      </c>
      <c r="J4294" s="55">
        <f>IF(D4294="","",VLOOKUP(D4294, 'Товары '!$B$2:$C$78, 2, FALSE))
</f>
        <v>6.4</v>
      </c>
      <c r="K4294" s="37">
        <f t="shared" ref="K4294:K4343" si="84">IF(OR(I4294="", J4294=""), "", VALUE(I4294) - VALUE(J4294))-F4294
</f>
        <v>6.6</v>
      </c>
    </row>
    <row r="4295">
      <c r="A4295" s="31">
        <v>14.0</v>
      </c>
      <c r="B4295" s="38">
        <v>46021.0</v>
      </c>
      <c r="C4295" s="42">
        <v>0.6584375</v>
      </c>
      <c r="D4295" s="9" t="s">
        <v>20</v>
      </c>
      <c r="E4295" s="19"/>
      <c r="F4295" s="9"/>
      <c r="I4295" s="55">
        <f t="array" ref="I4295">IF(D4295="","",INDEX('Товары '!$D$2:$D$78, MATCH(D4295, 'Товары '!$B$2:$B$78, 0)))
</f>
        <v>15</v>
      </c>
      <c r="J4295" s="55">
        <f>IF(D4295="","",VLOOKUP(D4295, 'Товары '!$B$2:$C$78, 2, FALSE))
</f>
        <v>9</v>
      </c>
      <c r="K4295" s="37">
        <f t="shared" si="84"/>
        <v>6</v>
      </c>
    </row>
    <row r="4296">
      <c r="A4296" s="31">
        <v>15.0</v>
      </c>
      <c r="B4296" s="38">
        <v>46021.0</v>
      </c>
      <c r="C4296" s="42">
        <v>0.6729861111111111</v>
      </c>
      <c r="D4296" s="9" t="s">
        <v>15</v>
      </c>
      <c r="E4296" s="19"/>
      <c r="F4296" s="19"/>
      <c r="I4296" s="31">
        <f t="array" ref="I4296">IF(D4296="","",INDEX('Товары '!$D$2:$D$78, MATCH(D4296, 'Товары '!$B$2:$B$78, 0)))
</f>
        <v>15</v>
      </c>
      <c r="J4296" s="55">
        <f>IF(D4296="","",VLOOKUP(D4296, 'Товары '!$B$2:$C$78, 2, FALSE))
</f>
        <v>9</v>
      </c>
      <c r="K4296" s="37">
        <f t="shared" si="84"/>
        <v>6</v>
      </c>
    </row>
    <row r="4297">
      <c r="A4297" s="31">
        <v>16.0</v>
      </c>
      <c r="B4297" s="38">
        <v>46021.0</v>
      </c>
      <c r="C4297" s="42">
        <v>0.6729861111111111</v>
      </c>
      <c r="D4297" s="9" t="s">
        <v>15</v>
      </c>
      <c r="E4297" s="19"/>
      <c r="F4297" s="19"/>
      <c r="I4297" s="31">
        <f t="array" ref="I4297">IF(D4297="","",INDEX('Товары '!$D$2:$D$78, MATCH(D4297, 'Товары '!$B$2:$B$78, 0)))
</f>
        <v>15</v>
      </c>
      <c r="J4297" s="55">
        <f>IF(D4297="","",VLOOKUP(D4297, 'Товары '!$B$2:$C$78, 2, FALSE))
</f>
        <v>9</v>
      </c>
      <c r="K4297" s="37">
        <f t="shared" si="84"/>
        <v>6</v>
      </c>
    </row>
    <row r="4298">
      <c r="A4298" s="31">
        <v>17.0</v>
      </c>
      <c r="B4298" s="38">
        <v>46021.0</v>
      </c>
      <c r="C4298" s="42">
        <v>0.6783912037037036</v>
      </c>
      <c r="D4298" s="9" t="s">
        <v>22</v>
      </c>
      <c r="E4298" s="19"/>
      <c r="F4298" s="19"/>
      <c r="I4298" s="55">
        <f t="array" ref="I4298">IF(D4298="","",INDEX('Товары '!$D$2:$D$78, MATCH(D4298, 'Товары '!$B$2:$B$78, 0)))
</f>
        <v>15</v>
      </c>
      <c r="J4298" s="55">
        <f>IF(D4298="","",VLOOKUP(D4298, 'Товары '!$B$2:$C$78, 2, FALSE))
</f>
        <v>6</v>
      </c>
      <c r="K4298" s="37">
        <f t="shared" si="84"/>
        <v>9</v>
      </c>
    </row>
    <row r="4299">
      <c r="A4299" s="31">
        <v>18.0</v>
      </c>
      <c r="B4299" s="38">
        <v>46021.0</v>
      </c>
      <c r="C4299" s="42">
        <v>0.6785300925925926</v>
      </c>
      <c r="D4299" s="9" t="s">
        <v>14</v>
      </c>
      <c r="E4299" s="19"/>
      <c r="F4299" s="19"/>
      <c r="I4299" s="55">
        <f t="array" ref="I4299">IF(D4299="","",INDEX('Товары '!$D$2:$D$78, MATCH(D4299, 'Товары '!$B$2:$B$78, 0)))
</f>
        <v>15</v>
      </c>
      <c r="J4299" s="55">
        <f>IF(D4299="","",VLOOKUP(D4299, 'Товары '!$B$2:$C$78, 2, FALSE))
</f>
        <v>9</v>
      </c>
      <c r="K4299" s="37">
        <f t="shared" si="84"/>
        <v>6</v>
      </c>
    </row>
    <row r="4300">
      <c r="A4300" s="31">
        <v>19.0</v>
      </c>
      <c r="B4300" s="38">
        <v>46021.0</v>
      </c>
      <c r="C4300" s="42">
        <v>0.6786342592592592</v>
      </c>
      <c r="D4300" s="9" t="s">
        <v>14</v>
      </c>
      <c r="E4300" s="19"/>
      <c r="F4300" s="19"/>
      <c r="I4300" s="55">
        <f t="array" ref="I4300">IF(D4300="","",INDEX('Товары '!$D$2:$D$78, MATCH(D4300, 'Товары '!$B$2:$B$78, 0)))
</f>
        <v>15</v>
      </c>
      <c r="J4300" s="55">
        <f>IF(D4300="","",VLOOKUP(D4300, 'Товары '!$B$2:$C$78, 2, FALSE))
</f>
        <v>9</v>
      </c>
      <c r="K4300" s="37">
        <f t="shared" si="84"/>
        <v>6</v>
      </c>
    </row>
    <row r="4301">
      <c r="A4301" s="31">
        <v>20.0</v>
      </c>
      <c r="B4301" s="38">
        <v>46021.0</v>
      </c>
      <c r="C4301" s="42">
        <v>0.6787152777777777</v>
      </c>
      <c r="D4301" s="9" t="s">
        <v>15</v>
      </c>
      <c r="E4301" s="19"/>
      <c r="F4301" s="9"/>
      <c r="I4301" s="31">
        <f t="array" ref="I4301">IF(D4301="","",INDEX('Товары '!$D$2:$D$78, MATCH(D4301, 'Товары '!$B$2:$B$78, 0)))
</f>
        <v>15</v>
      </c>
      <c r="J4301" s="55">
        <f>IF(D4301="","",VLOOKUP(D4301, 'Товары '!$B$2:$C$78, 2, FALSE))
</f>
        <v>9</v>
      </c>
      <c r="K4301" s="37">
        <f t="shared" si="84"/>
        <v>6</v>
      </c>
    </row>
    <row r="4302">
      <c r="A4302" s="31">
        <v>21.0</v>
      </c>
      <c r="B4302" s="38">
        <v>46021.0</v>
      </c>
      <c r="C4302" s="42">
        <v>0.6789699074074074</v>
      </c>
      <c r="D4302" s="9" t="s">
        <v>20</v>
      </c>
      <c r="E4302" s="19"/>
      <c r="F4302" s="9"/>
      <c r="I4302" s="55">
        <f t="array" ref="I4302">IF(D4302="","",INDEX('Товары '!$D$2:$D$78, MATCH(D4302, 'Товары '!$B$2:$B$78, 0)))
</f>
        <v>15</v>
      </c>
      <c r="J4302" s="55">
        <f>IF(D4302="","",VLOOKUP(D4302, 'Товары '!$B$2:$C$78, 2, FALSE))
</f>
        <v>9</v>
      </c>
      <c r="K4302" s="37">
        <f t="shared" si="84"/>
        <v>6</v>
      </c>
    </row>
    <row r="4303">
      <c r="A4303" s="31">
        <v>22.0</v>
      </c>
      <c r="B4303" s="38">
        <v>46021.0</v>
      </c>
      <c r="C4303" s="42">
        <v>0.6821527777777778</v>
      </c>
      <c r="D4303" s="9" t="s">
        <v>49</v>
      </c>
      <c r="E4303" s="19"/>
      <c r="F4303" s="19"/>
      <c r="I4303" s="55">
        <f t="array" ref="I4303">IF(D4303="","",INDEX('Товары '!$D$2:$D$78, MATCH(D4303, 'Товары '!$B$2:$B$78, 0)))
</f>
        <v>15</v>
      </c>
      <c r="J4303" s="55">
        <f>IF(D4303="","",VLOOKUP(D4303, 'Товары '!$B$2:$C$78, 2, FALSE))
</f>
        <v>8</v>
      </c>
      <c r="K4303" s="37">
        <f t="shared" si="84"/>
        <v>7</v>
      </c>
    </row>
    <row r="4304">
      <c r="A4304" s="31">
        <v>23.0</v>
      </c>
      <c r="B4304" s="38">
        <v>46021.0</v>
      </c>
      <c r="C4304" s="42">
        <v>0.7029282407407408</v>
      </c>
      <c r="D4304" s="9" t="s">
        <v>15</v>
      </c>
      <c r="E4304" s="19"/>
      <c r="F4304" s="19"/>
      <c r="I4304" s="31">
        <f t="array" ref="I4304">IF(D4304="","",INDEX('Товары '!$D$2:$D$78, MATCH(D4304, 'Товары '!$B$2:$B$78, 0)))
</f>
        <v>15</v>
      </c>
      <c r="J4304" s="55">
        <f>IF(D4304="","",VLOOKUP(D4304, 'Товары '!$B$2:$C$78, 2, FALSE))
</f>
        <v>9</v>
      </c>
      <c r="K4304" s="37">
        <f t="shared" si="84"/>
        <v>6</v>
      </c>
    </row>
    <row r="4305">
      <c r="A4305" s="31">
        <v>24.0</v>
      </c>
      <c r="B4305" s="38">
        <v>46021.0</v>
      </c>
      <c r="C4305" s="42">
        <v>0.7176041666666667</v>
      </c>
      <c r="D4305" s="9" t="s">
        <v>21</v>
      </c>
      <c r="E4305" s="19"/>
      <c r="F4305" s="19"/>
      <c r="I4305" s="31">
        <f t="array" ref="I4305">IF(D4305="","",INDEX('Товары '!$D$2:$D$78, MATCH(D4305, 'Товары '!$B$2:$B$78, 0)))
</f>
        <v>15</v>
      </c>
      <c r="J4305" s="55">
        <f>IF(D4305="","",VLOOKUP(D4305, 'Товары '!$B$2:$C$78, 2, FALSE))
</f>
        <v>6.9</v>
      </c>
      <c r="K4305" s="37">
        <f t="shared" si="84"/>
        <v>8.1</v>
      </c>
    </row>
    <row r="4306">
      <c r="A4306" s="31">
        <v>25.0</v>
      </c>
      <c r="B4306" s="38">
        <v>46021.0</v>
      </c>
      <c r="C4306" s="42">
        <v>0.7176041666666667</v>
      </c>
      <c r="D4306" s="9" t="s">
        <v>12</v>
      </c>
      <c r="E4306" s="19"/>
      <c r="F4306" s="9"/>
      <c r="I4306" s="55">
        <f t="array" ref="I4306">IF(D4306="","",INDEX('Товары '!$D$2:$D$78, MATCH(D4306, 'Товары '!$B$2:$B$78, 0)))
</f>
        <v>13</v>
      </c>
      <c r="J4306" s="55">
        <f>IF(D4306="","",VLOOKUP(D4306, 'Товары '!$B$2:$C$78, 2, FALSE))
</f>
        <v>6.4</v>
      </c>
      <c r="K4306" s="37">
        <f t="shared" si="84"/>
        <v>6.6</v>
      </c>
    </row>
    <row r="4307">
      <c r="A4307" s="31">
        <v>26.0</v>
      </c>
      <c r="B4307" s="38">
        <v>46021.0</v>
      </c>
      <c r="C4307" s="42">
        <v>0.7474074074074074</v>
      </c>
      <c r="D4307" s="9" t="s">
        <v>15</v>
      </c>
      <c r="E4307" s="19"/>
      <c r="F4307" s="9"/>
      <c r="I4307" s="31">
        <f t="array" ref="I4307">IF(D4307="","",INDEX('Товары '!$D$2:$D$78, MATCH(D4307, 'Товары '!$B$2:$B$78, 0)))
</f>
        <v>15</v>
      </c>
      <c r="J4307" s="55">
        <f>IF(D4307="","",VLOOKUP(D4307, 'Товары '!$B$2:$C$78, 2, FALSE))
</f>
        <v>9</v>
      </c>
      <c r="K4307" s="37">
        <f t="shared" si="84"/>
        <v>6</v>
      </c>
    </row>
    <row r="4308">
      <c r="A4308" s="31">
        <v>27.0</v>
      </c>
      <c r="B4308" s="32">
        <v>46021.0</v>
      </c>
      <c r="C4308" s="33">
        <v>0.7474189814814814</v>
      </c>
      <c r="D4308" s="9" t="s">
        <v>12</v>
      </c>
      <c r="E4308" s="19"/>
      <c r="F4308" s="31"/>
      <c r="I4308" s="55">
        <f t="array" ref="I4308">IF(D4308="","",INDEX('Товары '!$D$2:$D$78, MATCH(D4308, 'Товары '!$B$2:$B$78, 0)))
</f>
        <v>13</v>
      </c>
      <c r="J4308" s="55">
        <f>IF(D4308="","",VLOOKUP(D4308, 'Товары '!$B$2:$C$78, 2, FALSE))
</f>
        <v>6.4</v>
      </c>
      <c r="K4308" s="37">
        <f t="shared" si="84"/>
        <v>6.6</v>
      </c>
    </row>
    <row r="4309">
      <c r="A4309" s="31">
        <v>28.0</v>
      </c>
      <c r="B4309" s="38">
        <v>46021.0</v>
      </c>
      <c r="C4309" s="42">
        <v>0.7496643518518519</v>
      </c>
      <c r="D4309" s="9" t="s">
        <v>29</v>
      </c>
      <c r="E4309" s="19"/>
      <c r="F4309" s="9"/>
      <c r="I4309" s="55">
        <f t="array" ref="I4309">IF(D4309="","",INDEX('Товары '!$D$2:$D$78, MATCH(D4309, 'Товары '!$B$2:$B$78, 0)))
</f>
        <v>13</v>
      </c>
      <c r="J4309" s="55">
        <f>IF(D4309="","",VLOOKUP(D4309, 'Товары '!$B$2:$C$78, 2, FALSE))
</f>
        <v>7</v>
      </c>
      <c r="K4309" s="37">
        <f t="shared" si="84"/>
        <v>6</v>
      </c>
    </row>
    <row r="4310">
      <c r="A4310" s="31">
        <v>29.0</v>
      </c>
      <c r="B4310" s="32">
        <v>46021.0</v>
      </c>
      <c r="C4310" s="33">
        <v>0.7497222222222222</v>
      </c>
      <c r="D4310" s="9" t="s">
        <v>29</v>
      </c>
      <c r="E4310" s="19"/>
      <c r="F4310" s="19"/>
      <c r="I4310" s="55">
        <f t="array" ref="I4310">IF(D4310="","",INDEX('Товары '!$D$2:$D$78, MATCH(D4310, 'Товары '!$B$2:$B$78, 0)))
</f>
        <v>13</v>
      </c>
      <c r="J4310" s="55">
        <f>IF(D4310="","",VLOOKUP(D4310, 'Товары '!$B$2:$C$78, 2, FALSE))
</f>
        <v>7</v>
      </c>
      <c r="K4310" s="37">
        <f t="shared" si="84"/>
        <v>6</v>
      </c>
    </row>
    <row r="4311">
      <c r="A4311" s="31">
        <v>30.0</v>
      </c>
      <c r="B4311" s="38">
        <v>46021.0</v>
      </c>
      <c r="C4311" s="42">
        <v>0.7596412037037037</v>
      </c>
      <c r="D4311" s="9" t="s">
        <v>15</v>
      </c>
      <c r="E4311" s="19"/>
      <c r="F4311" s="9"/>
      <c r="I4311" s="55">
        <f t="array" ref="I4311">IF(D4311="","",INDEX('Товары '!$D$2:$D$78, MATCH(D4311, 'Товары '!$B$2:$B$78, 0)))
</f>
        <v>15</v>
      </c>
      <c r="J4311" s="55">
        <f>IF(D4311="","",VLOOKUP(D4311, 'Товары '!$B$2:$C$78, 2, FALSE))
</f>
        <v>9</v>
      </c>
      <c r="K4311" s="37">
        <f t="shared" si="84"/>
        <v>6</v>
      </c>
    </row>
    <row r="4312">
      <c r="A4312" s="31">
        <v>31.0</v>
      </c>
      <c r="B4312" s="38">
        <v>46021.0</v>
      </c>
      <c r="C4312" s="42">
        <v>0.7630555555555556</v>
      </c>
      <c r="D4312" s="9" t="s">
        <v>15</v>
      </c>
      <c r="E4312" s="19"/>
      <c r="F4312" s="19"/>
      <c r="I4312" s="55">
        <f t="array" ref="I4312">IF(D4312="","",INDEX('Товары '!$D$2:$D$78, MATCH(D4312, 'Товары '!$B$2:$B$78, 0)))
</f>
        <v>15</v>
      </c>
      <c r="J4312" s="55">
        <f>IF(D4312="","",VLOOKUP(D4312, 'Товары '!$B$2:$C$78, 2, FALSE))
</f>
        <v>9</v>
      </c>
      <c r="K4312" s="37">
        <f t="shared" si="84"/>
        <v>6</v>
      </c>
    </row>
    <row r="4313">
      <c r="A4313" s="31">
        <v>32.0</v>
      </c>
      <c r="B4313" s="38">
        <v>46021.0</v>
      </c>
      <c r="C4313" s="42">
        <v>0.7630555555555556</v>
      </c>
      <c r="D4313" s="9" t="s">
        <v>12</v>
      </c>
      <c r="E4313" s="19"/>
      <c r="F4313" s="19"/>
      <c r="I4313" s="55">
        <f t="array" ref="I4313">IF(D4313="","",INDEX('Товары '!$D$2:$D$78, MATCH(D4313, 'Товары '!$B$2:$B$78, 0)))
</f>
        <v>13</v>
      </c>
      <c r="J4313" s="55">
        <f>IF(D4313="","",VLOOKUP(D4313, 'Товары '!$B$2:$C$78, 2, FALSE))
</f>
        <v>6.4</v>
      </c>
      <c r="K4313" s="37">
        <f t="shared" si="84"/>
        <v>6.6</v>
      </c>
    </row>
    <row r="4314">
      <c r="A4314" s="31">
        <v>33.0</v>
      </c>
      <c r="B4314" s="38">
        <v>46021.0</v>
      </c>
      <c r="C4314" s="42">
        <v>0.7700462962962963</v>
      </c>
      <c r="D4314" s="9" t="s">
        <v>21</v>
      </c>
      <c r="E4314" s="19"/>
      <c r="F4314" s="19"/>
      <c r="I4314" s="55">
        <f t="array" ref="I4314">IF(D4314="","",INDEX('Товары '!$D$2:$D$78, MATCH(D4314, 'Товары '!$B$2:$B$78, 0)))
</f>
        <v>15</v>
      </c>
      <c r="J4314" s="55">
        <f>IF(D4314="","",VLOOKUP(D4314, 'Товары '!$B$2:$C$78, 2, FALSE))
</f>
        <v>6.9</v>
      </c>
      <c r="K4314" s="37">
        <f t="shared" si="84"/>
        <v>8.1</v>
      </c>
    </row>
    <row r="4315">
      <c r="A4315" s="31">
        <v>34.0</v>
      </c>
      <c r="B4315" s="32">
        <v>46021.0</v>
      </c>
      <c r="C4315" s="33">
        <v>0.7702083333333334</v>
      </c>
      <c r="D4315" s="9" t="s">
        <v>12</v>
      </c>
      <c r="E4315" s="19"/>
      <c r="F4315" s="19"/>
      <c r="I4315" s="55">
        <f t="array" ref="I4315">IF(D4315="","",INDEX('Товары '!$D$2:$D$78, MATCH(D4315, 'Товары '!$B$2:$B$78, 0)))
</f>
        <v>13</v>
      </c>
      <c r="J4315" s="55">
        <f>IF(D4315="","",VLOOKUP(D4315, 'Товары '!$B$2:$C$78, 2, FALSE))
</f>
        <v>6.4</v>
      </c>
      <c r="K4315" s="37">
        <f t="shared" si="84"/>
        <v>6.6</v>
      </c>
    </row>
    <row r="4316">
      <c r="A4316" s="31">
        <v>35.0</v>
      </c>
      <c r="B4316" s="32">
        <v>46021.0</v>
      </c>
      <c r="C4316" s="33">
        <v>0.7746064814814815</v>
      </c>
      <c r="D4316" s="9" t="s">
        <v>21</v>
      </c>
      <c r="E4316" s="19"/>
      <c r="F4316" s="56"/>
      <c r="I4316" s="55">
        <f t="array" ref="I4316">IF(D4316="","",INDEX('Товары '!$D$2:$D$78, MATCH(D4316, 'Товары '!$B$2:$B$78, 0)))
</f>
        <v>15</v>
      </c>
      <c r="J4316" s="55">
        <f>IF(D4316="","",VLOOKUP(D4316, 'Товары '!$B$2:$C$78, 2, FALSE))
</f>
        <v>6.9</v>
      </c>
      <c r="K4316" s="37">
        <f t="shared" si="84"/>
        <v>8.1</v>
      </c>
    </row>
    <row r="4317">
      <c r="A4317" s="31">
        <v>36.0</v>
      </c>
      <c r="B4317" s="32">
        <v>46021.0</v>
      </c>
      <c r="C4317" s="33">
        <v>0.7747222222222222</v>
      </c>
      <c r="D4317" s="9" t="s">
        <v>12</v>
      </c>
      <c r="E4317" s="19"/>
      <c r="F4317" s="9"/>
      <c r="I4317" s="55">
        <f t="array" ref="I4317">IF(D4317="","",INDEX('Товары '!$D$2:$D$78, MATCH(D4317, 'Товары '!$B$2:$B$78, 0)))
</f>
        <v>13</v>
      </c>
      <c r="J4317" s="55">
        <f>IF(D4317="","",VLOOKUP(D4317, 'Товары '!$B$2:$C$78, 2, FALSE))
</f>
        <v>6.4</v>
      </c>
      <c r="K4317" s="37">
        <f t="shared" si="84"/>
        <v>6.6</v>
      </c>
    </row>
    <row r="4318">
      <c r="A4318" s="31">
        <v>37.0</v>
      </c>
      <c r="B4318" s="38">
        <v>46021.0</v>
      </c>
      <c r="C4318" s="42">
        <v>0.8152199074074075</v>
      </c>
      <c r="D4318" s="9" t="s">
        <v>37</v>
      </c>
      <c r="E4318" s="19"/>
      <c r="F4318" s="19"/>
      <c r="I4318" s="55">
        <f t="array" ref="I4318">IF(D4318="","",INDEX('Товары '!$D$2:$D$78, MATCH(D4318, 'Товары '!$B$2:$B$78, 0)))
</f>
        <v>15</v>
      </c>
      <c r="J4318" s="55">
        <f>IF(D4318="","",VLOOKUP(D4318, 'Товары '!$B$2:$C$78, 2, FALSE))
</f>
        <v>8</v>
      </c>
      <c r="K4318" s="37">
        <f t="shared" si="84"/>
        <v>7</v>
      </c>
    </row>
    <row r="4319">
      <c r="A4319" s="31">
        <v>38.0</v>
      </c>
      <c r="B4319" s="38">
        <v>46021.0</v>
      </c>
      <c r="C4319" s="42">
        <v>0.8241550925925926</v>
      </c>
      <c r="D4319" s="9" t="s">
        <v>15</v>
      </c>
      <c r="E4319" s="19"/>
      <c r="F4319" s="19"/>
      <c r="I4319" s="55">
        <f t="array" ref="I4319">IF(D4319="","",INDEX('Товары '!$D$2:$D$78, MATCH(D4319, 'Товары '!$B$2:$B$78, 0)))
</f>
        <v>15</v>
      </c>
      <c r="J4319" s="55">
        <f>IF(D4319="","",VLOOKUP(D4319, 'Товары '!$B$2:$C$78, 2, FALSE))
</f>
        <v>9</v>
      </c>
      <c r="K4319" s="37">
        <f t="shared" si="84"/>
        <v>6</v>
      </c>
    </row>
    <row r="4320">
      <c r="A4320" s="31">
        <v>39.0</v>
      </c>
      <c r="B4320" s="32">
        <v>46021.0</v>
      </c>
      <c r="C4320" s="33">
        <v>0.8287152777777778</v>
      </c>
      <c r="D4320" s="9" t="s">
        <v>12</v>
      </c>
      <c r="E4320" s="19"/>
      <c r="F4320" s="19"/>
      <c r="I4320" s="55">
        <f t="array" ref="I4320">IF(D4320="","",INDEX('Товары '!$D$2:$D$78, MATCH(D4320, 'Товары '!$B$2:$B$78, 0)))
</f>
        <v>13</v>
      </c>
      <c r="J4320" s="55">
        <f>IF(D4320="","",VLOOKUP(D4320, 'Товары '!$B$2:$C$78, 2, FALSE))
</f>
        <v>6.4</v>
      </c>
      <c r="K4320" s="37">
        <f t="shared" si="84"/>
        <v>6.6</v>
      </c>
    </row>
    <row r="4321">
      <c r="A4321" s="31">
        <v>40.0</v>
      </c>
      <c r="B4321" s="38">
        <v>46021.0</v>
      </c>
      <c r="C4321" s="42">
        <v>0.8854861111111111</v>
      </c>
      <c r="D4321" s="9" t="s">
        <v>15</v>
      </c>
      <c r="E4321" s="19"/>
      <c r="F4321" s="19"/>
      <c r="I4321" s="55">
        <f t="array" ref="I4321">IF(D4321="","",INDEX('Товары '!$D$2:$D$78, MATCH(D4321, 'Товары '!$B$2:$B$78, 0)))
</f>
        <v>15</v>
      </c>
      <c r="J4321" s="55">
        <f>IF(D4321="","",VLOOKUP(D4321, 'Товары '!$B$2:$C$78, 2, FALSE))
</f>
        <v>9</v>
      </c>
      <c r="K4321" s="37">
        <f t="shared" si="84"/>
        <v>6</v>
      </c>
    </row>
    <row r="4322">
      <c r="A4322" s="31">
        <v>41.0</v>
      </c>
      <c r="B4322" s="38">
        <v>46021.0</v>
      </c>
      <c r="C4322" s="42">
        <v>0.8882523148148148</v>
      </c>
      <c r="D4322" s="9" t="s">
        <v>15</v>
      </c>
      <c r="E4322" s="19"/>
      <c r="F4322" s="19"/>
      <c r="I4322" s="55">
        <f t="array" ref="I4322">IF(D4322="","",INDEX('Товары '!$D$2:$D$78, MATCH(D4322, 'Товары '!$B$2:$B$78, 0)))
</f>
        <v>15</v>
      </c>
      <c r="J4322" s="55">
        <f>IF(D4322="","",VLOOKUP(D4322, 'Товары '!$B$2:$C$78, 2, FALSE))
</f>
        <v>9</v>
      </c>
      <c r="K4322" s="37">
        <f t="shared" si="84"/>
        <v>6</v>
      </c>
    </row>
    <row r="4323">
      <c r="A4323" s="31">
        <v>42.0</v>
      </c>
      <c r="B4323" s="38">
        <v>46021.0</v>
      </c>
      <c r="C4323" s="42">
        <v>0.8937152777777778</v>
      </c>
      <c r="D4323" s="9" t="s">
        <v>11</v>
      </c>
      <c r="E4323" s="19"/>
      <c r="F4323" s="19"/>
      <c r="I4323" s="55">
        <f t="array" ref="I4323">IF(D4323="","",INDEX('Товары '!$D$2:$D$78, MATCH(D4323, 'Товары '!$B$2:$B$78, 0)))
</f>
        <v>15</v>
      </c>
      <c r="J4323" s="55">
        <f>IF(D4323="","",VLOOKUP(D4323, 'Товары '!$B$2:$C$78, 2, FALSE))
</f>
        <v>9</v>
      </c>
      <c r="K4323" s="37">
        <f t="shared" si="84"/>
        <v>6</v>
      </c>
    </row>
    <row r="4324">
      <c r="A4324" s="31">
        <v>43.0</v>
      </c>
      <c r="B4324" s="38">
        <v>46021.0</v>
      </c>
      <c r="C4324" s="42">
        <v>0.9015162037037037</v>
      </c>
      <c r="D4324" s="9" t="s">
        <v>12</v>
      </c>
      <c r="E4324" s="19"/>
      <c r="F4324" s="9"/>
      <c r="I4324" s="55">
        <f t="array" ref="I4324">IF(D4324="","",INDEX('Товары '!$D$2:$D$78, MATCH(D4324, 'Товары '!$B$2:$B$78, 0)))
</f>
        <v>13</v>
      </c>
      <c r="J4324" s="55">
        <f>IF(D4324="","",VLOOKUP(D4324, 'Товары '!$B$2:$C$78, 2, FALSE))
</f>
        <v>6.4</v>
      </c>
      <c r="K4324" s="37">
        <f t="shared" si="84"/>
        <v>6.6</v>
      </c>
    </row>
    <row r="4325">
      <c r="A4325" s="31">
        <v>44.0</v>
      </c>
      <c r="B4325" s="32">
        <v>46021.0</v>
      </c>
      <c r="C4325" s="33">
        <v>0.9040972222222222</v>
      </c>
      <c r="D4325" s="9" t="s">
        <v>15</v>
      </c>
      <c r="E4325" s="19"/>
      <c r="F4325" s="19"/>
      <c r="I4325" s="19">
        <f t="array" ref="I4325">IF(D4325="","",INDEX('Товары '!$D$2:$D$78, MATCH(D4325, 'Товары '!$B$2:$B$78, 0)))
</f>
        <v>15</v>
      </c>
      <c r="J4325" s="44">
        <f>IF(D4325="","",VLOOKUP(D4325, 'Товары '!$B$2:$C$78, 2, FALSE))
</f>
        <v>9</v>
      </c>
      <c r="K4325" s="37">
        <f t="shared" si="84"/>
        <v>6</v>
      </c>
    </row>
    <row r="4326">
      <c r="A4326" s="31">
        <v>45.0</v>
      </c>
      <c r="B4326" s="32">
        <v>46021.0</v>
      </c>
      <c r="C4326" s="33">
        <v>0.9122800925925926</v>
      </c>
      <c r="D4326" s="9" t="s">
        <v>14</v>
      </c>
      <c r="E4326" s="19"/>
      <c r="F4326" s="19"/>
      <c r="I4326" s="44">
        <f t="array" ref="I4326">IF(D4326="","",INDEX('Товары '!$D$2:$D$78, MATCH(D4326, 'Товары '!$B$2:$B$78, 0)))
</f>
        <v>15</v>
      </c>
      <c r="J4326" s="44">
        <f>IF(D4326="","",VLOOKUP(D4326, 'Товары '!$B$2:$C$78, 2, FALSE))
</f>
        <v>9</v>
      </c>
      <c r="K4326" s="37">
        <f t="shared" si="84"/>
        <v>6</v>
      </c>
    </row>
    <row r="4327">
      <c r="A4327" s="31">
        <v>46.0</v>
      </c>
      <c r="B4327" s="32"/>
      <c r="C4327" s="33"/>
      <c r="D4327" s="9"/>
      <c r="E4327" s="19"/>
      <c r="F4327" s="9"/>
      <c r="I4327" s="19" t="str">
        <f t="array" ref="I4327">IF(D4327="","",INDEX('Товары '!$D$2:$D$78, MATCH(D4327, 'Товары '!$B$2:$B$78, 0)))
</f>
        <v/>
      </c>
      <c r="J4327" s="19" t="str">
        <f>IF(D4327="","",VLOOKUP(D4327, 'Товары '!$B$2:$C$78, 2, FALSE))
</f>
        <v/>
      </c>
      <c r="K4327" s="37">
        <f t="shared" si="84"/>
        <v>0</v>
      </c>
    </row>
    <row r="4328">
      <c r="A4328" s="31">
        <v>47.0</v>
      </c>
      <c r="B4328" s="32"/>
      <c r="C4328" s="33"/>
      <c r="D4328" s="9"/>
      <c r="E4328" s="19"/>
      <c r="F4328" s="19"/>
      <c r="I4328" s="19" t="str">
        <f t="array" ref="I4328">IF(D4328="","",INDEX('Товары '!$D$2:$D$78, MATCH(D4328, 'Товары '!$B$2:$B$78, 0)))
</f>
        <v/>
      </c>
      <c r="J4328" s="19" t="str">
        <f>IF(D4328="","",VLOOKUP(D4328, 'Товары '!$B$2:$C$78, 2, FALSE))
</f>
        <v/>
      </c>
      <c r="K4328" s="37">
        <f t="shared" si="84"/>
        <v>0</v>
      </c>
    </row>
    <row r="4329">
      <c r="A4329" s="31">
        <v>48.0</v>
      </c>
      <c r="B4329" s="32"/>
      <c r="C4329" s="33"/>
      <c r="D4329" s="9"/>
      <c r="E4329" s="19"/>
      <c r="F4329" s="19"/>
      <c r="I4329" s="19" t="str">
        <f t="array" ref="I4329">IF(D4329="","",INDEX('Товары '!$D$2:$D$78, MATCH(D4329, 'Товары '!$B$2:$B$78, 0)))
</f>
        <v/>
      </c>
      <c r="J4329" s="19" t="str">
        <f>IF(D4329="","",VLOOKUP(D4329, 'Товары '!$B$2:$C$78, 2, FALSE))
</f>
        <v/>
      </c>
      <c r="K4329" s="37">
        <f t="shared" si="84"/>
        <v>0</v>
      </c>
    </row>
    <row r="4330">
      <c r="A4330" s="31">
        <v>49.0</v>
      </c>
      <c r="B4330" s="32"/>
      <c r="C4330" s="33"/>
      <c r="D4330" s="9"/>
      <c r="E4330" s="19"/>
      <c r="F4330" s="19"/>
      <c r="I4330" s="19" t="str">
        <f t="array" ref="I4330">IF(D4330="","",INDEX('Товары '!$D$2:$D$78, MATCH(D4330, 'Товары '!$B$2:$B$78, 0)))
</f>
        <v/>
      </c>
      <c r="J4330" s="19" t="str">
        <f>IF(D4330="","",VLOOKUP(D4330, 'Товары '!$B$2:$C$78, 2, FALSE))
</f>
        <v/>
      </c>
      <c r="K4330" s="37">
        <f t="shared" si="84"/>
        <v>0</v>
      </c>
    </row>
    <row r="4331">
      <c r="A4331" s="31">
        <v>50.0</v>
      </c>
      <c r="B4331" s="45"/>
      <c r="C4331" s="46"/>
      <c r="D4331" s="23"/>
      <c r="E4331" s="19"/>
      <c r="F4331" s="19"/>
      <c r="I4331" s="19" t="str">
        <f t="array" ref="I4331">IF(D4331="","",INDEX('Товары '!$D$2:$D$78, MATCH(D4331, 'Товары '!$B$2:$B$78, 0)))
</f>
        <v/>
      </c>
      <c r="J4331" s="19" t="str">
        <f>IF(D4331="","",VLOOKUP(D4331, 'Товары '!$B$2:$C$78, 2, FALSE))
</f>
        <v/>
      </c>
      <c r="K4331" s="37">
        <f t="shared" si="84"/>
        <v>0</v>
      </c>
    </row>
    <row r="4332">
      <c r="A4332" s="31">
        <v>51.0</v>
      </c>
      <c r="B4332" s="45"/>
      <c r="C4332" s="46"/>
      <c r="D4332" s="23"/>
      <c r="E4332" s="19"/>
      <c r="F4332" s="19"/>
      <c r="I4332" s="19" t="str">
        <f t="array" ref="I4332">IF(D4332="","",INDEX('Товары '!$D$2:$D$78, MATCH(D4332, 'Товары '!$B$2:$B$78, 0)))
</f>
        <v/>
      </c>
      <c r="J4332" s="19" t="str">
        <f>IF(D4332="","",VLOOKUP(D4332, 'Товары '!$B$2:$C$78, 2, FALSE))
</f>
        <v/>
      </c>
      <c r="K4332" s="37">
        <f t="shared" si="84"/>
        <v>0</v>
      </c>
    </row>
    <row r="4333">
      <c r="A4333" s="31">
        <v>52.0</v>
      </c>
      <c r="B4333" s="45"/>
      <c r="C4333" s="46"/>
      <c r="D4333" s="23"/>
      <c r="E4333" s="19"/>
      <c r="F4333" s="19"/>
      <c r="I4333" s="19" t="str">
        <f t="array" ref="I4333">IF(D4333="","",INDEX('Товары '!$D$2:$D$78, MATCH(D4333, 'Товары '!$B$2:$B$78, 0)))
</f>
        <v/>
      </c>
      <c r="J4333" s="19" t="str">
        <f>IF(D4333="","",VLOOKUP(D4333, 'Товары '!$B$2:$C$78, 2, FALSE))
</f>
        <v/>
      </c>
      <c r="K4333" s="37">
        <f t="shared" si="84"/>
        <v>0</v>
      </c>
    </row>
    <row r="4334">
      <c r="A4334" s="31">
        <v>53.0</v>
      </c>
      <c r="B4334" s="45"/>
      <c r="C4334" s="46"/>
      <c r="D4334" s="23"/>
      <c r="E4334" s="19"/>
      <c r="F4334" s="19"/>
      <c r="I4334" s="19" t="str">
        <f t="array" ref="I4334">IF(D4334="","",INDEX('Товары '!$D$2:$D$78, MATCH(D4334, 'Товары '!$B$2:$B$78, 0)))
</f>
        <v/>
      </c>
      <c r="J4334" s="19" t="str">
        <f>IF(D4334="","",VLOOKUP(D4334, 'Товары '!$B$2:$C$78, 2, FALSE))
</f>
        <v/>
      </c>
      <c r="K4334" s="37">
        <f t="shared" si="84"/>
        <v>0</v>
      </c>
    </row>
    <row r="4335">
      <c r="A4335" s="31">
        <v>54.0</v>
      </c>
      <c r="B4335" s="45"/>
      <c r="C4335" s="46"/>
      <c r="D4335" s="23"/>
      <c r="E4335" s="19"/>
      <c r="F4335" s="19"/>
      <c r="I4335" s="19" t="str">
        <f t="array" ref="I4335">IF(D4335="","",INDEX('Товары '!$D$2:$D$78, MATCH(D4335, 'Товары '!$B$2:$B$78, 0)))
</f>
        <v/>
      </c>
      <c r="J4335" s="19" t="str">
        <f>IF(D4335="","",VLOOKUP(D4335, 'Товары '!$B$2:$C$78, 2, FALSE))
</f>
        <v/>
      </c>
      <c r="K4335" s="37">
        <f t="shared" si="84"/>
        <v>0</v>
      </c>
    </row>
    <row r="4336">
      <c r="A4336" s="31">
        <v>55.0</v>
      </c>
      <c r="B4336" s="45"/>
      <c r="C4336" s="46"/>
      <c r="D4336" s="23"/>
      <c r="E4336" s="19"/>
      <c r="F4336" s="19"/>
      <c r="I4336" s="19" t="str">
        <f t="array" ref="I4336">IF(D4336="","",INDEX('Товары '!$D$2:$D$78, MATCH(D4336, 'Товары '!$B$2:$B$78, 0)))
</f>
        <v/>
      </c>
      <c r="J4336" s="19" t="str">
        <f>IF(D4336="","",VLOOKUP(D4336, 'Товары '!$B$2:$C$78, 2, FALSE))
</f>
        <v/>
      </c>
      <c r="K4336" s="37">
        <f t="shared" si="84"/>
        <v>0</v>
      </c>
    </row>
    <row r="4337">
      <c r="A4337" s="31">
        <v>56.0</v>
      </c>
      <c r="B4337" s="45"/>
      <c r="C4337" s="46"/>
      <c r="D4337" s="23"/>
      <c r="E4337" s="19"/>
      <c r="F4337" s="19"/>
      <c r="I4337" s="19" t="str">
        <f t="array" ref="I4337">IF(D4337="","",INDEX('Товары '!$D$2:$D$78, MATCH(D4337, 'Товары '!$B$2:$B$78, 0)))
</f>
        <v/>
      </c>
      <c r="J4337" s="19" t="str">
        <f>IF(D4337="","",VLOOKUP(D4337, 'Товары '!$B$2:$C$78, 2, FALSE))
</f>
        <v/>
      </c>
      <c r="K4337" s="37">
        <f t="shared" si="84"/>
        <v>0</v>
      </c>
    </row>
    <row r="4338">
      <c r="A4338" s="31">
        <v>57.0</v>
      </c>
      <c r="B4338" s="45"/>
      <c r="C4338" s="46"/>
      <c r="D4338" s="23"/>
      <c r="E4338" s="19"/>
      <c r="F4338" s="19"/>
      <c r="I4338" s="19" t="str">
        <f t="array" ref="I4338">IF(D4338="","",INDEX('Товары '!$D$2:$D$78, MATCH(D4338, 'Товары '!$B$2:$B$78, 0)))
</f>
        <v/>
      </c>
      <c r="J4338" s="19" t="str">
        <f>IF(D4338="","",VLOOKUP(D4338, 'Товары '!$B$2:$C$78, 2, FALSE))
</f>
        <v/>
      </c>
      <c r="K4338" s="37">
        <f t="shared" si="84"/>
        <v>0</v>
      </c>
    </row>
    <row r="4339">
      <c r="A4339" s="31">
        <v>58.0</v>
      </c>
      <c r="B4339" s="45"/>
      <c r="C4339" s="46"/>
      <c r="D4339" s="23"/>
      <c r="E4339" s="19"/>
      <c r="F4339" s="19"/>
      <c r="I4339" s="19" t="str">
        <f t="array" ref="I4339">IF(D4339="","",INDEX('Товары '!$D$2:$D$78, MATCH(D4339, 'Товары '!$B$2:$B$78, 0)))
</f>
        <v/>
      </c>
      <c r="J4339" s="19" t="str">
        <f>IF(D4339="","",VLOOKUP(D4339, 'Товары '!$B$2:$C$78, 2, FALSE))
</f>
        <v/>
      </c>
      <c r="K4339" s="37">
        <f t="shared" si="84"/>
        <v>0</v>
      </c>
    </row>
    <row r="4340">
      <c r="A4340" s="31">
        <v>59.0</v>
      </c>
      <c r="B4340" s="45"/>
      <c r="C4340" s="46"/>
      <c r="D4340" s="23"/>
      <c r="E4340" s="19"/>
      <c r="F4340" s="19"/>
      <c r="I4340" s="19" t="str">
        <f t="array" ref="I4340">IF(D4340="","",INDEX('Товары '!$D$2:$D$78, MATCH(D4340, 'Товары '!$B$2:$B$78, 0)))
</f>
        <v/>
      </c>
      <c r="J4340" s="19" t="str">
        <f>IF(D4340="","",VLOOKUP(D4340, 'Товары '!$B$2:$C$78, 2, FALSE))
</f>
        <v/>
      </c>
      <c r="K4340" s="37">
        <f t="shared" si="84"/>
        <v>0</v>
      </c>
    </row>
    <row r="4341">
      <c r="A4341" s="31">
        <v>60.0</v>
      </c>
      <c r="B4341" s="45"/>
      <c r="C4341" s="46"/>
      <c r="D4341" s="23"/>
      <c r="E4341" s="19"/>
      <c r="F4341" s="19"/>
      <c r="I4341" s="19" t="str">
        <f t="array" ref="I4341">IF(D4341="","",INDEX('Товары '!$D$2:$D$78, MATCH(D4341, 'Товары '!$B$2:$B$78, 0)))
</f>
        <v/>
      </c>
      <c r="J4341" s="19" t="str">
        <f>IF(D4341="","",VLOOKUP(D4341, 'Товары '!$B$2:$C$78, 2, FALSE))
</f>
        <v/>
      </c>
      <c r="K4341" s="37">
        <f t="shared" si="84"/>
        <v>0</v>
      </c>
    </row>
    <row r="4342">
      <c r="A4342" s="31">
        <v>61.0</v>
      </c>
      <c r="B4342" s="45"/>
      <c r="C4342" s="46"/>
      <c r="D4342" s="23"/>
      <c r="E4342" s="19"/>
      <c r="F4342" s="19"/>
      <c r="I4342" s="19" t="str">
        <f t="array" ref="I4342">IF(D4342="","",INDEX('Товары '!$D$2:$D$78, MATCH(D4342, 'Товары '!$B$2:$B$78, 0)))
</f>
        <v/>
      </c>
      <c r="J4342" s="19" t="str">
        <f>IF(D4342="","",VLOOKUP(D4342, 'Товары '!$B$2:$C$78, 2, FALSE))
</f>
        <v/>
      </c>
      <c r="K4342" s="37">
        <f t="shared" si="84"/>
        <v>0</v>
      </c>
    </row>
    <row r="4343">
      <c r="A4343" s="31">
        <v>62.0</v>
      </c>
      <c r="B4343" s="45"/>
      <c r="C4343" s="46"/>
      <c r="D4343" s="23"/>
      <c r="E4343" s="19"/>
      <c r="F4343" s="19"/>
      <c r="I4343" s="19" t="str">
        <f t="array" ref="I4343">IF(D4343="","",INDEX('Товары '!$D$2:$D$78, MATCH(D4343, 'Товары '!$B$2:$B$78, 0)))
</f>
        <v/>
      </c>
      <c r="J4343" s="19" t="str">
        <f>IF(D4343="","",VLOOKUP(D4343, 'Товары '!$B$2:$C$78, 2, FALSE))
</f>
        <v/>
      </c>
      <c r="K4343" s="37">
        <f t="shared" si="84"/>
        <v>0</v>
      </c>
    </row>
    <row r="4344">
      <c r="A4344" s="24" t="s">
        <v>0</v>
      </c>
      <c r="B4344" s="25" t="s">
        <v>1</v>
      </c>
      <c r="C4344" s="26" t="s">
        <v>2</v>
      </c>
      <c r="D4344" s="27" t="s">
        <v>3</v>
      </c>
      <c r="E4344" s="24" t="s">
        <v>4</v>
      </c>
      <c r="F4344" s="24" t="s">
        <v>5</v>
      </c>
      <c r="G4344" s="28" t="s">
        <v>6</v>
      </c>
      <c r="H4344" s="47" t="s">
        <v>7</v>
      </c>
      <c r="I4344" s="24" t="s">
        <v>8</v>
      </c>
      <c r="J4344" s="24" t="s">
        <v>9</v>
      </c>
      <c r="K4344" s="30" t="s">
        <v>10</v>
      </c>
    </row>
    <row r="4347">
      <c r="A4347" s="31">
        <v>1.0</v>
      </c>
      <c r="B4347" s="38">
        <v>46022.0</v>
      </c>
      <c r="C4347" s="42">
        <v>0.5118402777777777</v>
      </c>
      <c r="D4347" s="9" t="s">
        <v>21</v>
      </c>
      <c r="E4347" s="19"/>
      <c r="F4347" s="56"/>
      <c r="G4347" s="53">
        <f>SUM(K4347:K4407)</f>
        <v>487</v>
      </c>
      <c r="H4347" s="54">
        <f>SUM(J4347:K4407)</f>
        <v>1132</v>
      </c>
      <c r="I4347" s="55">
        <f t="array" ref="I4347">IF(D4347="","",INDEX('Товары '!$D$2:$D$78, MATCH(D4347, 'Товары '!$B$2:$B$78, 0)))
</f>
        <v>15</v>
      </c>
      <c r="J4347" s="55">
        <f>IF(D4347="","",VLOOKUP(D4347, 'Товары '!$B$2:$C$78, 2, FALSE))
</f>
        <v>6.9</v>
      </c>
      <c r="K4347" s="37">
        <f t="shared" ref="K4347:K4407" si="85">IF(OR(I4347="", J4347=""), "", VALUE(I4347) - VALUE(J4347))-F4347
</f>
        <v>8.1</v>
      </c>
    </row>
    <row r="4348">
      <c r="A4348" s="31">
        <v>2.0</v>
      </c>
      <c r="B4348" s="38">
        <v>46022.0</v>
      </c>
      <c r="C4348" s="39">
        <v>0.5118865740740741</v>
      </c>
      <c r="D4348" s="9" t="s">
        <v>12</v>
      </c>
      <c r="E4348" s="19"/>
      <c r="F4348" s="9"/>
      <c r="I4348" s="55">
        <f t="array" ref="I4348">IF(D4348="","",INDEX('Товары '!$D$2:$D$78, MATCH(D4348, 'Товары '!$B$2:$B$78, 0)))
</f>
        <v>13</v>
      </c>
      <c r="J4348" s="55">
        <f>IF(D4348="","",VLOOKUP(D4348, 'Товары '!$B$2:$C$78, 2, FALSE))
</f>
        <v>6.4</v>
      </c>
      <c r="K4348" s="37">
        <f t="shared" si="85"/>
        <v>6.6</v>
      </c>
    </row>
    <row r="4349">
      <c r="A4349" s="31">
        <v>3.0</v>
      </c>
      <c r="B4349" s="41">
        <v>46022.0</v>
      </c>
      <c r="C4349" s="42">
        <v>0.5294560185185185</v>
      </c>
      <c r="D4349" s="9" t="s">
        <v>49</v>
      </c>
      <c r="E4349" s="19"/>
      <c r="F4349" s="19"/>
      <c r="I4349" s="55">
        <f t="array" ref="I4349">IF(D4349="","",INDEX('Товары '!$D$2:$D$78, MATCH(D4349, 'Товары '!$B$2:$B$78, 0)))
</f>
        <v>15</v>
      </c>
      <c r="J4349" s="55">
        <f>IF(D4349="","",VLOOKUP(D4349, 'Товары '!$B$2:$C$78, 2, FALSE))
</f>
        <v>8</v>
      </c>
      <c r="K4349" s="37">
        <f t="shared" si="85"/>
        <v>7</v>
      </c>
    </row>
    <row r="4350">
      <c r="A4350" s="31">
        <v>4.0</v>
      </c>
      <c r="B4350" s="41">
        <v>46022.0</v>
      </c>
      <c r="C4350" s="42">
        <v>0.5295486111111111</v>
      </c>
      <c r="D4350" s="9" t="s">
        <v>21</v>
      </c>
      <c r="E4350" s="19"/>
      <c r="F4350" s="19"/>
      <c r="I4350" s="31">
        <f t="array" ref="I4350">IF(D4350="","",INDEX('Товары '!$D$2:$D$78, MATCH(D4350, 'Товары '!$B$2:$B$78, 0)))
</f>
        <v>15</v>
      </c>
      <c r="J4350" s="55">
        <f>IF(D4350="","",VLOOKUP(D4350, 'Товары '!$B$2:$C$78, 2, FALSE))
</f>
        <v>6.9</v>
      </c>
      <c r="K4350" s="37">
        <f t="shared" si="85"/>
        <v>8.1</v>
      </c>
    </row>
    <row r="4351">
      <c r="A4351" s="31">
        <v>5.0</v>
      </c>
      <c r="B4351" s="41">
        <v>46022.0</v>
      </c>
      <c r="C4351" s="42">
        <v>0.5295486111111111</v>
      </c>
      <c r="D4351" s="9" t="s">
        <v>11</v>
      </c>
      <c r="E4351" s="19"/>
      <c r="F4351" s="19"/>
      <c r="I4351" s="55">
        <f t="array" ref="I4351">IF(D4351="","",INDEX('Товары '!$D$2:$D$78, MATCH(D4351, 'Товары '!$B$2:$B$78, 0)))
</f>
        <v>15</v>
      </c>
      <c r="J4351" s="55">
        <f>IF(D4351="","",VLOOKUP(D4351, 'Товары '!$B$2:$C$78, 2, FALSE))
</f>
        <v>9</v>
      </c>
      <c r="K4351" s="37">
        <f t="shared" si="85"/>
        <v>6</v>
      </c>
    </row>
    <row r="4352">
      <c r="A4352" s="31">
        <v>6.0</v>
      </c>
      <c r="B4352" s="38">
        <v>46022.0</v>
      </c>
      <c r="C4352" s="42">
        <v>0.5295949074074074</v>
      </c>
      <c r="D4352" s="9" t="s">
        <v>21</v>
      </c>
      <c r="E4352" s="19"/>
      <c r="F4352" s="9"/>
      <c r="I4352" s="55">
        <f t="array" ref="I4352">IF(D4352="","",INDEX('Товары '!$D$2:$D$78, MATCH(D4352, 'Товары '!$B$2:$B$78, 0)))
</f>
        <v>15</v>
      </c>
      <c r="J4352" s="55">
        <f>IF(D4352="","",VLOOKUP(D4352, 'Товары '!$B$2:$C$78, 2, FALSE))
</f>
        <v>6.9</v>
      </c>
      <c r="K4352" s="37">
        <f t="shared" si="85"/>
        <v>8.1</v>
      </c>
    </row>
    <row r="4353">
      <c r="A4353" s="31">
        <v>7.0</v>
      </c>
      <c r="B4353" s="38">
        <v>46022.0</v>
      </c>
      <c r="C4353" s="42">
        <v>0.5295949074074074</v>
      </c>
      <c r="D4353" s="9" t="s">
        <v>12</v>
      </c>
      <c r="E4353" s="19"/>
      <c r="F4353" s="9"/>
      <c r="I4353" s="55">
        <f t="array" ref="I4353">IF(D4353="","",INDEX('Товары '!$D$2:$D$78, MATCH(D4353, 'Товары '!$B$2:$B$78, 0)))
</f>
        <v>13</v>
      </c>
      <c r="J4353" s="55">
        <f>IF(D4353="","",VLOOKUP(D4353, 'Товары '!$B$2:$C$78, 2, FALSE))
</f>
        <v>6.4</v>
      </c>
      <c r="K4353" s="37">
        <f t="shared" si="85"/>
        <v>6.6</v>
      </c>
    </row>
    <row r="4354">
      <c r="A4354" s="31">
        <v>8.0</v>
      </c>
      <c r="B4354" s="38">
        <v>46022.0</v>
      </c>
      <c r="C4354" s="42">
        <v>0.5307986111111112</v>
      </c>
      <c r="D4354" s="9" t="s">
        <v>20</v>
      </c>
      <c r="E4354" s="19"/>
      <c r="F4354" s="19"/>
      <c r="I4354" s="55">
        <f t="array" ref="I4354">IF(D4354="","",INDEX('Товары '!$D$2:$D$78, MATCH(D4354, 'Товары '!$B$2:$B$78, 0)))
</f>
        <v>15</v>
      </c>
      <c r="J4354" s="55">
        <f>IF(D4354="","",VLOOKUP(D4354, 'Товары '!$B$2:$C$78, 2, FALSE))
</f>
        <v>9</v>
      </c>
      <c r="K4354" s="37">
        <f t="shared" si="85"/>
        <v>6</v>
      </c>
    </row>
    <row r="4355">
      <c r="A4355" s="31">
        <v>9.0</v>
      </c>
      <c r="B4355" s="38">
        <v>46022.0</v>
      </c>
      <c r="C4355" s="42">
        <v>0.5390046296296296</v>
      </c>
      <c r="D4355" s="9" t="s">
        <v>14</v>
      </c>
      <c r="E4355" s="19"/>
      <c r="F4355" s="19"/>
      <c r="I4355" s="55">
        <f t="array" ref="I4355">IF(D4355="","",INDEX('Товары '!$D$2:$D$78, MATCH(D4355, 'Товары '!$B$2:$B$78, 0)))
</f>
        <v>15</v>
      </c>
      <c r="J4355" s="55">
        <f>IF(D4355="","",VLOOKUP(D4355, 'Товары '!$B$2:$C$78, 2, FALSE))
</f>
        <v>9</v>
      </c>
      <c r="K4355" s="37">
        <f t="shared" si="85"/>
        <v>6</v>
      </c>
    </row>
    <row r="4356">
      <c r="A4356" s="31">
        <v>10.0</v>
      </c>
      <c r="B4356" s="38">
        <v>46022.0</v>
      </c>
      <c r="C4356" s="42">
        <v>0.5435069444444445</v>
      </c>
      <c r="D4356" s="9" t="s">
        <v>16</v>
      </c>
      <c r="E4356" s="19"/>
      <c r="F4356" s="19"/>
      <c r="I4356" s="31">
        <f t="array" ref="I4356">IF(D4356="","",INDEX('Товары '!$D$2:$D$78, MATCH(D4356, 'Товары '!$B$2:$B$78, 0)))
</f>
        <v>15</v>
      </c>
      <c r="J4356" s="55">
        <f>IF(D4356="","",VLOOKUP(D4356, 'Товары '!$B$2:$C$78, 2, FALSE))
</f>
        <v>8.5</v>
      </c>
      <c r="K4356" s="37">
        <f t="shared" si="85"/>
        <v>6.5</v>
      </c>
    </row>
    <row r="4357">
      <c r="A4357" s="31">
        <v>11.0</v>
      </c>
      <c r="B4357" s="38">
        <v>46022.0</v>
      </c>
      <c r="C4357" s="42">
        <v>0.550150462962963</v>
      </c>
      <c r="D4357" s="9" t="s">
        <v>21</v>
      </c>
      <c r="E4357" s="19"/>
      <c r="F4357" s="19"/>
      <c r="I4357" s="31">
        <f t="array" ref="I4357">IF(D4357="","",INDEX('Товары '!$D$2:$D$78, MATCH(D4357, 'Товары '!$B$2:$B$78, 0)))
</f>
        <v>15</v>
      </c>
      <c r="J4357" s="55">
        <f>IF(D4357="","",VLOOKUP(D4357, 'Товары '!$B$2:$C$78, 2, FALSE))
</f>
        <v>6.9</v>
      </c>
      <c r="K4357" s="37">
        <f t="shared" si="85"/>
        <v>8.1</v>
      </c>
    </row>
    <row r="4358">
      <c r="A4358" s="31">
        <v>12.0</v>
      </c>
      <c r="B4358" s="38">
        <v>46022.0</v>
      </c>
      <c r="C4358" s="42">
        <v>0.550150462962963</v>
      </c>
      <c r="D4358" s="9" t="s">
        <v>21</v>
      </c>
      <c r="E4358" s="19"/>
      <c r="F4358" s="19"/>
      <c r="I4358" s="31">
        <f t="array" ref="I4358">IF(D4358="","",INDEX('Товары '!$D$2:$D$78, MATCH(D4358, 'Товары '!$B$2:$B$78, 0)))
</f>
        <v>15</v>
      </c>
      <c r="J4358" s="55">
        <f>IF(D4358="","",VLOOKUP(D4358, 'Товары '!$B$2:$C$78, 2, FALSE))
</f>
        <v>6.9</v>
      </c>
      <c r="K4358" s="37">
        <f t="shared" si="85"/>
        <v>8.1</v>
      </c>
    </row>
    <row r="4359">
      <c r="A4359" s="19"/>
      <c r="B4359" s="38">
        <v>46022.0</v>
      </c>
      <c r="C4359" s="42">
        <v>0.558599537037037</v>
      </c>
      <c r="D4359" s="9" t="s">
        <v>14</v>
      </c>
      <c r="E4359" s="19"/>
      <c r="F4359" s="9"/>
      <c r="I4359" s="55">
        <f t="array" ref="I4359">IF(D4359="","",INDEX('Товары '!$D$2:$D$78, MATCH(D4359, 'Товары '!$B$2:$B$78, 0)))
</f>
        <v>15</v>
      </c>
      <c r="J4359" s="55">
        <f>IF(D4359="","",VLOOKUP(D4359, 'Товары '!$B$2:$C$78, 2, FALSE))
</f>
        <v>9</v>
      </c>
      <c r="K4359" s="37">
        <f t="shared" si="85"/>
        <v>6</v>
      </c>
    </row>
    <row r="4360">
      <c r="A4360" s="31">
        <v>13.0</v>
      </c>
      <c r="B4360" s="38">
        <v>46022.0</v>
      </c>
      <c r="C4360" s="42">
        <v>0.5612962962962963</v>
      </c>
      <c r="D4360" s="9" t="s">
        <v>12</v>
      </c>
      <c r="E4360" s="19"/>
      <c r="F4360" s="19"/>
      <c r="I4360" s="55">
        <f t="array" ref="I4360">IF(D4360="","",INDEX('Товары '!$D$2:$D$78, MATCH(D4360, 'Товары '!$B$2:$B$78, 0)))
</f>
        <v>13</v>
      </c>
      <c r="J4360" s="55">
        <f>IF(D4360="","",VLOOKUP(D4360, 'Товары '!$B$2:$C$78, 2, FALSE))
</f>
        <v>6.4</v>
      </c>
      <c r="K4360" s="37">
        <f t="shared" si="85"/>
        <v>6.6</v>
      </c>
    </row>
    <row r="4361">
      <c r="A4361" s="31">
        <v>14.0</v>
      </c>
      <c r="B4361" s="38">
        <v>46022.0</v>
      </c>
      <c r="C4361" s="42">
        <v>0.5621643518518519</v>
      </c>
      <c r="D4361" s="9" t="s">
        <v>21</v>
      </c>
      <c r="E4361" s="19"/>
      <c r="F4361" s="19"/>
      <c r="I4361" s="31">
        <f t="array" ref="I4361">IF(D4361="","",INDEX('Товары '!$D$2:$D$78, MATCH(D4361, 'Товары '!$B$2:$B$78, 0)))
</f>
        <v>15</v>
      </c>
      <c r="J4361" s="55">
        <f>IF(D4361="","",VLOOKUP(D4361, 'Товары '!$B$2:$C$78, 2, FALSE))
</f>
        <v>6.9</v>
      </c>
      <c r="K4361" s="37">
        <f t="shared" si="85"/>
        <v>8.1</v>
      </c>
    </row>
    <row r="4362">
      <c r="A4362" s="31">
        <v>15.0</v>
      </c>
      <c r="B4362" s="38">
        <v>46022.0</v>
      </c>
      <c r="C4362" s="42">
        <v>0.5636342592592593</v>
      </c>
      <c r="D4362" s="9" t="s">
        <v>21</v>
      </c>
      <c r="E4362" s="19"/>
      <c r="F4362" s="19"/>
      <c r="I4362" s="31">
        <f t="array" ref="I4362">IF(D4362="","",INDEX('Товары '!$D$2:$D$78, MATCH(D4362, 'Товары '!$B$2:$B$78, 0)))
</f>
        <v>15</v>
      </c>
      <c r="J4362" s="55">
        <f>IF(D4362="","",VLOOKUP(D4362, 'Товары '!$B$2:$C$78, 2, FALSE))
</f>
        <v>6.9</v>
      </c>
      <c r="K4362" s="37">
        <f t="shared" si="85"/>
        <v>8.1</v>
      </c>
    </row>
    <row r="4363">
      <c r="A4363" s="31">
        <v>16.0</v>
      </c>
      <c r="B4363" s="38">
        <v>46022.0</v>
      </c>
      <c r="C4363" s="42">
        <v>0.5636458333333333</v>
      </c>
      <c r="D4363" s="9" t="s">
        <v>12</v>
      </c>
      <c r="E4363" s="19"/>
      <c r="F4363" s="19"/>
      <c r="I4363" s="55">
        <f t="array" ref="I4363">IF(D4363="","",INDEX('Товары '!$D$2:$D$78, MATCH(D4363, 'Товары '!$B$2:$B$78, 0)))
</f>
        <v>13</v>
      </c>
      <c r="J4363" s="55">
        <f>IF(D4363="","",VLOOKUP(D4363, 'Товары '!$B$2:$C$78, 2, FALSE))
</f>
        <v>6.4</v>
      </c>
      <c r="K4363" s="37">
        <f t="shared" si="85"/>
        <v>6.6</v>
      </c>
    </row>
    <row r="4364">
      <c r="A4364" s="31">
        <v>17.0</v>
      </c>
      <c r="B4364" s="38">
        <v>46022.0</v>
      </c>
      <c r="C4364" s="42">
        <v>0.5693402777777777</v>
      </c>
      <c r="D4364" s="9" t="s">
        <v>47</v>
      </c>
      <c r="E4364" s="19"/>
      <c r="F4364" s="19"/>
      <c r="I4364" s="56">
        <v>70.0</v>
      </c>
      <c r="J4364" s="55">
        <f>IF(D4364="","",VLOOKUP(D4364, 'Товары '!$B$2:$C$78, 2, FALSE))
</f>
        <v>44</v>
      </c>
      <c r="K4364" s="37">
        <f t="shared" si="85"/>
        <v>26</v>
      </c>
    </row>
    <row r="4365">
      <c r="A4365" s="31">
        <v>18.0</v>
      </c>
      <c r="B4365" s="38">
        <v>46022.0</v>
      </c>
      <c r="C4365" s="42">
        <v>0.5735532407407408</v>
      </c>
      <c r="D4365" s="9" t="s">
        <v>12</v>
      </c>
      <c r="E4365" s="19"/>
      <c r="F4365" s="9"/>
      <c r="I4365" s="55">
        <f t="array" ref="I4365">IF(D4365="","",INDEX('Товары '!$D$2:$D$78, MATCH(D4365, 'Товары '!$B$2:$B$78, 0)))
</f>
        <v>13</v>
      </c>
      <c r="J4365" s="55">
        <f>IF(D4365="","",VLOOKUP(D4365, 'Товары '!$B$2:$C$78, 2, FALSE))
</f>
        <v>6.4</v>
      </c>
      <c r="K4365" s="37">
        <f t="shared" si="85"/>
        <v>6.6</v>
      </c>
    </row>
    <row r="4366">
      <c r="A4366" s="31">
        <v>19.0</v>
      </c>
      <c r="B4366" s="38">
        <v>46022.0</v>
      </c>
      <c r="C4366" s="42">
        <v>0.5839467592592592</v>
      </c>
      <c r="D4366" s="9" t="s">
        <v>12</v>
      </c>
      <c r="E4366" s="19"/>
      <c r="F4366" s="9"/>
      <c r="I4366" s="55">
        <f t="array" ref="I4366">IF(D4366="","",INDEX('Товары '!$D$2:$D$78, MATCH(D4366, 'Товары '!$B$2:$B$78, 0)))
</f>
        <v>13</v>
      </c>
      <c r="J4366" s="55">
        <f>IF(D4366="","",VLOOKUP(D4366, 'Товары '!$B$2:$C$78, 2, FALSE))
</f>
        <v>6.4</v>
      </c>
      <c r="K4366" s="37">
        <f t="shared" si="85"/>
        <v>6.6</v>
      </c>
    </row>
    <row r="4367">
      <c r="A4367" s="31">
        <v>20.0</v>
      </c>
      <c r="B4367" s="38">
        <v>46022.0</v>
      </c>
      <c r="C4367" s="42">
        <v>0.5840972222222223</v>
      </c>
      <c r="D4367" s="9" t="s">
        <v>11</v>
      </c>
      <c r="E4367" s="19"/>
      <c r="F4367" s="19"/>
      <c r="I4367" s="31">
        <f t="array" ref="I4367">IF(D4367="","",INDEX('Товары '!$D$2:$D$78, MATCH(D4367, 'Товары '!$B$2:$B$78, 0)))
</f>
        <v>15</v>
      </c>
      <c r="J4367" s="55">
        <f>IF(D4367="","",VLOOKUP(D4367, 'Товары '!$B$2:$C$78, 2, FALSE))
</f>
        <v>9</v>
      </c>
      <c r="K4367" s="37">
        <f t="shared" si="85"/>
        <v>6</v>
      </c>
    </row>
    <row r="4368">
      <c r="A4368" s="31">
        <v>21.0</v>
      </c>
      <c r="B4368" s="38">
        <v>46022.0</v>
      </c>
      <c r="C4368" s="42">
        <v>0.609212962962963</v>
      </c>
      <c r="D4368" s="9" t="s">
        <v>19</v>
      </c>
      <c r="E4368" s="19"/>
      <c r="F4368" s="19"/>
      <c r="I4368" s="55">
        <f t="array" ref="I4368">IF(D4368="","",INDEX('Товары '!$D$2:$D$78, MATCH(D4368, 'Товары '!$B$2:$B$78, 0)))
</f>
        <v>13</v>
      </c>
      <c r="J4368" s="55">
        <f>IF(D4368="","",VLOOKUP(D4368, 'Товары '!$B$2:$C$78, 2, FALSE))
</f>
        <v>6.4</v>
      </c>
      <c r="K4368" s="37">
        <f t="shared" si="85"/>
        <v>6.6</v>
      </c>
    </row>
    <row r="4369">
      <c r="A4369" s="31">
        <v>22.0</v>
      </c>
      <c r="B4369" s="38">
        <v>46022.0</v>
      </c>
      <c r="C4369" s="42">
        <v>0.609363425925926</v>
      </c>
      <c r="D4369" s="9" t="s">
        <v>22</v>
      </c>
      <c r="E4369" s="19"/>
      <c r="F4369" s="19"/>
      <c r="I4369" s="55">
        <f t="array" ref="I4369">IF(D4369="","",INDEX('Товары '!$D$2:$D$78, MATCH(D4369, 'Товары '!$B$2:$B$78, 0)))
</f>
        <v>15</v>
      </c>
      <c r="J4369" s="55">
        <f>IF(D4369="","",VLOOKUP(D4369, 'Товары '!$B$2:$C$78, 2, FALSE))
</f>
        <v>6</v>
      </c>
      <c r="K4369" s="37">
        <f t="shared" si="85"/>
        <v>9</v>
      </c>
    </row>
    <row r="4370">
      <c r="A4370" s="31">
        <v>23.0</v>
      </c>
      <c r="B4370" s="38">
        <v>46022.0</v>
      </c>
      <c r="C4370" s="42">
        <v>0.609363425925926</v>
      </c>
      <c r="D4370" s="9" t="s">
        <v>21</v>
      </c>
      <c r="E4370" s="19"/>
      <c r="F4370" s="19"/>
      <c r="I4370" s="31">
        <f t="array" ref="I4370">IF(D4370="","",INDEX('Товары '!$D$2:$D$78, MATCH(D4370, 'Товары '!$B$2:$B$78, 0)))
</f>
        <v>15</v>
      </c>
      <c r="J4370" s="55">
        <f>IF(D4370="","",VLOOKUP(D4370, 'Товары '!$B$2:$C$78, 2, FALSE))
</f>
        <v>6.9</v>
      </c>
      <c r="K4370" s="37">
        <f t="shared" si="85"/>
        <v>8.1</v>
      </c>
    </row>
    <row r="4371">
      <c r="A4371" s="31">
        <v>24.0</v>
      </c>
      <c r="B4371" s="38">
        <v>46022.0</v>
      </c>
      <c r="C4371" s="42">
        <v>0.609375</v>
      </c>
      <c r="D4371" s="9" t="s">
        <v>21</v>
      </c>
      <c r="E4371" s="19"/>
      <c r="F4371" s="9"/>
      <c r="I4371" s="55">
        <f t="array" ref="I4371">IF(D4371="","",INDEX('Товары '!$D$2:$D$78, MATCH(D4371, 'Товары '!$B$2:$B$78, 0)))
</f>
        <v>15</v>
      </c>
      <c r="J4371" s="55">
        <f>IF(D4371="","",VLOOKUP(D4371, 'Товары '!$B$2:$C$78, 2, FALSE))
</f>
        <v>6.9</v>
      </c>
      <c r="K4371" s="37">
        <f t="shared" si="85"/>
        <v>8.1</v>
      </c>
    </row>
    <row r="4372">
      <c r="A4372" s="31">
        <v>25.0</v>
      </c>
      <c r="B4372" s="32">
        <v>46022.0</v>
      </c>
      <c r="C4372" s="33">
        <v>0.6177546296296297</v>
      </c>
      <c r="D4372" s="9" t="s">
        <v>14</v>
      </c>
      <c r="E4372" s="19"/>
      <c r="F4372" s="31"/>
      <c r="I4372" s="55">
        <f t="array" ref="I4372">IF(D4372="","",INDEX('Товары '!$D$2:$D$78, MATCH(D4372, 'Товары '!$B$2:$B$78, 0)))
</f>
        <v>15</v>
      </c>
      <c r="J4372" s="55">
        <f>IF(D4372="","",VLOOKUP(D4372, 'Товары '!$B$2:$C$78, 2, FALSE))
</f>
        <v>9</v>
      </c>
      <c r="K4372" s="37">
        <f t="shared" si="85"/>
        <v>6</v>
      </c>
    </row>
    <row r="4373">
      <c r="A4373" s="31">
        <v>26.0</v>
      </c>
      <c r="B4373" s="38">
        <v>46022.0</v>
      </c>
      <c r="C4373" s="42">
        <v>0.6177546296296297</v>
      </c>
      <c r="D4373" s="9" t="s">
        <v>21</v>
      </c>
      <c r="E4373" s="19"/>
      <c r="F4373" s="19"/>
      <c r="I4373" s="55">
        <f t="array" ref="I4373">IF(D4373="","",INDEX('Товары '!$D$2:$D$78, MATCH(D4373, 'Товары '!$B$2:$B$78, 0)))
</f>
        <v>15</v>
      </c>
      <c r="J4373" s="55">
        <f>IF(D4373="","",VLOOKUP(D4373, 'Товары '!$B$2:$C$78, 2, FALSE))
</f>
        <v>6.9</v>
      </c>
      <c r="K4373" s="37">
        <f t="shared" si="85"/>
        <v>8.1</v>
      </c>
    </row>
    <row r="4374">
      <c r="A4374" s="31">
        <v>27.0</v>
      </c>
      <c r="B4374" s="32">
        <v>46022.0</v>
      </c>
      <c r="C4374" s="33">
        <v>0.6208333333333333</v>
      </c>
      <c r="D4374" s="9" t="s">
        <v>15</v>
      </c>
      <c r="E4374" s="19"/>
      <c r="F4374" s="19"/>
      <c r="I4374" s="55">
        <f t="array" ref="I4374">IF(D4374="","",INDEX('Товары '!$D$2:$D$78, MATCH(D4374, 'Товары '!$B$2:$B$78, 0)))
</f>
        <v>15</v>
      </c>
      <c r="J4374" s="55">
        <f>IF(D4374="","",VLOOKUP(D4374, 'Товары '!$B$2:$C$78, 2, FALSE))
</f>
        <v>9</v>
      </c>
      <c r="K4374" s="37">
        <f t="shared" si="85"/>
        <v>6</v>
      </c>
    </row>
    <row r="4375">
      <c r="A4375" s="31">
        <v>28.0</v>
      </c>
      <c r="B4375" s="38">
        <v>46022.0</v>
      </c>
      <c r="C4375" s="42">
        <v>0.6208333333333333</v>
      </c>
      <c r="D4375" s="9" t="s">
        <v>15</v>
      </c>
      <c r="E4375" s="19"/>
      <c r="F4375" s="9"/>
      <c r="I4375" s="55">
        <f t="array" ref="I4375">IF(D4375="","",INDEX('Товары '!$D$2:$D$78, MATCH(D4375, 'Товары '!$B$2:$B$78, 0)))
</f>
        <v>15</v>
      </c>
      <c r="J4375" s="55">
        <f>IF(D4375="","",VLOOKUP(D4375, 'Товары '!$B$2:$C$78, 2, FALSE))
</f>
        <v>9</v>
      </c>
      <c r="K4375" s="37">
        <f t="shared" si="85"/>
        <v>6</v>
      </c>
    </row>
    <row r="4376">
      <c r="A4376" s="31">
        <v>29.0</v>
      </c>
      <c r="B4376" s="38">
        <v>46022.0</v>
      </c>
      <c r="C4376" s="42">
        <v>0.6286574074074074</v>
      </c>
      <c r="D4376" s="9" t="s">
        <v>47</v>
      </c>
      <c r="E4376" s="19"/>
      <c r="F4376" s="19"/>
      <c r="I4376" s="57">
        <v>70.0</v>
      </c>
      <c r="J4376" s="55">
        <f>IF(D4376="","",VLOOKUP(D4376, 'Товары '!$B$2:$C$78, 2, FALSE))
</f>
        <v>44</v>
      </c>
      <c r="K4376" s="37">
        <f t="shared" si="85"/>
        <v>26</v>
      </c>
    </row>
    <row r="4377">
      <c r="A4377" s="31">
        <v>30.0</v>
      </c>
      <c r="B4377" s="38">
        <v>46022.0</v>
      </c>
      <c r="C4377" s="42">
        <v>0.6344328703703703</v>
      </c>
      <c r="D4377" s="9" t="s">
        <v>15</v>
      </c>
      <c r="E4377" s="19"/>
      <c r="F4377" s="19"/>
      <c r="I4377" s="55">
        <f t="array" ref="I4377">IF(D4377="","",INDEX('Товары '!$D$2:$D$78, MATCH(D4377, 'Товары '!$B$2:$B$78, 0)))
</f>
        <v>15</v>
      </c>
      <c r="J4377" s="55">
        <f>IF(D4377="","",VLOOKUP(D4377, 'Товары '!$B$2:$C$78, 2, FALSE))
</f>
        <v>9</v>
      </c>
      <c r="K4377" s="37">
        <f t="shared" si="85"/>
        <v>6</v>
      </c>
    </row>
    <row r="4378">
      <c r="A4378" s="31">
        <v>31.0</v>
      </c>
      <c r="B4378" s="38">
        <v>46022.0</v>
      </c>
      <c r="C4378" s="42">
        <v>0.6489236111111111</v>
      </c>
      <c r="D4378" s="9" t="s">
        <v>11</v>
      </c>
      <c r="E4378" s="19"/>
      <c r="F4378" s="19"/>
      <c r="I4378" s="55">
        <f t="array" ref="I4378">IF(D4378="","",INDEX('Товары '!$D$2:$D$78, MATCH(D4378, 'Товары '!$B$2:$B$78, 0)))
</f>
        <v>15</v>
      </c>
      <c r="J4378" s="55">
        <f>IF(D4378="","",VLOOKUP(D4378, 'Товары '!$B$2:$C$78, 2, FALSE))
</f>
        <v>9</v>
      </c>
      <c r="K4378" s="37">
        <f t="shared" si="85"/>
        <v>6</v>
      </c>
    </row>
    <row r="4379">
      <c r="A4379" s="31">
        <v>32.0</v>
      </c>
      <c r="B4379" s="32">
        <v>46022.0</v>
      </c>
      <c r="C4379" s="33">
        <v>0.6497106481481482</v>
      </c>
      <c r="D4379" s="9" t="s">
        <v>12</v>
      </c>
      <c r="E4379" s="19"/>
      <c r="F4379" s="19"/>
      <c r="I4379" s="55">
        <f t="array" ref="I4379">IF(D4379="","",INDEX('Товары '!$D$2:$D$78, MATCH(D4379, 'Товары '!$B$2:$B$78, 0)))
</f>
        <v>13</v>
      </c>
      <c r="J4379" s="55">
        <f>IF(D4379="","",VLOOKUP(D4379, 'Товары '!$B$2:$C$78, 2, FALSE))
</f>
        <v>6.4</v>
      </c>
      <c r="K4379" s="37">
        <f t="shared" si="85"/>
        <v>6.6</v>
      </c>
    </row>
    <row r="4380">
      <c r="A4380" s="31">
        <v>33.0</v>
      </c>
      <c r="B4380" s="32">
        <v>46022.0</v>
      </c>
      <c r="C4380" s="33">
        <v>0.6618402777777778</v>
      </c>
      <c r="D4380" s="9" t="s">
        <v>11</v>
      </c>
      <c r="E4380" s="19"/>
      <c r="F4380" s="56"/>
      <c r="I4380" s="55">
        <f t="array" ref="I4380">IF(D4380="","",INDEX('Товары '!$D$2:$D$78, MATCH(D4380, 'Товары '!$B$2:$B$78, 0)))
</f>
        <v>15</v>
      </c>
      <c r="J4380" s="55">
        <f>IF(D4380="","",VLOOKUP(D4380, 'Товары '!$B$2:$C$78, 2, FALSE))
</f>
        <v>9</v>
      </c>
      <c r="K4380" s="37">
        <f t="shared" si="85"/>
        <v>6</v>
      </c>
    </row>
    <row r="4381">
      <c r="A4381" s="31">
        <v>34.0</v>
      </c>
      <c r="B4381" s="32">
        <v>46022.0</v>
      </c>
      <c r="C4381" s="33">
        <v>0.6665277777777778</v>
      </c>
      <c r="D4381" s="9" t="s">
        <v>21</v>
      </c>
      <c r="E4381" s="19"/>
      <c r="F4381" s="9"/>
      <c r="I4381" s="55">
        <f t="array" ref="I4381">IF(D4381="","",INDEX('Товары '!$D$2:$D$78, MATCH(D4381, 'Товары '!$B$2:$B$78, 0)))
</f>
        <v>15</v>
      </c>
      <c r="J4381" s="55">
        <f>IF(D4381="","",VLOOKUP(D4381, 'Товары '!$B$2:$C$78, 2, FALSE))
</f>
        <v>6.9</v>
      </c>
      <c r="K4381" s="37">
        <f t="shared" si="85"/>
        <v>8.1</v>
      </c>
    </row>
    <row r="4382">
      <c r="A4382" s="31">
        <v>35.0</v>
      </c>
      <c r="B4382" s="38">
        <v>46022.0</v>
      </c>
      <c r="C4382" s="42">
        <v>0.6695023148148148</v>
      </c>
      <c r="D4382" s="9" t="s">
        <v>11</v>
      </c>
      <c r="E4382" s="19"/>
      <c r="F4382" s="19"/>
      <c r="I4382" s="55">
        <f t="array" ref="I4382">IF(D4382="","",INDEX('Товары '!$D$2:$D$78, MATCH(D4382, 'Товары '!$B$2:$B$78, 0)))
</f>
        <v>15</v>
      </c>
      <c r="J4382" s="55">
        <f>IF(D4382="","",VLOOKUP(D4382, 'Товары '!$B$2:$C$78, 2, FALSE))
</f>
        <v>9</v>
      </c>
      <c r="K4382" s="37">
        <f t="shared" si="85"/>
        <v>6</v>
      </c>
    </row>
    <row r="4383">
      <c r="A4383" s="31">
        <v>36.0</v>
      </c>
      <c r="B4383" s="38">
        <v>46022.0</v>
      </c>
      <c r="C4383" s="42">
        <v>0.6719444444444445</v>
      </c>
      <c r="D4383" s="9" t="s">
        <v>22</v>
      </c>
      <c r="E4383" s="19"/>
      <c r="F4383" s="19"/>
      <c r="I4383" s="55">
        <f t="array" ref="I4383">IF(D4383="","",INDEX('Товары '!$D$2:$D$78, MATCH(D4383, 'Товары '!$B$2:$B$78, 0)))
</f>
        <v>15</v>
      </c>
      <c r="J4383" s="55">
        <f>IF(D4383="","",VLOOKUP(D4383, 'Товары '!$B$2:$C$78, 2, FALSE))
</f>
        <v>6</v>
      </c>
      <c r="K4383" s="37">
        <f t="shared" si="85"/>
        <v>9</v>
      </c>
    </row>
    <row r="4384">
      <c r="A4384" s="31">
        <v>37.0</v>
      </c>
      <c r="B4384" s="32">
        <v>46022.0</v>
      </c>
      <c r="C4384" s="33">
        <v>0.6759722222222222</v>
      </c>
      <c r="D4384" s="9" t="s">
        <v>11</v>
      </c>
      <c r="E4384" s="19"/>
      <c r="F4384" s="19"/>
      <c r="I4384" s="55">
        <f t="array" ref="I4384">IF(D4384="","",INDEX('Товары '!$D$2:$D$78, MATCH(D4384, 'Товары '!$B$2:$B$78, 0)))
</f>
        <v>15</v>
      </c>
      <c r="J4384" s="55">
        <f>IF(D4384="","",VLOOKUP(D4384, 'Товары '!$B$2:$C$78, 2, FALSE))
</f>
        <v>9</v>
      </c>
      <c r="K4384" s="37">
        <f t="shared" si="85"/>
        <v>6</v>
      </c>
    </row>
    <row r="4385">
      <c r="A4385" s="31">
        <v>38.0</v>
      </c>
      <c r="B4385" s="38">
        <v>46022.0</v>
      </c>
      <c r="C4385" s="42">
        <v>0.6763194444444445</v>
      </c>
      <c r="D4385" s="9" t="s">
        <v>19</v>
      </c>
      <c r="E4385" s="19"/>
      <c r="F4385" s="19"/>
      <c r="I4385" s="55">
        <f t="array" ref="I4385">IF(D4385="","",INDEX('Товары '!$D$2:$D$78, MATCH(D4385, 'Товары '!$B$2:$B$78, 0)))
</f>
        <v>13</v>
      </c>
      <c r="J4385" s="55">
        <f>IF(D4385="","",VLOOKUP(D4385, 'Товары '!$B$2:$C$78, 2, FALSE))
</f>
        <v>6.4</v>
      </c>
      <c r="K4385" s="37">
        <f t="shared" si="85"/>
        <v>6.6</v>
      </c>
    </row>
    <row r="4386">
      <c r="A4386" s="31">
        <v>39.0</v>
      </c>
      <c r="B4386" s="38">
        <v>46022.0</v>
      </c>
      <c r="C4386" s="42">
        <v>0.7037731481481482</v>
      </c>
      <c r="D4386" s="9" t="s">
        <v>11</v>
      </c>
      <c r="E4386" s="19"/>
      <c r="F4386" s="19"/>
      <c r="I4386" s="55">
        <f t="array" ref="I4386">IF(D4386="","",INDEX('Товары '!$D$2:$D$78, MATCH(D4386, 'Товары '!$B$2:$B$78, 0)))
</f>
        <v>15</v>
      </c>
      <c r="J4386" s="55">
        <f>IF(D4386="","",VLOOKUP(D4386, 'Товары '!$B$2:$C$78, 2, FALSE))
</f>
        <v>9</v>
      </c>
      <c r="K4386" s="37">
        <f t="shared" si="85"/>
        <v>6</v>
      </c>
    </row>
    <row r="4387">
      <c r="A4387" s="31">
        <v>40.0</v>
      </c>
      <c r="B4387" s="38">
        <v>46022.0</v>
      </c>
      <c r="C4387" s="42">
        <v>0.705</v>
      </c>
      <c r="D4387" s="9" t="s">
        <v>11</v>
      </c>
      <c r="E4387" s="19"/>
      <c r="F4387" s="19"/>
      <c r="I4387" s="55">
        <f t="array" ref="I4387">IF(D4387="","",INDEX('Товары '!$D$2:$D$78, MATCH(D4387, 'Товары '!$B$2:$B$78, 0)))
</f>
        <v>15</v>
      </c>
      <c r="J4387" s="55">
        <f>IF(D4387="","",VLOOKUP(D4387, 'Товары '!$B$2:$C$78, 2, FALSE))
</f>
        <v>9</v>
      </c>
      <c r="K4387" s="37">
        <f t="shared" si="85"/>
        <v>6</v>
      </c>
    </row>
    <row r="4388">
      <c r="A4388" s="31">
        <v>41.0</v>
      </c>
      <c r="B4388" s="38"/>
      <c r="C4388" s="42"/>
      <c r="D4388" s="9" t="s">
        <v>18</v>
      </c>
      <c r="E4388" s="19"/>
      <c r="F4388" s="9"/>
      <c r="I4388" s="55">
        <f t="array" ref="I4388">IF(D4388="","",INDEX('Товары '!$D$2:$D$78, MATCH(D4388, 'Товары '!$B$2:$B$78, 0)))
</f>
        <v>15</v>
      </c>
      <c r="J4388" s="55">
        <f>IF(D4388="","",VLOOKUP(D4388, 'Товары '!$B$2:$C$78, 2, FALSE))
</f>
        <v>8</v>
      </c>
      <c r="K4388" s="37">
        <f t="shared" si="85"/>
        <v>7</v>
      </c>
    </row>
    <row r="4389">
      <c r="A4389" s="31">
        <v>42.0</v>
      </c>
      <c r="B4389" s="32"/>
      <c r="C4389" s="33"/>
      <c r="D4389" s="9" t="s">
        <v>12</v>
      </c>
      <c r="E4389" s="19"/>
      <c r="F4389" s="19"/>
      <c r="I4389" s="44">
        <f t="array" ref="I4389">IF(D4389="","",INDEX('Товары '!$D$2:$D$78, MATCH(D4389, 'Товары '!$B$2:$B$78, 0)))
</f>
        <v>13</v>
      </c>
      <c r="J4389" s="44">
        <f>IF(D4389="","",VLOOKUP(D4389, 'Товары '!$B$2:$C$78, 2, FALSE))
</f>
        <v>6.4</v>
      </c>
      <c r="K4389" s="37">
        <f t="shared" si="85"/>
        <v>6.6</v>
      </c>
    </row>
    <row r="4390">
      <c r="A4390" s="31">
        <v>43.0</v>
      </c>
      <c r="B4390" s="32">
        <v>46022.0</v>
      </c>
      <c r="C4390" s="33">
        <v>0.7308101851851851</v>
      </c>
      <c r="D4390" s="9" t="s">
        <v>11</v>
      </c>
      <c r="E4390" s="19"/>
      <c r="F4390" s="19"/>
      <c r="I4390" s="19">
        <f t="array" ref="I4390">IF(D4390="","",INDEX('Товары '!$D$2:$D$78, MATCH(D4390, 'Товары '!$B$2:$B$78, 0)))
</f>
        <v>15</v>
      </c>
      <c r="J4390" s="44">
        <f>IF(D4390="","",VLOOKUP(D4390, 'Товары '!$B$2:$C$78, 2, FALSE))
</f>
        <v>9</v>
      </c>
      <c r="K4390" s="37">
        <f t="shared" si="85"/>
        <v>6</v>
      </c>
    </row>
    <row r="4391">
      <c r="A4391" s="31">
        <v>44.0</v>
      </c>
      <c r="B4391" s="32">
        <v>46022.0</v>
      </c>
      <c r="C4391" s="33">
        <v>0.7350810185185185</v>
      </c>
      <c r="D4391" s="9" t="s">
        <v>14</v>
      </c>
      <c r="E4391" s="19"/>
      <c r="F4391" s="19"/>
      <c r="I4391" s="44">
        <f t="array" ref="I4391">IF(D4391="","",INDEX('Товары '!$D$2:$D$78, MATCH(D4391, 'Товары '!$B$2:$B$78, 0)))
</f>
        <v>15</v>
      </c>
      <c r="J4391" s="44">
        <f>IF(D4391="","",VLOOKUP(D4391, 'Товары '!$B$2:$C$78, 2, FALSE))
</f>
        <v>9</v>
      </c>
      <c r="K4391" s="37">
        <f t="shared" si="85"/>
        <v>6</v>
      </c>
    </row>
    <row r="4392">
      <c r="A4392" s="31">
        <v>45.0</v>
      </c>
      <c r="B4392" s="32">
        <v>46022.0</v>
      </c>
      <c r="C4392" s="33">
        <v>0.747199074074074</v>
      </c>
      <c r="D4392" s="9" t="s">
        <v>14</v>
      </c>
      <c r="E4392" s="19"/>
      <c r="F4392" s="19"/>
      <c r="I4392" s="44">
        <f t="array" ref="I4392">IF(D4392="","",INDEX('Товары '!$D$2:$D$78, MATCH(D4392, 'Товары '!$B$2:$B$78, 0)))
</f>
        <v>15</v>
      </c>
      <c r="J4392" s="44">
        <f>IF(D4392="","",VLOOKUP(D4392, 'Товары '!$B$2:$C$78, 2, FALSE))
</f>
        <v>9</v>
      </c>
      <c r="K4392" s="37">
        <f t="shared" si="85"/>
        <v>6</v>
      </c>
    </row>
    <row r="4393">
      <c r="A4393" s="31">
        <v>46.0</v>
      </c>
      <c r="B4393" s="32">
        <v>46022.0</v>
      </c>
      <c r="C4393" s="33">
        <v>0.7817939814814815</v>
      </c>
      <c r="D4393" s="9" t="s">
        <v>22</v>
      </c>
      <c r="E4393" s="19"/>
      <c r="F4393" s="19"/>
      <c r="I4393" s="44">
        <f t="array" ref="I4393">IF(D4393="","",INDEX('Товары '!$D$2:$D$78, MATCH(D4393, 'Товары '!$B$2:$B$78, 0)))
</f>
        <v>15</v>
      </c>
      <c r="J4393" s="44">
        <f>IF(D4393="","",VLOOKUP(D4393, 'Товары '!$B$2:$C$78, 2, FALSE))
</f>
        <v>6</v>
      </c>
      <c r="K4393" s="37">
        <f t="shared" si="85"/>
        <v>9</v>
      </c>
    </row>
    <row r="4394">
      <c r="A4394" s="31">
        <v>47.0</v>
      </c>
      <c r="B4394" s="32">
        <v>46022.0</v>
      </c>
      <c r="C4394" s="33">
        <v>0.7862152777777778</v>
      </c>
      <c r="D4394" s="9" t="s">
        <v>11</v>
      </c>
      <c r="E4394" s="19"/>
      <c r="F4394" s="19"/>
      <c r="I4394" s="19">
        <f t="array" ref="I4394">IF(D4394="","",INDEX('Товары '!$D$2:$D$78, MATCH(D4394, 'Товары '!$B$2:$B$78, 0)))
</f>
        <v>15</v>
      </c>
      <c r="J4394" s="44">
        <f>IF(D4394="","",VLOOKUP(D4394, 'Товары '!$B$2:$C$78, 2, FALSE))
</f>
        <v>9</v>
      </c>
      <c r="K4394" s="37">
        <f t="shared" si="85"/>
        <v>6</v>
      </c>
    </row>
    <row r="4395">
      <c r="A4395" s="31">
        <v>48.0</v>
      </c>
      <c r="B4395" s="32">
        <v>46022.0</v>
      </c>
      <c r="C4395" s="33">
        <v>0.8035185185185185</v>
      </c>
      <c r="D4395" s="9" t="s">
        <v>14</v>
      </c>
      <c r="E4395" s="19"/>
      <c r="F4395" s="19"/>
      <c r="I4395" s="44">
        <f t="array" ref="I4395">IF(D4395="","",INDEX('Товары '!$D$2:$D$78, MATCH(D4395, 'Товары '!$B$2:$B$78, 0)))
</f>
        <v>15</v>
      </c>
      <c r="J4395" s="44">
        <f>IF(D4395="","",VLOOKUP(D4395, 'Товары '!$B$2:$C$78, 2, FALSE))
</f>
        <v>9</v>
      </c>
      <c r="K4395" s="37">
        <f t="shared" si="85"/>
        <v>6</v>
      </c>
    </row>
    <row r="4396">
      <c r="A4396" s="31">
        <v>49.0</v>
      </c>
      <c r="B4396" s="32">
        <v>46022.0</v>
      </c>
      <c r="C4396" s="33">
        <v>0.8035532407407407</v>
      </c>
      <c r="D4396" s="9" t="s">
        <v>12</v>
      </c>
      <c r="E4396" s="19"/>
      <c r="F4396" s="19"/>
      <c r="I4396" s="44">
        <f t="array" ref="I4396">IF(D4396="","",INDEX('Товары '!$D$2:$D$78, MATCH(D4396, 'Товары '!$B$2:$B$78, 0)))
</f>
        <v>13</v>
      </c>
      <c r="J4396" s="44">
        <f>IF(D4396="","",VLOOKUP(D4396, 'Товары '!$B$2:$C$78, 2, FALSE))
</f>
        <v>6.4</v>
      </c>
      <c r="K4396" s="37">
        <f t="shared" si="85"/>
        <v>6.6</v>
      </c>
    </row>
    <row r="4397">
      <c r="A4397" s="31">
        <v>50.0</v>
      </c>
      <c r="B4397" s="32">
        <v>46022.0</v>
      </c>
      <c r="C4397" s="33">
        <v>0.8047453703703704</v>
      </c>
      <c r="D4397" s="9" t="s">
        <v>14</v>
      </c>
      <c r="E4397" s="19"/>
      <c r="F4397" s="19"/>
      <c r="I4397" s="44">
        <f t="array" ref="I4397">IF(D4397="","",INDEX('Товары '!$D$2:$D$78, MATCH(D4397, 'Товары '!$B$2:$B$78, 0)))
</f>
        <v>15</v>
      </c>
      <c r="J4397" s="44">
        <f>IF(D4397="","",VLOOKUP(D4397, 'Товары '!$B$2:$C$78, 2, FALSE))
</f>
        <v>9</v>
      </c>
      <c r="K4397" s="37">
        <f t="shared" si="85"/>
        <v>6</v>
      </c>
    </row>
    <row r="4398">
      <c r="A4398" s="31">
        <v>51.0</v>
      </c>
      <c r="B4398" s="32">
        <v>46022.0</v>
      </c>
      <c r="C4398" s="33">
        <v>0.804849537037037</v>
      </c>
      <c r="D4398" s="9" t="s">
        <v>14</v>
      </c>
      <c r="E4398" s="19"/>
      <c r="F4398" s="19"/>
      <c r="I4398" s="44">
        <f t="array" ref="I4398">IF(D4398="","",INDEX('Товары '!$D$2:$D$78, MATCH(D4398, 'Товары '!$B$2:$B$78, 0)))
</f>
        <v>15</v>
      </c>
      <c r="J4398" s="44">
        <f>IF(D4398="","",VLOOKUP(D4398, 'Товары '!$B$2:$C$78, 2, FALSE))
</f>
        <v>9</v>
      </c>
      <c r="K4398" s="37">
        <f t="shared" si="85"/>
        <v>6</v>
      </c>
    </row>
    <row r="4399">
      <c r="A4399" s="31">
        <v>52.0</v>
      </c>
      <c r="B4399" s="32">
        <v>46022.0</v>
      </c>
      <c r="C4399" s="33">
        <v>0.8049189814814814</v>
      </c>
      <c r="D4399" s="9" t="s">
        <v>12</v>
      </c>
      <c r="E4399" s="19"/>
      <c r="F4399" s="19"/>
      <c r="I4399" s="44">
        <f t="array" ref="I4399">IF(D4399="","",INDEX('Товары '!$D$2:$D$78, MATCH(D4399, 'Товары '!$B$2:$B$78, 0)))
</f>
        <v>13</v>
      </c>
      <c r="J4399" s="44">
        <f>IF(D4399="","",VLOOKUP(D4399, 'Товары '!$B$2:$C$78, 2, FALSE))
</f>
        <v>6.4</v>
      </c>
      <c r="K4399" s="37">
        <f t="shared" si="85"/>
        <v>6.6</v>
      </c>
    </row>
    <row r="4400">
      <c r="A4400" s="31">
        <v>53.0</v>
      </c>
      <c r="B4400" s="32">
        <v>46022.0</v>
      </c>
      <c r="C4400" s="33">
        <v>0.8050231481481481</v>
      </c>
      <c r="D4400" s="9" t="s">
        <v>12</v>
      </c>
      <c r="E4400" s="19"/>
      <c r="F4400" s="19"/>
      <c r="I4400" s="44">
        <f t="array" ref="I4400">IF(D4400="","",INDEX('Товары '!$D$2:$D$78, MATCH(D4400, 'Товары '!$B$2:$B$78, 0)))
</f>
        <v>13</v>
      </c>
      <c r="J4400" s="44">
        <f>IF(D4400="","",VLOOKUP(D4400, 'Товары '!$B$2:$C$78, 2, FALSE))
</f>
        <v>6.4</v>
      </c>
      <c r="K4400" s="37">
        <f t="shared" si="85"/>
        <v>6.6</v>
      </c>
    </row>
    <row r="4401">
      <c r="A4401" s="31">
        <v>54.0</v>
      </c>
      <c r="B4401" s="32">
        <v>46022.0</v>
      </c>
      <c r="C4401" s="33">
        <v>0.8110995370370371</v>
      </c>
      <c r="D4401" s="9" t="s">
        <v>15</v>
      </c>
      <c r="E4401" s="19"/>
      <c r="F4401" s="19"/>
      <c r="I4401" s="19">
        <f t="array" ref="I4401">IF(D4401="","",INDEX('Товары '!$D$2:$D$78, MATCH(D4401, 'Товары '!$B$2:$B$78, 0)))
</f>
        <v>15</v>
      </c>
      <c r="J4401" s="44">
        <f>IF(D4401="","",VLOOKUP(D4401, 'Товары '!$B$2:$C$78, 2, FALSE))
</f>
        <v>9</v>
      </c>
      <c r="K4401" s="37">
        <f t="shared" si="85"/>
        <v>6</v>
      </c>
    </row>
    <row r="4402">
      <c r="A4402" s="31">
        <v>55.0</v>
      </c>
      <c r="B4402" s="32">
        <v>46022.0</v>
      </c>
      <c r="C4402" s="33">
        <v>0.8110995370370371</v>
      </c>
      <c r="D4402" s="9" t="s">
        <v>15</v>
      </c>
      <c r="E4402" s="19"/>
      <c r="F4402" s="19"/>
      <c r="I4402" s="19">
        <f t="array" ref="I4402">IF(D4402="","",INDEX('Товары '!$D$2:$D$78, MATCH(D4402, 'Товары '!$B$2:$B$78, 0)))
</f>
        <v>15</v>
      </c>
      <c r="J4402" s="44">
        <f>IF(D4402="","",VLOOKUP(D4402, 'Товары '!$B$2:$C$78, 2, FALSE))
</f>
        <v>9</v>
      </c>
      <c r="K4402" s="37">
        <f t="shared" si="85"/>
        <v>6</v>
      </c>
    </row>
    <row r="4403">
      <c r="A4403" s="31">
        <v>56.0</v>
      </c>
      <c r="B4403" s="32">
        <v>46022.0</v>
      </c>
      <c r="C4403" s="33">
        <v>0.8454166666666667</v>
      </c>
      <c r="D4403" s="9" t="s">
        <v>12</v>
      </c>
      <c r="E4403" s="19"/>
      <c r="F4403" s="19"/>
      <c r="I4403" s="44">
        <f t="array" ref="I4403">IF(D4403="","",INDEX('Товары '!$D$2:$D$78, MATCH(D4403, 'Товары '!$B$2:$B$78, 0)))
</f>
        <v>13</v>
      </c>
      <c r="J4403" s="44">
        <f>IF(D4403="","",VLOOKUP(D4403, 'Товары '!$B$2:$C$78, 2, FALSE))
</f>
        <v>6.4</v>
      </c>
      <c r="K4403" s="37">
        <f t="shared" si="85"/>
        <v>6.6</v>
      </c>
    </row>
    <row r="4404">
      <c r="A4404" s="31">
        <v>57.0</v>
      </c>
      <c r="B4404" s="32">
        <v>46023.0</v>
      </c>
      <c r="C4404" s="33">
        <v>0.13787037037037037</v>
      </c>
      <c r="D4404" s="9" t="s">
        <v>47</v>
      </c>
      <c r="E4404" s="19"/>
      <c r="F4404" s="19"/>
      <c r="I4404" s="9">
        <v>110.0</v>
      </c>
      <c r="J4404" s="9">
        <v>80.0</v>
      </c>
      <c r="K4404" s="37">
        <f t="shared" si="85"/>
        <v>30</v>
      </c>
    </row>
    <row r="4405">
      <c r="A4405" s="31">
        <v>58.0</v>
      </c>
      <c r="B4405" s="32">
        <v>46023.0</v>
      </c>
      <c r="C4405" s="33">
        <v>0.1382175925925926</v>
      </c>
      <c r="D4405" s="9" t="s">
        <v>47</v>
      </c>
      <c r="E4405" s="19"/>
      <c r="F4405" s="19"/>
      <c r="I4405" s="9">
        <v>70.0</v>
      </c>
      <c r="J4405" s="44">
        <f>IF(D4405="","",VLOOKUP(D4405, 'Товары '!$B$2:$C$78, 2, FALSE))
</f>
        <v>44</v>
      </c>
      <c r="K4405" s="37">
        <f t="shared" si="85"/>
        <v>26</v>
      </c>
    </row>
    <row r="4406">
      <c r="A4406" s="31">
        <v>59.0</v>
      </c>
      <c r="B4406" s="32">
        <v>46023.0</v>
      </c>
      <c r="C4406" s="33">
        <v>0.13850694444444445</v>
      </c>
      <c r="D4406" s="9" t="s">
        <v>14</v>
      </c>
      <c r="E4406" s="19"/>
      <c r="F4406" s="19"/>
      <c r="I4406" s="44">
        <f t="array" ref="I4406">IF(D4406="","",INDEX('Товары '!$D$2:$D$78, MATCH(D4406, 'Товары '!$B$2:$B$78, 0)))
</f>
        <v>15</v>
      </c>
      <c r="J4406" s="44">
        <f>IF(D4406="","",VLOOKUP(D4406, 'Товары '!$B$2:$C$78, 2, FALSE))
</f>
        <v>9</v>
      </c>
      <c r="K4406" s="37">
        <f t="shared" si="85"/>
        <v>6</v>
      </c>
    </row>
    <row r="4407">
      <c r="A4407" s="31">
        <v>60.0</v>
      </c>
      <c r="B4407" s="45"/>
      <c r="C4407" s="46"/>
      <c r="D4407" s="23"/>
      <c r="E4407" s="19"/>
      <c r="F4407" s="19"/>
      <c r="I4407" s="19" t="str">
        <f t="array" ref="I4407">IF(D4407="","",INDEX('Товары '!$D$2:$D$78, MATCH(D4407, 'Товары '!$B$2:$B$78, 0)))
</f>
        <v/>
      </c>
      <c r="J4407" s="19" t="str">
        <f>IF(D4407="","",VLOOKUP(D4407, 'Товары '!$B$2:$C$78, 2, FALSE))
</f>
        <v/>
      </c>
      <c r="K4407" s="37">
        <f t="shared" si="85"/>
        <v>0</v>
      </c>
    </row>
    <row r="4408">
      <c r="A4408" s="24" t="s">
        <v>0</v>
      </c>
      <c r="B4408" s="25" t="s">
        <v>1</v>
      </c>
      <c r="C4408" s="26" t="s">
        <v>2</v>
      </c>
      <c r="D4408" s="27" t="s">
        <v>3</v>
      </c>
      <c r="E4408" s="24" t="s">
        <v>4</v>
      </c>
      <c r="F4408" s="24" t="s">
        <v>5</v>
      </c>
      <c r="G4408" s="28" t="s">
        <v>6</v>
      </c>
      <c r="H4408" s="47" t="s">
        <v>7</v>
      </c>
      <c r="I4408" s="24" t="s">
        <v>8</v>
      </c>
      <c r="J4408" s="24" t="s">
        <v>9</v>
      </c>
      <c r="K4408" s="30" t="s">
        <v>10</v>
      </c>
    </row>
    <row r="4411">
      <c r="A4411" s="31">
        <v>1.0</v>
      </c>
      <c r="B4411" s="38">
        <v>46023.0</v>
      </c>
      <c r="C4411" s="42">
        <v>0.607662037037037</v>
      </c>
      <c r="D4411" s="9" t="s">
        <v>14</v>
      </c>
      <c r="E4411" s="19"/>
      <c r="F4411" s="19"/>
      <c r="G4411" s="53">
        <f>SUM(K4411:K4472)</f>
        <v>309.8</v>
      </c>
      <c r="H4411" s="54">
        <f>SUM(J4411:K4472)</f>
        <v>700</v>
      </c>
      <c r="I4411" s="55">
        <f t="array" ref="I4411">IF(D4411="","",INDEX('Товары '!$D$2:$D$78, MATCH(D4411, 'Товары '!$B$2:$B$78, 0)))
</f>
        <v>15</v>
      </c>
      <c r="J4411" s="55">
        <f>IF(D4411="","",VLOOKUP(D4411, 'Товары '!$B$2:$C$78, 2, FALSE))
</f>
        <v>9</v>
      </c>
      <c r="K4411" s="37">
        <f t="shared" ref="K4411:K4472" si="86">IF(OR(I4411="", J4411=""), "", VALUE(I4411) - VALUE(J4411))-F4411
</f>
        <v>6</v>
      </c>
    </row>
    <row r="4412">
      <c r="A4412" s="31">
        <v>2.0</v>
      </c>
      <c r="B4412" s="38">
        <v>46023.0</v>
      </c>
      <c r="C4412" s="39">
        <v>0.6106828703703704</v>
      </c>
      <c r="D4412" s="9" t="s">
        <v>11</v>
      </c>
      <c r="E4412" s="19"/>
      <c r="F4412" s="19"/>
      <c r="I4412" s="55">
        <f t="array" ref="I4412">IF(D4412="","",INDEX('Товары '!$D$2:$D$78, MATCH(D4412, 'Товары '!$B$2:$B$78, 0)))
</f>
        <v>15</v>
      </c>
      <c r="J4412" s="55">
        <f>IF(D4412="","",VLOOKUP(D4412, 'Товары '!$B$2:$C$78, 2, FALSE))
</f>
        <v>9</v>
      </c>
      <c r="K4412" s="37">
        <f t="shared" si="86"/>
        <v>6</v>
      </c>
    </row>
    <row r="4413">
      <c r="A4413" s="31">
        <v>3.0</v>
      </c>
      <c r="B4413" s="41">
        <v>46023.0</v>
      </c>
      <c r="C4413" s="42">
        <v>0.6107291666666667</v>
      </c>
      <c r="D4413" s="9" t="s">
        <v>12</v>
      </c>
      <c r="E4413" s="19"/>
      <c r="F4413" s="19"/>
      <c r="I4413" s="55">
        <f t="array" ref="I4413">IF(D4413="","",INDEX('Товары '!$D$2:$D$78, MATCH(D4413, 'Товары '!$B$2:$B$78, 0)))
</f>
        <v>13</v>
      </c>
      <c r="J4413" s="55">
        <f>IF(D4413="","",VLOOKUP(D4413, 'Товары '!$B$2:$C$78, 2, FALSE))
</f>
        <v>6.4</v>
      </c>
      <c r="K4413" s="37">
        <f t="shared" si="86"/>
        <v>6.6</v>
      </c>
    </row>
    <row r="4414">
      <c r="A4414" s="31">
        <v>4.0</v>
      </c>
      <c r="B4414" s="41">
        <v>46023.0</v>
      </c>
      <c r="C4414" s="42">
        <v>0.6200462962962963</v>
      </c>
      <c r="D4414" s="9" t="s">
        <v>11</v>
      </c>
      <c r="E4414" s="19"/>
      <c r="F4414" s="19"/>
      <c r="I4414" s="55">
        <f t="array" ref="I4414">IF(D4414="","",INDEX('Товары '!$D$2:$D$78, MATCH(D4414, 'Товары '!$B$2:$B$78, 0)))
</f>
        <v>15</v>
      </c>
      <c r="J4414" s="55">
        <f>IF(D4414="","",VLOOKUP(D4414, 'Товары '!$B$2:$C$78, 2, FALSE))
</f>
        <v>9</v>
      </c>
      <c r="K4414" s="37">
        <f t="shared" si="86"/>
        <v>6</v>
      </c>
    </row>
    <row r="4415">
      <c r="A4415" s="31">
        <v>5.0</v>
      </c>
      <c r="B4415" s="41">
        <v>46023.0</v>
      </c>
      <c r="C4415" s="42">
        <v>0.6203009259259259</v>
      </c>
      <c r="D4415" s="9" t="s">
        <v>49</v>
      </c>
      <c r="E4415" s="19"/>
      <c r="F4415" s="19"/>
      <c r="I4415" s="55">
        <f t="array" ref="I4415">IF(D4415="","",INDEX('Товары '!$D$2:$D$78, MATCH(D4415, 'Товары '!$B$2:$B$78, 0)))
</f>
        <v>15</v>
      </c>
      <c r="J4415" s="55">
        <f>IF(D4415="","",VLOOKUP(D4415, 'Товары '!$B$2:$C$78, 2, FALSE))
</f>
        <v>8</v>
      </c>
      <c r="K4415" s="37">
        <f t="shared" si="86"/>
        <v>7</v>
      </c>
    </row>
    <row r="4416">
      <c r="A4416" s="31">
        <v>6.0</v>
      </c>
      <c r="B4416" s="38">
        <v>46023.0</v>
      </c>
      <c r="C4416" s="42">
        <v>0.6377546296296296</v>
      </c>
      <c r="D4416" s="9" t="s">
        <v>49</v>
      </c>
      <c r="E4416" s="19"/>
      <c r="F4416" s="19"/>
      <c r="I4416" s="55">
        <f t="array" ref="I4416">IF(D4416="","",INDEX('Товары '!$D$2:$D$78, MATCH(D4416, 'Товары '!$B$2:$B$78, 0)))
</f>
        <v>15</v>
      </c>
      <c r="J4416" s="55">
        <f>IF(D4416="","",VLOOKUP(D4416, 'Товары '!$B$2:$C$78, 2, FALSE))
</f>
        <v>8</v>
      </c>
      <c r="K4416" s="37">
        <f t="shared" si="86"/>
        <v>7</v>
      </c>
    </row>
    <row r="4417">
      <c r="A4417" s="31">
        <v>7.0</v>
      </c>
      <c r="B4417" s="38">
        <v>46023.0</v>
      </c>
      <c r="C4417" s="42">
        <v>0.6402893518518519</v>
      </c>
      <c r="D4417" s="9" t="s">
        <v>11</v>
      </c>
      <c r="E4417" s="19"/>
      <c r="F4417" s="19"/>
      <c r="I4417" s="55">
        <f t="array" ref="I4417">IF(D4417="","",INDEX('Товары '!$D$2:$D$78, MATCH(D4417, 'Товары '!$B$2:$B$78, 0)))
</f>
        <v>15</v>
      </c>
      <c r="J4417" s="55">
        <f>IF(D4417="","",VLOOKUP(D4417, 'Товары '!$B$2:$C$78, 2, FALSE))
</f>
        <v>9</v>
      </c>
      <c r="K4417" s="37">
        <f t="shared" si="86"/>
        <v>6</v>
      </c>
    </row>
    <row r="4418">
      <c r="A4418" s="31">
        <v>8.0</v>
      </c>
      <c r="B4418" s="38">
        <v>46023.0</v>
      </c>
      <c r="C4418" s="42">
        <v>0.6463773148148149</v>
      </c>
      <c r="D4418" s="9" t="s">
        <v>22</v>
      </c>
      <c r="E4418" s="19"/>
      <c r="F4418" s="19"/>
      <c r="I4418" s="55">
        <f t="array" ref="I4418">IF(D4418="","",INDEX('Товары '!$D$2:$D$78, MATCH(D4418, 'Товары '!$B$2:$B$78, 0)))
</f>
        <v>15</v>
      </c>
      <c r="J4418" s="55">
        <f>IF(D4418="","",VLOOKUP(D4418, 'Товары '!$B$2:$C$78, 2, FALSE))
</f>
        <v>6</v>
      </c>
      <c r="K4418" s="37">
        <f t="shared" si="86"/>
        <v>9</v>
      </c>
    </row>
    <row r="4419">
      <c r="A4419" s="31">
        <v>9.0</v>
      </c>
      <c r="B4419" s="38">
        <v>46023.0</v>
      </c>
      <c r="C4419" s="42">
        <v>0.6488310185185185</v>
      </c>
      <c r="D4419" s="9" t="s">
        <v>14</v>
      </c>
      <c r="E4419" s="19"/>
      <c r="F4419" s="31"/>
      <c r="I4419" s="55">
        <f t="array" ref="I4419">IF(D4419="","",INDEX('Товары '!$D$2:$D$78, MATCH(D4419, 'Товары '!$B$2:$B$78, 0)))
</f>
        <v>15</v>
      </c>
      <c r="J4419" s="55">
        <f>IF(D4419="","",VLOOKUP(D4419, 'Товары '!$B$2:$C$78, 2, FALSE))
</f>
        <v>9</v>
      </c>
      <c r="K4419" s="37">
        <f t="shared" si="86"/>
        <v>6</v>
      </c>
    </row>
    <row r="4420">
      <c r="A4420" s="31">
        <v>10.0</v>
      </c>
      <c r="B4420" s="38">
        <v>46023.0</v>
      </c>
      <c r="C4420" s="42">
        <v>0.6488888888888888</v>
      </c>
      <c r="D4420" s="9" t="s">
        <v>12</v>
      </c>
      <c r="E4420" s="19"/>
      <c r="F4420" s="19"/>
      <c r="I4420" s="55">
        <f t="array" ref="I4420">IF(D4420="","",INDEX('Товары '!$D$2:$D$78, MATCH(D4420, 'Товары '!$B$2:$B$78, 0)))
</f>
        <v>13</v>
      </c>
      <c r="J4420" s="55">
        <f>IF(D4420="","",VLOOKUP(D4420, 'Товары '!$B$2:$C$78, 2, FALSE))
</f>
        <v>6.4</v>
      </c>
      <c r="K4420" s="37">
        <f t="shared" si="86"/>
        <v>6.6</v>
      </c>
    </row>
    <row r="4421">
      <c r="A4421" s="31">
        <v>11.0</v>
      </c>
      <c r="B4421" s="38">
        <v>46023.0</v>
      </c>
      <c r="C4421" s="42">
        <v>0.6601388888888889</v>
      </c>
      <c r="D4421" s="9" t="s">
        <v>11</v>
      </c>
      <c r="E4421" s="19"/>
      <c r="F4421" s="19"/>
      <c r="I4421" s="31">
        <f t="array" ref="I4421">IF(D4421="","",INDEX('Товары '!$D$2:$D$78, MATCH(D4421, 'Товары '!$B$2:$B$78, 0)))
</f>
        <v>15</v>
      </c>
      <c r="J4421" s="55">
        <f>IF(D4421="","",VLOOKUP(D4421, 'Товары '!$B$2:$C$78, 2, FALSE))
</f>
        <v>9</v>
      </c>
      <c r="K4421" s="37">
        <f t="shared" si="86"/>
        <v>6</v>
      </c>
    </row>
    <row r="4422">
      <c r="A4422" s="31">
        <v>12.0</v>
      </c>
      <c r="B4422" s="38">
        <v>46023.0</v>
      </c>
      <c r="C4422" s="42">
        <v>0.6601736111111111</v>
      </c>
      <c r="D4422" s="9" t="s">
        <v>11</v>
      </c>
      <c r="E4422" s="19"/>
      <c r="F4422" s="19"/>
      <c r="I4422" s="55">
        <f t="array" ref="I4422">IF(D4422="","",INDEX('Товары '!$D$2:$D$78, MATCH(D4422, 'Товары '!$B$2:$B$78, 0)))
</f>
        <v>15</v>
      </c>
      <c r="J4422" s="55">
        <f>IF(D4422="","",VLOOKUP(D4422, 'Товары '!$B$2:$C$78, 2, FALSE))
</f>
        <v>9</v>
      </c>
      <c r="K4422" s="37">
        <f t="shared" si="86"/>
        <v>6</v>
      </c>
    </row>
    <row r="4423">
      <c r="A4423" s="31">
        <v>13.0</v>
      </c>
      <c r="B4423" s="38">
        <v>46023.0</v>
      </c>
      <c r="C4423" s="42">
        <v>0.6601736111111111</v>
      </c>
      <c r="D4423" s="9" t="s">
        <v>12</v>
      </c>
      <c r="E4423" s="19"/>
      <c r="F4423" s="19"/>
      <c r="I4423" s="55">
        <f t="array" ref="I4423">IF(D4423="","",INDEX('Товары '!$D$2:$D$78, MATCH(D4423, 'Товары '!$B$2:$B$78, 0)))
</f>
        <v>13</v>
      </c>
      <c r="J4423" s="55">
        <f>IF(D4423="","",VLOOKUP(D4423, 'Товары '!$B$2:$C$78, 2, FALSE))
</f>
        <v>6.4</v>
      </c>
      <c r="K4423" s="37">
        <f t="shared" si="86"/>
        <v>6.6</v>
      </c>
    </row>
    <row r="4424">
      <c r="A4424" s="31">
        <v>14.0</v>
      </c>
      <c r="B4424" s="38">
        <v>46023.0</v>
      </c>
      <c r="C4424" s="42">
        <v>0.675775462962963</v>
      </c>
      <c r="D4424" s="9" t="s">
        <v>15</v>
      </c>
      <c r="E4424" s="19"/>
      <c r="F4424" s="19"/>
      <c r="I4424" s="55">
        <f t="array" ref="I4424">IF(D4424="","",INDEX('Товары '!$D$2:$D$78, MATCH(D4424, 'Товары '!$B$2:$B$78, 0)))
</f>
        <v>15</v>
      </c>
      <c r="J4424" s="55">
        <f>IF(D4424="","",VLOOKUP(D4424, 'Товары '!$B$2:$C$78, 2, FALSE))
</f>
        <v>9</v>
      </c>
      <c r="K4424" s="37">
        <f t="shared" si="86"/>
        <v>6</v>
      </c>
    </row>
    <row r="4425">
      <c r="A4425" s="31">
        <v>15.0</v>
      </c>
      <c r="B4425" s="38">
        <v>46023.0</v>
      </c>
      <c r="C4425" s="42">
        <v>0.6812152777777778</v>
      </c>
      <c r="D4425" s="9" t="s">
        <v>12</v>
      </c>
      <c r="E4425" s="19"/>
      <c r="F4425" s="19"/>
      <c r="I4425" s="55">
        <f t="array" ref="I4425">IF(D4425="","",INDEX('Товары '!$D$2:$D$78, MATCH(D4425, 'Товары '!$B$2:$B$78, 0)))
</f>
        <v>13</v>
      </c>
      <c r="J4425" s="55">
        <f>IF(D4425="","",VLOOKUP(D4425, 'Товары '!$B$2:$C$78, 2, FALSE))
</f>
        <v>6.4</v>
      </c>
      <c r="K4425" s="37">
        <f t="shared" si="86"/>
        <v>6.6</v>
      </c>
    </row>
    <row r="4426">
      <c r="A4426" s="31">
        <v>16.0</v>
      </c>
      <c r="B4426" s="32">
        <v>46023.0</v>
      </c>
      <c r="C4426" s="33">
        <v>0.6947453703703703</v>
      </c>
      <c r="D4426" s="9" t="s">
        <v>11</v>
      </c>
      <c r="E4426" s="19"/>
      <c r="F4426" s="19"/>
      <c r="I4426" s="55">
        <f t="array" ref="I4426">IF(D4426="","",INDEX('Товары '!$D$2:$D$78, MATCH(D4426, 'Товары '!$B$2:$B$78, 0)))
</f>
        <v>15</v>
      </c>
      <c r="J4426" s="55">
        <f>IF(D4426="","",VLOOKUP(D4426, 'Товары '!$B$2:$C$78, 2, FALSE))
</f>
        <v>9</v>
      </c>
      <c r="K4426" s="37">
        <f t="shared" si="86"/>
        <v>6</v>
      </c>
    </row>
    <row r="4427">
      <c r="A4427" s="31">
        <v>17.0</v>
      </c>
      <c r="B4427" s="38">
        <v>46023.0</v>
      </c>
      <c r="C4427" s="42">
        <v>0.6973958333333333</v>
      </c>
      <c r="D4427" s="9" t="s">
        <v>12</v>
      </c>
      <c r="E4427" s="19"/>
      <c r="F4427" s="19"/>
      <c r="I4427" s="55">
        <f t="array" ref="I4427">IF(D4427="","",INDEX('Товары '!$D$2:$D$78, MATCH(D4427, 'Товары '!$B$2:$B$78, 0)))
</f>
        <v>13</v>
      </c>
      <c r="J4427" s="55">
        <f>IF(D4427="","",VLOOKUP(D4427, 'Товары '!$B$2:$C$78, 2, FALSE))
</f>
        <v>6.4</v>
      </c>
      <c r="K4427" s="37">
        <f t="shared" si="86"/>
        <v>6.6</v>
      </c>
    </row>
    <row r="4428">
      <c r="A4428" s="31">
        <v>18.0</v>
      </c>
      <c r="B4428" s="38">
        <v>46023.0</v>
      </c>
      <c r="C4428" s="42">
        <v>0.7025810185185185</v>
      </c>
      <c r="D4428" s="9" t="s">
        <v>11</v>
      </c>
      <c r="E4428" s="19"/>
      <c r="F4428" s="19"/>
      <c r="I4428" s="55">
        <f t="array" ref="I4428">IF(D4428="","",INDEX('Товары '!$D$2:$D$78, MATCH(D4428, 'Товары '!$B$2:$B$78, 0)))
</f>
        <v>15</v>
      </c>
      <c r="J4428" s="55">
        <f>IF(D4428="","",VLOOKUP(D4428, 'Товары '!$B$2:$C$78, 2, FALSE))
</f>
        <v>9</v>
      </c>
      <c r="K4428" s="37">
        <f t="shared" si="86"/>
        <v>6</v>
      </c>
    </row>
    <row r="4429">
      <c r="A4429" s="31">
        <v>19.0</v>
      </c>
      <c r="B4429" s="21"/>
      <c r="C4429" s="22"/>
      <c r="D4429" s="9" t="s">
        <v>12</v>
      </c>
      <c r="E4429" s="19"/>
      <c r="F4429" s="19"/>
      <c r="I4429" s="55">
        <f t="array" ref="I4429">IF(D4429="","",INDEX('Товары '!$D$2:$D$78, MATCH(D4429, 'Товары '!$B$2:$B$78, 0)))
</f>
        <v>13</v>
      </c>
      <c r="J4429" s="55">
        <f>IF(D4429="","",VLOOKUP(D4429, 'Товары '!$B$2:$C$78, 2, FALSE))
</f>
        <v>6.4</v>
      </c>
      <c r="K4429" s="37">
        <f t="shared" si="86"/>
        <v>6.6</v>
      </c>
    </row>
    <row r="4430">
      <c r="A4430" s="31">
        <v>20.0</v>
      </c>
      <c r="B4430" s="38">
        <v>46023.0</v>
      </c>
      <c r="C4430" s="42">
        <v>0.7034143518518519</v>
      </c>
      <c r="D4430" s="9" t="s">
        <v>22</v>
      </c>
      <c r="E4430" s="19"/>
      <c r="F4430" s="19"/>
      <c r="I4430" s="55">
        <f t="array" ref="I4430">IF(D4430="","",INDEX('Товары '!$D$2:$D$78, MATCH(D4430, 'Товары '!$B$2:$B$78, 0)))
</f>
        <v>15</v>
      </c>
      <c r="J4430" s="55">
        <f>IF(D4430="","",VLOOKUP(D4430, 'Товары '!$B$2:$C$78, 2, FALSE))
</f>
        <v>6</v>
      </c>
      <c r="K4430" s="37">
        <f t="shared" si="86"/>
        <v>9</v>
      </c>
    </row>
    <row r="4431">
      <c r="A4431" s="31">
        <v>21.0</v>
      </c>
      <c r="B4431" s="32">
        <v>46023.0</v>
      </c>
      <c r="C4431" s="33">
        <v>0.7414351851851851</v>
      </c>
      <c r="D4431" s="9" t="s">
        <v>12</v>
      </c>
      <c r="E4431" s="19"/>
      <c r="F4431" s="19"/>
      <c r="I4431" s="55">
        <f t="array" ref="I4431">IF(D4431="","",INDEX('Товары '!$D$2:$D$78, MATCH(D4431, 'Товары '!$B$2:$B$78, 0)))
</f>
        <v>13</v>
      </c>
      <c r="J4431" s="55">
        <f>IF(D4431="","",VLOOKUP(D4431, 'Товары '!$B$2:$C$78, 2, FALSE))
</f>
        <v>6.4</v>
      </c>
      <c r="K4431" s="37">
        <f t="shared" si="86"/>
        <v>6.6</v>
      </c>
    </row>
    <row r="4432">
      <c r="A4432" s="31">
        <v>22.0</v>
      </c>
      <c r="B4432" s="32">
        <v>46023.0</v>
      </c>
      <c r="C4432" s="33">
        <v>0.7507638888888889</v>
      </c>
      <c r="D4432" s="9" t="s">
        <v>15</v>
      </c>
      <c r="E4432" s="19"/>
      <c r="F4432" s="19"/>
      <c r="I4432" s="55">
        <f t="array" ref="I4432">IF(D4432="","",INDEX('Товары '!$D$2:$D$78, MATCH(D4432, 'Товары '!$B$2:$B$78, 0)))
</f>
        <v>15</v>
      </c>
      <c r="J4432" s="55">
        <f>IF(D4432="","",VLOOKUP(D4432, 'Товары '!$B$2:$C$78, 2, FALSE))
</f>
        <v>9</v>
      </c>
      <c r="K4432" s="37">
        <f t="shared" si="86"/>
        <v>6</v>
      </c>
    </row>
    <row r="4433">
      <c r="A4433" s="31">
        <v>23.0</v>
      </c>
      <c r="B4433" s="38">
        <v>46023.0</v>
      </c>
      <c r="C4433" s="42">
        <v>0.7508449074074074</v>
      </c>
      <c r="D4433" s="9" t="s">
        <v>12</v>
      </c>
      <c r="E4433" s="19"/>
      <c r="F4433" s="19"/>
      <c r="I4433" s="55">
        <f t="array" ref="I4433">IF(D4433="","",INDEX('Товары '!$D$2:$D$78, MATCH(D4433, 'Товары '!$B$2:$B$78, 0)))
</f>
        <v>13</v>
      </c>
      <c r="J4433" s="55">
        <f>IF(D4433="","",VLOOKUP(D4433, 'Товары '!$B$2:$C$78, 2, FALSE))
</f>
        <v>6.4</v>
      </c>
      <c r="K4433" s="37">
        <f t="shared" si="86"/>
        <v>6.6</v>
      </c>
    </row>
    <row r="4434">
      <c r="A4434" s="31">
        <v>24.0</v>
      </c>
      <c r="B4434" s="38">
        <v>46023.0</v>
      </c>
      <c r="C4434" s="42">
        <v>0.7561574074074074</v>
      </c>
      <c r="D4434" s="9" t="s">
        <v>47</v>
      </c>
      <c r="E4434" s="19"/>
      <c r="F4434" s="19"/>
      <c r="I4434" s="57">
        <v>70.0</v>
      </c>
      <c r="J4434" s="55">
        <f>IF(D4434="","",VLOOKUP(D4434, 'Товары '!$B$2:$C$78, 2, FALSE))
</f>
        <v>44</v>
      </c>
      <c r="K4434" s="37">
        <f t="shared" si="86"/>
        <v>26</v>
      </c>
    </row>
    <row r="4435">
      <c r="A4435" s="31">
        <v>25.0</v>
      </c>
      <c r="B4435" s="38">
        <v>46023.0</v>
      </c>
      <c r="C4435" s="42">
        <v>0.7570370370370371</v>
      </c>
      <c r="D4435" s="9" t="s">
        <v>14</v>
      </c>
      <c r="E4435" s="19"/>
      <c r="F4435" s="19"/>
      <c r="I4435" s="55">
        <f t="array" ref="I4435">IF(D4435="","",INDEX('Товары '!$D$2:$D$78, MATCH(D4435, 'Товары '!$B$2:$B$78, 0)))
</f>
        <v>15</v>
      </c>
      <c r="J4435" s="55">
        <f>IF(D4435="","",VLOOKUP(D4435, 'Товары '!$B$2:$C$78, 2, FALSE))
</f>
        <v>9</v>
      </c>
      <c r="K4435" s="37">
        <f t="shared" si="86"/>
        <v>6</v>
      </c>
    </row>
    <row r="4436">
      <c r="A4436" s="31">
        <v>26.0</v>
      </c>
      <c r="B4436" s="38">
        <v>46023.0</v>
      </c>
      <c r="C4436" s="42">
        <v>0.7693402777777778</v>
      </c>
      <c r="D4436" s="9" t="s">
        <v>47</v>
      </c>
      <c r="E4436" s="19"/>
      <c r="F4436" s="19"/>
      <c r="I4436" s="57">
        <v>70.0</v>
      </c>
      <c r="J4436" s="55">
        <f>IF(D4436="","",VLOOKUP(D4436, 'Товары '!$B$2:$C$78, 2, FALSE))
</f>
        <v>44</v>
      </c>
      <c r="K4436" s="37">
        <f t="shared" si="86"/>
        <v>26</v>
      </c>
    </row>
    <row r="4437">
      <c r="A4437" s="31">
        <v>27.0</v>
      </c>
      <c r="B4437" s="38">
        <v>46023.0</v>
      </c>
      <c r="C4437" s="42">
        <v>0.7752777777777777</v>
      </c>
      <c r="D4437" s="9" t="s">
        <v>47</v>
      </c>
      <c r="E4437" s="19"/>
      <c r="F4437" s="19"/>
      <c r="I4437" s="57">
        <v>70.0</v>
      </c>
      <c r="J4437" s="55">
        <f>IF(D4437="","",VLOOKUP(D4437, 'Товары '!$B$2:$C$78, 2, FALSE))
</f>
        <v>44</v>
      </c>
      <c r="K4437" s="37">
        <f t="shared" si="86"/>
        <v>26</v>
      </c>
    </row>
    <row r="4438">
      <c r="A4438" s="31">
        <v>28.0</v>
      </c>
      <c r="B4438" s="38">
        <v>46023.0</v>
      </c>
      <c r="C4438" s="42">
        <v>0.8113078703703703</v>
      </c>
      <c r="D4438" s="9" t="s">
        <v>12</v>
      </c>
      <c r="E4438" s="19"/>
      <c r="F4438" s="19"/>
      <c r="I4438" s="55">
        <f t="array" ref="I4438">IF(D4438="","",INDEX('Товары '!$D$2:$D$78, MATCH(D4438, 'Товары '!$B$2:$B$78, 0)))
</f>
        <v>13</v>
      </c>
      <c r="J4438" s="55">
        <f>IF(D4438="","",VLOOKUP(D4438, 'Товары '!$B$2:$C$78, 2, FALSE))
</f>
        <v>6.4</v>
      </c>
      <c r="K4438" s="37">
        <f t="shared" si="86"/>
        <v>6.6</v>
      </c>
    </row>
    <row r="4439">
      <c r="A4439" s="31">
        <v>29.0</v>
      </c>
      <c r="B4439" s="38">
        <v>46023.0</v>
      </c>
      <c r="C4439" s="42">
        <v>0.8113078703703703</v>
      </c>
      <c r="D4439" s="9" t="s">
        <v>11</v>
      </c>
      <c r="E4439" s="19"/>
      <c r="F4439" s="19"/>
      <c r="I4439" s="55">
        <f t="array" ref="I4439">IF(D4439="","",INDEX('Товары '!$D$2:$D$78, MATCH(D4439, 'Товары '!$B$2:$B$78, 0)))
</f>
        <v>15</v>
      </c>
      <c r="J4439" s="55">
        <f>IF(D4439="","",VLOOKUP(D4439, 'Товары '!$B$2:$C$78, 2, FALSE))
</f>
        <v>9</v>
      </c>
      <c r="K4439" s="37">
        <f t="shared" si="86"/>
        <v>6</v>
      </c>
    </row>
    <row r="4440">
      <c r="A4440" s="31">
        <v>30.0</v>
      </c>
      <c r="B4440" s="38">
        <v>46023.0</v>
      </c>
      <c r="C4440" s="42">
        <v>0.8115972222222222</v>
      </c>
      <c r="D4440" s="9" t="s">
        <v>22</v>
      </c>
      <c r="E4440" s="19"/>
      <c r="F4440" s="19"/>
      <c r="I4440" s="55">
        <f t="array" ref="I4440">IF(D4440="","",INDEX('Товары '!$D$2:$D$78, MATCH(D4440, 'Товары '!$B$2:$B$78, 0)))
</f>
        <v>15</v>
      </c>
      <c r="J4440" s="55">
        <f>IF(D4440="","",VLOOKUP(D4440, 'Товары '!$B$2:$C$78, 2, FALSE))
</f>
        <v>6</v>
      </c>
      <c r="K4440" s="37">
        <f t="shared" si="86"/>
        <v>9</v>
      </c>
    </row>
    <row r="4441">
      <c r="A4441" s="31">
        <v>31.0</v>
      </c>
      <c r="B4441" s="32">
        <v>46023.0</v>
      </c>
      <c r="C4441" s="33">
        <v>0.8406365740740741</v>
      </c>
      <c r="D4441" s="9" t="s">
        <v>21</v>
      </c>
      <c r="E4441" s="19"/>
      <c r="F4441" s="19"/>
      <c r="I4441" s="55">
        <f t="array" ref="I4441">IF(D4441="","",INDEX('Товары '!$D$2:$D$78, MATCH(D4441, 'Товары '!$B$2:$B$78, 0)))
</f>
        <v>15</v>
      </c>
      <c r="J4441" s="55">
        <f>IF(D4441="","",VLOOKUP(D4441, 'Товары '!$B$2:$C$78, 2, FALSE))
</f>
        <v>6.9</v>
      </c>
      <c r="K4441" s="37">
        <f t="shared" si="86"/>
        <v>8.1</v>
      </c>
    </row>
    <row r="4442">
      <c r="A4442" s="31">
        <v>32.0</v>
      </c>
      <c r="B4442" s="32">
        <v>46023.0</v>
      </c>
      <c r="C4442" s="33">
        <v>0.8575578703703703</v>
      </c>
      <c r="D4442" s="9" t="s">
        <v>22</v>
      </c>
      <c r="E4442" s="19"/>
      <c r="F4442" s="19"/>
      <c r="I4442" s="55">
        <f t="array" ref="I4442">IF(D4442="","",INDEX('Товары '!$D$2:$D$78, MATCH(D4442, 'Товары '!$B$2:$B$78, 0)))
</f>
        <v>15</v>
      </c>
      <c r="J4442" s="55">
        <f>IF(D4442="","",VLOOKUP(D4442, 'Товары '!$B$2:$C$78, 2, FALSE))
</f>
        <v>6</v>
      </c>
      <c r="K4442" s="37">
        <f t="shared" si="86"/>
        <v>9</v>
      </c>
    </row>
    <row r="4443">
      <c r="A4443" s="31">
        <v>33.0</v>
      </c>
      <c r="B4443" s="32">
        <v>46023.0</v>
      </c>
      <c r="C4443" s="33">
        <v>0.8637152777777778</v>
      </c>
      <c r="D4443" s="9" t="s">
        <v>21</v>
      </c>
      <c r="E4443" s="19"/>
      <c r="F4443" s="19"/>
      <c r="I4443" s="55">
        <f t="array" ref="I4443">IF(D4443="","",INDEX('Товары '!$D$2:$D$78, MATCH(D4443, 'Товары '!$B$2:$B$78, 0)))
</f>
        <v>15</v>
      </c>
      <c r="J4443" s="55">
        <f>IF(D4443="","",VLOOKUP(D4443, 'Товары '!$B$2:$C$78, 2, FALSE))
</f>
        <v>6.9</v>
      </c>
      <c r="K4443" s="37">
        <f t="shared" si="86"/>
        <v>8.1</v>
      </c>
    </row>
    <row r="4444">
      <c r="A4444" s="31">
        <v>34.0</v>
      </c>
      <c r="B4444" s="32">
        <v>46023.0</v>
      </c>
      <c r="C4444" s="33">
        <v>0.8679629629629629</v>
      </c>
      <c r="D4444" s="9" t="s">
        <v>21</v>
      </c>
      <c r="E4444" s="19"/>
      <c r="F4444" s="19"/>
      <c r="I4444" s="55">
        <f t="array" ref="I4444">IF(D4444="","",INDEX('Товары '!$D$2:$D$78, MATCH(D4444, 'Товары '!$B$2:$B$78, 0)))
</f>
        <v>15</v>
      </c>
      <c r="J4444" s="55">
        <f>IF(D4444="","",VLOOKUP(D4444, 'Товары '!$B$2:$C$78, 2, FALSE))
</f>
        <v>6.9</v>
      </c>
      <c r="K4444" s="37">
        <f t="shared" si="86"/>
        <v>8.1</v>
      </c>
    </row>
    <row r="4445">
      <c r="A4445" s="31">
        <v>35.0</v>
      </c>
      <c r="B4445" s="32">
        <v>46023.0</v>
      </c>
      <c r="C4445" s="33">
        <v>0.8854513888888889</v>
      </c>
      <c r="D4445" s="9" t="s">
        <v>49</v>
      </c>
      <c r="E4445" s="19"/>
      <c r="F4445" s="19"/>
      <c r="I4445" s="44">
        <f t="array" ref="I4445">IF(D4445="","",INDEX('Товары '!$D$2:$D$78, MATCH(D4445, 'Товары '!$B$2:$B$78, 0)))
</f>
        <v>15</v>
      </c>
      <c r="J4445" s="44">
        <f>IF(D4445="","",VLOOKUP(D4445, 'Товары '!$B$2:$C$78, 2, FALSE))
</f>
        <v>8</v>
      </c>
      <c r="K4445" s="37">
        <f t="shared" si="86"/>
        <v>7</v>
      </c>
    </row>
    <row r="4446">
      <c r="A4446" s="31">
        <v>36.0</v>
      </c>
      <c r="B4446" s="32">
        <v>46023.0</v>
      </c>
      <c r="C4446" s="33">
        <v>0.8895138888888889</v>
      </c>
      <c r="D4446" s="9" t="s">
        <v>16</v>
      </c>
      <c r="E4446" s="19"/>
      <c r="F4446" s="19"/>
      <c r="I4446" s="44">
        <f t="array" ref="I4446">IF(D4446="","",INDEX('Товары '!$D$2:$D$78, MATCH(D4446, 'Товары '!$B$2:$B$78, 0)))
</f>
        <v>15</v>
      </c>
      <c r="J4446" s="44">
        <f>IF(D4446="","",VLOOKUP(D4446, 'Товары '!$B$2:$C$78, 2, FALSE))
</f>
        <v>8.5</v>
      </c>
      <c r="K4446" s="37">
        <f t="shared" si="86"/>
        <v>6.5</v>
      </c>
    </row>
    <row r="4447">
      <c r="A4447" s="31">
        <v>37.0</v>
      </c>
      <c r="B4447" s="32">
        <v>46023.0</v>
      </c>
      <c r="C4447" s="33">
        <v>0.8895717592592592</v>
      </c>
      <c r="D4447" s="9" t="s">
        <v>12</v>
      </c>
      <c r="E4447" s="19"/>
      <c r="F4447" s="19"/>
      <c r="I4447" s="44">
        <f t="array" ref="I4447">IF(D4447="","",INDEX('Товары '!$D$2:$D$78, MATCH(D4447, 'Товары '!$B$2:$B$78, 0)))
</f>
        <v>13</v>
      </c>
      <c r="J4447" s="44">
        <f>IF(D4447="","",VLOOKUP(D4447, 'Товары '!$B$2:$C$78, 2, FALSE))
</f>
        <v>6.4</v>
      </c>
      <c r="K4447" s="37">
        <f t="shared" si="86"/>
        <v>6.6</v>
      </c>
    </row>
    <row r="4448">
      <c r="A4448" s="31">
        <v>38.0</v>
      </c>
      <c r="B4448" s="45"/>
      <c r="C4448" s="46"/>
      <c r="D4448" s="23"/>
      <c r="E4448" s="19"/>
      <c r="F4448" s="19"/>
      <c r="I4448" s="44" t="str">
        <f t="array" ref="I4448">IF(D4448="","",INDEX('Товары '!$D$2:$D$78, MATCH(D4448, 'Товары '!$B$2:$B$78, 0)))
</f>
        <v/>
      </c>
      <c r="J4448" s="44" t="str">
        <f>IF(D4448="","",VLOOKUP(D4448, 'Товары '!$B$2:$C$78, 2, FALSE))
</f>
        <v/>
      </c>
      <c r="K4448" s="37">
        <f t="shared" si="86"/>
        <v>0</v>
      </c>
    </row>
    <row r="4449">
      <c r="A4449" s="31">
        <v>39.0</v>
      </c>
      <c r="B4449" s="45"/>
      <c r="C4449" s="46"/>
      <c r="D4449" s="23"/>
      <c r="E4449" s="19"/>
      <c r="F4449" s="19"/>
      <c r="I4449" s="44" t="str">
        <f t="array" ref="I4449">IF(D4449="","",INDEX('Товары '!$D$2:$D$78, MATCH(D4449, 'Товары '!$B$2:$B$78, 0)))
</f>
        <v/>
      </c>
      <c r="J4449" s="44" t="str">
        <f>IF(D4449="","",VLOOKUP(D4449, 'Товары '!$B$2:$C$78, 2, FALSE))
</f>
        <v/>
      </c>
      <c r="K4449" s="37">
        <f t="shared" si="86"/>
        <v>0</v>
      </c>
    </row>
    <row r="4450">
      <c r="A4450" s="31">
        <v>40.0</v>
      </c>
      <c r="B4450" s="45"/>
      <c r="C4450" s="46"/>
      <c r="D4450" s="23"/>
      <c r="E4450" s="19"/>
      <c r="F4450" s="19"/>
      <c r="I4450" s="44" t="str">
        <f t="array" ref="I4450">IF(D4450="","",INDEX('Товары '!$D$2:$D$78, MATCH(D4450, 'Товары '!$B$2:$B$78, 0)))
</f>
        <v/>
      </c>
      <c r="J4450" s="44" t="str">
        <f>IF(D4450="","",VLOOKUP(D4450, 'Товары '!$B$2:$C$78, 2, FALSE))
</f>
        <v/>
      </c>
      <c r="K4450" s="37">
        <f t="shared" si="86"/>
        <v>0</v>
      </c>
    </row>
    <row r="4451">
      <c r="A4451" s="31">
        <v>41.0</v>
      </c>
      <c r="B4451" s="45"/>
      <c r="C4451" s="46"/>
      <c r="D4451" s="23"/>
      <c r="E4451" s="19"/>
      <c r="F4451" s="19"/>
      <c r="I4451" s="44" t="str">
        <f t="array" ref="I4451">IF(D4451="","",INDEX('Товары '!$D$2:$D$78, MATCH(D4451, 'Товары '!$B$2:$B$78, 0)))
</f>
        <v/>
      </c>
      <c r="J4451" s="44" t="str">
        <f>IF(D4451="","",VLOOKUP(D4451, 'Товары '!$B$2:$C$78, 2, FALSE))
</f>
        <v/>
      </c>
      <c r="K4451" s="37">
        <f t="shared" si="86"/>
        <v>0</v>
      </c>
    </row>
    <row r="4452">
      <c r="A4452" s="31">
        <v>42.0</v>
      </c>
      <c r="B4452" s="45"/>
      <c r="C4452" s="46"/>
      <c r="D4452" s="23"/>
      <c r="E4452" s="19"/>
      <c r="F4452" s="19"/>
      <c r="I4452" s="44" t="str">
        <f t="array" ref="I4452">IF(D4452="","",INDEX('Товары '!$D$2:$D$78, MATCH(D4452, 'Товары '!$B$2:$B$78, 0)))
</f>
        <v/>
      </c>
      <c r="J4452" s="44" t="str">
        <f>IF(D4452="","",VLOOKUP(D4452, 'Товары '!$B$2:$C$78, 2, FALSE))
</f>
        <v/>
      </c>
      <c r="K4452" s="37">
        <f t="shared" si="86"/>
        <v>0</v>
      </c>
    </row>
    <row r="4453">
      <c r="A4453" s="31">
        <v>43.0</v>
      </c>
      <c r="B4453" s="45"/>
      <c r="C4453" s="46"/>
      <c r="D4453" s="23"/>
      <c r="E4453" s="19"/>
      <c r="F4453" s="19"/>
      <c r="I4453" s="44" t="str">
        <f t="array" ref="I4453">IF(D4453="","",INDEX('Товары '!$D$2:$D$78, MATCH(D4453, 'Товары '!$B$2:$B$78, 0)))
</f>
        <v/>
      </c>
      <c r="J4453" s="44" t="str">
        <f>IF(D4453="","",VLOOKUP(D4453, 'Товары '!$B$2:$C$78, 2, FALSE))
</f>
        <v/>
      </c>
      <c r="K4453" s="37">
        <f t="shared" si="86"/>
        <v>0</v>
      </c>
    </row>
    <row r="4454">
      <c r="A4454" s="31">
        <v>44.0</v>
      </c>
      <c r="B4454" s="45"/>
      <c r="C4454" s="46"/>
      <c r="D4454" s="23"/>
      <c r="E4454" s="19"/>
      <c r="F4454" s="19"/>
      <c r="I4454" s="19" t="str">
        <f t="array" ref="I4454">IF(D4454="","",INDEX('Товары '!$D$2:$D$78, MATCH(D4454, 'Товары '!$B$2:$B$78, 0)))
</f>
        <v/>
      </c>
      <c r="J4454" s="19" t="str">
        <f>IF(D4454="","",VLOOKUP(D4454, 'Товары '!$B$2:$C$78, 2, FALSE))
</f>
        <v/>
      </c>
      <c r="K4454" s="37">
        <f t="shared" si="86"/>
        <v>0</v>
      </c>
    </row>
    <row r="4455">
      <c r="A4455" s="31">
        <v>45.0</v>
      </c>
      <c r="B4455" s="45"/>
      <c r="C4455" s="46"/>
      <c r="D4455" s="23"/>
      <c r="E4455" s="19"/>
      <c r="F4455" s="19"/>
      <c r="I4455" s="19" t="str">
        <f t="array" ref="I4455">IF(D4455="","",INDEX('Товары '!$D$2:$D$78, MATCH(D4455, 'Товары '!$B$2:$B$78, 0)))
</f>
        <v/>
      </c>
      <c r="J4455" s="19" t="str">
        <f>IF(D4455="","",VLOOKUP(D4455, 'Товары '!$B$2:$C$78, 2, FALSE))
</f>
        <v/>
      </c>
      <c r="K4455" s="37">
        <f t="shared" si="86"/>
        <v>0</v>
      </c>
    </row>
    <row r="4456">
      <c r="A4456" s="31">
        <v>46.0</v>
      </c>
      <c r="B4456" s="45"/>
      <c r="C4456" s="46"/>
      <c r="D4456" s="23"/>
      <c r="E4456" s="19"/>
      <c r="F4456" s="19"/>
      <c r="I4456" s="19" t="str">
        <f t="array" ref="I4456">IF(D4456="","",INDEX('Товары '!$D$2:$D$78, MATCH(D4456, 'Товары '!$B$2:$B$78, 0)))
</f>
        <v/>
      </c>
      <c r="J4456" s="19" t="str">
        <f>IF(D4456="","",VLOOKUP(D4456, 'Товары '!$B$2:$C$78, 2, FALSE))
</f>
        <v/>
      </c>
      <c r="K4456" s="37">
        <f t="shared" si="86"/>
        <v>0</v>
      </c>
    </row>
    <row r="4457">
      <c r="A4457" s="31">
        <v>47.0</v>
      </c>
      <c r="B4457" s="45"/>
      <c r="C4457" s="46"/>
      <c r="D4457" s="23"/>
      <c r="E4457" s="19"/>
      <c r="F4457" s="19"/>
      <c r="I4457" s="19" t="str">
        <f t="array" ref="I4457">IF(D4457="","",INDEX('Товары '!$D$2:$D$78, MATCH(D4457, 'Товары '!$B$2:$B$78, 0)))
</f>
        <v/>
      </c>
      <c r="J4457" s="19" t="str">
        <f>IF(D4457="","",VLOOKUP(D4457, 'Товары '!$B$2:$C$78, 2, FALSE))
</f>
        <v/>
      </c>
      <c r="K4457" s="37">
        <f t="shared" si="86"/>
        <v>0</v>
      </c>
    </row>
    <row r="4458">
      <c r="A4458" s="31">
        <v>48.0</v>
      </c>
      <c r="B4458" s="45"/>
      <c r="C4458" s="46"/>
      <c r="D4458" s="23"/>
      <c r="E4458" s="19"/>
      <c r="F4458" s="19"/>
      <c r="I4458" s="19" t="str">
        <f t="array" ref="I4458">IF(D4458="","",INDEX('Товары '!$D$2:$D$78, MATCH(D4458, 'Товары '!$B$2:$B$78, 0)))
</f>
        <v/>
      </c>
      <c r="J4458" s="19" t="str">
        <f>IF(D4458="","",VLOOKUP(D4458, 'Товары '!$B$2:$C$78, 2, FALSE))
</f>
        <v/>
      </c>
      <c r="K4458" s="37">
        <f t="shared" si="86"/>
        <v>0</v>
      </c>
    </row>
    <row r="4459">
      <c r="A4459" s="31">
        <v>49.0</v>
      </c>
      <c r="B4459" s="45"/>
      <c r="C4459" s="46"/>
      <c r="D4459" s="23"/>
      <c r="E4459" s="19"/>
      <c r="F4459" s="19"/>
      <c r="I4459" s="19" t="str">
        <f t="array" ref="I4459">IF(D4459="","",INDEX('Товары '!$D$2:$D$78, MATCH(D4459, 'Товары '!$B$2:$B$78, 0)))
</f>
        <v/>
      </c>
      <c r="J4459" s="19" t="str">
        <f>IF(D4459="","",VLOOKUP(D4459, 'Товары '!$B$2:$C$78, 2, FALSE))
</f>
        <v/>
      </c>
      <c r="K4459" s="37">
        <f t="shared" si="86"/>
        <v>0</v>
      </c>
    </row>
    <row r="4460">
      <c r="A4460" s="31">
        <v>50.0</v>
      </c>
      <c r="B4460" s="45"/>
      <c r="C4460" s="46"/>
      <c r="D4460" s="23"/>
      <c r="E4460" s="19"/>
      <c r="F4460" s="19"/>
      <c r="I4460" s="19" t="str">
        <f t="array" ref="I4460">IF(D4460="","",INDEX('Товары '!$D$2:$D$78, MATCH(D4460, 'Товары '!$B$2:$B$78, 0)))
</f>
        <v/>
      </c>
      <c r="J4460" s="19" t="str">
        <f>IF(D4460="","",VLOOKUP(D4460, 'Товары '!$B$2:$C$78, 2, FALSE))
</f>
        <v/>
      </c>
      <c r="K4460" s="37">
        <f t="shared" si="86"/>
        <v>0</v>
      </c>
    </row>
    <row r="4461">
      <c r="A4461" s="31">
        <v>51.0</v>
      </c>
      <c r="B4461" s="45"/>
      <c r="C4461" s="46"/>
      <c r="D4461" s="23"/>
      <c r="E4461" s="19"/>
      <c r="F4461" s="19"/>
      <c r="I4461" s="19" t="str">
        <f t="array" ref="I4461">IF(D4461="","",INDEX('Товары '!$D$2:$D$78, MATCH(D4461, 'Товары '!$B$2:$B$78, 0)))
</f>
        <v/>
      </c>
      <c r="J4461" s="19" t="str">
        <f>IF(D4461="","",VLOOKUP(D4461, 'Товары '!$B$2:$C$78, 2, FALSE))
</f>
        <v/>
      </c>
      <c r="K4461" s="37">
        <f t="shared" si="86"/>
        <v>0</v>
      </c>
    </row>
    <row r="4462">
      <c r="A4462" s="31">
        <v>52.0</v>
      </c>
      <c r="B4462" s="45"/>
      <c r="C4462" s="46"/>
      <c r="D4462" s="23"/>
      <c r="E4462" s="19"/>
      <c r="F4462" s="19"/>
      <c r="I4462" s="19" t="str">
        <f t="array" ref="I4462">IF(D4462="","",INDEX('Товары '!$D$2:$D$78, MATCH(D4462, 'Товары '!$B$2:$B$78, 0)))
</f>
        <v/>
      </c>
      <c r="J4462" s="19" t="str">
        <f>IF(D4462="","",VLOOKUP(D4462, 'Товары '!$B$2:$C$78, 2, FALSE))
</f>
        <v/>
      </c>
      <c r="K4462" s="37">
        <f t="shared" si="86"/>
        <v>0</v>
      </c>
    </row>
    <row r="4463">
      <c r="A4463" s="31">
        <v>53.0</v>
      </c>
      <c r="B4463" s="45"/>
      <c r="C4463" s="46"/>
      <c r="D4463" s="23"/>
      <c r="E4463" s="19"/>
      <c r="F4463" s="19"/>
      <c r="I4463" s="19" t="str">
        <f t="array" ref="I4463">IF(D4463="","",INDEX('Товары '!$D$2:$D$78, MATCH(D4463, 'Товары '!$B$2:$B$78, 0)))
</f>
        <v/>
      </c>
      <c r="J4463" s="19" t="str">
        <f>IF(D4463="","",VLOOKUP(D4463, 'Товары '!$B$2:$C$78, 2, FALSE))
</f>
        <v/>
      </c>
      <c r="K4463" s="37">
        <f t="shared" si="86"/>
        <v>0</v>
      </c>
    </row>
    <row r="4464">
      <c r="A4464" s="31">
        <v>54.0</v>
      </c>
      <c r="B4464" s="45"/>
      <c r="C4464" s="46"/>
      <c r="D4464" s="23"/>
      <c r="E4464" s="19"/>
      <c r="F4464" s="19"/>
      <c r="I4464" s="19" t="str">
        <f t="array" ref="I4464">IF(D4464="","",INDEX('Товары '!$D$2:$D$78, MATCH(D4464, 'Товары '!$B$2:$B$78, 0)))
</f>
        <v/>
      </c>
      <c r="J4464" s="19" t="str">
        <f>IF(D4464="","",VLOOKUP(D4464, 'Товары '!$B$2:$C$78, 2, FALSE))
</f>
        <v/>
      </c>
      <c r="K4464" s="37">
        <f t="shared" si="86"/>
        <v>0</v>
      </c>
    </row>
    <row r="4465">
      <c r="A4465" s="31">
        <v>55.0</v>
      </c>
      <c r="B4465" s="45"/>
      <c r="C4465" s="46"/>
      <c r="D4465" s="23"/>
      <c r="E4465" s="19"/>
      <c r="F4465" s="19"/>
      <c r="I4465" s="19" t="str">
        <f t="array" ref="I4465">IF(D4465="","",INDEX('Товары '!$D$2:$D$78, MATCH(D4465, 'Товары '!$B$2:$B$78, 0)))
</f>
        <v/>
      </c>
      <c r="J4465" s="19" t="str">
        <f>IF(D4465="","",VLOOKUP(D4465, 'Товары '!$B$2:$C$78, 2, FALSE))
</f>
        <v/>
      </c>
      <c r="K4465" s="37">
        <f t="shared" si="86"/>
        <v>0</v>
      </c>
    </row>
    <row r="4466">
      <c r="A4466" s="31">
        <v>56.0</v>
      </c>
      <c r="B4466" s="45"/>
      <c r="C4466" s="46"/>
      <c r="D4466" s="23"/>
      <c r="E4466" s="19"/>
      <c r="F4466" s="19"/>
      <c r="I4466" s="19" t="str">
        <f t="array" ref="I4466">IF(D4466="","",INDEX('Товары '!$D$2:$D$78, MATCH(D4466, 'Товары '!$B$2:$B$78, 0)))
</f>
        <v/>
      </c>
      <c r="J4466" s="19" t="str">
        <f>IF(D4466="","",VLOOKUP(D4466, 'Товары '!$B$2:$C$78, 2, FALSE))
</f>
        <v/>
      </c>
      <c r="K4466" s="37">
        <f t="shared" si="86"/>
        <v>0</v>
      </c>
    </row>
    <row r="4467">
      <c r="A4467" s="31">
        <v>57.0</v>
      </c>
      <c r="B4467" s="45"/>
      <c r="C4467" s="46"/>
      <c r="D4467" s="23"/>
      <c r="E4467" s="19"/>
      <c r="F4467" s="19"/>
      <c r="I4467" s="19" t="str">
        <f t="array" ref="I4467">IF(D4467="","",INDEX('Товары '!$D$2:$D$78, MATCH(D4467, 'Товары '!$B$2:$B$78, 0)))
</f>
        <v/>
      </c>
      <c r="J4467" s="19" t="str">
        <f>IF(D4467="","",VLOOKUP(D4467, 'Товары '!$B$2:$C$78, 2, FALSE))
</f>
        <v/>
      </c>
      <c r="K4467" s="37">
        <f t="shared" si="86"/>
        <v>0</v>
      </c>
    </row>
    <row r="4468">
      <c r="A4468" s="31">
        <v>58.0</v>
      </c>
      <c r="B4468" s="45"/>
      <c r="C4468" s="46"/>
      <c r="D4468" s="23"/>
      <c r="E4468" s="19"/>
      <c r="F4468" s="19"/>
      <c r="I4468" s="19" t="str">
        <f t="array" ref="I4468">IF(D4468="","",INDEX('Товары '!$D$2:$D$78, MATCH(D4468, 'Товары '!$B$2:$B$78, 0)))
</f>
        <v/>
      </c>
      <c r="J4468" s="19" t="str">
        <f>IF(D4468="","",VLOOKUP(D4468, 'Товары '!$B$2:$C$78, 2, FALSE))
</f>
        <v/>
      </c>
      <c r="K4468" s="37">
        <f t="shared" si="86"/>
        <v>0</v>
      </c>
    </row>
    <row r="4469">
      <c r="A4469" s="31">
        <v>59.0</v>
      </c>
      <c r="B4469" s="45"/>
      <c r="C4469" s="46"/>
      <c r="D4469" s="23"/>
      <c r="E4469" s="19"/>
      <c r="F4469" s="19"/>
      <c r="I4469" s="19" t="str">
        <f t="array" ref="I4469">IF(D4469="","",INDEX('Товары '!$D$2:$D$78, MATCH(D4469, 'Товары '!$B$2:$B$78, 0)))
</f>
        <v/>
      </c>
      <c r="J4469" s="19" t="str">
        <f>IF(D4469="","",VLOOKUP(D4469, 'Товары '!$B$2:$C$78, 2, FALSE))
</f>
        <v/>
      </c>
      <c r="K4469" s="37">
        <f t="shared" si="86"/>
        <v>0</v>
      </c>
    </row>
    <row r="4470">
      <c r="A4470" s="31">
        <v>60.0</v>
      </c>
      <c r="B4470" s="45"/>
      <c r="C4470" s="46"/>
      <c r="D4470" s="23"/>
      <c r="E4470" s="19"/>
      <c r="F4470" s="19"/>
      <c r="I4470" s="19" t="str">
        <f t="array" ref="I4470">IF(D4470="","",INDEX('Товары '!$D$2:$D$78, MATCH(D4470, 'Товары '!$B$2:$B$78, 0)))
</f>
        <v/>
      </c>
      <c r="J4470" s="19" t="str">
        <f>IF(D4470="","",VLOOKUP(D4470, 'Товары '!$B$2:$C$78, 2, FALSE))
</f>
        <v/>
      </c>
      <c r="K4470" s="37">
        <f t="shared" si="86"/>
        <v>0</v>
      </c>
    </row>
    <row r="4471">
      <c r="A4471" s="31">
        <v>61.0</v>
      </c>
      <c r="B4471" s="45"/>
      <c r="C4471" s="46"/>
      <c r="D4471" s="23"/>
      <c r="E4471" s="19"/>
      <c r="F4471" s="19"/>
      <c r="I4471" s="19" t="str">
        <f t="array" ref="I4471">IF(D4471="","",INDEX('Товары '!$D$2:$D$78, MATCH(D4471, 'Товары '!$B$2:$B$78, 0)))
</f>
        <v/>
      </c>
      <c r="J4471" s="19" t="str">
        <f>IF(D4471="","",VLOOKUP(D4471, 'Товары '!$B$2:$C$78, 2, FALSE))
</f>
        <v/>
      </c>
      <c r="K4471" s="37">
        <f t="shared" si="86"/>
        <v>0</v>
      </c>
    </row>
    <row r="4472">
      <c r="A4472" s="31">
        <v>62.0</v>
      </c>
      <c r="B4472" s="45"/>
      <c r="C4472" s="46"/>
      <c r="D4472" s="23"/>
      <c r="E4472" s="19"/>
      <c r="F4472" s="19"/>
      <c r="I4472" s="19" t="str">
        <f t="array" ref="I4472">IF(D4472="","",INDEX('Товары '!$D$2:$D$78, MATCH(D4472, 'Товары '!$B$2:$B$78, 0)))
</f>
        <v/>
      </c>
      <c r="J4472" s="19" t="str">
        <f>IF(D4472="","",VLOOKUP(D4472, 'Товары '!$B$2:$C$78, 2, FALSE))
</f>
        <v/>
      </c>
      <c r="K4472" s="37">
        <f t="shared" si="86"/>
        <v>0</v>
      </c>
    </row>
    <row r="4473">
      <c r="A4473" s="24" t="s">
        <v>0</v>
      </c>
      <c r="B4473" s="25" t="s">
        <v>1</v>
      </c>
      <c r="C4473" s="26" t="s">
        <v>2</v>
      </c>
      <c r="D4473" s="27" t="s">
        <v>3</v>
      </c>
      <c r="E4473" s="24" t="s">
        <v>4</v>
      </c>
      <c r="F4473" s="24" t="s">
        <v>5</v>
      </c>
      <c r="G4473" s="28" t="s">
        <v>6</v>
      </c>
      <c r="H4473" s="47" t="s">
        <v>7</v>
      </c>
      <c r="I4473" s="24" t="s">
        <v>8</v>
      </c>
      <c r="J4473" s="24" t="s">
        <v>9</v>
      </c>
      <c r="K4473" s="30" t="s">
        <v>10</v>
      </c>
    </row>
    <row r="4476">
      <c r="A4476" s="31">
        <v>1.0</v>
      </c>
      <c r="B4476" s="38">
        <v>46024.0</v>
      </c>
      <c r="C4476" s="42">
        <v>0.5639467592592593</v>
      </c>
      <c r="D4476" s="9" t="s">
        <v>48</v>
      </c>
      <c r="E4476" s="19"/>
      <c r="F4476" s="19"/>
      <c r="G4476" s="53">
        <f>SUM(K4476:K4537)</f>
        <v>352.6</v>
      </c>
      <c r="H4476" s="54">
        <f>SUM(J4476:K4537)</f>
        <v>892</v>
      </c>
      <c r="I4476" s="55">
        <f t="array" ref="I4476">IF(D4476="","",INDEX('Товары '!$D$2:$D$78, MATCH(D4476, 'Товары '!$B$2:$B$78, 0)))
</f>
        <v>100</v>
      </c>
      <c r="J4476" s="55">
        <f>IF(D4476="","",VLOOKUP(D4476, 'Товары '!$B$2:$C$78, 2, FALSE))
</f>
        <v>70</v>
      </c>
      <c r="K4476" s="37">
        <f t="shared" ref="K4476:K4537" si="87">IF(OR(I4476="", J4476=""), "", VALUE(I4476) - VALUE(J4476))-F4476
</f>
        <v>30</v>
      </c>
    </row>
    <row r="4477">
      <c r="A4477" s="31">
        <v>2.0</v>
      </c>
      <c r="B4477" s="38">
        <v>46024.0</v>
      </c>
      <c r="C4477" s="39">
        <v>0.5640625</v>
      </c>
      <c r="D4477" s="9" t="s">
        <v>14</v>
      </c>
      <c r="E4477" s="19"/>
      <c r="F4477" s="9">
        <v>10.0</v>
      </c>
      <c r="I4477" s="55">
        <f t="array" ref="I4477">IF(D4477="","",INDEX('Товары '!$D$2:$D$78, MATCH(D4477, 'Товары '!$B$2:$B$78, 0)))
</f>
        <v>15</v>
      </c>
      <c r="J4477" s="55">
        <f>IF(D4477="","",VLOOKUP(D4477, 'Товары '!$B$2:$C$78, 2, FALSE))
</f>
        <v>9</v>
      </c>
      <c r="K4477" s="37">
        <f t="shared" si="87"/>
        <v>-4</v>
      </c>
    </row>
    <row r="4478">
      <c r="A4478" s="31">
        <v>3.0</v>
      </c>
      <c r="B4478" s="41">
        <v>46024.0</v>
      </c>
      <c r="C4478" s="42">
        <v>0.5849421296296297</v>
      </c>
      <c r="D4478" s="9" t="s">
        <v>48</v>
      </c>
      <c r="E4478" s="19"/>
      <c r="F4478" s="19"/>
      <c r="I4478" s="55">
        <f t="array" ref="I4478">IF(D4478="","",INDEX('Товары '!$D$2:$D$78, MATCH(D4478, 'Товары '!$B$2:$B$78, 0)))
</f>
        <v>100</v>
      </c>
      <c r="J4478" s="55">
        <f>IF(D4478="","",VLOOKUP(D4478, 'Товары '!$B$2:$C$78, 2, FALSE))
</f>
        <v>70</v>
      </c>
      <c r="K4478" s="37">
        <f t="shared" si="87"/>
        <v>30</v>
      </c>
    </row>
    <row r="4479">
      <c r="A4479" s="31">
        <v>4.0</v>
      </c>
      <c r="B4479" s="41">
        <v>46024.0</v>
      </c>
      <c r="C4479" s="42">
        <v>0.5852430555555556</v>
      </c>
      <c r="D4479" s="9" t="s">
        <v>21</v>
      </c>
      <c r="E4479" s="19"/>
      <c r="F4479" s="19"/>
      <c r="I4479" s="55">
        <f t="array" ref="I4479">IF(D4479="","",INDEX('Товары '!$D$2:$D$78, MATCH(D4479, 'Товары '!$B$2:$B$78, 0)))
</f>
        <v>15</v>
      </c>
      <c r="J4479" s="55">
        <f>IF(D4479="","",VLOOKUP(D4479, 'Товары '!$B$2:$C$78, 2, FALSE))
</f>
        <v>6.9</v>
      </c>
      <c r="K4479" s="37">
        <f t="shared" si="87"/>
        <v>8.1</v>
      </c>
    </row>
    <row r="4480">
      <c r="A4480" s="31">
        <v>5.0</v>
      </c>
      <c r="B4480" s="41">
        <v>46024.0</v>
      </c>
      <c r="C4480" s="42">
        <v>0.6353819444444444</v>
      </c>
      <c r="D4480" s="9" t="s">
        <v>21</v>
      </c>
      <c r="E4480" s="19"/>
      <c r="F4480" s="19"/>
      <c r="I4480" s="55">
        <f t="array" ref="I4480">IF(D4480="","",INDEX('Товары '!$D$2:$D$78, MATCH(D4480, 'Товары '!$B$2:$B$78, 0)))
</f>
        <v>15</v>
      </c>
      <c r="J4480" s="55">
        <f>IF(D4480="","",VLOOKUP(D4480, 'Товары '!$B$2:$C$78, 2, FALSE))
</f>
        <v>6.9</v>
      </c>
      <c r="K4480" s="37">
        <f t="shared" si="87"/>
        <v>8.1</v>
      </c>
    </row>
    <row r="4481">
      <c r="A4481" s="31">
        <v>6.0</v>
      </c>
      <c r="B4481" s="38">
        <v>46024.0</v>
      </c>
      <c r="C4481" s="42">
        <v>0.635462962962963</v>
      </c>
      <c r="D4481" s="9" t="s">
        <v>21</v>
      </c>
      <c r="E4481" s="19"/>
      <c r="F4481" s="19"/>
      <c r="I4481" s="55">
        <f t="array" ref="I4481">IF(D4481="","",INDEX('Товары '!$D$2:$D$78, MATCH(D4481, 'Товары '!$B$2:$B$78, 0)))
</f>
        <v>15</v>
      </c>
      <c r="J4481" s="55">
        <f>IF(D4481="","",VLOOKUP(D4481, 'Товары '!$B$2:$C$78, 2, FALSE))
</f>
        <v>6.9</v>
      </c>
      <c r="K4481" s="37">
        <f t="shared" si="87"/>
        <v>8.1</v>
      </c>
    </row>
    <row r="4482">
      <c r="A4482" s="31">
        <v>7.0</v>
      </c>
      <c r="B4482" s="38">
        <v>46024.0</v>
      </c>
      <c r="C4482" s="42">
        <v>0.6398379629629629</v>
      </c>
      <c r="D4482" s="9" t="s">
        <v>22</v>
      </c>
      <c r="E4482" s="19"/>
      <c r="F4482" s="19"/>
      <c r="I4482" s="55">
        <f t="array" ref="I4482">IF(D4482="","",INDEX('Товары '!$D$2:$D$78, MATCH(D4482, 'Товары '!$B$2:$B$78, 0)))
</f>
        <v>15</v>
      </c>
      <c r="J4482" s="55">
        <f>IF(D4482="","",VLOOKUP(D4482, 'Товары '!$B$2:$C$78, 2, FALSE))
</f>
        <v>6</v>
      </c>
      <c r="K4482" s="37">
        <f t="shared" si="87"/>
        <v>9</v>
      </c>
    </row>
    <row r="4483">
      <c r="A4483" s="31">
        <v>8.0</v>
      </c>
      <c r="B4483" s="38">
        <v>46024.0</v>
      </c>
      <c r="C4483" s="42">
        <v>0.708275462962963</v>
      </c>
      <c r="D4483" s="9" t="s">
        <v>48</v>
      </c>
      <c r="E4483" s="19"/>
      <c r="F4483" s="9">
        <v>10.0</v>
      </c>
      <c r="I4483" s="55">
        <f t="array" ref="I4483">IF(D4483="","",INDEX('Товары '!$D$2:$D$78, MATCH(D4483, 'Товары '!$B$2:$B$78, 0)))
</f>
        <v>100</v>
      </c>
      <c r="J4483" s="55">
        <f>IF(D4483="","",VLOOKUP(D4483, 'Товары '!$B$2:$C$78, 2, FALSE))
</f>
        <v>70</v>
      </c>
      <c r="K4483" s="37">
        <f t="shared" si="87"/>
        <v>20</v>
      </c>
    </row>
    <row r="4484">
      <c r="A4484" s="31">
        <v>9.0</v>
      </c>
      <c r="B4484" s="38">
        <v>46024.0</v>
      </c>
      <c r="C4484" s="42">
        <v>0.7083912037037037</v>
      </c>
      <c r="D4484" s="9" t="s">
        <v>14</v>
      </c>
      <c r="E4484" s="19"/>
      <c r="F4484" s="31"/>
      <c r="I4484" s="55">
        <f t="array" ref="I4484">IF(D4484="","",INDEX('Товары '!$D$2:$D$78, MATCH(D4484, 'Товары '!$B$2:$B$78, 0)))
</f>
        <v>15</v>
      </c>
      <c r="J4484" s="55">
        <f>IF(D4484="","",VLOOKUP(D4484, 'Товары '!$B$2:$C$78, 2, FALSE))
</f>
        <v>9</v>
      </c>
      <c r="K4484" s="37">
        <f t="shared" si="87"/>
        <v>6</v>
      </c>
    </row>
    <row r="4485">
      <c r="A4485" s="31">
        <v>10.0</v>
      </c>
      <c r="B4485" s="38">
        <v>46024.0</v>
      </c>
      <c r="C4485" s="42">
        <v>0.7104166666666667</v>
      </c>
      <c r="D4485" s="9" t="s">
        <v>22</v>
      </c>
      <c r="E4485" s="19"/>
      <c r="F4485" s="19"/>
      <c r="I4485" s="55">
        <f t="array" ref="I4485">IF(D4485="","",INDEX('Товары '!$D$2:$D$78, MATCH(D4485, 'Товары '!$B$2:$B$78, 0)))
</f>
        <v>15</v>
      </c>
      <c r="J4485" s="55">
        <f>IF(D4485="","",VLOOKUP(D4485, 'Товары '!$B$2:$C$78, 2, FALSE))
</f>
        <v>6</v>
      </c>
      <c r="K4485" s="37">
        <f t="shared" si="87"/>
        <v>9</v>
      </c>
    </row>
    <row r="4486">
      <c r="A4486" s="31">
        <v>11.0</v>
      </c>
      <c r="B4486" s="38">
        <v>46024.0</v>
      </c>
      <c r="C4486" s="42">
        <v>0.7105324074074074</v>
      </c>
      <c r="D4486" s="9" t="s">
        <v>23</v>
      </c>
      <c r="E4486" s="19"/>
      <c r="F4486" s="19"/>
      <c r="I4486" s="31">
        <f t="array" ref="I4486">IF(D4486="","",INDEX('Товары '!$D$2:$D$78, MATCH(D4486, 'Товары '!$B$2:$B$78, 0)))
</f>
        <v>15</v>
      </c>
      <c r="J4486" s="55">
        <f>IF(D4486="","",VLOOKUP(D4486, 'Товары '!$B$2:$C$78, 2, FALSE))
</f>
        <v>8.5</v>
      </c>
      <c r="K4486" s="37">
        <f t="shared" si="87"/>
        <v>6.5</v>
      </c>
    </row>
    <row r="4487">
      <c r="A4487" s="31">
        <v>12.0</v>
      </c>
      <c r="B4487" s="38">
        <v>46024.0</v>
      </c>
      <c r="C4487" s="42">
        <v>0.714375</v>
      </c>
      <c r="D4487" s="9" t="s">
        <v>21</v>
      </c>
      <c r="E4487" s="19"/>
      <c r="F4487" s="19"/>
      <c r="I4487" s="55">
        <f t="array" ref="I4487">IF(D4487="","",INDEX('Товары '!$D$2:$D$78, MATCH(D4487, 'Товары '!$B$2:$B$78, 0)))
</f>
        <v>15</v>
      </c>
      <c r="J4487" s="55">
        <f>IF(D4487="","",VLOOKUP(D4487, 'Товары '!$B$2:$C$78, 2, FALSE))
</f>
        <v>6.9</v>
      </c>
      <c r="K4487" s="37">
        <f t="shared" si="87"/>
        <v>8.1</v>
      </c>
    </row>
    <row r="4488">
      <c r="A4488" s="31">
        <v>13.0</v>
      </c>
      <c r="B4488" s="38">
        <v>46024.0</v>
      </c>
      <c r="C4488" s="42">
        <v>0.714375</v>
      </c>
      <c r="D4488" s="9" t="s">
        <v>21</v>
      </c>
      <c r="E4488" s="19"/>
      <c r="F4488" s="19"/>
      <c r="I4488" s="55">
        <f t="array" ref="I4488">IF(D4488="","",INDEX('Товары '!$D$2:$D$78, MATCH(D4488, 'Товары '!$B$2:$B$78, 0)))
</f>
        <v>15</v>
      </c>
      <c r="J4488" s="55">
        <f>IF(D4488="","",VLOOKUP(D4488, 'Товары '!$B$2:$C$78, 2, FALSE))
</f>
        <v>6.9</v>
      </c>
      <c r="K4488" s="37">
        <f t="shared" si="87"/>
        <v>8.1</v>
      </c>
    </row>
    <row r="4489">
      <c r="A4489" s="31">
        <v>14.0</v>
      </c>
      <c r="B4489" s="38">
        <v>46024.0</v>
      </c>
      <c r="C4489" s="42">
        <v>0.7178703703703704</v>
      </c>
      <c r="D4489" s="9" t="s">
        <v>12</v>
      </c>
      <c r="E4489" s="19"/>
      <c r="F4489" s="19"/>
      <c r="I4489" s="55">
        <f t="array" ref="I4489">IF(D4489="","",INDEX('Товары '!$D$2:$D$78, MATCH(D4489, 'Товары '!$B$2:$B$78, 0)))
</f>
        <v>13</v>
      </c>
      <c r="J4489" s="55">
        <f>IF(D4489="","",VLOOKUP(D4489, 'Товары '!$B$2:$C$78, 2, FALSE))
</f>
        <v>6.4</v>
      </c>
      <c r="K4489" s="37">
        <f t="shared" si="87"/>
        <v>6.6</v>
      </c>
    </row>
    <row r="4490">
      <c r="A4490" s="31">
        <v>15.0</v>
      </c>
      <c r="B4490" s="38">
        <v>46024.0</v>
      </c>
      <c r="C4490" s="42">
        <v>0.7179629629629629</v>
      </c>
      <c r="D4490" s="9" t="s">
        <v>12</v>
      </c>
      <c r="E4490" s="19"/>
      <c r="F4490" s="19"/>
      <c r="I4490" s="55">
        <f t="array" ref="I4490">IF(D4490="","",INDEX('Товары '!$D$2:$D$78, MATCH(D4490, 'Товары '!$B$2:$B$78, 0)))
</f>
        <v>13</v>
      </c>
      <c r="J4490" s="55">
        <f>IF(D4490="","",VLOOKUP(D4490, 'Товары '!$B$2:$C$78, 2, FALSE))
</f>
        <v>6.4</v>
      </c>
      <c r="K4490" s="37">
        <f t="shared" si="87"/>
        <v>6.6</v>
      </c>
    </row>
    <row r="4491">
      <c r="A4491" s="31">
        <v>16.0</v>
      </c>
      <c r="B4491" s="32">
        <v>46024.0</v>
      </c>
      <c r="C4491" s="33">
        <v>0.7244328703703704</v>
      </c>
      <c r="D4491" s="9" t="s">
        <v>23</v>
      </c>
      <c r="E4491" s="19"/>
      <c r="F4491" s="19"/>
      <c r="I4491" s="55">
        <f t="array" ref="I4491">IF(D4491="","",INDEX('Товары '!$D$2:$D$78, MATCH(D4491, 'Товары '!$B$2:$B$78, 0)))
</f>
        <v>15</v>
      </c>
      <c r="J4491" s="55">
        <f>IF(D4491="","",VLOOKUP(D4491, 'Товары '!$B$2:$C$78, 2, FALSE))
</f>
        <v>8.5</v>
      </c>
      <c r="K4491" s="37">
        <f t="shared" si="87"/>
        <v>6.5</v>
      </c>
    </row>
    <row r="4492">
      <c r="A4492" s="31">
        <v>17.0</v>
      </c>
      <c r="B4492" s="38">
        <v>46024.0</v>
      </c>
      <c r="C4492" s="42">
        <v>0.7628935185185185</v>
      </c>
      <c r="D4492" s="9" t="s">
        <v>15</v>
      </c>
      <c r="E4492" s="19"/>
      <c r="F4492" s="19"/>
      <c r="I4492" s="55">
        <f t="array" ref="I4492">IF(D4492="","",INDEX('Товары '!$D$2:$D$78, MATCH(D4492, 'Товары '!$B$2:$B$78, 0)))
</f>
        <v>15</v>
      </c>
      <c r="J4492" s="55">
        <f>IF(D4492="","",VLOOKUP(D4492, 'Товары '!$B$2:$C$78, 2, FALSE))
</f>
        <v>9</v>
      </c>
      <c r="K4492" s="37">
        <f t="shared" si="87"/>
        <v>6</v>
      </c>
    </row>
    <row r="4493">
      <c r="A4493" s="31">
        <v>18.0</v>
      </c>
      <c r="B4493" s="38">
        <v>46024.0</v>
      </c>
      <c r="C4493" s="42">
        <v>0.7645833333333333</v>
      </c>
      <c r="D4493" s="9" t="s">
        <v>21</v>
      </c>
      <c r="E4493" s="19"/>
      <c r="F4493" s="19"/>
      <c r="I4493" s="55">
        <f t="array" ref="I4493">IF(D4493="","",INDEX('Товары '!$D$2:$D$78, MATCH(D4493, 'Товары '!$B$2:$B$78, 0)))
</f>
        <v>15</v>
      </c>
      <c r="J4493" s="55">
        <f>IF(D4493="","",VLOOKUP(D4493, 'Товары '!$B$2:$C$78, 2, FALSE))
</f>
        <v>6.9</v>
      </c>
      <c r="K4493" s="37">
        <f t="shared" si="87"/>
        <v>8.1</v>
      </c>
    </row>
    <row r="4494">
      <c r="A4494" s="31">
        <v>19.0</v>
      </c>
      <c r="B4494" s="38">
        <v>46024.0</v>
      </c>
      <c r="C4494" s="42">
        <v>0.7647337962962963</v>
      </c>
      <c r="D4494" s="9" t="s">
        <v>11</v>
      </c>
      <c r="E4494" s="19"/>
      <c r="F4494" s="19"/>
      <c r="I4494" s="55">
        <f t="array" ref="I4494">IF(D4494="","",INDEX('Товары '!$D$2:$D$78, MATCH(D4494, 'Товары '!$B$2:$B$78, 0)))
</f>
        <v>15</v>
      </c>
      <c r="J4494" s="55">
        <f>IF(D4494="","",VLOOKUP(D4494, 'Товары '!$B$2:$C$78, 2, FALSE))
</f>
        <v>9</v>
      </c>
      <c r="K4494" s="37">
        <f t="shared" si="87"/>
        <v>6</v>
      </c>
    </row>
    <row r="4495">
      <c r="A4495" s="31">
        <v>20.0</v>
      </c>
      <c r="B4495" s="38">
        <v>46024.0</v>
      </c>
      <c r="C4495" s="42">
        <v>0.7928125</v>
      </c>
      <c r="D4495" s="9" t="s">
        <v>16</v>
      </c>
      <c r="E4495" s="19"/>
      <c r="F4495" s="19"/>
      <c r="I4495" s="55">
        <f t="array" ref="I4495">IF(D4495="","",INDEX('Товары '!$D$2:$D$78, MATCH(D4495, 'Товары '!$B$2:$B$78, 0)))
</f>
        <v>15</v>
      </c>
      <c r="J4495" s="55">
        <f>IF(D4495="","",VLOOKUP(D4495, 'Товары '!$B$2:$C$78, 2, FALSE))
</f>
        <v>8.5</v>
      </c>
      <c r="K4495" s="37">
        <f t="shared" si="87"/>
        <v>6.5</v>
      </c>
    </row>
    <row r="4496">
      <c r="A4496" s="31">
        <v>21.0</v>
      </c>
      <c r="B4496" s="32">
        <v>46024.0</v>
      </c>
      <c r="C4496" s="33">
        <v>0.7938194444444444</v>
      </c>
      <c r="D4496" s="9" t="s">
        <v>12</v>
      </c>
      <c r="E4496" s="19"/>
      <c r="F4496" s="19"/>
      <c r="I4496" s="55">
        <f t="array" ref="I4496">IF(D4496="","",INDEX('Товары '!$D$2:$D$78, MATCH(D4496, 'Товары '!$B$2:$B$78, 0)))
</f>
        <v>13</v>
      </c>
      <c r="J4496" s="55">
        <f>IF(D4496="","",VLOOKUP(D4496, 'Товары '!$B$2:$C$78, 2, FALSE))
</f>
        <v>6.4</v>
      </c>
      <c r="K4496" s="37">
        <f t="shared" si="87"/>
        <v>6.6</v>
      </c>
    </row>
    <row r="4497">
      <c r="A4497" s="31">
        <v>22.0</v>
      </c>
      <c r="B4497" s="32">
        <v>46024.0</v>
      </c>
      <c r="C4497" s="33">
        <v>0.7940162037037037</v>
      </c>
      <c r="D4497" s="9" t="s">
        <v>12</v>
      </c>
      <c r="E4497" s="19"/>
      <c r="F4497" s="19"/>
      <c r="I4497" s="55">
        <f t="array" ref="I4497">IF(D4497="","",INDEX('Товары '!$D$2:$D$78, MATCH(D4497, 'Товары '!$B$2:$B$78, 0)))
</f>
        <v>13</v>
      </c>
      <c r="J4497" s="55">
        <f>IF(D4497="","",VLOOKUP(D4497, 'Товары '!$B$2:$C$78, 2, FALSE))
</f>
        <v>6.4</v>
      </c>
      <c r="K4497" s="37">
        <f t="shared" si="87"/>
        <v>6.6</v>
      </c>
    </row>
    <row r="4498">
      <c r="A4498" s="31">
        <v>23.0</v>
      </c>
      <c r="B4498" s="38">
        <v>46024.0</v>
      </c>
      <c r="C4498" s="42">
        <v>0.794525462962963</v>
      </c>
      <c r="D4498" s="9" t="s">
        <v>14</v>
      </c>
      <c r="E4498" s="19"/>
      <c r="F4498" s="19"/>
      <c r="I4498" s="55">
        <f t="array" ref="I4498">IF(D4498="","",INDEX('Товары '!$D$2:$D$78, MATCH(D4498, 'Товары '!$B$2:$B$78, 0)))
</f>
        <v>15</v>
      </c>
      <c r="J4498" s="55">
        <f>IF(D4498="","",VLOOKUP(D4498, 'Товары '!$B$2:$C$78, 2, FALSE))
</f>
        <v>9</v>
      </c>
      <c r="K4498" s="37">
        <f t="shared" si="87"/>
        <v>6</v>
      </c>
    </row>
    <row r="4499">
      <c r="A4499" s="31">
        <v>24.0</v>
      </c>
      <c r="B4499" s="38">
        <v>46024.0</v>
      </c>
      <c r="C4499" s="42">
        <v>0.7975462962962963</v>
      </c>
      <c r="D4499" s="9" t="s">
        <v>11</v>
      </c>
      <c r="E4499" s="19"/>
      <c r="F4499" s="19"/>
      <c r="I4499" s="55">
        <f t="array" ref="I4499">IF(D4499="","",INDEX('Товары '!$D$2:$D$78, MATCH(D4499, 'Товары '!$B$2:$B$78, 0)))
</f>
        <v>15</v>
      </c>
      <c r="J4499" s="55">
        <f>IF(D4499="","",VLOOKUP(D4499, 'Товары '!$B$2:$C$78, 2, FALSE))
</f>
        <v>9</v>
      </c>
      <c r="K4499" s="37">
        <f t="shared" si="87"/>
        <v>6</v>
      </c>
    </row>
    <row r="4500">
      <c r="A4500" s="31">
        <v>25.0</v>
      </c>
      <c r="B4500" s="38">
        <v>46024.0</v>
      </c>
      <c r="C4500" s="42">
        <v>0.7976736111111111</v>
      </c>
      <c r="D4500" s="9" t="s">
        <v>23</v>
      </c>
      <c r="E4500" s="19"/>
      <c r="F4500" s="19"/>
      <c r="I4500" s="55">
        <f t="array" ref="I4500">IF(D4500="","",INDEX('Товары '!$D$2:$D$78, MATCH(D4500, 'Товары '!$B$2:$B$78, 0)))
</f>
        <v>15</v>
      </c>
      <c r="J4500" s="55">
        <f>IF(D4500="","",VLOOKUP(D4500, 'Товары '!$B$2:$C$78, 2, FALSE))
</f>
        <v>8.5</v>
      </c>
      <c r="K4500" s="37">
        <f t="shared" si="87"/>
        <v>6.5</v>
      </c>
    </row>
    <row r="4501">
      <c r="A4501" s="31">
        <v>26.0</v>
      </c>
      <c r="B4501" s="38">
        <v>46024.0</v>
      </c>
      <c r="C4501" s="42">
        <v>0.8255787037037037</v>
      </c>
      <c r="D4501" s="9" t="s">
        <v>21</v>
      </c>
      <c r="E4501" s="19"/>
      <c r="F4501" s="19"/>
      <c r="I4501" s="55">
        <f t="array" ref="I4501">IF(D4501="","",INDEX('Товары '!$D$2:$D$78, MATCH(D4501, 'Товары '!$B$2:$B$78, 0)))
</f>
        <v>15</v>
      </c>
      <c r="J4501" s="55">
        <f>IF(D4501="","",VLOOKUP(D4501, 'Товары '!$B$2:$C$78, 2, FALSE))
</f>
        <v>6.9</v>
      </c>
      <c r="K4501" s="37">
        <f t="shared" si="87"/>
        <v>8.1</v>
      </c>
    </row>
    <row r="4502">
      <c r="A4502" s="31">
        <v>27.0</v>
      </c>
      <c r="B4502" s="38">
        <v>46024.0</v>
      </c>
      <c r="C4502" s="42">
        <v>0.8261689814814814</v>
      </c>
      <c r="D4502" s="9" t="s">
        <v>11</v>
      </c>
      <c r="E4502" s="19"/>
      <c r="F4502" s="19"/>
      <c r="I4502" s="55">
        <f t="array" ref="I4502">IF(D4502="","",INDEX('Товары '!$D$2:$D$78, MATCH(D4502, 'Товары '!$B$2:$B$78, 0)))
</f>
        <v>15</v>
      </c>
      <c r="J4502" s="55">
        <f>IF(D4502="","",VLOOKUP(D4502, 'Товары '!$B$2:$C$78, 2, FALSE))
</f>
        <v>9</v>
      </c>
      <c r="K4502" s="37">
        <f t="shared" si="87"/>
        <v>6</v>
      </c>
    </row>
    <row r="4503">
      <c r="A4503" s="31">
        <v>28.0</v>
      </c>
      <c r="B4503" s="38">
        <v>46024.0</v>
      </c>
      <c r="C4503" s="42">
        <v>0.8262384259259259</v>
      </c>
      <c r="D4503" s="9" t="s">
        <v>12</v>
      </c>
      <c r="E4503" s="19"/>
      <c r="F4503" s="19"/>
      <c r="I4503" s="55">
        <f t="array" ref="I4503">IF(D4503="","",INDEX('Товары '!$D$2:$D$78, MATCH(D4503, 'Товары '!$B$2:$B$78, 0)))
</f>
        <v>13</v>
      </c>
      <c r="J4503" s="55">
        <f>IF(D4503="","",VLOOKUP(D4503, 'Товары '!$B$2:$C$78, 2, FALSE))
</f>
        <v>6.4</v>
      </c>
      <c r="K4503" s="37">
        <f t="shared" si="87"/>
        <v>6.6</v>
      </c>
    </row>
    <row r="4504">
      <c r="A4504" s="31">
        <v>29.0</v>
      </c>
      <c r="B4504" s="38">
        <v>46024.0</v>
      </c>
      <c r="C4504" s="42">
        <v>0.8263657407407408</v>
      </c>
      <c r="D4504" s="9" t="s">
        <v>11</v>
      </c>
      <c r="E4504" s="19"/>
      <c r="F4504" s="19"/>
      <c r="I4504" s="55">
        <f t="array" ref="I4504">IF(D4504="","",INDEX('Товары '!$D$2:$D$78, MATCH(D4504, 'Товары '!$B$2:$B$78, 0)))
</f>
        <v>15</v>
      </c>
      <c r="J4504" s="55">
        <f>IF(D4504="","",VLOOKUP(D4504, 'Товары '!$B$2:$C$78, 2, FALSE))
</f>
        <v>9</v>
      </c>
      <c r="K4504" s="37">
        <f t="shared" si="87"/>
        <v>6</v>
      </c>
    </row>
    <row r="4505">
      <c r="A4505" s="31">
        <v>30.0</v>
      </c>
      <c r="B4505" s="38">
        <v>46024.0</v>
      </c>
      <c r="C4505" s="42">
        <v>0.8387268518518518</v>
      </c>
      <c r="D4505" s="9" t="s">
        <v>12</v>
      </c>
      <c r="E4505" s="19"/>
      <c r="F4505" s="19"/>
      <c r="I4505" s="55">
        <f t="array" ref="I4505">IF(D4505="","",INDEX('Товары '!$D$2:$D$78, MATCH(D4505, 'Товары '!$B$2:$B$78, 0)))
</f>
        <v>13</v>
      </c>
      <c r="J4505" s="55">
        <f>IF(D4505="","",VLOOKUP(D4505, 'Товары '!$B$2:$C$78, 2, FALSE))
</f>
        <v>6.4</v>
      </c>
      <c r="K4505" s="37">
        <f t="shared" si="87"/>
        <v>6.6</v>
      </c>
    </row>
    <row r="4506">
      <c r="A4506" s="31">
        <v>31.0</v>
      </c>
      <c r="B4506" s="32">
        <v>46024.0</v>
      </c>
      <c r="C4506" s="33">
        <v>0.8387268518518518</v>
      </c>
      <c r="D4506" s="9" t="s">
        <v>14</v>
      </c>
      <c r="E4506" s="19"/>
      <c r="F4506" s="19"/>
      <c r="I4506" s="55">
        <f t="array" ref="I4506">IF(D4506="","",INDEX('Товары '!$D$2:$D$78, MATCH(D4506, 'Товары '!$B$2:$B$78, 0)))
</f>
        <v>15</v>
      </c>
      <c r="J4506" s="55">
        <f>IF(D4506="","",VLOOKUP(D4506, 'Товары '!$B$2:$C$78, 2, FALSE))
</f>
        <v>9</v>
      </c>
      <c r="K4506" s="37">
        <f t="shared" si="87"/>
        <v>6</v>
      </c>
    </row>
    <row r="4507">
      <c r="A4507" s="31">
        <v>32.0</v>
      </c>
      <c r="B4507" s="32">
        <v>46024.0</v>
      </c>
      <c r="C4507" s="33">
        <v>0.8570833333333333</v>
      </c>
      <c r="D4507" s="9" t="s">
        <v>11</v>
      </c>
      <c r="E4507" s="19"/>
      <c r="F4507" s="19"/>
      <c r="I4507" s="55">
        <f t="array" ref="I4507">IF(D4507="","",INDEX('Товары '!$D$2:$D$78, MATCH(D4507, 'Товары '!$B$2:$B$78, 0)))
</f>
        <v>15</v>
      </c>
      <c r="J4507" s="55">
        <f>IF(D4507="","",VLOOKUP(D4507, 'Товары '!$B$2:$C$78, 2, FALSE))
</f>
        <v>9</v>
      </c>
      <c r="K4507" s="37">
        <f t="shared" si="87"/>
        <v>6</v>
      </c>
    </row>
    <row r="4508">
      <c r="A4508" s="31">
        <v>33.0</v>
      </c>
      <c r="B4508" s="32">
        <v>46024.0</v>
      </c>
      <c r="C4508" s="33">
        <v>0.8739583333333333</v>
      </c>
      <c r="D4508" s="9" t="s">
        <v>11</v>
      </c>
      <c r="E4508" s="19"/>
      <c r="F4508" s="19"/>
      <c r="I4508" s="55">
        <f t="array" ref="I4508">IF(D4508="","",INDEX('Товары '!$D$2:$D$78, MATCH(D4508, 'Товары '!$B$2:$B$78, 0)))
</f>
        <v>15</v>
      </c>
      <c r="J4508" s="55">
        <f>IF(D4508="","",VLOOKUP(D4508, 'Товары '!$B$2:$C$78, 2, FALSE))
</f>
        <v>9</v>
      </c>
      <c r="K4508" s="37">
        <f t="shared" si="87"/>
        <v>6</v>
      </c>
    </row>
    <row r="4509">
      <c r="A4509" s="31">
        <v>34.0</v>
      </c>
      <c r="B4509" s="32">
        <v>46024.0</v>
      </c>
      <c r="C4509" s="33">
        <v>0.8739583333333333</v>
      </c>
      <c r="D4509" s="9" t="s">
        <v>12</v>
      </c>
      <c r="E4509" s="19"/>
      <c r="F4509" s="19"/>
      <c r="I4509" s="55">
        <f t="array" ref="I4509">IF(D4509="","",INDEX('Товары '!$D$2:$D$78, MATCH(D4509, 'Товары '!$B$2:$B$78, 0)))
</f>
        <v>13</v>
      </c>
      <c r="J4509" s="55">
        <f>IF(D4509="","",VLOOKUP(D4509, 'Товары '!$B$2:$C$78, 2, FALSE))
</f>
        <v>6.4</v>
      </c>
      <c r="K4509" s="37">
        <f t="shared" si="87"/>
        <v>6.6</v>
      </c>
    </row>
    <row r="4510">
      <c r="A4510" s="31">
        <v>35.0</v>
      </c>
      <c r="B4510" s="32">
        <v>46024.0</v>
      </c>
      <c r="C4510" s="33">
        <v>0.8871990740740741</v>
      </c>
      <c r="D4510" s="9" t="s">
        <v>11</v>
      </c>
      <c r="E4510" s="19"/>
      <c r="F4510" s="19"/>
      <c r="I4510" s="44">
        <f t="array" ref="I4510">IF(D4510="","",INDEX('Товары '!$D$2:$D$78, MATCH(D4510, 'Товары '!$B$2:$B$78, 0)))
</f>
        <v>15</v>
      </c>
      <c r="J4510" s="44">
        <f>IF(D4510="","",VLOOKUP(D4510, 'Товары '!$B$2:$C$78, 2, FALSE))
</f>
        <v>9</v>
      </c>
      <c r="K4510" s="37">
        <f t="shared" si="87"/>
        <v>6</v>
      </c>
    </row>
    <row r="4511">
      <c r="A4511" s="31">
        <v>36.0</v>
      </c>
      <c r="B4511" s="32">
        <v>46024.0</v>
      </c>
      <c r="C4511" s="33">
        <v>0.8871990740740741</v>
      </c>
      <c r="D4511" s="9" t="s">
        <v>12</v>
      </c>
      <c r="E4511" s="19"/>
      <c r="F4511" s="19"/>
      <c r="I4511" s="44">
        <f t="array" ref="I4511">IF(D4511="","",INDEX('Товары '!$D$2:$D$78, MATCH(D4511, 'Товары '!$B$2:$B$78, 0)))
</f>
        <v>13</v>
      </c>
      <c r="J4511" s="44">
        <f>IF(D4511="","",VLOOKUP(D4511, 'Товары '!$B$2:$C$78, 2, FALSE))
</f>
        <v>6.4</v>
      </c>
      <c r="K4511" s="37">
        <f t="shared" si="87"/>
        <v>6.6</v>
      </c>
    </row>
    <row r="4512">
      <c r="A4512" s="31">
        <v>37.0</v>
      </c>
      <c r="B4512" s="32">
        <v>46024.0</v>
      </c>
      <c r="C4512" s="33">
        <v>0.8896412037037037</v>
      </c>
      <c r="D4512" s="9" t="s">
        <v>11</v>
      </c>
      <c r="E4512" s="19"/>
      <c r="F4512" s="19"/>
      <c r="I4512" s="44">
        <f t="array" ref="I4512">IF(D4512="","",INDEX('Товары '!$D$2:$D$78, MATCH(D4512, 'Товары '!$B$2:$B$78, 0)))
</f>
        <v>15</v>
      </c>
      <c r="J4512" s="44">
        <f>IF(D4512="","",VLOOKUP(D4512, 'Товары '!$B$2:$C$78, 2, FALSE))
</f>
        <v>9</v>
      </c>
      <c r="K4512" s="37">
        <f t="shared" si="87"/>
        <v>6</v>
      </c>
    </row>
    <row r="4513">
      <c r="A4513" s="31">
        <v>38.0</v>
      </c>
      <c r="B4513" s="32">
        <v>46024.0</v>
      </c>
      <c r="C4513" s="33">
        <v>0.8945833333333333</v>
      </c>
      <c r="D4513" s="9" t="s">
        <v>14</v>
      </c>
      <c r="E4513" s="19"/>
      <c r="F4513" s="19"/>
      <c r="I4513" s="44">
        <f t="array" ref="I4513">IF(D4513="","",INDEX('Товары '!$D$2:$D$78, MATCH(D4513, 'Товары '!$B$2:$B$78, 0)))
</f>
        <v>15</v>
      </c>
      <c r="J4513" s="44">
        <f>IF(D4513="","",VLOOKUP(D4513, 'Товары '!$B$2:$C$78, 2, FALSE))
</f>
        <v>9</v>
      </c>
      <c r="K4513" s="37">
        <f t="shared" si="87"/>
        <v>6</v>
      </c>
    </row>
    <row r="4514">
      <c r="A4514" s="31">
        <v>39.0</v>
      </c>
      <c r="B4514" s="32">
        <v>46024.0</v>
      </c>
      <c r="C4514" s="33">
        <v>0.895462962962963</v>
      </c>
      <c r="D4514" s="9" t="s">
        <v>14</v>
      </c>
      <c r="E4514" s="19"/>
      <c r="F4514" s="19"/>
      <c r="I4514" s="44">
        <f t="array" ref="I4514">IF(D4514="","",INDEX('Товары '!$D$2:$D$78, MATCH(D4514, 'Товары '!$B$2:$B$78, 0)))
</f>
        <v>15</v>
      </c>
      <c r="J4514" s="44">
        <f>IF(D4514="","",VLOOKUP(D4514, 'Товары '!$B$2:$C$78, 2, FALSE))
</f>
        <v>9</v>
      </c>
      <c r="K4514" s="37">
        <f t="shared" si="87"/>
        <v>6</v>
      </c>
    </row>
    <row r="4515">
      <c r="A4515" s="31">
        <v>40.0</v>
      </c>
      <c r="B4515" s="32">
        <v>46024.0</v>
      </c>
      <c r="C4515" s="33">
        <v>0.9120833333333334</v>
      </c>
      <c r="D4515" s="9" t="s">
        <v>11</v>
      </c>
      <c r="E4515" s="19"/>
      <c r="F4515" s="19"/>
      <c r="I4515" s="44">
        <f t="array" ref="I4515">IF(D4515="","",INDEX('Товары '!$D$2:$D$78, MATCH(D4515, 'Товары '!$B$2:$B$78, 0)))
</f>
        <v>15</v>
      </c>
      <c r="J4515" s="44">
        <f>IF(D4515="","",VLOOKUP(D4515, 'Товары '!$B$2:$C$78, 2, FALSE))
</f>
        <v>9</v>
      </c>
      <c r="K4515" s="37">
        <f t="shared" si="87"/>
        <v>6</v>
      </c>
    </row>
    <row r="4516">
      <c r="A4516" s="31">
        <v>41.0</v>
      </c>
      <c r="B4516" s="32">
        <v>46024.0</v>
      </c>
      <c r="C4516" s="33">
        <v>0.9144560185185185</v>
      </c>
      <c r="D4516" s="9" t="s">
        <v>24</v>
      </c>
      <c r="E4516" s="19"/>
      <c r="F4516" s="19"/>
      <c r="I4516" s="44">
        <f t="array" ref="I4516">IF(D4516="","",INDEX('Товары '!$D$2:$D$78, MATCH(D4516, 'Товары '!$B$2:$B$78, 0)))
</f>
        <v>15</v>
      </c>
      <c r="J4516" s="44">
        <f>IF(D4516="","",VLOOKUP(D4516, 'Товары '!$B$2:$C$78, 2, FALSE))
</f>
        <v>8.5</v>
      </c>
      <c r="K4516" s="37">
        <f t="shared" si="87"/>
        <v>6.5</v>
      </c>
    </row>
    <row r="4517">
      <c r="A4517" s="31">
        <v>42.0</v>
      </c>
      <c r="B4517" s="45"/>
      <c r="C4517" s="46"/>
      <c r="D4517" s="9" t="s">
        <v>14</v>
      </c>
      <c r="E4517" s="19"/>
      <c r="F4517" s="19"/>
      <c r="I4517" s="44">
        <f t="array" ref="I4517">IF(D4517="","",INDEX('Товары '!$D$2:$D$78, MATCH(D4517, 'Товары '!$B$2:$B$78, 0)))
</f>
        <v>15</v>
      </c>
      <c r="J4517" s="44">
        <f>IF(D4517="","",VLOOKUP(D4517, 'Товары '!$B$2:$C$78, 2, FALSE))
</f>
        <v>9</v>
      </c>
      <c r="K4517" s="37">
        <f t="shared" si="87"/>
        <v>6</v>
      </c>
    </row>
    <row r="4518">
      <c r="A4518" s="31">
        <v>43.0</v>
      </c>
      <c r="B4518" s="32">
        <v>46024.0</v>
      </c>
      <c r="C4518" s="33">
        <v>0.9155787037037038</v>
      </c>
      <c r="D4518" s="9" t="s">
        <v>18</v>
      </c>
      <c r="E4518" s="19"/>
      <c r="F4518" s="19"/>
      <c r="I4518" s="44">
        <f t="array" ref="I4518">IF(D4518="","",INDEX('Товары '!$D$2:$D$78, MATCH(D4518, 'Товары '!$B$2:$B$78, 0)))
</f>
        <v>15</v>
      </c>
      <c r="J4518" s="44">
        <f>IF(D4518="","",VLOOKUP(D4518, 'Товары '!$B$2:$C$78, 2, FALSE))
</f>
        <v>8</v>
      </c>
      <c r="K4518" s="37">
        <f t="shared" si="87"/>
        <v>7</v>
      </c>
    </row>
    <row r="4519">
      <c r="A4519" s="31">
        <v>44.0</v>
      </c>
      <c r="B4519" s="45"/>
      <c r="C4519" s="46"/>
      <c r="D4519" s="9" t="s">
        <v>18</v>
      </c>
      <c r="E4519" s="19"/>
      <c r="F4519" s="19"/>
      <c r="I4519" s="44">
        <f t="array" ref="I4519">IF(D4519="","",INDEX('Товары '!$D$2:$D$78, MATCH(D4519, 'Товары '!$B$2:$B$78, 0)))
</f>
        <v>15</v>
      </c>
      <c r="J4519" s="44">
        <f>IF(D4519="","",VLOOKUP(D4519, 'Товары '!$B$2:$C$78, 2, FALSE))
</f>
        <v>8</v>
      </c>
      <c r="K4519" s="37">
        <f t="shared" si="87"/>
        <v>7</v>
      </c>
    </row>
    <row r="4520">
      <c r="A4520" s="31">
        <v>45.0</v>
      </c>
      <c r="B4520" s="45"/>
      <c r="C4520" s="46"/>
      <c r="D4520" s="9" t="s">
        <v>12</v>
      </c>
      <c r="E4520" s="19"/>
      <c r="F4520" s="19"/>
      <c r="I4520" s="44">
        <f t="array" ref="I4520">IF(D4520="","",INDEX('Товары '!$D$2:$D$78, MATCH(D4520, 'Товары '!$B$2:$B$78, 0)))
</f>
        <v>13</v>
      </c>
      <c r="J4520" s="44">
        <f>IF(D4520="","",VLOOKUP(D4520, 'Товары '!$B$2:$C$78, 2, FALSE))
</f>
        <v>6.4</v>
      </c>
      <c r="K4520" s="37">
        <f t="shared" si="87"/>
        <v>6.6</v>
      </c>
    </row>
    <row r="4521">
      <c r="A4521" s="31">
        <v>46.0</v>
      </c>
      <c r="B4521" s="45"/>
      <c r="C4521" s="46"/>
      <c r="D4521" s="23"/>
      <c r="E4521" s="19"/>
      <c r="F4521" s="19"/>
      <c r="I4521" s="19" t="str">
        <f t="array" ref="I4521">IF(D4521="","",INDEX('Товары '!$D$2:$D$78, MATCH(D4521, 'Товары '!$B$2:$B$78, 0)))
</f>
        <v/>
      </c>
      <c r="J4521" s="19" t="str">
        <f>IF(D4521="","",VLOOKUP(D4521, 'Товары '!$B$2:$C$78, 2, FALSE))
</f>
        <v/>
      </c>
      <c r="K4521" s="37">
        <f t="shared" si="87"/>
        <v>0</v>
      </c>
    </row>
    <row r="4522">
      <c r="A4522" s="31">
        <v>47.0</v>
      </c>
      <c r="B4522" s="45"/>
      <c r="C4522" s="46"/>
      <c r="D4522" s="23"/>
      <c r="E4522" s="19"/>
      <c r="F4522" s="19"/>
      <c r="I4522" s="19" t="str">
        <f t="array" ref="I4522">IF(D4522="","",INDEX('Товары '!$D$2:$D$78, MATCH(D4522, 'Товары '!$B$2:$B$78, 0)))
</f>
        <v/>
      </c>
      <c r="J4522" s="19" t="str">
        <f>IF(D4522="","",VLOOKUP(D4522, 'Товары '!$B$2:$C$78, 2, FALSE))
</f>
        <v/>
      </c>
      <c r="K4522" s="37">
        <f t="shared" si="87"/>
        <v>0</v>
      </c>
    </row>
    <row r="4523">
      <c r="A4523" s="31">
        <v>48.0</v>
      </c>
      <c r="B4523" s="45"/>
      <c r="C4523" s="46"/>
      <c r="D4523" s="23"/>
      <c r="E4523" s="19"/>
      <c r="F4523" s="19"/>
      <c r="I4523" s="19" t="str">
        <f t="array" ref="I4523">IF(D4523="","",INDEX('Товары '!$D$2:$D$78, MATCH(D4523, 'Товары '!$B$2:$B$78, 0)))
</f>
        <v/>
      </c>
      <c r="J4523" s="19" t="str">
        <f>IF(D4523="","",VLOOKUP(D4523, 'Товары '!$B$2:$C$78, 2, FALSE))
</f>
        <v/>
      </c>
      <c r="K4523" s="37">
        <f t="shared" si="87"/>
        <v>0</v>
      </c>
    </row>
    <row r="4524">
      <c r="A4524" s="31">
        <v>49.0</v>
      </c>
      <c r="B4524" s="45"/>
      <c r="C4524" s="46"/>
      <c r="D4524" s="23"/>
      <c r="E4524" s="19"/>
      <c r="F4524" s="19"/>
      <c r="I4524" s="19" t="str">
        <f t="array" ref="I4524">IF(D4524="","",INDEX('Товары '!$D$2:$D$78, MATCH(D4524, 'Товары '!$B$2:$B$78, 0)))
</f>
        <v/>
      </c>
      <c r="J4524" s="19" t="str">
        <f>IF(D4524="","",VLOOKUP(D4524, 'Товары '!$B$2:$C$78, 2, FALSE))
</f>
        <v/>
      </c>
      <c r="K4524" s="37">
        <f t="shared" si="87"/>
        <v>0</v>
      </c>
    </row>
    <row r="4525">
      <c r="A4525" s="31">
        <v>50.0</v>
      </c>
      <c r="B4525" s="45"/>
      <c r="C4525" s="46"/>
      <c r="D4525" s="23"/>
      <c r="E4525" s="19"/>
      <c r="F4525" s="19"/>
      <c r="I4525" s="19" t="str">
        <f t="array" ref="I4525">IF(D4525="","",INDEX('Товары '!$D$2:$D$78, MATCH(D4525, 'Товары '!$B$2:$B$78, 0)))
</f>
        <v/>
      </c>
      <c r="J4525" s="19" t="str">
        <f>IF(D4525="","",VLOOKUP(D4525, 'Товары '!$B$2:$C$78, 2, FALSE))
</f>
        <v/>
      </c>
      <c r="K4525" s="37">
        <f t="shared" si="87"/>
        <v>0</v>
      </c>
    </row>
    <row r="4526">
      <c r="A4526" s="31">
        <v>51.0</v>
      </c>
      <c r="B4526" s="45"/>
      <c r="C4526" s="46"/>
      <c r="D4526" s="23"/>
      <c r="E4526" s="19"/>
      <c r="F4526" s="19"/>
      <c r="I4526" s="19" t="str">
        <f t="array" ref="I4526">IF(D4526="","",INDEX('Товары '!$D$2:$D$78, MATCH(D4526, 'Товары '!$B$2:$B$78, 0)))
</f>
        <v/>
      </c>
      <c r="J4526" s="19" t="str">
        <f>IF(D4526="","",VLOOKUP(D4526, 'Товары '!$B$2:$C$78, 2, FALSE))
</f>
        <v/>
      </c>
      <c r="K4526" s="37">
        <f t="shared" si="87"/>
        <v>0</v>
      </c>
    </row>
    <row r="4527">
      <c r="A4527" s="31">
        <v>52.0</v>
      </c>
      <c r="B4527" s="45"/>
      <c r="C4527" s="46"/>
      <c r="D4527" s="23"/>
      <c r="E4527" s="19"/>
      <c r="F4527" s="19"/>
      <c r="I4527" s="19" t="str">
        <f t="array" ref="I4527">IF(D4527="","",INDEX('Товары '!$D$2:$D$78, MATCH(D4527, 'Товары '!$B$2:$B$78, 0)))
</f>
        <v/>
      </c>
      <c r="J4527" s="19" t="str">
        <f>IF(D4527="","",VLOOKUP(D4527, 'Товары '!$B$2:$C$78, 2, FALSE))
</f>
        <v/>
      </c>
      <c r="K4527" s="37">
        <f t="shared" si="87"/>
        <v>0</v>
      </c>
    </row>
    <row r="4528">
      <c r="A4528" s="31">
        <v>53.0</v>
      </c>
      <c r="B4528" s="45"/>
      <c r="C4528" s="46"/>
      <c r="D4528" s="23"/>
      <c r="E4528" s="19"/>
      <c r="F4528" s="19"/>
      <c r="I4528" s="19" t="str">
        <f t="array" ref="I4528">IF(D4528="","",INDEX('Товары '!$D$2:$D$78, MATCH(D4528, 'Товары '!$B$2:$B$78, 0)))
</f>
        <v/>
      </c>
      <c r="J4528" s="19" t="str">
        <f>IF(D4528="","",VLOOKUP(D4528, 'Товары '!$B$2:$C$78, 2, FALSE))
</f>
        <v/>
      </c>
      <c r="K4528" s="37">
        <f t="shared" si="87"/>
        <v>0</v>
      </c>
    </row>
    <row r="4529">
      <c r="A4529" s="31">
        <v>54.0</v>
      </c>
      <c r="B4529" s="45"/>
      <c r="C4529" s="46"/>
      <c r="D4529" s="23"/>
      <c r="E4529" s="19"/>
      <c r="F4529" s="19"/>
      <c r="I4529" s="19" t="str">
        <f t="array" ref="I4529">IF(D4529="","",INDEX('Товары '!$D$2:$D$78, MATCH(D4529, 'Товары '!$B$2:$B$78, 0)))
</f>
        <v/>
      </c>
      <c r="J4529" s="19" t="str">
        <f>IF(D4529="","",VLOOKUP(D4529, 'Товары '!$B$2:$C$78, 2, FALSE))
</f>
        <v/>
      </c>
      <c r="K4529" s="37">
        <f t="shared" si="87"/>
        <v>0</v>
      </c>
    </row>
    <row r="4530">
      <c r="A4530" s="31">
        <v>55.0</v>
      </c>
      <c r="B4530" s="45"/>
      <c r="C4530" s="46"/>
      <c r="D4530" s="23"/>
      <c r="E4530" s="19"/>
      <c r="F4530" s="19"/>
      <c r="I4530" s="19" t="str">
        <f t="array" ref="I4530">IF(D4530="","",INDEX('Товары '!$D$2:$D$78, MATCH(D4530, 'Товары '!$B$2:$B$78, 0)))
</f>
        <v/>
      </c>
      <c r="J4530" s="19" t="str">
        <f>IF(D4530="","",VLOOKUP(D4530, 'Товары '!$B$2:$C$78, 2, FALSE))
</f>
        <v/>
      </c>
      <c r="K4530" s="37">
        <f t="shared" si="87"/>
        <v>0</v>
      </c>
    </row>
    <row r="4531">
      <c r="A4531" s="31">
        <v>56.0</v>
      </c>
      <c r="B4531" s="45"/>
      <c r="C4531" s="46"/>
      <c r="D4531" s="23"/>
      <c r="E4531" s="19"/>
      <c r="F4531" s="19"/>
      <c r="I4531" s="19" t="str">
        <f t="array" ref="I4531">IF(D4531="","",INDEX('Товары '!$D$2:$D$78, MATCH(D4531, 'Товары '!$B$2:$B$78, 0)))
</f>
        <v/>
      </c>
      <c r="J4531" s="19" t="str">
        <f>IF(D4531="","",VLOOKUP(D4531, 'Товары '!$B$2:$C$78, 2, FALSE))
</f>
        <v/>
      </c>
      <c r="K4531" s="37">
        <f t="shared" si="87"/>
        <v>0</v>
      </c>
    </row>
    <row r="4532">
      <c r="A4532" s="31">
        <v>57.0</v>
      </c>
      <c r="B4532" s="45"/>
      <c r="C4532" s="46"/>
      <c r="D4532" s="23"/>
      <c r="E4532" s="19"/>
      <c r="F4532" s="19"/>
      <c r="I4532" s="19" t="str">
        <f t="array" ref="I4532">IF(D4532="","",INDEX('Товары '!$D$2:$D$78, MATCH(D4532, 'Товары '!$B$2:$B$78, 0)))
</f>
        <v/>
      </c>
      <c r="J4532" s="19" t="str">
        <f>IF(D4532="","",VLOOKUP(D4532, 'Товары '!$B$2:$C$78, 2, FALSE))
</f>
        <v/>
      </c>
      <c r="K4532" s="37">
        <f t="shared" si="87"/>
        <v>0</v>
      </c>
    </row>
    <row r="4533">
      <c r="A4533" s="31">
        <v>58.0</v>
      </c>
      <c r="B4533" s="45"/>
      <c r="C4533" s="46"/>
      <c r="D4533" s="23"/>
      <c r="E4533" s="19"/>
      <c r="F4533" s="19"/>
      <c r="I4533" s="19" t="str">
        <f t="array" ref="I4533">IF(D4533="","",INDEX('Товары '!$D$2:$D$78, MATCH(D4533, 'Товары '!$B$2:$B$78, 0)))
</f>
        <v/>
      </c>
      <c r="J4533" s="19" t="str">
        <f>IF(D4533="","",VLOOKUP(D4533, 'Товары '!$B$2:$C$78, 2, FALSE))
</f>
        <v/>
      </c>
      <c r="K4533" s="37">
        <f t="shared" si="87"/>
        <v>0</v>
      </c>
    </row>
    <row r="4534">
      <c r="A4534" s="31">
        <v>59.0</v>
      </c>
      <c r="B4534" s="45"/>
      <c r="C4534" s="46"/>
      <c r="D4534" s="23"/>
      <c r="E4534" s="19"/>
      <c r="F4534" s="19"/>
      <c r="I4534" s="19" t="str">
        <f t="array" ref="I4534">IF(D4534="","",INDEX('Товары '!$D$2:$D$78, MATCH(D4534, 'Товары '!$B$2:$B$78, 0)))
</f>
        <v/>
      </c>
      <c r="J4534" s="19" t="str">
        <f>IF(D4534="","",VLOOKUP(D4534, 'Товары '!$B$2:$C$78, 2, FALSE))
</f>
        <v/>
      </c>
      <c r="K4534" s="37">
        <f t="shared" si="87"/>
        <v>0</v>
      </c>
    </row>
    <row r="4535">
      <c r="A4535" s="31">
        <v>60.0</v>
      </c>
      <c r="B4535" s="45"/>
      <c r="C4535" s="46"/>
      <c r="D4535" s="23"/>
      <c r="E4535" s="19"/>
      <c r="F4535" s="19"/>
      <c r="I4535" s="19" t="str">
        <f t="array" ref="I4535">IF(D4535="","",INDEX('Товары '!$D$2:$D$78, MATCH(D4535, 'Товары '!$B$2:$B$78, 0)))
</f>
        <v/>
      </c>
      <c r="J4535" s="19" t="str">
        <f>IF(D4535="","",VLOOKUP(D4535, 'Товары '!$B$2:$C$78, 2, FALSE))
</f>
        <v/>
      </c>
      <c r="K4535" s="37">
        <f t="shared" si="87"/>
        <v>0</v>
      </c>
    </row>
    <row r="4536">
      <c r="A4536" s="31">
        <v>61.0</v>
      </c>
      <c r="B4536" s="45"/>
      <c r="C4536" s="46"/>
      <c r="D4536" s="23"/>
      <c r="E4536" s="19"/>
      <c r="F4536" s="19"/>
      <c r="I4536" s="19" t="str">
        <f t="array" ref="I4536">IF(D4536="","",INDEX('Товары '!$D$2:$D$78, MATCH(D4536, 'Товары '!$B$2:$B$78, 0)))
</f>
        <v/>
      </c>
      <c r="J4536" s="19" t="str">
        <f>IF(D4536="","",VLOOKUP(D4536, 'Товары '!$B$2:$C$78, 2, FALSE))
</f>
        <v/>
      </c>
      <c r="K4536" s="37">
        <f t="shared" si="87"/>
        <v>0</v>
      </c>
    </row>
    <row r="4537">
      <c r="A4537" s="31">
        <v>62.0</v>
      </c>
      <c r="B4537" s="45"/>
      <c r="C4537" s="46"/>
      <c r="D4537" s="23"/>
      <c r="E4537" s="19"/>
      <c r="F4537" s="19"/>
      <c r="I4537" s="19" t="str">
        <f t="array" ref="I4537">IF(D4537="","",INDEX('Товары '!$D$2:$D$78, MATCH(D4537, 'Товары '!$B$2:$B$78, 0)))
</f>
        <v/>
      </c>
      <c r="J4537" s="19" t="str">
        <f>IF(D4537="","",VLOOKUP(D4537, 'Товары '!$B$2:$C$78, 2, FALSE))
</f>
        <v/>
      </c>
      <c r="K4537" s="37">
        <f t="shared" si="87"/>
        <v>0</v>
      </c>
    </row>
    <row r="4538">
      <c r="A4538" s="24" t="s">
        <v>0</v>
      </c>
      <c r="B4538" s="25" t="s">
        <v>1</v>
      </c>
      <c r="C4538" s="26" t="s">
        <v>2</v>
      </c>
      <c r="D4538" s="27" t="s">
        <v>3</v>
      </c>
      <c r="E4538" s="24" t="s">
        <v>4</v>
      </c>
      <c r="F4538" s="24" t="s">
        <v>5</v>
      </c>
      <c r="G4538" s="28" t="s">
        <v>6</v>
      </c>
      <c r="H4538" s="47" t="s">
        <v>7</v>
      </c>
      <c r="I4538" s="24" t="s">
        <v>8</v>
      </c>
      <c r="J4538" s="24" t="s">
        <v>9</v>
      </c>
      <c r="K4538" s="30" t="s">
        <v>10</v>
      </c>
    </row>
    <row r="4541">
      <c r="A4541" s="31">
        <v>1.0</v>
      </c>
      <c r="B4541" s="38">
        <v>46025.0</v>
      </c>
      <c r="C4541" s="42">
        <v>0.593136574074074</v>
      </c>
      <c r="D4541" s="9" t="s">
        <v>14</v>
      </c>
      <c r="E4541" s="19"/>
      <c r="F4541" s="19"/>
      <c r="G4541" s="53">
        <f>SUM(K4541:K4602)</f>
        <v>203.6</v>
      </c>
      <c r="H4541" s="54">
        <f>SUM(J4541:K4602)</f>
        <v>440</v>
      </c>
      <c r="I4541" s="55">
        <f t="array" ref="I4541">IF(D4541="","",INDEX('Товары '!$D$2:$D$78, MATCH(D4541, 'Товары '!$B$2:$B$78, 0)))
</f>
        <v>15</v>
      </c>
      <c r="J4541" s="55">
        <f>IF(D4541="","",VLOOKUP(D4541, 'Товары '!$B$2:$C$78, 2, FALSE))
</f>
        <v>9</v>
      </c>
      <c r="K4541" s="37">
        <f t="shared" ref="K4541:K4602" si="88">IF(OR(I4541="", J4541=""), "", VALUE(I4541) - VALUE(J4541))-F4541
</f>
        <v>6</v>
      </c>
    </row>
    <row r="4542">
      <c r="A4542" s="31">
        <v>2.0</v>
      </c>
      <c r="B4542" s="38">
        <v>46025.0</v>
      </c>
      <c r="C4542" s="39">
        <v>0.6197569444444444</v>
      </c>
      <c r="D4542" s="9" t="s">
        <v>21</v>
      </c>
      <c r="E4542" s="19"/>
      <c r="F4542" s="9"/>
      <c r="I4542" s="55">
        <f t="array" ref="I4542">IF(D4542="","",INDEX('Товары '!$D$2:$D$78, MATCH(D4542, 'Товары '!$B$2:$B$78, 0)))
</f>
        <v>15</v>
      </c>
      <c r="J4542" s="55">
        <f>IF(D4542="","",VLOOKUP(D4542, 'Товары '!$B$2:$C$78, 2, FALSE))
</f>
        <v>6.9</v>
      </c>
      <c r="K4542" s="37">
        <f t="shared" si="88"/>
        <v>8.1</v>
      </c>
    </row>
    <row r="4543">
      <c r="A4543" s="31">
        <v>3.0</v>
      </c>
      <c r="B4543" s="41">
        <v>46025.0</v>
      </c>
      <c r="C4543" s="42">
        <v>0.6220486111111111</v>
      </c>
      <c r="D4543" s="9" t="s">
        <v>12</v>
      </c>
      <c r="E4543" s="19"/>
      <c r="F4543" s="19"/>
      <c r="I4543" s="55">
        <f t="array" ref="I4543">IF(D4543="","",INDEX('Товары '!$D$2:$D$78, MATCH(D4543, 'Товары '!$B$2:$B$78, 0)))
</f>
        <v>13</v>
      </c>
      <c r="J4543" s="55">
        <f>IF(D4543="","",VLOOKUP(D4543, 'Товары '!$B$2:$C$78, 2, FALSE))
</f>
        <v>6.4</v>
      </c>
      <c r="K4543" s="37">
        <f t="shared" si="88"/>
        <v>6.6</v>
      </c>
    </row>
    <row r="4544">
      <c r="A4544" s="31">
        <v>4.0</v>
      </c>
      <c r="B4544" s="41"/>
      <c r="C4544" s="42"/>
      <c r="D4544" s="9" t="s">
        <v>11</v>
      </c>
      <c r="E4544" s="19"/>
      <c r="F4544" s="19"/>
      <c r="I4544" s="55">
        <f t="array" ref="I4544">IF(D4544="","",INDEX('Товары '!$D$2:$D$78, MATCH(D4544, 'Товары '!$B$2:$B$78, 0)))
</f>
        <v>15</v>
      </c>
      <c r="J4544" s="55">
        <f>IF(D4544="","",VLOOKUP(D4544, 'Товары '!$B$2:$C$78, 2, FALSE))
</f>
        <v>9</v>
      </c>
      <c r="K4544" s="37">
        <f t="shared" si="88"/>
        <v>6</v>
      </c>
    </row>
    <row r="4545">
      <c r="A4545" s="31">
        <v>5.0</v>
      </c>
      <c r="B4545" s="41">
        <v>46025.0</v>
      </c>
      <c r="C4545" s="42">
        <v>0.6246643518518519</v>
      </c>
      <c r="D4545" s="9" t="s">
        <v>21</v>
      </c>
      <c r="E4545" s="19"/>
      <c r="F4545" s="19"/>
      <c r="I4545" s="55">
        <f t="array" ref="I4545">IF(D4545="","",INDEX('Товары '!$D$2:$D$78, MATCH(D4545, 'Товары '!$B$2:$B$78, 0)))
</f>
        <v>15</v>
      </c>
      <c r="J4545" s="55">
        <f>IF(D4545="","",VLOOKUP(D4545, 'Товары '!$B$2:$C$78, 2, FALSE))
</f>
        <v>6.9</v>
      </c>
      <c r="K4545" s="37">
        <f t="shared" si="88"/>
        <v>8.1</v>
      </c>
    </row>
    <row r="4546">
      <c r="A4546" s="31">
        <v>6.0</v>
      </c>
      <c r="B4546" s="38">
        <v>46025.0</v>
      </c>
      <c r="C4546" s="42">
        <v>0.6353703703703704</v>
      </c>
      <c r="D4546" s="9" t="s">
        <v>12</v>
      </c>
      <c r="E4546" s="19"/>
      <c r="F4546" s="19"/>
      <c r="I4546" s="55">
        <f t="array" ref="I4546">IF(D4546="","",INDEX('Товары '!$D$2:$D$78, MATCH(D4546, 'Товары '!$B$2:$B$78, 0)))
</f>
        <v>13</v>
      </c>
      <c r="J4546" s="55">
        <f>IF(D4546="","",VLOOKUP(D4546, 'Товары '!$B$2:$C$78, 2, FALSE))
</f>
        <v>6.4</v>
      </c>
      <c r="K4546" s="37">
        <f t="shared" si="88"/>
        <v>6.6</v>
      </c>
    </row>
    <row r="4547">
      <c r="A4547" s="31">
        <v>7.0</v>
      </c>
      <c r="B4547" s="38">
        <v>46025.0</v>
      </c>
      <c r="C4547" s="42">
        <v>0.6381828703703704</v>
      </c>
      <c r="D4547" s="9" t="s">
        <v>11</v>
      </c>
      <c r="E4547" s="19"/>
      <c r="F4547" s="19"/>
      <c r="I4547" s="55">
        <f t="array" ref="I4547">IF(D4547="","",INDEX('Товары '!$D$2:$D$78, MATCH(D4547, 'Товары '!$B$2:$B$78, 0)))
</f>
        <v>15</v>
      </c>
      <c r="J4547" s="55">
        <f>IF(D4547="","",VLOOKUP(D4547, 'Товары '!$B$2:$C$78, 2, FALSE))
</f>
        <v>9</v>
      </c>
      <c r="K4547" s="37">
        <f t="shared" si="88"/>
        <v>6</v>
      </c>
    </row>
    <row r="4548">
      <c r="A4548" s="31">
        <v>8.0</v>
      </c>
      <c r="B4548" s="38">
        <v>46025.0</v>
      </c>
      <c r="C4548" s="42">
        <v>0.6385532407407407</v>
      </c>
      <c r="D4548" s="9" t="s">
        <v>11</v>
      </c>
      <c r="E4548" s="19"/>
      <c r="F4548" s="9"/>
      <c r="I4548" s="55">
        <f t="array" ref="I4548">IF(D4548="","",INDEX('Товары '!$D$2:$D$78, MATCH(D4548, 'Товары '!$B$2:$B$78, 0)))
</f>
        <v>15</v>
      </c>
      <c r="J4548" s="55">
        <f>IF(D4548="","",VLOOKUP(D4548, 'Товары '!$B$2:$C$78, 2, FALSE))
</f>
        <v>9</v>
      </c>
      <c r="K4548" s="37">
        <f t="shared" si="88"/>
        <v>6</v>
      </c>
    </row>
    <row r="4549">
      <c r="A4549" s="31">
        <v>9.0</v>
      </c>
      <c r="B4549" s="38">
        <v>46025.0</v>
      </c>
      <c r="C4549" s="42">
        <v>0.6413310185185185</v>
      </c>
      <c r="D4549" s="9" t="s">
        <v>22</v>
      </c>
      <c r="E4549" s="19"/>
      <c r="F4549" s="31"/>
      <c r="I4549" s="55">
        <f t="array" ref="I4549">IF(D4549="","",INDEX('Товары '!$D$2:$D$78, MATCH(D4549, 'Товары '!$B$2:$B$78, 0)))
</f>
        <v>15</v>
      </c>
      <c r="J4549" s="55">
        <f>IF(D4549="","",VLOOKUP(D4549, 'Товары '!$B$2:$C$78, 2, FALSE))
</f>
        <v>6</v>
      </c>
      <c r="K4549" s="37">
        <f t="shared" si="88"/>
        <v>9</v>
      </c>
    </row>
    <row r="4550">
      <c r="A4550" s="31">
        <v>10.0</v>
      </c>
      <c r="B4550" s="38">
        <v>46025.0</v>
      </c>
      <c r="C4550" s="42">
        <v>0.6425347222222222</v>
      </c>
      <c r="D4550" s="9" t="s">
        <v>14</v>
      </c>
      <c r="E4550" s="19"/>
      <c r="F4550" s="19"/>
      <c r="I4550" s="55">
        <f t="array" ref="I4550">IF(D4550="","",INDEX('Товары '!$D$2:$D$78, MATCH(D4550, 'Товары '!$B$2:$B$78, 0)))
</f>
        <v>15</v>
      </c>
      <c r="J4550" s="55">
        <f>IF(D4550="","",VLOOKUP(D4550, 'Товары '!$B$2:$C$78, 2, FALSE))
</f>
        <v>9</v>
      </c>
      <c r="K4550" s="37">
        <f t="shared" si="88"/>
        <v>6</v>
      </c>
    </row>
    <row r="4551">
      <c r="A4551" s="31">
        <v>11.0</v>
      </c>
      <c r="B4551" s="38">
        <v>46025.0</v>
      </c>
      <c r="C4551" s="42">
        <v>0.6546875</v>
      </c>
      <c r="D4551" s="9" t="s">
        <v>21</v>
      </c>
      <c r="E4551" s="19"/>
      <c r="F4551" s="19"/>
      <c r="I4551" s="31">
        <f t="array" ref="I4551">IF(D4551="","",INDEX('Товары '!$D$2:$D$78, MATCH(D4551, 'Товары '!$B$2:$B$78, 0)))
</f>
        <v>15</v>
      </c>
      <c r="J4551" s="55">
        <f>IF(D4551="","",VLOOKUP(D4551, 'Товары '!$B$2:$C$78, 2, FALSE))
</f>
        <v>6.9</v>
      </c>
      <c r="K4551" s="37">
        <f t="shared" si="88"/>
        <v>8.1</v>
      </c>
    </row>
    <row r="4552">
      <c r="A4552" s="31">
        <v>12.0</v>
      </c>
      <c r="B4552" s="38">
        <v>46025.0</v>
      </c>
      <c r="C4552" s="42">
        <v>0.6550810185185185</v>
      </c>
      <c r="D4552" s="9" t="s">
        <v>12</v>
      </c>
      <c r="E4552" s="19"/>
      <c r="F4552" s="19"/>
      <c r="I4552" s="55">
        <f t="array" ref="I4552">IF(D4552="","",INDEX('Товары '!$D$2:$D$78, MATCH(D4552, 'Товары '!$B$2:$B$78, 0)))
</f>
        <v>13</v>
      </c>
      <c r="J4552" s="55">
        <f>IF(D4552="","",VLOOKUP(D4552, 'Товары '!$B$2:$C$78, 2, FALSE))
</f>
        <v>6.4</v>
      </c>
      <c r="K4552" s="37">
        <f t="shared" si="88"/>
        <v>6.6</v>
      </c>
    </row>
    <row r="4553">
      <c r="A4553" s="31">
        <v>13.0</v>
      </c>
      <c r="B4553" s="38">
        <v>46025.0</v>
      </c>
      <c r="C4553" s="42">
        <v>0.723761574074074</v>
      </c>
      <c r="D4553" s="9" t="s">
        <v>21</v>
      </c>
      <c r="E4553" s="19"/>
      <c r="F4553" s="19"/>
      <c r="I4553" s="55">
        <f t="array" ref="I4553">IF(D4553="","",INDEX('Товары '!$D$2:$D$78, MATCH(D4553, 'Товары '!$B$2:$B$78, 0)))
</f>
        <v>15</v>
      </c>
      <c r="J4553" s="55">
        <f>IF(D4553="","",VLOOKUP(D4553, 'Товары '!$B$2:$C$78, 2, FALSE))
</f>
        <v>6.9</v>
      </c>
      <c r="K4553" s="37">
        <f t="shared" si="88"/>
        <v>8.1</v>
      </c>
    </row>
    <row r="4554">
      <c r="A4554" s="31">
        <v>14.0</v>
      </c>
      <c r="B4554" s="38">
        <v>46025.0</v>
      </c>
      <c r="C4554" s="42">
        <v>0.723912037037037</v>
      </c>
      <c r="D4554" s="9" t="s">
        <v>12</v>
      </c>
      <c r="E4554" s="19"/>
      <c r="F4554" s="19"/>
      <c r="I4554" s="55">
        <f t="array" ref="I4554">IF(D4554="","",INDEX('Товары '!$D$2:$D$78, MATCH(D4554, 'Товары '!$B$2:$B$78, 0)))
</f>
        <v>13</v>
      </c>
      <c r="J4554" s="55">
        <f>IF(D4554="","",VLOOKUP(D4554, 'Товары '!$B$2:$C$78, 2, FALSE))
</f>
        <v>6.4</v>
      </c>
      <c r="K4554" s="37">
        <f t="shared" si="88"/>
        <v>6.6</v>
      </c>
    </row>
    <row r="4555">
      <c r="A4555" s="31">
        <v>15.0</v>
      </c>
      <c r="B4555" s="38">
        <v>46025.0</v>
      </c>
      <c r="C4555" s="42">
        <v>0.7382638888888889</v>
      </c>
      <c r="D4555" s="9" t="s">
        <v>21</v>
      </c>
      <c r="E4555" s="19"/>
      <c r="F4555" s="19"/>
      <c r="I4555" s="55">
        <f t="array" ref="I4555">IF(D4555="","",INDEX('Товары '!$D$2:$D$78, MATCH(D4555, 'Товары '!$B$2:$B$78, 0)))
</f>
        <v>15</v>
      </c>
      <c r="J4555" s="55">
        <f>IF(D4555="","",VLOOKUP(D4555, 'Товары '!$B$2:$C$78, 2, FALSE))
</f>
        <v>6.9</v>
      </c>
      <c r="K4555" s="37">
        <f t="shared" si="88"/>
        <v>8.1</v>
      </c>
    </row>
    <row r="4556">
      <c r="A4556" s="31">
        <v>16.0</v>
      </c>
      <c r="B4556" s="32">
        <v>46025.0</v>
      </c>
      <c r="C4556" s="33">
        <v>0.7383680555555555</v>
      </c>
      <c r="D4556" s="9" t="s">
        <v>12</v>
      </c>
      <c r="E4556" s="19"/>
      <c r="F4556" s="19"/>
      <c r="I4556" s="55">
        <f t="array" ref="I4556">IF(D4556="","",INDEX('Товары '!$D$2:$D$78, MATCH(D4556, 'Товары '!$B$2:$B$78, 0)))
</f>
        <v>13</v>
      </c>
      <c r="J4556" s="55">
        <f>IF(D4556="","",VLOOKUP(D4556, 'Товары '!$B$2:$C$78, 2, FALSE))
</f>
        <v>6.4</v>
      </c>
      <c r="K4556" s="37">
        <f t="shared" si="88"/>
        <v>6.6</v>
      </c>
    </row>
    <row r="4557">
      <c r="A4557" s="31">
        <v>17.0</v>
      </c>
      <c r="B4557" s="38">
        <v>46025.0</v>
      </c>
      <c r="C4557" s="42">
        <v>0.7384027777777777</v>
      </c>
      <c r="D4557" s="9" t="s">
        <v>12</v>
      </c>
      <c r="E4557" s="19"/>
      <c r="F4557" s="19"/>
      <c r="I4557" s="55">
        <f t="array" ref="I4557">IF(D4557="","",INDEX('Товары '!$D$2:$D$78, MATCH(D4557, 'Товары '!$B$2:$B$78, 0)))
</f>
        <v>13</v>
      </c>
      <c r="J4557" s="55">
        <f>IF(D4557="","",VLOOKUP(D4557, 'Товары '!$B$2:$C$78, 2, FALSE))
</f>
        <v>6.4</v>
      </c>
      <c r="K4557" s="37">
        <f t="shared" si="88"/>
        <v>6.6</v>
      </c>
    </row>
    <row r="4558">
      <c r="A4558" s="31">
        <v>18.0</v>
      </c>
      <c r="B4558" s="38">
        <v>46025.0</v>
      </c>
      <c r="C4558" s="42">
        <v>0.7444675925925925</v>
      </c>
      <c r="D4558" s="9" t="s">
        <v>14</v>
      </c>
      <c r="E4558" s="19"/>
      <c r="F4558" s="19"/>
      <c r="I4558" s="55">
        <f t="array" ref="I4558">IF(D4558="","",INDEX('Товары '!$D$2:$D$78, MATCH(D4558, 'Товары '!$B$2:$B$78, 0)))
</f>
        <v>15</v>
      </c>
      <c r="J4558" s="55">
        <f>IF(D4558="","",VLOOKUP(D4558, 'Товары '!$B$2:$C$78, 2, FALSE))
</f>
        <v>9</v>
      </c>
      <c r="K4558" s="37">
        <f t="shared" si="88"/>
        <v>6</v>
      </c>
    </row>
    <row r="4559">
      <c r="A4559" s="31">
        <v>19.0</v>
      </c>
      <c r="B4559" s="38">
        <v>46025.0</v>
      </c>
      <c r="C4559" s="42">
        <v>0.7445601851851852</v>
      </c>
      <c r="D4559" s="9" t="s">
        <v>12</v>
      </c>
      <c r="E4559" s="19"/>
      <c r="F4559" s="19"/>
      <c r="I4559" s="55">
        <f t="array" ref="I4559">IF(D4559="","",INDEX('Товары '!$D$2:$D$78, MATCH(D4559, 'Товары '!$B$2:$B$78, 0)))
</f>
        <v>13</v>
      </c>
      <c r="J4559" s="55">
        <f>IF(D4559="","",VLOOKUP(D4559, 'Товары '!$B$2:$C$78, 2, FALSE))
</f>
        <v>6.4</v>
      </c>
      <c r="K4559" s="37">
        <f t="shared" si="88"/>
        <v>6.6</v>
      </c>
    </row>
    <row r="4560">
      <c r="A4560" s="31">
        <v>20.0</v>
      </c>
      <c r="B4560" s="38">
        <v>46025.0</v>
      </c>
      <c r="C4560" s="42">
        <v>0.7929513888888889</v>
      </c>
      <c r="D4560" s="9" t="s">
        <v>14</v>
      </c>
      <c r="E4560" s="19"/>
      <c r="F4560" s="19"/>
      <c r="I4560" s="55">
        <f t="array" ref="I4560">IF(D4560="","",INDEX('Товары '!$D$2:$D$78, MATCH(D4560, 'Товары '!$B$2:$B$78, 0)))
</f>
        <v>15</v>
      </c>
      <c r="J4560" s="55">
        <f>IF(D4560="","",VLOOKUP(D4560, 'Товары '!$B$2:$C$78, 2, FALSE))
</f>
        <v>9</v>
      </c>
      <c r="K4560" s="37">
        <f t="shared" si="88"/>
        <v>6</v>
      </c>
    </row>
    <row r="4561">
      <c r="A4561" s="31">
        <v>21.0</v>
      </c>
      <c r="B4561" s="32">
        <v>46025.0</v>
      </c>
      <c r="C4561" s="33">
        <v>0.7983564814814815</v>
      </c>
      <c r="D4561" s="9" t="s">
        <v>14</v>
      </c>
      <c r="E4561" s="19"/>
      <c r="F4561" s="9">
        <v>5.0</v>
      </c>
      <c r="I4561" s="55">
        <f t="array" ref="I4561">IF(D4561="","",INDEX('Товары '!$D$2:$D$78, MATCH(D4561, 'Товары '!$B$2:$B$78, 0)))
</f>
        <v>15</v>
      </c>
      <c r="J4561" s="55">
        <f>IF(D4561="","",VLOOKUP(D4561, 'Товары '!$B$2:$C$78, 2, FALSE))
</f>
        <v>9</v>
      </c>
      <c r="K4561" s="37">
        <f t="shared" si="88"/>
        <v>1</v>
      </c>
    </row>
    <row r="4562">
      <c r="A4562" s="31">
        <v>22.0</v>
      </c>
      <c r="B4562" s="32">
        <v>46025.0</v>
      </c>
      <c r="C4562" s="33">
        <v>0.7969560185185185</v>
      </c>
      <c r="D4562" s="9" t="s">
        <v>49</v>
      </c>
      <c r="E4562" s="19"/>
      <c r="F4562" s="19"/>
      <c r="I4562" s="55">
        <f t="array" ref="I4562">IF(D4562="","",INDEX('Товары '!$D$2:$D$78, MATCH(D4562, 'Товары '!$B$2:$B$78, 0)))
</f>
        <v>15</v>
      </c>
      <c r="J4562" s="55">
        <f>IF(D4562="","",VLOOKUP(D4562, 'Товары '!$B$2:$C$78, 2, FALSE))
</f>
        <v>8</v>
      </c>
      <c r="K4562" s="37">
        <f t="shared" si="88"/>
        <v>7</v>
      </c>
    </row>
    <row r="4563">
      <c r="A4563" s="31">
        <v>23.0</v>
      </c>
      <c r="B4563" s="38">
        <v>46025.0</v>
      </c>
      <c r="C4563" s="42">
        <v>0.7984722222222222</v>
      </c>
      <c r="D4563" s="9" t="s">
        <v>12</v>
      </c>
      <c r="E4563" s="19"/>
      <c r="F4563" s="19"/>
      <c r="I4563" s="55">
        <f t="array" ref="I4563">IF(D4563="","",INDEX('Товары '!$D$2:$D$78, MATCH(D4563, 'Товары '!$B$2:$B$78, 0)))
</f>
        <v>13</v>
      </c>
      <c r="J4563" s="55">
        <f>IF(D4563="","",VLOOKUP(D4563, 'Товары '!$B$2:$C$78, 2, FALSE))
</f>
        <v>6.4</v>
      </c>
      <c r="K4563" s="37">
        <f t="shared" si="88"/>
        <v>6.6</v>
      </c>
    </row>
    <row r="4564">
      <c r="A4564" s="31">
        <v>24.0</v>
      </c>
      <c r="B4564" s="38">
        <v>46025.0</v>
      </c>
      <c r="C4564" s="42">
        <v>0.8125810185185185</v>
      </c>
      <c r="D4564" s="9" t="s">
        <v>21</v>
      </c>
      <c r="E4564" s="19"/>
      <c r="F4564" s="19"/>
      <c r="I4564" s="55">
        <f t="array" ref="I4564">IF(D4564="","",INDEX('Товары '!$D$2:$D$78, MATCH(D4564, 'Товары '!$B$2:$B$78, 0)))
</f>
        <v>15</v>
      </c>
      <c r="J4564" s="55">
        <f>IF(D4564="","",VLOOKUP(D4564, 'Товары '!$B$2:$C$78, 2, FALSE))
</f>
        <v>6.9</v>
      </c>
      <c r="K4564" s="37">
        <f t="shared" si="88"/>
        <v>8.1</v>
      </c>
    </row>
    <row r="4565">
      <c r="A4565" s="31">
        <v>25.0</v>
      </c>
      <c r="B4565" s="38">
        <v>46025.0</v>
      </c>
      <c r="C4565" s="42">
        <v>0.8125810185185185</v>
      </c>
      <c r="D4565" s="9" t="s">
        <v>12</v>
      </c>
      <c r="E4565" s="19"/>
      <c r="F4565" s="19"/>
      <c r="I4565" s="55">
        <f t="array" ref="I4565">IF(D4565="","",INDEX('Товары '!$D$2:$D$78, MATCH(D4565, 'Товары '!$B$2:$B$78, 0)))
</f>
        <v>13</v>
      </c>
      <c r="J4565" s="55">
        <f>IF(D4565="","",VLOOKUP(D4565, 'Товары '!$B$2:$C$78, 2, FALSE))
</f>
        <v>6.4</v>
      </c>
      <c r="K4565" s="37">
        <f t="shared" si="88"/>
        <v>6.6</v>
      </c>
    </row>
    <row r="4566">
      <c r="A4566" s="31">
        <v>26.0</v>
      </c>
      <c r="B4566" s="38">
        <v>46025.0</v>
      </c>
      <c r="C4566" s="42">
        <v>0.8128819444444444</v>
      </c>
      <c r="D4566" s="9" t="s">
        <v>14</v>
      </c>
      <c r="E4566" s="19"/>
      <c r="F4566" s="19"/>
      <c r="I4566" s="55">
        <f t="array" ref="I4566">IF(D4566="","",INDEX('Товары '!$D$2:$D$78, MATCH(D4566, 'Товары '!$B$2:$B$78, 0)))
</f>
        <v>15</v>
      </c>
      <c r="J4566" s="55">
        <f>IF(D4566="","",VLOOKUP(D4566, 'Товары '!$B$2:$C$78, 2, FALSE))
</f>
        <v>9</v>
      </c>
      <c r="K4566" s="37">
        <f t="shared" si="88"/>
        <v>6</v>
      </c>
    </row>
    <row r="4567">
      <c r="A4567" s="31">
        <v>27.0</v>
      </c>
      <c r="B4567" s="38">
        <v>46025.0</v>
      </c>
      <c r="C4567" s="42">
        <v>0.8129398148148148</v>
      </c>
      <c r="D4567" s="9" t="s">
        <v>14</v>
      </c>
      <c r="E4567" s="19"/>
      <c r="F4567" s="19"/>
      <c r="I4567" s="55">
        <f t="array" ref="I4567">IF(D4567="","",INDEX('Товары '!$D$2:$D$78, MATCH(D4567, 'Товары '!$B$2:$B$78, 0)))
</f>
        <v>15</v>
      </c>
      <c r="J4567" s="55">
        <f>IF(D4567="","",VLOOKUP(D4567, 'Товары '!$B$2:$C$78, 2, FALSE))
</f>
        <v>9</v>
      </c>
      <c r="K4567" s="37">
        <f t="shared" si="88"/>
        <v>6</v>
      </c>
    </row>
    <row r="4568">
      <c r="A4568" s="31">
        <v>28.0</v>
      </c>
      <c r="B4568" s="38">
        <v>46025.0</v>
      </c>
      <c r="C4568" s="42">
        <v>0.8129976851851852</v>
      </c>
      <c r="D4568" s="9" t="s">
        <v>12</v>
      </c>
      <c r="E4568" s="19"/>
      <c r="F4568" s="19"/>
      <c r="I4568" s="55">
        <f t="array" ref="I4568">IF(D4568="","",INDEX('Товары '!$D$2:$D$78, MATCH(D4568, 'Товары '!$B$2:$B$78, 0)))
</f>
        <v>13</v>
      </c>
      <c r="J4568" s="55">
        <f>IF(D4568="","",VLOOKUP(D4568, 'Товары '!$B$2:$C$78, 2, FALSE))
</f>
        <v>6.4</v>
      </c>
      <c r="K4568" s="37">
        <f t="shared" si="88"/>
        <v>6.6</v>
      </c>
    </row>
    <row r="4569">
      <c r="A4569" s="31">
        <v>29.0</v>
      </c>
      <c r="B4569" s="38">
        <v>46025.0</v>
      </c>
      <c r="C4569" s="42">
        <v>0.8535416666666666</v>
      </c>
      <c r="D4569" s="9" t="s">
        <v>11</v>
      </c>
      <c r="E4569" s="19"/>
      <c r="F4569" s="19"/>
      <c r="I4569" s="55">
        <f t="array" ref="I4569">IF(D4569="","",INDEX('Товары '!$D$2:$D$78, MATCH(D4569, 'Товары '!$B$2:$B$78, 0)))
</f>
        <v>15</v>
      </c>
      <c r="J4569" s="55">
        <f>IF(D4569="","",VLOOKUP(D4569, 'Товары '!$B$2:$C$78, 2, FALSE))
</f>
        <v>9</v>
      </c>
      <c r="K4569" s="37">
        <f t="shared" si="88"/>
        <v>6</v>
      </c>
    </row>
    <row r="4570">
      <c r="A4570" s="31">
        <v>30.0</v>
      </c>
      <c r="B4570" s="38">
        <v>46025.0</v>
      </c>
      <c r="C4570" s="42">
        <v>0.8535416666666666</v>
      </c>
      <c r="D4570" s="9" t="s">
        <v>11</v>
      </c>
      <c r="E4570" s="19"/>
      <c r="F4570" s="19"/>
      <c r="I4570" s="55">
        <f t="array" ref="I4570">IF(D4570="","",INDEX('Товары '!$D$2:$D$78, MATCH(D4570, 'Товары '!$B$2:$B$78, 0)))
</f>
        <v>15</v>
      </c>
      <c r="J4570" s="55">
        <f>IF(D4570="","",VLOOKUP(D4570, 'Товары '!$B$2:$C$78, 2, FALSE))
</f>
        <v>9</v>
      </c>
      <c r="K4570" s="37">
        <f t="shared" si="88"/>
        <v>6</v>
      </c>
    </row>
    <row r="4571">
      <c r="A4571" s="31">
        <v>31.0</v>
      </c>
      <c r="B4571" s="32">
        <v>46025.0</v>
      </c>
      <c r="C4571" s="33">
        <v>0.858912037037037</v>
      </c>
      <c r="D4571" s="9" t="s">
        <v>14</v>
      </c>
      <c r="E4571" s="19"/>
      <c r="F4571" s="19"/>
      <c r="I4571" s="55">
        <f t="array" ref="I4571">IF(D4571="","",INDEX('Товары '!$D$2:$D$78, MATCH(D4571, 'Товары '!$B$2:$B$78, 0)))
</f>
        <v>15</v>
      </c>
      <c r="J4571" s="55">
        <f>IF(D4571="","",VLOOKUP(D4571, 'Товары '!$B$2:$C$78, 2, FALSE))
</f>
        <v>9</v>
      </c>
      <c r="K4571" s="37">
        <f t="shared" si="88"/>
        <v>6</v>
      </c>
    </row>
    <row r="4572">
      <c r="A4572" s="31">
        <v>32.0</v>
      </c>
      <c r="B4572" s="32"/>
      <c r="C4572" s="33"/>
      <c r="D4572" s="9"/>
      <c r="E4572" s="19"/>
      <c r="F4572" s="19"/>
      <c r="I4572" s="55" t="str">
        <f t="array" ref="I4572">IF(D4572="","",INDEX('Товары '!$D$2:$D$78, MATCH(D4572, 'Товары '!$B$2:$B$78, 0)))
</f>
        <v/>
      </c>
      <c r="J4572" s="55" t="str">
        <f>IF(D4572="","",VLOOKUP(D4572, 'Товары '!$B$2:$C$78, 2, FALSE))
</f>
        <v/>
      </c>
      <c r="K4572" s="37">
        <f t="shared" si="88"/>
        <v>0</v>
      </c>
    </row>
    <row r="4573">
      <c r="A4573" s="31">
        <v>33.0</v>
      </c>
      <c r="B4573" s="32"/>
      <c r="C4573" s="33"/>
      <c r="D4573" s="9"/>
      <c r="E4573" s="19"/>
      <c r="F4573" s="19"/>
      <c r="I4573" s="55" t="str">
        <f t="array" ref="I4573">IF(D4573="","",INDEX('Товары '!$D$2:$D$78, MATCH(D4573, 'Товары '!$B$2:$B$78, 0)))
</f>
        <v/>
      </c>
      <c r="J4573" s="55" t="str">
        <f>IF(D4573="","",VLOOKUP(D4573, 'Товары '!$B$2:$C$78, 2, FALSE))
</f>
        <v/>
      </c>
      <c r="K4573" s="37">
        <f t="shared" si="88"/>
        <v>0</v>
      </c>
    </row>
    <row r="4574">
      <c r="A4574" s="31">
        <v>34.0</v>
      </c>
      <c r="B4574" s="32"/>
      <c r="C4574" s="33"/>
      <c r="D4574" s="9"/>
      <c r="E4574" s="19"/>
      <c r="F4574" s="19"/>
      <c r="I4574" s="55" t="str">
        <f t="array" ref="I4574">IF(D4574="","",INDEX('Товары '!$D$2:$D$78, MATCH(D4574, 'Товары '!$B$2:$B$78, 0)))
</f>
        <v/>
      </c>
      <c r="J4574" s="55" t="str">
        <f>IF(D4574="","",VLOOKUP(D4574, 'Товары '!$B$2:$C$78, 2, FALSE))
</f>
        <v/>
      </c>
      <c r="K4574" s="37">
        <f t="shared" si="88"/>
        <v>0</v>
      </c>
    </row>
    <row r="4575">
      <c r="A4575" s="31">
        <v>35.0</v>
      </c>
      <c r="B4575" s="32"/>
      <c r="C4575" s="33"/>
      <c r="D4575" s="9"/>
      <c r="E4575" s="19"/>
      <c r="F4575" s="19"/>
      <c r="I4575" s="44" t="str">
        <f t="array" ref="I4575">IF(D4575="","",INDEX('Товары '!$D$2:$D$78, MATCH(D4575, 'Товары '!$B$2:$B$78, 0)))
</f>
        <v/>
      </c>
      <c r="J4575" s="44" t="str">
        <f>IF(D4575="","",VLOOKUP(D4575, 'Товары '!$B$2:$C$78, 2, FALSE))
</f>
        <v/>
      </c>
      <c r="K4575" s="37">
        <f t="shared" si="88"/>
        <v>0</v>
      </c>
    </row>
    <row r="4576">
      <c r="A4576" s="31">
        <v>36.0</v>
      </c>
      <c r="B4576" s="32"/>
      <c r="C4576" s="33"/>
      <c r="D4576" s="9"/>
      <c r="E4576" s="19"/>
      <c r="F4576" s="19"/>
      <c r="I4576" s="44" t="str">
        <f t="array" ref="I4576">IF(D4576="","",INDEX('Товары '!$D$2:$D$78, MATCH(D4576, 'Товары '!$B$2:$B$78, 0)))
</f>
        <v/>
      </c>
      <c r="J4576" s="44" t="str">
        <f>IF(D4576="","",VLOOKUP(D4576, 'Товары '!$B$2:$C$78, 2, FALSE))
</f>
        <v/>
      </c>
      <c r="K4576" s="37">
        <f t="shared" si="88"/>
        <v>0</v>
      </c>
    </row>
    <row r="4577">
      <c r="A4577" s="31">
        <v>37.0</v>
      </c>
      <c r="B4577" s="32"/>
      <c r="C4577" s="33"/>
      <c r="D4577" s="9"/>
      <c r="E4577" s="19"/>
      <c r="F4577" s="19"/>
      <c r="I4577" s="44" t="str">
        <f t="array" ref="I4577">IF(D4577="","",INDEX('Товары '!$D$2:$D$78, MATCH(D4577, 'Товары '!$B$2:$B$78, 0)))
</f>
        <v/>
      </c>
      <c r="J4577" s="44" t="str">
        <f>IF(D4577="","",VLOOKUP(D4577, 'Товары '!$B$2:$C$78, 2, FALSE))
</f>
        <v/>
      </c>
      <c r="K4577" s="37">
        <f t="shared" si="88"/>
        <v>0</v>
      </c>
    </row>
    <row r="4578">
      <c r="A4578" s="31">
        <v>38.0</v>
      </c>
      <c r="B4578" s="32"/>
      <c r="C4578" s="33"/>
      <c r="D4578" s="9"/>
      <c r="E4578" s="19"/>
      <c r="F4578" s="19"/>
      <c r="I4578" s="44" t="str">
        <f t="array" ref="I4578">IF(D4578="","",INDEX('Товары '!$D$2:$D$78, MATCH(D4578, 'Товары '!$B$2:$B$78, 0)))
</f>
        <v/>
      </c>
      <c r="J4578" s="44" t="str">
        <f>IF(D4578="","",VLOOKUP(D4578, 'Товары '!$B$2:$C$78, 2, FALSE))
</f>
        <v/>
      </c>
      <c r="K4578" s="37">
        <f t="shared" si="88"/>
        <v>0</v>
      </c>
    </row>
    <row r="4579">
      <c r="A4579" s="31">
        <v>39.0</v>
      </c>
      <c r="B4579" s="32"/>
      <c r="C4579" s="33"/>
      <c r="D4579" s="9"/>
      <c r="E4579" s="19"/>
      <c r="F4579" s="19"/>
      <c r="I4579" s="44" t="str">
        <f t="array" ref="I4579">IF(D4579="","",INDEX('Товары '!$D$2:$D$78, MATCH(D4579, 'Товары '!$B$2:$B$78, 0)))
</f>
        <v/>
      </c>
      <c r="J4579" s="44" t="str">
        <f>IF(D4579="","",VLOOKUP(D4579, 'Товары '!$B$2:$C$78, 2, FALSE))
</f>
        <v/>
      </c>
      <c r="K4579" s="37">
        <f t="shared" si="88"/>
        <v>0</v>
      </c>
    </row>
    <row r="4580">
      <c r="A4580" s="31">
        <v>40.0</v>
      </c>
      <c r="B4580" s="32"/>
      <c r="C4580" s="33"/>
      <c r="D4580" s="9"/>
      <c r="E4580" s="19"/>
      <c r="F4580" s="19"/>
      <c r="I4580" s="44" t="str">
        <f t="array" ref="I4580">IF(D4580="","",INDEX('Товары '!$D$2:$D$78, MATCH(D4580, 'Товары '!$B$2:$B$78, 0)))
</f>
        <v/>
      </c>
      <c r="J4580" s="44" t="str">
        <f>IF(D4580="","",VLOOKUP(D4580, 'Товары '!$B$2:$C$78, 2, FALSE))
</f>
        <v/>
      </c>
      <c r="K4580" s="37">
        <f t="shared" si="88"/>
        <v>0</v>
      </c>
    </row>
    <row r="4581">
      <c r="A4581" s="31">
        <v>41.0</v>
      </c>
      <c r="B4581" s="32"/>
      <c r="C4581" s="33"/>
      <c r="D4581" s="9"/>
      <c r="E4581" s="19"/>
      <c r="F4581" s="19"/>
      <c r="I4581" s="44" t="str">
        <f t="array" ref="I4581">IF(D4581="","",INDEX('Товары '!$D$2:$D$78, MATCH(D4581, 'Товары '!$B$2:$B$78, 0)))
</f>
        <v/>
      </c>
      <c r="J4581" s="44" t="str">
        <f>IF(D4581="","",VLOOKUP(D4581, 'Товары '!$B$2:$C$78, 2, FALSE))
</f>
        <v/>
      </c>
      <c r="K4581" s="37">
        <f t="shared" si="88"/>
        <v>0</v>
      </c>
    </row>
    <row r="4582">
      <c r="A4582" s="31">
        <v>42.0</v>
      </c>
      <c r="B4582" s="45"/>
      <c r="C4582" s="46"/>
      <c r="D4582" s="9"/>
      <c r="E4582" s="19"/>
      <c r="F4582" s="19"/>
      <c r="I4582" s="44" t="str">
        <f t="array" ref="I4582">IF(D4582="","",INDEX('Товары '!$D$2:$D$78, MATCH(D4582, 'Товары '!$B$2:$B$78, 0)))
</f>
        <v/>
      </c>
      <c r="J4582" s="44" t="str">
        <f>IF(D4582="","",VLOOKUP(D4582, 'Товары '!$B$2:$C$78, 2, FALSE))
</f>
        <v/>
      </c>
      <c r="K4582" s="37">
        <f t="shared" si="88"/>
        <v>0</v>
      </c>
    </row>
    <row r="4583">
      <c r="A4583" s="31">
        <v>43.0</v>
      </c>
      <c r="B4583" s="32"/>
      <c r="C4583" s="33"/>
      <c r="D4583" s="9"/>
      <c r="E4583" s="19"/>
      <c r="F4583" s="19"/>
      <c r="I4583" s="44" t="str">
        <f t="array" ref="I4583">IF(D4583="","",INDEX('Товары '!$D$2:$D$78, MATCH(D4583, 'Товары '!$B$2:$B$78, 0)))
</f>
        <v/>
      </c>
      <c r="J4583" s="44" t="str">
        <f>IF(D4583="","",VLOOKUP(D4583, 'Товары '!$B$2:$C$78, 2, FALSE))
</f>
        <v/>
      </c>
      <c r="K4583" s="37">
        <f t="shared" si="88"/>
        <v>0</v>
      </c>
    </row>
    <row r="4584">
      <c r="A4584" s="31">
        <v>44.0</v>
      </c>
      <c r="B4584" s="45"/>
      <c r="C4584" s="46"/>
      <c r="D4584" s="9"/>
      <c r="E4584" s="19"/>
      <c r="F4584" s="19"/>
      <c r="I4584" s="19" t="str">
        <f t="array" ref="I4584">IF(D4584="","",INDEX('Товары '!$D$2:$D$78, MATCH(D4584, 'Товары '!$B$2:$B$78, 0)))
</f>
        <v/>
      </c>
      <c r="J4584" s="19" t="str">
        <f>IF(D4584="","",VLOOKUP(D4584, 'Товары '!$B$2:$C$78, 2, FALSE))
</f>
        <v/>
      </c>
      <c r="K4584" s="37">
        <f t="shared" si="88"/>
        <v>0</v>
      </c>
    </row>
    <row r="4585">
      <c r="A4585" s="31">
        <v>45.0</v>
      </c>
      <c r="B4585" s="45"/>
      <c r="C4585" s="46"/>
      <c r="D4585" s="9"/>
      <c r="E4585" s="19"/>
      <c r="F4585" s="19"/>
      <c r="I4585" s="19" t="str">
        <f t="array" ref="I4585">IF(D4585="","",INDEX('Товары '!$D$2:$D$78, MATCH(D4585, 'Товары '!$B$2:$B$78, 0)))
</f>
        <v/>
      </c>
      <c r="J4585" s="19" t="str">
        <f>IF(D4585="","",VLOOKUP(D4585, 'Товары '!$B$2:$C$78, 2, FALSE))
</f>
        <v/>
      </c>
      <c r="K4585" s="37">
        <f t="shared" si="88"/>
        <v>0</v>
      </c>
    </row>
    <row r="4586">
      <c r="A4586" s="31">
        <v>46.0</v>
      </c>
      <c r="B4586" s="45"/>
      <c r="C4586" s="46"/>
      <c r="D4586" s="23"/>
      <c r="E4586" s="19"/>
      <c r="F4586" s="19"/>
      <c r="I4586" s="19" t="str">
        <f t="array" ref="I4586">IF(D4586="","",INDEX('Товары '!$D$2:$D$78, MATCH(D4586, 'Товары '!$B$2:$B$78, 0)))
</f>
        <v/>
      </c>
      <c r="J4586" s="19" t="str">
        <f>IF(D4586="","",VLOOKUP(D4586, 'Товары '!$B$2:$C$78, 2, FALSE))
</f>
        <v/>
      </c>
      <c r="K4586" s="37">
        <f t="shared" si="88"/>
        <v>0</v>
      </c>
    </row>
    <row r="4587">
      <c r="A4587" s="31">
        <v>47.0</v>
      </c>
      <c r="B4587" s="45"/>
      <c r="C4587" s="46"/>
      <c r="D4587" s="23"/>
      <c r="E4587" s="19"/>
      <c r="F4587" s="19"/>
      <c r="I4587" s="19" t="str">
        <f t="array" ref="I4587">IF(D4587="","",INDEX('Товары '!$D$2:$D$78, MATCH(D4587, 'Товары '!$B$2:$B$78, 0)))
</f>
        <v/>
      </c>
      <c r="J4587" s="19" t="str">
        <f>IF(D4587="","",VLOOKUP(D4587, 'Товары '!$B$2:$C$78, 2, FALSE))
</f>
        <v/>
      </c>
      <c r="K4587" s="37">
        <f t="shared" si="88"/>
        <v>0</v>
      </c>
    </row>
    <row r="4588">
      <c r="A4588" s="31">
        <v>48.0</v>
      </c>
      <c r="B4588" s="45"/>
      <c r="C4588" s="46"/>
      <c r="D4588" s="23"/>
      <c r="E4588" s="19"/>
      <c r="F4588" s="19"/>
      <c r="I4588" s="19" t="str">
        <f t="array" ref="I4588">IF(D4588="","",INDEX('Товары '!$D$2:$D$78, MATCH(D4588, 'Товары '!$B$2:$B$78, 0)))
</f>
        <v/>
      </c>
      <c r="J4588" s="19" t="str">
        <f>IF(D4588="","",VLOOKUP(D4588, 'Товары '!$B$2:$C$78, 2, FALSE))
</f>
        <v/>
      </c>
      <c r="K4588" s="37">
        <f t="shared" si="88"/>
        <v>0</v>
      </c>
    </row>
    <row r="4589">
      <c r="A4589" s="31">
        <v>49.0</v>
      </c>
      <c r="B4589" s="45"/>
      <c r="C4589" s="46"/>
      <c r="D4589" s="23"/>
      <c r="E4589" s="19"/>
      <c r="F4589" s="19"/>
      <c r="I4589" s="19" t="str">
        <f t="array" ref="I4589">IF(D4589="","",INDEX('Товары '!$D$2:$D$78, MATCH(D4589, 'Товары '!$B$2:$B$78, 0)))
</f>
        <v/>
      </c>
      <c r="J4589" s="19" t="str">
        <f>IF(D4589="","",VLOOKUP(D4589, 'Товары '!$B$2:$C$78, 2, FALSE))
</f>
        <v/>
      </c>
      <c r="K4589" s="37">
        <f t="shared" si="88"/>
        <v>0</v>
      </c>
    </row>
    <row r="4590">
      <c r="A4590" s="31">
        <v>50.0</v>
      </c>
      <c r="B4590" s="45"/>
      <c r="C4590" s="46"/>
      <c r="D4590" s="23"/>
      <c r="E4590" s="19"/>
      <c r="F4590" s="19"/>
      <c r="I4590" s="19" t="str">
        <f t="array" ref="I4590">IF(D4590="","",INDEX('Товары '!$D$2:$D$78, MATCH(D4590, 'Товары '!$B$2:$B$78, 0)))
</f>
        <v/>
      </c>
      <c r="J4590" s="19" t="str">
        <f>IF(D4590="","",VLOOKUP(D4590, 'Товары '!$B$2:$C$78, 2, FALSE))
</f>
        <v/>
      </c>
      <c r="K4590" s="37">
        <f t="shared" si="88"/>
        <v>0</v>
      </c>
    </row>
    <row r="4591">
      <c r="A4591" s="31">
        <v>51.0</v>
      </c>
      <c r="B4591" s="45"/>
      <c r="C4591" s="46"/>
      <c r="D4591" s="23"/>
      <c r="E4591" s="19"/>
      <c r="F4591" s="19"/>
      <c r="I4591" s="19" t="str">
        <f t="array" ref="I4591">IF(D4591="","",INDEX('Товары '!$D$2:$D$78, MATCH(D4591, 'Товары '!$B$2:$B$78, 0)))
</f>
        <v/>
      </c>
      <c r="J4591" s="19" t="str">
        <f>IF(D4591="","",VLOOKUP(D4591, 'Товары '!$B$2:$C$78, 2, FALSE))
</f>
        <v/>
      </c>
      <c r="K4591" s="37">
        <f t="shared" si="88"/>
        <v>0</v>
      </c>
    </row>
    <row r="4592">
      <c r="A4592" s="31">
        <v>52.0</v>
      </c>
      <c r="B4592" s="45"/>
      <c r="C4592" s="46"/>
      <c r="D4592" s="23"/>
      <c r="E4592" s="19"/>
      <c r="F4592" s="19"/>
      <c r="I4592" s="19" t="str">
        <f t="array" ref="I4592">IF(D4592="","",INDEX('Товары '!$D$2:$D$78, MATCH(D4592, 'Товары '!$B$2:$B$78, 0)))
</f>
        <v/>
      </c>
      <c r="J4592" s="19" t="str">
        <f>IF(D4592="","",VLOOKUP(D4592, 'Товары '!$B$2:$C$78, 2, FALSE))
</f>
        <v/>
      </c>
      <c r="K4592" s="37">
        <f t="shared" si="88"/>
        <v>0</v>
      </c>
    </row>
    <row r="4593">
      <c r="A4593" s="31">
        <v>53.0</v>
      </c>
      <c r="B4593" s="45"/>
      <c r="C4593" s="46"/>
      <c r="D4593" s="23"/>
      <c r="E4593" s="19"/>
      <c r="F4593" s="19"/>
      <c r="I4593" s="19" t="str">
        <f t="array" ref="I4593">IF(D4593="","",INDEX('Товары '!$D$2:$D$78, MATCH(D4593, 'Товары '!$B$2:$B$78, 0)))
</f>
        <v/>
      </c>
      <c r="J4593" s="19" t="str">
        <f>IF(D4593="","",VLOOKUP(D4593, 'Товары '!$B$2:$C$78, 2, FALSE))
</f>
        <v/>
      </c>
      <c r="K4593" s="37">
        <f t="shared" si="88"/>
        <v>0</v>
      </c>
    </row>
    <row r="4594">
      <c r="A4594" s="31">
        <v>54.0</v>
      </c>
      <c r="B4594" s="45"/>
      <c r="C4594" s="46"/>
      <c r="D4594" s="23"/>
      <c r="E4594" s="19"/>
      <c r="F4594" s="19"/>
      <c r="I4594" s="19" t="str">
        <f t="array" ref="I4594">IF(D4594="","",INDEX('Товары '!$D$2:$D$78, MATCH(D4594, 'Товары '!$B$2:$B$78, 0)))
</f>
        <v/>
      </c>
      <c r="J4594" s="19" t="str">
        <f>IF(D4594="","",VLOOKUP(D4594, 'Товары '!$B$2:$C$78, 2, FALSE))
</f>
        <v/>
      </c>
      <c r="K4594" s="37">
        <f t="shared" si="88"/>
        <v>0</v>
      </c>
    </row>
    <row r="4595">
      <c r="A4595" s="31">
        <v>55.0</v>
      </c>
      <c r="B4595" s="45"/>
      <c r="C4595" s="46"/>
      <c r="D4595" s="23"/>
      <c r="E4595" s="19"/>
      <c r="F4595" s="19"/>
      <c r="I4595" s="19" t="str">
        <f t="array" ref="I4595">IF(D4595="","",INDEX('Товары '!$D$2:$D$78, MATCH(D4595, 'Товары '!$B$2:$B$78, 0)))
</f>
        <v/>
      </c>
      <c r="J4595" s="19" t="str">
        <f>IF(D4595="","",VLOOKUP(D4595, 'Товары '!$B$2:$C$78, 2, FALSE))
</f>
        <v/>
      </c>
      <c r="K4595" s="37">
        <f t="shared" si="88"/>
        <v>0</v>
      </c>
    </row>
    <row r="4596">
      <c r="A4596" s="31">
        <v>56.0</v>
      </c>
      <c r="B4596" s="45"/>
      <c r="C4596" s="46"/>
      <c r="D4596" s="23"/>
      <c r="E4596" s="19"/>
      <c r="F4596" s="19"/>
      <c r="I4596" s="19" t="str">
        <f t="array" ref="I4596">IF(D4596="","",INDEX('Товары '!$D$2:$D$78, MATCH(D4596, 'Товары '!$B$2:$B$78, 0)))
</f>
        <v/>
      </c>
      <c r="J4596" s="19" t="str">
        <f>IF(D4596="","",VLOOKUP(D4596, 'Товары '!$B$2:$C$78, 2, FALSE))
</f>
        <v/>
      </c>
      <c r="K4596" s="37">
        <f t="shared" si="88"/>
        <v>0</v>
      </c>
    </row>
    <row r="4597">
      <c r="A4597" s="31">
        <v>57.0</v>
      </c>
      <c r="B4597" s="45"/>
      <c r="C4597" s="46"/>
      <c r="D4597" s="23"/>
      <c r="E4597" s="19"/>
      <c r="F4597" s="19"/>
      <c r="I4597" s="19" t="str">
        <f t="array" ref="I4597">IF(D4597="","",INDEX('Товары '!$D$2:$D$78, MATCH(D4597, 'Товары '!$B$2:$B$78, 0)))
</f>
        <v/>
      </c>
      <c r="J4597" s="19" t="str">
        <f>IF(D4597="","",VLOOKUP(D4597, 'Товары '!$B$2:$C$78, 2, FALSE))
</f>
        <v/>
      </c>
      <c r="K4597" s="37">
        <f t="shared" si="88"/>
        <v>0</v>
      </c>
    </row>
    <row r="4598">
      <c r="A4598" s="31">
        <v>58.0</v>
      </c>
      <c r="B4598" s="45"/>
      <c r="C4598" s="46"/>
      <c r="D4598" s="23"/>
      <c r="E4598" s="19"/>
      <c r="F4598" s="19"/>
      <c r="I4598" s="19" t="str">
        <f t="array" ref="I4598">IF(D4598="","",INDEX('Товары '!$D$2:$D$78, MATCH(D4598, 'Товары '!$B$2:$B$78, 0)))
</f>
        <v/>
      </c>
      <c r="J4598" s="19" t="str">
        <f>IF(D4598="","",VLOOKUP(D4598, 'Товары '!$B$2:$C$78, 2, FALSE))
</f>
        <v/>
      </c>
      <c r="K4598" s="37">
        <f t="shared" si="88"/>
        <v>0</v>
      </c>
    </row>
    <row r="4599">
      <c r="A4599" s="31">
        <v>59.0</v>
      </c>
      <c r="B4599" s="45"/>
      <c r="C4599" s="46"/>
      <c r="D4599" s="23"/>
      <c r="E4599" s="19"/>
      <c r="F4599" s="19"/>
      <c r="I4599" s="19" t="str">
        <f t="array" ref="I4599">IF(D4599="","",INDEX('Товары '!$D$2:$D$78, MATCH(D4599, 'Товары '!$B$2:$B$78, 0)))
</f>
        <v/>
      </c>
      <c r="J4599" s="19" t="str">
        <f>IF(D4599="","",VLOOKUP(D4599, 'Товары '!$B$2:$C$78, 2, FALSE))
</f>
        <v/>
      </c>
      <c r="K4599" s="37">
        <f t="shared" si="88"/>
        <v>0</v>
      </c>
    </row>
    <row r="4600">
      <c r="A4600" s="31">
        <v>60.0</v>
      </c>
      <c r="B4600" s="45"/>
      <c r="C4600" s="46"/>
      <c r="D4600" s="23"/>
      <c r="E4600" s="19"/>
      <c r="F4600" s="19"/>
      <c r="I4600" s="19" t="str">
        <f t="array" ref="I4600">IF(D4600="","",INDEX('Товары '!$D$2:$D$78, MATCH(D4600, 'Товары '!$B$2:$B$78, 0)))
</f>
        <v/>
      </c>
      <c r="J4600" s="19" t="str">
        <f>IF(D4600="","",VLOOKUP(D4600, 'Товары '!$B$2:$C$78, 2, FALSE))
</f>
        <v/>
      </c>
      <c r="K4600" s="37">
        <f t="shared" si="88"/>
        <v>0</v>
      </c>
    </row>
    <row r="4601">
      <c r="A4601" s="31">
        <v>61.0</v>
      </c>
      <c r="B4601" s="45"/>
      <c r="C4601" s="46"/>
      <c r="D4601" s="23"/>
      <c r="E4601" s="19"/>
      <c r="F4601" s="19"/>
      <c r="I4601" s="19" t="str">
        <f t="array" ref="I4601">IF(D4601="","",INDEX('Товары '!$D$2:$D$78, MATCH(D4601, 'Товары '!$B$2:$B$78, 0)))
</f>
        <v/>
      </c>
      <c r="J4601" s="19" t="str">
        <f>IF(D4601="","",VLOOKUP(D4601, 'Товары '!$B$2:$C$78, 2, FALSE))
</f>
        <v/>
      </c>
      <c r="K4601" s="37">
        <f t="shared" si="88"/>
        <v>0</v>
      </c>
    </row>
    <row r="4602">
      <c r="A4602" s="31">
        <v>62.0</v>
      </c>
      <c r="B4602" s="45"/>
      <c r="C4602" s="46"/>
      <c r="D4602" s="23"/>
      <c r="E4602" s="19"/>
      <c r="F4602" s="19"/>
      <c r="I4602" s="19" t="str">
        <f t="array" ref="I4602">IF(D4602="","",INDEX('Товары '!$D$2:$D$78, MATCH(D4602, 'Товары '!$B$2:$B$78, 0)))
</f>
        <v/>
      </c>
      <c r="J4602" s="19" t="str">
        <f>IF(D4602="","",VLOOKUP(D4602, 'Товары '!$B$2:$C$78, 2, FALSE))
</f>
        <v/>
      </c>
      <c r="K4602" s="37">
        <f t="shared" si="88"/>
        <v>0</v>
      </c>
    </row>
    <row r="4603">
      <c r="A4603" s="24" t="s">
        <v>0</v>
      </c>
      <c r="B4603" s="25" t="s">
        <v>1</v>
      </c>
      <c r="C4603" s="26" t="s">
        <v>2</v>
      </c>
      <c r="D4603" s="27" t="s">
        <v>3</v>
      </c>
      <c r="E4603" s="24" t="s">
        <v>4</v>
      </c>
      <c r="F4603" s="24" t="s">
        <v>5</v>
      </c>
      <c r="G4603" s="28" t="s">
        <v>6</v>
      </c>
      <c r="H4603" s="47" t="s">
        <v>7</v>
      </c>
      <c r="I4603" s="24" t="s">
        <v>8</v>
      </c>
      <c r="J4603" s="24" t="s">
        <v>9</v>
      </c>
      <c r="K4603" s="30" t="s">
        <v>10</v>
      </c>
    </row>
    <row r="4606">
      <c r="A4606" s="31">
        <v>1.0</v>
      </c>
      <c r="B4606" s="38">
        <v>46026.0</v>
      </c>
      <c r="C4606" s="42">
        <v>0.5746064814814815</v>
      </c>
      <c r="D4606" s="9" t="s">
        <v>16</v>
      </c>
      <c r="E4606" s="19"/>
      <c r="F4606" s="19"/>
      <c r="G4606" s="53">
        <f>SUM(K4606:K4667)</f>
        <v>254.7</v>
      </c>
      <c r="H4606" s="54">
        <f>SUM(J4606:K4667)</f>
        <v>551</v>
      </c>
      <c r="I4606" s="55">
        <f t="array" ref="I4606">IF(D4606="","",INDEX('Товары '!$D$2:$D$78, MATCH(D4606, 'Товары '!$B$2:$B$78, 0)))
</f>
        <v>15</v>
      </c>
      <c r="J4606" s="55">
        <f>IF(D4606="","",VLOOKUP(D4606, 'Товары '!$B$2:$C$78, 2, FALSE))
</f>
        <v>8.5</v>
      </c>
      <c r="K4606" s="37">
        <f t="shared" ref="K4606:K4667" si="89">IF(OR(I4606="", J4606=""), "", VALUE(I4606) - VALUE(J4606))-F4606
</f>
        <v>6.5</v>
      </c>
    </row>
    <row r="4607">
      <c r="A4607" s="31">
        <v>2.0</v>
      </c>
      <c r="B4607" s="38">
        <v>46026.0</v>
      </c>
      <c r="C4607" s="39">
        <v>0.6097685185185185</v>
      </c>
      <c r="D4607" s="9" t="s">
        <v>21</v>
      </c>
      <c r="E4607" s="19"/>
      <c r="F4607" s="9"/>
      <c r="I4607" s="55">
        <f t="array" ref="I4607">IF(D4607="","",INDEX('Товары '!$D$2:$D$78, MATCH(D4607, 'Товары '!$B$2:$B$78, 0)))
</f>
        <v>15</v>
      </c>
      <c r="J4607" s="55">
        <f>IF(D4607="","",VLOOKUP(D4607, 'Товары '!$B$2:$C$78, 2, FALSE))
</f>
        <v>6.9</v>
      </c>
      <c r="K4607" s="37">
        <f t="shared" si="89"/>
        <v>8.1</v>
      </c>
    </row>
    <row r="4608">
      <c r="A4608" s="31">
        <v>3.0</v>
      </c>
      <c r="B4608" s="41">
        <v>46026.0</v>
      </c>
      <c r="C4608" s="42">
        <v>0.6121064814814815</v>
      </c>
      <c r="D4608" s="9" t="s">
        <v>22</v>
      </c>
      <c r="E4608" s="19"/>
      <c r="F4608" s="19"/>
      <c r="I4608" s="55">
        <f t="array" ref="I4608">IF(D4608="","",INDEX('Товары '!$D$2:$D$78, MATCH(D4608, 'Товары '!$B$2:$B$78, 0)))
</f>
        <v>15</v>
      </c>
      <c r="J4608" s="55">
        <f>IF(D4608="","",VLOOKUP(D4608, 'Товары '!$B$2:$C$78, 2, FALSE))
</f>
        <v>6</v>
      </c>
      <c r="K4608" s="37">
        <f t="shared" si="89"/>
        <v>9</v>
      </c>
    </row>
    <row r="4609">
      <c r="A4609" s="31">
        <v>4.0</v>
      </c>
      <c r="B4609" s="41">
        <v>46026.0</v>
      </c>
      <c r="C4609" s="42">
        <v>0.6121064814814815</v>
      </c>
      <c r="D4609" s="9" t="s">
        <v>18</v>
      </c>
      <c r="E4609" s="19"/>
      <c r="F4609" s="19"/>
      <c r="I4609" s="55">
        <f t="array" ref="I4609">IF(D4609="","",INDEX('Товары '!$D$2:$D$78, MATCH(D4609, 'Товары '!$B$2:$B$78, 0)))
</f>
        <v>15</v>
      </c>
      <c r="J4609" s="55">
        <f>IF(D4609="","",VLOOKUP(D4609, 'Товары '!$B$2:$C$78, 2, FALSE))
</f>
        <v>8</v>
      </c>
      <c r="K4609" s="37">
        <f t="shared" si="89"/>
        <v>7</v>
      </c>
    </row>
    <row r="4610">
      <c r="A4610" s="31">
        <v>5.0</v>
      </c>
      <c r="B4610" s="41">
        <v>46026.0</v>
      </c>
      <c r="C4610" s="42">
        <v>0.6188310185185185</v>
      </c>
      <c r="D4610" s="9" t="s">
        <v>22</v>
      </c>
      <c r="E4610" s="19"/>
      <c r="F4610" s="19"/>
      <c r="I4610" s="55">
        <f t="array" ref="I4610">IF(D4610="","",INDEX('Товары '!$D$2:$D$78, MATCH(D4610, 'Товары '!$B$2:$B$78, 0)))
</f>
        <v>15</v>
      </c>
      <c r="J4610" s="55">
        <f>IF(D4610="","",VLOOKUP(D4610, 'Товары '!$B$2:$C$78, 2, FALSE))
</f>
        <v>6</v>
      </c>
      <c r="K4610" s="37">
        <f t="shared" si="89"/>
        <v>9</v>
      </c>
    </row>
    <row r="4611">
      <c r="A4611" s="31">
        <v>6.0</v>
      </c>
      <c r="B4611" s="38">
        <v>46026.0</v>
      </c>
      <c r="C4611" s="42">
        <v>0.6199537037037037</v>
      </c>
      <c r="D4611" s="9" t="s">
        <v>14</v>
      </c>
      <c r="E4611" s="19"/>
      <c r="F4611" s="19"/>
      <c r="I4611" s="55">
        <f t="array" ref="I4611">IF(D4611="","",INDEX('Товары '!$D$2:$D$78, MATCH(D4611, 'Товары '!$B$2:$B$78, 0)))
</f>
        <v>15</v>
      </c>
      <c r="J4611" s="55">
        <f>IF(D4611="","",VLOOKUP(D4611, 'Товары '!$B$2:$C$78, 2, FALSE))
</f>
        <v>9</v>
      </c>
      <c r="K4611" s="37">
        <f t="shared" si="89"/>
        <v>6</v>
      </c>
    </row>
    <row r="4612">
      <c r="A4612" s="31">
        <v>7.0</v>
      </c>
      <c r="B4612" s="38">
        <v>46026.0</v>
      </c>
      <c r="C4612" s="42">
        <v>0.6200810185185185</v>
      </c>
      <c r="D4612" s="9" t="s">
        <v>14</v>
      </c>
      <c r="E4612" s="19"/>
      <c r="F4612" s="19"/>
      <c r="I4612" s="55">
        <f t="array" ref="I4612">IF(D4612="","",INDEX('Товары '!$D$2:$D$78, MATCH(D4612, 'Товары '!$B$2:$B$78, 0)))
</f>
        <v>15</v>
      </c>
      <c r="J4612" s="55">
        <f>IF(D4612="","",VLOOKUP(D4612, 'Товары '!$B$2:$C$78, 2, FALSE))
</f>
        <v>9</v>
      </c>
      <c r="K4612" s="37">
        <f t="shared" si="89"/>
        <v>6</v>
      </c>
    </row>
    <row r="4613">
      <c r="A4613" s="31">
        <v>8.0</v>
      </c>
      <c r="B4613" s="38">
        <v>46026.0</v>
      </c>
      <c r="C4613" s="42">
        <v>0.6612152777777778</v>
      </c>
      <c r="D4613" s="9" t="s">
        <v>23</v>
      </c>
      <c r="E4613" s="19"/>
      <c r="F4613" s="9"/>
      <c r="I4613" s="55">
        <f t="array" ref="I4613">IF(D4613="","",INDEX('Товары '!$D$2:$D$78, MATCH(D4613, 'Товары '!$B$2:$B$78, 0)))
</f>
        <v>15</v>
      </c>
      <c r="J4613" s="55">
        <f>IF(D4613="","",VLOOKUP(D4613, 'Товары '!$B$2:$C$78, 2, FALSE))
</f>
        <v>8.5</v>
      </c>
      <c r="K4613" s="37">
        <f t="shared" si="89"/>
        <v>6.5</v>
      </c>
    </row>
    <row r="4614">
      <c r="A4614" s="31">
        <v>9.0</v>
      </c>
      <c r="B4614" s="38">
        <v>46026.0</v>
      </c>
      <c r="C4614" s="42">
        <v>0.6613194444444445</v>
      </c>
      <c r="D4614" s="9" t="s">
        <v>14</v>
      </c>
      <c r="E4614" s="19"/>
      <c r="F4614" s="31"/>
      <c r="I4614" s="55">
        <f t="array" ref="I4614">IF(D4614="","",INDEX('Товары '!$D$2:$D$78, MATCH(D4614, 'Товары '!$B$2:$B$78, 0)))
</f>
        <v>15</v>
      </c>
      <c r="J4614" s="55">
        <f>IF(D4614="","",VLOOKUP(D4614, 'Товары '!$B$2:$C$78, 2, FALSE))
</f>
        <v>9</v>
      </c>
      <c r="K4614" s="37">
        <f t="shared" si="89"/>
        <v>6</v>
      </c>
    </row>
    <row r="4615">
      <c r="A4615" s="31">
        <v>10.0</v>
      </c>
      <c r="B4615" s="38">
        <v>46026.0</v>
      </c>
      <c r="C4615" s="42">
        <v>0.661412037037037</v>
      </c>
      <c r="D4615" s="9" t="s">
        <v>14</v>
      </c>
      <c r="E4615" s="19"/>
      <c r="F4615" s="19"/>
      <c r="I4615" s="55">
        <f t="array" ref="I4615">IF(D4615="","",INDEX('Товары '!$D$2:$D$78, MATCH(D4615, 'Товары '!$B$2:$B$78, 0)))
</f>
        <v>15</v>
      </c>
      <c r="J4615" s="55">
        <f>IF(D4615="","",VLOOKUP(D4615, 'Товары '!$B$2:$C$78, 2, FALSE))
</f>
        <v>9</v>
      </c>
      <c r="K4615" s="37">
        <f t="shared" si="89"/>
        <v>6</v>
      </c>
    </row>
    <row r="4616">
      <c r="A4616" s="31">
        <v>11.0</v>
      </c>
      <c r="B4616" s="38">
        <v>46026.0</v>
      </c>
      <c r="C4616" s="42">
        <v>0.6615162037037037</v>
      </c>
      <c r="D4616" s="9" t="s">
        <v>12</v>
      </c>
      <c r="E4616" s="19"/>
      <c r="F4616" s="19"/>
      <c r="I4616" s="55">
        <f t="array" ref="I4616">IF(D4616="","",INDEX('Товары '!$D$2:$D$78, MATCH(D4616, 'Товары '!$B$2:$B$78, 0)))
</f>
        <v>13</v>
      </c>
      <c r="J4616" s="55">
        <f>IF(D4616="","",VLOOKUP(D4616, 'Товары '!$B$2:$C$78, 2, FALSE))
</f>
        <v>6.4</v>
      </c>
      <c r="K4616" s="37">
        <f t="shared" si="89"/>
        <v>6.6</v>
      </c>
    </row>
    <row r="4617">
      <c r="A4617" s="31">
        <v>12.0</v>
      </c>
      <c r="B4617" s="38">
        <v>46026.0</v>
      </c>
      <c r="C4617" s="42">
        <v>0.6615972222222222</v>
      </c>
      <c r="D4617" s="9" t="s">
        <v>11</v>
      </c>
      <c r="E4617" s="19"/>
      <c r="F4617" s="19"/>
      <c r="I4617" s="55">
        <f t="array" ref="I4617">IF(D4617="","",INDEX('Товары '!$D$2:$D$78, MATCH(D4617, 'Товары '!$B$2:$B$78, 0)))
</f>
        <v>15</v>
      </c>
      <c r="J4617" s="55">
        <f>IF(D4617="","",VLOOKUP(D4617, 'Товары '!$B$2:$C$78, 2, FALSE))
</f>
        <v>9</v>
      </c>
      <c r="K4617" s="37">
        <f t="shared" si="89"/>
        <v>6</v>
      </c>
    </row>
    <row r="4618">
      <c r="A4618" s="31">
        <v>13.0</v>
      </c>
      <c r="B4618" s="38">
        <v>46026.0</v>
      </c>
      <c r="C4618" s="42">
        <v>0.6626736111111111</v>
      </c>
      <c r="D4618" s="9" t="s">
        <v>12</v>
      </c>
      <c r="E4618" s="19"/>
      <c r="F4618" s="19"/>
      <c r="I4618" s="55">
        <f t="array" ref="I4618">IF(D4618="","",INDEX('Товары '!$D$2:$D$78, MATCH(D4618, 'Товары '!$B$2:$B$78, 0)))
</f>
        <v>13</v>
      </c>
      <c r="J4618" s="55">
        <f>IF(D4618="","",VLOOKUP(D4618, 'Товары '!$B$2:$C$78, 2, FALSE))
</f>
        <v>6.4</v>
      </c>
      <c r="K4618" s="37">
        <f t="shared" si="89"/>
        <v>6.6</v>
      </c>
    </row>
    <row r="4619">
      <c r="A4619" s="31">
        <v>14.0</v>
      </c>
      <c r="B4619" s="38">
        <v>46026.0</v>
      </c>
      <c r="C4619" s="42">
        <v>0.6720601851851852</v>
      </c>
      <c r="D4619" s="9" t="s">
        <v>18</v>
      </c>
      <c r="E4619" s="19"/>
      <c r="F4619" s="19"/>
      <c r="I4619" s="55">
        <f t="array" ref="I4619">IF(D4619="","",INDEX('Товары '!$D$2:$D$78, MATCH(D4619, 'Товары '!$B$2:$B$78, 0)))
</f>
        <v>15</v>
      </c>
      <c r="J4619" s="55">
        <f>IF(D4619="","",VLOOKUP(D4619, 'Товары '!$B$2:$C$78, 2, FALSE))
</f>
        <v>8</v>
      </c>
      <c r="K4619" s="37">
        <f t="shared" si="89"/>
        <v>7</v>
      </c>
    </row>
    <row r="4620">
      <c r="A4620" s="31">
        <v>15.0</v>
      </c>
      <c r="B4620" s="38">
        <v>46026.0</v>
      </c>
      <c r="C4620" s="42">
        <v>0.6721527777777778</v>
      </c>
      <c r="D4620" s="9" t="s">
        <v>12</v>
      </c>
      <c r="E4620" s="19"/>
      <c r="F4620" s="9">
        <v>3.0</v>
      </c>
      <c r="I4620" s="55">
        <f t="array" ref="I4620">IF(D4620="","",INDEX('Товары '!$D$2:$D$78, MATCH(D4620, 'Товары '!$B$2:$B$78, 0)))
</f>
        <v>13</v>
      </c>
      <c r="J4620" s="55">
        <f>IF(D4620="","",VLOOKUP(D4620, 'Товары '!$B$2:$C$78, 2, FALSE))
</f>
        <v>6.4</v>
      </c>
      <c r="K4620" s="37">
        <f t="shared" si="89"/>
        <v>3.6</v>
      </c>
    </row>
    <row r="4621">
      <c r="A4621" s="31">
        <v>16.0</v>
      </c>
      <c r="B4621" s="32">
        <v>46026.0</v>
      </c>
      <c r="C4621" s="33">
        <v>0.71625</v>
      </c>
      <c r="D4621" s="9" t="s">
        <v>16</v>
      </c>
      <c r="E4621" s="19"/>
      <c r="F4621" s="19"/>
      <c r="I4621" s="55">
        <f t="array" ref="I4621">IF(D4621="","",INDEX('Товары '!$D$2:$D$78, MATCH(D4621, 'Товары '!$B$2:$B$78, 0)))
</f>
        <v>15</v>
      </c>
      <c r="J4621" s="55">
        <f>IF(D4621="","",VLOOKUP(D4621, 'Товары '!$B$2:$C$78, 2, FALSE))
</f>
        <v>8.5</v>
      </c>
      <c r="K4621" s="37">
        <f t="shared" si="89"/>
        <v>6.5</v>
      </c>
    </row>
    <row r="4622">
      <c r="A4622" s="31">
        <v>17.0</v>
      </c>
      <c r="B4622" s="38">
        <v>46026.0</v>
      </c>
      <c r="C4622" s="42">
        <v>0.7180902777777778</v>
      </c>
      <c r="D4622" s="9" t="s">
        <v>11</v>
      </c>
      <c r="E4622" s="19"/>
      <c r="F4622" s="19"/>
      <c r="I4622" s="55">
        <f t="array" ref="I4622">IF(D4622="","",INDEX('Товары '!$D$2:$D$78, MATCH(D4622, 'Товары '!$B$2:$B$78, 0)))
</f>
        <v>15</v>
      </c>
      <c r="J4622" s="55">
        <f>IF(D4622="","",VLOOKUP(D4622, 'Товары '!$B$2:$C$78, 2, FALSE))
</f>
        <v>9</v>
      </c>
      <c r="K4622" s="37">
        <f t="shared" si="89"/>
        <v>6</v>
      </c>
    </row>
    <row r="4623">
      <c r="A4623" s="31">
        <v>18.0</v>
      </c>
      <c r="B4623" s="38">
        <v>46026.0</v>
      </c>
      <c r="C4623" s="42">
        <v>0.7182523148148148</v>
      </c>
      <c r="D4623" s="9" t="s">
        <v>22</v>
      </c>
      <c r="E4623" s="19"/>
      <c r="F4623" s="19"/>
      <c r="I4623" s="55">
        <f t="array" ref="I4623">IF(D4623="","",INDEX('Товары '!$D$2:$D$78, MATCH(D4623, 'Товары '!$B$2:$B$78, 0)))
</f>
        <v>15</v>
      </c>
      <c r="J4623" s="55">
        <f>IF(D4623="","",VLOOKUP(D4623, 'Товары '!$B$2:$C$78, 2, FALSE))
</f>
        <v>6</v>
      </c>
      <c r="K4623" s="37">
        <f t="shared" si="89"/>
        <v>9</v>
      </c>
    </row>
    <row r="4624">
      <c r="A4624" s="31">
        <v>19.0</v>
      </c>
      <c r="B4624" s="38">
        <v>46026.0</v>
      </c>
      <c r="C4624" s="42">
        <v>0.7183680555555556</v>
      </c>
      <c r="D4624" s="9" t="s">
        <v>12</v>
      </c>
      <c r="E4624" s="19"/>
      <c r="F4624" s="19"/>
      <c r="I4624" s="55">
        <f t="array" ref="I4624">IF(D4624="","",INDEX('Товары '!$D$2:$D$78, MATCH(D4624, 'Товары '!$B$2:$B$78, 0)))
</f>
        <v>13</v>
      </c>
      <c r="J4624" s="55">
        <f>IF(D4624="","",VLOOKUP(D4624, 'Товары '!$B$2:$C$78, 2, FALSE))
</f>
        <v>6.4</v>
      </c>
      <c r="K4624" s="37">
        <f t="shared" si="89"/>
        <v>6.6</v>
      </c>
    </row>
    <row r="4625">
      <c r="A4625" s="31">
        <v>20.0</v>
      </c>
      <c r="B4625" s="38">
        <v>46026.0</v>
      </c>
      <c r="C4625" s="42">
        <v>0.7184259259259259</v>
      </c>
      <c r="D4625" s="9" t="s">
        <v>12</v>
      </c>
      <c r="E4625" s="19"/>
      <c r="F4625" s="19"/>
      <c r="I4625" s="55">
        <f t="array" ref="I4625">IF(D4625="","",INDEX('Товары '!$D$2:$D$78, MATCH(D4625, 'Товары '!$B$2:$B$78, 0)))
</f>
        <v>13</v>
      </c>
      <c r="J4625" s="55">
        <f>IF(D4625="","",VLOOKUP(D4625, 'Товары '!$B$2:$C$78, 2, FALSE))
</f>
        <v>6.4</v>
      </c>
      <c r="K4625" s="37">
        <f t="shared" si="89"/>
        <v>6.6</v>
      </c>
    </row>
    <row r="4626">
      <c r="A4626" s="31">
        <v>21.0</v>
      </c>
      <c r="B4626" s="32">
        <v>46026.0</v>
      </c>
      <c r="C4626" s="33">
        <v>0.718761574074074</v>
      </c>
      <c r="D4626" s="9" t="s">
        <v>16</v>
      </c>
      <c r="E4626" s="19"/>
      <c r="F4626" s="9"/>
      <c r="I4626" s="55">
        <f t="array" ref="I4626">IF(D4626="","",INDEX('Товары '!$D$2:$D$78, MATCH(D4626, 'Товары '!$B$2:$B$78, 0)))
</f>
        <v>15</v>
      </c>
      <c r="J4626" s="55">
        <f>IF(D4626="","",VLOOKUP(D4626, 'Товары '!$B$2:$C$78, 2, FALSE))
</f>
        <v>8.5</v>
      </c>
      <c r="K4626" s="37">
        <f t="shared" si="89"/>
        <v>6.5</v>
      </c>
    </row>
    <row r="4627">
      <c r="A4627" s="31">
        <v>22.0</v>
      </c>
      <c r="B4627" s="32">
        <v>46026.0</v>
      </c>
      <c r="C4627" s="33">
        <v>0.7222800925925926</v>
      </c>
      <c r="D4627" s="9" t="s">
        <v>12</v>
      </c>
      <c r="E4627" s="19"/>
      <c r="F4627" s="19"/>
      <c r="I4627" s="55">
        <f t="array" ref="I4627">IF(D4627="","",INDEX('Товары '!$D$2:$D$78, MATCH(D4627, 'Товары '!$B$2:$B$78, 0)))
</f>
        <v>13</v>
      </c>
      <c r="J4627" s="55">
        <f>IF(D4627="","",VLOOKUP(D4627, 'Товары '!$B$2:$C$78, 2, FALSE))
</f>
        <v>6.4</v>
      </c>
      <c r="K4627" s="37">
        <f t="shared" si="89"/>
        <v>6.6</v>
      </c>
    </row>
    <row r="4628">
      <c r="A4628" s="31">
        <v>23.0</v>
      </c>
      <c r="B4628" s="38">
        <v>46026.0</v>
      </c>
      <c r="C4628" s="42">
        <v>0.7459490740740741</v>
      </c>
      <c r="D4628" s="9" t="s">
        <v>16</v>
      </c>
      <c r="E4628" s="19"/>
      <c r="F4628" s="19"/>
      <c r="I4628" s="55">
        <f t="array" ref="I4628">IF(D4628="","",INDEX('Товары '!$D$2:$D$78, MATCH(D4628, 'Товары '!$B$2:$B$78, 0)))
</f>
        <v>15</v>
      </c>
      <c r="J4628" s="55">
        <f>IF(D4628="","",VLOOKUP(D4628, 'Товары '!$B$2:$C$78, 2, FALSE))
</f>
        <v>8.5</v>
      </c>
      <c r="K4628" s="37">
        <f t="shared" si="89"/>
        <v>6.5</v>
      </c>
    </row>
    <row r="4629">
      <c r="A4629" s="31">
        <v>24.0</v>
      </c>
      <c r="B4629" s="38">
        <v>46026.0</v>
      </c>
      <c r="C4629" s="42">
        <v>0.747662037037037</v>
      </c>
      <c r="D4629" s="9" t="s">
        <v>11</v>
      </c>
      <c r="E4629" s="19"/>
      <c r="F4629" s="19"/>
      <c r="I4629" s="55">
        <f t="array" ref="I4629">IF(D4629="","",INDEX('Товары '!$D$2:$D$78, MATCH(D4629, 'Товары '!$B$2:$B$78, 0)))
</f>
        <v>15</v>
      </c>
      <c r="J4629" s="55">
        <f>IF(D4629="","",VLOOKUP(D4629, 'Товары '!$B$2:$C$78, 2, FALSE))
</f>
        <v>9</v>
      </c>
      <c r="K4629" s="37">
        <f t="shared" si="89"/>
        <v>6</v>
      </c>
    </row>
    <row r="4630">
      <c r="A4630" s="31">
        <v>25.0</v>
      </c>
      <c r="B4630" s="38">
        <v>46026.0</v>
      </c>
      <c r="C4630" s="42">
        <v>0.7640393518518519</v>
      </c>
      <c r="D4630" s="9" t="s">
        <v>23</v>
      </c>
      <c r="E4630" s="19"/>
      <c r="F4630" s="19"/>
      <c r="I4630" s="55">
        <f t="array" ref="I4630">IF(D4630="","",INDEX('Товары '!$D$2:$D$78, MATCH(D4630, 'Товары '!$B$2:$B$78, 0)))
</f>
        <v>15</v>
      </c>
      <c r="J4630" s="55">
        <f>IF(D4630="","",VLOOKUP(D4630, 'Товары '!$B$2:$C$78, 2, FALSE))
</f>
        <v>8.5</v>
      </c>
      <c r="K4630" s="37">
        <f t="shared" si="89"/>
        <v>6.5</v>
      </c>
    </row>
    <row r="4631">
      <c r="A4631" s="31">
        <v>26.0</v>
      </c>
      <c r="B4631" s="38">
        <v>46026.0</v>
      </c>
      <c r="C4631" s="42">
        <v>0.7640972222222222</v>
      </c>
      <c r="D4631" s="9" t="s">
        <v>23</v>
      </c>
      <c r="E4631" s="19"/>
      <c r="F4631" s="19"/>
      <c r="I4631" s="55">
        <f t="array" ref="I4631">IF(D4631="","",INDEX('Товары '!$D$2:$D$78, MATCH(D4631, 'Товары '!$B$2:$B$78, 0)))
</f>
        <v>15</v>
      </c>
      <c r="J4631" s="55">
        <f>IF(D4631="","",VLOOKUP(D4631, 'Товары '!$B$2:$C$78, 2, FALSE))
</f>
        <v>8.5</v>
      </c>
      <c r="K4631" s="37">
        <f t="shared" si="89"/>
        <v>6.5</v>
      </c>
    </row>
    <row r="4632">
      <c r="A4632" s="31">
        <v>27.0</v>
      </c>
      <c r="B4632" s="38">
        <v>46026.0</v>
      </c>
      <c r="C4632" s="42">
        <v>0.7640972222222222</v>
      </c>
      <c r="D4632" s="9" t="s">
        <v>12</v>
      </c>
      <c r="E4632" s="19"/>
      <c r="F4632" s="9">
        <v>3.0</v>
      </c>
      <c r="I4632" s="55">
        <f t="array" ref="I4632">IF(D4632="","",INDEX('Товары '!$D$2:$D$78, MATCH(D4632, 'Товары '!$B$2:$B$78, 0)))
</f>
        <v>13</v>
      </c>
      <c r="J4632" s="55">
        <f>IF(D4632="","",VLOOKUP(D4632, 'Товары '!$B$2:$C$78, 2, FALSE))
</f>
        <v>6.4</v>
      </c>
      <c r="K4632" s="37">
        <f t="shared" si="89"/>
        <v>3.6</v>
      </c>
    </row>
    <row r="4633">
      <c r="A4633" s="31">
        <v>28.0</v>
      </c>
      <c r="B4633" s="38">
        <v>46026.0</v>
      </c>
      <c r="C4633" s="42">
        <v>0.7749421296296296</v>
      </c>
      <c r="D4633" s="9" t="s">
        <v>15</v>
      </c>
      <c r="E4633" s="19"/>
      <c r="F4633" s="19"/>
      <c r="I4633" s="55">
        <f t="array" ref="I4633">IF(D4633="","",INDEX('Товары '!$D$2:$D$78, MATCH(D4633, 'Товары '!$B$2:$B$78, 0)))
</f>
        <v>15</v>
      </c>
      <c r="J4633" s="55">
        <f>IF(D4633="","",VLOOKUP(D4633, 'Товары '!$B$2:$C$78, 2, FALSE))
</f>
        <v>9</v>
      </c>
      <c r="K4633" s="37">
        <f t="shared" si="89"/>
        <v>6</v>
      </c>
    </row>
    <row r="4634">
      <c r="A4634" s="31">
        <v>29.0</v>
      </c>
      <c r="B4634" s="38">
        <v>46026.0</v>
      </c>
      <c r="C4634" s="42">
        <v>0.7774074074074074</v>
      </c>
      <c r="D4634" s="9" t="s">
        <v>22</v>
      </c>
      <c r="E4634" s="19"/>
      <c r="F4634" s="19"/>
      <c r="I4634" s="55">
        <f t="array" ref="I4634">IF(D4634="","",INDEX('Товары '!$D$2:$D$78, MATCH(D4634, 'Товары '!$B$2:$B$78, 0)))
</f>
        <v>15</v>
      </c>
      <c r="J4634" s="55">
        <f>IF(D4634="","",VLOOKUP(D4634, 'Товары '!$B$2:$C$78, 2, FALSE))
</f>
        <v>6</v>
      </c>
      <c r="K4634" s="37">
        <f t="shared" si="89"/>
        <v>9</v>
      </c>
    </row>
    <row r="4635">
      <c r="A4635" s="31">
        <v>30.0</v>
      </c>
      <c r="B4635" s="38">
        <v>46026.0</v>
      </c>
      <c r="C4635" s="42">
        <v>0.7843055555555556</v>
      </c>
      <c r="D4635" s="9" t="s">
        <v>21</v>
      </c>
      <c r="E4635" s="19"/>
      <c r="F4635" s="19"/>
      <c r="I4635" s="55">
        <f t="array" ref="I4635">IF(D4635="","",INDEX('Товары '!$D$2:$D$78, MATCH(D4635, 'Товары '!$B$2:$B$78, 0)))
</f>
        <v>15</v>
      </c>
      <c r="J4635" s="55">
        <f>IF(D4635="","",VLOOKUP(D4635, 'Товары '!$B$2:$C$78, 2, FALSE))
</f>
        <v>6.9</v>
      </c>
      <c r="K4635" s="37">
        <f t="shared" si="89"/>
        <v>8.1</v>
      </c>
    </row>
    <row r="4636">
      <c r="A4636" s="31">
        <v>31.0</v>
      </c>
      <c r="B4636" s="32">
        <v>46026.0</v>
      </c>
      <c r="C4636" s="33">
        <v>0.7985069444444445</v>
      </c>
      <c r="D4636" s="9" t="s">
        <v>12</v>
      </c>
      <c r="E4636" s="19"/>
      <c r="F4636" s="19"/>
      <c r="I4636" s="55">
        <f t="array" ref="I4636">IF(D4636="","",INDEX('Товары '!$D$2:$D$78, MATCH(D4636, 'Товары '!$B$2:$B$78, 0)))
</f>
        <v>13</v>
      </c>
      <c r="J4636" s="55">
        <f>IF(D4636="","",VLOOKUP(D4636, 'Товары '!$B$2:$C$78, 2, FALSE))
</f>
        <v>6.4</v>
      </c>
      <c r="K4636" s="37">
        <f t="shared" si="89"/>
        <v>6.6</v>
      </c>
    </row>
    <row r="4637">
      <c r="A4637" s="31">
        <v>32.0</v>
      </c>
      <c r="B4637" s="32">
        <v>46026.0</v>
      </c>
      <c r="C4637" s="33">
        <v>0.8096180555555555</v>
      </c>
      <c r="D4637" s="9" t="s">
        <v>14</v>
      </c>
      <c r="E4637" s="19"/>
      <c r="F4637" s="19"/>
      <c r="I4637" s="55">
        <f t="array" ref="I4637">IF(D4637="","",INDEX('Товары '!$D$2:$D$78, MATCH(D4637, 'Товары '!$B$2:$B$78, 0)))
</f>
        <v>15</v>
      </c>
      <c r="J4637" s="55">
        <f>IF(D4637="","",VLOOKUP(D4637, 'Товары '!$B$2:$C$78, 2, FALSE))
</f>
        <v>9</v>
      </c>
      <c r="K4637" s="37">
        <f t="shared" si="89"/>
        <v>6</v>
      </c>
    </row>
    <row r="4638">
      <c r="A4638" s="31">
        <v>33.0</v>
      </c>
      <c r="B4638" s="32">
        <v>46026.0</v>
      </c>
      <c r="C4638" s="33">
        <v>0.8097222222222222</v>
      </c>
      <c r="D4638" s="9" t="s">
        <v>12</v>
      </c>
      <c r="E4638" s="19"/>
      <c r="F4638" s="19"/>
      <c r="I4638" s="55">
        <f t="array" ref="I4638">IF(D4638="","",INDEX('Товары '!$D$2:$D$78, MATCH(D4638, 'Товары '!$B$2:$B$78, 0)))
</f>
        <v>13</v>
      </c>
      <c r="J4638" s="55">
        <f>IF(D4638="","",VLOOKUP(D4638, 'Товары '!$B$2:$C$78, 2, FALSE))
</f>
        <v>6.4</v>
      </c>
      <c r="K4638" s="37">
        <f t="shared" si="89"/>
        <v>6.6</v>
      </c>
    </row>
    <row r="4639">
      <c r="A4639" s="31">
        <v>34.0</v>
      </c>
      <c r="B4639" s="32">
        <v>46026.0</v>
      </c>
      <c r="C4639" s="33">
        <v>0.8316898148148149</v>
      </c>
      <c r="D4639" s="9" t="s">
        <v>16</v>
      </c>
      <c r="E4639" s="19"/>
      <c r="F4639" s="19"/>
      <c r="I4639" s="55">
        <f t="array" ref="I4639">IF(D4639="","",INDEX('Товары '!$D$2:$D$78, MATCH(D4639, 'Товары '!$B$2:$B$78, 0)))
</f>
        <v>15</v>
      </c>
      <c r="J4639" s="55">
        <f>IF(D4639="","",VLOOKUP(D4639, 'Товары '!$B$2:$C$78, 2, FALSE))
</f>
        <v>8.5</v>
      </c>
      <c r="K4639" s="37">
        <f t="shared" si="89"/>
        <v>6.5</v>
      </c>
    </row>
    <row r="4640">
      <c r="A4640" s="31">
        <v>35.0</v>
      </c>
      <c r="B4640" s="32">
        <v>46026.0</v>
      </c>
      <c r="C4640" s="33">
        <v>0.838912037037037</v>
      </c>
      <c r="D4640" s="9" t="s">
        <v>22</v>
      </c>
      <c r="E4640" s="19"/>
      <c r="F4640" s="19"/>
      <c r="I4640" s="44">
        <f t="array" ref="I4640">IF(D4640="","",INDEX('Товары '!$D$2:$D$78, MATCH(D4640, 'Товары '!$B$2:$B$78, 0)))
</f>
        <v>15</v>
      </c>
      <c r="J4640" s="44">
        <f>IF(D4640="","",VLOOKUP(D4640, 'Товары '!$B$2:$C$78, 2, FALSE))
</f>
        <v>6</v>
      </c>
      <c r="K4640" s="37">
        <f t="shared" si="89"/>
        <v>9</v>
      </c>
    </row>
    <row r="4641">
      <c r="A4641" s="31">
        <v>36.0</v>
      </c>
      <c r="B4641" s="32">
        <v>46026.0</v>
      </c>
      <c r="C4641" s="33">
        <v>0.8519097222222223</v>
      </c>
      <c r="D4641" s="9" t="s">
        <v>16</v>
      </c>
      <c r="E4641" s="19"/>
      <c r="F4641" s="19"/>
      <c r="I4641" s="44">
        <f t="array" ref="I4641">IF(D4641="","",INDEX('Товары '!$D$2:$D$78, MATCH(D4641, 'Товары '!$B$2:$B$78, 0)))
</f>
        <v>15</v>
      </c>
      <c r="J4641" s="44">
        <f>IF(D4641="","",VLOOKUP(D4641, 'Товары '!$B$2:$C$78, 2, FALSE))
</f>
        <v>8.5</v>
      </c>
      <c r="K4641" s="37">
        <f t="shared" si="89"/>
        <v>6.5</v>
      </c>
    </row>
    <row r="4642">
      <c r="A4642" s="31">
        <v>37.0</v>
      </c>
      <c r="B4642" s="32">
        <v>46026.0</v>
      </c>
      <c r="C4642" s="33">
        <v>0.8581597222222223</v>
      </c>
      <c r="D4642" s="9" t="s">
        <v>21</v>
      </c>
      <c r="E4642" s="19"/>
      <c r="F4642" s="9">
        <v>5.0</v>
      </c>
      <c r="I4642" s="44">
        <f t="array" ref="I4642">IF(D4642="","",INDEX('Товары '!$D$2:$D$78, MATCH(D4642, 'Товары '!$B$2:$B$78, 0)))
</f>
        <v>15</v>
      </c>
      <c r="J4642" s="44">
        <f>IF(D4642="","",VLOOKUP(D4642, 'Товары '!$B$2:$C$78, 2, FALSE))
</f>
        <v>6.9</v>
      </c>
      <c r="K4642" s="37">
        <f t="shared" si="89"/>
        <v>3.1</v>
      </c>
    </row>
    <row r="4643">
      <c r="A4643" s="31">
        <v>38.0</v>
      </c>
      <c r="B4643" s="32">
        <v>46026.0</v>
      </c>
      <c r="C4643" s="33">
        <v>0.8731712962962963</v>
      </c>
      <c r="D4643" s="9" t="s">
        <v>22</v>
      </c>
      <c r="E4643" s="19"/>
      <c r="F4643" s="9">
        <v>5.0</v>
      </c>
      <c r="I4643" s="44">
        <f t="array" ref="I4643">IF(D4643="","",INDEX('Товары '!$D$2:$D$78, MATCH(D4643, 'Товары '!$B$2:$B$78, 0)))
</f>
        <v>15</v>
      </c>
      <c r="J4643" s="44">
        <f>IF(D4643="","",VLOOKUP(D4643, 'Товары '!$B$2:$C$78, 2, FALSE))
</f>
        <v>6</v>
      </c>
      <c r="K4643" s="37">
        <f t="shared" si="89"/>
        <v>4</v>
      </c>
    </row>
    <row r="4644">
      <c r="A4644" s="31">
        <v>39.0</v>
      </c>
      <c r="B4644" s="32">
        <v>46026.0</v>
      </c>
      <c r="C4644" s="33">
        <v>0.8747916666666666</v>
      </c>
      <c r="D4644" s="9" t="s">
        <v>16</v>
      </c>
      <c r="E4644" s="19"/>
      <c r="F4644" s="19"/>
      <c r="I4644" s="44">
        <f t="array" ref="I4644">IF(D4644="","",INDEX('Товары '!$D$2:$D$78, MATCH(D4644, 'Товары '!$B$2:$B$78, 0)))
</f>
        <v>15</v>
      </c>
      <c r="J4644" s="44">
        <f>IF(D4644="","",VLOOKUP(D4644, 'Товары '!$B$2:$C$78, 2, FALSE))
</f>
        <v>8.5</v>
      </c>
      <c r="K4644" s="37">
        <f t="shared" si="89"/>
        <v>6.5</v>
      </c>
    </row>
    <row r="4645">
      <c r="A4645" s="31">
        <v>40.0</v>
      </c>
      <c r="B4645" s="32"/>
      <c r="C4645" s="33"/>
      <c r="D4645" s="9"/>
      <c r="E4645" s="19"/>
      <c r="F4645" s="19"/>
      <c r="I4645" s="44" t="str">
        <f t="array" ref="I4645">IF(D4645="","",INDEX('Товары '!$D$2:$D$78, MATCH(D4645, 'Товары '!$B$2:$B$78, 0)))
</f>
        <v/>
      </c>
      <c r="J4645" s="44" t="str">
        <f>IF(D4645="","",VLOOKUP(D4645, 'Товары '!$B$2:$C$78, 2, FALSE))
</f>
        <v/>
      </c>
      <c r="K4645" s="37">
        <f t="shared" si="89"/>
        <v>0</v>
      </c>
    </row>
    <row r="4646">
      <c r="A4646" s="31">
        <v>41.0</v>
      </c>
      <c r="B4646" s="32"/>
      <c r="C4646" s="33"/>
      <c r="D4646" s="9"/>
      <c r="E4646" s="19"/>
      <c r="F4646" s="19"/>
      <c r="I4646" s="44" t="str">
        <f t="array" ref="I4646">IF(D4646="","",INDEX('Товары '!$D$2:$D$78, MATCH(D4646, 'Товары '!$B$2:$B$78, 0)))
</f>
        <v/>
      </c>
      <c r="J4646" s="44" t="str">
        <f>IF(D4646="","",VLOOKUP(D4646, 'Товары '!$B$2:$C$78, 2, FALSE))
</f>
        <v/>
      </c>
      <c r="K4646" s="37">
        <f t="shared" si="89"/>
        <v>0</v>
      </c>
    </row>
    <row r="4647">
      <c r="A4647" s="31">
        <v>42.0</v>
      </c>
      <c r="B4647" s="45"/>
      <c r="C4647" s="46"/>
      <c r="D4647" s="9"/>
      <c r="E4647" s="19"/>
      <c r="F4647" s="19"/>
      <c r="I4647" s="44" t="str">
        <f t="array" ref="I4647">IF(D4647="","",INDEX('Товары '!$D$2:$D$78, MATCH(D4647, 'Товары '!$B$2:$B$78, 0)))
</f>
        <v/>
      </c>
      <c r="J4647" s="44" t="str">
        <f>IF(D4647="","",VLOOKUP(D4647, 'Товары '!$B$2:$C$78, 2, FALSE))
</f>
        <v/>
      </c>
      <c r="K4647" s="37">
        <f t="shared" si="89"/>
        <v>0</v>
      </c>
    </row>
    <row r="4648">
      <c r="A4648" s="31">
        <v>43.0</v>
      </c>
      <c r="B4648" s="32"/>
      <c r="C4648" s="33"/>
      <c r="D4648" s="9"/>
      <c r="E4648" s="19"/>
      <c r="F4648" s="19"/>
      <c r="I4648" s="44" t="str">
        <f t="array" ref="I4648">IF(D4648="","",INDEX('Товары '!$D$2:$D$78, MATCH(D4648, 'Товары '!$B$2:$B$78, 0)))
</f>
        <v/>
      </c>
      <c r="J4648" s="44" t="str">
        <f>IF(D4648="","",VLOOKUP(D4648, 'Товары '!$B$2:$C$78, 2, FALSE))
</f>
        <v/>
      </c>
      <c r="K4648" s="37">
        <f t="shared" si="89"/>
        <v>0</v>
      </c>
    </row>
    <row r="4649">
      <c r="A4649" s="31">
        <v>44.0</v>
      </c>
      <c r="B4649" s="45"/>
      <c r="C4649" s="46"/>
      <c r="D4649" s="9"/>
      <c r="E4649" s="19"/>
      <c r="F4649" s="19"/>
      <c r="I4649" s="19" t="str">
        <f t="array" ref="I4649">IF(D4649="","",INDEX('Товары '!$D$2:$D$78, MATCH(D4649, 'Товары '!$B$2:$B$78, 0)))
</f>
        <v/>
      </c>
      <c r="J4649" s="19" t="str">
        <f>IF(D4649="","",VLOOKUP(D4649, 'Товары '!$B$2:$C$78, 2, FALSE))
</f>
        <v/>
      </c>
      <c r="K4649" s="37">
        <f t="shared" si="89"/>
        <v>0</v>
      </c>
    </row>
    <row r="4650">
      <c r="A4650" s="31">
        <v>45.0</v>
      </c>
      <c r="B4650" s="45"/>
      <c r="C4650" s="46"/>
      <c r="D4650" s="9"/>
      <c r="E4650" s="19"/>
      <c r="F4650" s="19"/>
      <c r="I4650" s="19" t="str">
        <f t="array" ref="I4650">IF(D4650="","",INDEX('Товары '!$D$2:$D$78, MATCH(D4650, 'Товары '!$B$2:$B$78, 0)))
</f>
        <v/>
      </c>
      <c r="J4650" s="19" t="str">
        <f>IF(D4650="","",VLOOKUP(D4650, 'Товары '!$B$2:$C$78, 2, FALSE))
</f>
        <v/>
      </c>
      <c r="K4650" s="37">
        <f t="shared" si="89"/>
        <v>0</v>
      </c>
    </row>
    <row r="4651">
      <c r="A4651" s="31">
        <v>46.0</v>
      </c>
      <c r="B4651" s="45"/>
      <c r="C4651" s="46"/>
      <c r="D4651" s="23"/>
      <c r="E4651" s="19"/>
      <c r="F4651" s="19"/>
      <c r="I4651" s="19" t="str">
        <f t="array" ref="I4651">IF(D4651="","",INDEX('Товары '!$D$2:$D$78, MATCH(D4651, 'Товары '!$B$2:$B$78, 0)))
</f>
        <v/>
      </c>
      <c r="J4651" s="19" t="str">
        <f>IF(D4651="","",VLOOKUP(D4651, 'Товары '!$B$2:$C$78, 2, FALSE))
</f>
        <v/>
      </c>
      <c r="K4651" s="37">
        <f t="shared" si="89"/>
        <v>0</v>
      </c>
    </row>
    <row r="4652">
      <c r="A4652" s="31">
        <v>47.0</v>
      </c>
      <c r="B4652" s="45"/>
      <c r="C4652" s="46"/>
      <c r="D4652" s="23"/>
      <c r="E4652" s="19"/>
      <c r="F4652" s="19"/>
      <c r="I4652" s="19" t="str">
        <f t="array" ref="I4652">IF(D4652="","",INDEX('Товары '!$D$2:$D$78, MATCH(D4652, 'Товары '!$B$2:$B$78, 0)))
</f>
        <v/>
      </c>
      <c r="J4652" s="19" t="str">
        <f>IF(D4652="","",VLOOKUP(D4652, 'Товары '!$B$2:$C$78, 2, FALSE))
</f>
        <v/>
      </c>
      <c r="K4652" s="37">
        <f t="shared" si="89"/>
        <v>0</v>
      </c>
    </row>
    <row r="4653">
      <c r="A4653" s="31">
        <v>48.0</v>
      </c>
      <c r="B4653" s="45"/>
      <c r="C4653" s="46"/>
      <c r="D4653" s="23"/>
      <c r="E4653" s="19"/>
      <c r="F4653" s="19"/>
      <c r="I4653" s="19" t="str">
        <f t="array" ref="I4653">IF(D4653="","",INDEX('Товары '!$D$2:$D$78, MATCH(D4653, 'Товары '!$B$2:$B$78, 0)))
</f>
        <v/>
      </c>
      <c r="J4653" s="19" t="str">
        <f>IF(D4653="","",VLOOKUP(D4653, 'Товары '!$B$2:$C$78, 2, FALSE))
</f>
        <v/>
      </c>
      <c r="K4653" s="37">
        <f t="shared" si="89"/>
        <v>0</v>
      </c>
    </row>
    <row r="4654">
      <c r="A4654" s="31">
        <v>49.0</v>
      </c>
      <c r="B4654" s="45"/>
      <c r="C4654" s="46"/>
      <c r="D4654" s="23"/>
      <c r="E4654" s="19"/>
      <c r="F4654" s="19"/>
      <c r="I4654" s="19" t="str">
        <f t="array" ref="I4654">IF(D4654="","",INDEX('Товары '!$D$2:$D$78, MATCH(D4654, 'Товары '!$B$2:$B$78, 0)))
</f>
        <v/>
      </c>
      <c r="J4654" s="19" t="str">
        <f>IF(D4654="","",VLOOKUP(D4654, 'Товары '!$B$2:$C$78, 2, FALSE))
</f>
        <v/>
      </c>
      <c r="K4654" s="37">
        <f t="shared" si="89"/>
        <v>0</v>
      </c>
    </row>
    <row r="4655">
      <c r="A4655" s="31">
        <v>50.0</v>
      </c>
      <c r="B4655" s="45"/>
      <c r="C4655" s="46"/>
      <c r="D4655" s="23"/>
      <c r="E4655" s="19"/>
      <c r="F4655" s="19"/>
      <c r="I4655" s="19" t="str">
        <f t="array" ref="I4655">IF(D4655="","",INDEX('Товары '!$D$2:$D$78, MATCH(D4655, 'Товары '!$B$2:$B$78, 0)))
</f>
        <v/>
      </c>
      <c r="J4655" s="19" t="str">
        <f>IF(D4655="","",VLOOKUP(D4655, 'Товары '!$B$2:$C$78, 2, FALSE))
</f>
        <v/>
      </c>
      <c r="K4655" s="37">
        <f t="shared" si="89"/>
        <v>0</v>
      </c>
    </row>
    <row r="4656">
      <c r="A4656" s="31">
        <v>51.0</v>
      </c>
      <c r="B4656" s="45"/>
      <c r="C4656" s="46"/>
      <c r="D4656" s="23"/>
      <c r="E4656" s="19"/>
      <c r="F4656" s="19"/>
      <c r="I4656" s="19" t="str">
        <f t="array" ref="I4656">IF(D4656="","",INDEX('Товары '!$D$2:$D$78, MATCH(D4656, 'Товары '!$B$2:$B$78, 0)))
</f>
        <v/>
      </c>
      <c r="J4656" s="19" t="str">
        <f>IF(D4656="","",VLOOKUP(D4656, 'Товары '!$B$2:$C$78, 2, FALSE))
</f>
        <v/>
      </c>
      <c r="K4656" s="37">
        <f t="shared" si="89"/>
        <v>0</v>
      </c>
    </row>
    <row r="4657">
      <c r="A4657" s="31">
        <v>52.0</v>
      </c>
      <c r="B4657" s="45"/>
      <c r="C4657" s="46"/>
      <c r="D4657" s="23"/>
      <c r="E4657" s="19"/>
      <c r="F4657" s="19"/>
      <c r="I4657" s="19" t="str">
        <f t="array" ref="I4657">IF(D4657="","",INDEX('Товары '!$D$2:$D$78, MATCH(D4657, 'Товары '!$B$2:$B$78, 0)))
</f>
        <v/>
      </c>
      <c r="J4657" s="19" t="str">
        <f>IF(D4657="","",VLOOKUP(D4657, 'Товары '!$B$2:$C$78, 2, FALSE))
</f>
        <v/>
      </c>
      <c r="K4657" s="37">
        <f t="shared" si="89"/>
        <v>0</v>
      </c>
    </row>
    <row r="4658">
      <c r="A4658" s="31">
        <v>53.0</v>
      </c>
      <c r="B4658" s="45"/>
      <c r="C4658" s="46"/>
      <c r="D4658" s="23"/>
      <c r="E4658" s="19"/>
      <c r="F4658" s="19"/>
      <c r="I4658" s="19" t="str">
        <f t="array" ref="I4658">IF(D4658="","",INDEX('Товары '!$D$2:$D$78, MATCH(D4658, 'Товары '!$B$2:$B$78, 0)))
</f>
        <v/>
      </c>
      <c r="J4658" s="19" t="str">
        <f>IF(D4658="","",VLOOKUP(D4658, 'Товары '!$B$2:$C$78, 2, FALSE))
</f>
        <v/>
      </c>
      <c r="K4658" s="37">
        <f t="shared" si="89"/>
        <v>0</v>
      </c>
    </row>
    <row r="4659">
      <c r="A4659" s="31">
        <v>54.0</v>
      </c>
      <c r="B4659" s="45"/>
      <c r="C4659" s="46"/>
      <c r="D4659" s="23"/>
      <c r="E4659" s="19"/>
      <c r="F4659" s="19"/>
      <c r="I4659" s="19" t="str">
        <f t="array" ref="I4659">IF(D4659="","",INDEX('Товары '!$D$2:$D$78, MATCH(D4659, 'Товары '!$B$2:$B$78, 0)))
</f>
        <v/>
      </c>
      <c r="J4659" s="19" t="str">
        <f>IF(D4659="","",VLOOKUP(D4659, 'Товары '!$B$2:$C$78, 2, FALSE))
</f>
        <v/>
      </c>
      <c r="K4659" s="37">
        <f t="shared" si="89"/>
        <v>0</v>
      </c>
    </row>
    <row r="4660">
      <c r="A4660" s="31">
        <v>55.0</v>
      </c>
      <c r="B4660" s="45"/>
      <c r="C4660" s="46"/>
      <c r="D4660" s="23"/>
      <c r="E4660" s="19"/>
      <c r="F4660" s="19"/>
      <c r="I4660" s="19" t="str">
        <f t="array" ref="I4660">IF(D4660="","",INDEX('Товары '!$D$2:$D$78, MATCH(D4660, 'Товары '!$B$2:$B$78, 0)))
</f>
        <v/>
      </c>
      <c r="J4660" s="19" t="str">
        <f>IF(D4660="","",VLOOKUP(D4660, 'Товары '!$B$2:$C$78, 2, FALSE))
</f>
        <v/>
      </c>
      <c r="K4660" s="37">
        <f t="shared" si="89"/>
        <v>0</v>
      </c>
    </row>
    <row r="4661">
      <c r="A4661" s="31">
        <v>56.0</v>
      </c>
      <c r="B4661" s="45"/>
      <c r="C4661" s="46"/>
      <c r="D4661" s="23"/>
      <c r="E4661" s="19"/>
      <c r="F4661" s="19"/>
      <c r="I4661" s="19" t="str">
        <f t="array" ref="I4661">IF(D4661="","",INDEX('Товары '!$D$2:$D$78, MATCH(D4661, 'Товары '!$B$2:$B$78, 0)))
</f>
        <v/>
      </c>
      <c r="J4661" s="19" t="str">
        <f>IF(D4661="","",VLOOKUP(D4661, 'Товары '!$B$2:$C$78, 2, FALSE))
</f>
        <v/>
      </c>
      <c r="K4661" s="37">
        <f t="shared" si="89"/>
        <v>0</v>
      </c>
    </row>
    <row r="4662">
      <c r="A4662" s="31">
        <v>57.0</v>
      </c>
      <c r="B4662" s="45"/>
      <c r="C4662" s="46"/>
      <c r="D4662" s="23"/>
      <c r="E4662" s="19"/>
      <c r="F4662" s="19"/>
      <c r="I4662" s="19" t="str">
        <f t="array" ref="I4662">IF(D4662="","",INDEX('Товары '!$D$2:$D$78, MATCH(D4662, 'Товары '!$B$2:$B$78, 0)))
</f>
        <v/>
      </c>
      <c r="J4662" s="19" t="str">
        <f>IF(D4662="","",VLOOKUP(D4662, 'Товары '!$B$2:$C$78, 2, FALSE))
</f>
        <v/>
      </c>
      <c r="K4662" s="37">
        <f t="shared" si="89"/>
        <v>0</v>
      </c>
    </row>
    <row r="4663">
      <c r="A4663" s="31">
        <v>58.0</v>
      </c>
      <c r="B4663" s="45"/>
      <c r="C4663" s="46"/>
      <c r="D4663" s="23"/>
      <c r="E4663" s="19"/>
      <c r="F4663" s="19"/>
      <c r="I4663" s="19" t="str">
        <f t="array" ref="I4663">IF(D4663="","",INDEX('Товары '!$D$2:$D$78, MATCH(D4663, 'Товары '!$B$2:$B$78, 0)))
</f>
        <v/>
      </c>
      <c r="J4663" s="19" t="str">
        <f>IF(D4663="","",VLOOKUP(D4663, 'Товары '!$B$2:$C$78, 2, FALSE))
</f>
        <v/>
      </c>
      <c r="K4663" s="37">
        <f t="shared" si="89"/>
        <v>0</v>
      </c>
    </row>
    <row r="4664">
      <c r="A4664" s="31">
        <v>59.0</v>
      </c>
      <c r="B4664" s="45"/>
      <c r="C4664" s="46"/>
      <c r="D4664" s="23"/>
      <c r="E4664" s="19"/>
      <c r="F4664" s="19"/>
      <c r="I4664" s="19" t="str">
        <f t="array" ref="I4664">IF(D4664="","",INDEX('Товары '!$D$2:$D$78, MATCH(D4664, 'Товары '!$B$2:$B$78, 0)))
</f>
        <v/>
      </c>
      <c r="J4664" s="19" t="str">
        <f>IF(D4664="","",VLOOKUP(D4664, 'Товары '!$B$2:$C$78, 2, FALSE))
</f>
        <v/>
      </c>
      <c r="K4664" s="37">
        <f t="shared" si="89"/>
        <v>0</v>
      </c>
    </row>
    <row r="4665">
      <c r="A4665" s="31">
        <v>60.0</v>
      </c>
      <c r="B4665" s="45"/>
      <c r="C4665" s="46"/>
      <c r="D4665" s="23"/>
      <c r="E4665" s="19"/>
      <c r="F4665" s="19"/>
      <c r="I4665" s="19" t="str">
        <f t="array" ref="I4665">IF(D4665="","",INDEX('Товары '!$D$2:$D$78, MATCH(D4665, 'Товары '!$B$2:$B$78, 0)))
</f>
        <v/>
      </c>
      <c r="J4665" s="19" t="str">
        <f>IF(D4665="","",VLOOKUP(D4665, 'Товары '!$B$2:$C$78, 2, FALSE))
</f>
        <v/>
      </c>
      <c r="K4665" s="37">
        <f t="shared" si="89"/>
        <v>0</v>
      </c>
    </row>
    <row r="4666">
      <c r="A4666" s="31">
        <v>61.0</v>
      </c>
      <c r="B4666" s="45"/>
      <c r="C4666" s="46"/>
      <c r="D4666" s="23"/>
      <c r="E4666" s="19"/>
      <c r="F4666" s="19"/>
      <c r="I4666" s="19" t="str">
        <f t="array" ref="I4666">IF(D4666="","",INDEX('Товары '!$D$2:$D$78, MATCH(D4666, 'Товары '!$B$2:$B$78, 0)))
</f>
        <v/>
      </c>
      <c r="J4666" s="19" t="str">
        <f>IF(D4666="","",VLOOKUP(D4666, 'Товары '!$B$2:$C$78, 2, FALSE))
</f>
        <v/>
      </c>
      <c r="K4666" s="37">
        <f t="shared" si="89"/>
        <v>0</v>
      </c>
    </row>
    <row r="4667">
      <c r="A4667" s="31">
        <v>62.0</v>
      </c>
      <c r="B4667" s="45"/>
      <c r="C4667" s="46"/>
      <c r="D4667" s="23"/>
      <c r="E4667" s="19"/>
      <c r="F4667" s="19"/>
      <c r="I4667" s="19" t="str">
        <f t="array" ref="I4667">IF(D4667="","",INDEX('Товары '!$D$2:$D$78, MATCH(D4667, 'Товары '!$B$2:$B$78, 0)))
</f>
        <v/>
      </c>
      <c r="J4667" s="19" t="str">
        <f>IF(D4667="","",VLOOKUP(D4667, 'Товары '!$B$2:$C$78, 2, FALSE))
</f>
        <v/>
      </c>
      <c r="K4667" s="37">
        <f t="shared" si="89"/>
        <v>0</v>
      </c>
    </row>
    <row r="4668">
      <c r="A4668" s="24" t="s">
        <v>0</v>
      </c>
      <c r="B4668" s="25" t="s">
        <v>1</v>
      </c>
      <c r="C4668" s="26" t="s">
        <v>2</v>
      </c>
      <c r="D4668" s="27" t="s">
        <v>3</v>
      </c>
      <c r="E4668" s="24" t="s">
        <v>4</v>
      </c>
      <c r="F4668" s="24" t="s">
        <v>5</v>
      </c>
      <c r="G4668" s="28" t="s">
        <v>6</v>
      </c>
      <c r="H4668" s="47" t="s">
        <v>7</v>
      </c>
      <c r="I4668" s="24" t="s">
        <v>8</v>
      </c>
      <c r="J4668" s="24" t="s">
        <v>9</v>
      </c>
      <c r="K4668" s="30" t="s">
        <v>10</v>
      </c>
    </row>
    <row r="4671">
      <c r="A4671" s="31">
        <v>1.0</v>
      </c>
      <c r="B4671" s="38">
        <v>46027.0</v>
      </c>
      <c r="C4671" s="42">
        <v>0.611087962962963</v>
      </c>
      <c r="D4671" s="9" t="s">
        <v>12</v>
      </c>
      <c r="E4671" s="19"/>
      <c r="F4671" s="19"/>
      <c r="G4671" s="53">
        <f>SUM(K4671:K4732)</f>
        <v>362.6</v>
      </c>
      <c r="H4671" s="54">
        <f>SUM(J4671:K4732)</f>
        <v>874</v>
      </c>
      <c r="I4671" s="55">
        <f t="array" ref="I4671">IF(D4671="","",INDEX('Товары '!$D$2:$D$78, MATCH(D4671, 'Товары '!$B$2:$B$78, 0)))
</f>
        <v>13</v>
      </c>
      <c r="J4671" s="55">
        <f>IF(D4671="","",VLOOKUP(D4671, 'Товары '!$B$2:$C$78, 2, FALSE))
</f>
        <v>6.4</v>
      </c>
      <c r="K4671" s="37">
        <f t="shared" ref="K4671:K4732" si="90">IF(OR(I4671="", J4671=""), "", VALUE(I4671) - VALUE(J4671))-F4671
</f>
        <v>6.6</v>
      </c>
    </row>
    <row r="4672">
      <c r="A4672" s="31">
        <v>2.0</v>
      </c>
      <c r="B4672" s="38">
        <v>46027.0</v>
      </c>
      <c r="C4672" s="39">
        <v>0.6114351851851851</v>
      </c>
      <c r="D4672" s="9" t="s">
        <v>14</v>
      </c>
      <c r="E4672" s="19"/>
      <c r="F4672" s="9"/>
      <c r="I4672" s="55">
        <f t="array" ref="I4672">IF(D4672="","",INDEX('Товары '!$D$2:$D$78, MATCH(D4672, 'Товары '!$B$2:$B$78, 0)))
</f>
        <v>15</v>
      </c>
      <c r="J4672" s="55">
        <f>IF(D4672="","",VLOOKUP(D4672, 'Товары '!$B$2:$C$78, 2, FALSE))
</f>
        <v>9</v>
      </c>
      <c r="K4672" s="37">
        <f t="shared" si="90"/>
        <v>6</v>
      </c>
    </row>
    <row r="4673">
      <c r="A4673" s="31">
        <v>3.0</v>
      </c>
      <c r="B4673" s="41">
        <v>46027.0</v>
      </c>
      <c r="C4673" s="42">
        <v>0.6492824074074074</v>
      </c>
      <c r="D4673" s="9" t="s">
        <v>21</v>
      </c>
      <c r="E4673" s="19"/>
      <c r="F4673" s="19"/>
      <c r="I4673" s="55">
        <f t="array" ref="I4673">IF(D4673="","",INDEX('Товары '!$D$2:$D$78, MATCH(D4673, 'Товары '!$B$2:$B$78, 0)))
</f>
        <v>15</v>
      </c>
      <c r="J4673" s="55">
        <f>IF(D4673="","",VLOOKUP(D4673, 'Товары '!$B$2:$C$78, 2, FALSE))
</f>
        <v>6.9</v>
      </c>
      <c r="K4673" s="37">
        <f t="shared" si="90"/>
        <v>8.1</v>
      </c>
    </row>
    <row r="4674">
      <c r="A4674" s="31">
        <v>4.0</v>
      </c>
      <c r="B4674" s="41">
        <v>46027.0</v>
      </c>
      <c r="C4674" s="42">
        <v>0.6493402777777778</v>
      </c>
      <c r="D4674" s="9" t="s">
        <v>22</v>
      </c>
      <c r="E4674" s="19"/>
      <c r="F4674" s="19"/>
      <c r="I4674" s="55">
        <f t="array" ref="I4674">IF(D4674="","",INDEX('Товары '!$D$2:$D$78, MATCH(D4674, 'Товары '!$B$2:$B$78, 0)))
</f>
        <v>15</v>
      </c>
      <c r="J4674" s="55">
        <f>IF(D4674="","",VLOOKUP(D4674, 'Товары '!$B$2:$C$78, 2, FALSE))
</f>
        <v>6</v>
      </c>
      <c r="K4674" s="37">
        <f t="shared" si="90"/>
        <v>9</v>
      </c>
    </row>
    <row r="4675">
      <c r="A4675" s="31">
        <v>5.0</v>
      </c>
      <c r="B4675" s="41">
        <v>46027.0</v>
      </c>
      <c r="C4675" s="42">
        <v>0.6493981481481481</v>
      </c>
      <c r="D4675" s="9" t="s">
        <v>21</v>
      </c>
      <c r="E4675" s="19"/>
      <c r="F4675" s="19"/>
      <c r="I4675" s="55">
        <f t="array" ref="I4675">IF(D4675="","",INDEX('Товары '!$D$2:$D$78, MATCH(D4675, 'Товары '!$B$2:$B$78, 0)))
</f>
        <v>15</v>
      </c>
      <c r="J4675" s="55">
        <f>IF(D4675="","",VLOOKUP(D4675, 'Товары '!$B$2:$C$78, 2, FALSE))
</f>
        <v>6.9</v>
      </c>
      <c r="K4675" s="37">
        <f t="shared" si="90"/>
        <v>8.1</v>
      </c>
    </row>
    <row r="4676">
      <c r="A4676" s="31">
        <v>6.0</v>
      </c>
      <c r="B4676" s="38">
        <v>46027.0</v>
      </c>
      <c r="C4676" s="42">
        <v>0.650162037037037</v>
      </c>
      <c r="D4676" s="9" t="s">
        <v>18</v>
      </c>
      <c r="E4676" s="19"/>
      <c r="F4676" s="19"/>
      <c r="I4676" s="55">
        <f t="array" ref="I4676">IF(D4676="","",INDEX('Товары '!$D$2:$D$78, MATCH(D4676, 'Товары '!$B$2:$B$78, 0)))
</f>
        <v>15</v>
      </c>
      <c r="J4676" s="55">
        <f>IF(D4676="","",VLOOKUP(D4676, 'Товары '!$B$2:$C$78, 2, FALSE))
</f>
        <v>8</v>
      </c>
      <c r="K4676" s="37">
        <f t="shared" si="90"/>
        <v>7</v>
      </c>
    </row>
    <row r="4677">
      <c r="A4677" s="31">
        <v>7.0</v>
      </c>
      <c r="B4677" s="38">
        <v>46027.0</v>
      </c>
      <c r="C4677" s="42">
        <v>0.6506944444444445</v>
      </c>
      <c r="D4677" s="9" t="s">
        <v>14</v>
      </c>
      <c r="E4677" s="19"/>
      <c r="F4677" s="19"/>
      <c r="I4677" s="55">
        <f t="array" ref="I4677">IF(D4677="","",INDEX('Товары '!$D$2:$D$78, MATCH(D4677, 'Товары '!$B$2:$B$78, 0)))
</f>
        <v>15</v>
      </c>
      <c r="J4677" s="55">
        <f>IF(D4677="","",VLOOKUP(D4677, 'Товары '!$B$2:$C$78, 2, FALSE))
</f>
        <v>9</v>
      </c>
      <c r="K4677" s="37">
        <f t="shared" si="90"/>
        <v>6</v>
      </c>
    </row>
    <row r="4678">
      <c r="A4678" s="31">
        <v>8.0</v>
      </c>
      <c r="B4678" s="38">
        <v>46027.0</v>
      </c>
      <c r="C4678" s="42">
        <v>0.6786342592592592</v>
      </c>
      <c r="D4678" s="9" t="s">
        <v>15</v>
      </c>
      <c r="E4678" s="19"/>
      <c r="F4678" s="9"/>
      <c r="I4678" s="55">
        <f t="array" ref="I4678">IF(D4678="","",INDEX('Товары '!$D$2:$D$78, MATCH(D4678, 'Товары '!$B$2:$B$78, 0)))
</f>
        <v>15</v>
      </c>
      <c r="J4678" s="55">
        <f>IF(D4678="","",VLOOKUP(D4678, 'Товары '!$B$2:$C$78, 2, FALSE))
</f>
        <v>9</v>
      </c>
      <c r="K4678" s="37">
        <f t="shared" si="90"/>
        <v>6</v>
      </c>
    </row>
    <row r="4679">
      <c r="A4679" s="31">
        <v>9.0</v>
      </c>
      <c r="B4679" s="38">
        <v>46027.0</v>
      </c>
      <c r="C4679" s="42">
        <v>0.7053819444444445</v>
      </c>
      <c r="D4679" s="9" t="s">
        <v>11</v>
      </c>
      <c r="E4679" s="19"/>
      <c r="F4679" s="31"/>
      <c r="I4679" s="55">
        <f t="array" ref="I4679">IF(D4679="","",INDEX('Товары '!$D$2:$D$78, MATCH(D4679, 'Товары '!$B$2:$B$78, 0)))
</f>
        <v>15</v>
      </c>
      <c r="J4679" s="55">
        <f>IF(D4679="","",VLOOKUP(D4679, 'Товары '!$B$2:$C$78, 2, FALSE))
</f>
        <v>9</v>
      </c>
      <c r="K4679" s="37">
        <f t="shared" si="90"/>
        <v>6</v>
      </c>
    </row>
    <row r="4680">
      <c r="A4680" s="31">
        <v>10.0</v>
      </c>
      <c r="B4680" s="38">
        <v>46027.0</v>
      </c>
      <c r="C4680" s="42">
        <v>0.7333333333333333</v>
      </c>
      <c r="D4680" s="9" t="s">
        <v>49</v>
      </c>
      <c r="E4680" s="19"/>
      <c r="F4680" s="9">
        <v>5.0</v>
      </c>
      <c r="I4680" s="55">
        <f t="array" ref="I4680">IF(D4680="","",INDEX('Товары '!$D$2:$D$78, MATCH(D4680, 'Товары '!$B$2:$B$78, 0)))
</f>
        <v>15</v>
      </c>
      <c r="J4680" s="55">
        <f>IF(D4680="","",VLOOKUP(D4680, 'Товары '!$B$2:$C$78, 2, FALSE))
</f>
        <v>8</v>
      </c>
      <c r="K4680" s="37">
        <f t="shared" si="90"/>
        <v>2</v>
      </c>
    </row>
    <row r="4681">
      <c r="A4681" s="31">
        <v>11.0</v>
      </c>
      <c r="B4681" s="38">
        <v>46027.0</v>
      </c>
      <c r="C4681" s="42">
        <v>0.7340856481481481</v>
      </c>
      <c r="D4681" s="9" t="s">
        <v>22</v>
      </c>
      <c r="E4681" s="19"/>
      <c r="F4681" s="19"/>
      <c r="I4681" s="55">
        <f t="array" ref="I4681">IF(D4681="","",INDEX('Товары '!$D$2:$D$78, MATCH(D4681, 'Товары '!$B$2:$B$78, 0)))
</f>
        <v>15</v>
      </c>
      <c r="J4681" s="55">
        <f>IF(D4681="","",VLOOKUP(D4681, 'Товары '!$B$2:$C$78, 2, FALSE))
</f>
        <v>6</v>
      </c>
      <c r="K4681" s="37">
        <f t="shared" si="90"/>
        <v>9</v>
      </c>
    </row>
    <row r="4682">
      <c r="A4682" s="31">
        <v>12.0</v>
      </c>
      <c r="B4682" s="38">
        <v>46027.0</v>
      </c>
      <c r="C4682" s="42">
        <v>0.7342592592592593</v>
      </c>
      <c r="D4682" s="9" t="s">
        <v>14</v>
      </c>
      <c r="E4682" s="19"/>
      <c r="F4682" s="19"/>
      <c r="I4682" s="55">
        <f t="array" ref="I4682">IF(D4682="","",INDEX('Товары '!$D$2:$D$78, MATCH(D4682, 'Товары '!$B$2:$B$78, 0)))
</f>
        <v>15</v>
      </c>
      <c r="J4682" s="55">
        <f>IF(D4682="","",VLOOKUP(D4682, 'Товары '!$B$2:$C$78, 2, FALSE))
</f>
        <v>9</v>
      </c>
      <c r="K4682" s="37">
        <f t="shared" si="90"/>
        <v>6</v>
      </c>
    </row>
    <row r="4683">
      <c r="A4683" s="31">
        <v>13.0</v>
      </c>
      <c r="B4683" s="38">
        <v>46027.0</v>
      </c>
      <c r="C4683" s="42">
        <v>0.734363425925926</v>
      </c>
      <c r="D4683" s="9" t="s">
        <v>12</v>
      </c>
      <c r="E4683" s="19"/>
      <c r="F4683" s="9">
        <v>3.0</v>
      </c>
      <c r="I4683" s="55">
        <f t="array" ref="I4683">IF(D4683="","",INDEX('Товары '!$D$2:$D$78, MATCH(D4683, 'Товары '!$B$2:$B$78, 0)))
</f>
        <v>13</v>
      </c>
      <c r="J4683" s="55">
        <f>IF(D4683="","",VLOOKUP(D4683, 'Товары '!$B$2:$C$78, 2, FALSE))
</f>
        <v>6.4</v>
      </c>
      <c r="K4683" s="37">
        <f t="shared" si="90"/>
        <v>3.6</v>
      </c>
    </row>
    <row r="4684">
      <c r="A4684" s="31">
        <v>14.0</v>
      </c>
      <c r="B4684" s="38">
        <v>46027.0</v>
      </c>
      <c r="C4684" s="42">
        <v>0.7365393518518518</v>
      </c>
      <c r="D4684" s="9" t="s">
        <v>16</v>
      </c>
      <c r="E4684" s="19"/>
      <c r="F4684" s="19"/>
      <c r="I4684" s="55">
        <f t="array" ref="I4684">IF(D4684="","",INDEX('Товары '!$D$2:$D$78, MATCH(D4684, 'Товары '!$B$2:$B$78, 0)))
</f>
        <v>15</v>
      </c>
      <c r="J4684" s="55">
        <f>IF(D4684="","",VLOOKUP(D4684, 'Товары '!$B$2:$C$78, 2, FALSE))
</f>
        <v>8.5</v>
      </c>
      <c r="K4684" s="37">
        <f t="shared" si="90"/>
        <v>6.5</v>
      </c>
    </row>
    <row r="4685">
      <c r="A4685" s="31">
        <v>15.0</v>
      </c>
      <c r="B4685" s="38">
        <v>46027.0</v>
      </c>
      <c r="C4685" s="42">
        <v>0.7367939814814815</v>
      </c>
      <c r="D4685" s="9" t="s">
        <v>12</v>
      </c>
      <c r="E4685" s="19"/>
      <c r="F4685" s="9"/>
      <c r="I4685" s="55">
        <f t="array" ref="I4685">IF(D4685="","",INDEX('Товары '!$D$2:$D$78, MATCH(D4685, 'Товары '!$B$2:$B$78, 0)))
</f>
        <v>13</v>
      </c>
      <c r="J4685" s="55">
        <f>IF(D4685="","",VLOOKUP(D4685, 'Товары '!$B$2:$C$78, 2, FALSE))
</f>
        <v>6.4</v>
      </c>
      <c r="K4685" s="37">
        <f t="shared" si="90"/>
        <v>6.6</v>
      </c>
    </row>
    <row r="4686">
      <c r="A4686" s="31">
        <v>16.0</v>
      </c>
      <c r="B4686" s="32">
        <v>46027.0</v>
      </c>
      <c r="C4686" s="33">
        <v>0.7386689814814815</v>
      </c>
      <c r="D4686" s="9" t="s">
        <v>40</v>
      </c>
      <c r="E4686" s="19"/>
      <c r="F4686" s="19"/>
      <c r="I4686" s="55">
        <f t="array" ref="I4686">IF(D4686="","",INDEX('Товары '!$D$2:$D$78, MATCH(D4686, 'Товары '!$B$2:$B$78, 0)))
</f>
        <v>65</v>
      </c>
      <c r="J4686" s="55">
        <f>IF(D4686="","",VLOOKUP(D4686, 'Товары '!$B$2:$C$78, 2, FALSE))
</f>
        <v>37.5</v>
      </c>
      <c r="K4686" s="37">
        <f t="shared" si="90"/>
        <v>27.5</v>
      </c>
    </row>
    <row r="4687">
      <c r="A4687" s="31">
        <v>17.0</v>
      </c>
      <c r="B4687" s="38">
        <v>46027.0</v>
      </c>
      <c r="C4687" s="42">
        <v>0.7388773148148148</v>
      </c>
      <c r="D4687" s="9" t="s">
        <v>48</v>
      </c>
      <c r="E4687" s="19"/>
      <c r="F4687" s="9">
        <v>10.0</v>
      </c>
      <c r="I4687" s="55">
        <f t="array" ref="I4687">IF(D4687="","",INDEX('Товары '!$D$2:$D$78, MATCH(D4687, 'Товары '!$B$2:$B$78, 0)))
</f>
        <v>100</v>
      </c>
      <c r="J4687" s="55">
        <f>IF(D4687="","",VLOOKUP(D4687, 'Товары '!$B$2:$C$78, 2, FALSE))
</f>
        <v>70</v>
      </c>
      <c r="K4687" s="37">
        <f t="shared" si="90"/>
        <v>20</v>
      </c>
    </row>
    <row r="4688">
      <c r="A4688" s="31">
        <v>18.0</v>
      </c>
      <c r="B4688" s="38">
        <v>46027.0</v>
      </c>
      <c r="C4688" s="42">
        <v>0.7396643518518519</v>
      </c>
      <c r="D4688" s="9" t="s">
        <v>11</v>
      </c>
      <c r="E4688" s="19"/>
      <c r="F4688" s="19"/>
      <c r="I4688" s="55">
        <f t="array" ref="I4688">IF(D4688="","",INDEX('Товары '!$D$2:$D$78, MATCH(D4688, 'Товары '!$B$2:$B$78, 0)))
</f>
        <v>15</v>
      </c>
      <c r="J4688" s="55">
        <f>IF(D4688="","",VLOOKUP(D4688, 'Товары '!$B$2:$C$78, 2, FALSE))
</f>
        <v>9</v>
      </c>
      <c r="K4688" s="37">
        <f t="shared" si="90"/>
        <v>6</v>
      </c>
    </row>
    <row r="4689">
      <c r="A4689" s="31">
        <v>19.0</v>
      </c>
      <c r="B4689" s="38">
        <v>46027.0</v>
      </c>
      <c r="C4689" s="42">
        <v>0.7458912037037037</v>
      </c>
      <c r="D4689" s="9" t="s">
        <v>20</v>
      </c>
      <c r="E4689" s="19"/>
      <c r="F4689" s="19"/>
      <c r="I4689" s="55">
        <f t="array" ref="I4689">IF(D4689="","",INDEX('Товары '!$D$2:$D$78, MATCH(D4689, 'Товары '!$B$2:$B$78, 0)))
</f>
        <v>15</v>
      </c>
      <c r="J4689" s="55">
        <f>IF(D4689="","",VLOOKUP(D4689, 'Товары '!$B$2:$C$78, 2, FALSE))
</f>
        <v>9</v>
      </c>
      <c r="K4689" s="37">
        <f t="shared" si="90"/>
        <v>6</v>
      </c>
    </row>
    <row r="4690">
      <c r="A4690" s="31">
        <v>20.0</v>
      </c>
      <c r="B4690" s="38">
        <v>46027.0</v>
      </c>
      <c r="C4690" s="42">
        <v>0.7871412037037037</v>
      </c>
      <c r="D4690" s="9" t="s">
        <v>36</v>
      </c>
      <c r="E4690" s="19"/>
      <c r="F4690" s="19"/>
      <c r="I4690" s="55">
        <f t="array" ref="I4690">IF(D4690="","",INDEX('Товары '!$D$2:$D$78, MATCH(D4690, 'Товары '!$B$2:$B$78, 0)))
</f>
        <v>90</v>
      </c>
      <c r="J4690" s="55">
        <f>IF(D4690="","",VLOOKUP(D4690, 'Товары '!$B$2:$C$78, 2, FALSE))
</f>
        <v>60</v>
      </c>
      <c r="K4690" s="37">
        <f t="shared" si="90"/>
        <v>30</v>
      </c>
    </row>
    <row r="4691">
      <c r="A4691" s="31">
        <v>21.0</v>
      </c>
      <c r="B4691" s="32">
        <v>46027.0</v>
      </c>
      <c r="C4691" s="33">
        <v>0.7871990740740741</v>
      </c>
      <c r="D4691" s="9" t="s">
        <v>22</v>
      </c>
      <c r="E4691" s="19"/>
      <c r="F4691" s="9"/>
      <c r="I4691" s="55">
        <f t="array" ref="I4691">IF(D4691="","",INDEX('Товары '!$D$2:$D$78, MATCH(D4691, 'Товары '!$B$2:$B$78, 0)))
</f>
        <v>15</v>
      </c>
      <c r="J4691" s="55">
        <f>IF(D4691="","",VLOOKUP(D4691, 'Товары '!$B$2:$C$78, 2, FALSE))
</f>
        <v>6</v>
      </c>
      <c r="K4691" s="37">
        <f t="shared" si="90"/>
        <v>9</v>
      </c>
    </row>
    <row r="4692">
      <c r="A4692" s="31">
        <v>22.0</v>
      </c>
      <c r="B4692" s="32">
        <v>46027.0</v>
      </c>
      <c r="C4692" s="33">
        <v>0.8082638888888889</v>
      </c>
      <c r="D4692" s="9" t="s">
        <v>15</v>
      </c>
      <c r="E4692" s="19"/>
      <c r="F4692" s="19"/>
      <c r="I4692" s="55">
        <f t="array" ref="I4692">IF(D4692="","",INDEX('Товары '!$D$2:$D$78, MATCH(D4692, 'Товары '!$B$2:$B$78, 0)))
</f>
        <v>15</v>
      </c>
      <c r="J4692" s="55">
        <f>IF(D4692="","",VLOOKUP(D4692, 'Товары '!$B$2:$C$78, 2, FALSE))
</f>
        <v>9</v>
      </c>
      <c r="K4692" s="37">
        <f t="shared" si="90"/>
        <v>6</v>
      </c>
    </row>
    <row r="4693">
      <c r="A4693" s="31">
        <v>23.0</v>
      </c>
      <c r="B4693" s="38">
        <v>46027.0</v>
      </c>
      <c r="C4693" s="42">
        <v>0.8086574074074074</v>
      </c>
      <c r="D4693" s="9" t="s">
        <v>22</v>
      </c>
      <c r="E4693" s="19"/>
      <c r="F4693" s="19"/>
      <c r="I4693" s="55">
        <f t="array" ref="I4693">IF(D4693="","",INDEX('Товары '!$D$2:$D$78, MATCH(D4693, 'Товары '!$B$2:$B$78, 0)))
</f>
        <v>15</v>
      </c>
      <c r="J4693" s="55">
        <f>IF(D4693="","",VLOOKUP(D4693, 'Товары '!$B$2:$C$78, 2, FALSE))
</f>
        <v>6</v>
      </c>
      <c r="K4693" s="37">
        <f t="shared" si="90"/>
        <v>9</v>
      </c>
    </row>
    <row r="4694">
      <c r="A4694" s="31">
        <v>24.0</v>
      </c>
      <c r="B4694" s="38">
        <v>46027.0</v>
      </c>
      <c r="C4694" s="42">
        <v>0.8086689814814815</v>
      </c>
      <c r="D4694" s="9" t="s">
        <v>12</v>
      </c>
      <c r="E4694" s="19"/>
      <c r="F4694" s="19"/>
      <c r="I4694" s="55">
        <f t="array" ref="I4694">IF(D4694="","",INDEX('Товары '!$D$2:$D$78, MATCH(D4694, 'Товары '!$B$2:$B$78, 0)))
</f>
        <v>13</v>
      </c>
      <c r="J4694" s="55">
        <f>IF(D4694="","",VLOOKUP(D4694, 'Товары '!$B$2:$C$78, 2, FALSE))
</f>
        <v>6.4</v>
      </c>
      <c r="K4694" s="37">
        <f t="shared" si="90"/>
        <v>6.6</v>
      </c>
    </row>
    <row r="4695">
      <c r="A4695" s="31">
        <v>25.0</v>
      </c>
      <c r="B4695" s="38">
        <v>46027.0</v>
      </c>
      <c r="C4695" s="42">
        <v>0.8179976851851852</v>
      </c>
      <c r="D4695" s="9" t="s">
        <v>18</v>
      </c>
      <c r="E4695" s="19"/>
      <c r="F4695" s="19"/>
      <c r="I4695" s="55">
        <f t="array" ref="I4695">IF(D4695="","",INDEX('Товары '!$D$2:$D$78, MATCH(D4695, 'Товары '!$B$2:$B$78, 0)))
</f>
        <v>15</v>
      </c>
      <c r="J4695" s="55">
        <f>IF(D4695="","",VLOOKUP(D4695, 'Товары '!$B$2:$C$78, 2, FALSE))
</f>
        <v>8</v>
      </c>
      <c r="K4695" s="37">
        <f t="shared" si="90"/>
        <v>7</v>
      </c>
    </row>
    <row r="4696">
      <c r="A4696" s="31">
        <v>26.0</v>
      </c>
      <c r="B4696" s="38">
        <v>46027.0</v>
      </c>
      <c r="C4696" s="42">
        <v>0.851574074074074</v>
      </c>
      <c r="D4696" s="9" t="s">
        <v>11</v>
      </c>
      <c r="E4696" s="19"/>
      <c r="F4696" s="19"/>
      <c r="I4696" s="55">
        <f t="array" ref="I4696">IF(D4696="","",INDEX('Товары '!$D$2:$D$78, MATCH(D4696, 'Товары '!$B$2:$B$78, 0)))
</f>
        <v>15</v>
      </c>
      <c r="J4696" s="55">
        <f>IF(D4696="","",VLOOKUP(D4696, 'Товары '!$B$2:$C$78, 2, FALSE))
</f>
        <v>9</v>
      </c>
      <c r="K4696" s="37">
        <f t="shared" si="90"/>
        <v>6</v>
      </c>
    </row>
    <row r="4697">
      <c r="A4697" s="31">
        <v>27.0</v>
      </c>
      <c r="B4697" s="38">
        <v>46027.0</v>
      </c>
      <c r="C4697" s="42">
        <v>0.8515277777777778</v>
      </c>
      <c r="D4697" s="9" t="s">
        <v>12</v>
      </c>
      <c r="E4697" s="19"/>
      <c r="F4697" s="9"/>
      <c r="I4697" s="55">
        <f t="array" ref="I4697">IF(D4697="","",INDEX('Товары '!$D$2:$D$78, MATCH(D4697, 'Товары '!$B$2:$B$78, 0)))
</f>
        <v>13</v>
      </c>
      <c r="J4697" s="55">
        <f>IF(D4697="","",VLOOKUP(D4697, 'Товары '!$B$2:$C$78, 2, FALSE))
</f>
        <v>6.4</v>
      </c>
      <c r="K4697" s="37">
        <f t="shared" si="90"/>
        <v>6.6</v>
      </c>
    </row>
    <row r="4698">
      <c r="A4698" s="31">
        <v>28.0</v>
      </c>
      <c r="B4698" s="38">
        <v>46027.0</v>
      </c>
      <c r="C4698" s="42">
        <v>0.8526967592592593</v>
      </c>
      <c r="D4698" s="9" t="s">
        <v>40</v>
      </c>
      <c r="E4698" s="19"/>
      <c r="F4698" s="19"/>
      <c r="I4698" s="55">
        <f t="array" ref="I4698">IF(D4698="","",INDEX('Товары '!$D$2:$D$78, MATCH(D4698, 'Товары '!$B$2:$B$78, 0)))
</f>
        <v>65</v>
      </c>
      <c r="J4698" s="55">
        <f>IF(D4698="","",VLOOKUP(D4698, 'Товары '!$B$2:$C$78, 2, FALSE))
</f>
        <v>37.5</v>
      </c>
      <c r="K4698" s="37">
        <f t="shared" si="90"/>
        <v>27.5</v>
      </c>
    </row>
    <row r="4699">
      <c r="A4699" s="31">
        <v>29.0</v>
      </c>
      <c r="B4699" s="38">
        <v>46027.0</v>
      </c>
      <c r="C4699" s="42">
        <v>0.8526967592592593</v>
      </c>
      <c r="D4699" s="9" t="s">
        <v>11</v>
      </c>
      <c r="E4699" s="19"/>
      <c r="F4699" s="19"/>
      <c r="I4699" s="55">
        <f t="array" ref="I4699">IF(D4699="","",INDEX('Товары '!$D$2:$D$78, MATCH(D4699, 'Товары '!$B$2:$B$78, 0)))
</f>
        <v>15</v>
      </c>
      <c r="J4699" s="55">
        <f>IF(D4699="","",VLOOKUP(D4699, 'Товары '!$B$2:$C$78, 2, FALSE))
</f>
        <v>9</v>
      </c>
      <c r="K4699" s="37">
        <f t="shared" si="90"/>
        <v>6</v>
      </c>
    </row>
    <row r="4700">
      <c r="A4700" s="31">
        <v>30.0</v>
      </c>
      <c r="B4700" s="38">
        <v>46027.0</v>
      </c>
      <c r="C4700" s="42">
        <v>0.8528356481481482</v>
      </c>
      <c r="D4700" s="9" t="s">
        <v>12</v>
      </c>
      <c r="E4700" s="19"/>
      <c r="F4700" s="19"/>
      <c r="I4700" s="55">
        <f t="array" ref="I4700">IF(D4700="","",INDEX('Товары '!$D$2:$D$78, MATCH(D4700, 'Товары '!$B$2:$B$78, 0)))
</f>
        <v>13</v>
      </c>
      <c r="J4700" s="55">
        <f>IF(D4700="","",VLOOKUP(D4700, 'Товары '!$B$2:$C$78, 2, FALSE))
</f>
        <v>6.4</v>
      </c>
      <c r="K4700" s="37">
        <f t="shared" si="90"/>
        <v>6.6</v>
      </c>
    </row>
    <row r="4701">
      <c r="A4701" s="31">
        <v>31.0</v>
      </c>
      <c r="B4701" s="32">
        <v>46027.0</v>
      </c>
      <c r="C4701" s="33">
        <v>0.8658912037037036</v>
      </c>
      <c r="D4701" s="9" t="s">
        <v>11</v>
      </c>
      <c r="E4701" s="19"/>
      <c r="F4701" s="19"/>
      <c r="I4701" s="55">
        <f t="array" ref="I4701">IF(D4701="","",INDEX('Товары '!$D$2:$D$78, MATCH(D4701, 'Товары '!$B$2:$B$78, 0)))
</f>
        <v>15</v>
      </c>
      <c r="J4701" s="55">
        <f>IF(D4701="","",VLOOKUP(D4701, 'Товары '!$B$2:$C$78, 2, FALSE))
</f>
        <v>9</v>
      </c>
      <c r="K4701" s="37">
        <f t="shared" si="90"/>
        <v>6</v>
      </c>
    </row>
    <row r="4702">
      <c r="A4702" s="31">
        <v>32.0</v>
      </c>
      <c r="B4702" s="32">
        <v>46027.0</v>
      </c>
      <c r="C4702" s="33">
        <v>0.8659606481481481</v>
      </c>
      <c r="D4702" s="9" t="s">
        <v>12</v>
      </c>
      <c r="E4702" s="19"/>
      <c r="F4702" s="19"/>
      <c r="I4702" s="55">
        <f t="array" ref="I4702">IF(D4702="","",INDEX('Товары '!$D$2:$D$78, MATCH(D4702, 'Товары '!$B$2:$B$78, 0)))
</f>
        <v>13</v>
      </c>
      <c r="J4702" s="55">
        <f>IF(D4702="","",VLOOKUP(D4702, 'Товары '!$B$2:$C$78, 2, FALSE))
</f>
        <v>6.4</v>
      </c>
      <c r="K4702" s="37">
        <f t="shared" si="90"/>
        <v>6.6</v>
      </c>
    </row>
    <row r="4703">
      <c r="A4703" s="31">
        <v>33.0</v>
      </c>
      <c r="B4703" s="32">
        <v>46027.0</v>
      </c>
      <c r="C4703" s="33">
        <v>0.8734490740740741</v>
      </c>
      <c r="D4703" s="9" t="s">
        <v>20</v>
      </c>
      <c r="E4703" s="19"/>
      <c r="F4703" s="19"/>
      <c r="I4703" s="55">
        <f t="array" ref="I4703">IF(D4703="","",INDEX('Товары '!$D$2:$D$78, MATCH(D4703, 'Товары '!$B$2:$B$78, 0)))
</f>
        <v>15</v>
      </c>
      <c r="J4703" s="55">
        <f>IF(D4703="","",VLOOKUP(D4703, 'Товары '!$B$2:$C$78, 2, FALSE))
</f>
        <v>9</v>
      </c>
      <c r="K4703" s="37">
        <f t="shared" si="90"/>
        <v>6</v>
      </c>
    </row>
    <row r="4704">
      <c r="A4704" s="31">
        <v>34.0</v>
      </c>
      <c r="B4704" s="32">
        <v>46027.0</v>
      </c>
      <c r="C4704" s="33">
        <v>0.8981828703703704</v>
      </c>
      <c r="D4704" s="9" t="s">
        <v>15</v>
      </c>
      <c r="E4704" s="19"/>
      <c r="F4704" s="19"/>
      <c r="I4704" s="55">
        <f t="array" ref="I4704">IF(D4704="","",INDEX('Товары '!$D$2:$D$78, MATCH(D4704, 'Товары '!$B$2:$B$78, 0)))
</f>
        <v>15</v>
      </c>
      <c r="J4704" s="55">
        <f>IF(D4704="","",VLOOKUP(D4704, 'Товары '!$B$2:$C$78, 2, FALSE))
</f>
        <v>9</v>
      </c>
      <c r="K4704" s="37">
        <f t="shared" si="90"/>
        <v>6</v>
      </c>
    </row>
    <row r="4705">
      <c r="A4705" s="31">
        <v>35.0</v>
      </c>
      <c r="B4705" s="32">
        <v>46027.0</v>
      </c>
      <c r="C4705" s="33">
        <v>0.8993634259259259</v>
      </c>
      <c r="D4705" s="9" t="s">
        <v>40</v>
      </c>
      <c r="E4705" s="19"/>
      <c r="F4705" s="19"/>
      <c r="I4705" s="44">
        <f t="array" ref="I4705">IF(D4705="","",INDEX('Товары '!$D$2:$D$78, MATCH(D4705, 'Товары '!$B$2:$B$78, 0)))
</f>
        <v>65</v>
      </c>
      <c r="J4705" s="44">
        <f>IF(D4705="","",VLOOKUP(D4705, 'Товары '!$B$2:$C$78, 2, FALSE))
</f>
        <v>37.5</v>
      </c>
      <c r="K4705" s="37">
        <f t="shared" si="90"/>
        <v>27.5</v>
      </c>
    </row>
    <row r="4706">
      <c r="A4706" s="31">
        <v>36.0</v>
      </c>
      <c r="B4706" s="32">
        <v>46027.0</v>
      </c>
      <c r="C4706" s="33">
        <v>0.9107638888888889</v>
      </c>
      <c r="D4706" s="9" t="s">
        <v>22</v>
      </c>
      <c r="E4706" s="19"/>
      <c r="F4706" s="19"/>
      <c r="I4706" s="44">
        <f t="array" ref="I4706">IF(D4706="","",INDEX('Товары '!$D$2:$D$78, MATCH(D4706, 'Товары '!$B$2:$B$78, 0)))
</f>
        <v>15</v>
      </c>
      <c r="J4706" s="44">
        <f>IF(D4706="","",VLOOKUP(D4706, 'Товары '!$B$2:$C$78, 2, FALSE))
</f>
        <v>6</v>
      </c>
      <c r="K4706" s="37">
        <f t="shared" si="90"/>
        <v>9</v>
      </c>
    </row>
    <row r="4707">
      <c r="A4707" s="31">
        <v>37.0</v>
      </c>
      <c r="B4707" s="32">
        <v>46027.0</v>
      </c>
      <c r="C4707" s="33">
        <v>0.9108796296296297</v>
      </c>
      <c r="D4707" s="9" t="s">
        <v>20</v>
      </c>
      <c r="E4707" s="19"/>
      <c r="F4707" s="9"/>
      <c r="I4707" s="44">
        <f t="array" ref="I4707">IF(D4707="","",INDEX('Товары '!$D$2:$D$78, MATCH(D4707, 'Товары '!$B$2:$B$78, 0)))
</f>
        <v>15</v>
      </c>
      <c r="J4707" s="44">
        <f>IF(D4707="","",VLOOKUP(D4707, 'Товары '!$B$2:$C$78, 2, FALSE))
</f>
        <v>9</v>
      </c>
      <c r="K4707" s="37">
        <f t="shared" si="90"/>
        <v>6</v>
      </c>
    </row>
    <row r="4708">
      <c r="A4708" s="31">
        <v>38.0</v>
      </c>
      <c r="B4708" s="32">
        <v>46027.0</v>
      </c>
      <c r="C4708" s="33">
        <v>0.921400462962963</v>
      </c>
      <c r="D4708" s="9" t="s">
        <v>14</v>
      </c>
      <c r="E4708" s="19"/>
      <c r="F4708" s="9"/>
      <c r="I4708" s="44">
        <f t="array" ref="I4708">IF(D4708="","",INDEX('Товары '!$D$2:$D$78, MATCH(D4708, 'Товары '!$B$2:$B$78, 0)))
</f>
        <v>15</v>
      </c>
      <c r="J4708" s="44">
        <f>IF(D4708="","",VLOOKUP(D4708, 'Товары '!$B$2:$C$78, 2, FALSE))
</f>
        <v>9</v>
      </c>
      <c r="K4708" s="37">
        <f t="shared" si="90"/>
        <v>6</v>
      </c>
    </row>
    <row r="4709">
      <c r="A4709" s="31">
        <v>39.0</v>
      </c>
      <c r="B4709" s="32">
        <v>46027.0</v>
      </c>
      <c r="C4709" s="33">
        <v>0.921400462962963</v>
      </c>
      <c r="D4709" s="9" t="s">
        <v>12</v>
      </c>
      <c r="E4709" s="19"/>
      <c r="F4709" s="19"/>
      <c r="I4709" s="44">
        <f t="array" ref="I4709">IF(D4709="","",INDEX('Товары '!$D$2:$D$78, MATCH(D4709, 'Товары '!$B$2:$B$78, 0)))
</f>
        <v>13</v>
      </c>
      <c r="J4709" s="44">
        <f>IF(D4709="","",VLOOKUP(D4709, 'Товары '!$B$2:$C$78, 2, FALSE))
</f>
        <v>6.4</v>
      </c>
      <c r="K4709" s="37">
        <f t="shared" si="90"/>
        <v>6.6</v>
      </c>
    </row>
    <row r="4710">
      <c r="A4710" s="31">
        <v>40.0</v>
      </c>
      <c r="B4710" s="32">
        <v>46027.0</v>
      </c>
      <c r="C4710" s="33">
        <v>0.9215277777777777</v>
      </c>
      <c r="D4710" s="9" t="s">
        <v>12</v>
      </c>
      <c r="E4710" s="19"/>
      <c r="F4710" s="19"/>
      <c r="I4710" s="44">
        <f t="array" ref="I4710">IF(D4710="","",INDEX('Товары '!$D$2:$D$78, MATCH(D4710, 'Товары '!$B$2:$B$78, 0)))
</f>
        <v>13</v>
      </c>
      <c r="J4710" s="44">
        <f>IF(D4710="","",VLOOKUP(D4710, 'Товары '!$B$2:$C$78, 2, FALSE))
</f>
        <v>6.4</v>
      </c>
      <c r="K4710" s="37">
        <f t="shared" si="90"/>
        <v>6.6</v>
      </c>
    </row>
    <row r="4711">
      <c r="A4711" s="31">
        <v>41.0</v>
      </c>
      <c r="B4711" s="32"/>
      <c r="C4711" s="33"/>
      <c r="D4711" s="9"/>
      <c r="E4711" s="19"/>
      <c r="F4711" s="19"/>
      <c r="I4711" s="44" t="str">
        <f t="array" ref="I4711">IF(D4711="","",INDEX('Товары '!$D$2:$D$78, MATCH(D4711, 'Товары '!$B$2:$B$78, 0)))
</f>
        <v/>
      </c>
      <c r="J4711" s="44" t="str">
        <f>IF(D4711="","",VLOOKUP(D4711, 'Товары '!$B$2:$C$78, 2, FALSE))
</f>
        <v/>
      </c>
      <c r="K4711" s="37">
        <f t="shared" si="90"/>
        <v>0</v>
      </c>
    </row>
    <row r="4712">
      <c r="A4712" s="31">
        <v>42.0</v>
      </c>
      <c r="B4712" s="45"/>
      <c r="C4712" s="46"/>
      <c r="D4712" s="9"/>
      <c r="E4712" s="19"/>
      <c r="F4712" s="19"/>
      <c r="I4712" s="44" t="str">
        <f t="array" ref="I4712">IF(D4712="","",INDEX('Товары '!$D$2:$D$78, MATCH(D4712, 'Товары '!$B$2:$B$78, 0)))
</f>
        <v/>
      </c>
      <c r="J4712" s="44" t="str">
        <f>IF(D4712="","",VLOOKUP(D4712, 'Товары '!$B$2:$C$78, 2, FALSE))
</f>
        <v/>
      </c>
      <c r="K4712" s="37">
        <f t="shared" si="90"/>
        <v>0</v>
      </c>
    </row>
    <row r="4713">
      <c r="A4713" s="31">
        <v>43.0</v>
      </c>
      <c r="B4713" s="32"/>
      <c r="C4713" s="33"/>
      <c r="D4713" s="9"/>
      <c r="E4713" s="19"/>
      <c r="F4713" s="19"/>
      <c r="I4713" s="44" t="str">
        <f t="array" ref="I4713">IF(D4713="","",INDEX('Товары '!$D$2:$D$78, MATCH(D4713, 'Товары '!$B$2:$B$78, 0)))
</f>
        <v/>
      </c>
      <c r="J4713" s="44" t="str">
        <f>IF(D4713="","",VLOOKUP(D4713, 'Товары '!$B$2:$C$78, 2, FALSE))
</f>
        <v/>
      </c>
      <c r="K4713" s="37">
        <f t="shared" si="90"/>
        <v>0</v>
      </c>
    </row>
    <row r="4714">
      <c r="A4714" s="31">
        <v>44.0</v>
      </c>
      <c r="B4714" s="45"/>
      <c r="C4714" s="46"/>
      <c r="D4714" s="9"/>
      <c r="E4714" s="19"/>
      <c r="F4714" s="19"/>
      <c r="I4714" s="19" t="str">
        <f t="array" ref="I4714">IF(D4714="","",INDEX('Товары '!$D$2:$D$78, MATCH(D4714, 'Товары '!$B$2:$B$78, 0)))
</f>
        <v/>
      </c>
      <c r="J4714" s="19" t="str">
        <f>IF(D4714="","",VLOOKUP(D4714, 'Товары '!$B$2:$C$78, 2, FALSE))
</f>
        <v/>
      </c>
      <c r="K4714" s="37">
        <f t="shared" si="90"/>
        <v>0</v>
      </c>
    </row>
    <row r="4715">
      <c r="A4715" s="31">
        <v>45.0</v>
      </c>
      <c r="B4715" s="45"/>
      <c r="C4715" s="46"/>
      <c r="D4715" s="9"/>
      <c r="E4715" s="19"/>
      <c r="F4715" s="19"/>
      <c r="I4715" s="19" t="str">
        <f t="array" ref="I4715">IF(D4715="","",INDEX('Товары '!$D$2:$D$78, MATCH(D4715, 'Товары '!$B$2:$B$78, 0)))
</f>
        <v/>
      </c>
      <c r="J4715" s="19" t="str">
        <f>IF(D4715="","",VLOOKUP(D4715, 'Товары '!$B$2:$C$78, 2, FALSE))
</f>
        <v/>
      </c>
      <c r="K4715" s="37">
        <f t="shared" si="90"/>
        <v>0</v>
      </c>
    </row>
    <row r="4716">
      <c r="A4716" s="31">
        <v>46.0</v>
      </c>
      <c r="B4716" s="45"/>
      <c r="C4716" s="46"/>
      <c r="D4716" s="23"/>
      <c r="E4716" s="19"/>
      <c r="F4716" s="19"/>
      <c r="I4716" s="19" t="str">
        <f t="array" ref="I4716">IF(D4716="","",INDEX('Товары '!$D$2:$D$78, MATCH(D4716, 'Товары '!$B$2:$B$78, 0)))
</f>
        <v/>
      </c>
      <c r="J4716" s="19" t="str">
        <f>IF(D4716="","",VLOOKUP(D4716, 'Товары '!$B$2:$C$78, 2, FALSE))
</f>
        <v/>
      </c>
      <c r="K4716" s="37">
        <f t="shared" si="90"/>
        <v>0</v>
      </c>
    </row>
    <row r="4717">
      <c r="A4717" s="31">
        <v>47.0</v>
      </c>
      <c r="B4717" s="45"/>
      <c r="C4717" s="46"/>
      <c r="D4717" s="23"/>
      <c r="E4717" s="19"/>
      <c r="F4717" s="19"/>
      <c r="I4717" s="19" t="str">
        <f t="array" ref="I4717">IF(D4717="","",INDEX('Товары '!$D$2:$D$78, MATCH(D4717, 'Товары '!$B$2:$B$78, 0)))
</f>
        <v/>
      </c>
      <c r="J4717" s="19" t="str">
        <f>IF(D4717="","",VLOOKUP(D4717, 'Товары '!$B$2:$C$78, 2, FALSE))
</f>
        <v/>
      </c>
      <c r="K4717" s="37">
        <f t="shared" si="90"/>
        <v>0</v>
      </c>
    </row>
    <row r="4718">
      <c r="A4718" s="31">
        <v>48.0</v>
      </c>
      <c r="B4718" s="45"/>
      <c r="C4718" s="46"/>
      <c r="D4718" s="23"/>
      <c r="E4718" s="19"/>
      <c r="F4718" s="19"/>
      <c r="I4718" s="19" t="str">
        <f t="array" ref="I4718">IF(D4718="","",INDEX('Товары '!$D$2:$D$78, MATCH(D4718, 'Товары '!$B$2:$B$78, 0)))
</f>
        <v/>
      </c>
      <c r="J4718" s="19" t="str">
        <f>IF(D4718="","",VLOOKUP(D4718, 'Товары '!$B$2:$C$78, 2, FALSE))
</f>
        <v/>
      </c>
      <c r="K4718" s="37">
        <f t="shared" si="90"/>
        <v>0</v>
      </c>
    </row>
    <row r="4719">
      <c r="A4719" s="31">
        <v>49.0</v>
      </c>
      <c r="B4719" s="45"/>
      <c r="C4719" s="46"/>
      <c r="D4719" s="23"/>
      <c r="E4719" s="19"/>
      <c r="F4719" s="19"/>
      <c r="I4719" s="19" t="str">
        <f t="array" ref="I4719">IF(D4719="","",INDEX('Товары '!$D$2:$D$78, MATCH(D4719, 'Товары '!$B$2:$B$78, 0)))
</f>
        <v/>
      </c>
      <c r="J4719" s="19" t="str">
        <f>IF(D4719="","",VLOOKUP(D4719, 'Товары '!$B$2:$C$78, 2, FALSE))
</f>
        <v/>
      </c>
      <c r="K4719" s="37">
        <f t="shared" si="90"/>
        <v>0</v>
      </c>
    </row>
    <row r="4720">
      <c r="A4720" s="31">
        <v>50.0</v>
      </c>
      <c r="B4720" s="45"/>
      <c r="C4720" s="46"/>
      <c r="D4720" s="23"/>
      <c r="E4720" s="19"/>
      <c r="F4720" s="19"/>
      <c r="I4720" s="19" t="str">
        <f t="array" ref="I4720">IF(D4720="","",INDEX('Товары '!$D$2:$D$78, MATCH(D4720, 'Товары '!$B$2:$B$78, 0)))
</f>
        <v/>
      </c>
      <c r="J4720" s="19" t="str">
        <f>IF(D4720="","",VLOOKUP(D4720, 'Товары '!$B$2:$C$78, 2, FALSE))
</f>
        <v/>
      </c>
      <c r="K4720" s="37">
        <f t="shared" si="90"/>
        <v>0</v>
      </c>
    </row>
    <row r="4721">
      <c r="A4721" s="31">
        <v>51.0</v>
      </c>
      <c r="B4721" s="45"/>
      <c r="C4721" s="46"/>
      <c r="D4721" s="23"/>
      <c r="E4721" s="19"/>
      <c r="F4721" s="19"/>
      <c r="I4721" s="19" t="str">
        <f t="array" ref="I4721">IF(D4721="","",INDEX('Товары '!$D$2:$D$78, MATCH(D4721, 'Товары '!$B$2:$B$78, 0)))
</f>
        <v/>
      </c>
      <c r="J4721" s="19" t="str">
        <f>IF(D4721="","",VLOOKUP(D4721, 'Товары '!$B$2:$C$78, 2, FALSE))
</f>
        <v/>
      </c>
      <c r="K4721" s="37">
        <f t="shared" si="90"/>
        <v>0</v>
      </c>
    </row>
    <row r="4722">
      <c r="A4722" s="31">
        <v>52.0</v>
      </c>
      <c r="B4722" s="45"/>
      <c r="C4722" s="46"/>
      <c r="D4722" s="23"/>
      <c r="E4722" s="19"/>
      <c r="F4722" s="19"/>
      <c r="I4722" s="19" t="str">
        <f t="array" ref="I4722">IF(D4722="","",INDEX('Товары '!$D$2:$D$78, MATCH(D4722, 'Товары '!$B$2:$B$78, 0)))
</f>
        <v/>
      </c>
      <c r="J4722" s="19" t="str">
        <f>IF(D4722="","",VLOOKUP(D4722, 'Товары '!$B$2:$C$78, 2, FALSE))
</f>
        <v/>
      </c>
      <c r="K4722" s="37">
        <f t="shared" si="90"/>
        <v>0</v>
      </c>
    </row>
    <row r="4723">
      <c r="A4723" s="31">
        <v>53.0</v>
      </c>
      <c r="B4723" s="45"/>
      <c r="C4723" s="46"/>
      <c r="D4723" s="23"/>
      <c r="E4723" s="19"/>
      <c r="F4723" s="19"/>
      <c r="I4723" s="19" t="str">
        <f t="array" ref="I4723">IF(D4723="","",INDEX('Товары '!$D$2:$D$78, MATCH(D4723, 'Товары '!$B$2:$B$78, 0)))
</f>
        <v/>
      </c>
      <c r="J4723" s="19" t="str">
        <f>IF(D4723="","",VLOOKUP(D4723, 'Товары '!$B$2:$C$78, 2, FALSE))
</f>
        <v/>
      </c>
      <c r="K4723" s="37">
        <f t="shared" si="90"/>
        <v>0</v>
      </c>
    </row>
    <row r="4724">
      <c r="A4724" s="31">
        <v>54.0</v>
      </c>
      <c r="B4724" s="45"/>
      <c r="C4724" s="46"/>
      <c r="D4724" s="23"/>
      <c r="E4724" s="19"/>
      <c r="F4724" s="19"/>
      <c r="I4724" s="19" t="str">
        <f t="array" ref="I4724">IF(D4724="","",INDEX('Товары '!$D$2:$D$78, MATCH(D4724, 'Товары '!$B$2:$B$78, 0)))
</f>
        <v/>
      </c>
      <c r="J4724" s="19" t="str">
        <f>IF(D4724="","",VLOOKUP(D4724, 'Товары '!$B$2:$C$78, 2, FALSE))
</f>
        <v/>
      </c>
      <c r="K4724" s="37">
        <f t="shared" si="90"/>
        <v>0</v>
      </c>
    </row>
    <row r="4725">
      <c r="A4725" s="31">
        <v>55.0</v>
      </c>
      <c r="B4725" s="45"/>
      <c r="C4725" s="46"/>
      <c r="D4725" s="23"/>
      <c r="E4725" s="19"/>
      <c r="F4725" s="19"/>
      <c r="I4725" s="19" t="str">
        <f t="array" ref="I4725">IF(D4725="","",INDEX('Товары '!$D$2:$D$78, MATCH(D4725, 'Товары '!$B$2:$B$78, 0)))
</f>
        <v/>
      </c>
      <c r="J4725" s="19" t="str">
        <f>IF(D4725="","",VLOOKUP(D4725, 'Товары '!$B$2:$C$78, 2, FALSE))
</f>
        <v/>
      </c>
      <c r="K4725" s="37">
        <f t="shared" si="90"/>
        <v>0</v>
      </c>
    </row>
    <row r="4726">
      <c r="A4726" s="31">
        <v>56.0</v>
      </c>
      <c r="B4726" s="45"/>
      <c r="C4726" s="46"/>
      <c r="D4726" s="23"/>
      <c r="E4726" s="19"/>
      <c r="F4726" s="19"/>
      <c r="I4726" s="19" t="str">
        <f t="array" ref="I4726">IF(D4726="","",INDEX('Товары '!$D$2:$D$78, MATCH(D4726, 'Товары '!$B$2:$B$78, 0)))
</f>
        <v/>
      </c>
      <c r="J4726" s="19" t="str">
        <f>IF(D4726="","",VLOOKUP(D4726, 'Товары '!$B$2:$C$78, 2, FALSE))
</f>
        <v/>
      </c>
      <c r="K4726" s="37">
        <f t="shared" si="90"/>
        <v>0</v>
      </c>
    </row>
    <row r="4727">
      <c r="A4727" s="31">
        <v>57.0</v>
      </c>
      <c r="B4727" s="45"/>
      <c r="C4727" s="46"/>
      <c r="D4727" s="23"/>
      <c r="E4727" s="19"/>
      <c r="F4727" s="19"/>
      <c r="I4727" s="19" t="str">
        <f t="array" ref="I4727">IF(D4727="","",INDEX('Товары '!$D$2:$D$78, MATCH(D4727, 'Товары '!$B$2:$B$78, 0)))
</f>
        <v/>
      </c>
      <c r="J4727" s="19" t="str">
        <f>IF(D4727="","",VLOOKUP(D4727, 'Товары '!$B$2:$C$78, 2, FALSE))
</f>
        <v/>
      </c>
      <c r="K4727" s="37">
        <f t="shared" si="90"/>
        <v>0</v>
      </c>
    </row>
    <row r="4728">
      <c r="A4728" s="31">
        <v>58.0</v>
      </c>
      <c r="B4728" s="45"/>
      <c r="C4728" s="46"/>
      <c r="D4728" s="23"/>
      <c r="E4728" s="19"/>
      <c r="F4728" s="19"/>
      <c r="I4728" s="19" t="str">
        <f t="array" ref="I4728">IF(D4728="","",INDEX('Товары '!$D$2:$D$78, MATCH(D4728, 'Товары '!$B$2:$B$78, 0)))
</f>
        <v/>
      </c>
      <c r="J4728" s="19" t="str">
        <f>IF(D4728="","",VLOOKUP(D4728, 'Товары '!$B$2:$C$78, 2, FALSE))
</f>
        <v/>
      </c>
      <c r="K4728" s="37">
        <f t="shared" si="90"/>
        <v>0</v>
      </c>
    </row>
    <row r="4729">
      <c r="A4729" s="31">
        <v>59.0</v>
      </c>
      <c r="B4729" s="45"/>
      <c r="C4729" s="46"/>
      <c r="D4729" s="23"/>
      <c r="E4729" s="19"/>
      <c r="F4729" s="19"/>
      <c r="I4729" s="19" t="str">
        <f t="array" ref="I4729">IF(D4729="","",INDEX('Товары '!$D$2:$D$78, MATCH(D4729, 'Товары '!$B$2:$B$78, 0)))
</f>
        <v/>
      </c>
      <c r="J4729" s="19" t="str">
        <f>IF(D4729="","",VLOOKUP(D4729, 'Товары '!$B$2:$C$78, 2, FALSE))
</f>
        <v/>
      </c>
      <c r="K4729" s="37">
        <f t="shared" si="90"/>
        <v>0</v>
      </c>
    </row>
    <row r="4730">
      <c r="A4730" s="31">
        <v>60.0</v>
      </c>
      <c r="B4730" s="45"/>
      <c r="C4730" s="46"/>
      <c r="D4730" s="23"/>
      <c r="E4730" s="19"/>
      <c r="F4730" s="19"/>
      <c r="I4730" s="19" t="str">
        <f t="array" ref="I4730">IF(D4730="","",INDEX('Товары '!$D$2:$D$78, MATCH(D4730, 'Товары '!$B$2:$B$78, 0)))
</f>
        <v/>
      </c>
      <c r="J4730" s="19" t="str">
        <f>IF(D4730="","",VLOOKUP(D4730, 'Товары '!$B$2:$C$78, 2, FALSE))
</f>
        <v/>
      </c>
      <c r="K4730" s="37">
        <f t="shared" si="90"/>
        <v>0</v>
      </c>
    </row>
    <row r="4731">
      <c r="A4731" s="31">
        <v>61.0</v>
      </c>
      <c r="B4731" s="45"/>
      <c r="C4731" s="46"/>
      <c r="D4731" s="23"/>
      <c r="E4731" s="19"/>
      <c r="F4731" s="19"/>
      <c r="I4731" s="19" t="str">
        <f t="array" ref="I4731">IF(D4731="","",INDEX('Товары '!$D$2:$D$78, MATCH(D4731, 'Товары '!$B$2:$B$78, 0)))
</f>
        <v/>
      </c>
      <c r="J4731" s="19" t="str">
        <f>IF(D4731="","",VLOOKUP(D4731, 'Товары '!$B$2:$C$78, 2, FALSE))
</f>
        <v/>
      </c>
      <c r="K4731" s="37">
        <f t="shared" si="90"/>
        <v>0</v>
      </c>
    </row>
    <row r="4732">
      <c r="A4732" s="31">
        <v>62.0</v>
      </c>
      <c r="B4732" s="45"/>
      <c r="C4732" s="46"/>
      <c r="D4732" s="23"/>
      <c r="E4732" s="19"/>
      <c r="F4732" s="19"/>
      <c r="I4732" s="19" t="str">
        <f t="array" ref="I4732">IF(D4732="","",INDEX('Товары '!$D$2:$D$78, MATCH(D4732, 'Товары '!$B$2:$B$78, 0)))
</f>
        <v/>
      </c>
      <c r="J4732" s="19" t="str">
        <f>IF(D4732="","",VLOOKUP(D4732, 'Товары '!$B$2:$C$78, 2, FALSE))
</f>
        <v/>
      </c>
      <c r="K4732" s="37">
        <f t="shared" si="90"/>
        <v>0</v>
      </c>
    </row>
  </sheetData>
  <mergeCells count="960">
    <mergeCell ref="F2452:F2454"/>
    <mergeCell ref="G2452:G2454"/>
    <mergeCell ref="I2452:I2454"/>
    <mergeCell ref="J2452:J2454"/>
    <mergeCell ref="K2452:K2454"/>
    <mergeCell ref="G2455:G2514"/>
    <mergeCell ref="H2455:H2514"/>
    <mergeCell ref="A2515:A2517"/>
    <mergeCell ref="B2515:B2517"/>
    <mergeCell ref="C2515:C2517"/>
    <mergeCell ref="D2515:D2517"/>
    <mergeCell ref="E2515:E2517"/>
    <mergeCell ref="F2515:F2517"/>
    <mergeCell ref="G2515:G2517"/>
    <mergeCell ref="D2578:D2580"/>
    <mergeCell ref="E2578:E2580"/>
    <mergeCell ref="H2578:H2580"/>
    <mergeCell ref="I2578:I2580"/>
    <mergeCell ref="J2578:J2580"/>
    <mergeCell ref="K2578:K2580"/>
    <mergeCell ref="H2515:H2517"/>
    <mergeCell ref="I2515:I2517"/>
    <mergeCell ref="J2515:J2517"/>
    <mergeCell ref="K2515:K2517"/>
    <mergeCell ref="G2518:G2577"/>
    <mergeCell ref="H2518:H2577"/>
    <mergeCell ref="A2578:A2580"/>
    <mergeCell ref="I2641:I2643"/>
    <mergeCell ref="J2641:J2643"/>
    <mergeCell ref="K2641:K2643"/>
    <mergeCell ref="G2644:G2703"/>
    <mergeCell ref="H2644:H2703"/>
    <mergeCell ref="G2707:G2787"/>
    <mergeCell ref="H2707:H2787"/>
    <mergeCell ref="G2791:G2850"/>
    <mergeCell ref="H2791:H2850"/>
    <mergeCell ref="F2578:F2580"/>
    <mergeCell ref="G2578:G2580"/>
    <mergeCell ref="G2581:G2640"/>
    <mergeCell ref="H2581:H2640"/>
    <mergeCell ref="F2641:F2643"/>
    <mergeCell ref="G2641:G2643"/>
    <mergeCell ref="H2641:H2643"/>
    <mergeCell ref="B2578:B2580"/>
    <mergeCell ref="C2578:C2580"/>
    <mergeCell ref="A2641:A2643"/>
    <mergeCell ref="B2641:B2643"/>
    <mergeCell ref="C2641:C2643"/>
    <mergeCell ref="D2641:D2643"/>
    <mergeCell ref="E2641:E2643"/>
    <mergeCell ref="H2704:H2706"/>
    <mergeCell ref="I2704:I2706"/>
    <mergeCell ref="J2704:J2706"/>
    <mergeCell ref="K2704:K2706"/>
    <mergeCell ref="A2704:A2706"/>
    <mergeCell ref="B2704:B2706"/>
    <mergeCell ref="C2704:C2706"/>
    <mergeCell ref="D2704:D2706"/>
    <mergeCell ref="E2704:E2706"/>
    <mergeCell ref="F2704:F2706"/>
    <mergeCell ref="G2704:G2706"/>
    <mergeCell ref="H2788:H2790"/>
    <mergeCell ref="I2788:I2790"/>
    <mergeCell ref="J2788:J2790"/>
    <mergeCell ref="K2788:K2790"/>
    <mergeCell ref="A2788:A2790"/>
    <mergeCell ref="B2788:B2790"/>
    <mergeCell ref="C2788:C2790"/>
    <mergeCell ref="D2788:D2790"/>
    <mergeCell ref="E2788:E2790"/>
    <mergeCell ref="F2788:F2790"/>
    <mergeCell ref="G2788:G2790"/>
    <mergeCell ref="F3040:F3042"/>
    <mergeCell ref="G3040:G3042"/>
    <mergeCell ref="I3040:I3042"/>
    <mergeCell ref="J3040:J3042"/>
    <mergeCell ref="K3040:K3042"/>
    <mergeCell ref="G3043:G3102"/>
    <mergeCell ref="H3043:H3102"/>
    <mergeCell ref="A3103:A3105"/>
    <mergeCell ref="B3103:B3105"/>
    <mergeCell ref="C3103:C3105"/>
    <mergeCell ref="D3103:D3105"/>
    <mergeCell ref="E3103:E3105"/>
    <mergeCell ref="F3103:F3105"/>
    <mergeCell ref="G3103:G3105"/>
    <mergeCell ref="D3166:D3168"/>
    <mergeCell ref="E3166:E3168"/>
    <mergeCell ref="H3166:H3168"/>
    <mergeCell ref="I3166:I3168"/>
    <mergeCell ref="J3166:J3168"/>
    <mergeCell ref="K3166:K3168"/>
    <mergeCell ref="H3103:H3105"/>
    <mergeCell ref="I3103:I3105"/>
    <mergeCell ref="J3103:J3105"/>
    <mergeCell ref="K3103:K3105"/>
    <mergeCell ref="G3106:G3165"/>
    <mergeCell ref="H3106:H3165"/>
    <mergeCell ref="A3166:A3168"/>
    <mergeCell ref="I3229:I3231"/>
    <mergeCell ref="J3229:J3231"/>
    <mergeCell ref="K3229:K3231"/>
    <mergeCell ref="G3232:G3291"/>
    <mergeCell ref="H3232:H3291"/>
    <mergeCell ref="G3295:G3355"/>
    <mergeCell ref="H3295:H3355"/>
    <mergeCell ref="G3359:G3419"/>
    <mergeCell ref="H3359:H3419"/>
    <mergeCell ref="F3166:F3168"/>
    <mergeCell ref="G3166:G3168"/>
    <mergeCell ref="G3169:G3228"/>
    <mergeCell ref="H3169:H3228"/>
    <mergeCell ref="F3229:F3231"/>
    <mergeCell ref="G3229:G3231"/>
    <mergeCell ref="H3229:H3231"/>
    <mergeCell ref="B3166:B3168"/>
    <mergeCell ref="C3166:C3168"/>
    <mergeCell ref="A3229:A3231"/>
    <mergeCell ref="B3229:B3231"/>
    <mergeCell ref="C3229:C3231"/>
    <mergeCell ref="D3229:D3231"/>
    <mergeCell ref="E3229:E3231"/>
    <mergeCell ref="H3292:H3294"/>
    <mergeCell ref="I3292:I3294"/>
    <mergeCell ref="J3292:J3294"/>
    <mergeCell ref="K3292:K3294"/>
    <mergeCell ref="A3292:A3294"/>
    <mergeCell ref="B3292:B3294"/>
    <mergeCell ref="C3292:C3294"/>
    <mergeCell ref="D3292:D3294"/>
    <mergeCell ref="E3292:E3294"/>
    <mergeCell ref="F3292:F3294"/>
    <mergeCell ref="G3292:G3294"/>
    <mergeCell ref="H3356:H3358"/>
    <mergeCell ref="I3356:I3358"/>
    <mergeCell ref="J3356:J3358"/>
    <mergeCell ref="K3356:K3358"/>
    <mergeCell ref="A3356:A3358"/>
    <mergeCell ref="B3356:B3358"/>
    <mergeCell ref="C3356:C3358"/>
    <mergeCell ref="D3356:D3358"/>
    <mergeCell ref="E3356:E3358"/>
    <mergeCell ref="F3356:F3358"/>
    <mergeCell ref="G3356:G3358"/>
    <mergeCell ref="B3484:B3486"/>
    <mergeCell ref="C3484:C3486"/>
    <mergeCell ref="A3548:A3550"/>
    <mergeCell ref="B3548:B3550"/>
    <mergeCell ref="C3548:C3550"/>
    <mergeCell ref="D3548:D3550"/>
    <mergeCell ref="E3548:E3550"/>
    <mergeCell ref="F3484:F3486"/>
    <mergeCell ref="G3484:G3486"/>
    <mergeCell ref="G3487:G3547"/>
    <mergeCell ref="H3487:H3547"/>
    <mergeCell ref="F3548:F3550"/>
    <mergeCell ref="G3548:G3550"/>
    <mergeCell ref="H3548:H3550"/>
    <mergeCell ref="A3420:A3422"/>
    <mergeCell ref="B3420:B3422"/>
    <mergeCell ref="C3420:C3422"/>
    <mergeCell ref="D3420:D3422"/>
    <mergeCell ref="E3420:E3422"/>
    <mergeCell ref="F3420:F3422"/>
    <mergeCell ref="G3420:G3422"/>
    <mergeCell ref="D3484:D3486"/>
    <mergeCell ref="E3484:E3486"/>
    <mergeCell ref="H3484:H3486"/>
    <mergeCell ref="I3484:I3486"/>
    <mergeCell ref="J3484:J3486"/>
    <mergeCell ref="K3484:K3486"/>
    <mergeCell ref="H3420:H3422"/>
    <mergeCell ref="I3420:I3422"/>
    <mergeCell ref="J3420:J3422"/>
    <mergeCell ref="K3420:K3422"/>
    <mergeCell ref="G3423:G3483"/>
    <mergeCell ref="H3423:H3483"/>
    <mergeCell ref="A3484:A3486"/>
    <mergeCell ref="I3548:I3550"/>
    <mergeCell ref="J3548:J3550"/>
    <mergeCell ref="K3548:K3550"/>
    <mergeCell ref="G3551:G3611"/>
    <mergeCell ref="H3551:H3611"/>
    <mergeCell ref="A3612:A3614"/>
    <mergeCell ref="B3612:B3614"/>
    <mergeCell ref="C3612:C3614"/>
    <mergeCell ref="D3612:D3614"/>
    <mergeCell ref="E3612:E3614"/>
    <mergeCell ref="H3612:H3614"/>
    <mergeCell ref="F3612:F3614"/>
    <mergeCell ref="G3612:G3614"/>
    <mergeCell ref="I3612:I3614"/>
    <mergeCell ref="J3612:J3614"/>
    <mergeCell ref="K3612:K3614"/>
    <mergeCell ref="G3615:G3675"/>
    <mergeCell ref="H3615:H3675"/>
    <mergeCell ref="A3676:A3678"/>
    <mergeCell ref="B3676:B3678"/>
    <mergeCell ref="C3676:C3678"/>
    <mergeCell ref="D3676:D3678"/>
    <mergeCell ref="E3676:E3678"/>
    <mergeCell ref="F3676:F3678"/>
    <mergeCell ref="G3676:G3678"/>
    <mergeCell ref="D3745:D3747"/>
    <mergeCell ref="E3745:E3747"/>
    <mergeCell ref="H3745:H3747"/>
    <mergeCell ref="I3745:I3747"/>
    <mergeCell ref="J3745:J3747"/>
    <mergeCell ref="K3745:K3747"/>
    <mergeCell ref="H3676:H3678"/>
    <mergeCell ref="I3676:I3678"/>
    <mergeCell ref="J3676:J3678"/>
    <mergeCell ref="K3676:K3678"/>
    <mergeCell ref="G3679:G3744"/>
    <mergeCell ref="H3679:H3744"/>
    <mergeCell ref="A3745:A3747"/>
    <mergeCell ref="I3809:I3811"/>
    <mergeCell ref="J3809:J3811"/>
    <mergeCell ref="K3809:K3811"/>
    <mergeCell ref="G3812:G3872"/>
    <mergeCell ref="H3812:H3872"/>
    <mergeCell ref="G3876:G3936"/>
    <mergeCell ref="H3876:H3936"/>
    <mergeCell ref="G3940:G4000"/>
    <mergeCell ref="H3940:H4000"/>
    <mergeCell ref="F3745:F3747"/>
    <mergeCell ref="G3745:G3747"/>
    <mergeCell ref="G3748:G3808"/>
    <mergeCell ref="H3748:H3808"/>
    <mergeCell ref="F3809:F3811"/>
    <mergeCell ref="G3809:G3811"/>
    <mergeCell ref="H3809:H3811"/>
    <mergeCell ref="B3745:B3747"/>
    <mergeCell ref="C3745:C3747"/>
    <mergeCell ref="A3809:A3811"/>
    <mergeCell ref="B3809:B3811"/>
    <mergeCell ref="C3809:C3811"/>
    <mergeCell ref="D3809:D3811"/>
    <mergeCell ref="E3809:E3811"/>
    <mergeCell ref="H3873:H3875"/>
    <mergeCell ref="I3873:I3875"/>
    <mergeCell ref="J3873:J3875"/>
    <mergeCell ref="K3873:K3875"/>
    <mergeCell ref="A3873:A3875"/>
    <mergeCell ref="B3873:B3875"/>
    <mergeCell ref="C3873:C3875"/>
    <mergeCell ref="D3873:D3875"/>
    <mergeCell ref="E3873:E3875"/>
    <mergeCell ref="F3873:F3875"/>
    <mergeCell ref="G3873:G3875"/>
    <mergeCell ref="H3937:H3939"/>
    <mergeCell ref="I3937:I3939"/>
    <mergeCell ref="J3937:J3939"/>
    <mergeCell ref="K3937:K3939"/>
    <mergeCell ref="A3937:A3939"/>
    <mergeCell ref="B3937:B3939"/>
    <mergeCell ref="C3937:C3939"/>
    <mergeCell ref="D3937:D3939"/>
    <mergeCell ref="E3937:E3939"/>
    <mergeCell ref="F3937:F3939"/>
    <mergeCell ref="G3937:G3939"/>
    <mergeCell ref="B4086:B4088"/>
    <mergeCell ref="C4086:C4088"/>
    <mergeCell ref="A4150:A4152"/>
    <mergeCell ref="B4150:B4152"/>
    <mergeCell ref="C4150:C4152"/>
    <mergeCell ref="D4150:D4152"/>
    <mergeCell ref="E4150:E4152"/>
    <mergeCell ref="F4086:F4088"/>
    <mergeCell ref="G4086:G4088"/>
    <mergeCell ref="G4089:G4149"/>
    <mergeCell ref="H4089:H4149"/>
    <mergeCell ref="F4150:F4152"/>
    <mergeCell ref="G4150:G4152"/>
    <mergeCell ref="H4150:H4152"/>
    <mergeCell ref="A4022:A4024"/>
    <mergeCell ref="B4022:B4024"/>
    <mergeCell ref="C4022:C4024"/>
    <mergeCell ref="D4022:D4024"/>
    <mergeCell ref="E4022:E4024"/>
    <mergeCell ref="F4022:F4024"/>
    <mergeCell ref="G4022:G4024"/>
    <mergeCell ref="D4086:D4088"/>
    <mergeCell ref="E4086:E4088"/>
    <mergeCell ref="H4086:H4088"/>
    <mergeCell ref="I4086:I4088"/>
    <mergeCell ref="J4086:J4088"/>
    <mergeCell ref="K4086:K4088"/>
    <mergeCell ref="H4022:H4024"/>
    <mergeCell ref="I4022:I4024"/>
    <mergeCell ref="J4022:J4024"/>
    <mergeCell ref="K4022:K4024"/>
    <mergeCell ref="G4025:G4085"/>
    <mergeCell ref="H4025:H4085"/>
    <mergeCell ref="A4086:A4088"/>
    <mergeCell ref="I4150:I4152"/>
    <mergeCell ref="J4150:J4152"/>
    <mergeCell ref="K4150:K4152"/>
    <mergeCell ref="G4153:G4213"/>
    <mergeCell ref="H4153:H4213"/>
    <mergeCell ref="A4214:A4216"/>
    <mergeCell ref="B4214:B4216"/>
    <mergeCell ref="C4214:C4216"/>
    <mergeCell ref="D4214:D4216"/>
    <mergeCell ref="E4214:E4216"/>
    <mergeCell ref="H4214:H4216"/>
    <mergeCell ref="F4214:F4216"/>
    <mergeCell ref="G4214:G4216"/>
    <mergeCell ref="I4214:I4216"/>
    <mergeCell ref="J4214:J4216"/>
    <mergeCell ref="K4214:K4216"/>
    <mergeCell ref="G4217:G4278"/>
    <mergeCell ref="H4217:H4278"/>
    <mergeCell ref="A4279:A4281"/>
    <mergeCell ref="B4279:B4281"/>
    <mergeCell ref="C4279:C4281"/>
    <mergeCell ref="D4279:D4281"/>
    <mergeCell ref="E4279:E4281"/>
    <mergeCell ref="F4279:F4281"/>
    <mergeCell ref="G4279:G4281"/>
    <mergeCell ref="D4344:D4346"/>
    <mergeCell ref="E4344:E4346"/>
    <mergeCell ref="H4344:H4346"/>
    <mergeCell ref="I4344:I4346"/>
    <mergeCell ref="J4344:J4346"/>
    <mergeCell ref="K4344:K4346"/>
    <mergeCell ref="H4279:H4281"/>
    <mergeCell ref="I4279:I4281"/>
    <mergeCell ref="J4279:J4281"/>
    <mergeCell ref="K4279:K4281"/>
    <mergeCell ref="G4282:G4343"/>
    <mergeCell ref="H4282:H4343"/>
    <mergeCell ref="A4344:A4346"/>
    <mergeCell ref="I4408:I4410"/>
    <mergeCell ref="J4408:J4410"/>
    <mergeCell ref="K4408:K4410"/>
    <mergeCell ref="G4411:G4472"/>
    <mergeCell ref="H4411:H4472"/>
    <mergeCell ref="G4476:G4537"/>
    <mergeCell ref="H4476:H4537"/>
    <mergeCell ref="G4541:G4602"/>
    <mergeCell ref="H4541:H4602"/>
    <mergeCell ref="F4344:F4346"/>
    <mergeCell ref="G4344:G4346"/>
    <mergeCell ref="G4347:G4407"/>
    <mergeCell ref="H4347:H4407"/>
    <mergeCell ref="F4408:F4410"/>
    <mergeCell ref="G4408:G4410"/>
    <mergeCell ref="H4408:H4410"/>
    <mergeCell ref="B4344:B4346"/>
    <mergeCell ref="C4344:C4346"/>
    <mergeCell ref="A4408:A4410"/>
    <mergeCell ref="B4408:B4410"/>
    <mergeCell ref="C4408:C4410"/>
    <mergeCell ref="D4408:D4410"/>
    <mergeCell ref="E4408:E4410"/>
    <mergeCell ref="H4473:H4475"/>
    <mergeCell ref="I4473:I4475"/>
    <mergeCell ref="J4473:J4475"/>
    <mergeCell ref="K4473:K4475"/>
    <mergeCell ref="A4473:A4475"/>
    <mergeCell ref="B4473:B4475"/>
    <mergeCell ref="C4473:C4475"/>
    <mergeCell ref="D4473:D4475"/>
    <mergeCell ref="E4473:E4475"/>
    <mergeCell ref="F4473:F4475"/>
    <mergeCell ref="G4473:G4475"/>
    <mergeCell ref="H4538:H4540"/>
    <mergeCell ref="I4538:I4540"/>
    <mergeCell ref="J4538:J4540"/>
    <mergeCell ref="K4538:K4540"/>
    <mergeCell ref="A4538:A4540"/>
    <mergeCell ref="B4538:B4540"/>
    <mergeCell ref="C4538:C4540"/>
    <mergeCell ref="D4538:D4540"/>
    <mergeCell ref="E4538:E4540"/>
    <mergeCell ref="F4538:F4540"/>
    <mergeCell ref="G4538:G4540"/>
    <mergeCell ref="B64:B66"/>
    <mergeCell ref="C64:C66"/>
    <mergeCell ref="A127:A129"/>
    <mergeCell ref="B127:B129"/>
    <mergeCell ref="C127:C129"/>
    <mergeCell ref="D127:D129"/>
    <mergeCell ref="E127:E129"/>
    <mergeCell ref="F64:F66"/>
    <mergeCell ref="G64:G66"/>
    <mergeCell ref="G67:G126"/>
    <mergeCell ref="H67:H126"/>
    <mergeCell ref="F127:F129"/>
    <mergeCell ref="G127:G129"/>
    <mergeCell ref="H127:H129"/>
    <mergeCell ref="A1:A3"/>
    <mergeCell ref="B1:B3"/>
    <mergeCell ref="C1:C3"/>
    <mergeCell ref="D1:D3"/>
    <mergeCell ref="E1:E3"/>
    <mergeCell ref="F1:F3"/>
    <mergeCell ref="G1:G3"/>
    <mergeCell ref="D64:D66"/>
    <mergeCell ref="E64:E66"/>
    <mergeCell ref="H64:H66"/>
    <mergeCell ref="I64:I66"/>
    <mergeCell ref="J64:J66"/>
    <mergeCell ref="K64:K66"/>
    <mergeCell ref="H1:H3"/>
    <mergeCell ref="I1:I3"/>
    <mergeCell ref="J1:J3"/>
    <mergeCell ref="K1:K3"/>
    <mergeCell ref="G4:G63"/>
    <mergeCell ref="H4:H63"/>
    <mergeCell ref="A64:A66"/>
    <mergeCell ref="I127:I129"/>
    <mergeCell ref="J127:J129"/>
    <mergeCell ref="K127:K129"/>
    <mergeCell ref="G130:G189"/>
    <mergeCell ref="H130:H189"/>
    <mergeCell ref="A190:A192"/>
    <mergeCell ref="B190:B192"/>
    <mergeCell ref="C190:C192"/>
    <mergeCell ref="D190:D192"/>
    <mergeCell ref="E190:E192"/>
    <mergeCell ref="H190:H192"/>
    <mergeCell ref="F190:F192"/>
    <mergeCell ref="G190:G192"/>
    <mergeCell ref="I190:I192"/>
    <mergeCell ref="J190:J192"/>
    <mergeCell ref="K190:K192"/>
    <mergeCell ref="G193:G252"/>
    <mergeCell ref="H193:H252"/>
    <mergeCell ref="A253:A255"/>
    <mergeCell ref="B253:B255"/>
    <mergeCell ref="C253:C255"/>
    <mergeCell ref="D253:D255"/>
    <mergeCell ref="E253:E255"/>
    <mergeCell ref="F253:F255"/>
    <mergeCell ref="G253:G255"/>
    <mergeCell ref="D316:D318"/>
    <mergeCell ref="E316:E318"/>
    <mergeCell ref="H316:H318"/>
    <mergeCell ref="I316:I318"/>
    <mergeCell ref="J316:J318"/>
    <mergeCell ref="K316:K318"/>
    <mergeCell ref="H253:H255"/>
    <mergeCell ref="I253:I255"/>
    <mergeCell ref="J253:J255"/>
    <mergeCell ref="K253:K255"/>
    <mergeCell ref="G256:G315"/>
    <mergeCell ref="H256:H315"/>
    <mergeCell ref="A316:A318"/>
    <mergeCell ref="I379:I381"/>
    <mergeCell ref="J379:J381"/>
    <mergeCell ref="K379:K381"/>
    <mergeCell ref="G382:G441"/>
    <mergeCell ref="H382:H441"/>
    <mergeCell ref="G445:G504"/>
    <mergeCell ref="H445:H504"/>
    <mergeCell ref="G508:G567"/>
    <mergeCell ref="H508:H567"/>
    <mergeCell ref="F316:F318"/>
    <mergeCell ref="G316:G318"/>
    <mergeCell ref="G319:G378"/>
    <mergeCell ref="H319:H378"/>
    <mergeCell ref="F379:F381"/>
    <mergeCell ref="G379:G381"/>
    <mergeCell ref="H379:H381"/>
    <mergeCell ref="B316:B318"/>
    <mergeCell ref="C316:C318"/>
    <mergeCell ref="A379:A381"/>
    <mergeCell ref="B379:B381"/>
    <mergeCell ref="C379:C381"/>
    <mergeCell ref="D379:D381"/>
    <mergeCell ref="E379:E381"/>
    <mergeCell ref="H442:H444"/>
    <mergeCell ref="I442:I444"/>
    <mergeCell ref="J442:J444"/>
    <mergeCell ref="K442:K444"/>
    <mergeCell ref="A442:A444"/>
    <mergeCell ref="B442:B444"/>
    <mergeCell ref="C442:C444"/>
    <mergeCell ref="D442:D444"/>
    <mergeCell ref="E442:E444"/>
    <mergeCell ref="F442:F444"/>
    <mergeCell ref="G442:G444"/>
    <mergeCell ref="H505:H507"/>
    <mergeCell ref="I505:I507"/>
    <mergeCell ref="J505:J507"/>
    <mergeCell ref="K505:K507"/>
    <mergeCell ref="A505:A507"/>
    <mergeCell ref="B505:B507"/>
    <mergeCell ref="C505:C507"/>
    <mergeCell ref="D505:D507"/>
    <mergeCell ref="E505:E507"/>
    <mergeCell ref="F505:F507"/>
    <mergeCell ref="G505:G507"/>
    <mergeCell ref="B631:B633"/>
    <mergeCell ref="C631:C633"/>
    <mergeCell ref="A695:A697"/>
    <mergeCell ref="B695:B697"/>
    <mergeCell ref="C695:C697"/>
    <mergeCell ref="D695:D697"/>
    <mergeCell ref="E695:E697"/>
    <mergeCell ref="F631:F633"/>
    <mergeCell ref="G631:G633"/>
    <mergeCell ref="G634:G694"/>
    <mergeCell ref="H634:H694"/>
    <mergeCell ref="F695:F697"/>
    <mergeCell ref="G695:G697"/>
    <mergeCell ref="H695:H697"/>
    <mergeCell ref="A568:A570"/>
    <mergeCell ref="B568:B570"/>
    <mergeCell ref="C568:C570"/>
    <mergeCell ref="D568:D570"/>
    <mergeCell ref="E568:E570"/>
    <mergeCell ref="F568:F570"/>
    <mergeCell ref="G568:G570"/>
    <mergeCell ref="D631:D633"/>
    <mergeCell ref="E631:E633"/>
    <mergeCell ref="H631:H633"/>
    <mergeCell ref="I631:I633"/>
    <mergeCell ref="J631:J633"/>
    <mergeCell ref="K631:K633"/>
    <mergeCell ref="H568:H570"/>
    <mergeCell ref="I568:I570"/>
    <mergeCell ref="J568:J570"/>
    <mergeCell ref="K568:K570"/>
    <mergeCell ref="G571:G630"/>
    <mergeCell ref="H571:H630"/>
    <mergeCell ref="A631:A633"/>
    <mergeCell ref="I695:I697"/>
    <mergeCell ref="J695:J697"/>
    <mergeCell ref="K695:K697"/>
    <mergeCell ref="G698:G757"/>
    <mergeCell ref="H698:H757"/>
    <mergeCell ref="A758:A760"/>
    <mergeCell ref="B758:B760"/>
    <mergeCell ref="C758:C760"/>
    <mergeCell ref="D758:D760"/>
    <mergeCell ref="E758:E760"/>
    <mergeCell ref="H758:H760"/>
    <mergeCell ref="A4603:A4605"/>
    <mergeCell ref="B4603:B4605"/>
    <mergeCell ref="C4603:C4605"/>
    <mergeCell ref="D4603:D4605"/>
    <mergeCell ref="E4603:E4605"/>
    <mergeCell ref="F4603:F4605"/>
    <mergeCell ref="G4603:G4605"/>
    <mergeCell ref="B4668:B4670"/>
    <mergeCell ref="C4668:C4670"/>
    <mergeCell ref="D4668:D4670"/>
    <mergeCell ref="E4668:E4670"/>
    <mergeCell ref="F4668:F4670"/>
    <mergeCell ref="G4668:G4670"/>
    <mergeCell ref="G4671:G4732"/>
    <mergeCell ref="H4671:H4732"/>
    <mergeCell ref="H4668:H4670"/>
    <mergeCell ref="I4668:I4670"/>
    <mergeCell ref="J4668:J4670"/>
    <mergeCell ref="K4668:K4670"/>
    <mergeCell ref="H4603:H4605"/>
    <mergeCell ref="I4603:I4605"/>
    <mergeCell ref="J4603:J4605"/>
    <mergeCell ref="K4603:K4605"/>
    <mergeCell ref="G4606:G4667"/>
    <mergeCell ref="H4606:H4667"/>
    <mergeCell ref="A4668:A4670"/>
    <mergeCell ref="F758:F760"/>
    <mergeCell ref="G758:G760"/>
    <mergeCell ref="I758:I760"/>
    <mergeCell ref="J758:J760"/>
    <mergeCell ref="K758:K760"/>
    <mergeCell ref="G761:G820"/>
    <mergeCell ref="H761:H820"/>
    <mergeCell ref="A821:A823"/>
    <mergeCell ref="B821:B823"/>
    <mergeCell ref="C821:C823"/>
    <mergeCell ref="D821:D823"/>
    <mergeCell ref="E821:E823"/>
    <mergeCell ref="F821:F823"/>
    <mergeCell ref="G821:G823"/>
    <mergeCell ref="D884:D886"/>
    <mergeCell ref="E884:E886"/>
    <mergeCell ref="H884:H886"/>
    <mergeCell ref="I884:I886"/>
    <mergeCell ref="J884:J886"/>
    <mergeCell ref="K884:K886"/>
    <mergeCell ref="H821:H823"/>
    <mergeCell ref="I821:I823"/>
    <mergeCell ref="J821:J823"/>
    <mergeCell ref="K821:K823"/>
    <mergeCell ref="G824:G883"/>
    <mergeCell ref="H824:H883"/>
    <mergeCell ref="A884:A886"/>
    <mergeCell ref="I947:I949"/>
    <mergeCell ref="J947:J949"/>
    <mergeCell ref="K947:K949"/>
    <mergeCell ref="G950:G1009"/>
    <mergeCell ref="H950:H1009"/>
    <mergeCell ref="G1013:G1072"/>
    <mergeCell ref="H1013:H1072"/>
    <mergeCell ref="G1076:G1135"/>
    <mergeCell ref="H1076:H1135"/>
    <mergeCell ref="F884:F886"/>
    <mergeCell ref="G884:G886"/>
    <mergeCell ref="G887:G946"/>
    <mergeCell ref="H887:H946"/>
    <mergeCell ref="F947:F949"/>
    <mergeCell ref="G947:G949"/>
    <mergeCell ref="H947:H949"/>
    <mergeCell ref="B884:B886"/>
    <mergeCell ref="C884:C886"/>
    <mergeCell ref="A947:A949"/>
    <mergeCell ref="B947:B949"/>
    <mergeCell ref="C947:C949"/>
    <mergeCell ref="D947:D949"/>
    <mergeCell ref="E947:E949"/>
    <mergeCell ref="H1010:H1012"/>
    <mergeCell ref="I1010:I1012"/>
    <mergeCell ref="J1010:J1012"/>
    <mergeCell ref="K1010:K1012"/>
    <mergeCell ref="A1010:A1012"/>
    <mergeCell ref="B1010:B1012"/>
    <mergeCell ref="C1010:C1012"/>
    <mergeCell ref="D1010:D1012"/>
    <mergeCell ref="E1010:E1012"/>
    <mergeCell ref="F1010:F1012"/>
    <mergeCell ref="G1010:G1012"/>
    <mergeCell ref="H1073:H1075"/>
    <mergeCell ref="I1073:I1075"/>
    <mergeCell ref="J1073:J1075"/>
    <mergeCell ref="K1073:K1075"/>
    <mergeCell ref="A1073:A1075"/>
    <mergeCell ref="B1073:B1075"/>
    <mergeCell ref="C1073:C1075"/>
    <mergeCell ref="D1073:D1075"/>
    <mergeCell ref="E1073:E1075"/>
    <mergeCell ref="F1073:F1075"/>
    <mergeCell ref="G1073:G1075"/>
    <mergeCell ref="B1199:B1201"/>
    <mergeCell ref="C1199:C1201"/>
    <mergeCell ref="A1262:A1264"/>
    <mergeCell ref="B1262:B1264"/>
    <mergeCell ref="C1262:C1264"/>
    <mergeCell ref="D1262:D1264"/>
    <mergeCell ref="E1262:E1264"/>
    <mergeCell ref="F1199:F1201"/>
    <mergeCell ref="G1199:G1201"/>
    <mergeCell ref="G1202:G1261"/>
    <mergeCell ref="H1202:H1261"/>
    <mergeCell ref="F1262:F1264"/>
    <mergeCell ref="G1262:G1264"/>
    <mergeCell ref="H1262:H1264"/>
    <mergeCell ref="A1136:A1138"/>
    <mergeCell ref="B1136:B1138"/>
    <mergeCell ref="C1136:C1138"/>
    <mergeCell ref="D1136:D1138"/>
    <mergeCell ref="E1136:E1138"/>
    <mergeCell ref="F1136:F1138"/>
    <mergeCell ref="G1136:G1138"/>
    <mergeCell ref="D1199:D1201"/>
    <mergeCell ref="E1199:E1201"/>
    <mergeCell ref="H1199:H1201"/>
    <mergeCell ref="I1199:I1201"/>
    <mergeCell ref="J1199:J1201"/>
    <mergeCell ref="K1199:K1201"/>
    <mergeCell ref="H1136:H1138"/>
    <mergeCell ref="I1136:I1138"/>
    <mergeCell ref="J1136:J1138"/>
    <mergeCell ref="K1136:K1138"/>
    <mergeCell ref="G1139:G1198"/>
    <mergeCell ref="H1139:H1198"/>
    <mergeCell ref="A1199:A1201"/>
    <mergeCell ref="I1262:I1264"/>
    <mergeCell ref="J1262:J1264"/>
    <mergeCell ref="K1262:K1264"/>
    <mergeCell ref="G1265:G1324"/>
    <mergeCell ref="H1265:H1324"/>
    <mergeCell ref="A1325:A1327"/>
    <mergeCell ref="B1325:B1327"/>
    <mergeCell ref="C1325:C1327"/>
    <mergeCell ref="D1325:D1327"/>
    <mergeCell ref="E1325:E1327"/>
    <mergeCell ref="H1325:H1327"/>
    <mergeCell ref="F1325:F1327"/>
    <mergeCell ref="G1325:G1327"/>
    <mergeCell ref="I1325:I1327"/>
    <mergeCell ref="J1325:J1327"/>
    <mergeCell ref="K1325:K1327"/>
    <mergeCell ref="G1328:G1387"/>
    <mergeCell ref="H1328:H1387"/>
    <mergeCell ref="A1388:A1390"/>
    <mergeCell ref="B1388:B1390"/>
    <mergeCell ref="C1388:C1390"/>
    <mergeCell ref="D1388:D1390"/>
    <mergeCell ref="E1388:E1390"/>
    <mergeCell ref="F1388:F1390"/>
    <mergeCell ref="G1388:G1390"/>
    <mergeCell ref="D1451:D1453"/>
    <mergeCell ref="E1451:E1453"/>
    <mergeCell ref="H1451:H1453"/>
    <mergeCell ref="I1451:I1453"/>
    <mergeCell ref="J1451:J1453"/>
    <mergeCell ref="K1451:K1453"/>
    <mergeCell ref="H1388:H1390"/>
    <mergeCell ref="I1388:I1390"/>
    <mergeCell ref="J1388:J1390"/>
    <mergeCell ref="K1388:K1390"/>
    <mergeCell ref="G1391:G1450"/>
    <mergeCell ref="H1391:H1450"/>
    <mergeCell ref="A1451:A1453"/>
    <mergeCell ref="I1514:I1516"/>
    <mergeCell ref="J1514:J1516"/>
    <mergeCell ref="K1514:K1516"/>
    <mergeCell ref="G1517:G1576"/>
    <mergeCell ref="H1517:H1576"/>
    <mergeCell ref="G1580:G1639"/>
    <mergeCell ref="H1580:H1639"/>
    <mergeCell ref="G1643:G1702"/>
    <mergeCell ref="H1643:H1702"/>
    <mergeCell ref="F1451:F1453"/>
    <mergeCell ref="G1451:G1453"/>
    <mergeCell ref="G1454:G1513"/>
    <mergeCell ref="H1454:H1513"/>
    <mergeCell ref="F1514:F1516"/>
    <mergeCell ref="G1514:G1516"/>
    <mergeCell ref="H1514:H1516"/>
    <mergeCell ref="B1451:B1453"/>
    <mergeCell ref="C1451:C1453"/>
    <mergeCell ref="A1514:A1516"/>
    <mergeCell ref="B1514:B1516"/>
    <mergeCell ref="C1514:C1516"/>
    <mergeCell ref="D1514:D1516"/>
    <mergeCell ref="E1514:E1516"/>
    <mergeCell ref="H1577:H1579"/>
    <mergeCell ref="I1577:I1579"/>
    <mergeCell ref="J1577:J1579"/>
    <mergeCell ref="K1577:K1579"/>
    <mergeCell ref="A1577:A1579"/>
    <mergeCell ref="B1577:B1579"/>
    <mergeCell ref="C1577:C1579"/>
    <mergeCell ref="D1577:D1579"/>
    <mergeCell ref="E1577:E1579"/>
    <mergeCell ref="F1577:F1579"/>
    <mergeCell ref="G1577:G1579"/>
    <mergeCell ref="H1640:H1642"/>
    <mergeCell ref="I1640:I1642"/>
    <mergeCell ref="J1640:J1642"/>
    <mergeCell ref="K1640:K1642"/>
    <mergeCell ref="A1640:A1642"/>
    <mergeCell ref="B1640:B1642"/>
    <mergeCell ref="C1640:C1642"/>
    <mergeCell ref="D1640:D1642"/>
    <mergeCell ref="E1640:E1642"/>
    <mergeCell ref="F1640:F1642"/>
    <mergeCell ref="G1640:G1642"/>
    <mergeCell ref="B1766:B1768"/>
    <mergeCell ref="C1766:C1768"/>
    <mergeCell ref="A1829:A1831"/>
    <mergeCell ref="B1829:B1831"/>
    <mergeCell ref="C1829:C1831"/>
    <mergeCell ref="D1829:D1831"/>
    <mergeCell ref="E1829:E1831"/>
    <mergeCell ref="F1766:F1768"/>
    <mergeCell ref="G1766:G1768"/>
    <mergeCell ref="G1769:G1828"/>
    <mergeCell ref="H1769:H1828"/>
    <mergeCell ref="F1829:F1831"/>
    <mergeCell ref="G1829:G1831"/>
    <mergeCell ref="H1829:H1831"/>
    <mergeCell ref="A1703:A1705"/>
    <mergeCell ref="B1703:B1705"/>
    <mergeCell ref="C1703:C1705"/>
    <mergeCell ref="D1703:D1705"/>
    <mergeCell ref="E1703:E1705"/>
    <mergeCell ref="F1703:F1705"/>
    <mergeCell ref="G1703:G1705"/>
    <mergeCell ref="D1766:D1768"/>
    <mergeCell ref="E1766:E1768"/>
    <mergeCell ref="H1766:H1768"/>
    <mergeCell ref="I1766:I1768"/>
    <mergeCell ref="J1766:J1768"/>
    <mergeCell ref="K1766:K1768"/>
    <mergeCell ref="H1703:H1705"/>
    <mergeCell ref="I1703:I1705"/>
    <mergeCell ref="J1703:J1705"/>
    <mergeCell ref="K1703:K1705"/>
    <mergeCell ref="G1706:G1765"/>
    <mergeCell ref="H1706:H1765"/>
    <mergeCell ref="A1766:A1768"/>
    <mergeCell ref="I1829:I1831"/>
    <mergeCell ref="J1829:J1831"/>
    <mergeCell ref="K1829:K1831"/>
    <mergeCell ref="G1832:G1891"/>
    <mergeCell ref="H1832:H1891"/>
    <mergeCell ref="A1892:A1894"/>
    <mergeCell ref="B1892:B1894"/>
    <mergeCell ref="C1892:C1894"/>
    <mergeCell ref="D1892:D1894"/>
    <mergeCell ref="E1892:E1894"/>
    <mergeCell ref="H1892:H1894"/>
    <mergeCell ref="F1892:F1894"/>
    <mergeCell ref="G1892:G1894"/>
    <mergeCell ref="I1892:I1894"/>
    <mergeCell ref="J1892:J1894"/>
    <mergeCell ref="K1892:K1894"/>
    <mergeCell ref="G1895:G1954"/>
    <mergeCell ref="H1895:H1954"/>
    <mergeCell ref="A1955:A1957"/>
    <mergeCell ref="B1955:B1957"/>
    <mergeCell ref="C1955:C1957"/>
    <mergeCell ref="D1955:D1957"/>
    <mergeCell ref="E1955:E1957"/>
    <mergeCell ref="F1955:F1957"/>
    <mergeCell ref="G1955:G1957"/>
    <mergeCell ref="D2018:D2020"/>
    <mergeCell ref="E2018:E2020"/>
    <mergeCell ref="H2018:H2020"/>
    <mergeCell ref="I2018:I2020"/>
    <mergeCell ref="J2018:J2020"/>
    <mergeCell ref="K2018:K2020"/>
    <mergeCell ref="H1955:H1957"/>
    <mergeCell ref="I1955:I1957"/>
    <mergeCell ref="J1955:J1957"/>
    <mergeCell ref="K1955:K1957"/>
    <mergeCell ref="G1958:G2017"/>
    <mergeCell ref="H1958:H2017"/>
    <mergeCell ref="A2018:A2020"/>
    <mergeCell ref="I2081:I2083"/>
    <mergeCell ref="J2081:J2083"/>
    <mergeCell ref="K2081:K2083"/>
    <mergeCell ref="G2084:G2143"/>
    <mergeCell ref="H2084:H2143"/>
    <mergeCell ref="G2147:G2206"/>
    <mergeCell ref="H2147:H2206"/>
    <mergeCell ref="F2018:F2020"/>
    <mergeCell ref="G2018:G2020"/>
    <mergeCell ref="G2021:G2080"/>
    <mergeCell ref="H2021:H2080"/>
    <mergeCell ref="F2081:F2083"/>
    <mergeCell ref="G2081:G2083"/>
    <mergeCell ref="H2081:H2083"/>
    <mergeCell ref="B2018:B2020"/>
    <mergeCell ref="C2018:C2020"/>
    <mergeCell ref="A2081:A2083"/>
    <mergeCell ref="B2081:B2083"/>
    <mergeCell ref="C2081:C2083"/>
    <mergeCell ref="D2081:D2083"/>
    <mergeCell ref="E2081:E2083"/>
    <mergeCell ref="H2144:H2146"/>
    <mergeCell ref="I2144:I2146"/>
    <mergeCell ref="J2144:J2146"/>
    <mergeCell ref="K2144:K2146"/>
    <mergeCell ref="A2144:A2146"/>
    <mergeCell ref="B2144:B2146"/>
    <mergeCell ref="C2144:C2146"/>
    <mergeCell ref="D2144:D2146"/>
    <mergeCell ref="E2144:E2146"/>
    <mergeCell ref="F2144:F2146"/>
    <mergeCell ref="G2144:G2146"/>
    <mergeCell ref="H2207:H2209"/>
    <mergeCell ref="I2207:I2209"/>
    <mergeCell ref="J2207:J2209"/>
    <mergeCell ref="K2207:K2209"/>
    <mergeCell ref="A2207:A2209"/>
    <mergeCell ref="B2207:B2209"/>
    <mergeCell ref="C2207:C2209"/>
    <mergeCell ref="D2207:D2209"/>
    <mergeCell ref="E2207:E2209"/>
    <mergeCell ref="F2207:F2209"/>
    <mergeCell ref="G2207:G2209"/>
    <mergeCell ref="B2326:B2328"/>
    <mergeCell ref="C2326:C2328"/>
    <mergeCell ref="A2389:A2391"/>
    <mergeCell ref="B2389:B2391"/>
    <mergeCell ref="C2389:C2391"/>
    <mergeCell ref="D2389:D2391"/>
    <mergeCell ref="E2389:E2391"/>
    <mergeCell ref="F2326:F2328"/>
    <mergeCell ref="G2326:G2328"/>
    <mergeCell ref="G2329:G2388"/>
    <mergeCell ref="H2329:H2388"/>
    <mergeCell ref="F2389:F2391"/>
    <mergeCell ref="G2389:G2391"/>
    <mergeCell ref="H2389:H2391"/>
    <mergeCell ref="A2262:A2264"/>
    <mergeCell ref="B2262:B2264"/>
    <mergeCell ref="C2262:C2264"/>
    <mergeCell ref="D2262:D2264"/>
    <mergeCell ref="E2262:E2264"/>
    <mergeCell ref="F2262:F2264"/>
    <mergeCell ref="G2262:G2264"/>
    <mergeCell ref="D2326:D2328"/>
    <mergeCell ref="E2326:E2328"/>
    <mergeCell ref="H2326:H2328"/>
    <mergeCell ref="I2326:I2328"/>
    <mergeCell ref="J2326:J2328"/>
    <mergeCell ref="K2326:K2328"/>
    <mergeCell ref="H2262:H2264"/>
    <mergeCell ref="I2262:I2264"/>
    <mergeCell ref="J2262:J2264"/>
    <mergeCell ref="K2262:K2264"/>
    <mergeCell ref="G2265:G2324"/>
    <mergeCell ref="H2265:H2324"/>
    <mergeCell ref="A2326:A2328"/>
    <mergeCell ref="I2389:I2391"/>
    <mergeCell ref="J2389:J2391"/>
    <mergeCell ref="K2389:K2391"/>
    <mergeCell ref="G2392:G2451"/>
    <mergeCell ref="H2392:H2451"/>
    <mergeCell ref="A2452:A2454"/>
    <mergeCell ref="B2452:B2454"/>
    <mergeCell ref="C2452:C2454"/>
    <mergeCell ref="D2452:D2454"/>
    <mergeCell ref="E2452:E2454"/>
    <mergeCell ref="H2452:H2454"/>
    <mergeCell ref="B2914:B2916"/>
    <mergeCell ref="C2914:C2916"/>
    <mergeCell ref="A2977:A2979"/>
    <mergeCell ref="B2977:B2979"/>
    <mergeCell ref="C2977:C2979"/>
    <mergeCell ref="D2977:D2979"/>
    <mergeCell ref="E2977:E2979"/>
    <mergeCell ref="F2914:F2916"/>
    <mergeCell ref="G2914:G2916"/>
    <mergeCell ref="G2917:G2976"/>
    <mergeCell ref="H2917:H2976"/>
    <mergeCell ref="F2977:F2979"/>
    <mergeCell ref="G2977:G2979"/>
    <mergeCell ref="H2977:H2979"/>
    <mergeCell ref="A2851:A2853"/>
    <mergeCell ref="B2851:B2853"/>
    <mergeCell ref="C2851:C2853"/>
    <mergeCell ref="D2851:D2853"/>
    <mergeCell ref="E2851:E2853"/>
    <mergeCell ref="F2851:F2853"/>
    <mergeCell ref="G2851:G2853"/>
    <mergeCell ref="D2914:D2916"/>
    <mergeCell ref="E2914:E2916"/>
    <mergeCell ref="H2914:H2916"/>
    <mergeCell ref="I2914:I2916"/>
    <mergeCell ref="J2914:J2916"/>
    <mergeCell ref="K2914:K2916"/>
    <mergeCell ref="H2851:H2853"/>
    <mergeCell ref="I2851:I2853"/>
    <mergeCell ref="J2851:J2853"/>
    <mergeCell ref="K2851:K2853"/>
    <mergeCell ref="G2854:G2913"/>
    <mergeCell ref="H2854:H2913"/>
    <mergeCell ref="A2914:A2916"/>
    <mergeCell ref="I2977:I2979"/>
    <mergeCell ref="J2977:J2979"/>
    <mergeCell ref="K2977:K2979"/>
    <mergeCell ref="G2980:G3039"/>
    <mergeCell ref="H2980:H3039"/>
    <mergeCell ref="A3040:A3042"/>
    <mergeCell ref="B3040:B3042"/>
    <mergeCell ref="C3040:C3042"/>
    <mergeCell ref="D3040:D3042"/>
    <mergeCell ref="E3040:E3042"/>
    <mergeCell ref="H3040:H3042"/>
  </mergeCells>
  <dataValidations>
    <dataValidation type="list" allowBlank="1" showErrorMessage="1" sqref="D4:D63 D67:D126 D130:D189 D193:D252 D256:D315 D319:D378 D382:D441 D445:D504 D508:D567 D571:D630 D634:D694 D698:D757 D761:D820 D824:D883 D887:D946 D950:D1009 D1013:D1072 D1076:D1135 D1139:D1198 D1202:D1261 D1265:D1324 D1328:D1387 D1391:D1450 D1454:D1513 D1517:D1576 D1580:D1639 D1643:D1702 D1706:D1765 D1769:D1828 D1832:D1891 D1895:D1954 D1958:D2017 D2021:D2080 D2084:D2143 D2147:D2207 D2210:D2261 D2265:D2326 D2329:D2388 D2392:D2451 D2455:D2514 D2518:D2577 D2581:D2640 D2644:D2703 D2707:D2742 D2744:D2787 D2791:D2850 D2854:D2913 D2917:D2977 D2980:D3040 D3043:D3103 D3106:D3166 D3169:D3229 D3232:D3292 D3295:D3356 D3359:D3420 D3423:D3484 D3487:D3548 D3551:D3612 D3615:D3676 D3679:D3745 D3748:D3809 D3812:D3873 D3876:D3937 D3940:D4022 D4025:D4086 D4089:D4150 D4153:D4214 D4217:D4279 D4282:D4344 D4347:D4408 D4411:D4473 D4476:D4538 D4541:D4603 D4606:D4668 D4671:D4732">
      <formula1>'Днные'!$A:$A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tr">
        <f>IFERROR(__xludf.DUMMYFUNCTION("LET(
_d, 'Днные'!A1:D5136,
_b, 'Лист1'!D:D,
_u, 2,
_rows,IF(COUNTA(CHOOSECOLS(_b,_u-1))=0,0,LAMBDA(_e,COUNTIF(_e,""&lt;""&amp;MAX(_e))+1)(SCAN(0,CHOOSECOLS(_b,_u-1),LAMBDA(_a1,_b1, IF(_b1&lt;&gt;"""", _a1+1,_a1))))),           
_a,UNIQUE(MAKEARRAY(1,COLUMNS(_d),LAMBDA"&amp;"(_x,_y,SCAN(,CHOOSECOLS(_d,_y),LAMBDA(_k,_m,IF(_m="""",_k,_m)))))),
_r, MAKEARRAY(_rows,1,LAMBDA(_x,_y, TRANSPOSE(UNIQUE(IFERROR(FILTER(CHOOSECOLS(_a,_u),CHOOSECOLS(_a,_u-1)=INDEX(_b,_x,_u-1))))))),
_r
)"),"")</f>
        <v/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>
      <c r="A4" s="18" t="str">
        <f>IFERROR(__xludf.DUMMYFUNCTION("""COMPUTED_VALUE"""),"Лесные ягоды")</f>
        <v>Лесные ягоды</v>
      </c>
      <c r="B4" s="18" t="str">
        <f>IFERROR(__xludf.DUMMYFUNCTION("""COMPUTED_VALUE"""),"Алоэ виноград ")</f>
        <v>Алоэ виноград </v>
      </c>
      <c r="C4" s="18" t="str">
        <f>IFERROR(__xludf.DUMMYFUNCTION("""COMPUTED_VALUE"""),"Апельсиновый адреналин")</f>
        <v>Апельсиновый адреналин</v>
      </c>
      <c r="D4" s="18" t="str">
        <f>IFERROR(__xludf.DUMMYFUNCTION("""COMPUTED_VALUE"""),"Клюква лайм")</f>
        <v>Клюква лайм</v>
      </c>
      <c r="E4" s="18" t="str">
        <f>IFERROR(__xludf.DUMMYFUNCTION("""COMPUTED_VALUE"""),"Виноградная фанта ")</f>
        <v>Виноградная фанта </v>
      </c>
      <c r="F4" s="18" t="str">
        <f>IFERROR(__xludf.DUMMYFUNCTION("""COMPUTED_VALUE"""),"Зеленый чай лемонграсс")</f>
        <v>Зеленый чай лемонграсс</v>
      </c>
      <c r="G4" s="18" t="str">
        <f>IFERROR(__xludf.DUMMYFUNCTION("""COMPUTED_VALUE"""),"Малина арбуз")</f>
        <v>Малина арбуз</v>
      </c>
      <c r="H4" s="18" t="str">
        <f>IFERROR(__xludf.DUMMYFUNCTION("""COMPUTED_VALUE"""),"Ананас персик")</f>
        <v>Ананас персик</v>
      </c>
      <c r="I4" s="18" t="str">
        <f>IFERROR(__xludf.DUMMYFUNCTION("""COMPUTED_VALUE"""),"Клубничный мохито ")</f>
        <v>Клубничный мохито </v>
      </c>
      <c r="J4" s="18" t="str">
        <f>IFERROR(__xludf.DUMMYFUNCTION("""COMPUTED_VALUE"""),"Яблоко лайм")</f>
        <v>Яблоко лайм</v>
      </c>
      <c r="K4" s="18" t="str">
        <f>IFERROR(__xludf.DUMMYFUNCTION("""COMPUTED_VALUE"""),"Спрайт арбуз лайм ")</f>
        <v>Спрайт арбуз лайм </v>
      </c>
      <c r="L4" s="18" t="str">
        <f>IFERROR(__xludf.DUMMYFUNCTION("""COMPUTED_VALUE"""),"Черничная фанта")</f>
        <v>Черничная фанта</v>
      </c>
      <c r="M4" s="18" t="str">
        <f>IFERROR(__xludf.DUMMYFUNCTION("""COMPUTED_VALUE"""),"Чёрная смородина")</f>
        <v>Чёрная смородина</v>
      </c>
      <c r="N4" s="18" t="str">
        <f>IFERROR(__xludf.DUMMYFUNCTION("""COMPUTED_VALUE"""),"Червячки голубика малина")</f>
        <v>Червячки голубика малина</v>
      </c>
      <c r="O4" s="18" t="str">
        <f>IFERROR(__xludf.DUMMYFUNCTION("""COMPUTED_VALUE"""),"Малина смородина ")</f>
        <v>Малина смородина </v>
      </c>
      <c r="P4" s="18" t="str">
        <f>IFERROR(__xludf.DUMMYFUNCTION("""COMPUTED_VALUE"""),"Черника лайм ")</f>
        <v>Черника лайм </v>
      </c>
      <c r="Q4" s="18" t="str">
        <f>IFERROR(__xludf.DUMMYFUNCTION("""COMPUTED_VALUE"""),"Виноградный чупа чупс")</f>
        <v>Виноградный чупа чупс</v>
      </c>
      <c r="R4" s="18" t="str">
        <f>IFERROR(__xludf.DUMMYFUNCTION("""COMPUTED_VALUE"""),"Киви лайм")</f>
        <v>Киви лайм</v>
      </c>
      <c r="S4" s="18" t="str">
        <f>IFERROR(__xludf.DUMMYFUNCTION("""COMPUTED_VALUE"""),"Ягодный морс")</f>
        <v>Ягодный морс</v>
      </c>
      <c r="T4" s="18" t="str">
        <f>IFERROR(__xludf.DUMMYFUNCTION("""COMPUTED_VALUE"""),"Фруктовый скитлс")</f>
        <v>Фруктовый скитлс</v>
      </c>
      <c r="U4" s="18" t="str">
        <f>IFERROR(__xludf.DUMMYFUNCTION("""COMPUTED_VALUE"""),"черника лимон ")</f>
        <v>черника лимон </v>
      </c>
      <c r="V4" s="18" t="str">
        <f>IFERROR(__xludf.DUMMYFUNCTION("""COMPUTED_VALUE"""),"Вишнёвая бомба")</f>
        <v>Вишнёвая бомба</v>
      </c>
      <c r="W4" s="18" t="str">
        <f>IFERROR(__xludf.DUMMYFUNCTION("""COMPUTED_VALUE"""),"Тропический манго")</f>
        <v>Тропический манго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>
      <c r="A5" s="18" t="str">
        <f>IFERROR(__xludf.DUMMYFUNCTION("""COMPUTED_VALUE"""),"0.4")</f>
        <v>0.4</v>
      </c>
      <c r="B5" s="18" t="str">
        <f>IFERROR(__xludf.DUMMYFUNCTION("""COMPUTED_VALUE"""),"0.6")</f>
        <v>0.6</v>
      </c>
      <c r="C5" s="18" t="str">
        <f>IFERROR(__xludf.DUMMYFUNCTION("""COMPUTED_VALUE"""),"0.7")</f>
        <v>0.7</v>
      </c>
      <c r="D5" s="18" t="str">
        <f>IFERROR(__xludf.DUMMYFUNCTION("""COMPUTED_VALUE"""),"0.8")</f>
        <v>0.8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</row>
    <row r="6">
      <c r="A6" s="18" t="str">
        <f>IFERROR(__xludf.DUMMYFUNCTION("""COMPUTED_VALUE"""),"0.4")</f>
        <v>0.4</v>
      </c>
      <c r="B6" s="18" t="str">
        <f>IFERROR(__xludf.DUMMYFUNCTION("""COMPUTED_VALUE"""),"0.6")</f>
        <v>0.6</v>
      </c>
      <c r="C6" s="18" t="str">
        <f>IFERROR(__xludf.DUMMYFUNCTION("""COMPUTED_VALUE"""),"0.7")</f>
        <v>0.7</v>
      </c>
      <c r="D6" s="18" t="str">
        <f>IFERROR(__xludf.DUMMYFUNCTION("""COMPUTED_VALUE"""),"0.8")</f>
        <v>0.8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</row>
    <row r="7">
      <c r="A7" s="18" t="str">
        <f>IFERROR(__xludf.DUMMYFUNCTION("""COMPUTED_VALUE"""),"Малина вишня лёд")</f>
        <v>Малина вишня лёд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</row>
    <row r="8">
      <c r="A8" s="18" t="str">
        <f>IFERROR(__xludf.DUMMYFUNCTION("""COMPUTED_VALUE"""),"кислая земляника")</f>
        <v>кислая земляника</v>
      </c>
      <c r="B8" s="18" t="str">
        <f>IFERROR(__xludf.DUMMYFUNCTION("""COMPUTED_VALUE"""),"кислая фанта с черникой")</f>
        <v>кислая фанта с черникой</v>
      </c>
      <c r="C8" s="18" t="str">
        <f>IFERROR(__xludf.DUMMYFUNCTION("""COMPUTED_VALUE"""),"кислое харибо с колой и черешней")</f>
        <v>кислое харибо с колой и черешней</v>
      </c>
      <c r="D8" s="18" t="str">
        <f>IFERROR(__xludf.DUMMYFUNCTION("""COMPUTED_VALUE"""),"кислое яблочно клубничная шипучка")</f>
        <v>кислое яблочно клубничная шипучка</v>
      </c>
      <c r="E8" s="18" t="str">
        <f>IFERROR(__xludf.DUMMYFUNCTION("""COMPUTED_VALUE"""),"кислые желатинки маракуйя ананас")</f>
        <v>кислые желатинки маракуйя ананас</v>
      </c>
      <c r="F8" s="18" t="str">
        <f>IFERROR(__xludf.DUMMYFUNCTION("""COMPUTED_VALUE"""),"кислые ленточки маракуя манго")</f>
        <v>кислые ленточки маракуя манго</v>
      </c>
      <c r="G8" s="18" t="str">
        <f>IFERROR(__xludf.DUMMYFUNCTION("""COMPUTED_VALUE"""),"кислые мармеладные ягоды")</f>
        <v>кислые мармеладные ягоды</v>
      </c>
      <c r="H8" s="18" t="str">
        <f>IFERROR(__xludf.DUMMYFUNCTION("""COMPUTED_VALUE"""),"кислый виноград лайм")</f>
        <v>кислый виноград лайм</v>
      </c>
      <c r="I8" s="18" t="str">
        <f>IFERROR(__xludf.DUMMYFUNCTION("""COMPUTED_VALUE"""),"кислый грейпфрут с вишней")</f>
        <v>кислый грейпфрут с вишней</v>
      </c>
      <c r="J8" s="18" t="str">
        <f>IFERROR(__xludf.DUMMYFUNCTION("""COMPUTED_VALUE"""),"кислый леденец виноград киви яблоко")</f>
        <v>кислый леденец виноград киви яблоко</v>
      </c>
      <c r="K8" s="18" t="str">
        <f>IFERROR(__xludf.DUMMYFUNCTION("""COMPUTED_VALUE"""),"кислый лимонад арбуз лайм малина")</f>
        <v>кислый лимонад арбуз лайм малина</v>
      </c>
      <c r="L8" s="18" t="str">
        <f>IFERROR(__xludf.DUMMYFUNCTION("""COMPUTED_VALUE"""),"кислый персик клубника")</f>
        <v>кислый персик клубника</v>
      </c>
      <c r="M8" s="18" t="str">
        <f>IFERROR(__xludf.DUMMYFUNCTION("""COMPUTED_VALUE"""),"кислый яблочно лимонные колечки")</f>
        <v>кислый яблочно лимонные колечки</v>
      </c>
      <c r="N8" s="18" t="str">
        <f>IFERROR(__xludf.DUMMYFUNCTION("""COMPUTED_VALUE"""),"фанта апельсин с кислой малиной")</f>
        <v>фанта апельсин с кислой малиной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>
      <c r="A9" s="18" t="str">
        <f>IFERROR(__xludf.DUMMYFUNCTION("""COMPUTED_VALUE"""),"0.4")</f>
        <v>0.4</v>
      </c>
      <c r="B9" s="18" t="str">
        <f>IFERROR(__xludf.DUMMYFUNCTION("""COMPUTED_VALUE"""),"0.6")</f>
        <v>0.6</v>
      </c>
      <c r="C9" s="18" t="str">
        <f>IFERROR(__xludf.DUMMYFUNCTION("""COMPUTED_VALUE"""),"0.7")</f>
        <v>0.7</v>
      </c>
      <c r="D9" s="18" t="str">
        <f>IFERROR(__xludf.DUMMYFUNCTION("""COMPUTED_VALUE"""),"0.8")</f>
        <v>0.8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</row>
    <row r="10">
      <c r="A10" s="18" t="str">
        <f>IFERROR(__xludf.DUMMYFUNCTION("""COMPUTED_VALUE"""),"Арбуз Малина ")</f>
        <v>Арбуз Малина </v>
      </c>
      <c r="B10" s="18" t="str">
        <f>IFERROR(__xludf.DUMMYFUNCTION("""COMPUTED_VALUE"""),"Банан Кокос ")</f>
        <v>Банан Кокос </v>
      </c>
      <c r="C10" s="18" t="str">
        <f>IFERROR(__xludf.DUMMYFUNCTION("""COMPUTED_VALUE"""),"Барбарисовый Энергетик ")</f>
        <v>Барбарисовый Энергетик </v>
      </c>
      <c r="D10" s="18" t="str">
        <f>IFERROR(__xludf.DUMMYFUNCTION("""COMPUTED_VALUE"""),"Виноградный Энергетик")</f>
        <v>Виноградный Энергетик</v>
      </c>
      <c r="E10" s="18" t="str">
        <f>IFERROR(__xludf.DUMMYFUNCTION("""COMPUTED_VALUE"""),"Гранат Клубника ")</f>
        <v>Гранат Клубника </v>
      </c>
      <c r="F10" s="18" t="str">
        <f>IFERROR(__xludf.DUMMYFUNCTION("""COMPUTED_VALUE"""),"Гранат Смородина ")</f>
        <v>Гранат Смородина </v>
      </c>
      <c r="G10" s="18" t="str">
        <f>IFERROR(__xludf.DUMMYFUNCTION("""COMPUTED_VALUE"""),"Грейпфрутовый Швепс ")</f>
        <v>Грейпфрутовый Швепс </v>
      </c>
      <c r="H10" s="18" t="str">
        <f>IFERROR(__xludf.DUMMYFUNCTION("""COMPUTED_VALUE"""),"Земляника Драгонфрут ")</f>
        <v>Земляника Драгонфрут </v>
      </c>
      <c r="I10" s="18" t="str">
        <f>IFERROR(__xludf.DUMMYFUNCTION("""COMPUTED_VALUE"""),"Киви Личи ")</f>
        <v>Киви Личи </v>
      </c>
      <c r="J10" s="18" t="str">
        <f>IFERROR(__xludf.DUMMYFUNCTION("""COMPUTED_VALUE"""),"Киви Маракуйя Гуава ")</f>
        <v>Киви Маракуйя Гуава </v>
      </c>
      <c r="K10" s="18" t="str">
        <f>IFERROR(__xludf.DUMMYFUNCTION("""COMPUTED_VALUE"""),"Клубника Банан ")</f>
        <v>Клубника Банан </v>
      </c>
      <c r="L10" s="18" t="str">
        <f>IFERROR(__xludf.DUMMYFUNCTION("""COMPUTED_VALUE"""),"Клубника Вишня ")</f>
        <v>Клубника Вишня </v>
      </c>
      <c r="M10" s="18" t="str">
        <f>IFERROR(__xludf.DUMMYFUNCTION("""COMPUTED_VALUE"""),"Клубника Земляника ")</f>
        <v>Клубника Земляника </v>
      </c>
      <c r="N10" s="18" t="str">
        <f>IFERROR(__xludf.DUMMYFUNCTION("""COMPUTED_VALUE"""),"Клубничный Мохито ")</f>
        <v>Клубничный Мохито </v>
      </c>
      <c r="O10" s="18" t="str">
        <f>IFERROR(__xludf.DUMMYFUNCTION("""COMPUTED_VALUE"""),"Манго Грейпфрут ")</f>
        <v>Манго Грейпфрут </v>
      </c>
      <c r="P10" s="18" t="str">
        <f>IFERROR(__xludf.DUMMYFUNCTION("""COMPUTED_VALUE"""),"Манго Персик Личи ")</f>
        <v>Манго Персик Личи </v>
      </c>
      <c r="Q10" s="18" t="str">
        <f>IFERROR(__xludf.DUMMYFUNCTION("""COMPUTED_VALUE"""),"Персик Бабл Гам ")</f>
        <v>Персик Бабл Гам </v>
      </c>
      <c r="R10" s="18" t="str">
        <f>IFERROR(__xludf.DUMMYFUNCTION("""COMPUTED_VALUE"""),"Садовые Ягоды ")</f>
        <v>Садовые Ягоды </v>
      </c>
      <c r="S10" s="18" t="str">
        <f>IFERROR(__xludf.DUMMYFUNCTION("""COMPUTED_VALUE"""),"Скитлс Лимон Лайм 2")</f>
        <v>Скитлс Лимон Лайм 2</v>
      </c>
      <c r="T10" s="18" t="str">
        <f>IFERROR(__xludf.DUMMYFUNCTION("""COMPUTED_VALUE"""),"Смородина Мармелад 1")</f>
        <v>Смородина Мармелад 1</v>
      </c>
      <c r="U10" s="18" t="str">
        <f>IFERROR(__xludf.DUMMYFUNCTION("""COMPUTED_VALUE"""),"Темная Вишня 1")</f>
        <v>Темная Вишня 1</v>
      </c>
      <c r="V10" s="18" t="str">
        <f>IFERROR(__xludf.DUMMYFUNCTION("""COMPUTED_VALUE"""),"Фруктовые Пластинки 1")</f>
        <v>Фруктовые Пластинки 1</v>
      </c>
      <c r="W10" s="18" t="str">
        <f>IFERROR(__xludf.DUMMYFUNCTION("""COMPUTED_VALUE"""),"Черника Ежевика 1")</f>
        <v>Черника Ежевика 1</v>
      </c>
      <c r="X10" s="18" t="str">
        <f>IFERROR(__xludf.DUMMYFUNCTION("""COMPUTED_VALUE"""),"Черника Малина 1")</f>
        <v>Черника Малина 1</v>
      </c>
      <c r="Y10" s="18" t="str">
        <f>IFERROR(__xludf.DUMMYFUNCTION("""COMPUTED_VALUE"""),"Черника Мята 2")</f>
        <v>Черника Мята 2</v>
      </c>
      <c r="Z10" s="18" t="str">
        <f>IFERROR(__xludf.DUMMYFUNCTION("""COMPUTED_VALUE"""),"Яблоко Виноград 2")</f>
        <v>Яблоко Виноград 2</v>
      </c>
      <c r="AA10" s="18" t="str">
        <f>IFERROR(__xludf.DUMMYFUNCTION("""COMPUTED_VALUE"""),"Яблоко Малина 4")</f>
        <v>Яблоко Малина 4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</row>
    <row r="11">
      <c r="A11" s="18" t="str">
        <f>IFERROR(__xludf.DUMMYFUNCTION("""COMPUTED_VALUE"""),"Арбуз Малина ")</f>
        <v>Арбуз Малина </v>
      </c>
      <c r="B11" s="18" t="str">
        <f>IFERROR(__xludf.DUMMYFUNCTION("""COMPUTED_VALUE"""),"Банан Кокос ")</f>
        <v>Банан Кокос </v>
      </c>
      <c r="C11" s="18" t="str">
        <f>IFERROR(__xludf.DUMMYFUNCTION("""COMPUTED_VALUE"""),"Барбарисовый Энергетик ")</f>
        <v>Барбарисовый Энергетик </v>
      </c>
      <c r="D11" s="18" t="str">
        <f>IFERROR(__xludf.DUMMYFUNCTION("""COMPUTED_VALUE"""),"Виноградный Энергетик")</f>
        <v>Виноградный Энергетик</v>
      </c>
      <c r="E11" s="18" t="str">
        <f>IFERROR(__xludf.DUMMYFUNCTION("""COMPUTED_VALUE"""),"Гранат Клубника ")</f>
        <v>Гранат Клубника </v>
      </c>
      <c r="F11" s="18" t="str">
        <f>IFERROR(__xludf.DUMMYFUNCTION("""COMPUTED_VALUE"""),"Гранат Смородина ")</f>
        <v>Гранат Смородина </v>
      </c>
      <c r="G11" s="18" t="str">
        <f>IFERROR(__xludf.DUMMYFUNCTION("""COMPUTED_VALUE"""),"Грейпфрутовый Швепс ")</f>
        <v>Грейпфрутовый Швепс </v>
      </c>
      <c r="H11" s="18" t="str">
        <f>IFERROR(__xludf.DUMMYFUNCTION("""COMPUTED_VALUE"""),"Земляника Драгонфрут ")</f>
        <v>Земляника Драгонфрут </v>
      </c>
      <c r="I11" s="18" t="str">
        <f>IFERROR(__xludf.DUMMYFUNCTION("""COMPUTED_VALUE"""),"Киви Личи ")</f>
        <v>Киви Личи </v>
      </c>
      <c r="J11" s="18" t="str">
        <f>IFERROR(__xludf.DUMMYFUNCTION("""COMPUTED_VALUE"""),"Киви Маракуйя Гуава ")</f>
        <v>Киви Маракуйя Гуава </v>
      </c>
      <c r="K11" s="18" t="str">
        <f>IFERROR(__xludf.DUMMYFUNCTION("""COMPUTED_VALUE"""),"Клубника Банан ")</f>
        <v>Клубника Банан </v>
      </c>
      <c r="L11" s="18" t="str">
        <f>IFERROR(__xludf.DUMMYFUNCTION("""COMPUTED_VALUE"""),"Клубника Вишня ")</f>
        <v>Клубника Вишня </v>
      </c>
      <c r="M11" s="18" t="str">
        <f>IFERROR(__xludf.DUMMYFUNCTION("""COMPUTED_VALUE"""),"Клубника Земляника ")</f>
        <v>Клубника Земляника </v>
      </c>
      <c r="N11" s="18" t="str">
        <f>IFERROR(__xludf.DUMMYFUNCTION("""COMPUTED_VALUE"""),"Клубничный Мохито ")</f>
        <v>Клубничный Мохито </v>
      </c>
      <c r="O11" s="18" t="str">
        <f>IFERROR(__xludf.DUMMYFUNCTION("""COMPUTED_VALUE"""),"Манго Грейпфрут ")</f>
        <v>Манго Грейпфрут </v>
      </c>
      <c r="P11" s="18" t="str">
        <f>IFERROR(__xludf.DUMMYFUNCTION("""COMPUTED_VALUE"""),"Манго Персик Личи ")</f>
        <v>Манго Персик Личи </v>
      </c>
      <c r="Q11" s="18" t="str">
        <f>IFERROR(__xludf.DUMMYFUNCTION("""COMPUTED_VALUE"""),"Персик Бабл Гам ")</f>
        <v>Персик Бабл Гам </v>
      </c>
      <c r="R11" s="18" t="str">
        <f>IFERROR(__xludf.DUMMYFUNCTION("""COMPUTED_VALUE"""),"Садовые Ягоды ")</f>
        <v>Садовые Ягоды </v>
      </c>
      <c r="S11" s="18" t="str">
        <f>IFERROR(__xludf.DUMMYFUNCTION("""COMPUTED_VALUE"""),"Скитлс Лимон Лайм 2")</f>
        <v>Скитлс Лимон Лайм 2</v>
      </c>
      <c r="T11" s="18" t="str">
        <f>IFERROR(__xludf.DUMMYFUNCTION("""COMPUTED_VALUE"""),"Смородина Мармелад 1")</f>
        <v>Смородина Мармелад 1</v>
      </c>
      <c r="U11" s="18" t="str">
        <f>IFERROR(__xludf.DUMMYFUNCTION("""COMPUTED_VALUE"""),"Темная Вишня 1")</f>
        <v>Темная Вишня 1</v>
      </c>
      <c r="V11" s="18" t="str">
        <f>IFERROR(__xludf.DUMMYFUNCTION("""COMPUTED_VALUE"""),"Фруктовые Пластинки 1")</f>
        <v>Фруктовые Пластинки 1</v>
      </c>
      <c r="W11" s="18" t="str">
        <f>IFERROR(__xludf.DUMMYFUNCTION("""COMPUTED_VALUE"""),"Черника Ежевика 1")</f>
        <v>Черника Ежевика 1</v>
      </c>
      <c r="X11" s="18" t="str">
        <f>IFERROR(__xludf.DUMMYFUNCTION("""COMPUTED_VALUE"""),"Черника Малина 1")</f>
        <v>Черника Малина 1</v>
      </c>
      <c r="Y11" s="18" t="str">
        <f>IFERROR(__xludf.DUMMYFUNCTION("""COMPUTED_VALUE"""),"Черника Мята 2")</f>
        <v>Черника Мята 2</v>
      </c>
      <c r="Z11" s="18" t="str">
        <f>IFERROR(__xludf.DUMMYFUNCTION("""COMPUTED_VALUE"""),"Яблоко Виноград 2")</f>
        <v>Яблоко Виноград 2</v>
      </c>
      <c r="AA11" s="18" t="str">
        <f>IFERROR(__xludf.DUMMYFUNCTION("""COMPUTED_VALUE"""),"Яблоко Малина 4")</f>
        <v>Яблоко Малина 4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>
      <c r="A12" s="18" t="str">
        <f>IFERROR(__xludf.DUMMYFUNCTION("""COMPUTED_VALUE"""),"0.4")</f>
        <v>0.4</v>
      </c>
      <c r="B12" s="18" t="str">
        <f>IFERROR(__xludf.DUMMYFUNCTION("""COMPUTED_VALUE"""),"0.6")</f>
        <v>0.6</v>
      </c>
      <c r="C12" s="18" t="str">
        <f>IFERROR(__xludf.DUMMYFUNCTION("""COMPUTED_VALUE"""),"0.7")</f>
        <v>0.7</v>
      </c>
      <c r="D12" s="18" t="str">
        <f>IFERROR(__xludf.DUMMYFUNCTION("""COMPUTED_VALUE"""),"0.8")</f>
        <v>0.8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>
      <c r="A13" s="18" t="str">
        <f>IFERROR(__xludf.DUMMYFUNCTION("""COMPUTED_VALUE"""),"0.4")</f>
        <v>0.4</v>
      </c>
      <c r="B13" s="18" t="str">
        <f>IFERROR(__xludf.DUMMYFUNCTION("""COMPUTED_VALUE"""),"0.6")</f>
        <v>0.6</v>
      </c>
      <c r="C13" s="18" t="str">
        <f>IFERROR(__xludf.DUMMYFUNCTION("""COMPUTED_VALUE"""),"0.7")</f>
        <v>0.7</v>
      </c>
      <c r="D13" s="18" t="str">
        <f>IFERROR(__xludf.DUMMYFUNCTION("""COMPUTED_VALUE"""),"0.8")</f>
        <v>0.8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>
      <c r="A14" s="18" t="str">
        <f>IFERROR(__xludf.DUMMYFUNCTION("""COMPUTED_VALUE"""),"Маракуйя с тропическими нотками")</f>
        <v>Маракуйя с тропическими нотками</v>
      </c>
      <c r="B14" s="18" t="str">
        <f>IFERROR(__xludf.DUMMYFUNCTION("""COMPUTED_VALUE"""),"Арбузный милкшейк")</f>
        <v>Арбузный милкшейк</v>
      </c>
      <c r="C14" s="18" t="str">
        <f>IFERROR(__xludf.DUMMYFUNCTION("""COMPUTED_VALUE"""),"Конфеты со вкусом винограда")</f>
        <v>Конфеты со вкусом винограда</v>
      </c>
      <c r="D14" s="18" t="str">
        <f>IFERROR(__xludf.DUMMYFUNCTION("""COMPUTED_VALUE"""),"Манго с апельсином и послевкусием гуавы")</f>
        <v>Манго с апельсином и послевкусием гуавы</v>
      </c>
      <c r="E14" s="18" t="str">
        <f>IFERROR(__xludf.DUMMYFUNCTION("""COMPUTED_VALUE"""),"Холодное сочетание мяты и конфет холс")</f>
        <v>Холодное сочетание мяты и конфет холс</v>
      </c>
      <c r="F14" s="18" t="str">
        <f>IFERROR(__xludf.DUMMYFUNCTION("""COMPUTED_VALUE"""),"Яблочные мармеладные червячки")</f>
        <v>Яблочные мармеладные червячки</v>
      </c>
      <c r="G1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4" s="18" t="str">
        <f>IFERROR(__xludf.DUMMYFUNCTION("""COMPUTED_VALUE"""),"Лимон лайм")</f>
        <v>Лимон лайм</v>
      </c>
      <c r="I14" s="18" t="str">
        <f>IFERROR(__xludf.DUMMYFUNCTION("""COMPUTED_VALUE"""),"Классика энергетика с кислой малиной")</f>
        <v>Классика энергетика с кислой малиной</v>
      </c>
      <c r="J14" s="18" t="str">
        <f>IFERROR(__xludf.DUMMYFUNCTION("""COMPUTED_VALUE"""),"Зеленое манго и смородина")</f>
        <v>Зеленое манго и смородина</v>
      </c>
      <c r="K14" s="18" t="str">
        <f>IFERROR(__xludf.DUMMYFUNCTION("""COMPUTED_VALUE"""),"Дуэт лемонграсса и сладкой малины")</f>
        <v>Дуэт лемонграсса и сладкой малины</v>
      </c>
      <c r="L14" s="18" t="str">
        <f>IFERROR(__xludf.DUMMYFUNCTION("""COMPUTED_VALUE"""),"Сладкий мармелад из черной смородины")</f>
        <v>Сладкий мармелад из черной смородины</v>
      </c>
      <c r="M14" s="18" t="str">
        <f>IFERROR(__xludf.DUMMYFUNCTION("""COMPUTED_VALUE"""),"Вишня кола")</f>
        <v>Вишня кола</v>
      </c>
      <c r="N14" s="18" t="str">
        <f>IFERROR(__xludf.DUMMYFUNCTION("""COMPUTED_VALUE"""),"Малина с кокосом")</f>
        <v>Малина с кокосом</v>
      </c>
      <c r="O14" s="18" t="str">
        <f>IFERROR(__xludf.DUMMYFUNCTION("""COMPUTED_VALUE"""),"Сладкие конфеты СКИТЛЗ и смородина")</f>
        <v>Сладкие конфеты СКИТЛЗ и смородина</v>
      </c>
      <c r="P14" s="18" t="str">
        <f>IFERROR(__xludf.DUMMYFUNCTION("""COMPUTED_VALUE"""),"Ежевичный лимонад")</f>
        <v>Ежевичный лимонад</v>
      </c>
      <c r="Q14" s="18" t="str">
        <f>IFERROR(__xludf.DUMMYFUNCTION("""COMPUTED_VALUE"""),"Дыня кокос")</f>
        <v>Дыня кокос</v>
      </c>
      <c r="R14" s="18" t="str">
        <f>IFERROR(__xludf.DUMMYFUNCTION("""COMPUTED_VALUE"""),"Земляничный бабл гам")</f>
        <v>Земляничный бабл гам</v>
      </c>
      <c r="S14" s="18" t="str">
        <f>IFERROR(__xludf.DUMMYFUNCTION("""COMPUTED_VALUE"""),"Лимонные леденцы")</f>
        <v>Лимонные леденцы</v>
      </c>
      <c r="T14" s="18" t="str">
        <f>IFERROR(__xludf.DUMMYFUNCTION("""COMPUTED_VALUE"""),"Экзотический фрукты")</f>
        <v>Экзотический фрукты</v>
      </c>
      <c r="U14" s="18" t="str">
        <f>IFERROR(__xludf.DUMMYFUNCTION("""COMPUTED_VALUE"""),"Личи виноград мята")</f>
        <v>Личи виноград мята</v>
      </c>
      <c r="V14" s="18" t="str">
        <f>IFERROR(__xludf.DUMMYFUNCTION("""COMPUTED_VALUE"""),"Черника малина мята")</f>
        <v>Черника малина мята</v>
      </c>
      <c r="W14" s="18" t="str">
        <f>IFERROR(__xludf.DUMMYFUNCTION("""COMPUTED_VALUE"""),"Абрикосовый йогурт")</f>
        <v>Абрикосовый йогурт</v>
      </c>
      <c r="X14" s="18" t="str">
        <f>IFERROR(__xludf.DUMMYFUNCTION("""COMPUTED_VALUE"""),"Арбуз лед")</f>
        <v>Арбуз лед</v>
      </c>
      <c r="Y14" s="18" t="str">
        <f>IFERROR(__xludf.DUMMYFUNCTION("""COMPUTED_VALUE"""),"Банан клубника лед")</f>
        <v>Банан клубника лед</v>
      </c>
      <c r="Z14" s="18" t="str">
        <f>IFERROR(__xludf.DUMMYFUNCTION("""COMPUTED_VALUE"""),"Арбузное мороженное")</f>
        <v>Арбузное мороженное</v>
      </c>
      <c r="AA14" s="18" t="str">
        <f>IFERROR(__xludf.DUMMYFUNCTION("""COMPUTED_VALUE"""),"Клубника малина жвачка")</f>
        <v>Клубника малина жвачка</v>
      </c>
      <c r="AB14" s="18" t="str">
        <f>IFERROR(__xludf.DUMMYFUNCTION("""COMPUTED_VALUE"""),"Клубничное мороженное")</f>
        <v>Клубничное мороженное</v>
      </c>
      <c r="AC14" s="18" t="str">
        <f>IFERROR(__xludf.DUMMYFUNCTION("""COMPUTED_VALUE"""),"Кола сода лед")</f>
        <v>Кола сода лед</v>
      </c>
      <c r="AD14" s="18" t="str">
        <f>IFERROR(__xludf.DUMMYFUNCTION("""COMPUTED_VALUE"""),"Банановый милкшейк")</f>
        <v>Банановый милкшейк</v>
      </c>
      <c r="AE14" s="18" t="str">
        <f>IFERROR(__xludf.DUMMYFUNCTION("""COMPUTED_VALUE"""),"Микс ягод лед")</f>
        <v>Микс ягод лед</v>
      </c>
      <c r="AF14" s="18" t="str">
        <f>IFERROR(__xludf.DUMMYFUNCTION("""COMPUTED_VALUE"""),"Брусничный морс")</f>
        <v>Брусничный морс</v>
      </c>
      <c r="AG14" s="18" t="str">
        <f>IFERROR(__xludf.DUMMYFUNCTION("""COMPUTED_VALUE"""),"Яблочный лимонад")</f>
        <v>Яблочный лимонад</v>
      </c>
      <c r="AH14" s="18" t="str">
        <f>IFERROR(__xludf.DUMMYFUNCTION("""COMPUTED_VALUE"""),"Лесные ягоды")</f>
        <v>Лесные ягоды</v>
      </c>
      <c r="AI14" s="18" t="str">
        <f>IFERROR(__xludf.DUMMYFUNCTION("""COMPUTED_VALUE"""),"Смородиновый лимонад")</f>
        <v>Смородиновый лимонад</v>
      </c>
      <c r="AJ14" s="18" t="str">
        <f>IFERROR(__xludf.DUMMYFUNCTION("""COMPUTED_VALUE"""),"Вишня лайм лед")</f>
        <v>Вишня лайм лед</v>
      </c>
      <c r="AK14" s="18" t="str">
        <f>IFERROR(__xludf.DUMMYFUNCTION("""COMPUTED_VALUE"""),"Лист виноград мята энергетик")</f>
        <v>Лист виноград мята энергетик</v>
      </c>
      <c r="AL14" s="18" t="str">
        <f>IFERROR(__xludf.DUMMYFUNCTION("""COMPUTED_VALUE"""),"Двойное яблоко лед")</f>
        <v>Двойное яблоко лед</v>
      </c>
      <c r="AM14" s="18" t="str">
        <f>IFERROR(__xludf.DUMMYFUNCTION("""COMPUTED_VALUE"""),"Смородиновый холс")</f>
        <v>Смородиновый холс</v>
      </c>
      <c r="AN14" s="18" t="str">
        <f>IFERROR(__xludf.DUMMYFUNCTION("""COMPUTED_VALUE"""),"Клубничное шампанское")</f>
        <v>Клубничное шампанское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>
      <c r="A15" s="18" t="str">
        <f>IFERROR(__xludf.DUMMYFUNCTION("""COMPUTED_VALUE"""),"0.4")</f>
        <v>0.4</v>
      </c>
      <c r="B15" s="18" t="str">
        <f>IFERROR(__xludf.DUMMYFUNCTION("""COMPUTED_VALUE"""),"0.6")</f>
        <v>0.6</v>
      </c>
      <c r="C15" s="18" t="str">
        <f>IFERROR(__xludf.DUMMYFUNCTION("""COMPUTED_VALUE"""),"0.7")</f>
        <v>0.7</v>
      </c>
      <c r="D15" s="18" t="str">
        <f>IFERROR(__xludf.DUMMYFUNCTION("""COMPUTED_VALUE"""),"0.8")</f>
        <v>0.8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</row>
    <row r="16">
      <c r="A16" s="18" t="str">
        <f>IFERROR(__xludf.DUMMYFUNCTION("""COMPUTED_VALUE"""),"кислая земляника")</f>
        <v>кислая земляника</v>
      </c>
      <c r="B16" s="18" t="str">
        <f>IFERROR(__xludf.DUMMYFUNCTION("""COMPUTED_VALUE"""),"кислая фанта с черникой")</f>
        <v>кислая фанта с черникой</v>
      </c>
      <c r="C16" s="18" t="str">
        <f>IFERROR(__xludf.DUMMYFUNCTION("""COMPUTED_VALUE"""),"кислое харибо с колой и черешней")</f>
        <v>кислое харибо с колой и черешней</v>
      </c>
      <c r="D16" s="18" t="str">
        <f>IFERROR(__xludf.DUMMYFUNCTION("""COMPUTED_VALUE"""),"кислое яблочно клубничная шипучка")</f>
        <v>кислое яблочно клубничная шипучка</v>
      </c>
      <c r="E16" s="18" t="str">
        <f>IFERROR(__xludf.DUMMYFUNCTION("""COMPUTED_VALUE"""),"кислые желатинки маракуйя ананас")</f>
        <v>кислые желатинки маракуйя ананас</v>
      </c>
      <c r="F16" s="18" t="str">
        <f>IFERROR(__xludf.DUMMYFUNCTION("""COMPUTED_VALUE"""),"кислые ленточки маракуя манго")</f>
        <v>кислые ленточки маракуя манго</v>
      </c>
      <c r="G16" s="18" t="str">
        <f>IFERROR(__xludf.DUMMYFUNCTION("""COMPUTED_VALUE"""),"кислые мармеладные ягоды")</f>
        <v>кислые мармеладные ягоды</v>
      </c>
      <c r="H16" s="18" t="str">
        <f>IFERROR(__xludf.DUMMYFUNCTION("""COMPUTED_VALUE"""),"кислый виноград лайм")</f>
        <v>кислый виноград лайм</v>
      </c>
      <c r="I16" s="18" t="str">
        <f>IFERROR(__xludf.DUMMYFUNCTION("""COMPUTED_VALUE"""),"кислый грейпфрут с вишней")</f>
        <v>кислый грейпфрут с вишней</v>
      </c>
      <c r="J16" s="18" t="str">
        <f>IFERROR(__xludf.DUMMYFUNCTION("""COMPUTED_VALUE"""),"кислый леденец виноград киви яблоко")</f>
        <v>кислый леденец виноград киви яблоко</v>
      </c>
      <c r="K16" s="18" t="str">
        <f>IFERROR(__xludf.DUMMYFUNCTION("""COMPUTED_VALUE"""),"кислый лимонад арбуз лайм малина")</f>
        <v>кислый лимонад арбуз лайм малина</v>
      </c>
      <c r="L16" s="18" t="str">
        <f>IFERROR(__xludf.DUMMYFUNCTION("""COMPUTED_VALUE"""),"кислый персик клубника")</f>
        <v>кислый персик клубника</v>
      </c>
      <c r="M16" s="18" t="str">
        <f>IFERROR(__xludf.DUMMYFUNCTION("""COMPUTED_VALUE"""),"кислый яблочно лимонные колечки")</f>
        <v>кислый яблочно лимонные колечки</v>
      </c>
      <c r="N16" s="18" t="str">
        <f>IFERROR(__xludf.DUMMYFUNCTION("""COMPUTED_VALUE"""),"фанта апельсин с кислой малиной")</f>
        <v>фанта апельсин с кислой малиной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</row>
    <row r="17">
      <c r="A17" s="18" t="str">
        <f>IFERROR(__xludf.DUMMYFUNCTION("""COMPUTED_VALUE"""),"0.4")</f>
        <v>0.4</v>
      </c>
      <c r="B17" s="18" t="str">
        <f>IFERROR(__xludf.DUMMYFUNCTION("""COMPUTED_VALUE"""),"0.6")</f>
        <v>0.6</v>
      </c>
      <c r="C17" s="18" t="str">
        <f>IFERROR(__xludf.DUMMYFUNCTION("""COMPUTED_VALUE"""),"0.7")</f>
        <v>0.7</v>
      </c>
      <c r="D17" s="18" t="str">
        <f>IFERROR(__xludf.DUMMYFUNCTION("""COMPUTED_VALUE"""),"0.8")</f>
        <v>0.8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</row>
    <row r="18">
      <c r="A18" s="18" t="str">
        <f>IFERROR(__xludf.DUMMYFUNCTION("""COMPUTED_VALUE"""),"0.4")</f>
        <v>0.4</v>
      </c>
      <c r="B18" s="18" t="str">
        <f>IFERROR(__xludf.DUMMYFUNCTION("""COMPUTED_VALUE"""),"0.6")</f>
        <v>0.6</v>
      </c>
      <c r="C18" s="18" t="str">
        <f>IFERROR(__xludf.DUMMYFUNCTION("""COMPUTED_VALUE"""),"0.7")</f>
        <v>0.7</v>
      </c>
      <c r="D18" s="18" t="str">
        <f>IFERROR(__xludf.DUMMYFUNCTION("""COMPUTED_VALUE"""),"0.8")</f>
        <v>0.8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</row>
    <row r="19">
      <c r="A19" s="18" t="str">
        <f>IFERROR(__xludf.DUMMYFUNCTION("""COMPUTED_VALUE"""),"Ананас киви")</f>
        <v>Ананас киви</v>
      </c>
      <c r="B19" s="18" t="str">
        <f>IFERROR(__xludf.DUMMYFUNCTION("""COMPUTED_VALUE"""),"Арбузный смузи")</f>
        <v>Арбузный смузи</v>
      </c>
      <c r="C19" s="18" t="str">
        <f>IFERROR(__xludf.DUMMYFUNCTION("""COMPUTED_VALUE"""),"Виноградная фанта")</f>
        <v>Виноградная фанта</v>
      </c>
      <c r="D19" s="18" t="str">
        <f>IFERROR(__xludf.DUMMYFUNCTION("""COMPUTED_VALUE"""),"Вишневый морс")</f>
        <v>Вишневый морс</v>
      </c>
      <c r="E19" s="18" t="str">
        <f>IFERROR(__xludf.DUMMYFUNCTION("""COMPUTED_VALUE"""),"Гранатовый мармелад")</f>
        <v>Гранатовый мармелад</v>
      </c>
      <c r="F19" s="18" t="str">
        <f>IFERROR(__xludf.DUMMYFUNCTION("""COMPUTED_VALUE"""),"Грейпфрут киви")</f>
        <v>Грейпфрут киви</v>
      </c>
      <c r="G19" s="18" t="str">
        <f>IFERROR(__xludf.DUMMYFUNCTION("""COMPUTED_VALUE"""),"Ежевика мята")</f>
        <v>Ежевика мята</v>
      </c>
      <c r="H19" s="18" t="str">
        <f>IFERROR(__xludf.DUMMYFUNCTION("""COMPUTED_VALUE"""),"Киви манго")</f>
        <v>Киви манго</v>
      </c>
      <c r="I19" s="18" t="str">
        <f>IFERROR(__xludf.DUMMYFUNCTION("""COMPUTED_VALUE"""),"Клубника манго")</f>
        <v>Клубника манго</v>
      </c>
      <c r="J19" s="18" t="str">
        <f>IFERROR(__xludf.DUMMYFUNCTION("""COMPUTED_VALUE"""),"черника грейфрут ")</f>
        <v>черника грейфрут </v>
      </c>
      <c r="K19" s="18" t="str">
        <f>IFERROR(__xludf.DUMMYFUNCTION("""COMPUTED_VALUE"""),"Малина лайм")</f>
        <v>Малина лайм</v>
      </c>
      <c r="L19" s="18" t="str">
        <f>IFERROR(__xludf.DUMMYFUNCTION("""COMPUTED_VALUE"""),"Манго арбуз ")</f>
        <v>Манго арбуз </v>
      </c>
      <c r="M19" s="18" t="str">
        <f>IFERROR(__xludf.DUMMYFUNCTION("""COMPUTED_VALUE"""),"Малиновый чай с жасмином")</f>
        <v>Малиновый чай с жасмином</v>
      </c>
      <c r="N19" s="18" t="str">
        <f>IFERROR(__xludf.DUMMYFUNCTION("""COMPUTED_VALUE"""),"малина  апельсин ")</f>
        <v>малина  апельсин </v>
      </c>
      <c r="O19" s="18" t="str">
        <f>IFERROR(__xludf.DUMMYFUNCTION("""COMPUTED_VALUE"""),"Манго апельсин")</f>
        <v>Манго апельсин</v>
      </c>
      <c r="P19" s="18" t="str">
        <f>IFERROR(__xludf.DUMMYFUNCTION("""COMPUTED_VALUE"""),"Ред булл")</f>
        <v>Ред булл</v>
      </c>
      <c r="Q19" s="18" t="str">
        <f>IFERROR(__xludf.DUMMYFUNCTION("""COMPUTED_VALUE"""),"Спрайт")</f>
        <v>Спрайт</v>
      </c>
      <c r="R19" s="18" t="str">
        <f>IFERROR(__xludf.DUMMYFUNCTION("""COMPUTED_VALUE"""),"ананас клюква ")</f>
        <v>ананас клюква </v>
      </c>
      <c r="S19" s="18" t="str">
        <f>IFERROR(__xludf.DUMMYFUNCTION("""COMPUTED_VALUE"""),"Тархун")</f>
        <v>Тархун</v>
      </c>
      <c r="T19" s="18" t="str">
        <f>IFERROR(__xludf.DUMMYFUNCTION("""COMPUTED_VALUE"""),"алоэ Виноград ")</f>
        <v>алоэ Виноград </v>
      </c>
      <c r="U19" s="18" t="str">
        <f>IFERROR(__xludf.DUMMYFUNCTION("""COMPUTED_VALUE"""),"Фруктовая жвачка")</f>
        <v>Фруктовая жвачка</v>
      </c>
      <c r="V19" s="18" t="str">
        <f>IFERROR(__xludf.DUMMYFUNCTION("""COMPUTED_VALUE"""),"Холодная кола")</f>
        <v>Холодная кола</v>
      </c>
      <c r="W19" s="18" t="str">
        <f>IFERROR(__xludf.DUMMYFUNCTION("""COMPUTED_VALUE"""),"Черная смородина клюква")</f>
        <v>Черная смородина клюква</v>
      </c>
      <c r="X19" s="18" t="str">
        <f>IFERROR(__xludf.DUMMYFUNCTION("""COMPUTED_VALUE"""),"Черника арбуз")</f>
        <v>Черника арбуз</v>
      </c>
      <c r="Y19" s="18" t="str">
        <f>IFERROR(__xludf.DUMMYFUNCTION("""COMPUTED_VALUE"""),"Яблоко черника")</f>
        <v>Яблоко черника</v>
      </c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</row>
    <row r="20">
      <c r="A20" s="18" t="str">
        <f>IFERROR(__xludf.DUMMYFUNCTION("""COMPUTED_VALUE"""),"Арбуз Малина ")</f>
        <v>Арбуз Малина </v>
      </c>
      <c r="B20" s="18" t="str">
        <f>IFERROR(__xludf.DUMMYFUNCTION("""COMPUTED_VALUE"""),"Банан Кокос ")</f>
        <v>Банан Кокос </v>
      </c>
      <c r="C20" s="18" t="str">
        <f>IFERROR(__xludf.DUMMYFUNCTION("""COMPUTED_VALUE"""),"Барбарисовый Энергетик ")</f>
        <v>Барбарисовый Энергетик </v>
      </c>
      <c r="D20" s="18" t="str">
        <f>IFERROR(__xludf.DUMMYFUNCTION("""COMPUTED_VALUE"""),"Виноградный Энергетик")</f>
        <v>Виноградный Энергетик</v>
      </c>
      <c r="E20" s="18" t="str">
        <f>IFERROR(__xludf.DUMMYFUNCTION("""COMPUTED_VALUE"""),"Гранат Клубника ")</f>
        <v>Гранат Клубника </v>
      </c>
      <c r="F20" s="18" t="str">
        <f>IFERROR(__xludf.DUMMYFUNCTION("""COMPUTED_VALUE"""),"Гранат Смородина ")</f>
        <v>Гранат Смородина </v>
      </c>
      <c r="G20" s="18" t="str">
        <f>IFERROR(__xludf.DUMMYFUNCTION("""COMPUTED_VALUE"""),"Грейпфрутовый Швепс ")</f>
        <v>Грейпфрутовый Швепс </v>
      </c>
      <c r="H20" s="18" t="str">
        <f>IFERROR(__xludf.DUMMYFUNCTION("""COMPUTED_VALUE"""),"Земляника Драгонфрут ")</f>
        <v>Земляника Драгонфрут </v>
      </c>
      <c r="I20" s="18" t="str">
        <f>IFERROR(__xludf.DUMMYFUNCTION("""COMPUTED_VALUE"""),"Киви Личи ")</f>
        <v>Киви Личи </v>
      </c>
      <c r="J20" s="18" t="str">
        <f>IFERROR(__xludf.DUMMYFUNCTION("""COMPUTED_VALUE"""),"Киви Маракуйя Гуава ")</f>
        <v>Киви Маракуйя Гуава </v>
      </c>
      <c r="K20" s="18" t="str">
        <f>IFERROR(__xludf.DUMMYFUNCTION("""COMPUTED_VALUE"""),"Клубника Банан ")</f>
        <v>Клубника Банан </v>
      </c>
      <c r="L20" s="18" t="str">
        <f>IFERROR(__xludf.DUMMYFUNCTION("""COMPUTED_VALUE"""),"Клубника Вишня ")</f>
        <v>Клубника Вишня </v>
      </c>
      <c r="M20" s="18" t="str">
        <f>IFERROR(__xludf.DUMMYFUNCTION("""COMPUTED_VALUE"""),"Клубника Земляника ")</f>
        <v>Клубника Земляника </v>
      </c>
      <c r="N20" s="18" t="str">
        <f>IFERROR(__xludf.DUMMYFUNCTION("""COMPUTED_VALUE"""),"Клубничный Мохито ")</f>
        <v>Клубничный Мохито </v>
      </c>
      <c r="O20" s="18" t="str">
        <f>IFERROR(__xludf.DUMMYFUNCTION("""COMPUTED_VALUE"""),"Манго Грейпфрут ")</f>
        <v>Манго Грейпфрут </v>
      </c>
      <c r="P20" s="18" t="str">
        <f>IFERROR(__xludf.DUMMYFUNCTION("""COMPUTED_VALUE"""),"Манго Персик Личи ")</f>
        <v>Манго Персик Личи </v>
      </c>
      <c r="Q20" s="18" t="str">
        <f>IFERROR(__xludf.DUMMYFUNCTION("""COMPUTED_VALUE"""),"Персик Бабл Гам ")</f>
        <v>Персик Бабл Гам </v>
      </c>
      <c r="R20" s="18" t="str">
        <f>IFERROR(__xludf.DUMMYFUNCTION("""COMPUTED_VALUE"""),"Садовые Ягоды ")</f>
        <v>Садовые Ягоды </v>
      </c>
      <c r="S20" s="18" t="str">
        <f>IFERROR(__xludf.DUMMYFUNCTION("""COMPUTED_VALUE"""),"Скитлс Лимон Лайм 2")</f>
        <v>Скитлс Лимон Лайм 2</v>
      </c>
      <c r="T20" s="18" t="str">
        <f>IFERROR(__xludf.DUMMYFUNCTION("""COMPUTED_VALUE"""),"Смородина Мармелад 1")</f>
        <v>Смородина Мармелад 1</v>
      </c>
      <c r="U20" s="18" t="str">
        <f>IFERROR(__xludf.DUMMYFUNCTION("""COMPUTED_VALUE"""),"Темная Вишня 1")</f>
        <v>Темная Вишня 1</v>
      </c>
      <c r="V20" s="18" t="str">
        <f>IFERROR(__xludf.DUMMYFUNCTION("""COMPUTED_VALUE"""),"Фруктовые Пластинки 1")</f>
        <v>Фруктовые Пластинки 1</v>
      </c>
      <c r="W20" s="18" t="str">
        <f>IFERROR(__xludf.DUMMYFUNCTION("""COMPUTED_VALUE"""),"Черника Ежевика 1")</f>
        <v>Черника Ежевика 1</v>
      </c>
      <c r="X20" s="18" t="str">
        <f>IFERROR(__xludf.DUMMYFUNCTION("""COMPUTED_VALUE"""),"Черника Малина 1")</f>
        <v>Черника Малина 1</v>
      </c>
      <c r="Y20" s="18" t="str">
        <f>IFERROR(__xludf.DUMMYFUNCTION("""COMPUTED_VALUE"""),"Черника Мята 2")</f>
        <v>Черника Мята 2</v>
      </c>
      <c r="Z20" s="18" t="str">
        <f>IFERROR(__xludf.DUMMYFUNCTION("""COMPUTED_VALUE"""),"Яблоко Виноград 2")</f>
        <v>Яблоко Виноград 2</v>
      </c>
      <c r="AA20" s="18" t="str">
        <f>IFERROR(__xludf.DUMMYFUNCTION("""COMPUTED_VALUE"""),"Яблоко Малина 4")</f>
        <v>Яблоко Малина 4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</row>
    <row r="21">
      <c r="A21" s="18" t="str">
        <f>IFERROR(__xludf.DUMMYFUNCTION("""COMPUTED_VALUE"""),"Апельсиновое драже")</f>
        <v>Апельсиновое драже</v>
      </c>
      <c r="B21" s="18" t="str">
        <f>IFERROR(__xludf.DUMMYFUNCTION("""COMPUTED_VALUE"""),"Бабл гам")</f>
        <v>Бабл гам</v>
      </c>
      <c r="C21" s="18" t="str">
        <f>IFERROR(__xludf.DUMMYFUNCTION("""COMPUTED_VALUE"""),"Виноградная конфета")</f>
        <v>Виноградная конфета</v>
      </c>
      <c r="D21" s="18" t="str">
        <f>IFERROR(__xludf.DUMMYFUNCTION("""COMPUTED_VALUE"""),"Даня кокос")</f>
        <v>Даня кокос</v>
      </c>
      <c r="E21" s="18" t="str">
        <f>IFERROR(__xludf.DUMMYFUNCTION("""COMPUTED_VALUE"""),"Земляника груша")</f>
        <v>Земляника груша</v>
      </c>
      <c r="F21" s="18" t="str">
        <f>IFERROR(__xludf.DUMMYFUNCTION("""COMPUTED_VALUE"""),"Кислый киви")</f>
        <v>Кислый киви</v>
      </c>
      <c r="G21" s="18" t="str">
        <f>IFERROR(__xludf.DUMMYFUNCTION("""COMPUTED_VALUE"""),"Кислый малиновый лимонад ")</f>
        <v>Кислый малиновый лимонад </v>
      </c>
      <c r="H21" s="18" t="str">
        <f>IFERROR(__xludf.DUMMYFUNCTION("""COMPUTED_VALUE"""),"Кола сода айс")</f>
        <v>Кола сода айс</v>
      </c>
      <c r="I21" s="18" t="str">
        <f>IFERROR(__xludf.DUMMYFUNCTION("""COMPUTED_VALUE"""),"Ледяной ананас")</f>
        <v>Ледяной ананас</v>
      </c>
      <c r="J21" s="18" t="str">
        <f>IFERROR(__xludf.DUMMYFUNCTION("""COMPUTED_VALUE"""),"Лимонные червячки ")</f>
        <v>Лимонные червячки </v>
      </c>
      <c r="K21" s="18" t="str">
        <f>IFERROR(__xludf.DUMMYFUNCTION("""COMPUTED_VALUE"""),"Манго апельсин")</f>
        <v>Манго апельсин</v>
      </c>
      <c r="L21" s="18" t="str">
        <f>IFERROR(__xludf.DUMMYFUNCTION("""COMPUTED_VALUE"""),"Смородина виноград")</f>
        <v>Смородина виноград</v>
      </c>
      <c r="M21" s="18" t="str">
        <f>IFERROR(__xludf.DUMMYFUNCTION("""COMPUTED_VALUE"""),"Яблочный холс")</f>
        <v>Яблочный холс</v>
      </c>
      <c r="N21" s="18" t="str">
        <f>IFERROR(__xludf.DUMMYFUNCTION("""COMPUTED_VALUE"""),"Ягодный смузи")</f>
        <v>Ягодный смузи</v>
      </c>
      <c r="O21" s="18" t="str">
        <f>IFERROR(__xludf.DUMMYFUNCTION("""COMPUTED_VALUE"""),"Ягодный энергетик")</f>
        <v>Ягодный энергетик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</row>
    <row r="22">
      <c r="A22" s="18" t="str">
        <f>IFERROR(__xludf.DUMMYFUNCTION("""COMPUTED_VALUE"""),"Арбуз Малина ")</f>
        <v>Арбуз Малина </v>
      </c>
      <c r="B22" s="18" t="str">
        <f>IFERROR(__xludf.DUMMYFUNCTION("""COMPUTED_VALUE"""),"Банан Кокос ")</f>
        <v>Банан Кокос </v>
      </c>
      <c r="C22" s="18" t="str">
        <f>IFERROR(__xludf.DUMMYFUNCTION("""COMPUTED_VALUE"""),"Барбарисовый Энергетик ")</f>
        <v>Барбарисовый Энергетик </v>
      </c>
      <c r="D22" s="18" t="str">
        <f>IFERROR(__xludf.DUMMYFUNCTION("""COMPUTED_VALUE"""),"Виноградный Энергетик")</f>
        <v>Виноградный Энергетик</v>
      </c>
      <c r="E22" s="18" t="str">
        <f>IFERROR(__xludf.DUMMYFUNCTION("""COMPUTED_VALUE"""),"Гранат Клубника ")</f>
        <v>Гранат Клубника </v>
      </c>
      <c r="F22" s="18" t="str">
        <f>IFERROR(__xludf.DUMMYFUNCTION("""COMPUTED_VALUE"""),"Гранат Смородина ")</f>
        <v>Гранат Смородина </v>
      </c>
      <c r="G22" s="18" t="str">
        <f>IFERROR(__xludf.DUMMYFUNCTION("""COMPUTED_VALUE"""),"Грейпфрутовый Швепс ")</f>
        <v>Грейпфрутовый Швепс </v>
      </c>
      <c r="H22" s="18" t="str">
        <f>IFERROR(__xludf.DUMMYFUNCTION("""COMPUTED_VALUE"""),"Земляника Драгонфрут ")</f>
        <v>Земляника Драгонфрут </v>
      </c>
      <c r="I22" s="18" t="str">
        <f>IFERROR(__xludf.DUMMYFUNCTION("""COMPUTED_VALUE"""),"Киви Личи ")</f>
        <v>Киви Личи </v>
      </c>
      <c r="J22" s="18" t="str">
        <f>IFERROR(__xludf.DUMMYFUNCTION("""COMPUTED_VALUE"""),"Киви Маракуйя Гуава ")</f>
        <v>Киви Маракуйя Гуава </v>
      </c>
      <c r="K22" s="18" t="str">
        <f>IFERROR(__xludf.DUMMYFUNCTION("""COMPUTED_VALUE"""),"Клубника Банан ")</f>
        <v>Клубника Банан </v>
      </c>
      <c r="L22" s="18" t="str">
        <f>IFERROR(__xludf.DUMMYFUNCTION("""COMPUTED_VALUE"""),"Клубника Вишня ")</f>
        <v>Клубника Вишня </v>
      </c>
      <c r="M22" s="18" t="str">
        <f>IFERROR(__xludf.DUMMYFUNCTION("""COMPUTED_VALUE"""),"Клубника Земляника ")</f>
        <v>Клубника Земляника </v>
      </c>
      <c r="N22" s="18" t="str">
        <f>IFERROR(__xludf.DUMMYFUNCTION("""COMPUTED_VALUE"""),"Клубничный Мохито ")</f>
        <v>Клубничный Мохито </v>
      </c>
      <c r="O22" s="18" t="str">
        <f>IFERROR(__xludf.DUMMYFUNCTION("""COMPUTED_VALUE"""),"Манго Грейпфрут ")</f>
        <v>Манго Грейпфрут </v>
      </c>
      <c r="P22" s="18" t="str">
        <f>IFERROR(__xludf.DUMMYFUNCTION("""COMPUTED_VALUE"""),"Манго Персик Личи ")</f>
        <v>Манго Персик Личи </v>
      </c>
      <c r="Q22" s="18" t="str">
        <f>IFERROR(__xludf.DUMMYFUNCTION("""COMPUTED_VALUE"""),"Персик Бабл Гам ")</f>
        <v>Персик Бабл Гам </v>
      </c>
      <c r="R22" s="18" t="str">
        <f>IFERROR(__xludf.DUMMYFUNCTION("""COMPUTED_VALUE"""),"Садовые Ягоды ")</f>
        <v>Садовые Ягоды </v>
      </c>
      <c r="S22" s="18" t="str">
        <f>IFERROR(__xludf.DUMMYFUNCTION("""COMPUTED_VALUE"""),"Скитлс Лимон Лайм 2")</f>
        <v>Скитлс Лимон Лайм 2</v>
      </c>
      <c r="T22" s="18" t="str">
        <f>IFERROR(__xludf.DUMMYFUNCTION("""COMPUTED_VALUE"""),"Смородина Мармелад 1")</f>
        <v>Смородина Мармелад 1</v>
      </c>
      <c r="U22" s="18" t="str">
        <f>IFERROR(__xludf.DUMMYFUNCTION("""COMPUTED_VALUE"""),"Темная Вишня 1")</f>
        <v>Темная Вишня 1</v>
      </c>
      <c r="V22" s="18" t="str">
        <f>IFERROR(__xludf.DUMMYFUNCTION("""COMPUTED_VALUE"""),"Фруктовые Пластинки 1")</f>
        <v>Фруктовые Пластинки 1</v>
      </c>
      <c r="W22" s="18" t="str">
        <f>IFERROR(__xludf.DUMMYFUNCTION("""COMPUTED_VALUE"""),"Черника Ежевика 1")</f>
        <v>Черника Ежевика 1</v>
      </c>
      <c r="X22" s="18" t="str">
        <f>IFERROR(__xludf.DUMMYFUNCTION("""COMPUTED_VALUE"""),"Черника Малина 1")</f>
        <v>Черника Малина 1</v>
      </c>
      <c r="Y22" s="18" t="str">
        <f>IFERROR(__xludf.DUMMYFUNCTION("""COMPUTED_VALUE"""),"Черника Мята 2")</f>
        <v>Черника Мята 2</v>
      </c>
      <c r="Z22" s="18" t="str">
        <f>IFERROR(__xludf.DUMMYFUNCTION("""COMPUTED_VALUE"""),"Яблоко Виноград 2")</f>
        <v>Яблоко Виноград 2</v>
      </c>
      <c r="AA22" s="18" t="str">
        <f>IFERROR(__xludf.DUMMYFUNCTION("""COMPUTED_VALUE"""),"Яблоко Малина 4")</f>
        <v>Яблоко Малина 4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</row>
    <row r="23">
      <c r="A23" s="18" t="str">
        <f>IFERROR(__xludf.DUMMYFUNCTION("""COMPUTED_VALUE"""),"0.4")</f>
        <v>0.4</v>
      </c>
      <c r="B23" s="18" t="str">
        <f>IFERROR(__xludf.DUMMYFUNCTION("""COMPUTED_VALUE"""),"0.6")</f>
        <v>0.6</v>
      </c>
      <c r="C23" s="18" t="str">
        <f>IFERROR(__xludf.DUMMYFUNCTION("""COMPUTED_VALUE"""),"0.7")</f>
        <v>0.7</v>
      </c>
      <c r="D23" s="18" t="str">
        <f>IFERROR(__xludf.DUMMYFUNCTION("""COMPUTED_VALUE"""),"0.8")</f>
        <v>0.8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</row>
    <row r="24">
      <c r="A24" s="18" t="str">
        <f>IFERROR(__xludf.DUMMYFUNCTION("""COMPUTED_VALUE"""),"0.2")</f>
        <v>0.2</v>
      </c>
      <c r="B24" s="18" t="str">
        <f>IFERROR(__xludf.DUMMYFUNCTION("""COMPUTED_VALUE"""),"0.3")</f>
        <v>0.3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</row>
    <row r="25">
      <c r="A25" s="18" t="str">
        <f>IFERROR(__xludf.DUMMYFUNCTION("""COMPUTED_VALUE"""),"Ягодный микс")</f>
        <v>Ягодный микс</v>
      </c>
      <c r="B25" s="18" t="str">
        <f>IFERROR(__xludf.DUMMYFUNCTION("""COMPUTED_VALUE"""),"Энергетик малина")</f>
        <v>Энергетик малина</v>
      </c>
      <c r="C25" s="18" t="str">
        <f>IFERROR(__xludf.DUMMYFUNCTION("""COMPUTED_VALUE"""),"Клубника арбуз")</f>
        <v>Клубника арбуз</v>
      </c>
      <c r="D25" s="18" t="str">
        <f>IFERROR(__xludf.DUMMYFUNCTION("""COMPUTED_VALUE"""),"Ежевика малина")</f>
        <v>Ежевика малина</v>
      </c>
      <c r="E25" s="18" t="str">
        <f>IFERROR(__xludf.DUMMYFUNCTION("""COMPUTED_VALUE"""),"Голубая малина виноград")</f>
        <v>Голубая малина виноград</v>
      </c>
      <c r="F25" s="18" t="str">
        <f>IFERROR(__xludf.DUMMYFUNCTION("""COMPUTED_VALUE"""),"Вишня яблоко")</f>
        <v>Вишня яблоко</v>
      </c>
      <c r="G25" s="18" t="str">
        <f>IFERROR(__xludf.DUMMYFUNCTION("""COMPUTED_VALUE"""),"Виноград лёд")</f>
        <v>Виноград лёд</v>
      </c>
      <c r="H25" s="18" t="str">
        <f>IFERROR(__xludf.DUMMYFUNCTION("""COMPUTED_VALUE"""),"Бабл гам")</f>
        <v>Бабл гам</v>
      </c>
      <c r="I25" s="18" t="str">
        <f>IFERROR(__xludf.DUMMYFUNCTION("""COMPUTED_VALUE"""),"Энергетик лайм")</f>
        <v>Энергетик лайм</v>
      </c>
      <c r="J25" s="18" t="str">
        <f>IFERROR(__xludf.DUMMYFUNCTION("""COMPUTED_VALUE"""),"Черника смородина айс")</f>
        <v>Черника смородина айс</v>
      </c>
      <c r="K25" s="18" t="str">
        <f>IFERROR(__xludf.DUMMYFUNCTION("""COMPUTED_VALUE"""),"Мохито клубничный лёд")</f>
        <v>Мохито клубничный лёд</v>
      </c>
      <c r="L25" s="18" t="str">
        <f>IFERROR(__xludf.DUMMYFUNCTION("""COMPUTED_VALUE"""),"Черная вишня лёд")</f>
        <v>Черная вишня лёд</v>
      </c>
      <c r="M25" s="18" t="str">
        <f>IFERROR(__xludf.DUMMYFUNCTION("""COMPUTED_VALUE"""),"Ананас кокос лёд")</f>
        <v>Ананас кокос лёд</v>
      </c>
      <c r="N25" s="18" t="str">
        <f>IFERROR(__xludf.DUMMYFUNCTION("""COMPUTED_VALUE"""),"Киви лёд")</f>
        <v>Киви лёд</v>
      </c>
      <c r="O25" s="18" t="str">
        <f>IFERROR(__xludf.DUMMYFUNCTION("""COMPUTED_VALUE"""),"Кислая клюква лёд")</f>
        <v>Кислая клюква лёд</v>
      </c>
      <c r="P25" s="18" t="str">
        <f>IFERROR(__xludf.DUMMYFUNCTION("""COMPUTED_VALUE"""),"Кислый скитлс лёд")</f>
        <v>Кислый скитлс лёд</v>
      </c>
      <c r="Q25" s="18" t="str">
        <f>IFERROR(__xludf.DUMMYFUNCTION("""COMPUTED_VALUE"""),"Клубника черника лёд")</f>
        <v>Клубника черника лёд</v>
      </c>
      <c r="R25" s="18" t="str">
        <f>IFERROR(__xludf.DUMMYFUNCTION("""COMPUTED_VALUE"""),"Малина смородина лёд")</f>
        <v>Малина смородина лёд</v>
      </c>
      <c r="S25" s="18" t="str">
        <f>IFERROR(__xludf.DUMMYFUNCTION("""COMPUTED_VALUE"""),"Манго лёд")</f>
        <v>Манго лёд</v>
      </c>
      <c r="T25" s="18" t="str">
        <f>IFERROR(__xludf.DUMMYFUNCTION("""COMPUTED_VALUE"""),"Малина вишня лёд")</f>
        <v>Малина вишня лёд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</row>
    <row r="26">
      <c r="A26" s="18" t="str">
        <f>IFERROR(__xludf.DUMMYFUNCTION("""COMPUTED_VALUE"""),"Арбуз Малина ")</f>
        <v>Арбуз Малина </v>
      </c>
      <c r="B26" s="18" t="str">
        <f>IFERROR(__xludf.DUMMYFUNCTION("""COMPUTED_VALUE"""),"Банан Кокос ")</f>
        <v>Банан Кокос </v>
      </c>
      <c r="C26" s="18" t="str">
        <f>IFERROR(__xludf.DUMMYFUNCTION("""COMPUTED_VALUE"""),"Барбарисовый Энергетик ")</f>
        <v>Барбарисовый Энергетик </v>
      </c>
      <c r="D26" s="18" t="str">
        <f>IFERROR(__xludf.DUMMYFUNCTION("""COMPUTED_VALUE"""),"Виноградный Энергетик")</f>
        <v>Виноградный Энергетик</v>
      </c>
      <c r="E26" s="18" t="str">
        <f>IFERROR(__xludf.DUMMYFUNCTION("""COMPUTED_VALUE"""),"Гранат Клубника ")</f>
        <v>Гранат Клубника </v>
      </c>
      <c r="F26" s="18" t="str">
        <f>IFERROR(__xludf.DUMMYFUNCTION("""COMPUTED_VALUE"""),"Гранат Смородина ")</f>
        <v>Гранат Смородина </v>
      </c>
      <c r="G26" s="18" t="str">
        <f>IFERROR(__xludf.DUMMYFUNCTION("""COMPUTED_VALUE"""),"Грейпфрутовый Швепс ")</f>
        <v>Грейпфрутовый Швепс </v>
      </c>
      <c r="H26" s="18" t="str">
        <f>IFERROR(__xludf.DUMMYFUNCTION("""COMPUTED_VALUE"""),"Земляника Драгонфрут ")</f>
        <v>Земляника Драгонфрут </v>
      </c>
      <c r="I26" s="18" t="str">
        <f>IFERROR(__xludf.DUMMYFUNCTION("""COMPUTED_VALUE"""),"Киви Личи ")</f>
        <v>Киви Личи </v>
      </c>
      <c r="J26" s="18" t="str">
        <f>IFERROR(__xludf.DUMMYFUNCTION("""COMPUTED_VALUE"""),"Киви Маракуйя Гуава ")</f>
        <v>Киви Маракуйя Гуава </v>
      </c>
      <c r="K26" s="18" t="str">
        <f>IFERROR(__xludf.DUMMYFUNCTION("""COMPUTED_VALUE"""),"Клубника Банан ")</f>
        <v>Клубника Банан </v>
      </c>
      <c r="L26" s="18" t="str">
        <f>IFERROR(__xludf.DUMMYFUNCTION("""COMPUTED_VALUE"""),"Клубника Вишня ")</f>
        <v>Клубника Вишня </v>
      </c>
      <c r="M26" s="18" t="str">
        <f>IFERROR(__xludf.DUMMYFUNCTION("""COMPUTED_VALUE"""),"Клубника Земляника ")</f>
        <v>Клубника Земляника </v>
      </c>
      <c r="N26" s="18" t="str">
        <f>IFERROR(__xludf.DUMMYFUNCTION("""COMPUTED_VALUE"""),"Клубничный Мохито ")</f>
        <v>Клубничный Мохито </v>
      </c>
      <c r="O26" s="18" t="str">
        <f>IFERROR(__xludf.DUMMYFUNCTION("""COMPUTED_VALUE"""),"Манго Грейпфрут ")</f>
        <v>Манго Грейпфрут </v>
      </c>
      <c r="P26" s="18" t="str">
        <f>IFERROR(__xludf.DUMMYFUNCTION("""COMPUTED_VALUE"""),"Манго Персик Личи ")</f>
        <v>Манго Персик Личи </v>
      </c>
      <c r="Q26" s="18" t="str">
        <f>IFERROR(__xludf.DUMMYFUNCTION("""COMPUTED_VALUE"""),"Персик Бабл Гам ")</f>
        <v>Персик Бабл Гам </v>
      </c>
      <c r="R26" s="18" t="str">
        <f>IFERROR(__xludf.DUMMYFUNCTION("""COMPUTED_VALUE"""),"Садовые Ягоды ")</f>
        <v>Садовые Ягоды </v>
      </c>
      <c r="S26" s="18" t="str">
        <f>IFERROR(__xludf.DUMMYFUNCTION("""COMPUTED_VALUE"""),"Скитлс Лимон Лайм 2")</f>
        <v>Скитлс Лимон Лайм 2</v>
      </c>
      <c r="T26" s="18" t="str">
        <f>IFERROR(__xludf.DUMMYFUNCTION("""COMPUTED_VALUE"""),"Смородина Мармелад 1")</f>
        <v>Смородина Мармелад 1</v>
      </c>
      <c r="U26" s="18" t="str">
        <f>IFERROR(__xludf.DUMMYFUNCTION("""COMPUTED_VALUE"""),"Темная Вишня 1")</f>
        <v>Темная Вишня 1</v>
      </c>
      <c r="V26" s="18" t="str">
        <f>IFERROR(__xludf.DUMMYFUNCTION("""COMPUTED_VALUE"""),"Фруктовые Пластинки 1")</f>
        <v>Фруктовые Пластинки 1</v>
      </c>
      <c r="W26" s="18" t="str">
        <f>IFERROR(__xludf.DUMMYFUNCTION("""COMPUTED_VALUE"""),"Черника Ежевика 1")</f>
        <v>Черника Ежевика 1</v>
      </c>
      <c r="X26" s="18" t="str">
        <f>IFERROR(__xludf.DUMMYFUNCTION("""COMPUTED_VALUE"""),"Черника Малина 1")</f>
        <v>Черника Малина 1</v>
      </c>
      <c r="Y26" s="18" t="str">
        <f>IFERROR(__xludf.DUMMYFUNCTION("""COMPUTED_VALUE"""),"Черника Мята 2")</f>
        <v>Черника Мята 2</v>
      </c>
      <c r="Z26" s="18" t="str">
        <f>IFERROR(__xludf.DUMMYFUNCTION("""COMPUTED_VALUE"""),"Яблоко Виноград 2")</f>
        <v>Яблоко Виноград 2</v>
      </c>
      <c r="AA26" s="18" t="str">
        <f>IFERROR(__xludf.DUMMYFUNCTION("""COMPUTED_VALUE"""),"Яблоко Малина 4")</f>
        <v>Яблоко Малина 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</row>
    <row r="27">
      <c r="A27" s="18" t="str">
        <f>IFERROR(__xludf.DUMMYFUNCTION("""COMPUTED_VALUE"""),"Арбуз Малина ")</f>
        <v>Арбуз Малина </v>
      </c>
      <c r="B27" s="18" t="str">
        <f>IFERROR(__xludf.DUMMYFUNCTION("""COMPUTED_VALUE"""),"Банан Кокос ")</f>
        <v>Банан Кокос </v>
      </c>
      <c r="C27" s="18" t="str">
        <f>IFERROR(__xludf.DUMMYFUNCTION("""COMPUTED_VALUE"""),"Барбарисовый Энергетик ")</f>
        <v>Барбарисовый Энергетик </v>
      </c>
      <c r="D27" s="18" t="str">
        <f>IFERROR(__xludf.DUMMYFUNCTION("""COMPUTED_VALUE"""),"Виноградный Энергетик")</f>
        <v>Виноградный Энергетик</v>
      </c>
      <c r="E27" s="18" t="str">
        <f>IFERROR(__xludf.DUMMYFUNCTION("""COMPUTED_VALUE"""),"Гранат Клубника ")</f>
        <v>Гранат Клубника </v>
      </c>
      <c r="F27" s="18" t="str">
        <f>IFERROR(__xludf.DUMMYFUNCTION("""COMPUTED_VALUE"""),"Гранат Смородина ")</f>
        <v>Гранат Смородина </v>
      </c>
      <c r="G27" s="18" t="str">
        <f>IFERROR(__xludf.DUMMYFUNCTION("""COMPUTED_VALUE"""),"Грейпфрутовый Швепс ")</f>
        <v>Грейпфрутовый Швепс </v>
      </c>
      <c r="H27" s="18" t="str">
        <f>IFERROR(__xludf.DUMMYFUNCTION("""COMPUTED_VALUE"""),"Земляника Драгонфрут ")</f>
        <v>Земляника Драгонфрут </v>
      </c>
      <c r="I27" s="18" t="str">
        <f>IFERROR(__xludf.DUMMYFUNCTION("""COMPUTED_VALUE"""),"Киви Личи ")</f>
        <v>Киви Личи </v>
      </c>
      <c r="J27" s="18" t="str">
        <f>IFERROR(__xludf.DUMMYFUNCTION("""COMPUTED_VALUE"""),"Киви Маракуйя Гуава ")</f>
        <v>Киви Маракуйя Гуава </v>
      </c>
      <c r="K27" s="18" t="str">
        <f>IFERROR(__xludf.DUMMYFUNCTION("""COMPUTED_VALUE"""),"Клубника Банан ")</f>
        <v>Клубника Банан </v>
      </c>
      <c r="L27" s="18" t="str">
        <f>IFERROR(__xludf.DUMMYFUNCTION("""COMPUTED_VALUE"""),"Клубника Вишня ")</f>
        <v>Клубника Вишня </v>
      </c>
      <c r="M27" s="18" t="str">
        <f>IFERROR(__xludf.DUMMYFUNCTION("""COMPUTED_VALUE"""),"Клубника Земляника ")</f>
        <v>Клубника Земляника </v>
      </c>
      <c r="N27" s="18" t="str">
        <f>IFERROR(__xludf.DUMMYFUNCTION("""COMPUTED_VALUE"""),"Клубничный Мохито ")</f>
        <v>Клубничный Мохито </v>
      </c>
      <c r="O27" s="18" t="str">
        <f>IFERROR(__xludf.DUMMYFUNCTION("""COMPUTED_VALUE"""),"Манго Грейпфрут ")</f>
        <v>Манго Грейпфрут </v>
      </c>
      <c r="P27" s="18" t="str">
        <f>IFERROR(__xludf.DUMMYFUNCTION("""COMPUTED_VALUE"""),"Манго Персик Личи ")</f>
        <v>Манго Персик Личи </v>
      </c>
      <c r="Q27" s="18" t="str">
        <f>IFERROR(__xludf.DUMMYFUNCTION("""COMPUTED_VALUE"""),"Персик Бабл Гам ")</f>
        <v>Персик Бабл Гам </v>
      </c>
      <c r="R27" s="18" t="str">
        <f>IFERROR(__xludf.DUMMYFUNCTION("""COMPUTED_VALUE"""),"Садовые Ягоды ")</f>
        <v>Садовые Ягоды </v>
      </c>
      <c r="S27" s="18" t="str">
        <f>IFERROR(__xludf.DUMMYFUNCTION("""COMPUTED_VALUE"""),"Скитлс Лимон Лайм 2")</f>
        <v>Скитлс Лимон Лайм 2</v>
      </c>
      <c r="T27" s="18" t="str">
        <f>IFERROR(__xludf.DUMMYFUNCTION("""COMPUTED_VALUE"""),"Смородина Мармелад 1")</f>
        <v>Смородина Мармелад 1</v>
      </c>
      <c r="U27" s="18" t="str">
        <f>IFERROR(__xludf.DUMMYFUNCTION("""COMPUTED_VALUE"""),"Темная Вишня 1")</f>
        <v>Темная Вишня 1</v>
      </c>
      <c r="V27" s="18" t="str">
        <f>IFERROR(__xludf.DUMMYFUNCTION("""COMPUTED_VALUE"""),"Фруктовые Пластинки 1")</f>
        <v>Фруктовые Пластинки 1</v>
      </c>
      <c r="W27" s="18" t="str">
        <f>IFERROR(__xludf.DUMMYFUNCTION("""COMPUTED_VALUE"""),"Черника Ежевика 1")</f>
        <v>Черника Ежевика 1</v>
      </c>
      <c r="X27" s="18" t="str">
        <f>IFERROR(__xludf.DUMMYFUNCTION("""COMPUTED_VALUE"""),"Черника Малина 1")</f>
        <v>Черника Малина 1</v>
      </c>
      <c r="Y27" s="18" t="str">
        <f>IFERROR(__xludf.DUMMYFUNCTION("""COMPUTED_VALUE"""),"Черника Мята 2")</f>
        <v>Черника Мята 2</v>
      </c>
      <c r="Z27" s="18" t="str">
        <f>IFERROR(__xludf.DUMMYFUNCTION("""COMPUTED_VALUE"""),"Яблоко Виноград 2")</f>
        <v>Яблоко Виноград 2</v>
      </c>
      <c r="AA27" s="18" t="str">
        <f>IFERROR(__xludf.DUMMYFUNCTION("""COMPUTED_VALUE"""),"Яблоко Малина 4")</f>
        <v>Яблоко Малина 4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</row>
    <row r="28">
      <c r="A28" s="18" t="str">
        <f>IFERROR(__xludf.DUMMYFUNCTION("""COMPUTED_VALUE"""),"Ягодный микс")</f>
        <v>Ягодный микс</v>
      </c>
      <c r="B28" s="18" t="str">
        <f>IFERROR(__xludf.DUMMYFUNCTION("""COMPUTED_VALUE"""),"Энергетик малина")</f>
        <v>Энергетик малина</v>
      </c>
      <c r="C28" s="18" t="str">
        <f>IFERROR(__xludf.DUMMYFUNCTION("""COMPUTED_VALUE"""),"Клубника арбуз")</f>
        <v>Клубника арбуз</v>
      </c>
      <c r="D28" s="18" t="str">
        <f>IFERROR(__xludf.DUMMYFUNCTION("""COMPUTED_VALUE"""),"Ежевика малина")</f>
        <v>Ежевика малина</v>
      </c>
      <c r="E28" s="18" t="str">
        <f>IFERROR(__xludf.DUMMYFUNCTION("""COMPUTED_VALUE"""),"Голубая малина виноград")</f>
        <v>Голубая малина виноград</v>
      </c>
      <c r="F28" s="18" t="str">
        <f>IFERROR(__xludf.DUMMYFUNCTION("""COMPUTED_VALUE"""),"Вишня яблоко")</f>
        <v>Вишня яблоко</v>
      </c>
      <c r="G28" s="18" t="str">
        <f>IFERROR(__xludf.DUMMYFUNCTION("""COMPUTED_VALUE"""),"Виноград лёд")</f>
        <v>Виноград лёд</v>
      </c>
      <c r="H28" s="18" t="str">
        <f>IFERROR(__xludf.DUMMYFUNCTION("""COMPUTED_VALUE"""),"Бабл гам")</f>
        <v>Бабл гам</v>
      </c>
      <c r="I28" s="18" t="str">
        <f>IFERROR(__xludf.DUMMYFUNCTION("""COMPUTED_VALUE"""),"Энергетик лайм")</f>
        <v>Энергетик лайм</v>
      </c>
      <c r="J28" s="18" t="str">
        <f>IFERROR(__xludf.DUMMYFUNCTION("""COMPUTED_VALUE"""),"Черника смородина айс")</f>
        <v>Черника смородина айс</v>
      </c>
      <c r="K28" s="18" t="str">
        <f>IFERROR(__xludf.DUMMYFUNCTION("""COMPUTED_VALUE"""),"Мохито клубничный лёд")</f>
        <v>Мохито клубничный лёд</v>
      </c>
      <c r="L28" s="18" t="str">
        <f>IFERROR(__xludf.DUMMYFUNCTION("""COMPUTED_VALUE"""),"Черная вишня лёд")</f>
        <v>Черная вишня лёд</v>
      </c>
      <c r="M28" s="18" t="str">
        <f>IFERROR(__xludf.DUMMYFUNCTION("""COMPUTED_VALUE"""),"Ананас кокос лёд")</f>
        <v>Ананас кокос лёд</v>
      </c>
      <c r="N28" s="18" t="str">
        <f>IFERROR(__xludf.DUMMYFUNCTION("""COMPUTED_VALUE"""),"Киви лёд")</f>
        <v>Киви лёд</v>
      </c>
      <c r="O28" s="18" t="str">
        <f>IFERROR(__xludf.DUMMYFUNCTION("""COMPUTED_VALUE"""),"Кислая клюква лёд")</f>
        <v>Кислая клюква лёд</v>
      </c>
      <c r="P28" s="18" t="str">
        <f>IFERROR(__xludf.DUMMYFUNCTION("""COMPUTED_VALUE"""),"Кислый скитлс лёд")</f>
        <v>Кислый скитлс лёд</v>
      </c>
      <c r="Q28" s="18" t="str">
        <f>IFERROR(__xludf.DUMMYFUNCTION("""COMPUTED_VALUE"""),"Клубника черника лёд")</f>
        <v>Клубника черника лёд</v>
      </c>
      <c r="R28" s="18" t="str">
        <f>IFERROR(__xludf.DUMMYFUNCTION("""COMPUTED_VALUE"""),"Малина смородина лёд")</f>
        <v>Малина смородина лёд</v>
      </c>
      <c r="S28" s="18" t="str">
        <f>IFERROR(__xludf.DUMMYFUNCTION("""COMPUTED_VALUE"""),"Манго лёд")</f>
        <v>Манго лёд</v>
      </c>
      <c r="T28" s="18" t="str">
        <f>IFERROR(__xludf.DUMMYFUNCTION("""COMPUTED_VALUE"""),"Малина вишня лёд")</f>
        <v>Малина вишня лёд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</row>
    <row r="29">
      <c r="A29" s="18" t="str">
        <f>IFERROR(__xludf.DUMMYFUNCTION("""COMPUTED_VALUE"""),"Апельсиновое драже")</f>
        <v>Апельсиновое драже</v>
      </c>
      <c r="B29" s="18" t="str">
        <f>IFERROR(__xludf.DUMMYFUNCTION("""COMPUTED_VALUE"""),"Бабл гам")</f>
        <v>Бабл гам</v>
      </c>
      <c r="C29" s="18" t="str">
        <f>IFERROR(__xludf.DUMMYFUNCTION("""COMPUTED_VALUE"""),"Виноградная конфета")</f>
        <v>Виноградная конфета</v>
      </c>
      <c r="D29" s="18" t="str">
        <f>IFERROR(__xludf.DUMMYFUNCTION("""COMPUTED_VALUE"""),"Даня кокос")</f>
        <v>Даня кокос</v>
      </c>
      <c r="E29" s="18" t="str">
        <f>IFERROR(__xludf.DUMMYFUNCTION("""COMPUTED_VALUE"""),"Земляника груша")</f>
        <v>Земляника груша</v>
      </c>
      <c r="F29" s="18" t="str">
        <f>IFERROR(__xludf.DUMMYFUNCTION("""COMPUTED_VALUE"""),"Кислый киви")</f>
        <v>Кислый киви</v>
      </c>
      <c r="G29" s="18" t="str">
        <f>IFERROR(__xludf.DUMMYFUNCTION("""COMPUTED_VALUE"""),"Кислый малиновый лимонад ")</f>
        <v>Кислый малиновый лимонад </v>
      </c>
      <c r="H29" s="18" t="str">
        <f>IFERROR(__xludf.DUMMYFUNCTION("""COMPUTED_VALUE"""),"Кола сода айс")</f>
        <v>Кола сода айс</v>
      </c>
      <c r="I29" s="18" t="str">
        <f>IFERROR(__xludf.DUMMYFUNCTION("""COMPUTED_VALUE"""),"Ледяной ананас")</f>
        <v>Ледяной ананас</v>
      </c>
      <c r="J29" s="18" t="str">
        <f>IFERROR(__xludf.DUMMYFUNCTION("""COMPUTED_VALUE"""),"Лимонные червячки ")</f>
        <v>Лимонные червячки </v>
      </c>
      <c r="K29" s="18" t="str">
        <f>IFERROR(__xludf.DUMMYFUNCTION("""COMPUTED_VALUE"""),"Манго апельсин")</f>
        <v>Манго апельсин</v>
      </c>
      <c r="L29" s="18" t="str">
        <f>IFERROR(__xludf.DUMMYFUNCTION("""COMPUTED_VALUE"""),"Смородина виноград")</f>
        <v>Смородина виноград</v>
      </c>
      <c r="M29" s="18" t="str">
        <f>IFERROR(__xludf.DUMMYFUNCTION("""COMPUTED_VALUE"""),"Яблочный холс")</f>
        <v>Яблочный холс</v>
      </c>
      <c r="N29" s="18" t="str">
        <f>IFERROR(__xludf.DUMMYFUNCTION("""COMPUTED_VALUE"""),"Ягодный смузи")</f>
        <v>Ягодный смузи</v>
      </c>
      <c r="O29" s="18" t="str">
        <f>IFERROR(__xludf.DUMMYFUNCTION("""COMPUTED_VALUE"""),"Ягодный энергетик")</f>
        <v>Ягодный энергетик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</row>
    <row r="30">
      <c r="A30" s="18" t="str">
        <f>IFERROR(__xludf.DUMMYFUNCTION("""COMPUTED_VALUE"""),"Лесные ягоды")</f>
        <v>Лесные ягоды</v>
      </c>
      <c r="B30" s="18" t="str">
        <f>IFERROR(__xludf.DUMMYFUNCTION("""COMPUTED_VALUE"""),"Алоэ виноград ")</f>
        <v>Алоэ виноград </v>
      </c>
      <c r="C30" s="18" t="str">
        <f>IFERROR(__xludf.DUMMYFUNCTION("""COMPUTED_VALUE"""),"Апельсиновый адреналин")</f>
        <v>Апельсиновый адреналин</v>
      </c>
      <c r="D30" s="18" t="str">
        <f>IFERROR(__xludf.DUMMYFUNCTION("""COMPUTED_VALUE"""),"Клюква лайм")</f>
        <v>Клюква лайм</v>
      </c>
      <c r="E30" s="18" t="str">
        <f>IFERROR(__xludf.DUMMYFUNCTION("""COMPUTED_VALUE"""),"Виноградная фанта ")</f>
        <v>Виноградная фанта </v>
      </c>
      <c r="F30" s="18" t="str">
        <f>IFERROR(__xludf.DUMMYFUNCTION("""COMPUTED_VALUE"""),"Зеленый чай лемонграсс")</f>
        <v>Зеленый чай лемонграсс</v>
      </c>
      <c r="G30" s="18" t="str">
        <f>IFERROR(__xludf.DUMMYFUNCTION("""COMPUTED_VALUE"""),"Малина арбуз")</f>
        <v>Малина арбуз</v>
      </c>
      <c r="H30" s="18" t="str">
        <f>IFERROR(__xludf.DUMMYFUNCTION("""COMPUTED_VALUE"""),"Ананас персик")</f>
        <v>Ананас персик</v>
      </c>
      <c r="I30" s="18" t="str">
        <f>IFERROR(__xludf.DUMMYFUNCTION("""COMPUTED_VALUE"""),"Клубничный мохито ")</f>
        <v>Клубничный мохито </v>
      </c>
      <c r="J30" s="18" t="str">
        <f>IFERROR(__xludf.DUMMYFUNCTION("""COMPUTED_VALUE"""),"Яблоко лайм")</f>
        <v>Яблоко лайм</v>
      </c>
      <c r="K30" s="18" t="str">
        <f>IFERROR(__xludf.DUMMYFUNCTION("""COMPUTED_VALUE"""),"Спрайт арбуз лайм ")</f>
        <v>Спрайт арбуз лайм </v>
      </c>
      <c r="L30" s="18" t="str">
        <f>IFERROR(__xludf.DUMMYFUNCTION("""COMPUTED_VALUE"""),"Черничная фанта")</f>
        <v>Черничная фанта</v>
      </c>
      <c r="M30" s="18" t="str">
        <f>IFERROR(__xludf.DUMMYFUNCTION("""COMPUTED_VALUE"""),"Чёрная смородина")</f>
        <v>Чёрная смородина</v>
      </c>
      <c r="N30" s="18" t="str">
        <f>IFERROR(__xludf.DUMMYFUNCTION("""COMPUTED_VALUE"""),"Червячки голубика малина")</f>
        <v>Червячки голубика малина</v>
      </c>
      <c r="O30" s="18" t="str">
        <f>IFERROR(__xludf.DUMMYFUNCTION("""COMPUTED_VALUE"""),"Малина смородина ")</f>
        <v>Малина смородина </v>
      </c>
      <c r="P30" s="18" t="str">
        <f>IFERROR(__xludf.DUMMYFUNCTION("""COMPUTED_VALUE"""),"Черника лайм ")</f>
        <v>Черника лайм </v>
      </c>
      <c r="Q30" s="18" t="str">
        <f>IFERROR(__xludf.DUMMYFUNCTION("""COMPUTED_VALUE"""),"Виноградный чупа чупс")</f>
        <v>Виноградный чупа чупс</v>
      </c>
      <c r="R30" s="18" t="str">
        <f>IFERROR(__xludf.DUMMYFUNCTION("""COMPUTED_VALUE"""),"Киви лайм")</f>
        <v>Киви лайм</v>
      </c>
      <c r="S30" s="18" t="str">
        <f>IFERROR(__xludf.DUMMYFUNCTION("""COMPUTED_VALUE"""),"Ягодный морс")</f>
        <v>Ягодный морс</v>
      </c>
      <c r="T30" s="18" t="str">
        <f>IFERROR(__xludf.DUMMYFUNCTION("""COMPUTED_VALUE"""),"Фруктовый скитлс")</f>
        <v>Фруктовый скитлс</v>
      </c>
      <c r="U30" s="18" t="str">
        <f>IFERROR(__xludf.DUMMYFUNCTION("""COMPUTED_VALUE"""),"черника лимон ")</f>
        <v>черника лимон </v>
      </c>
      <c r="V30" s="18" t="str">
        <f>IFERROR(__xludf.DUMMYFUNCTION("""COMPUTED_VALUE"""),"Вишнёвая бомба")</f>
        <v>Вишнёвая бомба</v>
      </c>
      <c r="W30" s="18" t="str">
        <f>IFERROR(__xludf.DUMMYFUNCTION("""COMPUTED_VALUE"""),"Тропический манго")</f>
        <v>Тропический манго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</row>
    <row r="31">
      <c r="A31" s="18" t="str">
        <f>IFERROR(__xludf.DUMMYFUNCTION("""COMPUTED_VALUE"""),"Кислый малиново-грейпфрутовый швепс")</f>
        <v>Кислый малиново-грейпфрутовый швепс</v>
      </c>
      <c r="B31" s="18" t="str">
        <f>IFERROR(__xludf.DUMMYFUNCTION("""COMPUTED_VALUE"""),"Ананас апельсин")</f>
        <v>Ананас апельсин</v>
      </c>
      <c r="C31" s="18" t="str">
        <f>IFERROR(__xludf.DUMMYFUNCTION("""COMPUTED_VALUE"""),"Пинаколада")</f>
        <v>Пинаколада</v>
      </c>
      <c r="D31" s="18" t="str">
        <f>IFERROR(__xludf.DUMMYFUNCTION("""COMPUTED_VALUE"""),"Мятный бабл гам")</f>
        <v>Мятный бабл гам</v>
      </c>
      <c r="E31" s="18" t="str">
        <f>IFERROR(__xludf.DUMMYFUNCTION("""COMPUTED_VALUE"""),"Мянго драгонфрут")</f>
        <v>Мянго драгонфрут</v>
      </c>
      <c r="F31" s="18" t="str">
        <f>IFERROR(__xludf.DUMMYFUNCTION("""COMPUTED_VALUE"""),"Клубничная фанта")</f>
        <v>Клубничная фанта</v>
      </c>
      <c r="G31" s="18" t="str">
        <f>IFERROR(__xludf.DUMMYFUNCTION("""COMPUTED_VALUE"""),"Клубничная арбуз")</f>
        <v>Клубничная арбуз</v>
      </c>
      <c r="H31" s="18" t="str">
        <f>IFERROR(__xludf.DUMMYFUNCTION("""COMPUTED_VALUE"""),"Кислый скитлс")</f>
        <v>Кислый скитлс</v>
      </c>
      <c r="I31" s="18" t="str">
        <f>IFERROR(__xludf.DUMMYFUNCTION("""COMPUTED_VALUE"""),"Кислый лайм арбуз")</f>
        <v>Кислый лайм арбуз</v>
      </c>
      <c r="J31" s="18" t="str">
        <f>IFERROR(__xludf.DUMMYFUNCTION("""COMPUTED_VALUE"""),"Тропический банан")</f>
        <v>Тропический банан</v>
      </c>
      <c r="K31" s="18" t="str">
        <f>IFERROR(__xludf.DUMMYFUNCTION("""COMPUTED_VALUE"""),"Яблочный энергетик")</f>
        <v>Яблочный энергетик</v>
      </c>
      <c r="L31" s="18" t="str">
        <f>IFERROR(__xludf.DUMMYFUNCTION("""COMPUTED_VALUE"""),"Барбарисовый лимонад")</f>
        <v>Барбарисовый лимонад</v>
      </c>
      <c r="M31" s="18" t="str">
        <f>IFERROR(__xludf.DUMMYFUNCTION("""COMPUTED_VALUE"""),"Лимонад виноград вишня")</f>
        <v>Лимонад виноград вишня</v>
      </c>
      <c r="N31" s="18" t="str">
        <f>IFERROR(__xludf.DUMMYFUNCTION("""COMPUTED_VALUE"""),"Розовый лимонад")</f>
        <v>Розовый лимонад</v>
      </c>
      <c r="O31" s="18" t="str">
        <f>IFERROR(__xludf.DUMMYFUNCTION("""COMPUTED_VALUE"""),"Двойной манго")</f>
        <v>Двойной манго</v>
      </c>
      <c r="P31" s="18" t="str">
        <f>IFERROR(__xludf.DUMMYFUNCTION("""COMPUTED_VALUE"""),"Лесные ягоды ")</f>
        <v>Лесные ягоды </v>
      </c>
      <c r="Q31" s="18" t="str">
        <f>IFERROR(__xludf.DUMMYFUNCTION("""COMPUTED_VALUE"""),"Ежевика малина ")</f>
        <v>Ежевика малина </v>
      </c>
      <c r="R31" s="18" t="str">
        <f>IFERROR(__xludf.DUMMYFUNCTION("""COMPUTED_VALUE"""),"Смородиновый лимонад")</f>
        <v>Смородиновый лимонад</v>
      </c>
      <c r="S31" s="18" t="str">
        <f>IFERROR(__xludf.DUMMYFUNCTION("""COMPUTED_VALUE"""),"Кола вишня")</f>
        <v>Кола вишня</v>
      </c>
      <c r="T31" s="18" t="str">
        <f>IFERROR(__xludf.DUMMYFUNCTION("""COMPUTED_VALUE"""),"Манго арбуз")</f>
        <v>Манго арбуз</v>
      </c>
      <c r="U31" s="18" t="str">
        <f>IFERROR(__xludf.DUMMYFUNCTION("""COMPUTED_VALUE"""),"Алоэ виноград")</f>
        <v>Алоэ виноград</v>
      </c>
      <c r="V31" s="18" t="str">
        <f>IFERROR(__xludf.DUMMYFUNCTION("""COMPUTED_VALUE"""),"Банан клубника")</f>
        <v>Банан клубника</v>
      </c>
      <c r="W31" s="18" t="str">
        <f>IFERROR(__xludf.DUMMYFUNCTION("""COMPUTED_VALUE"""),"Малиновый мармелад")</f>
        <v>Малиновый мармелад</v>
      </c>
      <c r="X31" s="18" t="str">
        <f>IFERROR(__xludf.DUMMYFUNCTION("""COMPUTED_VALUE"""),"Клубника киви")</f>
        <v>Клубника киви</v>
      </c>
      <c r="Y31" s="18" t="str">
        <f>IFERROR(__xludf.DUMMYFUNCTION("""COMPUTED_VALUE"""),"Клюква лайм")</f>
        <v>Клюква лайм</v>
      </c>
      <c r="Z31" s="18" t="str">
        <f>IFERROR(__xludf.DUMMYFUNCTION("""COMPUTED_VALUE"""),"Гуава ананас")</f>
        <v>Гуава ананас</v>
      </c>
      <c r="AA31" s="18" t="str">
        <f>IFERROR(__xludf.DUMMYFUNCTION("""COMPUTED_VALUE"""),"Морс")</f>
        <v>Морс</v>
      </c>
      <c r="AB31" s="18" t="str">
        <f>IFERROR(__xludf.DUMMYFUNCTION("""COMPUTED_VALUE"""),"Красный апельсин")</f>
        <v>Красный апельсин</v>
      </c>
      <c r="AC31" s="18" t="str">
        <f>IFERROR(__xludf.DUMMYFUNCTION("""COMPUTED_VALUE"""),"Арбузная жвачка")</f>
        <v>Арбузная жвачка</v>
      </c>
      <c r="AD31" s="18" t="str">
        <f>IFERROR(__xludf.DUMMYFUNCTION("""COMPUTED_VALUE"""),"Смородина Виноград")</f>
        <v>Смородина Виноград</v>
      </c>
      <c r="AE31" s="18" t="str">
        <f>IFERROR(__xludf.DUMMYFUNCTION("""COMPUTED_VALUE"""),"Гранатовая Мармелад")</f>
        <v>Гранатовая Мармелад</v>
      </c>
      <c r="AF31" s="18" t="str">
        <f>IFERROR(__xludf.DUMMYFUNCTION("""COMPUTED_VALUE"""),"Яблоко Киви")</f>
        <v>Яблоко Киви</v>
      </c>
      <c r="AG31" s="18" t="str">
        <f>IFERROR(__xludf.DUMMYFUNCTION("""COMPUTED_VALUE"""),"Клубника Ежевика")</f>
        <v>Клубника Ежевика</v>
      </c>
      <c r="AH31" s="18" t="str">
        <f>IFERROR(__xludf.DUMMYFUNCTION("""COMPUTED_VALUE"""),"Клубничный Коктейль")</f>
        <v>Клубничный Коктейль</v>
      </c>
      <c r="AI31" s="18" t="str">
        <f>IFERROR(__xludf.DUMMYFUNCTION("""COMPUTED_VALUE"""),"Клюква Земляника ")</f>
        <v>Клюква Земляника </v>
      </c>
      <c r="AJ31" s="18" t="str">
        <f>IFERROR(__xludf.DUMMYFUNCTION("""COMPUTED_VALUE"""),"Какос Дыня")</f>
        <v>Какос Дыня</v>
      </c>
      <c r="AK31" s="18" t="str">
        <f>IFERROR(__xludf.DUMMYFUNCTION("""COMPUTED_VALUE"""),"Маракуйя мандарин")</f>
        <v>Маракуйя мандарин</v>
      </c>
      <c r="AL31" s="18" t="str">
        <f>IFERROR(__xludf.DUMMYFUNCTION("""COMPUTED_VALUE"""),"Персик кактус")</f>
        <v>Персик кактус</v>
      </c>
      <c r="AM31" s="18" t="str">
        <f>IFERROR(__xludf.DUMMYFUNCTION("""COMPUTED_VALUE"""),"Спрайт")</f>
        <v>Спрайт</v>
      </c>
      <c r="AN31" s="18" t="str">
        <f>IFERROR(__xludf.DUMMYFUNCTION("""COMPUTED_VALUE"""),"Черничная фанта")</f>
        <v>Черничная фанта</v>
      </c>
      <c r="AO31" s="18" t="str">
        <f>IFERROR(__xludf.DUMMYFUNCTION("""COMPUTED_VALUE"""),"Ягодная жвачка")</f>
        <v>Ягодная жвачка</v>
      </c>
      <c r="AP31" s="18" t="str">
        <f>IFERROR(__xludf.DUMMYFUNCTION("""COMPUTED_VALUE"""),"Ягодный энергетик")</f>
        <v>Ягодный энергетик</v>
      </c>
      <c r="AQ31" s="18" t="str">
        <f>IFERROR(__xludf.DUMMYFUNCTION("""COMPUTED_VALUE"""),"Ягодный пунш ")</f>
        <v>Ягодный пунш </v>
      </c>
      <c r="AR31" s="18" t="str">
        <f>IFERROR(__xludf.DUMMYFUNCTION("""COMPUTED_VALUE"""),"Виноградный холс")</f>
        <v>Виноградный холс</v>
      </c>
      <c r="AS31" s="18" t="str">
        <f>IFERROR(__xludf.DUMMYFUNCTION("""COMPUTED_VALUE"""),"Грейпфрут смородина")</f>
        <v>Грейпфрут смородина</v>
      </c>
      <c r="AT31" s="18" t="str">
        <f>IFERROR(__xludf.DUMMYFUNCTION("""COMPUTED_VALUE"""),"Дыня персик")</f>
        <v>Дыня персик</v>
      </c>
      <c r="AU31" s="18" t="str">
        <f>IFERROR(__xludf.DUMMYFUNCTION("""COMPUTED_VALUE"""),"Земляника виноград")</f>
        <v>Земляника виноград</v>
      </c>
      <c r="AV31" s="18" t="str">
        <f>IFERROR(__xludf.DUMMYFUNCTION("""COMPUTED_VALUE"""),"Киви маракуйя гуава")</f>
        <v>Киви маракуйя гуава</v>
      </c>
      <c r="AW31" s="18" t="str">
        <f>IFERROR(__xludf.DUMMYFUNCTION("""COMPUTED_VALUE"""),"Кислые вишнёвые червячки")</f>
        <v>Кислые вишнёвые червячки</v>
      </c>
      <c r="AX31" s="18" t="str">
        <f>IFERROR(__xludf.DUMMYFUNCTION("""COMPUTED_VALUE"""),"Кислые чернично-малиновое червячки")</f>
        <v>Кислые чернично-малиновое червячки</v>
      </c>
    </row>
    <row r="32">
      <c r="A32" s="18" t="str">
        <f>IFERROR(__xludf.DUMMYFUNCTION("""COMPUTED_VALUE"""),"Ягодный микс")</f>
        <v>Ягодный микс</v>
      </c>
      <c r="B32" s="18" t="str">
        <f>IFERROR(__xludf.DUMMYFUNCTION("""COMPUTED_VALUE"""),"Энергетик малина")</f>
        <v>Энергетик малина</v>
      </c>
      <c r="C32" s="18" t="str">
        <f>IFERROR(__xludf.DUMMYFUNCTION("""COMPUTED_VALUE"""),"Клубника арбуз")</f>
        <v>Клубника арбуз</v>
      </c>
      <c r="D32" s="18" t="str">
        <f>IFERROR(__xludf.DUMMYFUNCTION("""COMPUTED_VALUE"""),"Ежевика малина")</f>
        <v>Ежевика малина</v>
      </c>
      <c r="E32" s="18" t="str">
        <f>IFERROR(__xludf.DUMMYFUNCTION("""COMPUTED_VALUE"""),"Голубая малина виноград")</f>
        <v>Голубая малина виноград</v>
      </c>
      <c r="F32" s="18" t="str">
        <f>IFERROR(__xludf.DUMMYFUNCTION("""COMPUTED_VALUE"""),"Вишня яблоко")</f>
        <v>Вишня яблоко</v>
      </c>
      <c r="G32" s="18" t="str">
        <f>IFERROR(__xludf.DUMMYFUNCTION("""COMPUTED_VALUE"""),"Виноград лёд")</f>
        <v>Виноград лёд</v>
      </c>
      <c r="H32" s="18" t="str">
        <f>IFERROR(__xludf.DUMMYFUNCTION("""COMPUTED_VALUE"""),"Бабл гам")</f>
        <v>Бабл гам</v>
      </c>
      <c r="I32" s="18" t="str">
        <f>IFERROR(__xludf.DUMMYFUNCTION("""COMPUTED_VALUE"""),"Энергетик лайм")</f>
        <v>Энергетик лайм</v>
      </c>
      <c r="J32" s="18" t="str">
        <f>IFERROR(__xludf.DUMMYFUNCTION("""COMPUTED_VALUE"""),"Черника смородина айс")</f>
        <v>Черника смородина айс</v>
      </c>
      <c r="K32" s="18" t="str">
        <f>IFERROR(__xludf.DUMMYFUNCTION("""COMPUTED_VALUE"""),"Мохито клубничный лёд")</f>
        <v>Мохито клубничный лёд</v>
      </c>
      <c r="L32" s="18" t="str">
        <f>IFERROR(__xludf.DUMMYFUNCTION("""COMPUTED_VALUE"""),"Черная вишня лёд")</f>
        <v>Черная вишня лёд</v>
      </c>
      <c r="M32" s="18" t="str">
        <f>IFERROR(__xludf.DUMMYFUNCTION("""COMPUTED_VALUE"""),"Ананас кокос лёд")</f>
        <v>Ананас кокос лёд</v>
      </c>
      <c r="N32" s="18" t="str">
        <f>IFERROR(__xludf.DUMMYFUNCTION("""COMPUTED_VALUE"""),"Киви лёд")</f>
        <v>Киви лёд</v>
      </c>
      <c r="O32" s="18" t="str">
        <f>IFERROR(__xludf.DUMMYFUNCTION("""COMPUTED_VALUE"""),"Кислая клюква лёд")</f>
        <v>Кислая клюква лёд</v>
      </c>
      <c r="P32" s="18" t="str">
        <f>IFERROR(__xludf.DUMMYFUNCTION("""COMPUTED_VALUE"""),"Кислый скитлс лёд")</f>
        <v>Кислый скитлс лёд</v>
      </c>
      <c r="Q32" s="18" t="str">
        <f>IFERROR(__xludf.DUMMYFUNCTION("""COMPUTED_VALUE"""),"Клубника черника лёд")</f>
        <v>Клубника черника лёд</v>
      </c>
      <c r="R32" s="18" t="str">
        <f>IFERROR(__xludf.DUMMYFUNCTION("""COMPUTED_VALUE"""),"Малина смородина лёд")</f>
        <v>Малина смородина лёд</v>
      </c>
      <c r="S32" s="18" t="str">
        <f>IFERROR(__xludf.DUMMYFUNCTION("""COMPUTED_VALUE"""),"Манго лёд")</f>
        <v>Манго лёд</v>
      </c>
      <c r="T32" s="18" t="str">
        <f>IFERROR(__xludf.DUMMYFUNCTION("""COMPUTED_VALUE"""),"Малина вишня лёд")</f>
        <v>Малина вишня лёд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</row>
    <row r="33">
      <c r="A33" s="18" t="str">
        <f>IFERROR(__xludf.DUMMYFUNCTION("""COMPUTED_VALUE"""),"Лесные ягоды")</f>
        <v>Лесные ягоды</v>
      </c>
      <c r="B33" s="18" t="str">
        <f>IFERROR(__xludf.DUMMYFUNCTION("""COMPUTED_VALUE"""),"Алоэ виноград ")</f>
        <v>Алоэ виноград </v>
      </c>
      <c r="C33" s="18" t="str">
        <f>IFERROR(__xludf.DUMMYFUNCTION("""COMPUTED_VALUE"""),"Апельсиновый адреналин")</f>
        <v>Апельсиновый адреналин</v>
      </c>
      <c r="D33" s="18" t="str">
        <f>IFERROR(__xludf.DUMMYFUNCTION("""COMPUTED_VALUE"""),"Клюква лайм")</f>
        <v>Клюква лайм</v>
      </c>
      <c r="E33" s="18" t="str">
        <f>IFERROR(__xludf.DUMMYFUNCTION("""COMPUTED_VALUE"""),"Виноградная фанта ")</f>
        <v>Виноградная фанта </v>
      </c>
      <c r="F33" s="18" t="str">
        <f>IFERROR(__xludf.DUMMYFUNCTION("""COMPUTED_VALUE"""),"Зеленый чай лемонграсс")</f>
        <v>Зеленый чай лемонграсс</v>
      </c>
      <c r="G33" s="18" t="str">
        <f>IFERROR(__xludf.DUMMYFUNCTION("""COMPUTED_VALUE"""),"Малина арбуз")</f>
        <v>Малина арбуз</v>
      </c>
      <c r="H33" s="18" t="str">
        <f>IFERROR(__xludf.DUMMYFUNCTION("""COMPUTED_VALUE"""),"Ананас персик")</f>
        <v>Ананас персик</v>
      </c>
      <c r="I33" s="18" t="str">
        <f>IFERROR(__xludf.DUMMYFUNCTION("""COMPUTED_VALUE"""),"Клубничный мохито ")</f>
        <v>Клубничный мохито </v>
      </c>
      <c r="J33" s="18" t="str">
        <f>IFERROR(__xludf.DUMMYFUNCTION("""COMPUTED_VALUE"""),"Яблоко лайм")</f>
        <v>Яблоко лайм</v>
      </c>
      <c r="K33" s="18" t="str">
        <f>IFERROR(__xludf.DUMMYFUNCTION("""COMPUTED_VALUE"""),"Спрайт арбуз лайм ")</f>
        <v>Спрайт арбуз лайм </v>
      </c>
      <c r="L33" s="18" t="str">
        <f>IFERROR(__xludf.DUMMYFUNCTION("""COMPUTED_VALUE"""),"Черничная фанта")</f>
        <v>Черничная фанта</v>
      </c>
      <c r="M33" s="18" t="str">
        <f>IFERROR(__xludf.DUMMYFUNCTION("""COMPUTED_VALUE"""),"Чёрная смородина")</f>
        <v>Чёрная смородина</v>
      </c>
      <c r="N33" s="18" t="str">
        <f>IFERROR(__xludf.DUMMYFUNCTION("""COMPUTED_VALUE"""),"Червячки голубика малина")</f>
        <v>Червячки голубика малина</v>
      </c>
      <c r="O33" s="18" t="str">
        <f>IFERROR(__xludf.DUMMYFUNCTION("""COMPUTED_VALUE"""),"Малина смородина ")</f>
        <v>Малина смородина </v>
      </c>
      <c r="P33" s="18" t="str">
        <f>IFERROR(__xludf.DUMMYFUNCTION("""COMPUTED_VALUE"""),"Черника лайм ")</f>
        <v>Черника лайм </v>
      </c>
      <c r="Q33" s="18" t="str">
        <f>IFERROR(__xludf.DUMMYFUNCTION("""COMPUTED_VALUE"""),"Виноградный чупа чупс")</f>
        <v>Виноградный чупа чупс</v>
      </c>
      <c r="R33" s="18" t="str">
        <f>IFERROR(__xludf.DUMMYFUNCTION("""COMPUTED_VALUE"""),"Киви лайм")</f>
        <v>Киви лайм</v>
      </c>
      <c r="S33" s="18" t="str">
        <f>IFERROR(__xludf.DUMMYFUNCTION("""COMPUTED_VALUE"""),"Ягодный морс")</f>
        <v>Ягодный морс</v>
      </c>
      <c r="T33" s="18" t="str">
        <f>IFERROR(__xludf.DUMMYFUNCTION("""COMPUTED_VALUE"""),"Фруктовый скитлс")</f>
        <v>Фруктовый скитлс</v>
      </c>
      <c r="U33" s="18" t="str">
        <f>IFERROR(__xludf.DUMMYFUNCTION("""COMPUTED_VALUE"""),"черника лимон ")</f>
        <v>черника лимон </v>
      </c>
      <c r="V33" s="18" t="str">
        <f>IFERROR(__xludf.DUMMYFUNCTION("""COMPUTED_VALUE"""),"Вишнёвая бомба")</f>
        <v>Вишнёвая бомба</v>
      </c>
      <c r="W33" s="18" t="str">
        <f>IFERROR(__xludf.DUMMYFUNCTION("""COMPUTED_VALUE"""),"Тропический манго")</f>
        <v>Тропический манго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</row>
    <row r="34">
      <c r="A34" s="18" t="str">
        <f>IFERROR(__xludf.DUMMYFUNCTION("""COMPUTED_VALUE"""),"Малина вишня лёд")</f>
        <v>Малина вишня лёд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</row>
    <row r="35">
      <c r="A35" s="18" t="str">
        <f>IFERROR(__xludf.DUMMYFUNCTION("""COMPUTED_VALUE"""),"Ананас киви")</f>
        <v>Ананас киви</v>
      </c>
      <c r="B35" s="18" t="str">
        <f>IFERROR(__xludf.DUMMYFUNCTION("""COMPUTED_VALUE"""),"Арбузный смузи")</f>
        <v>Арбузный смузи</v>
      </c>
      <c r="C35" s="18" t="str">
        <f>IFERROR(__xludf.DUMMYFUNCTION("""COMPUTED_VALUE"""),"Виноградная фанта")</f>
        <v>Виноградная фанта</v>
      </c>
      <c r="D35" s="18" t="str">
        <f>IFERROR(__xludf.DUMMYFUNCTION("""COMPUTED_VALUE"""),"Вишневый морс")</f>
        <v>Вишневый морс</v>
      </c>
      <c r="E35" s="18" t="str">
        <f>IFERROR(__xludf.DUMMYFUNCTION("""COMPUTED_VALUE"""),"Гранатовый мармелад")</f>
        <v>Гранатовый мармелад</v>
      </c>
      <c r="F35" s="18" t="str">
        <f>IFERROR(__xludf.DUMMYFUNCTION("""COMPUTED_VALUE"""),"Грейпфрут киви")</f>
        <v>Грейпфрут киви</v>
      </c>
      <c r="G35" s="18" t="str">
        <f>IFERROR(__xludf.DUMMYFUNCTION("""COMPUTED_VALUE"""),"Ежевика мята")</f>
        <v>Ежевика мята</v>
      </c>
      <c r="H35" s="18" t="str">
        <f>IFERROR(__xludf.DUMMYFUNCTION("""COMPUTED_VALUE"""),"Киви манго")</f>
        <v>Киви манго</v>
      </c>
      <c r="I35" s="18" t="str">
        <f>IFERROR(__xludf.DUMMYFUNCTION("""COMPUTED_VALUE"""),"Клубника манго")</f>
        <v>Клубника манго</v>
      </c>
      <c r="J35" s="18" t="str">
        <f>IFERROR(__xludf.DUMMYFUNCTION("""COMPUTED_VALUE"""),"черника грейфрут ")</f>
        <v>черника грейфрут </v>
      </c>
      <c r="K35" s="18" t="str">
        <f>IFERROR(__xludf.DUMMYFUNCTION("""COMPUTED_VALUE"""),"Малина лайм")</f>
        <v>Малина лайм</v>
      </c>
      <c r="L35" s="18" t="str">
        <f>IFERROR(__xludf.DUMMYFUNCTION("""COMPUTED_VALUE"""),"Манго арбуз ")</f>
        <v>Манго арбуз </v>
      </c>
      <c r="M35" s="18" t="str">
        <f>IFERROR(__xludf.DUMMYFUNCTION("""COMPUTED_VALUE"""),"Малиновый чай с жасмином")</f>
        <v>Малиновый чай с жасмином</v>
      </c>
      <c r="N35" s="18" t="str">
        <f>IFERROR(__xludf.DUMMYFUNCTION("""COMPUTED_VALUE"""),"малина  апельсин ")</f>
        <v>малина  апельсин </v>
      </c>
      <c r="O35" s="18" t="str">
        <f>IFERROR(__xludf.DUMMYFUNCTION("""COMPUTED_VALUE"""),"Манго апельсин")</f>
        <v>Манго апельсин</v>
      </c>
      <c r="P35" s="18" t="str">
        <f>IFERROR(__xludf.DUMMYFUNCTION("""COMPUTED_VALUE"""),"Ред булл")</f>
        <v>Ред булл</v>
      </c>
      <c r="Q35" s="18" t="str">
        <f>IFERROR(__xludf.DUMMYFUNCTION("""COMPUTED_VALUE"""),"Спрайт")</f>
        <v>Спрайт</v>
      </c>
      <c r="R35" s="18" t="str">
        <f>IFERROR(__xludf.DUMMYFUNCTION("""COMPUTED_VALUE"""),"ананас клюква ")</f>
        <v>ананас клюква </v>
      </c>
      <c r="S35" s="18" t="str">
        <f>IFERROR(__xludf.DUMMYFUNCTION("""COMPUTED_VALUE"""),"Тархун")</f>
        <v>Тархун</v>
      </c>
      <c r="T35" s="18" t="str">
        <f>IFERROR(__xludf.DUMMYFUNCTION("""COMPUTED_VALUE"""),"алоэ Виноград ")</f>
        <v>алоэ Виноград </v>
      </c>
      <c r="U35" s="18" t="str">
        <f>IFERROR(__xludf.DUMMYFUNCTION("""COMPUTED_VALUE"""),"Фруктовая жвачка")</f>
        <v>Фруктовая жвачка</v>
      </c>
      <c r="V35" s="18" t="str">
        <f>IFERROR(__xludf.DUMMYFUNCTION("""COMPUTED_VALUE"""),"Холодная кола")</f>
        <v>Холодная кола</v>
      </c>
      <c r="W35" s="18" t="str">
        <f>IFERROR(__xludf.DUMMYFUNCTION("""COMPUTED_VALUE"""),"Черная смородина клюква")</f>
        <v>Черная смородина клюква</v>
      </c>
      <c r="X35" s="18" t="str">
        <f>IFERROR(__xludf.DUMMYFUNCTION("""COMPUTED_VALUE"""),"Черника арбуз")</f>
        <v>Черника арбуз</v>
      </c>
      <c r="Y35" s="18" t="str">
        <f>IFERROR(__xludf.DUMMYFUNCTION("""COMPUTED_VALUE"""),"Яблоко черника")</f>
        <v>Яблоко черника</v>
      </c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</row>
    <row r="36">
      <c r="A36" s="18" t="str">
        <f>IFERROR(__xludf.DUMMYFUNCTION("""COMPUTED_VALUE"""),"Ананас киви")</f>
        <v>Ананас киви</v>
      </c>
      <c r="B36" s="18" t="str">
        <f>IFERROR(__xludf.DUMMYFUNCTION("""COMPUTED_VALUE"""),"Арбузный смузи")</f>
        <v>Арбузный смузи</v>
      </c>
      <c r="C36" s="18" t="str">
        <f>IFERROR(__xludf.DUMMYFUNCTION("""COMPUTED_VALUE"""),"Виноградная фанта")</f>
        <v>Виноградная фанта</v>
      </c>
      <c r="D36" s="18" t="str">
        <f>IFERROR(__xludf.DUMMYFUNCTION("""COMPUTED_VALUE"""),"Вишневый морс")</f>
        <v>Вишневый морс</v>
      </c>
      <c r="E36" s="18" t="str">
        <f>IFERROR(__xludf.DUMMYFUNCTION("""COMPUTED_VALUE"""),"Гранатовый мармелад")</f>
        <v>Гранатовый мармелад</v>
      </c>
      <c r="F36" s="18" t="str">
        <f>IFERROR(__xludf.DUMMYFUNCTION("""COMPUTED_VALUE"""),"Грейпфрут киви")</f>
        <v>Грейпфрут киви</v>
      </c>
      <c r="G36" s="18" t="str">
        <f>IFERROR(__xludf.DUMMYFUNCTION("""COMPUTED_VALUE"""),"Ежевика мята")</f>
        <v>Ежевика мята</v>
      </c>
      <c r="H36" s="18" t="str">
        <f>IFERROR(__xludf.DUMMYFUNCTION("""COMPUTED_VALUE"""),"Киви манго")</f>
        <v>Киви манго</v>
      </c>
      <c r="I36" s="18" t="str">
        <f>IFERROR(__xludf.DUMMYFUNCTION("""COMPUTED_VALUE"""),"Клубника манго")</f>
        <v>Клубника манго</v>
      </c>
      <c r="J36" s="18" t="str">
        <f>IFERROR(__xludf.DUMMYFUNCTION("""COMPUTED_VALUE"""),"черника грейфрут ")</f>
        <v>черника грейфрут </v>
      </c>
      <c r="K36" s="18" t="str">
        <f>IFERROR(__xludf.DUMMYFUNCTION("""COMPUTED_VALUE"""),"Малина лайм")</f>
        <v>Малина лайм</v>
      </c>
      <c r="L36" s="18" t="str">
        <f>IFERROR(__xludf.DUMMYFUNCTION("""COMPUTED_VALUE"""),"Манго арбуз ")</f>
        <v>Манго арбуз </v>
      </c>
      <c r="M36" s="18" t="str">
        <f>IFERROR(__xludf.DUMMYFUNCTION("""COMPUTED_VALUE"""),"Малиновый чай с жасмином")</f>
        <v>Малиновый чай с жасмином</v>
      </c>
      <c r="N36" s="18" t="str">
        <f>IFERROR(__xludf.DUMMYFUNCTION("""COMPUTED_VALUE"""),"малина  апельсин ")</f>
        <v>малина  апельсин </v>
      </c>
      <c r="O36" s="18" t="str">
        <f>IFERROR(__xludf.DUMMYFUNCTION("""COMPUTED_VALUE"""),"Манго апельсин")</f>
        <v>Манго апельсин</v>
      </c>
      <c r="P36" s="18" t="str">
        <f>IFERROR(__xludf.DUMMYFUNCTION("""COMPUTED_VALUE"""),"Ред булл")</f>
        <v>Ред булл</v>
      </c>
      <c r="Q36" s="18" t="str">
        <f>IFERROR(__xludf.DUMMYFUNCTION("""COMPUTED_VALUE"""),"Спрайт")</f>
        <v>Спрайт</v>
      </c>
      <c r="R36" s="18" t="str">
        <f>IFERROR(__xludf.DUMMYFUNCTION("""COMPUTED_VALUE"""),"ананас клюква ")</f>
        <v>ананас клюква </v>
      </c>
      <c r="S36" s="18" t="str">
        <f>IFERROR(__xludf.DUMMYFUNCTION("""COMPUTED_VALUE"""),"Тархун")</f>
        <v>Тархун</v>
      </c>
      <c r="T36" s="18" t="str">
        <f>IFERROR(__xludf.DUMMYFUNCTION("""COMPUTED_VALUE"""),"алоэ Виноград ")</f>
        <v>алоэ Виноград </v>
      </c>
      <c r="U36" s="18" t="str">
        <f>IFERROR(__xludf.DUMMYFUNCTION("""COMPUTED_VALUE"""),"Фруктовая жвачка")</f>
        <v>Фруктовая жвачка</v>
      </c>
      <c r="V36" s="18" t="str">
        <f>IFERROR(__xludf.DUMMYFUNCTION("""COMPUTED_VALUE"""),"Холодная кола")</f>
        <v>Холодная кола</v>
      </c>
      <c r="W36" s="18" t="str">
        <f>IFERROR(__xludf.DUMMYFUNCTION("""COMPUTED_VALUE"""),"Черная смородина клюква")</f>
        <v>Черная смородина клюква</v>
      </c>
      <c r="X36" s="18" t="str">
        <f>IFERROR(__xludf.DUMMYFUNCTION("""COMPUTED_VALUE"""),"Черника арбуз")</f>
        <v>Черника арбуз</v>
      </c>
      <c r="Y36" s="18" t="str">
        <f>IFERROR(__xludf.DUMMYFUNCTION("""COMPUTED_VALUE"""),"Яблоко черника")</f>
        <v>Яблоко черника</v>
      </c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</row>
    <row r="37">
      <c r="A37" s="18" t="str">
        <f>IFERROR(__xludf.DUMMYFUNCTION("""COMPUTED_VALUE"""),"0.4")</f>
        <v>0.4</v>
      </c>
      <c r="B37" s="18" t="str">
        <f>IFERROR(__xludf.DUMMYFUNCTION("""COMPUTED_VALUE"""),"0.6")</f>
        <v>0.6</v>
      </c>
      <c r="C37" s="18" t="str">
        <f>IFERROR(__xludf.DUMMYFUNCTION("""COMPUTED_VALUE"""),"0.7")</f>
        <v>0.7</v>
      </c>
      <c r="D37" s="18" t="str">
        <f>IFERROR(__xludf.DUMMYFUNCTION("""COMPUTED_VALUE"""),"0.8")</f>
        <v>0.8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</row>
    <row r="38">
      <c r="A38" s="18" t="str">
        <f>IFERROR(__xludf.DUMMYFUNCTION("""COMPUTED_VALUE"""),"кислая земляника")</f>
        <v>кислая земляника</v>
      </c>
      <c r="B38" s="18" t="str">
        <f>IFERROR(__xludf.DUMMYFUNCTION("""COMPUTED_VALUE"""),"кислая фанта с черникой")</f>
        <v>кислая фанта с черникой</v>
      </c>
      <c r="C38" s="18" t="str">
        <f>IFERROR(__xludf.DUMMYFUNCTION("""COMPUTED_VALUE"""),"кислое харибо с колой и черешней")</f>
        <v>кислое харибо с колой и черешней</v>
      </c>
      <c r="D38" s="18" t="str">
        <f>IFERROR(__xludf.DUMMYFUNCTION("""COMPUTED_VALUE"""),"кислое яблочно клубничная шипучка")</f>
        <v>кислое яблочно клубничная шипучка</v>
      </c>
      <c r="E38" s="18" t="str">
        <f>IFERROR(__xludf.DUMMYFUNCTION("""COMPUTED_VALUE"""),"кислые желатинки маракуйя ананас")</f>
        <v>кислые желатинки маракуйя ананас</v>
      </c>
      <c r="F38" s="18" t="str">
        <f>IFERROR(__xludf.DUMMYFUNCTION("""COMPUTED_VALUE"""),"кислые ленточки маракуя манго")</f>
        <v>кислые ленточки маракуя манго</v>
      </c>
      <c r="G38" s="18" t="str">
        <f>IFERROR(__xludf.DUMMYFUNCTION("""COMPUTED_VALUE"""),"кислые мармеладные ягоды")</f>
        <v>кислые мармеладные ягоды</v>
      </c>
      <c r="H38" s="18" t="str">
        <f>IFERROR(__xludf.DUMMYFUNCTION("""COMPUTED_VALUE"""),"кислый виноград лайм")</f>
        <v>кислый виноград лайм</v>
      </c>
      <c r="I38" s="18" t="str">
        <f>IFERROR(__xludf.DUMMYFUNCTION("""COMPUTED_VALUE"""),"кислый грейпфрут с вишней")</f>
        <v>кислый грейпфрут с вишней</v>
      </c>
      <c r="J38" s="18" t="str">
        <f>IFERROR(__xludf.DUMMYFUNCTION("""COMPUTED_VALUE"""),"кислый леденец виноград киви яблоко")</f>
        <v>кислый леденец виноград киви яблоко</v>
      </c>
      <c r="K38" s="18" t="str">
        <f>IFERROR(__xludf.DUMMYFUNCTION("""COMPUTED_VALUE"""),"кислый лимонад арбуз лайм малина")</f>
        <v>кислый лимонад арбуз лайм малина</v>
      </c>
      <c r="L38" s="18" t="str">
        <f>IFERROR(__xludf.DUMMYFUNCTION("""COMPUTED_VALUE"""),"кислый персик клубника")</f>
        <v>кислый персик клубника</v>
      </c>
      <c r="M38" s="18" t="str">
        <f>IFERROR(__xludf.DUMMYFUNCTION("""COMPUTED_VALUE"""),"кислый яблочно лимонные колечки")</f>
        <v>кислый яблочно лимонные колечки</v>
      </c>
      <c r="N38" s="18" t="str">
        <f>IFERROR(__xludf.DUMMYFUNCTION("""COMPUTED_VALUE"""),"фанта апельсин с кислой малиной")</f>
        <v>фанта апельсин с кислой малиной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</row>
    <row r="39">
      <c r="A39" s="18" t="str">
        <f>IFERROR(__xludf.DUMMYFUNCTION("""COMPUTED_VALUE"""),"кислая земляника")</f>
        <v>кислая земляника</v>
      </c>
      <c r="B39" s="18" t="str">
        <f>IFERROR(__xludf.DUMMYFUNCTION("""COMPUTED_VALUE"""),"кислая фанта с черникой")</f>
        <v>кислая фанта с черникой</v>
      </c>
      <c r="C39" s="18" t="str">
        <f>IFERROR(__xludf.DUMMYFUNCTION("""COMPUTED_VALUE"""),"кислое харибо с колой и черешней")</f>
        <v>кислое харибо с колой и черешней</v>
      </c>
      <c r="D39" s="18" t="str">
        <f>IFERROR(__xludf.DUMMYFUNCTION("""COMPUTED_VALUE"""),"кислое яблочно клубничная шипучка")</f>
        <v>кислое яблочно клубничная шипучка</v>
      </c>
      <c r="E39" s="18" t="str">
        <f>IFERROR(__xludf.DUMMYFUNCTION("""COMPUTED_VALUE"""),"кислые желатинки маракуйя ананас")</f>
        <v>кислые желатинки маракуйя ананас</v>
      </c>
      <c r="F39" s="18" t="str">
        <f>IFERROR(__xludf.DUMMYFUNCTION("""COMPUTED_VALUE"""),"кислые ленточки маракуя манго")</f>
        <v>кислые ленточки маракуя манго</v>
      </c>
      <c r="G39" s="18" t="str">
        <f>IFERROR(__xludf.DUMMYFUNCTION("""COMPUTED_VALUE"""),"кислые мармеладные ягоды")</f>
        <v>кислые мармеладные ягоды</v>
      </c>
      <c r="H39" s="18" t="str">
        <f>IFERROR(__xludf.DUMMYFUNCTION("""COMPUTED_VALUE"""),"кислый виноград лайм")</f>
        <v>кислый виноград лайм</v>
      </c>
      <c r="I39" s="18" t="str">
        <f>IFERROR(__xludf.DUMMYFUNCTION("""COMPUTED_VALUE"""),"кислый грейпфрут с вишней")</f>
        <v>кислый грейпфрут с вишней</v>
      </c>
      <c r="J39" s="18" t="str">
        <f>IFERROR(__xludf.DUMMYFUNCTION("""COMPUTED_VALUE"""),"кислый леденец виноград киви яблоко")</f>
        <v>кислый леденец виноград киви яблоко</v>
      </c>
      <c r="K39" s="18" t="str">
        <f>IFERROR(__xludf.DUMMYFUNCTION("""COMPUTED_VALUE"""),"кислый лимонад арбуз лайм малина")</f>
        <v>кислый лимонад арбуз лайм малина</v>
      </c>
      <c r="L39" s="18" t="str">
        <f>IFERROR(__xludf.DUMMYFUNCTION("""COMPUTED_VALUE"""),"кислый персик клубника")</f>
        <v>кислый персик клубника</v>
      </c>
      <c r="M39" s="18" t="str">
        <f>IFERROR(__xludf.DUMMYFUNCTION("""COMPUTED_VALUE"""),"кислый яблочно лимонные колечки")</f>
        <v>кислый яблочно лимонные колечки</v>
      </c>
      <c r="N39" s="18" t="str">
        <f>IFERROR(__xludf.DUMMYFUNCTION("""COMPUTED_VALUE"""),"фанта апельсин с кислой малиной")</f>
        <v>фанта апельсин с кислой малиной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</row>
    <row r="67">
      <c r="A67" s="18" t="str">
        <f>IFERROR(__xludf.DUMMYFUNCTION("""COMPUTED_VALUE"""),"0.4")</f>
        <v>0.4</v>
      </c>
      <c r="B67" s="18" t="str">
        <f>IFERROR(__xludf.DUMMYFUNCTION("""COMPUTED_VALUE"""),"0.6")</f>
        <v>0.6</v>
      </c>
      <c r="C67" s="18" t="str">
        <f>IFERROR(__xludf.DUMMYFUNCTION("""COMPUTED_VALUE"""),"0.7")</f>
        <v>0.7</v>
      </c>
      <c r="D67" s="18" t="str">
        <f>IFERROR(__xludf.DUMMYFUNCTION("""COMPUTED_VALUE"""),"0.8")</f>
        <v>0.8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</row>
    <row r="68">
      <c r="A68" s="18" t="str">
        <f>IFERROR(__xludf.DUMMYFUNCTION("""COMPUTED_VALUE"""),"Кислый малиново-грейпфрутовый швепс")</f>
        <v>Кислый малиново-грейпфрутовый швепс</v>
      </c>
      <c r="B68" s="18" t="str">
        <f>IFERROR(__xludf.DUMMYFUNCTION("""COMPUTED_VALUE"""),"Ананас апельсин")</f>
        <v>Ананас апельсин</v>
      </c>
      <c r="C68" s="18" t="str">
        <f>IFERROR(__xludf.DUMMYFUNCTION("""COMPUTED_VALUE"""),"Пинаколада")</f>
        <v>Пинаколада</v>
      </c>
      <c r="D68" s="18" t="str">
        <f>IFERROR(__xludf.DUMMYFUNCTION("""COMPUTED_VALUE"""),"Мятный бабл гам")</f>
        <v>Мятный бабл гам</v>
      </c>
      <c r="E68" s="18" t="str">
        <f>IFERROR(__xludf.DUMMYFUNCTION("""COMPUTED_VALUE"""),"Мянго драгонфрут")</f>
        <v>Мянго драгонфрут</v>
      </c>
      <c r="F68" s="18" t="str">
        <f>IFERROR(__xludf.DUMMYFUNCTION("""COMPUTED_VALUE"""),"Клубничная фанта")</f>
        <v>Клубничная фанта</v>
      </c>
      <c r="G68" s="18" t="str">
        <f>IFERROR(__xludf.DUMMYFUNCTION("""COMPUTED_VALUE"""),"Клубничная арбуз")</f>
        <v>Клубничная арбуз</v>
      </c>
      <c r="H68" s="18" t="str">
        <f>IFERROR(__xludf.DUMMYFUNCTION("""COMPUTED_VALUE"""),"Кислый скитлс")</f>
        <v>Кислый скитлс</v>
      </c>
      <c r="I68" s="18" t="str">
        <f>IFERROR(__xludf.DUMMYFUNCTION("""COMPUTED_VALUE"""),"Кислый лайм арбуз")</f>
        <v>Кислый лайм арбуз</v>
      </c>
      <c r="J68" s="18" t="str">
        <f>IFERROR(__xludf.DUMMYFUNCTION("""COMPUTED_VALUE"""),"Тропический банан")</f>
        <v>Тропический банан</v>
      </c>
      <c r="K68" s="18" t="str">
        <f>IFERROR(__xludf.DUMMYFUNCTION("""COMPUTED_VALUE"""),"Яблочный энергетик")</f>
        <v>Яблочный энергетик</v>
      </c>
      <c r="L68" s="18" t="str">
        <f>IFERROR(__xludf.DUMMYFUNCTION("""COMPUTED_VALUE"""),"Барбарисовый лимонад")</f>
        <v>Барбарисовый лимонад</v>
      </c>
      <c r="M68" s="18" t="str">
        <f>IFERROR(__xludf.DUMMYFUNCTION("""COMPUTED_VALUE"""),"Лимонад виноград вишня")</f>
        <v>Лимонад виноград вишня</v>
      </c>
      <c r="N68" s="18" t="str">
        <f>IFERROR(__xludf.DUMMYFUNCTION("""COMPUTED_VALUE"""),"Розовый лимонад")</f>
        <v>Розовый лимонад</v>
      </c>
      <c r="O68" s="18" t="str">
        <f>IFERROR(__xludf.DUMMYFUNCTION("""COMPUTED_VALUE"""),"Двойной манго")</f>
        <v>Двойной манго</v>
      </c>
      <c r="P68" s="18" t="str">
        <f>IFERROR(__xludf.DUMMYFUNCTION("""COMPUTED_VALUE"""),"Лесные ягоды ")</f>
        <v>Лесные ягоды </v>
      </c>
      <c r="Q68" s="18" t="str">
        <f>IFERROR(__xludf.DUMMYFUNCTION("""COMPUTED_VALUE"""),"Ежевика малина ")</f>
        <v>Ежевика малина </v>
      </c>
      <c r="R68" s="18" t="str">
        <f>IFERROR(__xludf.DUMMYFUNCTION("""COMPUTED_VALUE"""),"Смородиновый лимонад")</f>
        <v>Смородиновый лимонад</v>
      </c>
      <c r="S68" s="18" t="str">
        <f>IFERROR(__xludf.DUMMYFUNCTION("""COMPUTED_VALUE"""),"Кола вишня")</f>
        <v>Кола вишня</v>
      </c>
      <c r="T68" s="18" t="str">
        <f>IFERROR(__xludf.DUMMYFUNCTION("""COMPUTED_VALUE"""),"Манго арбуз")</f>
        <v>Манго арбуз</v>
      </c>
      <c r="U68" s="18" t="str">
        <f>IFERROR(__xludf.DUMMYFUNCTION("""COMPUTED_VALUE"""),"Алоэ виноград")</f>
        <v>Алоэ виноград</v>
      </c>
      <c r="V68" s="18" t="str">
        <f>IFERROR(__xludf.DUMMYFUNCTION("""COMPUTED_VALUE"""),"Банан клубника")</f>
        <v>Банан клубника</v>
      </c>
      <c r="W68" s="18" t="str">
        <f>IFERROR(__xludf.DUMMYFUNCTION("""COMPUTED_VALUE"""),"Малиновый мармелад")</f>
        <v>Малиновый мармелад</v>
      </c>
      <c r="X68" s="18" t="str">
        <f>IFERROR(__xludf.DUMMYFUNCTION("""COMPUTED_VALUE"""),"Клубника киви")</f>
        <v>Клубника киви</v>
      </c>
      <c r="Y68" s="18" t="str">
        <f>IFERROR(__xludf.DUMMYFUNCTION("""COMPUTED_VALUE"""),"Клюква лайм")</f>
        <v>Клюква лайм</v>
      </c>
      <c r="Z68" s="18" t="str">
        <f>IFERROR(__xludf.DUMMYFUNCTION("""COMPUTED_VALUE"""),"Гуава ананас")</f>
        <v>Гуава ананас</v>
      </c>
      <c r="AA68" s="18" t="str">
        <f>IFERROR(__xludf.DUMMYFUNCTION("""COMPUTED_VALUE"""),"Морс")</f>
        <v>Морс</v>
      </c>
      <c r="AB68" s="18" t="str">
        <f>IFERROR(__xludf.DUMMYFUNCTION("""COMPUTED_VALUE"""),"Красный апельсин")</f>
        <v>Красный апельсин</v>
      </c>
      <c r="AC68" s="18" t="str">
        <f>IFERROR(__xludf.DUMMYFUNCTION("""COMPUTED_VALUE"""),"Арбузная жвачка")</f>
        <v>Арбузная жвачка</v>
      </c>
      <c r="AD68" s="18" t="str">
        <f>IFERROR(__xludf.DUMMYFUNCTION("""COMPUTED_VALUE"""),"Смородина Виноград")</f>
        <v>Смородина Виноград</v>
      </c>
      <c r="AE68" s="18" t="str">
        <f>IFERROR(__xludf.DUMMYFUNCTION("""COMPUTED_VALUE"""),"Гранатовая Мармелад")</f>
        <v>Гранатовая Мармелад</v>
      </c>
      <c r="AF68" s="18" t="str">
        <f>IFERROR(__xludf.DUMMYFUNCTION("""COMPUTED_VALUE"""),"Яблоко Киви")</f>
        <v>Яблоко Киви</v>
      </c>
      <c r="AG68" s="18" t="str">
        <f>IFERROR(__xludf.DUMMYFUNCTION("""COMPUTED_VALUE"""),"Клубника Ежевика")</f>
        <v>Клубника Ежевика</v>
      </c>
      <c r="AH68" s="18" t="str">
        <f>IFERROR(__xludf.DUMMYFUNCTION("""COMPUTED_VALUE"""),"Клубничный Коктейль")</f>
        <v>Клубничный Коктейль</v>
      </c>
      <c r="AI68" s="18" t="str">
        <f>IFERROR(__xludf.DUMMYFUNCTION("""COMPUTED_VALUE"""),"Клюква Земляника ")</f>
        <v>Клюква Земляника </v>
      </c>
      <c r="AJ68" s="18" t="str">
        <f>IFERROR(__xludf.DUMMYFUNCTION("""COMPUTED_VALUE"""),"Какос Дыня")</f>
        <v>Какос Дыня</v>
      </c>
      <c r="AK68" s="18" t="str">
        <f>IFERROR(__xludf.DUMMYFUNCTION("""COMPUTED_VALUE"""),"Маракуйя мандарин")</f>
        <v>Маракуйя мандарин</v>
      </c>
      <c r="AL68" s="18" t="str">
        <f>IFERROR(__xludf.DUMMYFUNCTION("""COMPUTED_VALUE"""),"Персик кактус")</f>
        <v>Персик кактус</v>
      </c>
      <c r="AM68" s="18" t="str">
        <f>IFERROR(__xludf.DUMMYFUNCTION("""COMPUTED_VALUE"""),"Спрайт")</f>
        <v>Спрайт</v>
      </c>
      <c r="AN68" s="18" t="str">
        <f>IFERROR(__xludf.DUMMYFUNCTION("""COMPUTED_VALUE"""),"Черничная фанта")</f>
        <v>Черничная фанта</v>
      </c>
      <c r="AO68" s="18" t="str">
        <f>IFERROR(__xludf.DUMMYFUNCTION("""COMPUTED_VALUE"""),"Ягодная жвачка")</f>
        <v>Ягодная жвачка</v>
      </c>
      <c r="AP68" s="18" t="str">
        <f>IFERROR(__xludf.DUMMYFUNCTION("""COMPUTED_VALUE"""),"Ягодный энергетик")</f>
        <v>Ягодный энергетик</v>
      </c>
      <c r="AQ68" s="18" t="str">
        <f>IFERROR(__xludf.DUMMYFUNCTION("""COMPUTED_VALUE"""),"Ягодный пунш ")</f>
        <v>Ягодный пунш </v>
      </c>
      <c r="AR68" s="18" t="str">
        <f>IFERROR(__xludf.DUMMYFUNCTION("""COMPUTED_VALUE"""),"Виноградный холс")</f>
        <v>Виноградный холс</v>
      </c>
      <c r="AS68" s="18" t="str">
        <f>IFERROR(__xludf.DUMMYFUNCTION("""COMPUTED_VALUE"""),"Грейпфрут смородина")</f>
        <v>Грейпфрут смородина</v>
      </c>
      <c r="AT68" s="18" t="str">
        <f>IFERROR(__xludf.DUMMYFUNCTION("""COMPUTED_VALUE"""),"Дыня персик")</f>
        <v>Дыня персик</v>
      </c>
      <c r="AU68" s="18" t="str">
        <f>IFERROR(__xludf.DUMMYFUNCTION("""COMPUTED_VALUE"""),"Земляника виноград")</f>
        <v>Земляника виноград</v>
      </c>
      <c r="AV68" s="18" t="str">
        <f>IFERROR(__xludf.DUMMYFUNCTION("""COMPUTED_VALUE"""),"Киви маракуйя гуава")</f>
        <v>Киви маракуйя гуава</v>
      </c>
      <c r="AW68" s="18" t="str">
        <f>IFERROR(__xludf.DUMMYFUNCTION("""COMPUTED_VALUE"""),"Кислые вишнёвые червячки")</f>
        <v>Кислые вишнёвые червячки</v>
      </c>
      <c r="AX68" s="18" t="str">
        <f>IFERROR(__xludf.DUMMYFUNCTION("""COMPUTED_VALUE"""),"Кислые чернично-малиновое червячки")</f>
        <v>Кислые чернично-малиновое червячки</v>
      </c>
    </row>
    <row r="69">
      <c r="A69" s="18" t="str">
        <f>IFERROR(__xludf.DUMMYFUNCTION("""COMPUTED_VALUE"""),"Смородина холс")</f>
        <v>Смородина холс</v>
      </c>
      <c r="B69" s="18" t="str">
        <f>IFERROR(__xludf.DUMMYFUNCTION("""COMPUTED_VALUE"""),"Тропические фрукты")</f>
        <v>Тропические фрукты</v>
      </c>
      <c r="C69" s="18" t="str">
        <f>IFERROR(__xludf.DUMMYFUNCTION("""COMPUTED_VALUE"""),"Черничная конфета")</f>
        <v>Черничная конфета</v>
      </c>
      <c r="D69" s="18" t="str">
        <f>IFERROR(__xludf.DUMMYFUNCTION("""COMPUTED_VALUE"""),"Яблоко вишня")</f>
        <v>Яблоко вишня</v>
      </c>
      <c r="E69" s="18" t="str">
        <f>IFERROR(__xludf.DUMMYFUNCTION("""COMPUTED_VALUE"""),"Виноград мята")</f>
        <v>Виноград мята</v>
      </c>
      <c r="F69" s="18" t="str">
        <f>IFERROR(__xludf.DUMMYFUNCTION("""COMPUTED_VALUE"""),"Виноград холс")</f>
        <v>Виноград холс</v>
      </c>
      <c r="G69" s="18" t="str">
        <f>IFERROR(__xludf.DUMMYFUNCTION("""COMPUTED_VALUE"""),"Грейпфрутовый лимонад")</f>
        <v>Грейпфрутовый лимонад</v>
      </c>
      <c r="H69" s="18" t="str">
        <f>IFERROR(__xludf.DUMMYFUNCTION("""COMPUTED_VALUE"""),"Дыня банан")</f>
        <v>Дыня банан</v>
      </c>
      <c r="I69" s="18" t="str">
        <f>IFERROR(__xludf.DUMMYFUNCTION("""COMPUTED_VALUE"""),"Ежевичный лимонад")</f>
        <v>Ежевичный лимонад</v>
      </c>
      <c r="J69" s="18" t="str">
        <f>IFERROR(__xludf.DUMMYFUNCTION("""COMPUTED_VALUE"""),"Земляничная конфета ")</f>
        <v>Земляничная конфета </v>
      </c>
      <c r="K69" s="18" t="str">
        <f>IFERROR(__xludf.DUMMYFUNCTION("""COMPUTED_VALUE"""),"Ананас манго ")</f>
        <v>Ананас манго </v>
      </c>
      <c r="L69" s="18" t="str">
        <f>IFERROR(__xludf.DUMMYFUNCTION("""COMPUTED_VALUE"""),"Жвачка черника мята ")</f>
        <v>Жвачка черника мята </v>
      </c>
      <c r="M69" s="18" t="str">
        <f>IFERROR(__xludf.DUMMYFUNCTION("""COMPUTED_VALUE"""),"Зеленый манго")</f>
        <v>Зеленый манго</v>
      </c>
      <c r="N69" s="18" t="str">
        <f>IFERROR(__xludf.DUMMYFUNCTION("""COMPUTED_VALUE"""),"Клюква брусника")</f>
        <v>Клюква брусника</v>
      </c>
      <c r="O69" s="18" t="str">
        <f>IFERROR(__xludf.DUMMYFUNCTION("""COMPUTED_VALUE"""),"Апельсин ")</f>
        <v>Апельсин </v>
      </c>
      <c r="P69" s="18" t="str">
        <f>IFERROR(__xludf.DUMMYFUNCTION("""COMPUTED_VALUE"""),"Кокос малина")</f>
        <v>Кокос малина</v>
      </c>
      <c r="Q69" s="18" t="str">
        <f>IFERROR(__xludf.DUMMYFUNCTION("""COMPUTED_VALUE"""),"Лимонные черви")</f>
        <v>Лимонные черви</v>
      </c>
      <c r="R69" s="18" t="str">
        <f>IFERROR(__xludf.DUMMYFUNCTION("""COMPUTED_VALUE"""),"Малиновый лимонад")</f>
        <v>Малиновый лимонад</v>
      </c>
      <c r="S69" s="18" t="str">
        <f>IFERROR(__xludf.DUMMYFUNCTION("""COMPUTED_VALUE"""),"Смородина малина")</f>
        <v>Смородина малина</v>
      </c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</row>
    <row r="70">
      <c r="A70" s="18" t="str">
        <f>IFERROR(__xludf.DUMMYFUNCTION("""COMPUTED_VALUE"""),"0.4")</f>
        <v>0.4</v>
      </c>
      <c r="B70" s="18" t="str">
        <f>IFERROR(__xludf.DUMMYFUNCTION("""COMPUTED_VALUE"""),"0.6")</f>
        <v>0.6</v>
      </c>
      <c r="C70" s="18" t="str">
        <f>IFERROR(__xludf.DUMMYFUNCTION("""COMPUTED_VALUE"""),"0.7")</f>
        <v>0.7</v>
      </c>
      <c r="D70" s="18" t="str">
        <f>IFERROR(__xludf.DUMMYFUNCTION("""COMPUTED_VALUE"""),"0.8")</f>
        <v>0.8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</row>
    <row r="71">
      <c r="A71" s="18" t="str">
        <f>IFERROR(__xludf.DUMMYFUNCTION("""COMPUTED_VALUE"""),"Смородина холс")</f>
        <v>Смородина холс</v>
      </c>
      <c r="B71" s="18" t="str">
        <f>IFERROR(__xludf.DUMMYFUNCTION("""COMPUTED_VALUE"""),"Тропические фрукты")</f>
        <v>Тропические фрукты</v>
      </c>
      <c r="C71" s="18" t="str">
        <f>IFERROR(__xludf.DUMMYFUNCTION("""COMPUTED_VALUE"""),"Черничная конфета")</f>
        <v>Черничная конфета</v>
      </c>
      <c r="D71" s="18" t="str">
        <f>IFERROR(__xludf.DUMMYFUNCTION("""COMPUTED_VALUE"""),"Яблоко вишня")</f>
        <v>Яблоко вишня</v>
      </c>
      <c r="E71" s="18" t="str">
        <f>IFERROR(__xludf.DUMMYFUNCTION("""COMPUTED_VALUE"""),"Виноград мята")</f>
        <v>Виноград мята</v>
      </c>
      <c r="F71" s="18" t="str">
        <f>IFERROR(__xludf.DUMMYFUNCTION("""COMPUTED_VALUE"""),"Виноград холс")</f>
        <v>Виноград холс</v>
      </c>
      <c r="G71" s="18" t="str">
        <f>IFERROR(__xludf.DUMMYFUNCTION("""COMPUTED_VALUE"""),"Грейпфрутовый лимонад")</f>
        <v>Грейпфрутовый лимонад</v>
      </c>
      <c r="H71" s="18" t="str">
        <f>IFERROR(__xludf.DUMMYFUNCTION("""COMPUTED_VALUE"""),"Дыня банан")</f>
        <v>Дыня банан</v>
      </c>
      <c r="I71" s="18" t="str">
        <f>IFERROR(__xludf.DUMMYFUNCTION("""COMPUTED_VALUE"""),"Ежевичный лимонад")</f>
        <v>Ежевичный лимонад</v>
      </c>
      <c r="J71" s="18" t="str">
        <f>IFERROR(__xludf.DUMMYFUNCTION("""COMPUTED_VALUE"""),"Земляничная конфета ")</f>
        <v>Земляничная конфета </v>
      </c>
      <c r="K71" s="18" t="str">
        <f>IFERROR(__xludf.DUMMYFUNCTION("""COMPUTED_VALUE"""),"Ананас манго ")</f>
        <v>Ананас манго </v>
      </c>
      <c r="L71" s="18" t="str">
        <f>IFERROR(__xludf.DUMMYFUNCTION("""COMPUTED_VALUE"""),"Жвачка черника мята ")</f>
        <v>Жвачка черника мята </v>
      </c>
      <c r="M71" s="18" t="str">
        <f>IFERROR(__xludf.DUMMYFUNCTION("""COMPUTED_VALUE"""),"Зеленый манго")</f>
        <v>Зеленый манго</v>
      </c>
      <c r="N71" s="18" t="str">
        <f>IFERROR(__xludf.DUMMYFUNCTION("""COMPUTED_VALUE"""),"Клюква брусника")</f>
        <v>Клюква брусника</v>
      </c>
      <c r="O71" s="18" t="str">
        <f>IFERROR(__xludf.DUMMYFUNCTION("""COMPUTED_VALUE"""),"Апельсин ")</f>
        <v>Апельсин </v>
      </c>
      <c r="P71" s="18" t="str">
        <f>IFERROR(__xludf.DUMMYFUNCTION("""COMPUTED_VALUE"""),"Кокос малина")</f>
        <v>Кокос малина</v>
      </c>
      <c r="Q71" s="18" t="str">
        <f>IFERROR(__xludf.DUMMYFUNCTION("""COMPUTED_VALUE"""),"Лимонные черви")</f>
        <v>Лимонные черви</v>
      </c>
      <c r="R71" s="18" t="str">
        <f>IFERROR(__xludf.DUMMYFUNCTION("""COMPUTED_VALUE"""),"Малиновый лимонад")</f>
        <v>Малиновый лимонад</v>
      </c>
      <c r="S71" s="18" t="str">
        <f>IFERROR(__xludf.DUMMYFUNCTION("""COMPUTED_VALUE"""),"Смородина малина")</f>
        <v>Смородина малина</v>
      </c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</row>
    <row r="72">
      <c r="A72" s="18" t="str">
        <f>IFERROR(__xludf.DUMMYFUNCTION("""COMPUTED_VALUE"""),"Ананас киви")</f>
        <v>Ананас киви</v>
      </c>
      <c r="B72" s="18" t="str">
        <f>IFERROR(__xludf.DUMMYFUNCTION("""COMPUTED_VALUE"""),"Арбузный смузи")</f>
        <v>Арбузный смузи</v>
      </c>
      <c r="C72" s="18" t="str">
        <f>IFERROR(__xludf.DUMMYFUNCTION("""COMPUTED_VALUE"""),"Виноградная фанта")</f>
        <v>Виноградная фанта</v>
      </c>
      <c r="D72" s="18" t="str">
        <f>IFERROR(__xludf.DUMMYFUNCTION("""COMPUTED_VALUE"""),"Вишневый морс")</f>
        <v>Вишневый морс</v>
      </c>
      <c r="E72" s="18" t="str">
        <f>IFERROR(__xludf.DUMMYFUNCTION("""COMPUTED_VALUE"""),"Гранатовый мармелад")</f>
        <v>Гранатовый мармелад</v>
      </c>
      <c r="F72" s="18" t="str">
        <f>IFERROR(__xludf.DUMMYFUNCTION("""COMPUTED_VALUE"""),"Грейпфрут киви")</f>
        <v>Грейпфрут киви</v>
      </c>
      <c r="G72" s="18" t="str">
        <f>IFERROR(__xludf.DUMMYFUNCTION("""COMPUTED_VALUE"""),"Ежевика мята")</f>
        <v>Ежевика мята</v>
      </c>
      <c r="H72" s="18" t="str">
        <f>IFERROR(__xludf.DUMMYFUNCTION("""COMPUTED_VALUE"""),"Киви манго")</f>
        <v>Киви манго</v>
      </c>
      <c r="I72" s="18" t="str">
        <f>IFERROR(__xludf.DUMMYFUNCTION("""COMPUTED_VALUE"""),"Клубника манго")</f>
        <v>Клубника манго</v>
      </c>
      <c r="J72" s="18" t="str">
        <f>IFERROR(__xludf.DUMMYFUNCTION("""COMPUTED_VALUE"""),"черника грейфрут ")</f>
        <v>черника грейфрут </v>
      </c>
      <c r="K72" s="18" t="str">
        <f>IFERROR(__xludf.DUMMYFUNCTION("""COMPUTED_VALUE"""),"Малина лайм")</f>
        <v>Малина лайм</v>
      </c>
      <c r="L72" s="18" t="str">
        <f>IFERROR(__xludf.DUMMYFUNCTION("""COMPUTED_VALUE"""),"Манго арбуз ")</f>
        <v>Манго арбуз </v>
      </c>
      <c r="M72" s="18" t="str">
        <f>IFERROR(__xludf.DUMMYFUNCTION("""COMPUTED_VALUE"""),"Малиновый чай с жасмином")</f>
        <v>Малиновый чай с жасмином</v>
      </c>
      <c r="N72" s="18" t="str">
        <f>IFERROR(__xludf.DUMMYFUNCTION("""COMPUTED_VALUE"""),"малина  апельсин ")</f>
        <v>малина  апельсин </v>
      </c>
      <c r="O72" s="18" t="str">
        <f>IFERROR(__xludf.DUMMYFUNCTION("""COMPUTED_VALUE"""),"Манго апельсин")</f>
        <v>Манго апельсин</v>
      </c>
      <c r="P72" s="18" t="str">
        <f>IFERROR(__xludf.DUMMYFUNCTION("""COMPUTED_VALUE"""),"Ред булл")</f>
        <v>Ред булл</v>
      </c>
      <c r="Q72" s="18" t="str">
        <f>IFERROR(__xludf.DUMMYFUNCTION("""COMPUTED_VALUE"""),"Спрайт")</f>
        <v>Спрайт</v>
      </c>
      <c r="R72" s="18" t="str">
        <f>IFERROR(__xludf.DUMMYFUNCTION("""COMPUTED_VALUE"""),"ананас клюква ")</f>
        <v>ананас клюква </v>
      </c>
      <c r="S72" s="18" t="str">
        <f>IFERROR(__xludf.DUMMYFUNCTION("""COMPUTED_VALUE"""),"Тархун")</f>
        <v>Тархун</v>
      </c>
      <c r="T72" s="18" t="str">
        <f>IFERROR(__xludf.DUMMYFUNCTION("""COMPUTED_VALUE"""),"алоэ Виноград ")</f>
        <v>алоэ Виноград </v>
      </c>
      <c r="U72" s="18" t="str">
        <f>IFERROR(__xludf.DUMMYFUNCTION("""COMPUTED_VALUE"""),"Фруктовая жвачка")</f>
        <v>Фруктовая жвачка</v>
      </c>
      <c r="V72" s="18" t="str">
        <f>IFERROR(__xludf.DUMMYFUNCTION("""COMPUTED_VALUE"""),"Холодная кола")</f>
        <v>Холодная кола</v>
      </c>
      <c r="W72" s="18" t="str">
        <f>IFERROR(__xludf.DUMMYFUNCTION("""COMPUTED_VALUE"""),"Черная смородина клюква")</f>
        <v>Черная смородина клюква</v>
      </c>
      <c r="X72" s="18" t="str">
        <f>IFERROR(__xludf.DUMMYFUNCTION("""COMPUTED_VALUE"""),"Черника арбуз")</f>
        <v>Черника арбуз</v>
      </c>
      <c r="Y72" s="18" t="str">
        <f>IFERROR(__xludf.DUMMYFUNCTION("""COMPUTED_VALUE"""),"Яблоко черника")</f>
        <v>Яблоко черника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</row>
    <row r="73">
      <c r="A73" s="18" t="str">
        <f>IFERROR(__xludf.DUMMYFUNCTION("""COMPUTED_VALUE"""),"Кислый малиново-грейпфрутовый швепс")</f>
        <v>Кислый малиново-грейпфрутовый швепс</v>
      </c>
      <c r="B73" s="18" t="str">
        <f>IFERROR(__xludf.DUMMYFUNCTION("""COMPUTED_VALUE"""),"Ананас апельсин")</f>
        <v>Ананас апельсин</v>
      </c>
      <c r="C73" s="18" t="str">
        <f>IFERROR(__xludf.DUMMYFUNCTION("""COMPUTED_VALUE"""),"Пинаколада")</f>
        <v>Пинаколада</v>
      </c>
      <c r="D73" s="18" t="str">
        <f>IFERROR(__xludf.DUMMYFUNCTION("""COMPUTED_VALUE"""),"Мятный бабл гам")</f>
        <v>Мятный бабл гам</v>
      </c>
      <c r="E73" s="18" t="str">
        <f>IFERROR(__xludf.DUMMYFUNCTION("""COMPUTED_VALUE"""),"Мянго драгонфрут")</f>
        <v>Мянго драгонфрут</v>
      </c>
      <c r="F73" s="18" t="str">
        <f>IFERROR(__xludf.DUMMYFUNCTION("""COMPUTED_VALUE"""),"Клубничная фанта")</f>
        <v>Клубничная фанта</v>
      </c>
      <c r="G73" s="18" t="str">
        <f>IFERROR(__xludf.DUMMYFUNCTION("""COMPUTED_VALUE"""),"Клубничная арбуз")</f>
        <v>Клубничная арбуз</v>
      </c>
      <c r="H73" s="18" t="str">
        <f>IFERROR(__xludf.DUMMYFUNCTION("""COMPUTED_VALUE"""),"Кислый скитлс")</f>
        <v>Кислый скитлс</v>
      </c>
      <c r="I73" s="18" t="str">
        <f>IFERROR(__xludf.DUMMYFUNCTION("""COMPUTED_VALUE"""),"Кислый лайм арбуз")</f>
        <v>Кислый лайм арбуз</v>
      </c>
      <c r="J73" s="18" t="str">
        <f>IFERROR(__xludf.DUMMYFUNCTION("""COMPUTED_VALUE"""),"Тропический банан")</f>
        <v>Тропический банан</v>
      </c>
      <c r="K73" s="18" t="str">
        <f>IFERROR(__xludf.DUMMYFUNCTION("""COMPUTED_VALUE"""),"Яблочный энергетик")</f>
        <v>Яблочный энергетик</v>
      </c>
      <c r="L73" s="18" t="str">
        <f>IFERROR(__xludf.DUMMYFUNCTION("""COMPUTED_VALUE"""),"Барбарисовый лимонад")</f>
        <v>Барбарисовый лимонад</v>
      </c>
      <c r="M73" s="18" t="str">
        <f>IFERROR(__xludf.DUMMYFUNCTION("""COMPUTED_VALUE"""),"Лимонад виноград вишня")</f>
        <v>Лимонад виноград вишня</v>
      </c>
      <c r="N73" s="18" t="str">
        <f>IFERROR(__xludf.DUMMYFUNCTION("""COMPUTED_VALUE"""),"Розовый лимонад")</f>
        <v>Розовый лимонад</v>
      </c>
      <c r="O73" s="18" t="str">
        <f>IFERROR(__xludf.DUMMYFUNCTION("""COMPUTED_VALUE"""),"Двойной манго")</f>
        <v>Двойной манго</v>
      </c>
      <c r="P73" s="18" t="str">
        <f>IFERROR(__xludf.DUMMYFUNCTION("""COMPUTED_VALUE"""),"Лесные ягоды ")</f>
        <v>Лесные ягоды </v>
      </c>
      <c r="Q73" s="18" t="str">
        <f>IFERROR(__xludf.DUMMYFUNCTION("""COMPUTED_VALUE"""),"Ежевика малина ")</f>
        <v>Ежевика малина </v>
      </c>
      <c r="R73" s="18" t="str">
        <f>IFERROR(__xludf.DUMMYFUNCTION("""COMPUTED_VALUE"""),"Смородиновый лимонад")</f>
        <v>Смородиновый лимонад</v>
      </c>
      <c r="S73" s="18" t="str">
        <f>IFERROR(__xludf.DUMMYFUNCTION("""COMPUTED_VALUE"""),"Кола вишня")</f>
        <v>Кола вишня</v>
      </c>
      <c r="T73" s="18" t="str">
        <f>IFERROR(__xludf.DUMMYFUNCTION("""COMPUTED_VALUE"""),"Манго арбуз")</f>
        <v>Манго арбуз</v>
      </c>
      <c r="U73" s="18" t="str">
        <f>IFERROR(__xludf.DUMMYFUNCTION("""COMPUTED_VALUE"""),"Алоэ виноград")</f>
        <v>Алоэ виноград</v>
      </c>
      <c r="V73" s="18" t="str">
        <f>IFERROR(__xludf.DUMMYFUNCTION("""COMPUTED_VALUE"""),"Банан клубника")</f>
        <v>Банан клубника</v>
      </c>
      <c r="W73" s="18" t="str">
        <f>IFERROR(__xludf.DUMMYFUNCTION("""COMPUTED_VALUE"""),"Малиновый мармелад")</f>
        <v>Малиновый мармелад</v>
      </c>
      <c r="X73" s="18" t="str">
        <f>IFERROR(__xludf.DUMMYFUNCTION("""COMPUTED_VALUE"""),"Клубника киви")</f>
        <v>Клубника киви</v>
      </c>
      <c r="Y73" s="18" t="str">
        <f>IFERROR(__xludf.DUMMYFUNCTION("""COMPUTED_VALUE"""),"Клюква лайм")</f>
        <v>Клюква лайм</v>
      </c>
      <c r="Z73" s="18" t="str">
        <f>IFERROR(__xludf.DUMMYFUNCTION("""COMPUTED_VALUE"""),"Гуава ананас")</f>
        <v>Гуава ананас</v>
      </c>
      <c r="AA73" s="18" t="str">
        <f>IFERROR(__xludf.DUMMYFUNCTION("""COMPUTED_VALUE"""),"Морс")</f>
        <v>Морс</v>
      </c>
      <c r="AB73" s="18" t="str">
        <f>IFERROR(__xludf.DUMMYFUNCTION("""COMPUTED_VALUE"""),"Красный апельсин")</f>
        <v>Красный апельсин</v>
      </c>
      <c r="AC73" s="18" t="str">
        <f>IFERROR(__xludf.DUMMYFUNCTION("""COMPUTED_VALUE"""),"Арбузная жвачка")</f>
        <v>Арбузная жвачка</v>
      </c>
      <c r="AD73" s="18" t="str">
        <f>IFERROR(__xludf.DUMMYFUNCTION("""COMPUTED_VALUE"""),"Смородина Виноград")</f>
        <v>Смородина Виноград</v>
      </c>
      <c r="AE73" s="18" t="str">
        <f>IFERROR(__xludf.DUMMYFUNCTION("""COMPUTED_VALUE"""),"Гранатовая Мармелад")</f>
        <v>Гранатовая Мармелад</v>
      </c>
      <c r="AF73" s="18" t="str">
        <f>IFERROR(__xludf.DUMMYFUNCTION("""COMPUTED_VALUE"""),"Яблоко Киви")</f>
        <v>Яблоко Киви</v>
      </c>
      <c r="AG73" s="18" t="str">
        <f>IFERROR(__xludf.DUMMYFUNCTION("""COMPUTED_VALUE"""),"Клубника Ежевика")</f>
        <v>Клубника Ежевика</v>
      </c>
      <c r="AH73" s="18" t="str">
        <f>IFERROR(__xludf.DUMMYFUNCTION("""COMPUTED_VALUE"""),"Клубничный Коктейль")</f>
        <v>Клубничный Коктейль</v>
      </c>
      <c r="AI73" s="18" t="str">
        <f>IFERROR(__xludf.DUMMYFUNCTION("""COMPUTED_VALUE"""),"Клюква Земляника ")</f>
        <v>Клюква Земляника </v>
      </c>
      <c r="AJ73" s="18" t="str">
        <f>IFERROR(__xludf.DUMMYFUNCTION("""COMPUTED_VALUE"""),"Какос Дыня")</f>
        <v>Какос Дыня</v>
      </c>
      <c r="AK73" s="18" t="str">
        <f>IFERROR(__xludf.DUMMYFUNCTION("""COMPUTED_VALUE"""),"Маракуйя мандарин")</f>
        <v>Маракуйя мандарин</v>
      </c>
      <c r="AL73" s="18" t="str">
        <f>IFERROR(__xludf.DUMMYFUNCTION("""COMPUTED_VALUE"""),"Персик кактус")</f>
        <v>Персик кактус</v>
      </c>
      <c r="AM73" s="18" t="str">
        <f>IFERROR(__xludf.DUMMYFUNCTION("""COMPUTED_VALUE"""),"Спрайт")</f>
        <v>Спрайт</v>
      </c>
      <c r="AN73" s="18" t="str">
        <f>IFERROR(__xludf.DUMMYFUNCTION("""COMPUTED_VALUE"""),"Черничная фанта")</f>
        <v>Черничная фанта</v>
      </c>
      <c r="AO73" s="18" t="str">
        <f>IFERROR(__xludf.DUMMYFUNCTION("""COMPUTED_VALUE"""),"Ягодная жвачка")</f>
        <v>Ягодная жвачка</v>
      </c>
      <c r="AP73" s="18" t="str">
        <f>IFERROR(__xludf.DUMMYFUNCTION("""COMPUTED_VALUE"""),"Ягодный энергетик")</f>
        <v>Ягодный энергетик</v>
      </c>
      <c r="AQ73" s="18" t="str">
        <f>IFERROR(__xludf.DUMMYFUNCTION("""COMPUTED_VALUE"""),"Ягодный пунш ")</f>
        <v>Ягодный пунш </v>
      </c>
      <c r="AR73" s="18" t="str">
        <f>IFERROR(__xludf.DUMMYFUNCTION("""COMPUTED_VALUE"""),"Виноградный холс")</f>
        <v>Виноградный холс</v>
      </c>
      <c r="AS73" s="18" t="str">
        <f>IFERROR(__xludf.DUMMYFUNCTION("""COMPUTED_VALUE"""),"Грейпфрут смородина")</f>
        <v>Грейпфрут смородина</v>
      </c>
      <c r="AT73" s="18" t="str">
        <f>IFERROR(__xludf.DUMMYFUNCTION("""COMPUTED_VALUE"""),"Дыня персик")</f>
        <v>Дыня персик</v>
      </c>
      <c r="AU73" s="18" t="str">
        <f>IFERROR(__xludf.DUMMYFUNCTION("""COMPUTED_VALUE"""),"Земляника виноград")</f>
        <v>Земляника виноград</v>
      </c>
      <c r="AV73" s="18" t="str">
        <f>IFERROR(__xludf.DUMMYFUNCTION("""COMPUTED_VALUE"""),"Киви маракуйя гуава")</f>
        <v>Киви маракуйя гуава</v>
      </c>
      <c r="AW73" s="18" t="str">
        <f>IFERROR(__xludf.DUMMYFUNCTION("""COMPUTED_VALUE"""),"Кислые вишнёвые червячки")</f>
        <v>Кислые вишнёвые червячки</v>
      </c>
      <c r="AX73" s="18" t="str">
        <f>IFERROR(__xludf.DUMMYFUNCTION("""COMPUTED_VALUE"""),"Кислые чернично-малиновое червячки")</f>
        <v>Кислые чернично-малиновое червячки</v>
      </c>
    </row>
    <row r="74">
      <c r="A74" s="18" t="str">
        <f>IFERROR(__xludf.DUMMYFUNCTION("""COMPUTED_VALUE"""),"Апельсиновое драже")</f>
        <v>Апельсиновое драже</v>
      </c>
      <c r="B74" s="18" t="str">
        <f>IFERROR(__xludf.DUMMYFUNCTION("""COMPUTED_VALUE"""),"Бабл гам")</f>
        <v>Бабл гам</v>
      </c>
      <c r="C74" s="18" t="str">
        <f>IFERROR(__xludf.DUMMYFUNCTION("""COMPUTED_VALUE"""),"Виноградная конфета")</f>
        <v>Виноградная конфета</v>
      </c>
      <c r="D74" s="18" t="str">
        <f>IFERROR(__xludf.DUMMYFUNCTION("""COMPUTED_VALUE"""),"Даня кокос")</f>
        <v>Даня кокос</v>
      </c>
      <c r="E74" s="18" t="str">
        <f>IFERROR(__xludf.DUMMYFUNCTION("""COMPUTED_VALUE"""),"Земляника груша")</f>
        <v>Земляника груша</v>
      </c>
      <c r="F74" s="18" t="str">
        <f>IFERROR(__xludf.DUMMYFUNCTION("""COMPUTED_VALUE"""),"Кислый киви")</f>
        <v>Кислый киви</v>
      </c>
      <c r="G74" s="18" t="str">
        <f>IFERROR(__xludf.DUMMYFUNCTION("""COMPUTED_VALUE"""),"Кислый малиновый лимонад ")</f>
        <v>Кислый малиновый лимонад </v>
      </c>
      <c r="H74" s="18" t="str">
        <f>IFERROR(__xludf.DUMMYFUNCTION("""COMPUTED_VALUE"""),"Кола сода айс")</f>
        <v>Кола сода айс</v>
      </c>
      <c r="I74" s="18" t="str">
        <f>IFERROR(__xludf.DUMMYFUNCTION("""COMPUTED_VALUE"""),"Ледяной ананас")</f>
        <v>Ледяной ананас</v>
      </c>
      <c r="J74" s="18" t="str">
        <f>IFERROR(__xludf.DUMMYFUNCTION("""COMPUTED_VALUE"""),"Лимонные червячки ")</f>
        <v>Лимонные червячки </v>
      </c>
      <c r="K74" s="18" t="str">
        <f>IFERROR(__xludf.DUMMYFUNCTION("""COMPUTED_VALUE"""),"Манго апельсин")</f>
        <v>Манго апельсин</v>
      </c>
      <c r="L74" s="18" t="str">
        <f>IFERROR(__xludf.DUMMYFUNCTION("""COMPUTED_VALUE"""),"Смородина виноград")</f>
        <v>Смородина виноград</v>
      </c>
      <c r="M74" s="18" t="str">
        <f>IFERROR(__xludf.DUMMYFUNCTION("""COMPUTED_VALUE"""),"Яблочный холс")</f>
        <v>Яблочный холс</v>
      </c>
      <c r="N74" s="18" t="str">
        <f>IFERROR(__xludf.DUMMYFUNCTION("""COMPUTED_VALUE"""),"Ягодный смузи")</f>
        <v>Ягодный смузи</v>
      </c>
      <c r="O74" s="18" t="str">
        <f>IFERROR(__xludf.DUMMYFUNCTION("""COMPUTED_VALUE"""),"Ягодный энергетик")</f>
        <v>Ягодный энергетик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>
      <c r="A75" s="18" t="str">
        <f>IFERROR(__xludf.DUMMYFUNCTION("""COMPUTED_VALUE"""),"Арбуз Малина ")</f>
        <v>Арбуз Малина </v>
      </c>
      <c r="B75" s="18" t="str">
        <f>IFERROR(__xludf.DUMMYFUNCTION("""COMPUTED_VALUE"""),"Банан Кокос ")</f>
        <v>Банан Кокос </v>
      </c>
      <c r="C75" s="18" t="str">
        <f>IFERROR(__xludf.DUMMYFUNCTION("""COMPUTED_VALUE"""),"Барбарисовый Энергетик ")</f>
        <v>Барбарисовый Энергетик </v>
      </c>
      <c r="D75" s="18" t="str">
        <f>IFERROR(__xludf.DUMMYFUNCTION("""COMPUTED_VALUE"""),"Виноградный Энергетик")</f>
        <v>Виноградный Энергетик</v>
      </c>
      <c r="E75" s="18" t="str">
        <f>IFERROR(__xludf.DUMMYFUNCTION("""COMPUTED_VALUE"""),"Гранат Клубника ")</f>
        <v>Гранат Клубника </v>
      </c>
      <c r="F75" s="18" t="str">
        <f>IFERROR(__xludf.DUMMYFUNCTION("""COMPUTED_VALUE"""),"Гранат Смородина ")</f>
        <v>Гранат Смородина </v>
      </c>
      <c r="G75" s="18" t="str">
        <f>IFERROR(__xludf.DUMMYFUNCTION("""COMPUTED_VALUE"""),"Грейпфрутовый Швепс ")</f>
        <v>Грейпфрутовый Швепс </v>
      </c>
      <c r="H75" s="18" t="str">
        <f>IFERROR(__xludf.DUMMYFUNCTION("""COMPUTED_VALUE"""),"Земляника Драгонфрут ")</f>
        <v>Земляника Драгонфрут </v>
      </c>
      <c r="I75" s="18" t="str">
        <f>IFERROR(__xludf.DUMMYFUNCTION("""COMPUTED_VALUE"""),"Киви Личи ")</f>
        <v>Киви Личи </v>
      </c>
      <c r="J75" s="18" t="str">
        <f>IFERROR(__xludf.DUMMYFUNCTION("""COMPUTED_VALUE"""),"Киви Маракуйя Гуава ")</f>
        <v>Киви Маракуйя Гуава </v>
      </c>
      <c r="K75" s="18" t="str">
        <f>IFERROR(__xludf.DUMMYFUNCTION("""COMPUTED_VALUE"""),"Клубника Банан ")</f>
        <v>Клубника Банан </v>
      </c>
      <c r="L75" s="18" t="str">
        <f>IFERROR(__xludf.DUMMYFUNCTION("""COMPUTED_VALUE"""),"Клубника Вишня ")</f>
        <v>Клубника Вишня </v>
      </c>
      <c r="M75" s="18" t="str">
        <f>IFERROR(__xludf.DUMMYFUNCTION("""COMPUTED_VALUE"""),"Клубника Земляника ")</f>
        <v>Клубника Земляника </v>
      </c>
      <c r="N75" s="18" t="str">
        <f>IFERROR(__xludf.DUMMYFUNCTION("""COMPUTED_VALUE"""),"Клубничный Мохито ")</f>
        <v>Клубничный Мохито </v>
      </c>
      <c r="O75" s="18" t="str">
        <f>IFERROR(__xludf.DUMMYFUNCTION("""COMPUTED_VALUE"""),"Манго Грейпфрут ")</f>
        <v>Манго Грейпфрут </v>
      </c>
      <c r="P75" s="18" t="str">
        <f>IFERROR(__xludf.DUMMYFUNCTION("""COMPUTED_VALUE"""),"Манго Персик Личи ")</f>
        <v>Манго Персик Личи </v>
      </c>
      <c r="Q75" s="18" t="str">
        <f>IFERROR(__xludf.DUMMYFUNCTION("""COMPUTED_VALUE"""),"Персик Бабл Гам ")</f>
        <v>Персик Бабл Гам </v>
      </c>
      <c r="R75" s="18" t="str">
        <f>IFERROR(__xludf.DUMMYFUNCTION("""COMPUTED_VALUE"""),"Садовые Ягоды ")</f>
        <v>Садовые Ягоды </v>
      </c>
      <c r="S75" s="18" t="str">
        <f>IFERROR(__xludf.DUMMYFUNCTION("""COMPUTED_VALUE"""),"Скитлс Лимон Лайм 2")</f>
        <v>Скитлс Лимон Лайм 2</v>
      </c>
      <c r="T75" s="18" t="str">
        <f>IFERROR(__xludf.DUMMYFUNCTION("""COMPUTED_VALUE"""),"Смородина Мармелад 1")</f>
        <v>Смородина Мармелад 1</v>
      </c>
      <c r="U75" s="18" t="str">
        <f>IFERROR(__xludf.DUMMYFUNCTION("""COMPUTED_VALUE"""),"Темная Вишня 1")</f>
        <v>Темная Вишня 1</v>
      </c>
      <c r="V75" s="18" t="str">
        <f>IFERROR(__xludf.DUMMYFUNCTION("""COMPUTED_VALUE"""),"Фруктовые Пластинки 1")</f>
        <v>Фруктовые Пластинки 1</v>
      </c>
      <c r="W75" s="18" t="str">
        <f>IFERROR(__xludf.DUMMYFUNCTION("""COMPUTED_VALUE"""),"Черника Ежевика 1")</f>
        <v>Черника Ежевика 1</v>
      </c>
      <c r="X75" s="18" t="str">
        <f>IFERROR(__xludf.DUMMYFUNCTION("""COMPUTED_VALUE"""),"Черника Малина 1")</f>
        <v>Черника Малина 1</v>
      </c>
      <c r="Y75" s="18" t="str">
        <f>IFERROR(__xludf.DUMMYFUNCTION("""COMPUTED_VALUE"""),"Черника Мята 2")</f>
        <v>Черника Мята 2</v>
      </c>
      <c r="Z75" s="18" t="str">
        <f>IFERROR(__xludf.DUMMYFUNCTION("""COMPUTED_VALUE"""),"Яблоко Виноград 2")</f>
        <v>Яблоко Виноград 2</v>
      </c>
      <c r="AA75" s="18" t="str">
        <f>IFERROR(__xludf.DUMMYFUNCTION("""COMPUTED_VALUE"""),"Яблоко Малина 4")</f>
        <v>Яблоко Малина 4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>
      <c r="A76" s="18" t="str">
        <f>IFERROR(__xludf.DUMMYFUNCTION("""COMPUTED_VALUE"""),"Ананас киви")</f>
        <v>Ананас киви</v>
      </c>
      <c r="B76" s="18" t="str">
        <f>IFERROR(__xludf.DUMMYFUNCTION("""COMPUTED_VALUE"""),"Арбузный смузи")</f>
        <v>Арбузный смузи</v>
      </c>
      <c r="C76" s="18" t="str">
        <f>IFERROR(__xludf.DUMMYFUNCTION("""COMPUTED_VALUE"""),"Виноградная фанта")</f>
        <v>Виноградная фанта</v>
      </c>
      <c r="D76" s="18" t="str">
        <f>IFERROR(__xludf.DUMMYFUNCTION("""COMPUTED_VALUE"""),"Вишневый морс")</f>
        <v>Вишневый морс</v>
      </c>
      <c r="E76" s="18" t="str">
        <f>IFERROR(__xludf.DUMMYFUNCTION("""COMPUTED_VALUE"""),"Гранатовый мармелад")</f>
        <v>Гранатовый мармелад</v>
      </c>
      <c r="F76" s="18" t="str">
        <f>IFERROR(__xludf.DUMMYFUNCTION("""COMPUTED_VALUE"""),"Грейпфрут киви")</f>
        <v>Грейпфрут киви</v>
      </c>
      <c r="G76" s="18" t="str">
        <f>IFERROR(__xludf.DUMMYFUNCTION("""COMPUTED_VALUE"""),"Ежевика мята")</f>
        <v>Ежевика мята</v>
      </c>
      <c r="H76" s="18" t="str">
        <f>IFERROR(__xludf.DUMMYFUNCTION("""COMPUTED_VALUE"""),"Киви манго")</f>
        <v>Киви манго</v>
      </c>
      <c r="I76" s="18" t="str">
        <f>IFERROR(__xludf.DUMMYFUNCTION("""COMPUTED_VALUE"""),"Клубника манго")</f>
        <v>Клубника манго</v>
      </c>
      <c r="J76" s="18" t="str">
        <f>IFERROR(__xludf.DUMMYFUNCTION("""COMPUTED_VALUE"""),"черника грейфрут ")</f>
        <v>черника грейфрут </v>
      </c>
      <c r="K76" s="18" t="str">
        <f>IFERROR(__xludf.DUMMYFUNCTION("""COMPUTED_VALUE"""),"Малина лайм")</f>
        <v>Малина лайм</v>
      </c>
      <c r="L76" s="18" t="str">
        <f>IFERROR(__xludf.DUMMYFUNCTION("""COMPUTED_VALUE"""),"Манго арбуз ")</f>
        <v>Манго арбуз </v>
      </c>
      <c r="M76" s="18" t="str">
        <f>IFERROR(__xludf.DUMMYFUNCTION("""COMPUTED_VALUE"""),"Малиновый чай с жасмином")</f>
        <v>Малиновый чай с жасмином</v>
      </c>
      <c r="N76" s="18" t="str">
        <f>IFERROR(__xludf.DUMMYFUNCTION("""COMPUTED_VALUE"""),"малина  апельсин ")</f>
        <v>малина  апельсин </v>
      </c>
      <c r="O76" s="18" t="str">
        <f>IFERROR(__xludf.DUMMYFUNCTION("""COMPUTED_VALUE"""),"Манго апельсин")</f>
        <v>Манго апельсин</v>
      </c>
      <c r="P76" s="18" t="str">
        <f>IFERROR(__xludf.DUMMYFUNCTION("""COMPUTED_VALUE"""),"Ред булл")</f>
        <v>Ред булл</v>
      </c>
      <c r="Q76" s="18" t="str">
        <f>IFERROR(__xludf.DUMMYFUNCTION("""COMPUTED_VALUE"""),"Спрайт")</f>
        <v>Спрайт</v>
      </c>
      <c r="R76" s="18" t="str">
        <f>IFERROR(__xludf.DUMMYFUNCTION("""COMPUTED_VALUE"""),"ананас клюква ")</f>
        <v>ананас клюква </v>
      </c>
      <c r="S76" s="18" t="str">
        <f>IFERROR(__xludf.DUMMYFUNCTION("""COMPUTED_VALUE"""),"Тархун")</f>
        <v>Тархун</v>
      </c>
      <c r="T76" s="18" t="str">
        <f>IFERROR(__xludf.DUMMYFUNCTION("""COMPUTED_VALUE"""),"алоэ Виноград ")</f>
        <v>алоэ Виноград </v>
      </c>
      <c r="U76" s="18" t="str">
        <f>IFERROR(__xludf.DUMMYFUNCTION("""COMPUTED_VALUE"""),"Фруктовая жвачка")</f>
        <v>Фруктовая жвачка</v>
      </c>
      <c r="V76" s="18" t="str">
        <f>IFERROR(__xludf.DUMMYFUNCTION("""COMPUTED_VALUE"""),"Холодная кола")</f>
        <v>Холодная кола</v>
      </c>
      <c r="W76" s="18" t="str">
        <f>IFERROR(__xludf.DUMMYFUNCTION("""COMPUTED_VALUE"""),"Черная смородина клюква")</f>
        <v>Черная смородина клюква</v>
      </c>
      <c r="X76" s="18" t="str">
        <f>IFERROR(__xludf.DUMMYFUNCTION("""COMPUTED_VALUE"""),"Черника арбуз")</f>
        <v>Черника арбуз</v>
      </c>
      <c r="Y76" s="18" t="str">
        <f>IFERROR(__xludf.DUMMYFUNCTION("""COMPUTED_VALUE"""),"Яблоко черника")</f>
        <v>Яблоко черника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>
      <c r="A77" s="18" t="str">
        <f>IFERROR(__xludf.DUMMYFUNCTION("""COMPUTED_VALUE"""),"Смородина холс")</f>
        <v>Смородина холс</v>
      </c>
      <c r="B77" s="18" t="str">
        <f>IFERROR(__xludf.DUMMYFUNCTION("""COMPUTED_VALUE"""),"Тропические фрукты")</f>
        <v>Тропические фрукты</v>
      </c>
      <c r="C77" s="18" t="str">
        <f>IFERROR(__xludf.DUMMYFUNCTION("""COMPUTED_VALUE"""),"Черничная конфета")</f>
        <v>Черничная конфета</v>
      </c>
      <c r="D77" s="18" t="str">
        <f>IFERROR(__xludf.DUMMYFUNCTION("""COMPUTED_VALUE"""),"Яблоко вишня")</f>
        <v>Яблоко вишня</v>
      </c>
      <c r="E77" s="18" t="str">
        <f>IFERROR(__xludf.DUMMYFUNCTION("""COMPUTED_VALUE"""),"Виноград мята")</f>
        <v>Виноград мята</v>
      </c>
      <c r="F77" s="18" t="str">
        <f>IFERROR(__xludf.DUMMYFUNCTION("""COMPUTED_VALUE"""),"Виноград холс")</f>
        <v>Виноград холс</v>
      </c>
      <c r="G77" s="18" t="str">
        <f>IFERROR(__xludf.DUMMYFUNCTION("""COMPUTED_VALUE"""),"Грейпфрутовый лимонад")</f>
        <v>Грейпфрутовый лимонад</v>
      </c>
      <c r="H77" s="18" t="str">
        <f>IFERROR(__xludf.DUMMYFUNCTION("""COMPUTED_VALUE"""),"Дыня банан")</f>
        <v>Дыня банан</v>
      </c>
      <c r="I77" s="18" t="str">
        <f>IFERROR(__xludf.DUMMYFUNCTION("""COMPUTED_VALUE"""),"Ежевичный лимонад")</f>
        <v>Ежевичный лимонад</v>
      </c>
      <c r="J77" s="18" t="str">
        <f>IFERROR(__xludf.DUMMYFUNCTION("""COMPUTED_VALUE"""),"Земляничная конфета ")</f>
        <v>Земляничная конфета </v>
      </c>
      <c r="K77" s="18" t="str">
        <f>IFERROR(__xludf.DUMMYFUNCTION("""COMPUTED_VALUE"""),"Ананас манго ")</f>
        <v>Ананас манго </v>
      </c>
      <c r="L77" s="18" t="str">
        <f>IFERROR(__xludf.DUMMYFUNCTION("""COMPUTED_VALUE"""),"Жвачка черника мята ")</f>
        <v>Жвачка черника мята </v>
      </c>
      <c r="M77" s="18" t="str">
        <f>IFERROR(__xludf.DUMMYFUNCTION("""COMPUTED_VALUE"""),"Зеленый манго")</f>
        <v>Зеленый манго</v>
      </c>
      <c r="N77" s="18" t="str">
        <f>IFERROR(__xludf.DUMMYFUNCTION("""COMPUTED_VALUE"""),"Клюква брусника")</f>
        <v>Клюква брусника</v>
      </c>
      <c r="O77" s="18" t="str">
        <f>IFERROR(__xludf.DUMMYFUNCTION("""COMPUTED_VALUE"""),"Апельсин ")</f>
        <v>Апельсин </v>
      </c>
      <c r="P77" s="18" t="str">
        <f>IFERROR(__xludf.DUMMYFUNCTION("""COMPUTED_VALUE"""),"Кокос малина")</f>
        <v>Кокос малина</v>
      </c>
      <c r="Q77" s="18" t="str">
        <f>IFERROR(__xludf.DUMMYFUNCTION("""COMPUTED_VALUE"""),"Лимонные черви")</f>
        <v>Лимонные черви</v>
      </c>
      <c r="R77" s="18" t="str">
        <f>IFERROR(__xludf.DUMMYFUNCTION("""COMPUTED_VALUE"""),"Малиновый лимонад")</f>
        <v>Малиновый лимонад</v>
      </c>
      <c r="S77" s="18" t="str">
        <f>IFERROR(__xludf.DUMMYFUNCTION("""COMPUTED_VALUE"""),"Смородина малина")</f>
        <v>Смородина малина</v>
      </c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>
      <c r="A78" s="18" t="str">
        <f>IFERROR(__xludf.DUMMYFUNCTION("""COMPUTED_VALUE"""),"Ананас киви")</f>
        <v>Ананас киви</v>
      </c>
      <c r="B78" s="18" t="str">
        <f>IFERROR(__xludf.DUMMYFUNCTION("""COMPUTED_VALUE"""),"Арбузный смузи")</f>
        <v>Арбузный смузи</v>
      </c>
      <c r="C78" s="18" t="str">
        <f>IFERROR(__xludf.DUMMYFUNCTION("""COMPUTED_VALUE"""),"Виноградная фанта")</f>
        <v>Виноградная фанта</v>
      </c>
      <c r="D78" s="18" t="str">
        <f>IFERROR(__xludf.DUMMYFUNCTION("""COMPUTED_VALUE"""),"Вишневый морс")</f>
        <v>Вишневый морс</v>
      </c>
      <c r="E78" s="18" t="str">
        <f>IFERROR(__xludf.DUMMYFUNCTION("""COMPUTED_VALUE"""),"Гранатовый мармелад")</f>
        <v>Гранатовый мармелад</v>
      </c>
      <c r="F78" s="18" t="str">
        <f>IFERROR(__xludf.DUMMYFUNCTION("""COMPUTED_VALUE"""),"Грейпфрут киви")</f>
        <v>Грейпфрут киви</v>
      </c>
      <c r="G78" s="18" t="str">
        <f>IFERROR(__xludf.DUMMYFUNCTION("""COMPUTED_VALUE"""),"Ежевика мята")</f>
        <v>Ежевика мята</v>
      </c>
      <c r="H78" s="18" t="str">
        <f>IFERROR(__xludf.DUMMYFUNCTION("""COMPUTED_VALUE"""),"Киви манго")</f>
        <v>Киви манго</v>
      </c>
      <c r="I78" s="18" t="str">
        <f>IFERROR(__xludf.DUMMYFUNCTION("""COMPUTED_VALUE"""),"Клубника манго")</f>
        <v>Клубника манго</v>
      </c>
      <c r="J78" s="18" t="str">
        <f>IFERROR(__xludf.DUMMYFUNCTION("""COMPUTED_VALUE"""),"черника грейфрут ")</f>
        <v>черника грейфрут </v>
      </c>
      <c r="K78" s="18" t="str">
        <f>IFERROR(__xludf.DUMMYFUNCTION("""COMPUTED_VALUE"""),"Малина лайм")</f>
        <v>Малина лайм</v>
      </c>
      <c r="L78" s="18" t="str">
        <f>IFERROR(__xludf.DUMMYFUNCTION("""COMPUTED_VALUE"""),"Манго арбуз ")</f>
        <v>Манго арбуз </v>
      </c>
      <c r="M78" s="18" t="str">
        <f>IFERROR(__xludf.DUMMYFUNCTION("""COMPUTED_VALUE"""),"Малиновый чай с жасмином")</f>
        <v>Малиновый чай с жасмином</v>
      </c>
      <c r="N78" s="18" t="str">
        <f>IFERROR(__xludf.DUMMYFUNCTION("""COMPUTED_VALUE"""),"малина  апельсин ")</f>
        <v>малина  апельсин </v>
      </c>
      <c r="O78" s="18" t="str">
        <f>IFERROR(__xludf.DUMMYFUNCTION("""COMPUTED_VALUE"""),"Манго апельсин")</f>
        <v>Манго апельсин</v>
      </c>
      <c r="P78" s="18" t="str">
        <f>IFERROR(__xludf.DUMMYFUNCTION("""COMPUTED_VALUE"""),"Ред булл")</f>
        <v>Ред булл</v>
      </c>
      <c r="Q78" s="18" t="str">
        <f>IFERROR(__xludf.DUMMYFUNCTION("""COMPUTED_VALUE"""),"Спрайт")</f>
        <v>Спрайт</v>
      </c>
      <c r="R78" s="18" t="str">
        <f>IFERROR(__xludf.DUMMYFUNCTION("""COMPUTED_VALUE"""),"ананас клюква ")</f>
        <v>ананас клюква </v>
      </c>
      <c r="S78" s="18" t="str">
        <f>IFERROR(__xludf.DUMMYFUNCTION("""COMPUTED_VALUE"""),"Тархун")</f>
        <v>Тархун</v>
      </c>
      <c r="T78" s="18" t="str">
        <f>IFERROR(__xludf.DUMMYFUNCTION("""COMPUTED_VALUE"""),"алоэ Виноград ")</f>
        <v>алоэ Виноград </v>
      </c>
      <c r="U78" s="18" t="str">
        <f>IFERROR(__xludf.DUMMYFUNCTION("""COMPUTED_VALUE"""),"Фруктовая жвачка")</f>
        <v>Фруктовая жвачка</v>
      </c>
      <c r="V78" s="18" t="str">
        <f>IFERROR(__xludf.DUMMYFUNCTION("""COMPUTED_VALUE"""),"Холодная кола")</f>
        <v>Холодная кола</v>
      </c>
      <c r="W78" s="18" t="str">
        <f>IFERROR(__xludf.DUMMYFUNCTION("""COMPUTED_VALUE"""),"Черная смородина клюква")</f>
        <v>Черная смородина клюква</v>
      </c>
      <c r="X78" s="18" t="str">
        <f>IFERROR(__xludf.DUMMYFUNCTION("""COMPUTED_VALUE"""),"Черника арбуз")</f>
        <v>Черника арбуз</v>
      </c>
      <c r="Y78" s="18" t="str">
        <f>IFERROR(__xludf.DUMMYFUNCTION("""COMPUTED_VALUE"""),"Яблоко черника")</f>
        <v>Яблоко черника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>
      <c r="A79" s="18" t="str">
        <f>IFERROR(__xludf.DUMMYFUNCTION("""COMPUTED_VALUE"""),"кислая земляника")</f>
        <v>кислая земляника</v>
      </c>
      <c r="B79" s="18" t="str">
        <f>IFERROR(__xludf.DUMMYFUNCTION("""COMPUTED_VALUE"""),"кислая фанта с черникой")</f>
        <v>кислая фанта с черникой</v>
      </c>
      <c r="C79" s="18" t="str">
        <f>IFERROR(__xludf.DUMMYFUNCTION("""COMPUTED_VALUE"""),"кислое харибо с колой и черешней")</f>
        <v>кислое харибо с колой и черешней</v>
      </c>
      <c r="D79" s="18" t="str">
        <f>IFERROR(__xludf.DUMMYFUNCTION("""COMPUTED_VALUE"""),"кислое яблочно клубничная шипучка")</f>
        <v>кислое яблочно клубничная шипучка</v>
      </c>
      <c r="E79" s="18" t="str">
        <f>IFERROR(__xludf.DUMMYFUNCTION("""COMPUTED_VALUE"""),"кислые желатинки маракуйя ананас")</f>
        <v>кислые желатинки маракуйя ананас</v>
      </c>
      <c r="F79" s="18" t="str">
        <f>IFERROR(__xludf.DUMMYFUNCTION("""COMPUTED_VALUE"""),"кислые ленточки маракуя манго")</f>
        <v>кислые ленточки маракуя манго</v>
      </c>
      <c r="G79" s="18" t="str">
        <f>IFERROR(__xludf.DUMMYFUNCTION("""COMPUTED_VALUE"""),"кислые мармеладные ягоды")</f>
        <v>кислые мармеладные ягоды</v>
      </c>
      <c r="H79" s="18" t="str">
        <f>IFERROR(__xludf.DUMMYFUNCTION("""COMPUTED_VALUE"""),"кислый виноград лайм")</f>
        <v>кислый виноград лайм</v>
      </c>
      <c r="I79" s="18" t="str">
        <f>IFERROR(__xludf.DUMMYFUNCTION("""COMPUTED_VALUE"""),"кислый грейпфрут с вишней")</f>
        <v>кислый грейпфрут с вишней</v>
      </c>
      <c r="J79" s="18" t="str">
        <f>IFERROR(__xludf.DUMMYFUNCTION("""COMPUTED_VALUE"""),"кислый леденец виноград киви яблоко")</f>
        <v>кислый леденец виноград киви яблоко</v>
      </c>
      <c r="K79" s="18" t="str">
        <f>IFERROR(__xludf.DUMMYFUNCTION("""COMPUTED_VALUE"""),"кислый лимонад арбуз лайм малина")</f>
        <v>кислый лимонад арбуз лайм малина</v>
      </c>
      <c r="L79" s="18" t="str">
        <f>IFERROR(__xludf.DUMMYFUNCTION("""COMPUTED_VALUE"""),"кислый персик клубника")</f>
        <v>кислый персик клубника</v>
      </c>
      <c r="M79" s="18" t="str">
        <f>IFERROR(__xludf.DUMMYFUNCTION("""COMPUTED_VALUE"""),"кислый яблочно лимонные колечки")</f>
        <v>кислый яблочно лимонные колечки</v>
      </c>
      <c r="N79" s="18" t="str">
        <f>IFERROR(__xludf.DUMMYFUNCTION("""COMPUTED_VALUE"""),"фанта апельсин с кислой малиной")</f>
        <v>фанта апельсин с кислой малиной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>
      <c r="A80" s="18" t="str">
        <f>IFERROR(__xludf.DUMMYFUNCTION("""COMPUTED_VALUE"""),"Смородина холс")</f>
        <v>Смородина холс</v>
      </c>
      <c r="B80" s="18" t="str">
        <f>IFERROR(__xludf.DUMMYFUNCTION("""COMPUTED_VALUE"""),"Тропические фрукты")</f>
        <v>Тропические фрукты</v>
      </c>
      <c r="C80" s="18" t="str">
        <f>IFERROR(__xludf.DUMMYFUNCTION("""COMPUTED_VALUE"""),"Черничная конфета")</f>
        <v>Черничная конфета</v>
      </c>
      <c r="D80" s="18" t="str">
        <f>IFERROR(__xludf.DUMMYFUNCTION("""COMPUTED_VALUE"""),"Яблоко вишня")</f>
        <v>Яблоко вишня</v>
      </c>
      <c r="E80" s="18" t="str">
        <f>IFERROR(__xludf.DUMMYFUNCTION("""COMPUTED_VALUE"""),"Виноград мята")</f>
        <v>Виноград мята</v>
      </c>
      <c r="F80" s="18" t="str">
        <f>IFERROR(__xludf.DUMMYFUNCTION("""COMPUTED_VALUE"""),"Виноград холс")</f>
        <v>Виноград холс</v>
      </c>
      <c r="G80" s="18" t="str">
        <f>IFERROR(__xludf.DUMMYFUNCTION("""COMPUTED_VALUE"""),"Грейпфрутовый лимонад")</f>
        <v>Грейпфрутовый лимонад</v>
      </c>
      <c r="H80" s="18" t="str">
        <f>IFERROR(__xludf.DUMMYFUNCTION("""COMPUTED_VALUE"""),"Дыня банан")</f>
        <v>Дыня банан</v>
      </c>
      <c r="I80" s="18" t="str">
        <f>IFERROR(__xludf.DUMMYFUNCTION("""COMPUTED_VALUE"""),"Ежевичный лимонад")</f>
        <v>Ежевичный лимонад</v>
      </c>
      <c r="J80" s="18" t="str">
        <f>IFERROR(__xludf.DUMMYFUNCTION("""COMPUTED_VALUE"""),"Земляничная конфета ")</f>
        <v>Земляничная конфета </v>
      </c>
      <c r="K80" s="18" t="str">
        <f>IFERROR(__xludf.DUMMYFUNCTION("""COMPUTED_VALUE"""),"Ананас манго ")</f>
        <v>Ананас манго </v>
      </c>
      <c r="L80" s="18" t="str">
        <f>IFERROR(__xludf.DUMMYFUNCTION("""COMPUTED_VALUE"""),"Жвачка черника мята ")</f>
        <v>Жвачка черника мята </v>
      </c>
      <c r="M80" s="18" t="str">
        <f>IFERROR(__xludf.DUMMYFUNCTION("""COMPUTED_VALUE"""),"Зеленый манго")</f>
        <v>Зеленый манго</v>
      </c>
      <c r="N80" s="18" t="str">
        <f>IFERROR(__xludf.DUMMYFUNCTION("""COMPUTED_VALUE"""),"Клюква брусника")</f>
        <v>Клюква брусника</v>
      </c>
      <c r="O80" s="18" t="str">
        <f>IFERROR(__xludf.DUMMYFUNCTION("""COMPUTED_VALUE"""),"Апельсин ")</f>
        <v>Апельсин </v>
      </c>
      <c r="P80" s="18" t="str">
        <f>IFERROR(__xludf.DUMMYFUNCTION("""COMPUTED_VALUE"""),"Кокос малина")</f>
        <v>Кокос малина</v>
      </c>
      <c r="Q80" s="18" t="str">
        <f>IFERROR(__xludf.DUMMYFUNCTION("""COMPUTED_VALUE"""),"Лимонные черви")</f>
        <v>Лимонные черви</v>
      </c>
      <c r="R80" s="18" t="str">
        <f>IFERROR(__xludf.DUMMYFUNCTION("""COMPUTED_VALUE"""),"Малиновый лимонад")</f>
        <v>Малиновый лимонад</v>
      </c>
      <c r="S80" s="18" t="str">
        <f>IFERROR(__xludf.DUMMYFUNCTION("""COMPUTED_VALUE"""),"Смородина малина")</f>
        <v>Смородина малина</v>
      </c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>
      <c r="A81" s="18" t="str">
        <f>IFERROR(__xludf.DUMMYFUNCTION("""COMPUTED_VALUE"""),"0.4")</f>
        <v>0.4</v>
      </c>
      <c r="B81" s="18" t="str">
        <f>IFERROR(__xludf.DUMMYFUNCTION("""COMPUTED_VALUE"""),"0.6")</f>
        <v>0.6</v>
      </c>
      <c r="C81" s="18" t="str">
        <f>IFERROR(__xludf.DUMMYFUNCTION("""COMPUTED_VALUE"""),"0.7")</f>
        <v>0.7</v>
      </c>
      <c r="D81" s="18" t="str">
        <f>IFERROR(__xludf.DUMMYFUNCTION("""COMPUTED_VALUE"""),"0.8")</f>
        <v>0.8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>
      <c r="A82" s="18" t="str">
        <f>IFERROR(__xludf.DUMMYFUNCTION("""COMPUTED_VALUE"""),"0.2")</f>
        <v>0.2</v>
      </c>
      <c r="B82" s="18" t="str">
        <f>IFERROR(__xludf.DUMMYFUNCTION("""COMPUTED_VALUE"""),"0.3")</f>
        <v>0.3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>
      <c r="A83" s="18" t="str">
        <f>IFERROR(__xludf.DUMMYFUNCTION("""COMPUTED_VALUE"""),"Ягодный микс")</f>
        <v>Ягодный микс</v>
      </c>
      <c r="B83" s="18" t="str">
        <f>IFERROR(__xludf.DUMMYFUNCTION("""COMPUTED_VALUE"""),"Энергетик малина")</f>
        <v>Энергетик малина</v>
      </c>
      <c r="C83" s="18" t="str">
        <f>IFERROR(__xludf.DUMMYFUNCTION("""COMPUTED_VALUE"""),"Клубника арбуз")</f>
        <v>Клубника арбуз</v>
      </c>
      <c r="D83" s="18" t="str">
        <f>IFERROR(__xludf.DUMMYFUNCTION("""COMPUTED_VALUE"""),"Ежевика малина")</f>
        <v>Ежевика малина</v>
      </c>
      <c r="E83" s="18" t="str">
        <f>IFERROR(__xludf.DUMMYFUNCTION("""COMPUTED_VALUE"""),"Голубая малина виноград")</f>
        <v>Голубая малина виноград</v>
      </c>
      <c r="F83" s="18" t="str">
        <f>IFERROR(__xludf.DUMMYFUNCTION("""COMPUTED_VALUE"""),"Вишня яблоко")</f>
        <v>Вишня яблоко</v>
      </c>
      <c r="G83" s="18" t="str">
        <f>IFERROR(__xludf.DUMMYFUNCTION("""COMPUTED_VALUE"""),"Виноград лёд")</f>
        <v>Виноград лёд</v>
      </c>
      <c r="H83" s="18" t="str">
        <f>IFERROR(__xludf.DUMMYFUNCTION("""COMPUTED_VALUE"""),"Бабл гам")</f>
        <v>Бабл гам</v>
      </c>
      <c r="I83" s="18" t="str">
        <f>IFERROR(__xludf.DUMMYFUNCTION("""COMPUTED_VALUE"""),"Энергетик лайм")</f>
        <v>Энергетик лайм</v>
      </c>
      <c r="J83" s="18" t="str">
        <f>IFERROR(__xludf.DUMMYFUNCTION("""COMPUTED_VALUE"""),"Черника смородина айс")</f>
        <v>Черника смородина айс</v>
      </c>
      <c r="K83" s="18" t="str">
        <f>IFERROR(__xludf.DUMMYFUNCTION("""COMPUTED_VALUE"""),"Мохито клубничный лёд")</f>
        <v>Мохито клубничный лёд</v>
      </c>
      <c r="L83" s="18" t="str">
        <f>IFERROR(__xludf.DUMMYFUNCTION("""COMPUTED_VALUE"""),"Черная вишня лёд")</f>
        <v>Черная вишня лёд</v>
      </c>
      <c r="M83" s="18" t="str">
        <f>IFERROR(__xludf.DUMMYFUNCTION("""COMPUTED_VALUE"""),"Ананас кокос лёд")</f>
        <v>Ананас кокос лёд</v>
      </c>
      <c r="N83" s="18" t="str">
        <f>IFERROR(__xludf.DUMMYFUNCTION("""COMPUTED_VALUE"""),"Киви лёд")</f>
        <v>Киви лёд</v>
      </c>
      <c r="O83" s="18" t="str">
        <f>IFERROR(__xludf.DUMMYFUNCTION("""COMPUTED_VALUE"""),"Кислая клюква лёд")</f>
        <v>Кислая клюква лёд</v>
      </c>
      <c r="P83" s="18" t="str">
        <f>IFERROR(__xludf.DUMMYFUNCTION("""COMPUTED_VALUE"""),"Кислый скитлс лёд")</f>
        <v>Кислый скитлс лёд</v>
      </c>
      <c r="Q83" s="18" t="str">
        <f>IFERROR(__xludf.DUMMYFUNCTION("""COMPUTED_VALUE"""),"Клубника черника лёд")</f>
        <v>Клубника черника лёд</v>
      </c>
      <c r="R83" s="18" t="str">
        <f>IFERROR(__xludf.DUMMYFUNCTION("""COMPUTED_VALUE"""),"Малина смородина лёд")</f>
        <v>Малина смородина лёд</v>
      </c>
      <c r="S83" s="18" t="str">
        <f>IFERROR(__xludf.DUMMYFUNCTION("""COMPUTED_VALUE"""),"Манго лёд")</f>
        <v>Манго лёд</v>
      </c>
      <c r="T83" s="18" t="str">
        <f>IFERROR(__xludf.DUMMYFUNCTION("""COMPUTED_VALUE"""),"Малина вишня лёд")</f>
        <v>Малина вишня лёд</v>
      </c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>
      <c r="A84" s="18" t="str">
        <f>IFERROR(__xludf.DUMMYFUNCTION("""COMPUTED_VALUE"""),"Ананас киви")</f>
        <v>Ананас киви</v>
      </c>
      <c r="B84" s="18" t="str">
        <f>IFERROR(__xludf.DUMMYFUNCTION("""COMPUTED_VALUE"""),"Арбузный смузи")</f>
        <v>Арбузный смузи</v>
      </c>
      <c r="C84" s="18" t="str">
        <f>IFERROR(__xludf.DUMMYFUNCTION("""COMPUTED_VALUE"""),"Виноградная фанта")</f>
        <v>Виноградная фанта</v>
      </c>
      <c r="D84" s="18" t="str">
        <f>IFERROR(__xludf.DUMMYFUNCTION("""COMPUTED_VALUE"""),"Вишневый морс")</f>
        <v>Вишневый морс</v>
      </c>
      <c r="E84" s="18" t="str">
        <f>IFERROR(__xludf.DUMMYFUNCTION("""COMPUTED_VALUE"""),"Гранатовый мармелад")</f>
        <v>Гранатовый мармелад</v>
      </c>
      <c r="F84" s="18" t="str">
        <f>IFERROR(__xludf.DUMMYFUNCTION("""COMPUTED_VALUE"""),"Грейпфрут киви")</f>
        <v>Грейпфрут киви</v>
      </c>
      <c r="G84" s="18" t="str">
        <f>IFERROR(__xludf.DUMMYFUNCTION("""COMPUTED_VALUE"""),"Ежевика мята")</f>
        <v>Ежевика мята</v>
      </c>
      <c r="H84" s="18" t="str">
        <f>IFERROR(__xludf.DUMMYFUNCTION("""COMPUTED_VALUE"""),"Киви манго")</f>
        <v>Киви манго</v>
      </c>
      <c r="I84" s="18" t="str">
        <f>IFERROR(__xludf.DUMMYFUNCTION("""COMPUTED_VALUE"""),"Клубника манго")</f>
        <v>Клубника манго</v>
      </c>
      <c r="J84" s="18" t="str">
        <f>IFERROR(__xludf.DUMMYFUNCTION("""COMPUTED_VALUE"""),"черника грейфрут ")</f>
        <v>черника грейфрут </v>
      </c>
      <c r="K84" s="18" t="str">
        <f>IFERROR(__xludf.DUMMYFUNCTION("""COMPUTED_VALUE"""),"Малина лайм")</f>
        <v>Малина лайм</v>
      </c>
      <c r="L84" s="18" t="str">
        <f>IFERROR(__xludf.DUMMYFUNCTION("""COMPUTED_VALUE"""),"Манго арбуз ")</f>
        <v>Манго арбуз </v>
      </c>
      <c r="M84" s="18" t="str">
        <f>IFERROR(__xludf.DUMMYFUNCTION("""COMPUTED_VALUE"""),"Малиновый чай с жасмином")</f>
        <v>Малиновый чай с жасмином</v>
      </c>
      <c r="N84" s="18" t="str">
        <f>IFERROR(__xludf.DUMMYFUNCTION("""COMPUTED_VALUE"""),"малина  апельсин ")</f>
        <v>малина  апельсин </v>
      </c>
      <c r="O84" s="18" t="str">
        <f>IFERROR(__xludf.DUMMYFUNCTION("""COMPUTED_VALUE"""),"Манго апельсин")</f>
        <v>Манго апельсин</v>
      </c>
      <c r="P84" s="18" t="str">
        <f>IFERROR(__xludf.DUMMYFUNCTION("""COMPUTED_VALUE"""),"Ред булл")</f>
        <v>Ред булл</v>
      </c>
      <c r="Q84" s="18" t="str">
        <f>IFERROR(__xludf.DUMMYFUNCTION("""COMPUTED_VALUE"""),"Спрайт")</f>
        <v>Спрайт</v>
      </c>
      <c r="R84" s="18" t="str">
        <f>IFERROR(__xludf.DUMMYFUNCTION("""COMPUTED_VALUE"""),"ананас клюква ")</f>
        <v>ананас клюква </v>
      </c>
      <c r="S84" s="18" t="str">
        <f>IFERROR(__xludf.DUMMYFUNCTION("""COMPUTED_VALUE"""),"Тархун")</f>
        <v>Тархун</v>
      </c>
      <c r="T84" s="18" t="str">
        <f>IFERROR(__xludf.DUMMYFUNCTION("""COMPUTED_VALUE"""),"алоэ Виноград ")</f>
        <v>алоэ Виноград </v>
      </c>
      <c r="U84" s="18" t="str">
        <f>IFERROR(__xludf.DUMMYFUNCTION("""COMPUTED_VALUE"""),"Фруктовая жвачка")</f>
        <v>Фруктовая жвачка</v>
      </c>
      <c r="V84" s="18" t="str">
        <f>IFERROR(__xludf.DUMMYFUNCTION("""COMPUTED_VALUE"""),"Холодная кола")</f>
        <v>Холодная кола</v>
      </c>
      <c r="W84" s="18" t="str">
        <f>IFERROR(__xludf.DUMMYFUNCTION("""COMPUTED_VALUE"""),"Черная смородина клюква")</f>
        <v>Черная смородина клюква</v>
      </c>
      <c r="X84" s="18" t="str">
        <f>IFERROR(__xludf.DUMMYFUNCTION("""COMPUTED_VALUE"""),"Черника арбуз")</f>
        <v>Черника арбуз</v>
      </c>
      <c r="Y84" s="18" t="str">
        <f>IFERROR(__xludf.DUMMYFUNCTION("""COMPUTED_VALUE"""),"Яблоко черника")</f>
        <v>Яблоко черника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>
      <c r="A85" s="18" t="str">
        <f>IFERROR(__xludf.DUMMYFUNCTION("""COMPUTED_VALUE"""),"Экзотический микс")</f>
        <v>Экзотический микс</v>
      </c>
      <c r="B85" s="18" t="str">
        <f>IFERROR(__xludf.DUMMYFUNCTION("""COMPUTED_VALUE"""),"Энергетик")</f>
        <v>Энергетик</v>
      </c>
      <c r="C85" s="18" t="str">
        <f>IFERROR(__xludf.DUMMYFUNCTION("""COMPUTED_VALUE"""),"Виноградный чупа-чупс")</f>
        <v>Виноградный чупа-чупс</v>
      </c>
      <c r="D85" s="18" t="str">
        <f>IFERROR(__xludf.DUMMYFUNCTION("""COMPUTED_VALUE"""),"Кислая лесная клюква")</f>
        <v>Кислая лесная клюква</v>
      </c>
      <c r="E85" s="18" t="str">
        <f>IFERROR(__xludf.DUMMYFUNCTION("""COMPUTED_VALUE"""),"Смородина персик")</f>
        <v>Смородина персик</v>
      </c>
      <c r="F85" s="18" t="str">
        <f>IFERROR(__xludf.DUMMYFUNCTION("""COMPUTED_VALUE"""),"Спелый киви кисло сладкий")</f>
        <v>Спелый киви кисло сладкий</v>
      </c>
      <c r="G85" s="18" t="str">
        <f>IFERROR(__xludf.DUMMYFUNCTION("""COMPUTED_VALUE"""),"Кислые черви в вишневом сиропе")</f>
        <v>Кислые черви в вишневом сиропе</v>
      </c>
      <c r="H85" s="18" t="str">
        <f>IFERROR(__xludf.DUMMYFUNCTION("""COMPUTED_VALUE"""),"Грушевый лимонад")</f>
        <v>Грушевый лимонад</v>
      </c>
      <c r="I85" s="18" t="str">
        <f>IFERROR(__xludf.DUMMYFUNCTION("""COMPUTED_VALUE"""),"Лимонад с сладкой малиной")</f>
        <v>Лимонад с сладкой малиной</v>
      </c>
      <c r="J85" s="18" t="str">
        <f>IFERROR(__xludf.DUMMYFUNCTION("""COMPUTED_VALUE"""),"Ананасовая кислинка")</f>
        <v>Ананасовая кислинка</v>
      </c>
      <c r="K85" s="18" t="str">
        <f>IFERROR(__xludf.DUMMYFUNCTION("""COMPUTED_VALUE"""),"Мармеладные мишки")</f>
        <v>Мармеладные мишки</v>
      </c>
      <c r="L85" s="18" t="str">
        <f>IFERROR(__xludf.DUMMYFUNCTION("""COMPUTED_VALUE"""),"Мандариновый сок с цедрой")</f>
        <v>Мандариновый сок с цедрой</v>
      </c>
      <c r="M85" s="18" t="str">
        <f>IFERROR(__xludf.DUMMYFUNCTION("""COMPUTED_VALUE"""),"Кисло-сладкое ягодное драже")</f>
        <v>Кисло-сладкое ягодное драже</v>
      </c>
      <c r="N85" s="18" t="str">
        <f>IFERROR(__xludf.DUMMYFUNCTION("""COMPUTED_VALUE"""),"Классическая фанта")</f>
        <v>Классическая фанта</v>
      </c>
      <c r="O85" s="18" t="str">
        <f>IFERROR(__xludf.DUMMYFUNCTION("""COMPUTED_VALUE"""),"Сладкие барбарисоввые конфеты")</f>
        <v>Сладкие барбарисоввые конфеты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>
      <c r="A86" s="18" t="str">
        <f>IFERROR(__xludf.DUMMYFUNCTION("""COMPUTED_VALUE"""),"Арбуз Малина ")</f>
        <v>Арбуз Малина </v>
      </c>
      <c r="B86" s="18" t="str">
        <f>IFERROR(__xludf.DUMMYFUNCTION("""COMPUTED_VALUE"""),"Банан Кокос ")</f>
        <v>Банан Кокос </v>
      </c>
      <c r="C86" s="18" t="str">
        <f>IFERROR(__xludf.DUMMYFUNCTION("""COMPUTED_VALUE"""),"Барбарисовый Энергетик ")</f>
        <v>Барбарисовый Энергетик </v>
      </c>
      <c r="D86" s="18" t="str">
        <f>IFERROR(__xludf.DUMMYFUNCTION("""COMPUTED_VALUE"""),"Виноградный Энергетик")</f>
        <v>Виноградный Энергетик</v>
      </c>
      <c r="E86" s="18" t="str">
        <f>IFERROR(__xludf.DUMMYFUNCTION("""COMPUTED_VALUE"""),"Гранат Клубника ")</f>
        <v>Гранат Клубника </v>
      </c>
      <c r="F86" s="18" t="str">
        <f>IFERROR(__xludf.DUMMYFUNCTION("""COMPUTED_VALUE"""),"Гранат Смородина ")</f>
        <v>Гранат Смородина </v>
      </c>
      <c r="G86" s="18" t="str">
        <f>IFERROR(__xludf.DUMMYFUNCTION("""COMPUTED_VALUE"""),"Грейпфрутовый Швепс ")</f>
        <v>Грейпфрутовый Швепс </v>
      </c>
      <c r="H86" s="18" t="str">
        <f>IFERROR(__xludf.DUMMYFUNCTION("""COMPUTED_VALUE"""),"Земляника Драгонфрут ")</f>
        <v>Земляника Драгонфрут </v>
      </c>
      <c r="I86" s="18" t="str">
        <f>IFERROR(__xludf.DUMMYFUNCTION("""COMPUTED_VALUE"""),"Киви Личи ")</f>
        <v>Киви Личи </v>
      </c>
      <c r="J86" s="18" t="str">
        <f>IFERROR(__xludf.DUMMYFUNCTION("""COMPUTED_VALUE"""),"Киви Маракуйя Гуава ")</f>
        <v>Киви Маракуйя Гуава </v>
      </c>
      <c r="K86" s="18" t="str">
        <f>IFERROR(__xludf.DUMMYFUNCTION("""COMPUTED_VALUE"""),"Клубника Банан ")</f>
        <v>Клубника Банан </v>
      </c>
      <c r="L86" s="18" t="str">
        <f>IFERROR(__xludf.DUMMYFUNCTION("""COMPUTED_VALUE"""),"Клубника Вишня ")</f>
        <v>Клубника Вишня </v>
      </c>
      <c r="M86" s="18" t="str">
        <f>IFERROR(__xludf.DUMMYFUNCTION("""COMPUTED_VALUE"""),"Клубника Земляника ")</f>
        <v>Клубника Земляника </v>
      </c>
      <c r="N86" s="18" t="str">
        <f>IFERROR(__xludf.DUMMYFUNCTION("""COMPUTED_VALUE"""),"Клубничный Мохито ")</f>
        <v>Клубничный Мохито </v>
      </c>
      <c r="O86" s="18" t="str">
        <f>IFERROR(__xludf.DUMMYFUNCTION("""COMPUTED_VALUE"""),"Манго Грейпфрут ")</f>
        <v>Манго Грейпфрут </v>
      </c>
      <c r="P86" s="18" t="str">
        <f>IFERROR(__xludf.DUMMYFUNCTION("""COMPUTED_VALUE"""),"Манго Персик Личи ")</f>
        <v>Манго Персик Личи </v>
      </c>
      <c r="Q86" s="18" t="str">
        <f>IFERROR(__xludf.DUMMYFUNCTION("""COMPUTED_VALUE"""),"Персик Бабл Гам ")</f>
        <v>Персик Бабл Гам </v>
      </c>
      <c r="R86" s="18" t="str">
        <f>IFERROR(__xludf.DUMMYFUNCTION("""COMPUTED_VALUE"""),"Садовые Ягоды ")</f>
        <v>Садовые Ягоды </v>
      </c>
      <c r="S86" s="18" t="str">
        <f>IFERROR(__xludf.DUMMYFUNCTION("""COMPUTED_VALUE"""),"Скитлс Лимон Лайм 2")</f>
        <v>Скитлс Лимон Лайм 2</v>
      </c>
      <c r="T86" s="18" t="str">
        <f>IFERROR(__xludf.DUMMYFUNCTION("""COMPUTED_VALUE"""),"Смородина Мармелад 1")</f>
        <v>Смородина Мармелад 1</v>
      </c>
      <c r="U86" s="18" t="str">
        <f>IFERROR(__xludf.DUMMYFUNCTION("""COMPUTED_VALUE"""),"Темная Вишня 1")</f>
        <v>Темная Вишня 1</v>
      </c>
      <c r="V86" s="18" t="str">
        <f>IFERROR(__xludf.DUMMYFUNCTION("""COMPUTED_VALUE"""),"Фруктовые Пластинки 1")</f>
        <v>Фруктовые Пластинки 1</v>
      </c>
      <c r="W86" s="18" t="str">
        <f>IFERROR(__xludf.DUMMYFUNCTION("""COMPUTED_VALUE"""),"Черника Ежевика 1")</f>
        <v>Черника Ежевика 1</v>
      </c>
      <c r="X86" s="18" t="str">
        <f>IFERROR(__xludf.DUMMYFUNCTION("""COMPUTED_VALUE"""),"Черника Малина 1")</f>
        <v>Черника Малина 1</v>
      </c>
      <c r="Y86" s="18" t="str">
        <f>IFERROR(__xludf.DUMMYFUNCTION("""COMPUTED_VALUE"""),"Черника Мята 2")</f>
        <v>Черника Мята 2</v>
      </c>
      <c r="Z86" s="18" t="str">
        <f>IFERROR(__xludf.DUMMYFUNCTION("""COMPUTED_VALUE"""),"Яблоко Виноград 2")</f>
        <v>Яблоко Виноград 2</v>
      </c>
      <c r="AA86" s="18" t="str">
        <f>IFERROR(__xludf.DUMMYFUNCTION("""COMPUTED_VALUE"""),"Яблоко Малина 4")</f>
        <v>Яблоко Малина 4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>
      <c r="A87" s="18" t="str">
        <f>IFERROR(__xludf.DUMMYFUNCTION("""COMPUTED_VALUE"""),"Арбуз Малина ")</f>
        <v>Арбуз Малина </v>
      </c>
      <c r="B87" s="18" t="str">
        <f>IFERROR(__xludf.DUMMYFUNCTION("""COMPUTED_VALUE"""),"Банан Кокос ")</f>
        <v>Банан Кокос </v>
      </c>
      <c r="C87" s="18" t="str">
        <f>IFERROR(__xludf.DUMMYFUNCTION("""COMPUTED_VALUE"""),"Барбарисовый Энергетик ")</f>
        <v>Барбарисовый Энергетик </v>
      </c>
      <c r="D87" s="18" t="str">
        <f>IFERROR(__xludf.DUMMYFUNCTION("""COMPUTED_VALUE"""),"Виноградный Энергетик")</f>
        <v>Виноградный Энергетик</v>
      </c>
      <c r="E87" s="18" t="str">
        <f>IFERROR(__xludf.DUMMYFUNCTION("""COMPUTED_VALUE"""),"Гранат Клубника ")</f>
        <v>Гранат Клубника </v>
      </c>
      <c r="F87" s="18" t="str">
        <f>IFERROR(__xludf.DUMMYFUNCTION("""COMPUTED_VALUE"""),"Гранат Смородина ")</f>
        <v>Гранат Смородина </v>
      </c>
      <c r="G87" s="18" t="str">
        <f>IFERROR(__xludf.DUMMYFUNCTION("""COMPUTED_VALUE"""),"Грейпфрутовый Швепс ")</f>
        <v>Грейпфрутовый Швепс </v>
      </c>
      <c r="H87" s="18" t="str">
        <f>IFERROR(__xludf.DUMMYFUNCTION("""COMPUTED_VALUE"""),"Земляника Драгонфрут ")</f>
        <v>Земляника Драгонфрут </v>
      </c>
      <c r="I87" s="18" t="str">
        <f>IFERROR(__xludf.DUMMYFUNCTION("""COMPUTED_VALUE"""),"Киви Личи ")</f>
        <v>Киви Личи </v>
      </c>
      <c r="J87" s="18" t="str">
        <f>IFERROR(__xludf.DUMMYFUNCTION("""COMPUTED_VALUE"""),"Киви Маракуйя Гуава ")</f>
        <v>Киви Маракуйя Гуава </v>
      </c>
      <c r="K87" s="18" t="str">
        <f>IFERROR(__xludf.DUMMYFUNCTION("""COMPUTED_VALUE"""),"Клубника Банан ")</f>
        <v>Клубника Банан </v>
      </c>
      <c r="L87" s="18" t="str">
        <f>IFERROR(__xludf.DUMMYFUNCTION("""COMPUTED_VALUE"""),"Клубника Вишня ")</f>
        <v>Клубника Вишня </v>
      </c>
      <c r="M87" s="18" t="str">
        <f>IFERROR(__xludf.DUMMYFUNCTION("""COMPUTED_VALUE"""),"Клубника Земляника ")</f>
        <v>Клубника Земляника </v>
      </c>
      <c r="N87" s="18" t="str">
        <f>IFERROR(__xludf.DUMMYFUNCTION("""COMPUTED_VALUE"""),"Клубничный Мохито ")</f>
        <v>Клубничный Мохито </v>
      </c>
      <c r="O87" s="18" t="str">
        <f>IFERROR(__xludf.DUMMYFUNCTION("""COMPUTED_VALUE"""),"Манго Грейпфрут ")</f>
        <v>Манго Грейпфрут </v>
      </c>
      <c r="P87" s="18" t="str">
        <f>IFERROR(__xludf.DUMMYFUNCTION("""COMPUTED_VALUE"""),"Манго Персик Личи ")</f>
        <v>Манго Персик Личи </v>
      </c>
      <c r="Q87" s="18" t="str">
        <f>IFERROR(__xludf.DUMMYFUNCTION("""COMPUTED_VALUE"""),"Персик Бабл Гам ")</f>
        <v>Персик Бабл Гам </v>
      </c>
      <c r="R87" s="18" t="str">
        <f>IFERROR(__xludf.DUMMYFUNCTION("""COMPUTED_VALUE"""),"Садовые Ягоды ")</f>
        <v>Садовые Ягоды </v>
      </c>
      <c r="S87" s="18" t="str">
        <f>IFERROR(__xludf.DUMMYFUNCTION("""COMPUTED_VALUE"""),"Скитлс Лимон Лайм 2")</f>
        <v>Скитлс Лимон Лайм 2</v>
      </c>
      <c r="T87" s="18" t="str">
        <f>IFERROR(__xludf.DUMMYFUNCTION("""COMPUTED_VALUE"""),"Смородина Мармелад 1")</f>
        <v>Смородина Мармелад 1</v>
      </c>
      <c r="U87" s="18" t="str">
        <f>IFERROR(__xludf.DUMMYFUNCTION("""COMPUTED_VALUE"""),"Темная Вишня 1")</f>
        <v>Темная Вишня 1</v>
      </c>
      <c r="V87" s="18" t="str">
        <f>IFERROR(__xludf.DUMMYFUNCTION("""COMPUTED_VALUE"""),"Фруктовые Пластинки 1")</f>
        <v>Фруктовые Пластинки 1</v>
      </c>
      <c r="W87" s="18" t="str">
        <f>IFERROR(__xludf.DUMMYFUNCTION("""COMPUTED_VALUE"""),"Черника Ежевика 1")</f>
        <v>Черника Ежевика 1</v>
      </c>
      <c r="X87" s="18" t="str">
        <f>IFERROR(__xludf.DUMMYFUNCTION("""COMPUTED_VALUE"""),"Черника Малина 1")</f>
        <v>Черника Малина 1</v>
      </c>
      <c r="Y87" s="18" t="str">
        <f>IFERROR(__xludf.DUMMYFUNCTION("""COMPUTED_VALUE"""),"Черника Мята 2")</f>
        <v>Черника Мята 2</v>
      </c>
      <c r="Z87" s="18" t="str">
        <f>IFERROR(__xludf.DUMMYFUNCTION("""COMPUTED_VALUE"""),"Яблоко Виноград 2")</f>
        <v>Яблоко Виноград 2</v>
      </c>
      <c r="AA87" s="18" t="str">
        <f>IFERROR(__xludf.DUMMYFUNCTION("""COMPUTED_VALUE"""),"Яблоко Малина 4")</f>
        <v>Яблоко Малина 4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>
      <c r="A88" s="18" t="str">
        <f>IFERROR(__xludf.DUMMYFUNCTION("""COMPUTED_VALUE"""),"Маракуйя с тропическими нотками")</f>
        <v>Маракуйя с тропическими нотками</v>
      </c>
      <c r="B88" s="18" t="str">
        <f>IFERROR(__xludf.DUMMYFUNCTION("""COMPUTED_VALUE"""),"Арбузный милкшейк")</f>
        <v>Арбузный милкшейк</v>
      </c>
      <c r="C88" s="18" t="str">
        <f>IFERROR(__xludf.DUMMYFUNCTION("""COMPUTED_VALUE"""),"Конфеты со вкусом винограда")</f>
        <v>Конфеты со вкусом винограда</v>
      </c>
      <c r="D88" s="18" t="str">
        <f>IFERROR(__xludf.DUMMYFUNCTION("""COMPUTED_VALUE"""),"Манго с апельсином и послевкусием гуавы")</f>
        <v>Манго с апельсином и послевкусием гуавы</v>
      </c>
      <c r="E88" s="18" t="str">
        <f>IFERROR(__xludf.DUMMYFUNCTION("""COMPUTED_VALUE"""),"Холодное сочетание мяты и конфет холс")</f>
        <v>Холодное сочетание мяты и конфет холс</v>
      </c>
      <c r="F88" s="18" t="str">
        <f>IFERROR(__xludf.DUMMYFUNCTION("""COMPUTED_VALUE"""),"Яблочные мармеладные червячки")</f>
        <v>Яблочные мармеладные червячки</v>
      </c>
      <c r="G8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88" s="18" t="str">
        <f>IFERROR(__xludf.DUMMYFUNCTION("""COMPUTED_VALUE"""),"Лимон лайм")</f>
        <v>Лимон лайм</v>
      </c>
      <c r="I88" s="18" t="str">
        <f>IFERROR(__xludf.DUMMYFUNCTION("""COMPUTED_VALUE"""),"Классика энергетика с кислой малиной")</f>
        <v>Классика энергетика с кислой малиной</v>
      </c>
      <c r="J88" s="18" t="str">
        <f>IFERROR(__xludf.DUMMYFUNCTION("""COMPUTED_VALUE"""),"Зеленое манго и смородина")</f>
        <v>Зеленое манго и смородина</v>
      </c>
      <c r="K88" s="18" t="str">
        <f>IFERROR(__xludf.DUMMYFUNCTION("""COMPUTED_VALUE"""),"Дуэт лемонграсса и сладкой малины")</f>
        <v>Дуэт лемонграсса и сладкой малины</v>
      </c>
      <c r="L88" s="18" t="str">
        <f>IFERROR(__xludf.DUMMYFUNCTION("""COMPUTED_VALUE"""),"Сладкий мармелад из черной смородины")</f>
        <v>Сладкий мармелад из черной смородины</v>
      </c>
      <c r="M88" s="18" t="str">
        <f>IFERROR(__xludf.DUMMYFUNCTION("""COMPUTED_VALUE"""),"Вишня кола")</f>
        <v>Вишня кола</v>
      </c>
      <c r="N88" s="18" t="str">
        <f>IFERROR(__xludf.DUMMYFUNCTION("""COMPUTED_VALUE"""),"Малина с кокосом")</f>
        <v>Малина с кокосом</v>
      </c>
      <c r="O88" s="18" t="str">
        <f>IFERROR(__xludf.DUMMYFUNCTION("""COMPUTED_VALUE"""),"Сладкие конфеты СКИТЛЗ и смородина")</f>
        <v>Сладкие конфеты СКИТЛЗ и смородина</v>
      </c>
      <c r="P88" s="18" t="str">
        <f>IFERROR(__xludf.DUMMYFUNCTION("""COMPUTED_VALUE"""),"Ежевичный лимонад")</f>
        <v>Ежевичный лимонад</v>
      </c>
      <c r="Q88" s="18" t="str">
        <f>IFERROR(__xludf.DUMMYFUNCTION("""COMPUTED_VALUE"""),"Дыня кокос")</f>
        <v>Дыня кокос</v>
      </c>
      <c r="R88" s="18" t="str">
        <f>IFERROR(__xludf.DUMMYFUNCTION("""COMPUTED_VALUE"""),"Земляничный бабл гам")</f>
        <v>Земляничный бабл гам</v>
      </c>
      <c r="S88" s="18" t="str">
        <f>IFERROR(__xludf.DUMMYFUNCTION("""COMPUTED_VALUE"""),"Лимонные леденцы")</f>
        <v>Лимонные леденцы</v>
      </c>
      <c r="T88" s="18" t="str">
        <f>IFERROR(__xludf.DUMMYFUNCTION("""COMPUTED_VALUE"""),"Экзотический фрукты")</f>
        <v>Экзотический фрукты</v>
      </c>
      <c r="U88" s="18" t="str">
        <f>IFERROR(__xludf.DUMMYFUNCTION("""COMPUTED_VALUE"""),"Личи виноград мята")</f>
        <v>Личи виноград мята</v>
      </c>
      <c r="V88" s="18" t="str">
        <f>IFERROR(__xludf.DUMMYFUNCTION("""COMPUTED_VALUE"""),"Черника малина мята")</f>
        <v>Черника малина мята</v>
      </c>
      <c r="W88" s="18" t="str">
        <f>IFERROR(__xludf.DUMMYFUNCTION("""COMPUTED_VALUE"""),"Абрикосовый йогурт")</f>
        <v>Абрикосовый йогурт</v>
      </c>
      <c r="X88" s="18" t="str">
        <f>IFERROR(__xludf.DUMMYFUNCTION("""COMPUTED_VALUE"""),"Арбуз лед")</f>
        <v>Арбуз лед</v>
      </c>
      <c r="Y88" s="18" t="str">
        <f>IFERROR(__xludf.DUMMYFUNCTION("""COMPUTED_VALUE"""),"Банан клубника лед")</f>
        <v>Банан клубника лед</v>
      </c>
      <c r="Z88" s="18" t="str">
        <f>IFERROR(__xludf.DUMMYFUNCTION("""COMPUTED_VALUE"""),"Арбузное мороженное")</f>
        <v>Арбузное мороженное</v>
      </c>
      <c r="AA88" s="18" t="str">
        <f>IFERROR(__xludf.DUMMYFUNCTION("""COMPUTED_VALUE"""),"Клубника малина жвачка")</f>
        <v>Клубника малина жвачка</v>
      </c>
      <c r="AB88" s="18" t="str">
        <f>IFERROR(__xludf.DUMMYFUNCTION("""COMPUTED_VALUE"""),"Клубничное мороженное")</f>
        <v>Клубничное мороженное</v>
      </c>
      <c r="AC88" s="18" t="str">
        <f>IFERROR(__xludf.DUMMYFUNCTION("""COMPUTED_VALUE"""),"Кола сода лед")</f>
        <v>Кола сода лед</v>
      </c>
      <c r="AD88" s="18" t="str">
        <f>IFERROR(__xludf.DUMMYFUNCTION("""COMPUTED_VALUE"""),"Банановый милкшейк")</f>
        <v>Банановый милкшейк</v>
      </c>
      <c r="AE88" s="18" t="str">
        <f>IFERROR(__xludf.DUMMYFUNCTION("""COMPUTED_VALUE"""),"Микс ягод лед")</f>
        <v>Микс ягод лед</v>
      </c>
      <c r="AF88" s="18" t="str">
        <f>IFERROR(__xludf.DUMMYFUNCTION("""COMPUTED_VALUE"""),"Брусничный морс")</f>
        <v>Брусничный морс</v>
      </c>
      <c r="AG88" s="18" t="str">
        <f>IFERROR(__xludf.DUMMYFUNCTION("""COMPUTED_VALUE"""),"Яблочный лимонад")</f>
        <v>Яблочный лимонад</v>
      </c>
      <c r="AH88" s="18" t="str">
        <f>IFERROR(__xludf.DUMMYFUNCTION("""COMPUTED_VALUE"""),"Лесные ягоды")</f>
        <v>Лесные ягоды</v>
      </c>
      <c r="AI88" s="18" t="str">
        <f>IFERROR(__xludf.DUMMYFUNCTION("""COMPUTED_VALUE"""),"Смородиновый лимонад")</f>
        <v>Смородиновый лимонад</v>
      </c>
      <c r="AJ88" s="18" t="str">
        <f>IFERROR(__xludf.DUMMYFUNCTION("""COMPUTED_VALUE"""),"Вишня лайм лед")</f>
        <v>Вишня лайм лед</v>
      </c>
      <c r="AK88" s="18" t="str">
        <f>IFERROR(__xludf.DUMMYFUNCTION("""COMPUTED_VALUE"""),"Лист виноград мята энергетик")</f>
        <v>Лист виноград мята энергетик</v>
      </c>
      <c r="AL88" s="18" t="str">
        <f>IFERROR(__xludf.DUMMYFUNCTION("""COMPUTED_VALUE"""),"Двойное яблоко лед")</f>
        <v>Двойное яблоко лед</v>
      </c>
      <c r="AM88" s="18" t="str">
        <f>IFERROR(__xludf.DUMMYFUNCTION("""COMPUTED_VALUE"""),"Смородиновый холс")</f>
        <v>Смородиновый холс</v>
      </c>
      <c r="AN88" s="18" t="str">
        <f>IFERROR(__xludf.DUMMYFUNCTION("""COMPUTED_VALUE"""),"Клубничное шампанское")</f>
        <v>Клубничное шампанское</v>
      </c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>
      <c r="A89" s="18" t="str">
        <f>IFERROR(__xludf.DUMMYFUNCTION("""COMPUTED_VALUE"""),"кислая земляника")</f>
        <v>кислая земляника</v>
      </c>
      <c r="B89" s="18" t="str">
        <f>IFERROR(__xludf.DUMMYFUNCTION("""COMPUTED_VALUE"""),"кислая фанта с черникой")</f>
        <v>кислая фанта с черникой</v>
      </c>
      <c r="C89" s="18" t="str">
        <f>IFERROR(__xludf.DUMMYFUNCTION("""COMPUTED_VALUE"""),"кислое харибо с колой и черешней")</f>
        <v>кислое харибо с колой и черешней</v>
      </c>
      <c r="D89" s="18" t="str">
        <f>IFERROR(__xludf.DUMMYFUNCTION("""COMPUTED_VALUE"""),"кислое яблочно клубничная шипучка")</f>
        <v>кислое яблочно клубничная шипучка</v>
      </c>
      <c r="E89" s="18" t="str">
        <f>IFERROR(__xludf.DUMMYFUNCTION("""COMPUTED_VALUE"""),"кислые желатинки маракуйя ананас")</f>
        <v>кислые желатинки маракуйя ананас</v>
      </c>
      <c r="F89" s="18" t="str">
        <f>IFERROR(__xludf.DUMMYFUNCTION("""COMPUTED_VALUE"""),"кислые ленточки маракуя манго")</f>
        <v>кислые ленточки маракуя манго</v>
      </c>
      <c r="G89" s="18" t="str">
        <f>IFERROR(__xludf.DUMMYFUNCTION("""COMPUTED_VALUE"""),"кислые мармеладные ягоды")</f>
        <v>кислые мармеладные ягоды</v>
      </c>
      <c r="H89" s="18" t="str">
        <f>IFERROR(__xludf.DUMMYFUNCTION("""COMPUTED_VALUE"""),"кислый виноград лайм")</f>
        <v>кислый виноград лайм</v>
      </c>
      <c r="I89" s="18" t="str">
        <f>IFERROR(__xludf.DUMMYFUNCTION("""COMPUTED_VALUE"""),"кислый грейпфрут с вишней")</f>
        <v>кислый грейпфрут с вишней</v>
      </c>
      <c r="J89" s="18" t="str">
        <f>IFERROR(__xludf.DUMMYFUNCTION("""COMPUTED_VALUE"""),"кислый леденец виноград киви яблоко")</f>
        <v>кислый леденец виноград киви яблоко</v>
      </c>
      <c r="K89" s="18" t="str">
        <f>IFERROR(__xludf.DUMMYFUNCTION("""COMPUTED_VALUE"""),"кислый лимонад арбуз лайм малина")</f>
        <v>кислый лимонад арбуз лайм малина</v>
      </c>
      <c r="L89" s="18" t="str">
        <f>IFERROR(__xludf.DUMMYFUNCTION("""COMPUTED_VALUE"""),"кислый персик клубника")</f>
        <v>кислый персик клубника</v>
      </c>
      <c r="M89" s="18" t="str">
        <f>IFERROR(__xludf.DUMMYFUNCTION("""COMPUTED_VALUE"""),"кислый яблочно лимонные колечки")</f>
        <v>кислый яблочно лимонные колечки</v>
      </c>
      <c r="N89" s="18" t="str">
        <f>IFERROR(__xludf.DUMMYFUNCTION("""COMPUTED_VALUE"""),"фанта апельсин с кислой малиной")</f>
        <v>фанта апельсин с кислой малиной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>
      <c r="A90" s="18" t="str">
        <f>IFERROR(__xludf.DUMMYFUNCTION("""COMPUTED_VALUE"""),"Арбуз Малина ")</f>
        <v>Арбуз Малина </v>
      </c>
      <c r="B90" s="18" t="str">
        <f>IFERROR(__xludf.DUMMYFUNCTION("""COMPUTED_VALUE"""),"Банан Кокос ")</f>
        <v>Банан Кокос </v>
      </c>
      <c r="C90" s="18" t="str">
        <f>IFERROR(__xludf.DUMMYFUNCTION("""COMPUTED_VALUE"""),"Барбарисовый Энергетик ")</f>
        <v>Барбарисовый Энергетик </v>
      </c>
      <c r="D90" s="18" t="str">
        <f>IFERROR(__xludf.DUMMYFUNCTION("""COMPUTED_VALUE"""),"Виноградный Энергетик")</f>
        <v>Виноградный Энергетик</v>
      </c>
      <c r="E90" s="18" t="str">
        <f>IFERROR(__xludf.DUMMYFUNCTION("""COMPUTED_VALUE"""),"Гранат Клубника ")</f>
        <v>Гранат Клубника </v>
      </c>
      <c r="F90" s="18" t="str">
        <f>IFERROR(__xludf.DUMMYFUNCTION("""COMPUTED_VALUE"""),"Гранат Смородина ")</f>
        <v>Гранат Смородина </v>
      </c>
      <c r="G90" s="18" t="str">
        <f>IFERROR(__xludf.DUMMYFUNCTION("""COMPUTED_VALUE"""),"Грейпфрутовый Швепс ")</f>
        <v>Грейпфрутовый Швепс </v>
      </c>
      <c r="H90" s="18" t="str">
        <f>IFERROR(__xludf.DUMMYFUNCTION("""COMPUTED_VALUE"""),"Земляника Драгонфрут ")</f>
        <v>Земляника Драгонфрут </v>
      </c>
      <c r="I90" s="18" t="str">
        <f>IFERROR(__xludf.DUMMYFUNCTION("""COMPUTED_VALUE"""),"Киви Личи ")</f>
        <v>Киви Личи </v>
      </c>
      <c r="J90" s="18" t="str">
        <f>IFERROR(__xludf.DUMMYFUNCTION("""COMPUTED_VALUE"""),"Киви Маракуйя Гуава ")</f>
        <v>Киви Маракуйя Гуава </v>
      </c>
      <c r="K90" s="18" t="str">
        <f>IFERROR(__xludf.DUMMYFUNCTION("""COMPUTED_VALUE"""),"Клубника Банан ")</f>
        <v>Клубника Банан </v>
      </c>
      <c r="L90" s="18" t="str">
        <f>IFERROR(__xludf.DUMMYFUNCTION("""COMPUTED_VALUE"""),"Клубника Вишня ")</f>
        <v>Клубника Вишня </v>
      </c>
      <c r="M90" s="18" t="str">
        <f>IFERROR(__xludf.DUMMYFUNCTION("""COMPUTED_VALUE"""),"Клубника Земляника ")</f>
        <v>Клубника Земляника </v>
      </c>
      <c r="N90" s="18" t="str">
        <f>IFERROR(__xludf.DUMMYFUNCTION("""COMPUTED_VALUE"""),"Клубничный Мохито ")</f>
        <v>Клубничный Мохито </v>
      </c>
      <c r="O90" s="18" t="str">
        <f>IFERROR(__xludf.DUMMYFUNCTION("""COMPUTED_VALUE"""),"Манго Грейпфрут ")</f>
        <v>Манго Грейпфрут </v>
      </c>
      <c r="P90" s="18" t="str">
        <f>IFERROR(__xludf.DUMMYFUNCTION("""COMPUTED_VALUE"""),"Манго Персик Личи ")</f>
        <v>Манго Персик Личи </v>
      </c>
      <c r="Q90" s="18" t="str">
        <f>IFERROR(__xludf.DUMMYFUNCTION("""COMPUTED_VALUE"""),"Персик Бабл Гам ")</f>
        <v>Персик Бабл Гам </v>
      </c>
      <c r="R90" s="18" t="str">
        <f>IFERROR(__xludf.DUMMYFUNCTION("""COMPUTED_VALUE"""),"Садовые Ягоды ")</f>
        <v>Садовые Ягоды </v>
      </c>
      <c r="S90" s="18" t="str">
        <f>IFERROR(__xludf.DUMMYFUNCTION("""COMPUTED_VALUE"""),"Скитлс Лимон Лайм 2")</f>
        <v>Скитлс Лимон Лайм 2</v>
      </c>
      <c r="T90" s="18" t="str">
        <f>IFERROR(__xludf.DUMMYFUNCTION("""COMPUTED_VALUE"""),"Смородина Мармелад 1")</f>
        <v>Смородина Мармелад 1</v>
      </c>
      <c r="U90" s="18" t="str">
        <f>IFERROR(__xludf.DUMMYFUNCTION("""COMPUTED_VALUE"""),"Темная Вишня 1")</f>
        <v>Темная Вишня 1</v>
      </c>
      <c r="V90" s="18" t="str">
        <f>IFERROR(__xludf.DUMMYFUNCTION("""COMPUTED_VALUE"""),"Фруктовые Пластинки 1")</f>
        <v>Фруктовые Пластинки 1</v>
      </c>
      <c r="W90" s="18" t="str">
        <f>IFERROR(__xludf.DUMMYFUNCTION("""COMPUTED_VALUE"""),"Черника Ежевика 1")</f>
        <v>Черника Ежевика 1</v>
      </c>
      <c r="X90" s="18" t="str">
        <f>IFERROR(__xludf.DUMMYFUNCTION("""COMPUTED_VALUE"""),"Черника Малина 1")</f>
        <v>Черника Малина 1</v>
      </c>
      <c r="Y90" s="18" t="str">
        <f>IFERROR(__xludf.DUMMYFUNCTION("""COMPUTED_VALUE"""),"Черника Мята 2")</f>
        <v>Черника Мята 2</v>
      </c>
      <c r="Z90" s="18" t="str">
        <f>IFERROR(__xludf.DUMMYFUNCTION("""COMPUTED_VALUE"""),"Яблоко Виноград 2")</f>
        <v>Яблоко Виноград 2</v>
      </c>
      <c r="AA90" s="18" t="str">
        <f>IFERROR(__xludf.DUMMYFUNCTION("""COMPUTED_VALUE"""),"Яблоко Малина 4")</f>
        <v>Яблоко Малина 4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>
      <c r="A91" s="18" t="str">
        <f>IFERROR(__xludf.DUMMYFUNCTION("""COMPUTED_VALUE"""),"Кислый малиново-грейпфрутовый швепс")</f>
        <v>Кислый малиново-грейпфрутовый швепс</v>
      </c>
      <c r="B91" s="18" t="str">
        <f>IFERROR(__xludf.DUMMYFUNCTION("""COMPUTED_VALUE"""),"Ананас апельсин")</f>
        <v>Ананас апельсин</v>
      </c>
      <c r="C91" s="18" t="str">
        <f>IFERROR(__xludf.DUMMYFUNCTION("""COMPUTED_VALUE"""),"Пинаколада")</f>
        <v>Пинаколада</v>
      </c>
      <c r="D91" s="18" t="str">
        <f>IFERROR(__xludf.DUMMYFUNCTION("""COMPUTED_VALUE"""),"Мятный бабл гам")</f>
        <v>Мятный бабл гам</v>
      </c>
      <c r="E91" s="18" t="str">
        <f>IFERROR(__xludf.DUMMYFUNCTION("""COMPUTED_VALUE"""),"Мянго драгонфрут")</f>
        <v>Мянго драгонфрут</v>
      </c>
      <c r="F91" s="18" t="str">
        <f>IFERROR(__xludf.DUMMYFUNCTION("""COMPUTED_VALUE"""),"Клубничная фанта")</f>
        <v>Клубничная фанта</v>
      </c>
      <c r="G91" s="18" t="str">
        <f>IFERROR(__xludf.DUMMYFUNCTION("""COMPUTED_VALUE"""),"Клубничная арбуз")</f>
        <v>Клубничная арбуз</v>
      </c>
      <c r="H91" s="18" t="str">
        <f>IFERROR(__xludf.DUMMYFUNCTION("""COMPUTED_VALUE"""),"Кислый скитлс")</f>
        <v>Кислый скитлс</v>
      </c>
      <c r="I91" s="18" t="str">
        <f>IFERROR(__xludf.DUMMYFUNCTION("""COMPUTED_VALUE"""),"Кислый лайм арбуз")</f>
        <v>Кислый лайм арбуз</v>
      </c>
      <c r="J91" s="18" t="str">
        <f>IFERROR(__xludf.DUMMYFUNCTION("""COMPUTED_VALUE"""),"Тропический банан")</f>
        <v>Тропический банан</v>
      </c>
      <c r="K91" s="18" t="str">
        <f>IFERROR(__xludf.DUMMYFUNCTION("""COMPUTED_VALUE"""),"Яблочный энергетик")</f>
        <v>Яблочный энергетик</v>
      </c>
      <c r="L91" s="18" t="str">
        <f>IFERROR(__xludf.DUMMYFUNCTION("""COMPUTED_VALUE"""),"Барбарисовый лимонад")</f>
        <v>Барбарисовый лимонад</v>
      </c>
      <c r="M91" s="18" t="str">
        <f>IFERROR(__xludf.DUMMYFUNCTION("""COMPUTED_VALUE"""),"Лимонад виноград вишня")</f>
        <v>Лимонад виноград вишня</v>
      </c>
      <c r="N91" s="18" t="str">
        <f>IFERROR(__xludf.DUMMYFUNCTION("""COMPUTED_VALUE"""),"Розовый лимонад")</f>
        <v>Розовый лимонад</v>
      </c>
      <c r="O91" s="18" t="str">
        <f>IFERROR(__xludf.DUMMYFUNCTION("""COMPUTED_VALUE"""),"Двойной манго")</f>
        <v>Двойной манго</v>
      </c>
      <c r="P91" s="18" t="str">
        <f>IFERROR(__xludf.DUMMYFUNCTION("""COMPUTED_VALUE"""),"Лесные ягоды ")</f>
        <v>Лесные ягоды </v>
      </c>
      <c r="Q91" s="18" t="str">
        <f>IFERROR(__xludf.DUMMYFUNCTION("""COMPUTED_VALUE"""),"Ежевика малина ")</f>
        <v>Ежевика малина </v>
      </c>
      <c r="R91" s="18" t="str">
        <f>IFERROR(__xludf.DUMMYFUNCTION("""COMPUTED_VALUE"""),"Смородиновый лимонад")</f>
        <v>Смородиновый лимонад</v>
      </c>
      <c r="S91" s="18" t="str">
        <f>IFERROR(__xludf.DUMMYFUNCTION("""COMPUTED_VALUE"""),"Кола вишня")</f>
        <v>Кола вишня</v>
      </c>
      <c r="T91" s="18" t="str">
        <f>IFERROR(__xludf.DUMMYFUNCTION("""COMPUTED_VALUE"""),"Манго арбуз")</f>
        <v>Манго арбуз</v>
      </c>
      <c r="U91" s="18" t="str">
        <f>IFERROR(__xludf.DUMMYFUNCTION("""COMPUTED_VALUE"""),"Алоэ виноград")</f>
        <v>Алоэ виноград</v>
      </c>
      <c r="V91" s="18" t="str">
        <f>IFERROR(__xludf.DUMMYFUNCTION("""COMPUTED_VALUE"""),"Банан клубника")</f>
        <v>Банан клубника</v>
      </c>
      <c r="W91" s="18" t="str">
        <f>IFERROR(__xludf.DUMMYFUNCTION("""COMPUTED_VALUE"""),"Малиновый мармелад")</f>
        <v>Малиновый мармелад</v>
      </c>
      <c r="X91" s="18" t="str">
        <f>IFERROR(__xludf.DUMMYFUNCTION("""COMPUTED_VALUE"""),"Клубника киви")</f>
        <v>Клубника киви</v>
      </c>
      <c r="Y91" s="18" t="str">
        <f>IFERROR(__xludf.DUMMYFUNCTION("""COMPUTED_VALUE"""),"Клюква лайм")</f>
        <v>Клюква лайм</v>
      </c>
      <c r="Z91" s="18" t="str">
        <f>IFERROR(__xludf.DUMMYFUNCTION("""COMPUTED_VALUE"""),"Гуава ананас")</f>
        <v>Гуава ананас</v>
      </c>
      <c r="AA91" s="18" t="str">
        <f>IFERROR(__xludf.DUMMYFUNCTION("""COMPUTED_VALUE"""),"Морс")</f>
        <v>Морс</v>
      </c>
      <c r="AB91" s="18" t="str">
        <f>IFERROR(__xludf.DUMMYFUNCTION("""COMPUTED_VALUE"""),"Красный апельсин")</f>
        <v>Красный апельсин</v>
      </c>
      <c r="AC91" s="18" t="str">
        <f>IFERROR(__xludf.DUMMYFUNCTION("""COMPUTED_VALUE"""),"Арбузная жвачка")</f>
        <v>Арбузная жвачка</v>
      </c>
      <c r="AD91" s="18" t="str">
        <f>IFERROR(__xludf.DUMMYFUNCTION("""COMPUTED_VALUE"""),"Смородина Виноград")</f>
        <v>Смородина Виноград</v>
      </c>
      <c r="AE91" s="18" t="str">
        <f>IFERROR(__xludf.DUMMYFUNCTION("""COMPUTED_VALUE"""),"Гранатовая Мармелад")</f>
        <v>Гранатовая Мармелад</v>
      </c>
      <c r="AF91" s="18" t="str">
        <f>IFERROR(__xludf.DUMMYFUNCTION("""COMPUTED_VALUE"""),"Яблоко Киви")</f>
        <v>Яблоко Киви</v>
      </c>
      <c r="AG91" s="18" t="str">
        <f>IFERROR(__xludf.DUMMYFUNCTION("""COMPUTED_VALUE"""),"Клубника Ежевика")</f>
        <v>Клубника Ежевика</v>
      </c>
      <c r="AH91" s="18" t="str">
        <f>IFERROR(__xludf.DUMMYFUNCTION("""COMPUTED_VALUE"""),"Клубничный Коктейль")</f>
        <v>Клубничный Коктейль</v>
      </c>
      <c r="AI91" s="18" t="str">
        <f>IFERROR(__xludf.DUMMYFUNCTION("""COMPUTED_VALUE"""),"Клюква Земляника ")</f>
        <v>Клюква Земляника </v>
      </c>
      <c r="AJ91" s="18" t="str">
        <f>IFERROR(__xludf.DUMMYFUNCTION("""COMPUTED_VALUE"""),"Какос Дыня")</f>
        <v>Какос Дыня</v>
      </c>
      <c r="AK91" s="18" t="str">
        <f>IFERROR(__xludf.DUMMYFUNCTION("""COMPUTED_VALUE"""),"Маракуйя мандарин")</f>
        <v>Маракуйя мандарин</v>
      </c>
      <c r="AL91" s="18" t="str">
        <f>IFERROR(__xludf.DUMMYFUNCTION("""COMPUTED_VALUE"""),"Персик кактус")</f>
        <v>Персик кактус</v>
      </c>
      <c r="AM91" s="18" t="str">
        <f>IFERROR(__xludf.DUMMYFUNCTION("""COMPUTED_VALUE"""),"Спрайт")</f>
        <v>Спрайт</v>
      </c>
      <c r="AN91" s="18" t="str">
        <f>IFERROR(__xludf.DUMMYFUNCTION("""COMPUTED_VALUE"""),"Черничная фанта")</f>
        <v>Черничная фанта</v>
      </c>
      <c r="AO91" s="18" t="str">
        <f>IFERROR(__xludf.DUMMYFUNCTION("""COMPUTED_VALUE"""),"Ягодная жвачка")</f>
        <v>Ягодная жвачка</v>
      </c>
      <c r="AP91" s="18" t="str">
        <f>IFERROR(__xludf.DUMMYFUNCTION("""COMPUTED_VALUE"""),"Ягодный энергетик")</f>
        <v>Ягодный энергетик</v>
      </c>
      <c r="AQ91" s="18" t="str">
        <f>IFERROR(__xludf.DUMMYFUNCTION("""COMPUTED_VALUE"""),"Ягодный пунш ")</f>
        <v>Ягодный пунш </v>
      </c>
      <c r="AR91" s="18" t="str">
        <f>IFERROR(__xludf.DUMMYFUNCTION("""COMPUTED_VALUE"""),"Виноградный холс")</f>
        <v>Виноградный холс</v>
      </c>
      <c r="AS91" s="18" t="str">
        <f>IFERROR(__xludf.DUMMYFUNCTION("""COMPUTED_VALUE"""),"Грейпфрут смородина")</f>
        <v>Грейпфрут смородина</v>
      </c>
      <c r="AT91" s="18" t="str">
        <f>IFERROR(__xludf.DUMMYFUNCTION("""COMPUTED_VALUE"""),"Дыня персик")</f>
        <v>Дыня персик</v>
      </c>
      <c r="AU91" s="18" t="str">
        <f>IFERROR(__xludf.DUMMYFUNCTION("""COMPUTED_VALUE"""),"Земляника виноград")</f>
        <v>Земляника виноград</v>
      </c>
      <c r="AV91" s="18" t="str">
        <f>IFERROR(__xludf.DUMMYFUNCTION("""COMPUTED_VALUE"""),"Киви маракуйя гуава")</f>
        <v>Киви маракуйя гуава</v>
      </c>
      <c r="AW91" s="18" t="str">
        <f>IFERROR(__xludf.DUMMYFUNCTION("""COMPUTED_VALUE"""),"Кислые вишнёвые червячки")</f>
        <v>Кислые вишнёвые червячки</v>
      </c>
      <c r="AX91" s="18" t="str">
        <f>IFERROR(__xludf.DUMMYFUNCTION("""COMPUTED_VALUE"""),"Кислые чернично-малиновое червячки")</f>
        <v>Кислые чернично-малиновое червячки</v>
      </c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>
      <c r="A130" s="18" t="str">
        <f>IFERROR(__xludf.DUMMYFUNCTION("""COMPUTED_VALUE"""),"Ананас киви")</f>
        <v>Ананас киви</v>
      </c>
      <c r="B130" s="18" t="str">
        <f>IFERROR(__xludf.DUMMYFUNCTION("""COMPUTED_VALUE"""),"Арбузный смузи")</f>
        <v>Арбузный смузи</v>
      </c>
      <c r="C130" s="18" t="str">
        <f>IFERROR(__xludf.DUMMYFUNCTION("""COMPUTED_VALUE"""),"Виноградная фанта")</f>
        <v>Виноградная фанта</v>
      </c>
      <c r="D130" s="18" t="str">
        <f>IFERROR(__xludf.DUMMYFUNCTION("""COMPUTED_VALUE"""),"Вишневый морс")</f>
        <v>Вишневый морс</v>
      </c>
      <c r="E130" s="18" t="str">
        <f>IFERROR(__xludf.DUMMYFUNCTION("""COMPUTED_VALUE"""),"Гранатовый мармелад")</f>
        <v>Гранатовый мармелад</v>
      </c>
      <c r="F130" s="18" t="str">
        <f>IFERROR(__xludf.DUMMYFUNCTION("""COMPUTED_VALUE"""),"Грейпфрут киви")</f>
        <v>Грейпфрут киви</v>
      </c>
      <c r="G130" s="18" t="str">
        <f>IFERROR(__xludf.DUMMYFUNCTION("""COMPUTED_VALUE"""),"Ежевика мята")</f>
        <v>Ежевика мята</v>
      </c>
      <c r="H130" s="18" t="str">
        <f>IFERROR(__xludf.DUMMYFUNCTION("""COMPUTED_VALUE"""),"Киви манго")</f>
        <v>Киви манго</v>
      </c>
      <c r="I130" s="18" t="str">
        <f>IFERROR(__xludf.DUMMYFUNCTION("""COMPUTED_VALUE"""),"Клубника манго")</f>
        <v>Клубника манго</v>
      </c>
      <c r="J130" s="18" t="str">
        <f>IFERROR(__xludf.DUMMYFUNCTION("""COMPUTED_VALUE"""),"черника грейфрут ")</f>
        <v>черника грейфрут </v>
      </c>
      <c r="K130" s="18" t="str">
        <f>IFERROR(__xludf.DUMMYFUNCTION("""COMPUTED_VALUE"""),"Малина лайм")</f>
        <v>Малина лайм</v>
      </c>
      <c r="L130" s="18" t="str">
        <f>IFERROR(__xludf.DUMMYFUNCTION("""COMPUTED_VALUE"""),"Манго арбуз ")</f>
        <v>Манго арбуз </v>
      </c>
      <c r="M130" s="18" t="str">
        <f>IFERROR(__xludf.DUMMYFUNCTION("""COMPUTED_VALUE"""),"Малиновый чай с жасмином")</f>
        <v>Малиновый чай с жасмином</v>
      </c>
      <c r="N130" s="18" t="str">
        <f>IFERROR(__xludf.DUMMYFUNCTION("""COMPUTED_VALUE"""),"малина  апельсин ")</f>
        <v>малина  апельсин </v>
      </c>
      <c r="O130" s="18" t="str">
        <f>IFERROR(__xludf.DUMMYFUNCTION("""COMPUTED_VALUE"""),"Манго апельсин")</f>
        <v>Манго апельсин</v>
      </c>
      <c r="P130" s="18" t="str">
        <f>IFERROR(__xludf.DUMMYFUNCTION("""COMPUTED_VALUE"""),"Ред булл")</f>
        <v>Ред булл</v>
      </c>
      <c r="Q130" s="18" t="str">
        <f>IFERROR(__xludf.DUMMYFUNCTION("""COMPUTED_VALUE"""),"Спрайт")</f>
        <v>Спрайт</v>
      </c>
      <c r="R130" s="18" t="str">
        <f>IFERROR(__xludf.DUMMYFUNCTION("""COMPUTED_VALUE"""),"ананас клюква ")</f>
        <v>ананас клюква </v>
      </c>
      <c r="S130" s="18" t="str">
        <f>IFERROR(__xludf.DUMMYFUNCTION("""COMPUTED_VALUE"""),"Тархун")</f>
        <v>Тархун</v>
      </c>
      <c r="T130" s="18" t="str">
        <f>IFERROR(__xludf.DUMMYFUNCTION("""COMPUTED_VALUE"""),"алоэ Виноград ")</f>
        <v>алоэ Виноград </v>
      </c>
      <c r="U130" s="18" t="str">
        <f>IFERROR(__xludf.DUMMYFUNCTION("""COMPUTED_VALUE"""),"Фруктовая жвачка")</f>
        <v>Фруктовая жвачка</v>
      </c>
      <c r="V130" s="18" t="str">
        <f>IFERROR(__xludf.DUMMYFUNCTION("""COMPUTED_VALUE"""),"Холодная кола")</f>
        <v>Холодная кола</v>
      </c>
      <c r="W130" s="18" t="str">
        <f>IFERROR(__xludf.DUMMYFUNCTION("""COMPUTED_VALUE"""),"Черная смородина клюква")</f>
        <v>Черная смородина клюква</v>
      </c>
      <c r="X130" s="18" t="str">
        <f>IFERROR(__xludf.DUMMYFUNCTION("""COMPUTED_VALUE"""),"Черника арбуз")</f>
        <v>Черника арбуз</v>
      </c>
      <c r="Y130" s="18" t="str">
        <f>IFERROR(__xludf.DUMMYFUNCTION("""COMPUTED_VALUE"""),"Яблоко черника")</f>
        <v>Яблоко черника</v>
      </c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</row>
    <row r="131">
      <c r="A131" s="18" t="str">
        <f>IFERROR(__xludf.DUMMYFUNCTION("""COMPUTED_VALUE"""),"Ананас киви")</f>
        <v>Ананас киви</v>
      </c>
      <c r="B131" s="18" t="str">
        <f>IFERROR(__xludf.DUMMYFUNCTION("""COMPUTED_VALUE"""),"Арбузный смузи")</f>
        <v>Арбузный смузи</v>
      </c>
      <c r="C131" s="18" t="str">
        <f>IFERROR(__xludf.DUMMYFUNCTION("""COMPUTED_VALUE"""),"Виноградная фанта")</f>
        <v>Виноградная фанта</v>
      </c>
      <c r="D131" s="18" t="str">
        <f>IFERROR(__xludf.DUMMYFUNCTION("""COMPUTED_VALUE"""),"Вишневый морс")</f>
        <v>Вишневый морс</v>
      </c>
      <c r="E131" s="18" t="str">
        <f>IFERROR(__xludf.DUMMYFUNCTION("""COMPUTED_VALUE"""),"Гранатовый мармелад")</f>
        <v>Гранатовый мармелад</v>
      </c>
      <c r="F131" s="18" t="str">
        <f>IFERROR(__xludf.DUMMYFUNCTION("""COMPUTED_VALUE"""),"Грейпфрут киви")</f>
        <v>Грейпфрут киви</v>
      </c>
      <c r="G131" s="18" t="str">
        <f>IFERROR(__xludf.DUMMYFUNCTION("""COMPUTED_VALUE"""),"Ежевика мята")</f>
        <v>Ежевика мята</v>
      </c>
      <c r="H131" s="18" t="str">
        <f>IFERROR(__xludf.DUMMYFUNCTION("""COMPUTED_VALUE"""),"Киви манго")</f>
        <v>Киви манго</v>
      </c>
      <c r="I131" s="18" t="str">
        <f>IFERROR(__xludf.DUMMYFUNCTION("""COMPUTED_VALUE"""),"Клубника манго")</f>
        <v>Клубника манго</v>
      </c>
      <c r="J131" s="18" t="str">
        <f>IFERROR(__xludf.DUMMYFUNCTION("""COMPUTED_VALUE"""),"черника грейфрут ")</f>
        <v>черника грейфрут </v>
      </c>
      <c r="K131" s="18" t="str">
        <f>IFERROR(__xludf.DUMMYFUNCTION("""COMPUTED_VALUE"""),"Малина лайм")</f>
        <v>Малина лайм</v>
      </c>
      <c r="L131" s="18" t="str">
        <f>IFERROR(__xludf.DUMMYFUNCTION("""COMPUTED_VALUE"""),"Манго арбуз ")</f>
        <v>Манго арбуз </v>
      </c>
      <c r="M131" s="18" t="str">
        <f>IFERROR(__xludf.DUMMYFUNCTION("""COMPUTED_VALUE"""),"Малиновый чай с жасмином")</f>
        <v>Малиновый чай с жасмином</v>
      </c>
      <c r="N131" s="18" t="str">
        <f>IFERROR(__xludf.DUMMYFUNCTION("""COMPUTED_VALUE"""),"малина  апельсин ")</f>
        <v>малина  апельсин </v>
      </c>
      <c r="O131" s="18" t="str">
        <f>IFERROR(__xludf.DUMMYFUNCTION("""COMPUTED_VALUE"""),"Манго апельсин")</f>
        <v>Манго апельсин</v>
      </c>
      <c r="P131" s="18" t="str">
        <f>IFERROR(__xludf.DUMMYFUNCTION("""COMPUTED_VALUE"""),"Ред булл")</f>
        <v>Ред булл</v>
      </c>
      <c r="Q131" s="18" t="str">
        <f>IFERROR(__xludf.DUMMYFUNCTION("""COMPUTED_VALUE"""),"Спрайт")</f>
        <v>Спрайт</v>
      </c>
      <c r="R131" s="18" t="str">
        <f>IFERROR(__xludf.DUMMYFUNCTION("""COMPUTED_VALUE"""),"ананас клюква ")</f>
        <v>ананас клюква </v>
      </c>
      <c r="S131" s="18" t="str">
        <f>IFERROR(__xludf.DUMMYFUNCTION("""COMPUTED_VALUE"""),"Тархун")</f>
        <v>Тархун</v>
      </c>
      <c r="T131" s="18" t="str">
        <f>IFERROR(__xludf.DUMMYFUNCTION("""COMPUTED_VALUE"""),"алоэ Виноград ")</f>
        <v>алоэ Виноград </v>
      </c>
      <c r="U131" s="18" t="str">
        <f>IFERROR(__xludf.DUMMYFUNCTION("""COMPUTED_VALUE"""),"Фруктовая жвачка")</f>
        <v>Фруктовая жвачка</v>
      </c>
      <c r="V131" s="18" t="str">
        <f>IFERROR(__xludf.DUMMYFUNCTION("""COMPUTED_VALUE"""),"Холодная кола")</f>
        <v>Холодная кола</v>
      </c>
      <c r="W131" s="18" t="str">
        <f>IFERROR(__xludf.DUMMYFUNCTION("""COMPUTED_VALUE"""),"Черная смородина клюква")</f>
        <v>Черная смородина клюква</v>
      </c>
      <c r="X131" s="18" t="str">
        <f>IFERROR(__xludf.DUMMYFUNCTION("""COMPUTED_VALUE"""),"Черника арбуз")</f>
        <v>Черника арбуз</v>
      </c>
      <c r="Y131" s="18" t="str">
        <f>IFERROR(__xludf.DUMMYFUNCTION("""COMPUTED_VALUE"""),"Яблоко черника")</f>
        <v>Яблоко черника</v>
      </c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</row>
    <row r="132">
      <c r="A132" s="18" t="str">
        <f>IFERROR(__xludf.DUMMYFUNCTION("""COMPUTED_VALUE"""),"0.4")</f>
        <v>0.4</v>
      </c>
      <c r="B132" s="18" t="str">
        <f>IFERROR(__xludf.DUMMYFUNCTION("""COMPUTED_VALUE"""),"0.6")</f>
        <v>0.6</v>
      </c>
      <c r="C132" s="18" t="str">
        <f>IFERROR(__xludf.DUMMYFUNCTION("""COMPUTED_VALUE"""),"0.7")</f>
        <v>0.7</v>
      </c>
      <c r="D132" s="18" t="str">
        <f>IFERROR(__xludf.DUMMYFUNCTION("""COMPUTED_VALUE"""),"0.8")</f>
        <v>0.8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</row>
    <row r="133">
      <c r="A133" s="18" t="str">
        <f>IFERROR(__xludf.DUMMYFUNCTION("""COMPUTED_VALUE"""),"Арбуз Малина ")</f>
        <v>Арбуз Малина </v>
      </c>
      <c r="B133" s="18" t="str">
        <f>IFERROR(__xludf.DUMMYFUNCTION("""COMPUTED_VALUE"""),"Банан Кокос ")</f>
        <v>Банан Кокос </v>
      </c>
      <c r="C133" s="18" t="str">
        <f>IFERROR(__xludf.DUMMYFUNCTION("""COMPUTED_VALUE"""),"Барбарисовый Энергетик ")</f>
        <v>Барбарисовый Энергетик </v>
      </c>
      <c r="D133" s="18" t="str">
        <f>IFERROR(__xludf.DUMMYFUNCTION("""COMPUTED_VALUE"""),"Виноградный Энергетик")</f>
        <v>Виноградный Энергетик</v>
      </c>
      <c r="E133" s="18" t="str">
        <f>IFERROR(__xludf.DUMMYFUNCTION("""COMPUTED_VALUE"""),"Гранат Клубника ")</f>
        <v>Гранат Клубника </v>
      </c>
      <c r="F133" s="18" t="str">
        <f>IFERROR(__xludf.DUMMYFUNCTION("""COMPUTED_VALUE"""),"Гранат Смородина ")</f>
        <v>Гранат Смородина </v>
      </c>
      <c r="G133" s="18" t="str">
        <f>IFERROR(__xludf.DUMMYFUNCTION("""COMPUTED_VALUE"""),"Грейпфрутовый Швепс ")</f>
        <v>Грейпфрутовый Швепс </v>
      </c>
      <c r="H133" s="18" t="str">
        <f>IFERROR(__xludf.DUMMYFUNCTION("""COMPUTED_VALUE"""),"Земляника Драгонфрут ")</f>
        <v>Земляника Драгонфрут </v>
      </c>
      <c r="I133" s="18" t="str">
        <f>IFERROR(__xludf.DUMMYFUNCTION("""COMPUTED_VALUE"""),"Киви Личи ")</f>
        <v>Киви Личи </v>
      </c>
      <c r="J133" s="18" t="str">
        <f>IFERROR(__xludf.DUMMYFUNCTION("""COMPUTED_VALUE"""),"Киви Маракуйя Гуава ")</f>
        <v>Киви Маракуйя Гуава </v>
      </c>
      <c r="K133" s="18" t="str">
        <f>IFERROR(__xludf.DUMMYFUNCTION("""COMPUTED_VALUE"""),"Клубника Банан ")</f>
        <v>Клубника Банан </v>
      </c>
      <c r="L133" s="18" t="str">
        <f>IFERROR(__xludf.DUMMYFUNCTION("""COMPUTED_VALUE"""),"Клубника Вишня ")</f>
        <v>Клубника Вишня </v>
      </c>
      <c r="M133" s="18" t="str">
        <f>IFERROR(__xludf.DUMMYFUNCTION("""COMPUTED_VALUE"""),"Клубника Земляника ")</f>
        <v>Клубника Земляника </v>
      </c>
      <c r="N133" s="18" t="str">
        <f>IFERROR(__xludf.DUMMYFUNCTION("""COMPUTED_VALUE"""),"Клубничный Мохито ")</f>
        <v>Клубничный Мохито </v>
      </c>
      <c r="O133" s="18" t="str">
        <f>IFERROR(__xludf.DUMMYFUNCTION("""COMPUTED_VALUE"""),"Манго Грейпфрут ")</f>
        <v>Манго Грейпфрут </v>
      </c>
      <c r="P133" s="18" t="str">
        <f>IFERROR(__xludf.DUMMYFUNCTION("""COMPUTED_VALUE"""),"Манго Персик Личи ")</f>
        <v>Манго Персик Личи </v>
      </c>
      <c r="Q133" s="18" t="str">
        <f>IFERROR(__xludf.DUMMYFUNCTION("""COMPUTED_VALUE"""),"Персик Бабл Гам ")</f>
        <v>Персик Бабл Гам </v>
      </c>
      <c r="R133" s="18" t="str">
        <f>IFERROR(__xludf.DUMMYFUNCTION("""COMPUTED_VALUE"""),"Садовые Ягоды ")</f>
        <v>Садовые Ягоды </v>
      </c>
      <c r="S133" s="18" t="str">
        <f>IFERROR(__xludf.DUMMYFUNCTION("""COMPUTED_VALUE"""),"Скитлс Лимон Лайм 2")</f>
        <v>Скитлс Лимон Лайм 2</v>
      </c>
      <c r="T133" s="18" t="str">
        <f>IFERROR(__xludf.DUMMYFUNCTION("""COMPUTED_VALUE"""),"Смородина Мармелад 1")</f>
        <v>Смородина Мармелад 1</v>
      </c>
      <c r="U133" s="18" t="str">
        <f>IFERROR(__xludf.DUMMYFUNCTION("""COMPUTED_VALUE"""),"Темная Вишня 1")</f>
        <v>Темная Вишня 1</v>
      </c>
      <c r="V133" s="18" t="str">
        <f>IFERROR(__xludf.DUMMYFUNCTION("""COMPUTED_VALUE"""),"Фруктовые Пластинки 1")</f>
        <v>Фруктовые Пластинки 1</v>
      </c>
      <c r="W133" s="18" t="str">
        <f>IFERROR(__xludf.DUMMYFUNCTION("""COMPUTED_VALUE"""),"Черника Ежевика 1")</f>
        <v>Черника Ежевика 1</v>
      </c>
      <c r="X133" s="18" t="str">
        <f>IFERROR(__xludf.DUMMYFUNCTION("""COMPUTED_VALUE"""),"Черника Малина 1")</f>
        <v>Черника Малина 1</v>
      </c>
      <c r="Y133" s="18" t="str">
        <f>IFERROR(__xludf.DUMMYFUNCTION("""COMPUTED_VALUE"""),"Черника Мята 2")</f>
        <v>Черника Мята 2</v>
      </c>
      <c r="Z133" s="18" t="str">
        <f>IFERROR(__xludf.DUMMYFUNCTION("""COMPUTED_VALUE"""),"Яблоко Виноград 2")</f>
        <v>Яблоко Виноград 2</v>
      </c>
      <c r="AA133" s="18" t="str">
        <f>IFERROR(__xludf.DUMMYFUNCTION("""COMPUTED_VALUE"""),"Яблоко Малина 4")</f>
        <v>Яблоко Малина 4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</row>
    <row r="134">
      <c r="A134" s="18" t="str">
        <f>IFERROR(__xludf.DUMMYFUNCTION("""COMPUTED_VALUE"""),"Кислый малиново-грейпфрутовый швепс")</f>
        <v>Кислый малиново-грейпфрутовый швепс</v>
      </c>
      <c r="B134" s="18" t="str">
        <f>IFERROR(__xludf.DUMMYFUNCTION("""COMPUTED_VALUE"""),"Ананас апельсин")</f>
        <v>Ананас апельсин</v>
      </c>
      <c r="C134" s="18" t="str">
        <f>IFERROR(__xludf.DUMMYFUNCTION("""COMPUTED_VALUE"""),"Пинаколада")</f>
        <v>Пинаколада</v>
      </c>
      <c r="D134" s="18" t="str">
        <f>IFERROR(__xludf.DUMMYFUNCTION("""COMPUTED_VALUE"""),"Мятный бабл гам")</f>
        <v>Мятный бабл гам</v>
      </c>
      <c r="E134" s="18" t="str">
        <f>IFERROR(__xludf.DUMMYFUNCTION("""COMPUTED_VALUE"""),"Мянго драгонфрут")</f>
        <v>Мянго драгонфрут</v>
      </c>
      <c r="F134" s="18" t="str">
        <f>IFERROR(__xludf.DUMMYFUNCTION("""COMPUTED_VALUE"""),"Клубничная фанта")</f>
        <v>Клубничная фанта</v>
      </c>
      <c r="G134" s="18" t="str">
        <f>IFERROR(__xludf.DUMMYFUNCTION("""COMPUTED_VALUE"""),"Клубничная арбуз")</f>
        <v>Клубничная арбуз</v>
      </c>
      <c r="H134" s="18" t="str">
        <f>IFERROR(__xludf.DUMMYFUNCTION("""COMPUTED_VALUE"""),"Кислый скитлс")</f>
        <v>Кислый скитлс</v>
      </c>
      <c r="I134" s="18" t="str">
        <f>IFERROR(__xludf.DUMMYFUNCTION("""COMPUTED_VALUE"""),"Кислый лайм арбуз")</f>
        <v>Кислый лайм арбуз</v>
      </c>
      <c r="J134" s="18" t="str">
        <f>IFERROR(__xludf.DUMMYFUNCTION("""COMPUTED_VALUE"""),"Тропический банан")</f>
        <v>Тропический банан</v>
      </c>
      <c r="K134" s="18" t="str">
        <f>IFERROR(__xludf.DUMMYFUNCTION("""COMPUTED_VALUE"""),"Яблочный энергетик")</f>
        <v>Яблочный энергетик</v>
      </c>
      <c r="L134" s="18" t="str">
        <f>IFERROR(__xludf.DUMMYFUNCTION("""COMPUTED_VALUE"""),"Барбарисовый лимонад")</f>
        <v>Барбарисовый лимонад</v>
      </c>
      <c r="M134" s="18" t="str">
        <f>IFERROR(__xludf.DUMMYFUNCTION("""COMPUTED_VALUE"""),"Лимонад виноград вишня")</f>
        <v>Лимонад виноград вишня</v>
      </c>
      <c r="N134" s="18" t="str">
        <f>IFERROR(__xludf.DUMMYFUNCTION("""COMPUTED_VALUE"""),"Розовый лимонад")</f>
        <v>Розовый лимонад</v>
      </c>
      <c r="O134" s="18" t="str">
        <f>IFERROR(__xludf.DUMMYFUNCTION("""COMPUTED_VALUE"""),"Двойной манго")</f>
        <v>Двойной манго</v>
      </c>
      <c r="P134" s="18" t="str">
        <f>IFERROR(__xludf.DUMMYFUNCTION("""COMPUTED_VALUE"""),"Лесные ягоды ")</f>
        <v>Лесные ягоды </v>
      </c>
      <c r="Q134" s="18" t="str">
        <f>IFERROR(__xludf.DUMMYFUNCTION("""COMPUTED_VALUE"""),"Ежевика малина ")</f>
        <v>Ежевика малина </v>
      </c>
      <c r="R134" s="18" t="str">
        <f>IFERROR(__xludf.DUMMYFUNCTION("""COMPUTED_VALUE"""),"Смородиновый лимонад")</f>
        <v>Смородиновый лимонад</v>
      </c>
      <c r="S134" s="18" t="str">
        <f>IFERROR(__xludf.DUMMYFUNCTION("""COMPUTED_VALUE"""),"Кола вишня")</f>
        <v>Кола вишня</v>
      </c>
      <c r="T134" s="18" t="str">
        <f>IFERROR(__xludf.DUMMYFUNCTION("""COMPUTED_VALUE"""),"Манго арбуз")</f>
        <v>Манго арбуз</v>
      </c>
      <c r="U134" s="18" t="str">
        <f>IFERROR(__xludf.DUMMYFUNCTION("""COMPUTED_VALUE"""),"Алоэ виноград")</f>
        <v>Алоэ виноград</v>
      </c>
      <c r="V134" s="18" t="str">
        <f>IFERROR(__xludf.DUMMYFUNCTION("""COMPUTED_VALUE"""),"Банан клубника")</f>
        <v>Банан клубника</v>
      </c>
      <c r="W134" s="18" t="str">
        <f>IFERROR(__xludf.DUMMYFUNCTION("""COMPUTED_VALUE"""),"Малиновый мармелад")</f>
        <v>Малиновый мармелад</v>
      </c>
      <c r="X134" s="18" t="str">
        <f>IFERROR(__xludf.DUMMYFUNCTION("""COMPUTED_VALUE"""),"Клубника киви")</f>
        <v>Клубника киви</v>
      </c>
      <c r="Y134" s="18" t="str">
        <f>IFERROR(__xludf.DUMMYFUNCTION("""COMPUTED_VALUE"""),"Клюква лайм")</f>
        <v>Клюква лайм</v>
      </c>
      <c r="Z134" s="18" t="str">
        <f>IFERROR(__xludf.DUMMYFUNCTION("""COMPUTED_VALUE"""),"Гуава ананас")</f>
        <v>Гуава ананас</v>
      </c>
      <c r="AA134" s="18" t="str">
        <f>IFERROR(__xludf.DUMMYFUNCTION("""COMPUTED_VALUE"""),"Морс")</f>
        <v>Морс</v>
      </c>
      <c r="AB134" s="18" t="str">
        <f>IFERROR(__xludf.DUMMYFUNCTION("""COMPUTED_VALUE"""),"Красный апельсин")</f>
        <v>Красный апельсин</v>
      </c>
      <c r="AC134" s="18" t="str">
        <f>IFERROR(__xludf.DUMMYFUNCTION("""COMPUTED_VALUE"""),"Арбузная жвачка")</f>
        <v>Арбузная жвачка</v>
      </c>
      <c r="AD134" s="18" t="str">
        <f>IFERROR(__xludf.DUMMYFUNCTION("""COMPUTED_VALUE"""),"Смородина Виноград")</f>
        <v>Смородина Виноград</v>
      </c>
      <c r="AE134" s="18" t="str">
        <f>IFERROR(__xludf.DUMMYFUNCTION("""COMPUTED_VALUE"""),"Гранатовая Мармелад")</f>
        <v>Гранатовая Мармелад</v>
      </c>
      <c r="AF134" s="18" t="str">
        <f>IFERROR(__xludf.DUMMYFUNCTION("""COMPUTED_VALUE"""),"Яблоко Киви")</f>
        <v>Яблоко Киви</v>
      </c>
      <c r="AG134" s="18" t="str">
        <f>IFERROR(__xludf.DUMMYFUNCTION("""COMPUTED_VALUE"""),"Клубника Ежевика")</f>
        <v>Клубника Ежевика</v>
      </c>
      <c r="AH134" s="18" t="str">
        <f>IFERROR(__xludf.DUMMYFUNCTION("""COMPUTED_VALUE"""),"Клубничный Коктейль")</f>
        <v>Клубничный Коктейль</v>
      </c>
      <c r="AI134" s="18" t="str">
        <f>IFERROR(__xludf.DUMMYFUNCTION("""COMPUTED_VALUE"""),"Клюква Земляника ")</f>
        <v>Клюква Земляника </v>
      </c>
      <c r="AJ134" s="18" t="str">
        <f>IFERROR(__xludf.DUMMYFUNCTION("""COMPUTED_VALUE"""),"Какос Дыня")</f>
        <v>Какос Дыня</v>
      </c>
      <c r="AK134" s="18" t="str">
        <f>IFERROR(__xludf.DUMMYFUNCTION("""COMPUTED_VALUE"""),"Маракуйя мандарин")</f>
        <v>Маракуйя мандарин</v>
      </c>
      <c r="AL134" s="18" t="str">
        <f>IFERROR(__xludf.DUMMYFUNCTION("""COMPUTED_VALUE"""),"Персик кактус")</f>
        <v>Персик кактус</v>
      </c>
      <c r="AM134" s="18" t="str">
        <f>IFERROR(__xludf.DUMMYFUNCTION("""COMPUTED_VALUE"""),"Спрайт")</f>
        <v>Спрайт</v>
      </c>
      <c r="AN134" s="18" t="str">
        <f>IFERROR(__xludf.DUMMYFUNCTION("""COMPUTED_VALUE"""),"Черничная фанта")</f>
        <v>Черничная фанта</v>
      </c>
      <c r="AO134" s="18" t="str">
        <f>IFERROR(__xludf.DUMMYFUNCTION("""COMPUTED_VALUE"""),"Ягодная жвачка")</f>
        <v>Ягодная жвачка</v>
      </c>
      <c r="AP134" s="18" t="str">
        <f>IFERROR(__xludf.DUMMYFUNCTION("""COMPUTED_VALUE"""),"Ягодный энергетик")</f>
        <v>Ягодный энергетик</v>
      </c>
      <c r="AQ134" s="18" t="str">
        <f>IFERROR(__xludf.DUMMYFUNCTION("""COMPUTED_VALUE"""),"Ягодный пунш ")</f>
        <v>Ягодный пунш </v>
      </c>
      <c r="AR134" s="18" t="str">
        <f>IFERROR(__xludf.DUMMYFUNCTION("""COMPUTED_VALUE"""),"Виноградный холс")</f>
        <v>Виноградный холс</v>
      </c>
      <c r="AS134" s="18" t="str">
        <f>IFERROR(__xludf.DUMMYFUNCTION("""COMPUTED_VALUE"""),"Грейпфрут смородина")</f>
        <v>Грейпфрут смородина</v>
      </c>
      <c r="AT134" s="18" t="str">
        <f>IFERROR(__xludf.DUMMYFUNCTION("""COMPUTED_VALUE"""),"Дыня персик")</f>
        <v>Дыня персик</v>
      </c>
      <c r="AU134" s="18" t="str">
        <f>IFERROR(__xludf.DUMMYFUNCTION("""COMPUTED_VALUE"""),"Земляника виноград")</f>
        <v>Земляника виноград</v>
      </c>
      <c r="AV134" s="18" t="str">
        <f>IFERROR(__xludf.DUMMYFUNCTION("""COMPUTED_VALUE"""),"Киви маракуйя гуава")</f>
        <v>Киви маракуйя гуава</v>
      </c>
      <c r="AW134" s="18" t="str">
        <f>IFERROR(__xludf.DUMMYFUNCTION("""COMPUTED_VALUE"""),"Кислые вишнёвые червячки")</f>
        <v>Кислые вишнёвые червячки</v>
      </c>
      <c r="AX134" s="18" t="str">
        <f>IFERROR(__xludf.DUMMYFUNCTION("""COMPUTED_VALUE"""),"Кислые чернично-малиновое червячки")</f>
        <v>Кислые чернично-малиновое червячки</v>
      </c>
    </row>
    <row r="135">
      <c r="A135" s="18" t="str">
        <f>IFERROR(__xludf.DUMMYFUNCTION("""COMPUTED_VALUE"""),"0.4")</f>
        <v>0.4</v>
      </c>
      <c r="B135" s="18" t="str">
        <f>IFERROR(__xludf.DUMMYFUNCTION("""COMPUTED_VALUE"""),"0.6")</f>
        <v>0.6</v>
      </c>
      <c r="C135" s="18" t="str">
        <f>IFERROR(__xludf.DUMMYFUNCTION("""COMPUTED_VALUE"""),"0.7")</f>
        <v>0.7</v>
      </c>
      <c r="D135" s="18" t="str">
        <f>IFERROR(__xludf.DUMMYFUNCTION("""COMPUTED_VALUE"""),"0.8")</f>
        <v>0.8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</row>
    <row r="136">
      <c r="A136" s="18" t="str">
        <f>IFERROR(__xludf.DUMMYFUNCTION("""COMPUTED_VALUE"""),"Арбуз Малина ")</f>
        <v>Арбуз Малина </v>
      </c>
      <c r="B136" s="18" t="str">
        <f>IFERROR(__xludf.DUMMYFUNCTION("""COMPUTED_VALUE"""),"Банан Кокос ")</f>
        <v>Банан Кокос </v>
      </c>
      <c r="C136" s="18" t="str">
        <f>IFERROR(__xludf.DUMMYFUNCTION("""COMPUTED_VALUE"""),"Барбарисовый Энергетик ")</f>
        <v>Барбарисовый Энергетик </v>
      </c>
      <c r="D136" s="18" t="str">
        <f>IFERROR(__xludf.DUMMYFUNCTION("""COMPUTED_VALUE"""),"Виноградный Энергетик")</f>
        <v>Виноградный Энергетик</v>
      </c>
      <c r="E136" s="18" t="str">
        <f>IFERROR(__xludf.DUMMYFUNCTION("""COMPUTED_VALUE"""),"Гранат Клубника ")</f>
        <v>Гранат Клубника </v>
      </c>
      <c r="F136" s="18" t="str">
        <f>IFERROR(__xludf.DUMMYFUNCTION("""COMPUTED_VALUE"""),"Гранат Смородина ")</f>
        <v>Гранат Смородина </v>
      </c>
      <c r="G136" s="18" t="str">
        <f>IFERROR(__xludf.DUMMYFUNCTION("""COMPUTED_VALUE"""),"Грейпфрутовый Швепс ")</f>
        <v>Грейпфрутовый Швепс </v>
      </c>
      <c r="H136" s="18" t="str">
        <f>IFERROR(__xludf.DUMMYFUNCTION("""COMPUTED_VALUE"""),"Земляника Драгонфрут ")</f>
        <v>Земляника Драгонфрут </v>
      </c>
      <c r="I136" s="18" t="str">
        <f>IFERROR(__xludf.DUMMYFUNCTION("""COMPUTED_VALUE"""),"Киви Личи ")</f>
        <v>Киви Личи </v>
      </c>
      <c r="J136" s="18" t="str">
        <f>IFERROR(__xludf.DUMMYFUNCTION("""COMPUTED_VALUE"""),"Киви Маракуйя Гуава ")</f>
        <v>Киви Маракуйя Гуава </v>
      </c>
      <c r="K136" s="18" t="str">
        <f>IFERROR(__xludf.DUMMYFUNCTION("""COMPUTED_VALUE"""),"Клубника Банан ")</f>
        <v>Клубника Банан </v>
      </c>
      <c r="L136" s="18" t="str">
        <f>IFERROR(__xludf.DUMMYFUNCTION("""COMPUTED_VALUE"""),"Клубника Вишня ")</f>
        <v>Клубника Вишня </v>
      </c>
      <c r="M136" s="18" t="str">
        <f>IFERROR(__xludf.DUMMYFUNCTION("""COMPUTED_VALUE"""),"Клубника Земляника ")</f>
        <v>Клубника Земляника </v>
      </c>
      <c r="N136" s="18" t="str">
        <f>IFERROR(__xludf.DUMMYFUNCTION("""COMPUTED_VALUE"""),"Клубничный Мохито ")</f>
        <v>Клубничный Мохито </v>
      </c>
      <c r="O136" s="18" t="str">
        <f>IFERROR(__xludf.DUMMYFUNCTION("""COMPUTED_VALUE"""),"Манго Грейпфрут ")</f>
        <v>Манго Грейпфрут </v>
      </c>
      <c r="P136" s="18" t="str">
        <f>IFERROR(__xludf.DUMMYFUNCTION("""COMPUTED_VALUE"""),"Манго Персик Личи ")</f>
        <v>Манго Персик Личи </v>
      </c>
      <c r="Q136" s="18" t="str">
        <f>IFERROR(__xludf.DUMMYFUNCTION("""COMPUTED_VALUE"""),"Персик Бабл Гам ")</f>
        <v>Персик Бабл Гам </v>
      </c>
      <c r="R136" s="18" t="str">
        <f>IFERROR(__xludf.DUMMYFUNCTION("""COMPUTED_VALUE"""),"Садовые Ягоды ")</f>
        <v>Садовые Ягоды </v>
      </c>
      <c r="S136" s="18" t="str">
        <f>IFERROR(__xludf.DUMMYFUNCTION("""COMPUTED_VALUE"""),"Скитлс Лимон Лайм 2")</f>
        <v>Скитлс Лимон Лайм 2</v>
      </c>
      <c r="T136" s="18" t="str">
        <f>IFERROR(__xludf.DUMMYFUNCTION("""COMPUTED_VALUE"""),"Смородина Мармелад 1")</f>
        <v>Смородина Мармелад 1</v>
      </c>
      <c r="U136" s="18" t="str">
        <f>IFERROR(__xludf.DUMMYFUNCTION("""COMPUTED_VALUE"""),"Темная Вишня 1")</f>
        <v>Темная Вишня 1</v>
      </c>
      <c r="V136" s="18" t="str">
        <f>IFERROR(__xludf.DUMMYFUNCTION("""COMPUTED_VALUE"""),"Фруктовые Пластинки 1")</f>
        <v>Фруктовые Пластинки 1</v>
      </c>
      <c r="W136" s="18" t="str">
        <f>IFERROR(__xludf.DUMMYFUNCTION("""COMPUTED_VALUE"""),"Черника Ежевика 1")</f>
        <v>Черника Ежевика 1</v>
      </c>
      <c r="X136" s="18" t="str">
        <f>IFERROR(__xludf.DUMMYFUNCTION("""COMPUTED_VALUE"""),"Черника Малина 1")</f>
        <v>Черника Малина 1</v>
      </c>
      <c r="Y136" s="18" t="str">
        <f>IFERROR(__xludf.DUMMYFUNCTION("""COMPUTED_VALUE"""),"Черника Мята 2")</f>
        <v>Черника Мята 2</v>
      </c>
      <c r="Z136" s="18" t="str">
        <f>IFERROR(__xludf.DUMMYFUNCTION("""COMPUTED_VALUE"""),"Яблоко Виноград 2")</f>
        <v>Яблоко Виноград 2</v>
      </c>
      <c r="AA136" s="18" t="str">
        <f>IFERROR(__xludf.DUMMYFUNCTION("""COMPUTED_VALUE"""),"Яблоко Малина 4")</f>
        <v>Яблоко Малина 4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</row>
    <row r="137">
      <c r="A137" s="18" t="str">
        <f>IFERROR(__xludf.DUMMYFUNCTION("""COMPUTED_VALUE"""),"0.4")</f>
        <v>0.4</v>
      </c>
      <c r="B137" s="18" t="str">
        <f>IFERROR(__xludf.DUMMYFUNCTION("""COMPUTED_VALUE"""),"0.6")</f>
        <v>0.6</v>
      </c>
      <c r="C137" s="18" t="str">
        <f>IFERROR(__xludf.DUMMYFUNCTION("""COMPUTED_VALUE"""),"0.7")</f>
        <v>0.7</v>
      </c>
      <c r="D137" s="18" t="str">
        <f>IFERROR(__xludf.DUMMYFUNCTION("""COMPUTED_VALUE"""),"0.8")</f>
        <v>0.8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</row>
    <row r="138">
      <c r="A138" s="18" t="str">
        <f>IFERROR(__xludf.DUMMYFUNCTION("""COMPUTED_VALUE"""),"0.4")</f>
        <v>0.4</v>
      </c>
      <c r="B138" s="18" t="str">
        <f>IFERROR(__xludf.DUMMYFUNCTION("""COMPUTED_VALUE"""),"0.6")</f>
        <v>0.6</v>
      </c>
      <c r="C138" s="18" t="str">
        <f>IFERROR(__xludf.DUMMYFUNCTION("""COMPUTED_VALUE"""),"0.7")</f>
        <v>0.7</v>
      </c>
      <c r="D138" s="18" t="str">
        <f>IFERROR(__xludf.DUMMYFUNCTION("""COMPUTED_VALUE"""),"0.8")</f>
        <v>0.8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</row>
    <row r="139">
      <c r="A139" s="18" t="str">
        <f>IFERROR(__xludf.DUMMYFUNCTION("""COMPUTED_VALUE"""),"Арбуз Малина ")</f>
        <v>Арбуз Малина </v>
      </c>
      <c r="B139" s="18" t="str">
        <f>IFERROR(__xludf.DUMMYFUNCTION("""COMPUTED_VALUE"""),"Банан Кокос ")</f>
        <v>Банан Кокос </v>
      </c>
      <c r="C139" s="18" t="str">
        <f>IFERROR(__xludf.DUMMYFUNCTION("""COMPUTED_VALUE"""),"Барбарисовый Энергетик ")</f>
        <v>Барбарисовый Энергетик </v>
      </c>
      <c r="D139" s="18" t="str">
        <f>IFERROR(__xludf.DUMMYFUNCTION("""COMPUTED_VALUE"""),"Виноградный Энергетик")</f>
        <v>Виноградный Энергетик</v>
      </c>
      <c r="E139" s="18" t="str">
        <f>IFERROR(__xludf.DUMMYFUNCTION("""COMPUTED_VALUE"""),"Гранат Клубника ")</f>
        <v>Гранат Клубника </v>
      </c>
      <c r="F139" s="18" t="str">
        <f>IFERROR(__xludf.DUMMYFUNCTION("""COMPUTED_VALUE"""),"Гранат Смородина ")</f>
        <v>Гранат Смородина </v>
      </c>
      <c r="G139" s="18" t="str">
        <f>IFERROR(__xludf.DUMMYFUNCTION("""COMPUTED_VALUE"""),"Грейпфрутовый Швепс ")</f>
        <v>Грейпфрутовый Швепс </v>
      </c>
      <c r="H139" s="18" t="str">
        <f>IFERROR(__xludf.DUMMYFUNCTION("""COMPUTED_VALUE"""),"Земляника Драгонфрут ")</f>
        <v>Земляника Драгонфрут </v>
      </c>
      <c r="I139" s="18" t="str">
        <f>IFERROR(__xludf.DUMMYFUNCTION("""COMPUTED_VALUE"""),"Киви Личи ")</f>
        <v>Киви Личи </v>
      </c>
      <c r="J139" s="18" t="str">
        <f>IFERROR(__xludf.DUMMYFUNCTION("""COMPUTED_VALUE"""),"Киви Маракуйя Гуава ")</f>
        <v>Киви Маракуйя Гуава </v>
      </c>
      <c r="K139" s="18" t="str">
        <f>IFERROR(__xludf.DUMMYFUNCTION("""COMPUTED_VALUE"""),"Клубника Банан ")</f>
        <v>Клубника Банан </v>
      </c>
      <c r="L139" s="18" t="str">
        <f>IFERROR(__xludf.DUMMYFUNCTION("""COMPUTED_VALUE"""),"Клубника Вишня ")</f>
        <v>Клубника Вишня </v>
      </c>
      <c r="M139" s="18" t="str">
        <f>IFERROR(__xludf.DUMMYFUNCTION("""COMPUTED_VALUE"""),"Клубника Земляника ")</f>
        <v>Клубника Земляника </v>
      </c>
      <c r="N139" s="18" t="str">
        <f>IFERROR(__xludf.DUMMYFUNCTION("""COMPUTED_VALUE"""),"Клубничный Мохито ")</f>
        <v>Клубничный Мохито </v>
      </c>
      <c r="O139" s="18" t="str">
        <f>IFERROR(__xludf.DUMMYFUNCTION("""COMPUTED_VALUE"""),"Манго Грейпфрут ")</f>
        <v>Манго Грейпфрут </v>
      </c>
      <c r="P139" s="18" t="str">
        <f>IFERROR(__xludf.DUMMYFUNCTION("""COMPUTED_VALUE"""),"Манго Персик Личи ")</f>
        <v>Манго Персик Личи </v>
      </c>
      <c r="Q139" s="18" t="str">
        <f>IFERROR(__xludf.DUMMYFUNCTION("""COMPUTED_VALUE"""),"Персик Бабл Гам ")</f>
        <v>Персик Бабл Гам </v>
      </c>
      <c r="R139" s="18" t="str">
        <f>IFERROR(__xludf.DUMMYFUNCTION("""COMPUTED_VALUE"""),"Садовые Ягоды ")</f>
        <v>Садовые Ягоды </v>
      </c>
      <c r="S139" s="18" t="str">
        <f>IFERROR(__xludf.DUMMYFUNCTION("""COMPUTED_VALUE"""),"Скитлс Лимон Лайм 2")</f>
        <v>Скитлс Лимон Лайм 2</v>
      </c>
      <c r="T139" s="18" t="str">
        <f>IFERROR(__xludf.DUMMYFUNCTION("""COMPUTED_VALUE"""),"Смородина Мармелад 1")</f>
        <v>Смородина Мармелад 1</v>
      </c>
      <c r="U139" s="18" t="str">
        <f>IFERROR(__xludf.DUMMYFUNCTION("""COMPUTED_VALUE"""),"Темная Вишня 1")</f>
        <v>Темная Вишня 1</v>
      </c>
      <c r="V139" s="18" t="str">
        <f>IFERROR(__xludf.DUMMYFUNCTION("""COMPUTED_VALUE"""),"Фруктовые Пластинки 1")</f>
        <v>Фруктовые Пластинки 1</v>
      </c>
      <c r="W139" s="18" t="str">
        <f>IFERROR(__xludf.DUMMYFUNCTION("""COMPUTED_VALUE"""),"Черника Ежевика 1")</f>
        <v>Черника Ежевика 1</v>
      </c>
      <c r="X139" s="18" t="str">
        <f>IFERROR(__xludf.DUMMYFUNCTION("""COMPUTED_VALUE"""),"Черника Малина 1")</f>
        <v>Черника Малина 1</v>
      </c>
      <c r="Y139" s="18" t="str">
        <f>IFERROR(__xludf.DUMMYFUNCTION("""COMPUTED_VALUE"""),"Черника Мята 2")</f>
        <v>Черника Мята 2</v>
      </c>
      <c r="Z139" s="18" t="str">
        <f>IFERROR(__xludf.DUMMYFUNCTION("""COMPUTED_VALUE"""),"Яблоко Виноград 2")</f>
        <v>Яблоко Виноград 2</v>
      </c>
      <c r="AA139" s="18" t="str">
        <f>IFERROR(__xludf.DUMMYFUNCTION("""COMPUTED_VALUE"""),"Яблоко Малина 4")</f>
        <v>Яблоко Малина 4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</row>
    <row r="140">
      <c r="A140" s="18" t="str">
        <f>IFERROR(__xludf.DUMMYFUNCTION("""COMPUTED_VALUE"""),"Лесные ягоды")</f>
        <v>Лесные ягоды</v>
      </c>
      <c r="B140" s="18" t="str">
        <f>IFERROR(__xludf.DUMMYFUNCTION("""COMPUTED_VALUE"""),"Алоэ виноград ")</f>
        <v>Алоэ виноград </v>
      </c>
      <c r="C140" s="18" t="str">
        <f>IFERROR(__xludf.DUMMYFUNCTION("""COMPUTED_VALUE"""),"Апельсиновый адреналин")</f>
        <v>Апельсиновый адреналин</v>
      </c>
      <c r="D140" s="18" t="str">
        <f>IFERROR(__xludf.DUMMYFUNCTION("""COMPUTED_VALUE"""),"Клюква лайм")</f>
        <v>Клюква лайм</v>
      </c>
      <c r="E140" s="18" t="str">
        <f>IFERROR(__xludf.DUMMYFUNCTION("""COMPUTED_VALUE"""),"Виноградная фанта ")</f>
        <v>Виноградная фанта </v>
      </c>
      <c r="F140" s="18" t="str">
        <f>IFERROR(__xludf.DUMMYFUNCTION("""COMPUTED_VALUE"""),"Зеленый чай лемонграсс")</f>
        <v>Зеленый чай лемонграсс</v>
      </c>
      <c r="G140" s="18" t="str">
        <f>IFERROR(__xludf.DUMMYFUNCTION("""COMPUTED_VALUE"""),"Малина арбуз")</f>
        <v>Малина арбуз</v>
      </c>
      <c r="H140" s="18" t="str">
        <f>IFERROR(__xludf.DUMMYFUNCTION("""COMPUTED_VALUE"""),"Ананас персик")</f>
        <v>Ананас персик</v>
      </c>
      <c r="I140" s="18" t="str">
        <f>IFERROR(__xludf.DUMMYFUNCTION("""COMPUTED_VALUE"""),"Клубничный мохито ")</f>
        <v>Клубничный мохито </v>
      </c>
      <c r="J140" s="18" t="str">
        <f>IFERROR(__xludf.DUMMYFUNCTION("""COMPUTED_VALUE"""),"Яблоко лайм")</f>
        <v>Яблоко лайм</v>
      </c>
      <c r="K140" s="18" t="str">
        <f>IFERROR(__xludf.DUMMYFUNCTION("""COMPUTED_VALUE"""),"Спрайт арбуз лайм ")</f>
        <v>Спрайт арбуз лайм </v>
      </c>
      <c r="L140" s="18" t="str">
        <f>IFERROR(__xludf.DUMMYFUNCTION("""COMPUTED_VALUE"""),"Черничная фанта")</f>
        <v>Черничная фанта</v>
      </c>
      <c r="M140" s="18" t="str">
        <f>IFERROR(__xludf.DUMMYFUNCTION("""COMPUTED_VALUE"""),"Чёрная смородина")</f>
        <v>Чёрная смородина</v>
      </c>
      <c r="N140" s="18" t="str">
        <f>IFERROR(__xludf.DUMMYFUNCTION("""COMPUTED_VALUE"""),"Червячки голубика малина")</f>
        <v>Червячки голубика малина</v>
      </c>
      <c r="O140" s="18" t="str">
        <f>IFERROR(__xludf.DUMMYFUNCTION("""COMPUTED_VALUE"""),"Малина смородина ")</f>
        <v>Малина смородина </v>
      </c>
      <c r="P140" s="18" t="str">
        <f>IFERROR(__xludf.DUMMYFUNCTION("""COMPUTED_VALUE"""),"Черника лайм ")</f>
        <v>Черника лайм </v>
      </c>
      <c r="Q140" s="18" t="str">
        <f>IFERROR(__xludf.DUMMYFUNCTION("""COMPUTED_VALUE"""),"Виноградный чупа чупс")</f>
        <v>Виноградный чупа чупс</v>
      </c>
      <c r="R140" s="18" t="str">
        <f>IFERROR(__xludf.DUMMYFUNCTION("""COMPUTED_VALUE"""),"Киви лайм")</f>
        <v>Киви лайм</v>
      </c>
      <c r="S140" s="18" t="str">
        <f>IFERROR(__xludf.DUMMYFUNCTION("""COMPUTED_VALUE"""),"Ягодный морс")</f>
        <v>Ягодный морс</v>
      </c>
      <c r="T140" s="18" t="str">
        <f>IFERROR(__xludf.DUMMYFUNCTION("""COMPUTED_VALUE"""),"Фруктовый скитлс")</f>
        <v>Фруктовый скитлс</v>
      </c>
      <c r="U140" s="18" t="str">
        <f>IFERROR(__xludf.DUMMYFUNCTION("""COMPUTED_VALUE"""),"черника лимон ")</f>
        <v>черника лимон </v>
      </c>
      <c r="V140" s="18" t="str">
        <f>IFERROR(__xludf.DUMMYFUNCTION("""COMPUTED_VALUE"""),"Вишнёвая бомба")</f>
        <v>Вишнёвая бомба</v>
      </c>
      <c r="W140" s="18" t="str">
        <f>IFERROR(__xludf.DUMMYFUNCTION("""COMPUTED_VALUE"""),"Тропический манго")</f>
        <v>Тропический манго</v>
      </c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>
      <c r="A141" s="18" t="str">
        <f>IFERROR(__xludf.DUMMYFUNCTION("""COMPUTED_VALUE"""),"Смородина холс")</f>
        <v>Смородина холс</v>
      </c>
      <c r="B141" s="18" t="str">
        <f>IFERROR(__xludf.DUMMYFUNCTION("""COMPUTED_VALUE"""),"Тропические фрукты")</f>
        <v>Тропические фрукты</v>
      </c>
      <c r="C141" s="18" t="str">
        <f>IFERROR(__xludf.DUMMYFUNCTION("""COMPUTED_VALUE"""),"Черничная конфета")</f>
        <v>Черничная конфета</v>
      </c>
      <c r="D141" s="18" t="str">
        <f>IFERROR(__xludf.DUMMYFUNCTION("""COMPUTED_VALUE"""),"Яблоко вишня")</f>
        <v>Яблоко вишня</v>
      </c>
      <c r="E141" s="18" t="str">
        <f>IFERROR(__xludf.DUMMYFUNCTION("""COMPUTED_VALUE"""),"Виноград мята")</f>
        <v>Виноград мята</v>
      </c>
      <c r="F141" s="18" t="str">
        <f>IFERROR(__xludf.DUMMYFUNCTION("""COMPUTED_VALUE"""),"Виноград холс")</f>
        <v>Виноград холс</v>
      </c>
      <c r="G141" s="18" t="str">
        <f>IFERROR(__xludf.DUMMYFUNCTION("""COMPUTED_VALUE"""),"Грейпфрутовый лимонад")</f>
        <v>Грейпфрутовый лимонад</v>
      </c>
      <c r="H141" s="18" t="str">
        <f>IFERROR(__xludf.DUMMYFUNCTION("""COMPUTED_VALUE"""),"Дыня банан")</f>
        <v>Дыня банан</v>
      </c>
      <c r="I141" s="18" t="str">
        <f>IFERROR(__xludf.DUMMYFUNCTION("""COMPUTED_VALUE"""),"Ежевичный лимонад")</f>
        <v>Ежевичный лимонад</v>
      </c>
      <c r="J141" s="18" t="str">
        <f>IFERROR(__xludf.DUMMYFUNCTION("""COMPUTED_VALUE"""),"Земляничная конфета ")</f>
        <v>Земляничная конфета </v>
      </c>
      <c r="K141" s="18" t="str">
        <f>IFERROR(__xludf.DUMMYFUNCTION("""COMPUTED_VALUE"""),"Ананас манго ")</f>
        <v>Ананас манго </v>
      </c>
      <c r="L141" s="18" t="str">
        <f>IFERROR(__xludf.DUMMYFUNCTION("""COMPUTED_VALUE"""),"Жвачка черника мята ")</f>
        <v>Жвачка черника мята </v>
      </c>
      <c r="M141" s="18" t="str">
        <f>IFERROR(__xludf.DUMMYFUNCTION("""COMPUTED_VALUE"""),"Зеленый манго")</f>
        <v>Зеленый манго</v>
      </c>
      <c r="N141" s="18" t="str">
        <f>IFERROR(__xludf.DUMMYFUNCTION("""COMPUTED_VALUE"""),"Клюква брусника")</f>
        <v>Клюква брусника</v>
      </c>
      <c r="O141" s="18" t="str">
        <f>IFERROR(__xludf.DUMMYFUNCTION("""COMPUTED_VALUE"""),"Апельсин ")</f>
        <v>Апельсин </v>
      </c>
      <c r="P141" s="18" t="str">
        <f>IFERROR(__xludf.DUMMYFUNCTION("""COMPUTED_VALUE"""),"Кокос малина")</f>
        <v>Кокос малина</v>
      </c>
      <c r="Q141" s="18" t="str">
        <f>IFERROR(__xludf.DUMMYFUNCTION("""COMPUTED_VALUE"""),"Лимонные черви")</f>
        <v>Лимонные черви</v>
      </c>
      <c r="R141" s="18" t="str">
        <f>IFERROR(__xludf.DUMMYFUNCTION("""COMPUTED_VALUE"""),"Малиновый лимонад")</f>
        <v>Малиновый лимонад</v>
      </c>
      <c r="S141" s="18" t="str">
        <f>IFERROR(__xludf.DUMMYFUNCTION("""COMPUTED_VALUE"""),"Смородина малина")</f>
        <v>Смородина малина</v>
      </c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</row>
    <row r="142">
      <c r="A142" s="18" t="str">
        <f>IFERROR(__xludf.DUMMYFUNCTION("""COMPUTED_VALUE"""),"0.3")</f>
        <v>0.3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</row>
    <row r="143">
      <c r="A143" s="18" t="str">
        <f>IFERROR(__xludf.DUMMYFUNCTION("""COMPUTED_VALUE"""),"кислая земляника")</f>
        <v>кислая земляника</v>
      </c>
      <c r="B143" s="18" t="str">
        <f>IFERROR(__xludf.DUMMYFUNCTION("""COMPUTED_VALUE"""),"кислая фанта с черникой")</f>
        <v>кислая фанта с черникой</v>
      </c>
      <c r="C143" s="18" t="str">
        <f>IFERROR(__xludf.DUMMYFUNCTION("""COMPUTED_VALUE"""),"кислое харибо с колой и черешней")</f>
        <v>кислое харибо с колой и черешней</v>
      </c>
      <c r="D143" s="18" t="str">
        <f>IFERROR(__xludf.DUMMYFUNCTION("""COMPUTED_VALUE"""),"кислое яблочно клубничная шипучка")</f>
        <v>кислое яблочно клубничная шипучка</v>
      </c>
      <c r="E143" s="18" t="str">
        <f>IFERROR(__xludf.DUMMYFUNCTION("""COMPUTED_VALUE"""),"кислые желатинки маракуйя ананас")</f>
        <v>кислые желатинки маракуйя ананас</v>
      </c>
      <c r="F143" s="18" t="str">
        <f>IFERROR(__xludf.DUMMYFUNCTION("""COMPUTED_VALUE"""),"кислые ленточки маракуя манго")</f>
        <v>кислые ленточки маракуя манго</v>
      </c>
      <c r="G143" s="18" t="str">
        <f>IFERROR(__xludf.DUMMYFUNCTION("""COMPUTED_VALUE"""),"кислые мармеладные ягоды")</f>
        <v>кислые мармеладные ягоды</v>
      </c>
      <c r="H143" s="18" t="str">
        <f>IFERROR(__xludf.DUMMYFUNCTION("""COMPUTED_VALUE"""),"кислый виноград лайм")</f>
        <v>кислый виноград лайм</v>
      </c>
      <c r="I143" s="18" t="str">
        <f>IFERROR(__xludf.DUMMYFUNCTION("""COMPUTED_VALUE"""),"кислый грейпфрут с вишней")</f>
        <v>кислый грейпфрут с вишней</v>
      </c>
      <c r="J143" s="18" t="str">
        <f>IFERROR(__xludf.DUMMYFUNCTION("""COMPUTED_VALUE"""),"кислый леденец виноград киви яблоко")</f>
        <v>кислый леденец виноград киви яблоко</v>
      </c>
      <c r="K143" s="18" t="str">
        <f>IFERROR(__xludf.DUMMYFUNCTION("""COMPUTED_VALUE"""),"кислый лимонад арбуз лайм малина")</f>
        <v>кислый лимонад арбуз лайм малина</v>
      </c>
      <c r="L143" s="18" t="str">
        <f>IFERROR(__xludf.DUMMYFUNCTION("""COMPUTED_VALUE"""),"кислый персик клубника")</f>
        <v>кислый персик клубника</v>
      </c>
      <c r="M143" s="18" t="str">
        <f>IFERROR(__xludf.DUMMYFUNCTION("""COMPUTED_VALUE"""),"кислый яблочно лимонные колечки")</f>
        <v>кислый яблочно лимонные колечки</v>
      </c>
      <c r="N143" s="18" t="str">
        <f>IFERROR(__xludf.DUMMYFUNCTION("""COMPUTED_VALUE"""),"фанта апельсин с кислой малиной")</f>
        <v>фанта апельсин с кислой малиной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>
      <c r="A144" s="18" t="str">
        <f>IFERROR(__xludf.DUMMYFUNCTION("""COMPUTED_VALUE"""),"0.4")</f>
        <v>0.4</v>
      </c>
      <c r="B144" s="18" t="str">
        <f>IFERROR(__xludf.DUMMYFUNCTION("""COMPUTED_VALUE"""),"0.6")</f>
        <v>0.6</v>
      </c>
      <c r="C144" s="18" t="str">
        <f>IFERROR(__xludf.DUMMYFUNCTION("""COMPUTED_VALUE"""),"0.7")</f>
        <v>0.7</v>
      </c>
      <c r="D144" s="18" t="str">
        <f>IFERROR(__xludf.DUMMYFUNCTION("""COMPUTED_VALUE"""),"0.8")</f>
        <v>0.8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</row>
    <row r="145">
      <c r="A145" s="18" t="str">
        <f>IFERROR(__xludf.DUMMYFUNCTION("""COMPUTED_VALUE"""),"Кислый малиново-грейпфрутовый швепс")</f>
        <v>Кислый малиново-грейпфрутовый швепс</v>
      </c>
      <c r="B145" s="18" t="str">
        <f>IFERROR(__xludf.DUMMYFUNCTION("""COMPUTED_VALUE"""),"Ананас апельсин")</f>
        <v>Ананас апельсин</v>
      </c>
      <c r="C145" s="18" t="str">
        <f>IFERROR(__xludf.DUMMYFUNCTION("""COMPUTED_VALUE"""),"Пинаколада")</f>
        <v>Пинаколада</v>
      </c>
      <c r="D145" s="18" t="str">
        <f>IFERROR(__xludf.DUMMYFUNCTION("""COMPUTED_VALUE"""),"Мятный бабл гам")</f>
        <v>Мятный бабл гам</v>
      </c>
      <c r="E145" s="18" t="str">
        <f>IFERROR(__xludf.DUMMYFUNCTION("""COMPUTED_VALUE"""),"Мянго драгонфрут")</f>
        <v>Мянго драгонфрут</v>
      </c>
      <c r="F145" s="18" t="str">
        <f>IFERROR(__xludf.DUMMYFUNCTION("""COMPUTED_VALUE"""),"Клубничная фанта")</f>
        <v>Клубничная фанта</v>
      </c>
      <c r="G145" s="18" t="str">
        <f>IFERROR(__xludf.DUMMYFUNCTION("""COMPUTED_VALUE"""),"Клубничная арбуз")</f>
        <v>Клубничная арбуз</v>
      </c>
      <c r="H145" s="18" t="str">
        <f>IFERROR(__xludf.DUMMYFUNCTION("""COMPUTED_VALUE"""),"Кислый скитлс")</f>
        <v>Кислый скитлс</v>
      </c>
      <c r="I145" s="18" t="str">
        <f>IFERROR(__xludf.DUMMYFUNCTION("""COMPUTED_VALUE"""),"Кислый лайм арбуз")</f>
        <v>Кислый лайм арбуз</v>
      </c>
      <c r="J145" s="18" t="str">
        <f>IFERROR(__xludf.DUMMYFUNCTION("""COMPUTED_VALUE"""),"Тропический банан")</f>
        <v>Тропический банан</v>
      </c>
      <c r="K145" s="18" t="str">
        <f>IFERROR(__xludf.DUMMYFUNCTION("""COMPUTED_VALUE"""),"Яблочный энергетик")</f>
        <v>Яблочный энергетик</v>
      </c>
      <c r="L145" s="18" t="str">
        <f>IFERROR(__xludf.DUMMYFUNCTION("""COMPUTED_VALUE"""),"Барбарисовый лимонад")</f>
        <v>Барбарисовый лимонад</v>
      </c>
      <c r="M145" s="18" t="str">
        <f>IFERROR(__xludf.DUMMYFUNCTION("""COMPUTED_VALUE"""),"Лимонад виноград вишня")</f>
        <v>Лимонад виноград вишня</v>
      </c>
      <c r="N145" s="18" t="str">
        <f>IFERROR(__xludf.DUMMYFUNCTION("""COMPUTED_VALUE"""),"Розовый лимонад")</f>
        <v>Розовый лимонад</v>
      </c>
      <c r="O145" s="18" t="str">
        <f>IFERROR(__xludf.DUMMYFUNCTION("""COMPUTED_VALUE"""),"Двойной манго")</f>
        <v>Двойной манго</v>
      </c>
      <c r="P145" s="18" t="str">
        <f>IFERROR(__xludf.DUMMYFUNCTION("""COMPUTED_VALUE"""),"Лесные ягоды ")</f>
        <v>Лесные ягоды </v>
      </c>
      <c r="Q145" s="18" t="str">
        <f>IFERROR(__xludf.DUMMYFUNCTION("""COMPUTED_VALUE"""),"Ежевика малина ")</f>
        <v>Ежевика малина </v>
      </c>
      <c r="R145" s="18" t="str">
        <f>IFERROR(__xludf.DUMMYFUNCTION("""COMPUTED_VALUE"""),"Смородиновый лимонад")</f>
        <v>Смородиновый лимонад</v>
      </c>
      <c r="S145" s="18" t="str">
        <f>IFERROR(__xludf.DUMMYFUNCTION("""COMPUTED_VALUE"""),"Кола вишня")</f>
        <v>Кола вишня</v>
      </c>
      <c r="T145" s="18" t="str">
        <f>IFERROR(__xludf.DUMMYFUNCTION("""COMPUTED_VALUE"""),"Манго арбуз")</f>
        <v>Манго арбуз</v>
      </c>
      <c r="U145" s="18" t="str">
        <f>IFERROR(__xludf.DUMMYFUNCTION("""COMPUTED_VALUE"""),"Алоэ виноград")</f>
        <v>Алоэ виноград</v>
      </c>
      <c r="V145" s="18" t="str">
        <f>IFERROR(__xludf.DUMMYFUNCTION("""COMPUTED_VALUE"""),"Банан клубника")</f>
        <v>Банан клубника</v>
      </c>
      <c r="W145" s="18" t="str">
        <f>IFERROR(__xludf.DUMMYFUNCTION("""COMPUTED_VALUE"""),"Малиновый мармелад")</f>
        <v>Малиновый мармелад</v>
      </c>
      <c r="X145" s="18" t="str">
        <f>IFERROR(__xludf.DUMMYFUNCTION("""COMPUTED_VALUE"""),"Клубника киви")</f>
        <v>Клубника киви</v>
      </c>
      <c r="Y145" s="18" t="str">
        <f>IFERROR(__xludf.DUMMYFUNCTION("""COMPUTED_VALUE"""),"Клюква лайм")</f>
        <v>Клюква лайм</v>
      </c>
      <c r="Z145" s="18" t="str">
        <f>IFERROR(__xludf.DUMMYFUNCTION("""COMPUTED_VALUE"""),"Гуава ананас")</f>
        <v>Гуава ананас</v>
      </c>
      <c r="AA145" s="18" t="str">
        <f>IFERROR(__xludf.DUMMYFUNCTION("""COMPUTED_VALUE"""),"Морс")</f>
        <v>Морс</v>
      </c>
      <c r="AB145" s="18" t="str">
        <f>IFERROR(__xludf.DUMMYFUNCTION("""COMPUTED_VALUE"""),"Красный апельсин")</f>
        <v>Красный апельсин</v>
      </c>
      <c r="AC145" s="18" t="str">
        <f>IFERROR(__xludf.DUMMYFUNCTION("""COMPUTED_VALUE"""),"Арбузная жвачка")</f>
        <v>Арбузная жвачка</v>
      </c>
      <c r="AD145" s="18" t="str">
        <f>IFERROR(__xludf.DUMMYFUNCTION("""COMPUTED_VALUE"""),"Смородина Виноград")</f>
        <v>Смородина Виноград</v>
      </c>
      <c r="AE145" s="18" t="str">
        <f>IFERROR(__xludf.DUMMYFUNCTION("""COMPUTED_VALUE"""),"Гранатовая Мармелад")</f>
        <v>Гранатовая Мармелад</v>
      </c>
      <c r="AF145" s="18" t="str">
        <f>IFERROR(__xludf.DUMMYFUNCTION("""COMPUTED_VALUE"""),"Яблоко Киви")</f>
        <v>Яблоко Киви</v>
      </c>
      <c r="AG145" s="18" t="str">
        <f>IFERROR(__xludf.DUMMYFUNCTION("""COMPUTED_VALUE"""),"Клубника Ежевика")</f>
        <v>Клубника Ежевика</v>
      </c>
      <c r="AH145" s="18" t="str">
        <f>IFERROR(__xludf.DUMMYFUNCTION("""COMPUTED_VALUE"""),"Клубничный Коктейль")</f>
        <v>Клубничный Коктейль</v>
      </c>
      <c r="AI145" s="18" t="str">
        <f>IFERROR(__xludf.DUMMYFUNCTION("""COMPUTED_VALUE"""),"Клюква Земляника ")</f>
        <v>Клюква Земляника </v>
      </c>
      <c r="AJ145" s="18" t="str">
        <f>IFERROR(__xludf.DUMMYFUNCTION("""COMPUTED_VALUE"""),"Какос Дыня")</f>
        <v>Какос Дыня</v>
      </c>
      <c r="AK145" s="18" t="str">
        <f>IFERROR(__xludf.DUMMYFUNCTION("""COMPUTED_VALUE"""),"Маракуйя мандарин")</f>
        <v>Маракуйя мандарин</v>
      </c>
      <c r="AL145" s="18" t="str">
        <f>IFERROR(__xludf.DUMMYFUNCTION("""COMPUTED_VALUE"""),"Персик кактус")</f>
        <v>Персик кактус</v>
      </c>
      <c r="AM145" s="18" t="str">
        <f>IFERROR(__xludf.DUMMYFUNCTION("""COMPUTED_VALUE"""),"Спрайт")</f>
        <v>Спрайт</v>
      </c>
      <c r="AN145" s="18" t="str">
        <f>IFERROR(__xludf.DUMMYFUNCTION("""COMPUTED_VALUE"""),"Черничная фанта")</f>
        <v>Черничная фанта</v>
      </c>
      <c r="AO145" s="18" t="str">
        <f>IFERROR(__xludf.DUMMYFUNCTION("""COMPUTED_VALUE"""),"Ягодная жвачка")</f>
        <v>Ягодная жвачка</v>
      </c>
      <c r="AP145" s="18" t="str">
        <f>IFERROR(__xludf.DUMMYFUNCTION("""COMPUTED_VALUE"""),"Ягодный энергетик")</f>
        <v>Ягодный энергетик</v>
      </c>
      <c r="AQ145" s="18" t="str">
        <f>IFERROR(__xludf.DUMMYFUNCTION("""COMPUTED_VALUE"""),"Ягодный пунш ")</f>
        <v>Ягодный пунш </v>
      </c>
      <c r="AR145" s="18" t="str">
        <f>IFERROR(__xludf.DUMMYFUNCTION("""COMPUTED_VALUE"""),"Виноградный холс")</f>
        <v>Виноградный холс</v>
      </c>
      <c r="AS145" s="18" t="str">
        <f>IFERROR(__xludf.DUMMYFUNCTION("""COMPUTED_VALUE"""),"Грейпфрут смородина")</f>
        <v>Грейпфрут смородина</v>
      </c>
      <c r="AT145" s="18" t="str">
        <f>IFERROR(__xludf.DUMMYFUNCTION("""COMPUTED_VALUE"""),"Дыня персик")</f>
        <v>Дыня персик</v>
      </c>
      <c r="AU145" s="18" t="str">
        <f>IFERROR(__xludf.DUMMYFUNCTION("""COMPUTED_VALUE"""),"Земляника виноград")</f>
        <v>Земляника виноград</v>
      </c>
      <c r="AV145" s="18" t="str">
        <f>IFERROR(__xludf.DUMMYFUNCTION("""COMPUTED_VALUE"""),"Киви маракуйя гуава")</f>
        <v>Киви маракуйя гуава</v>
      </c>
      <c r="AW145" s="18" t="str">
        <f>IFERROR(__xludf.DUMMYFUNCTION("""COMPUTED_VALUE"""),"Кислые вишнёвые червячки")</f>
        <v>Кислые вишнёвые червячки</v>
      </c>
      <c r="AX145" s="18" t="str">
        <f>IFERROR(__xludf.DUMMYFUNCTION("""COMPUTED_VALUE"""),"Кислые чернично-малиновое червячки")</f>
        <v>Кислые чернично-малиновое червячки</v>
      </c>
    </row>
    <row r="146">
      <c r="A146" s="18" t="str">
        <f>IFERROR(__xludf.DUMMYFUNCTION("""COMPUTED_VALUE"""),"Арбуз Малина ")</f>
        <v>Арбуз Малина </v>
      </c>
      <c r="B146" s="18" t="str">
        <f>IFERROR(__xludf.DUMMYFUNCTION("""COMPUTED_VALUE"""),"Банан Кокос ")</f>
        <v>Банан Кокос </v>
      </c>
      <c r="C146" s="18" t="str">
        <f>IFERROR(__xludf.DUMMYFUNCTION("""COMPUTED_VALUE"""),"Барбарисовый Энергетик ")</f>
        <v>Барбарисовый Энергетик </v>
      </c>
      <c r="D146" s="18" t="str">
        <f>IFERROR(__xludf.DUMMYFUNCTION("""COMPUTED_VALUE"""),"Виноградный Энергетик")</f>
        <v>Виноградный Энергетик</v>
      </c>
      <c r="E146" s="18" t="str">
        <f>IFERROR(__xludf.DUMMYFUNCTION("""COMPUTED_VALUE"""),"Гранат Клубника ")</f>
        <v>Гранат Клубника </v>
      </c>
      <c r="F146" s="18" t="str">
        <f>IFERROR(__xludf.DUMMYFUNCTION("""COMPUTED_VALUE"""),"Гранат Смородина ")</f>
        <v>Гранат Смородина </v>
      </c>
      <c r="G146" s="18" t="str">
        <f>IFERROR(__xludf.DUMMYFUNCTION("""COMPUTED_VALUE"""),"Грейпфрутовый Швепс ")</f>
        <v>Грейпфрутовый Швепс </v>
      </c>
      <c r="H146" s="18" t="str">
        <f>IFERROR(__xludf.DUMMYFUNCTION("""COMPUTED_VALUE"""),"Земляника Драгонфрут ")</f>
        <v>Земляника Драгонфрут </v>
      </c>
      <c r="I146" s="18" t="str">
        <f>IFERROR(__xludf.DUMMYFUNCTION("""COMPUTED_VALUE"""),"Киви Личи ")</f>
        <v>Киви Личи </v>
      </c>
      <c r="J146" s="18" t="str">
        <f>IFERROR(__xludf.DUMMYFUNCTION("""COMPUTED_VALUE"""),"Киви Маракуйя Гуава ")</f>
        <v>Киви Маракуйя Гуава </v>
      </c>
      <c r="K146" s="18" t="str">
        <f>IFERROR(__xludf.DUMMYFUNCTION("""COMPUTED_VALUE"""),"Клубника Банан ")</f>
        <v>Клубника Банан </v>
      </c>
      <c r="L146" s="18" t="str">
        <f>IFERROR(__xludf.DUMMYFUNCTION("""COMPUTED_VALUE"""),"Клубника Вишня ")</f>
        <v>Клубника Вишня </v>
      </c>
      <c r="M146" s="18" t="str">
        <f>IFERROR(__xludf.DUMMYFUNCTION("""COMPUTED_VALUE"""),"Клубника Земляника ")</f>
        <v>Клубника Земляника </v>
      </c>
      <c r="N146" s="18" t="str">
        <f>IFERROR(__xludf.DUMMYFUNCTION("""COMPUTED_VALUE"""),"Клубничный Мохито ")</f>
        <v>Клубничный Мохито </v>
      </c>
      <c r="O146" s="18" t="str">
        <f>IFERROR(__xludf.DUMMYFUNCTION("""COMPUTED_VALUE"""),"Манго Грейпфрут ")</f>
        <v>Манго Грейпфрут </v>
      </c>
      <c r="P146" s="18" t="str">
        <f>IFERROR(__xludf.DUMMYFUNCTION("""COMPUTED_VALUE"""),"Манго Персик Личи ")</f>
        <v>Манго Персик Личи </v>
      </c>
      <c r="Q146" s="18" t="str">
        <f>IFERROR(__xludf.DUMMYFUNCTION("""COMPUTED_VALUE"""),"Персик Бабл Гам ")</f>
        <v>Персик Бабл Гам </v>
      </c>
      <c r="R146" s="18" t="str">
        <f>IFERROR(__xludf.DUMMYFUNCTION("""COMPUTED_VALUE"""),"Садовые Ягоды ")</f>
        <v>Садовые Ягоды </v>
      </c>
      <c r="S146" s="18" t="str">
        <f>IFERROR(__xludf.DUMMYFUNCTION("""COMPUTED_VALUE"""),"Скитлс Лимон Лайм 2")</f>
        <v>Скитлс Лимон Лайм 2</v>
      </c>
      <c r="T146" s="18" t="str">
        <f>IFERROR(__xludf.DUMMYFUNCTION("""COMPUTED_VALUE"""),"Смородина Мармелад 1")</f>
        <v>Смородина Мармелад 1</v>
      </c>
      <c r="U146" s="18" t="str">
        <f>IFERROR(__xludf.DUMMYFUNCTION("""COMPUTED_VALUE"""),"Темная Вишня 1")</f>
        <v>Темная Вишня 1</v>
      </c>
      <c r="V146" s="18" t="str">
        <f>IFERROR(__xludf.DUMMYFUNCTION("""COMPUTED_VALUE"""),"Фруктовые Пластинки 1")</f>
        <v>Фруктовые Пластинки 1</v>
      </c>
      <c r="W146" s="18" t="str">
        <f>IFERROR(__xludf.DUMMYFUNCTION("""COMPUTED_VALUE"""),"Черника Ежевика 1")</f>
        <v>Черника Ежевика 1</v>
      </c>
      <c r="X146" s="18" t="str">
        <f>IFERROR(__xludf.DUMMYFUNCTION("""COMPUTED_VALUE"""),"Черника Малина 1")</f>
        <v>Черника Малина 1</v>
      </c>
      <c r="Y146" s="18" t="str">
        <f>IFERROR(__xludf.DUMMYFUNCTION("""COMPUTED_VALUE"""),"Черника Мята 2")</f>
        <v>Черника Мята 2</v>
      </c>
      <c r="Z146" s="18" t="str">
        <f>IFERROR(__xludf.DUMMYFUNCTION("""COMPUTED_VALUE"""),"Яблоко Виноград 2")</f>
        <v>Яблоко Виноград 2</v>
      </c>
      <c r="AA146" s="18" t="str">
        <f>IFERROR(__xludf.DUMMYFUNCTION("""COMPUTED_VALUE"""),"Яблоко Малина 4")</f>
        <v>Яблоко Малина 4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</row>
    <row r="147">
      <c r="A147" s="18" t="str">
        <f>IFERROR(__xludf.DUMMYFUNCTION("""COMPUTED_VALUE"""),"0.4")</f>
        <v>0.4</v>
      </c>
      <c r="B147" s="18" t="str">
        <f>IFERROR(__xludf.DUMMYFUNCTION("""COMPUTED_VALUE"""),"0.6")</f>
        <v>0.6</v>
      </c>
      <c r="C147" s="18" t="str">
        <f>IFERROR(__xludf.DUMMYFUNCTION("""COMPUTED_VALUE"""),"0.7")</f>
        <v>0.7</v>
      </c>
      <c r="D147" s="18" t="str">
        <f>IFERROR(__xludf.DUMMYFUNCTION("""COMPUTED_VALUE"""),"0.8")</f>
        <v>0.8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</row>
    <row r="148">
      <c r="A148" s="18" t="str">
        <f>IFERROR(__xludf.DUMMYFUNCTION("""COMPUTED_VALUE"""),"0.4")</f>
        <v>0.4</v>
      </c>
      <c r="B148" s="18" t="str">
        <f>IFERROR(__xludf.DUMMYFUNCTION("""COMPUTED_VALUE"""),"0.6")</f>
        <v>0.6</v>
      </c>
      <c r="C148" s="18" t="str">
        <f>IFERROR(__xludf.DUMMYFUNCTION("""COMPUTED_VALUE"""),"0.7")</f>
        <v>0.7</v>
      </c>
      <c r="D148" s="18" t="str">
        <f>IFERROR(__xludf.DUMMYFUNCTION("""COMPUTED_VALUE"""),"0.8")</f>
        <v>0.8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>
      <c r="A149" s="18" t="str">
        <f>IFERROR(__xludf.DUMMYFUNCTION("""COMPUTED_VALUE"""),"Ананас киви")</f>
        <v>Ананас киви</v>
      </c>
      <c r="B149" s="18" t="str">
        <f>IFERROR(__xludf.DUMMYFUNCTION("""COMPUTED_VALUE"""),"Арбузный смузи")</f>
        <v>Арбузный смузи</v>
      </c>
      <c r="C149" s="18" t="str">
        <f>IFERROR(__xludf.DUMMYFUNCTION("""COMPUTED_VALUE"""),"Виноградная фанта")</f>
        <v>Виноградная фанта</v>
      </c>
      <c r="D149" s="18" t="str">
        <f>IFERROR(__xludf.DUMMYFUNCTION("""COMPUTED_VALUE"""),"Вишневый морс")</f>
        <v>Вишневый морс</v>
      </c>
      <c r="E149" s="18" t="str">
        <f>IFERROR(__xludf.DUMMYFUNCTION("""COMPUTED_VALUE"""),"Гранатовый мармелад")</f>
        <v>Гранатовый мармелад</v>
      </c>
      <c r="F149" s="18" t="str">
        <f>IFERROR(__xludf.DUMMYFUNCTION("""COMPUTED_VALUE"""),"Грейпфрут киви")</f>
        <v>Грейпфрут киви</v>
      </c>
      <c r="G149" s="18" t="str">
        <f>IFERROR(__xludf.DUMMYFUNCTION("""COMPUTED_VALUE"""),"Ежевика мята")</f>
        <v>Ежевика мята</v>
      </c>
      <c r="H149" s="18" t="str">
        <f>IFERROR(__xludf.DUMMYFUNCTION("""COMPUTED_VALUE"""),"Киви манго")</f>
        <v>Киви манго</v>
      </c>
      <c r="I149" s="18" t="str">
        <f>IFERROR(__xludf.DUMMYFUNCTION("""COMPUTED_VALUE"""),"Клубника манго")</f>
        <v>Клубника манго</v>
      </c>
      <c r="J149" s="18" t="str">
        <f>IFERROR(__xludf.DUMMYFUNCTION("""COMPUTED_VALUE"""),"черника грейфрут ")</f>
        <v>черника грейфрут </v>
      </c>
      <c r="K149" s="18" t="str">
        <f>IFERROR(__xludf.DUMMYFUNCTION("""COMPUTED_VALUE"""),"Малина лайм")</f>
        <v>Малина лайм</v>
      </c>
      <c r="L149" s="18" t="str">
        <f>IFERROR(__xludf.DUMMYFUNCTION("""COMPUTED_VALUE"""),"Манго арбуз ")</f>
        <v>Манго арбуз </v>
      </c>
      <c r="M149" s="18" t="str">
        <f>IFERROR(__xludf.DUMMYFUNCTION("""COMPUTED_VALUE"""),"Малиновый чай с жасмином")</f>
        <v>Малиновый чай с жасмином</v>
      </c>
      <c r="N149" s="18" t="str">
        <f>IFERROR(__xludf.DUMMYFUNCTION("""COMPUTED_VALUE"""),"малина  апельсин ")</f>
        <v>малина  апельсин </v>
      </c>
      <c r="O149" s="18" t="str">
        <f>IFERROR(__xludf.DUMMYFUNCTION("""COMPUTED_VALUE"""),"Манго апельсин")</f>
        <v>Манго апельсин</v>
      </c>
      <c r="P149" s="18" t="str">
        <f>IFERROR(__xludf.DUMMYFUNCTION("""COMPUTED_VALUE"""),"Ред булл")</f>
        <v>Ред булл</v>
      </c>
      <c r="Q149" s="18" t="str">
        <f>IFERROR(__xludf.DUMMYFUNCTION("""COMPUTED_VALUE"""),"Спрайт")</f>
        <v>Спрайт</v>
      </c>
      <c r="R149" s="18" t="str">
        <f>IFERROR(__xludf.DUMMYFUNCTION("""COMPUTED_VALUE"""),"ананас клюква ")</f>
        <v>ананас клюква </v>
      </c>
      <c r="S149" s="18" t="str">
        <f>IFERROR(__xludf.DUMMYFUNCTION("""COMPUTED_VALUE"""),"Тархун")</f>
        <v>Тархун</v>
      </c>
      <c r="T149" s="18" t="str">
        <f>IFERROR(__xludf.DUMMYFUNCTION("""COMPUTED_VALUE"""),"алоэ Виноград ")</f>
        <v>алоэ Виноград </v>
      </c>
      <c r="U149" s="18" t="str">
        <f>IFERROR(__xludf.DUMMYFUNCTION("""COMPUTED_VALUE"""),"Фруктовая жвачка")</f>
        <v>Фруктовая жвачка</v>
      </c>
      <c r="V149" s="18" t="str">
        <f>IFERROR(__xludf.DUMMYFUNCTION("""COMPUTED_VALUE"""),"Холодная кола")</f>
        <v>Холодная кола</v>
      </c>
      <c r="W149" s="18" t="str">
        <f>IFERROR(__xludf.DUMMYFUNCTION("""COMPUTED_VALUE"""),"Черная смородина клюква")</f>
        <v>Черная смородина клюква</v>
      </c>
      <c r="X149" s="18" t="str">
        <f>IFERROR(__xludf.DUMMYFUNCTION("""COMPUTED_VALUE"""),"Черника арбуз")</f>
        <v>Черника арбуз</v>
      </c>
      <c r="Y149" s="18" t="str">
        <f>IFERROR(__xludf.DUMMYFUNCTION("""COMPUTED_VALUE"""),"Яблоко черника")</f>
        <v>Яблоко черника</v>
      </c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</row>
    <row r="193">
      <c r="A193" s="18" t="str">
        <f>IFERROR(__xludf.DUMMYFUNCTION("""COMPUTED_VALUE"""),"Арбуз Малина ")</f>
        <v>Арбуз Малина </v>
      </c>
      <c r="B193" s="18" t="str">
        <f>IFERROR(__xludf.DUMMYFUNCTION("""COMPUTED_VALUE"""),"Банан Кокос ")</f>
        <v>Банан Кокос </v>
      </c>
      <c r="C193" s="18" t="str">
        <f>IFERROR(__xludf.DUMMYFUNCTION("""COMPUTED_VALUE"""),"Барбарисовый Энергетик ")</f>
        <v>Барбарисовый Энергетик </v>
      </c>
      <c r="D193" s="18" t="str">
        <f>IFERROR(__xludf.DUMMYFUNCTION("""COMPUTED_VALUE"""),"Виноградный Энергетик")</f>
        <v>Виноградный Энергетик</v>
      </c>
      <c r="E193" s="18" t="str">
        <f>IFERROR(__xludf.DUMMYFUNCTION("""COMPUTED_VALUE"""),"Гранат Клубника ")</f>
        <v>Гранат Клубника </v>
      </c>
      <c r="F193" s="18" t="str">
        <f>IFERROR(__xludf.DUMMYFUNCTION("""COMPUTED_VALUE"""),"Гранат Смородина ")</f>
        <v>Гранат Смородина </v>
      </c>
      <c r="G193" s="18" t="str">
        <f>IFERROR(__xludf.DUMMYFUNCTION("""COMPUTED_VALUE"""),"Грейпфрутовый Швепс ")</f>
        <v>Грейпфрутовый Швепс </v>
      </c>
      <c r="H193" s="18" t="str">
        <f>IFERROR(__xludf.DUMMYFUNCTION("""COMPUTED_VALUE"""),"Земляника Драгонфрут ")</f>
        <v>Земляника Драгонфрут </v>
      </c>
      <c r="I193" s="18" t="str">
        <f>IFERROR(__xludf.DUMMYFUNCTION("""COMPUTED_VALUE"""),"Киви Личи ")</f>
        <v>Киви Личи </v>
      </c>
      <c r="J193" s="18" t="str">
        <f>IFERROR(__xludf.DUMMYFUNCTION("""COMPUTED_VALUE"""),"Киви Маракуйя Гуава ")</f>
        <v>Киви Маракуйя Гуава </v>
      </c>
      <c r="K193" s="18" t="str">
        <f>IFERROR(__xludf.DUMMYFUNCTION("""COMPUTED_VALUE"""),"Клубника Банан ")</f>
        <v>Клубника Банан </v>
      </c>
      <c r="L193" s="18" t="str">
        <f>IFERROR(__xludf.DUMMYFUNCTION("""COMPUTED_VALUE"""),"Клубника Вишня ")</f>
        <v>Клубника Вишня </v>
      </c>
      <c r="M193" s="18" t="str">
        <f>IFERROR(__xludf.DUMMYFUNCTION("""COMPUTED_VALUE"""),"Клубника Земляника ")</f>
        <v>Клубника Земляника </v>
      </c>
      <c r="N193" s="18" t="str">
        <f>IFERROR(__xludf.DUMMYFUNCTION("""COMPUTED_VALUE"""),"Клубничный Мохито ")</f>
        <v>Клубничный Мохито </v>
      </c>
      <c r="O193" s="18" t="str">
        <f>IFERROR(__xludf.DUMMYFUNCTION("""COMPUTED_VALUE"""),"Манго Грейпфрут ")</f>
        <v>Манго Грейпфрут </v>
      </c>
      <c r="P193" s="18" t="str">
        <f>IFERROR(__xludf.DUMMYFUNCTION("""COMPUTED_VALUE"""),"Манго Персик Личи ")</f>
        <v>Манго Персик Личи </v>
      </c>
      <c r="Q193" s="18" t="str">
        <f>IFERROR(__xludf.DUMMYFUNCTION("""COMPUTED_VALUE"""),"Персик Бабл Гам ")</f>
        <v>Персик Бабл Гам </v>
      </c>
      <c r="R193" s="18" t="str">
        <f>IFERROR(__xludf.DUMMYFUNCTION("""COMPUTED_VALUE"""),"Садовые Ягоды ")</f>
        <v>Садовые Ягоды </v>
      </c>
      <c r="S193" s="18" t="str">
        <f>IFERROR(__xludf.DUMMYFUNCTION("""COMPUTED_VALUE"""),"Скитлс Лимон Лайм 2")</f>
        <v>Скитлс Лимон Лайм 2</v>
      </c>
      <c r="T193" s="18" t="str">
        <f>IFERROR(__xludf.DUMMYFUNCTION("""COMPUTED_VALUE"""),"Смородина Мармелад 1")</f>
        <v>Смородина Мармелад 1</v>
      </c>
      <c r="U193" s="18" t="str">
        <f>IFERROR(__xludf.DUMMYFUNCTION("""COMPUTED_VALUE"""),"Темная Вишня 1")</f>
        <v>Темная Вишня 1</v>
      </c>
      <c r="V193" s="18" t="str">
        <f>IFERROR(__xludf.DUMMYFUNCTION("""COMPUTED_VALUE"""),"Фруктовые Пластинки 1")</f>
        <v>Фруктовые Пластинки 1</v>
      </c>
      <c r="W193" s="18" t="str">
        <f>IFERROR(__xludf.DUMMYFUNCTION("""COMPUTED_VALUE"""),"Черника Ежевика 1")</f>
        <v>Черника Ежевика 1</v>
      </c>
      <c r="X193" s="18" t="str">
        <f>IFERROR(__xludf.DUMMYFUNCTION("""COMPUTED_VALUE"""),"Черника Малина 1")</f>
        <v>Черника Малина 1</v>
      </c>
      <c r="Y193" s="18" t="str">
        <f>IFERROR(__xludf.DUMMYFUNCTION("""COMPUTED_VALUE"""),"Черника Мята 2")</f>
        <v>Черника Мята 2</v>
      </c>
      <c r="Z193" s="18" t="str">
        <f>IFERROR(__xludf.DUMMYFUNCTION("""COMPUTED_VALUE"""),"Яблоко Виноград 2")</f>
        <v>Яблоко Виноград 2</v>
      </c>
      <c r="AA193" s="18" t="str">
        <f>IFERROR(__xludf.DUMMYFUNCTION("""COMPUTED_VALUE"""),"Яблоко Малина 4")</f>
        <v>Яблоко Малина 4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</row>
    <row r="194">
      <c r="A194" s="18" t="str">
        <f>IFERROR(__xludf.DUMMYFUNCTION("""COMPUTED_VALUE"""),"Лесные ягоды")</f>
        <v>Лесные ягоды</v>
      </c>
      <c r="B194" s="18" t="str">
        <f>IFERROR(__xludf.DUMMYFUNCTION("""COMPUTED_VALUE"""),"Алоэ виноград ")</f>
        <v>Алоэ виноград </v>
      </c>
      <c r="C194" s="18" t="str">
        <f>IFERROR(__xludf.DUMMYFUNCTION("""COMPUTED_VALUE"""),"Апельсиновый адреналин")</f>
        <v>Апельсиновый адреналин</v>
      </c>
      <c r="D194" s="18" t="str">
        <f>IFERROR(__xludf.DUMMYFUNCTION("""COMPUTED_VALUE"""),"Клюква лайм")</f>
        <v>Клюква лайм</v>
      </c>
      <c r="E194" s="18" t="str">
        <f>IFERROR(__xludf.DUMMYFUNCTION("""COMPUTED_VALUE"""),"Виноградная фанта ")</f>
        <v>Виноградная фанта </v>
      </c>
      <c r="F194" s="18" t="str">
        <f>IFERROR(__xludf.DUMMYFUNCTION("""COMPUTED_VALUE"""),"Зеленый чай лемонграсс")</f>
        <v>Зеленый чай лемонграсс</v>
      </c>
      <c r="G194" s="18" t="str">
        <f>IFERROR(__xludf.DUMMYFUNCTION("""COMPUTED_VALUE"""),"Малина арбуз")</f>
        <v>Малина арбуз</v>
      </c>
      <c r="H194" s="18" t="str">
        <f>IFERROR(__xludf.DUMMYFUNCTION("""COMPUTED_VALUE"""),"Ананас персик")</f>
        <v>Ананас персик</v>
      </c>
      <c r="I194" s="18" t="str">
        <f>IFERROR(__xludf.DUMMYFUNCTION("""COMPUTED_VALUE"""),"Клубничный мохито ")</f>
        <v>Клубничный мохито </v>
      </c>
      <c r="J194" s="18" t="str">
        <f>IFERROR(__xludf.DUMMYFUNCTION("""COMPUTED_VALUE"""),"Яблоко лайм")</f>
        <v>Яблоко лайм</v>
      </c>
      <c r="K194" s="18" t="str">
        <f>IFERROR(__xludf.DUMMYFUNCTION("""COMPUTED_VALUE"""),"Спрайт арбуз лайм ")</f>
        <v>Спрайт арбуз лайм </v>
      </c>
      <c r="L194" s="18" t="str">
        <f>IFERROR(__xludf.DUMMYFUNCTION("""COMPUTED_VALUE"""),"Черничная фанта")</f>
        <v>Черничная фанта</v>
      </c>
      <c r="M194" s="18" t="str">
        <f>IFERROR(__xludf.DUMMYFUNCTION("""COMPUTED_VALUE"""),"Чёрная смородина")</f>
        <v>Чёрная смородина</v>
      </c>
      <c r="N194" s="18" t="str">
        <f>IFERROR(__xludf.DUMMYFUNCTION("""COMPUTED_VALUE"""),"Червячки голубика малина")</f>
        <v>Червячки голубика малина</v>
      </c>
      <c r="O194" s="18" t="str">
        <f>IFERROR(__xludf.DUMMYFUNCTION("""COMPUTED_VALUE"""),"Малина смородина ")</f>
        <v>Малина смородина </v>
      </c>
      <c r="P194" s="18" t="str">
        <f>IFERROR(__xludf.DUMMYFUNCTION("""COMPUTED_VALUE"""),"Черника лайм ")</f>
        <v>Черника лайм </v>
      </c>
      <c r="Q194" s="18" t="str">
        <f>IFERROR(__xludf.DUMMYFUNCTION("""COMPUTED_VALUE"""),"Виноградный чупа чупс")</f>
        <v>Виноградный чупа чупс</v>
      </c>
      <c r="R194" s="18" t="str">
        <f>IFERROR(__xludf.DUMMYFUNCTION("""COMPUTED_VALUE"""),"Киви лайм")</f>
        <v>Киви лайм</v>
      </c>
      <c r="S194" s="18" t="str">
        <f>IFERROR(__xludf.DUMMYFUNCTION("""COMPUTED_VALUE"""),"Ягодный морс")</f>
        <v>Ягодный морс</v>
      </c>
      <c r="T194" s="18" t="str">
        <f>IFERROR(__xludf.DUMMYFUNCTION("""COMPUTED_VALUE"""),"Фруктовый скитлс")</f>
        <v>Фруктовый скитлс</v>
      </c>
      <c r="U194" s="18" t="str">
        <f>IFERROR(__xludf.DUMMYFUNCTION("""COMPUTED_VALUE"""),"черника лимон ")</f>
        <v>черника лимон </v>
      </c>
      <c r="V194" s="18" t="str">
        <f>IFERROR(__xludf.DUMMYFUNCTION("""COMPUTED_VALUE"""),"Вишнёвая бомба")</f>
        <v>Вишнёвая бомба</v>
      </c>
      <c r="W194" s="18" t="str">
        <f>IFERROR(__xludf.DUMMYFUNCTION("""COMPUTED_VALUE"""),"Тропический манго")</f>
        <v>Тропический манго</v>
      </c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</row>
    <row r="195">
      <c r="A195" s="18" t="str">
        <f>IFERROR(__xludf.DUMMYFUNCTION("""COMPUTED_VALUE"""),"Арбуз Малина ")</f>
        <v>Арбуз Малина </v>
      </c>
      <c r="B195" s="18" t="str">
        <f>IFERROR(__xludf.DUMMYFUNCTION("""COMPUTED_VALUE"""),"Банан Кокос ")</f>
        <v>Банан Кокос </v>
      </c>
      <c r="C195" s="18" t="str">
        <f>IFERROR(__xludf.DUMMYFUNCTION("""COMPUTED_VALUE"""),"Барбарисовый Энергетик ")</f>
        <v>Барбарисовый Энергетик </v>
      </c>
      <c r="D195" s="18" t="str">
        <f>IFERROR(__xludf.DUMMYFUNCTION("""COMPUTED_VALUE"""),"Виноградный Энергетик")</f>
        <v>Виноградный Энергетик</v>
      </c>
      <c r="E195" s="18" t="str">
        <f>IFERROR(__xludf.DUMMYFUNCTION("""COMPUTED_VALUE"""),"Гранат Клубника ")</f>
        <v>Гранат Клубника </v>
      </c>
      <c r="F195" s="18" t="str">
        <f>IFERROR(__xludf.DUMMYFUNCTION("""COMPUTED_VALUE"""),"Гранат Смородина ")</f>
        <v>Гранат Смородина </v>
      </c>
      <c r="G195" s="18" t="str">
        <f>IFERROR(__xludf.DUMMYFUNCTION("""COMPUTED_VALUE"""),"Грейпфрутовый Швепс ")</f>
        <v>Грейпфрутовый Швепс </v>
      </c>
      <c r="H195" s="18" t="str">
        <f>IFERROR(__xludf.DUMMYFUNCTION("""COMPUTED_VALUE"""),"Земляника Драгонфрут ")</f>
        <v>Земляника Драгонфрут </v>
      </c>
      <c r="I195" s="18" t="str">
        <f>IFERROR(__xludf.DUMMYFUNCTION("""COMPUTED_VALUE"""),"Киви Личи ")</f>
        <v>Киви Личи </v>
      </c>
      <c r="J195" s="18" t="str">
        <f>IFERROR(__xludf.DUMMYFUNCTION("""COMPUTED_VALUE"""),"Киви Маракуйя Гуава ")</f>
        <v>Киви Маракуйя Гуава </v>
      </c>
      <c r="K195" s="18" t="str">
        <f>IFERROR(__xludf.DUMMYFUNCTION("""COMPUTED_VALUE"""),"Клубника Банан ")</f>
        <v>Клубника Банан </v>
      </c>
      <c r="L195" s="18" t="str">
        <f>IFERROR(__xludf.DUMMYFUNCTION("""COMPUTED_VALUE"""),"Клубника Вишня ")</f>
        <v>Клубника Вишня </v>
      </c>
      <c r="M195" s="18" t="str">
        <f>IFERROR(__xludf.DUMMYFUNCTION("""COMPUTED_VALUE"""),"Клубника Земляника ")</f>
        <v>Клубника Земляника </v>
      </c>
      <c r="N195" s="18" t="str">
        <f>IFERROR(__xludf.DUMMYFUNCTION("""COMPUTED_VALUE"""),"Клубничный Мохито ")</f>
        <v>Клубничный Мохито </v>
      </c>
      <c r="O195" s="18" t="str">
        <f>IFERROR(__xludf.DUMMYFUNCTION("""COMPUTED_VALUE"""),"Манго Грейпфрут ")</f>
        <v>Манго Грейпфрут </v>
      </c>
      <c r="P195" s="18" t="str">
        <f>IFERROR(__xludf.DUMMYFUNCTION("""COMPUTED_VALUE"""),"Манго Персик Личи ")</f>
        <v>Манго Персик Личи </v>
      </c>
      <c r="Q195" s="18" t="str">
        <f>IFERROR(__xludf.DUMMYFUNCTION("""COMPUTED_VALUE"""),"Персик Бабл Гам ")</f>
        <v>Персик Бабл Гам </v>
      </c>
      <c r="R195" s="18" t="str">
        <f>IFERROR(__xludf.DUMMYFUNCTION("""COMPUTED_VALUE"""),"Садовые Ягоды ")</f>
        <v>Садовые Ягоды </v>
      </c>
      <c r="S195" s="18" t="str">
        <f>IFERROR(__xludf.DUMMYFUNCTION("""COMPUTED_VALUE"""),"Скитлс Лимон Лайм 2")</f>
        <v>Скитлс Лимон Лайм 2</v>
      </c>
      <c r="T195" s="18" t="str">
        <f>IFERROR(__xludf.DUMMYFUNCTION("""COMPUTED_VALUE"""),"Смородина Мармелад 1")</f>
        <v>Смородина Мармелад 1</v>
      </c>
      <c r="U195" s="18" t="str">
        <f>IFERROR(__xludf.DUMMYFUNCTION("""COMPUTED_VALUE"""),"Темная Вишня 1")</f>
        <v>Темная Вишня 1</v>
      </c>
      <c r="V195" s="18" t="str">
        <f>IFERROR(__xludf.DUMMYFUNCTION("""COMPUTED_VALUE"""),"Фруктовые Пластинки 1")</f>
        <v>Фруктовые Пластинки 1</v>
      </c>
      <c r="W195" s="18" t="str">
        <f>IFERROR(__xludf.DUMMYFUNCTION("""COMPUTED_VALUE"""),"Черника Ежевика 1")</f>
        <v>Черника Ежевика 1</v>
      </c>
      <c r="X195" s="18" t="str">
        <f>IFERROR(__xludf.DUMMYFUNCTION("""COMPUTED_VALUE"""),"Черника Малина 1")</f>
        <v>Черника Малина 1</v>
      </c>
      <c r="Y195" s="18" t="str">
        <f>IFERROR(__xludf.DUMMYFUNCTION("""COMPUTED_VALUE"""),"Черника Мята 2")</f>
        <v>Черника Мята 2</v>
      </c>
      <c r="Z195" s="18" t="str">
        <f>IFERROR(__xludf.DUMMYFUNCTION("""COMPUTED_VALUE"""),"Яблоко Виноград 2")</f>
        <v>Яблоко Виноград 2</v>
      </c>
      <c r="AA195" s="18" t="str">
        <f>IFERROR(__xludf.DUMMYFUNCTION("""COMPUTED_VALUE"""),"Яблоко Малина 4")</f>
        <v>Яблоко Малина 4</v>
      </c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</row>
    <row r="196">
      <c r="A196" s="18" t="str">
        <f>IFERROR(__xludf.DUMMYFUNCTION("""COMPUTED_VALUE"""),"Смородина холс")</f>
        <v>Смородина холс</v>
      </c>
      <c r="B196" s="18" t="str">
        <f>IFERROR(__xludf.DUMMYFUNCTION("""COMPUTED_VALUE"""),"Тропические фрукты")</f>
        <v>Тропические фрукты</v>
      </c>
      <c r="C196" s="18" t="str">
        <f>IFERROR(__xludf.DUMMYFUNCTION("""COMPUTED_VALUE"""),"Черничная конфета")</f>
        <v>Черничная конфета</v>
      </c>
      <c r="D196" s="18" t="str">
        <f>IFERROR(__xludf.DUMMYFUNCTION("""COMPUTED_VALUE"""),"Яблоко вишня")</f>
        <v>Яблоко вишня</v>
      </c>
      <c r="E196" s="18" t="str">
        <f>IFERROR(__xludf.DUMMYFUNCTION("""COMPUTED_VALUE"""),"Виноград мята")</f>
        <v>Виноград мята</v>
      </c>
      <c r="F196" s="18" t="str">
        <f>IFERROR(__xludf.DUMMYFUNCTION("""COMPUTED_VALUE"""),"Виноград холс")</f>
        <v>Виноград холс</v>
      </c>
      <c r="G196" s="18" t="str">
        <f>IFERROR(__xludf.DUMMYFUNCTION("""COMPUTED_VALUE"""),"Грейпфрутовый лимонад")</f>
        <v>Грейпфрутовый лимонад</v>
      </c>
      <c r="H196" s="18" t="str">
        <f>IFERROR(__xludf.DUMMYFUNCTION("""COMPUTED_VALUE"""),"Дыня банан")</f>
        <v>Дыня банан</v>
      </c>
      <c r="I196" s="18" t="str">
        <f>IFERROR(__xludf.DUMMYFUNCTION("""COMPUTED_VALUE"""),"Ежевичный лимонад")</f>
        <v>Ежевичный лимонад</v>
      </c>
      <c r="J196" s="18" t="str">
        <f>IFERROR(__xludf.DUMMYFUNCTION("""COMPUTED_VALUE"""),"Земляничная конфета ")</f>
        <v>Земляничная конфета </v>
      </c>
      <c r="K196" s="18" t="str">
        <f>IFERROR(__xludf.DUMMYFUNCTION("""COMPUTED_VALUE"""),"Ананас манго ")</f>
        <v>Ананас манго </v>
      </c>
      <c r="L196" s="18" t="str">
        <f>IFERROR(__xludf.DUMMYFUNCTION("""COMPUTED_VALUE"""),"Жвачка черника мята ")</f>
        <v>Жвачка черника мята </v>
      </c>
      <c r="M196" s="18" t="str">
        <f>IFERROR(__xludf.DUMMYFUNCTION("""COMPUTED_VALUE"""),"Зеленый манго")</f>
        <v>Зеленый манго</v>
      </c>
      <c r="N196" s="18" t="str">
        <f>IFERROR(__xludf.DUMMYFUNCTION("""COMPUTED_VALUE"""),"Клюква брусника")</f>
        <v>Клюква брусника</v>
      </c>
      <c r="O196" s="18" t="str">
        <f>IFERROR(__xludf.DUMMYFUNCTION("""COMPUTED_VALUE"""),"Апельсин ")</f>
        <v>Апельсин </v>
      </c>
      <c r="P196" s="18" t="str">
        <f>IFERROR(__xludf.DUMMYFUNCTION("""COMPUTED_VALUE"""),"Кокос малина")</f>
        <v>Кокос малина</v>
      </c>
      <c r="Q196" s="18" t="str">
        <f>IFERROR(__xludf.DUMMYFUNCTION("""COMPUTED_VALUE"""),"Лимонные черви")</f>
        <v>Лимонные черви</v>
      </c>
      <c r="R196" s="18" t="str">
        <f>IFERROR(__xludf.DUMMYFUNCTION("""COMPUTED_VALUE"""),"Малиновый лимонад")</f>
        <v>Малиновый лимонад</v>
      </c>
      <c r="S196" s="18" t="str">
        <f>IFERROR(__xludf.DUMMYFUNCTION("""COMPUTED_VALUE"""),"Смородина малина")</f>
        <v>Смородина малина</v>
      </c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</row>
    <row r="197">
      <c r="A197" s="18" t="str">
        <f>IFERROR(__xludf.DUMMYFUNCTION("""COMPUTED_VALUE"""),"Кислый малиново-грейпфрутовый швепс")</f>
        <v>Кислый малиново-грейпфрутовый швепс</v>
      </c>
      <c r="B197" s="18" t="str">
        <f>IFERROR(__xludf.DUMMYFUNCTION("""COMPUTED_VALUE"""),"Ананас апельсин")</f>
        <v>Ананас апельсин</v>
      </c>
      <c r="C197" s="18" t="str">
        <f>IFERROR(__xludf.DUMMYFUNCTION("""COMPUTED_VALUE"""),"Пинаколада")</f>
        <v>Пинаколада</v>
      </c>
      <c r="D197" s="18" t="str">
        <f>IFERROR(__xludf.DUMMYFUNCTION("""COMPUTED_VALUE"""),"Мятный бабл гам")</f>
        <v>Мятный бабл гам</v>
      </c>
      <c r="E197" s="18" t="str">
        <f>IFERROR(__xludf.DUMMYFUNCTION("""COMPUTED_VALUE"""),"Мянго драгонфрут")</f>
        <v>Мянго драгонфрут</v>
      </c>
      <c r="F197" s="18" t="str">
        <f>IFERROR(__xludf.DUMMYFUNCTION("""COMPUTED_VALUE"""),"Клубничная фанта")</f>
        <v>Клубничная фанта</v>
      </c>
      <c r="G197" s="18" t="str">
        <f>IFERROR(__xludf.DUMMYFUNCTION("""COMPUTED_VALUE"""),"Клубничная арбуз")</f>
        <v>Клубничная арбуз</v>
      </c>
      <c r="H197" s="18" t="str">
        <f>IFERROR(__xludf.DUMMYFUNCTION("""COMPUTED_VALUE"""),"Кислый скитлс")</f>
        <v>Кислый скитлс</v>
      </c>
      <c r="I197" s="18" t="str">
        <f>IFERROR(__xludf.DUMMYFUNCTION("""COMPUTED_VALUE"""),"Кислый лайм арбуз")</f>
        <v>Кислый лайм арбуз</v>
      </c>
      <c r="J197" s="18" t="str">
        <f>IFERROR(__xludf.DUMMYFUNCTION("""COMPUTED_VALUE"""),"Тропический банан")</f>
        <v>Тропический банан</v>
      </c>
      <c r="K197" s="18" t="str">
        <f>IFERROR(__xludf.DUMMYFUNCTION("""COMPUTED_VALUE"""),"Яблочный энергетик")</f>
        <v>Яблочный энергетик</v>
      </c>
      <c r="L197" s="18" t="str">
        <f>IFERROR(__xludf.DUMMYFUNCTION("""COMPUTED_VALUE"""),"Барбарисовый лимонад")</f>
        <v>Барбарисовый лимонад</v>
      </c>
      <c r="M197" s="18" t="str">
        <f>IFERROR(__xludf.DUMMYFUNCTION("""COMPUTED_VALUE"""),"Лимонад виноград вишня")</f>
        <v>Лимонад виноград вишня</v>
      </c>
      <c r="N197" s="18" t="str">
        <f>IFERROR(__xludf.DUMMYFUNCTION("""COMPUTED_VALUE"""),"Розовый лимонад")</f>
        <v>Розовый лимонад</v>
      </c>
      <c r="O197" s="18" t="str">
        <f>IFERROR(__xludf.DUMMYFUNCTION("""COMPUTED_VALUE"""),"Двойной манго")</f>
        <v>Двойной манго</v>
      </c>
      <c r="P197" s="18" t="str">
        <f>IFERROR(__xludf.DUMMYFUNCTION("""COMPUTED_VALUE"""),"Лесные ягоды ")</f>
        <v>Лесные ягоды </v>
      </c>
      <c r="Q197" s="18" t="str">
        <f>IFERROR(__xludf.DUMMYFUNCTION("""COMPUTED_VALUE"""),"Ежевика малина ")</f>
        <v>Ежевика малина </v>
      </c>
      <c r="R197" s="18" t="str">
        <f>IFERROR(__xludf.DUMMYFUNCTION("""COMPUTED_VALUE"""),"Смородиновый лимонад")</f>
        <v>Смородиновый лимонад</v>
      </c>
      <c r="S197" s="18" t="str">
        <f>IFERROR(__xludf.DUMMYFUNCTION("""COMPUTED_VALUE"""),"Кола вишня")</f>
        <v>Кола вишня</v>
      </c>
      <c r="T197" s="18" t="str">
        <f>IFERROR(__xludf.DUMMYFUNCTION("""COMPUTED_VALUE"""),"Манго арбуз")</f>
        <v>Манго арбуз</v>
      </c>
      <c r="U197" s="18" t="str">
        <f>IFERROR(__xludf.DUMMYFUNCTION("""COMPUTED_VALUE"""),"Алоэ виноград")</f>
        <v>Алоэ виноград</v>
      </c>
      <c r="V197" s="18" t="str">
        <f>IFERROR(__xludf.DUMMYFUNCTION("""COMPUTED_VALUE"""),"Банан клубника")</f>
        <v>Банан клубника</v>
      </c>
      <c r="W197" s="18" t="str">
        <f>IFERROR(__xludf.DUMMYFUNCTION("""COMPUTED_VALUE"""),"Малиновый мармелад")</f>
        <v>Малиновый мармелад</v>
      </c>
      <c r="X197" s="18" t="str">
        <f>IFERROR(__xludf.DUMMYFUNCTION("""COMPUTED_VALUE"""),"Клубника киви")</f>
        <v>Клубника киви</v>
      </c>
      <c r="Y197" s="18" t="str">
        <f>IFERROR(__xludf.DUMMYFUNCTION("""COMPUTED_VALUE"""),"Клюква лайм")</f>
        <v>Клюква лайм</v>
      </c>
      <c r="Z197" s="18" t="str">
        <f>IFERROR(__xludf.DUMMYFUNCTION("""COMPUTED_VALUE"""),"Гуава ананас")</f>
        <v>Гуава ананас</v>
      </c>
      <c r="AA197" s="18" t="str">
        <f>IFERROR(__xludf.DUMMYFUNCTION("""COMPUTED_VALUE"""),"Морс")</f>
        <v>Морс</v>
      </c>
      <c r="AB197" s="18" t="str">
        <f>IFERROR(__xludf.DUMMYFUNCTION("""COMPUTED_VALUE"""),"Красный апельсин")</f>
        <v>Красный апельсин</v>
      </c>
      <c r="AC197" s="18" t="str">
        <f>IFERROR(__xludf.DUMMYFUNCTION("""COMPUTED_VALUE"""),"Арбузная жвачка")</f>
        <v>Арбузная жвачка</v>
      </c>
      <c r="AD197" s="18" t="str">
        <f>IFERROR(__xludf.DUMMYFUNCTION("""COMPUTED_VALUE"""),"Смородина Виноград")</f>
        <v>Смородина Виноград</v>
      </c>
      <c r="AE197" s="18" t="str">
        <f>IFERROR(__xludf.DUMMYFUNCTION("""COMPUTED_VALUE"""),"Гранатовая Мармелад")</f>
        <v>Гранатовая Мармелад</v>
      </c>
      <c r="AF197" s="18" t="str">
        <f>IFERROR(__xludf.DUMMYFUNCTION("""COMPUTED_VALUE"""),"Яблоко Киви")</f>
        <v>Яблоко Киви</v>
      </c>
      <c r="AG197" s="18" t="str">
        <f>IFERROR(__xludf.DUMMYFUNCTION("""COMPUTED_VALUE"""),"Клубника Ежевика")</f>
        <v>Клубника Ежевика</v>
      </c>
      <c r="AH197" s="18" t="str">
        <f>IFERROR(__xludf.DUMMYFUNCTION("""COMPUTED_VALUE"""),"Клубничный Коктейль")</f>
        <v>Клубничный Коктейль</v>
      </c>
      <c r="AI197" s="18" t="str">
        <f>IFERROR(__xludf.DUMMYFUNCTION("""COMPUTED_VALUE"""),"Клюква Земляника ")</f>
        <v>Клюква Земляника </v>
      </c>
      <c r="AJ197" s="18" t="str">
        <f>IFERROR(__xludf.DUMMYFUNCTION("""COMPUTED_VALUE"""),"Какос Дыня")</f>
        <v>Какос Дыня</v>
      </c>
      <c r="AK197" s="18" t="str">
        <f>IFERROR(__xludf.DUMMYFUNCTION("""COMPUTED_VALUE"""),"Маракуйя мандарин")</f>
        <v>Маракуйя мандарин</v>
      </c>
      <c r="AL197" s="18" t="str">
        <f>IFERROR(__xludf.DUMMYFUNCTION("""COMPUTED_VALUE"""),"Персик кактус")</f>
        <v>Персик кактус</v>
      </c>
      <c r="AM197" s="18" t="str">
        <f>IFERROR(__xludf.DUMMYFUNCTION("""COMPUTED_VALUE"""),"Спрайт")</f>
        <v>Спрайт</v>
      </c>
      <c r="AN197" s="18" t="str">
        <f>IFERROR(__xludf.DUMMYFUNCTION("""COMPUTED_VALUE"""),"Черничная фанта")</f>
        <v>Черничная фанта</v>
      </c>
      <c r="AO197" s="18" t="str">
        <f>IFERROR(__xludf.DUMMYFUNCTION("""COMPUTED_VALUE"""),"Ягодная жвачка")</f>
        <v>Ягодная жвачка</v>
      </c>
      <c r="AP197" s="18" t="str">
        <f>IFERROR(__xludf.DUMMYFUNCTION("""COMPUTED_VALUE"""),"Ягодный энергетик")</f>
        <v>Ягодный энергетик</v>
      </c>
      <c r="AQ197" s="18" t="str">
        <f>IFERROR(__xludf.DUMMYFUNCTION("""COMPUTED_VALUE"""),"Ягодный пунш ")</f>
        <v>Ягодный пунш </v>
      </c>
      <c r="AR197" s="18" t="str">
        <f>IFERROR(__xludf.DUMMYFUNCTION("""COMPUTED_VALUE"""),"Виноградный холс")</f>
        <v>Виноградный холс</v>
      </c>
      <c r="AS197" s="18" t="str">
        <f>IFERROR(__xludf.DUMMYFUNCTION("""COMPUTED_VALUE"""),"Грейпфрут смородина")</f>
        <v>Грейпфрут смородина</v>
      </c>
      <c r="AT197" s="18" t="str">
        <f>IFERROR(__xludf.DUMMYFUNCTION("""COMPUTED_VALUE"""),"Дыня персик")</f>
        <v>Дыня персик</v>
      </c>
      <c r="AU197" s="18" t="str">
        <f>IFERROR(__xludf.DUMMYFUNCTION("""COMPUTED_VALUE"""),"Земляника виноград")</f>
        <v>Земляника виноград</v>
      </c>
      <c r="AV197" s="18" t="str">
        <f>IFERROR(__xludf.DUMMYFUNCTION("""COMPUTED_VALUE"""),"Киви маракуйя гуава")</f>
        <v>Киви маракуйя гуава</v>
      </c>
      <c r="AW197" s="18" t="str">
        <f>IFERROR(__xludf.DUMMYFUNCTION("""COMPUTED_VALUE"""),"Кислые вишнёвые червячки")</f>
        <v>Кислые вишнёвые червячки</v>
      </c>
      <c r="AX197" s="18" t="str">
        <f>IFERROR(__xludf.DUMMYFUNCTION("""COMPUTED_VALUE"""),"Кислые чернично-малиновое червячки")</f>
        <v>Кислые чернично-малиновое червячки</v>
      </c>
    </row>
    <row r="198">
      <c r="A198" s="18" t="str">
        <f>IFERROR(__xludf.DUMMYFUNCTION("""COMPUTED_VALUE"""),"Ананас киви")</f>
        <v>Ананас киви</v>
      </c>
      <c r="B198" s="18" t="str">
        <f>IFERROR(__xludf.DUMMYFUNCTION("""COMPUTED_VALUE"""),"Арбузный смузи")</f>
        <v>Арбузный смузи</v>
      </c>
      <c r="C198" s="18" t="str">
        <f>IFERROR(__xludf.DUMMYFUNCTION("""COMPUTED_VALUE"""),"Виноградная фанта")</f>
        <v>Виноградная фанта</v>
      </c>
      <c r="D198" s="18" t="str">
        <f>IFERROR(__xludf.DUMMYFUNCTION("""COMPUTED_VALUE"""),"Вишневый морс")</f>
        <v>Вишневый морс</v>
      </c>
      <c r="E198" s="18" t="str">
        <f>IFERROR(__xludf.DUMMYFUNCTION("""COMPUTED_VALUE"""),"Гранатовый мармелад")</f>
        <v>Гранатовый мармелад</v>
      </c>
      <c r="F198" s="18" t="str">
        <f>IFERROR(__xludf.DUMMYFUNCTION("""COMPUTED_VALUE"""),"Грейпфрут киви")</f>
        <v>Грейпфрут киви</v>
      </c>
      <c r="G198" s="18" t="str">
        <f>IFERROR(__xludf.DUMMYFUNCTION("""COMPUTED_VALUE"""),"Ежевика мята")</f>
        <v>Ежевика мята</v>
      </c>
      <c r="H198" s="18" t="str">
        <f>IFERROR(__xludf.DUMMYFUNCTION("""COMPUTED_VALUE"""),"Киви манго")</f>
        <v>Киви манго</v>
      </c>
      <c r="I198" s="18" t="str">
        <f>IFERROR(__xludf.DUMMYFUNCTION("""COMPUTED_VALUE"""),"Клубника манго")</f>
        <v>Клубника манго</v>
      </c>
      <c r="J198" s="18" t="str">
        <f>IFERROR(__xludf.DUMMYFUNCTION("""COMPUTED_VALUE"""),"черника грейфрут ")</f>
        <v>черника грейфрут </v>
      </c>
      <c r="K198" s="18" t="str">
        <f>IFERROR(__xludf.DUMMYFUNCTION("""COMPUTED_VALUE"""),"Малина лайм")</f>
        <v>Малина лайм</v>
      </c>
      <c r="L198" s="18" t="str">
        <f>IFERROR(__xludf.DUMMYFUNCTION("""COMPUTED_VALUE"""),"Манго арбуз ")</f>
        <v>Манго арбуз </v>
      </c>
      <c r="M198" s="18" t="str">
        <f>IFERROR(__xludf.DUMMYFUNCTION("""COMPUTED_VALUE"""),"Малиновый чай с жасмином")</f>
        <v>Малиновый чай с жасмином</v>
      </c>
      <c r="N198" s="18" t="str">
        <f>IFERROR(__xludf.DUMMYFUNCTION("""COMPUTED_VALUE"""),"малина  апельсин ")</f>
        <v>малина  апельсин </v>
      </c>
      <c r="O198" s="18" t="str">
        <f>IFERROR(__xludf.DUMMYFUNCTION("""COMPUTED_VALUE"""),"Манго апельсин")</f>
        <v>Манго апельсин</v>
      </c>
      <c r="P198" s="18" t="str">
        <f>IFERROR(__xludf.DUMMYFUNCTION("""COMPUTED_VALUE"""),"Ред булл")</f>
        <v>Ред булл</v>
      </c>
      <c r="Q198" s="18" t="str">
        <f>IFERROR(__xludf.DUMMYFUNCTION("""COMPUTED_VALUE"""),"Спрайт")</f>
        <v>Спрайт</v>
      </c>
      <c r="R198" s="18" t="str">
        <f>IFERROR(__xludf.DUMMYFUNCTION("""COMPUTED_VALUE"""),"ананас клюква ")</f>
        <v>ананас клюква </v>
      </c>
      <c r="S198" s="18" t="str">
        <f>IFERROR(__xludf.DUMMYFUNCTION("""COMPUTED_VALUE"""),"Тархун")</f>
        <v>Тархун</v>
      </c>
      <c r="T198" s="18" t="str">
        <f>IFERROR(__xludf.DUMMYFUNCTION("""COMPUTED_VALUE"""),"алоэ Виноград ")</f>
        <v>алоэ Виноград </v>
      </c>
      <c r="U198" s="18" t="str">
        <f>IFERROR(__xludf.DUMMYFUNCTION("""COMPUTED_VALUE"""),"Фруктовая жвачка")</f>
        <v>Фруктовая жвачка</v>
      </c>
      <c r="V198" s="18" t="str">
        <f>IFERROR(__xludf.DUMMYFUNCTION("""COMPUTED_VALUE"""),"Холодная кола")</f>
        <v>Холодная кола</v>
      </c>
      <c r="W198" s="18" t="str">
        <f>IFERROR(__xludf.DUMMYFUNCTION("""COMPUTED_VALUE"""),"Черная смородина клюква")</f>
        <v>Черная смородина клюква</v>
      </c>
      <c r="X198" s="18" t="str">
        <f>IFERROR(__xludf.DUMMYFUNCTION("""COMPUTED_VALUE"""),"Черника арбуз")</f>
        <v>Черника арбуз</v>
      </c>
      <c r="Y198" s="18" t="str">
        <f>IFERROR(__xludf.DUMMYFUNCTION("""COMPUTED_VALUE"""),"Яблоко черника")</f>
        <v>Яблоко черника</v>
      </c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</row>
    <row r="199">
      <c r="A199" s="18" t="str">
        <f>IFERROR(__xludf.DUMMYFUNCTION("""COMPUTED_VALUE"""),"Лесные ягоды")</f>
        <v>Лесные ягоды</v>
      </c>
      <c r="B199" s="18" t="str">
        <f>IFERROR(__xludf.DUMMYFUNCTION("""COMPUTED_VALUE"""),"Алоэ виноград ")</f>
        <v>Алоэ виноград </v>
      </c>
      <c r="C199" s="18" t="str">
        <f>IFERROR(__xludf.DUMMYFUNCTION("""COMPUTED_VALUE"""),"Апельсиновый адреналин")</f>
        <v>Апельсиновый адреналин</v>
      </c>
      <c r="D199" s="18" t="str">
        <f>IFERROR(__xludf.DUMMYFUNCTION("""COMPUTED_VALUE"""),"Клюква лайм")</f>
        <v>Клюква лайм</v>
      </c>
      <c r="E199" s="18" t="str">
        <f>IFERROR(__xludf.DUMMYFUNCTION("""COMPUTED_VALUE"""),"Виноградная фанта ")</f>
        <v>Виноградная фанта </v>
      </c>
      <c r="F199" s="18" t="str">
        <f>IFERROR(__xludf.DUMMYFUNCTION("""COMPUTED_VALUE"""),"Зеленый чай лемонграсс")</f>
        <v>Зеленый чай лемонграсс</v>
      </c>
      <c r="G199" s="18" t="str">
        <f>IFERROR(__xludf.DUMMYFUNCTION("""COMPUTED_VALUE"""),"Малина арбуз")</f>
        <v>Малина арбуз</v>
      </c>
      <c r="H199" s="18" t="str">
        <f>IFERROR(__xludf.DUMMYFUNCTION("""COMPUTED_VALUE"""),"Ананас персик")</f>
        <v>Ананас персик</v>
      </c>
      <c r="I199" s="18" t="str">
        <f>IFERROR(__xludf.DUMMYFUNCTION("""COMPUTED_VALUE"""),"Клубничный мохито ")</f>
        <v>Клубничный мохито </v>
      </c>
      <c r="J199" s="18" t="str">
        <f>IFERROR(__xludf.DUMMYFUNCTION("""COMPUTED_VALUE"""),"Яблоко лайм")</f>
        <v>Яблоко лайм</v>
      </c>
      <c r="K199" s="18" t="str">
        <f>IFERROR(__xludf.DUMMYFUNCTION("""COMPUTED_VALUE"""),"Спрайт арбуз лайм ")</f>
        <v>Спрайт арбуз лайм </v>
      </c>
      <c r="L199" s="18" t="str">
        <f>IFERROR(__xludf.DUMMYFUNCTION("""COMPUTED_VALUE"""),"Черничная фанта")</f>
        <v>Черничная фанта</v>
      </c>
      <c r="M199" s="18" t="str">
        <f>IFERROR(__xludf.DUMMYFUNCTION("""COMPUTED_VALUE"""),"Чёрная смородина")</f>
        <v>Чёрная смородина</v>
      </c>
      <c r="N199" s="18" t="str">
        <f>IFERROR(__xludf.DUMMYFUNCTION("""COMPUTED_VALUE"""),"Червячки голубика малина")</f>
        <v>Червячки голубика малина</v>
      </c>
      <c r="O199" s="18" t="str">
        <f>IFERROR(__xludf.DUMMYFUNCTION("""COMPUTED_VALUE"""),"Малина смородина ")</f>
        <v>Малина смородина </v>
      </c>
      <c r="P199" s="18" t="str">
        <f>IFERROR(__xludf.DUMMYFUNCTION("""COMPUTED_VALUE"""),"Черника лайм ")</f>
        <v>Черника лайм </v>
      </c>
      <c r="Q199" s="18" t="str">
        <f>IFERROR(__xludf.DUMMYFUNCTION("""COMPUTED_VALUE"""),"Виноградный чупа чупс")</f>
        <v>Виноградный чупа чупс</v>
      </c>
      <c r="R199" s="18" t="str">
        <f>IFERROR(__xludf.DUMMYFUNCTION("""COMPUTED_VALUE"""),"Киви лайм")</f>
        <v>Киви лайм</v>
      </c>
      <c r="S199" s="18" t="str">
        <f>IFERROR(__xludf.DUMMYFUNCTION("""COMPUTED_VALUE"""),"Ягодный морс")</f>
        <v>Ягодный морс</v>
      </c>
      <c r="T199" s="18" t="str">
        <f>IFERROR(__xludf.DUMMYFUNCTION("""COMPUTED_VALUE"""),"Фруктовый скитлс")</f>
        <v>Фруктовый скитлс</v>
      </c>
      <c r="U199" s="18" t="str">
        <f>IFERROR(__xludf.DUMMYFUNCTION("""COMPUTED_VALUE"""),"черника лимон ")</f>
        <v>черника лимон </v>
      </c>
      <c r="V199" s="18" t="str">
        <f>IFERROR(__xludf.DUMMYFUNCTION("""COMPUTED_VALUE"""),"Вишнёвая бомба")</f>
        <v>Вишнёвая бомба</v>
      </c>
      <c r="W199" s="18" t="str">
        <f>IFERROR(__xludf.DUMMYFUNCTION("""COMPUTED_VALUE"""),"Тропический манго")</f>
        <v>Тропический манго</v>
      </c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</row>
    <row r="200">
      <c r="A200" s="18" t="str">
        <f>IFERROR(__xludf.DUMMYFUNCTION("""COMPUTED_VALUE"""),"0.4")</f>
        <v>0.4</v>
      </c>
      <c r="B200" s="18" t="str">
        <f>IFERROR(__xludf.DUMMYFUNCTION("""COMPUTED_VALUE"""),"0.6")</f>
        <v>0.6</v>
      </c>
      <c r="C200" s="18" t="str">
        <f>IFERROR(__xludf.DUMMYFUNCTION("""COMPUTED_VALUE"""),"0.7")</f>
        <v>0.7</v>
      </c>
      <c r="D200" s="18" t="str">
        <f>IFERROR(__xludf.DUMMYFUNCTION("""COMPUTED_VALUE"""),"0.8")</f>
        <v>0.8</v>
      </c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>
      <c r="A201" s="18" t="str">
        <f>IFERROR(__xludf.DUMMYFUNCTION("""COMPUTED_VALUE"""),"Лесные ягоды")</f>
        <v>Лесные ягоды</v>
      </c>
      <c r="B201" s="18" t="str">
        <f>IFERROR(__xludf.DUMMYFUNCTION("""COMPUTED_VALUE"""),"Алоэ виноград ")</f>
        <v>Алоэ виноград </v>
      </c>
      <c r="C201" s="18" t="str">
        <f>IFERROR(__xludf.DUMMYFUNCTION("""COMPUTED_VALUE"""),"Апельсиновый адреналин")</f>
        <v>Апельсиновый адреналин</v>
      </c>
      <c r="D201" s="18" t="str">
        <f>IFERROR(__xludf.DUMMYFUNCTION("""COMPUTED_VALUE"""),"Клюква лайм")</f>
        <v>Клюква лайм</v>
      </c>
      <c r="E201" s="18" t="str">
        <f>IFERROR(__xludf.DUMMYFUNCTION("""COMPUTED_VALUE"""),"Виноградная фанта ")</f>
        <v>Виноградная фанта </v>
      </c>
      <c r="F201" s="18" t="str">
        <f>IFERROR(__xludf.DUMMYFUNCTION("""COMPUTED_VALUE"""),"Зеленый чай лемонграсс")</f>
        <v>Зеленый чай лемонграсс</v>
      </c>
      <c r="G201" s="18" t="str">
        <f>IFERROR(__xludf.DUMMYFUNCTION("""COMPUTED_VALUE"""),"Малина арбуз")</f>
        <v>Малина арбуз</v>
      </c>
      <c r="H201" s="18" t="str">
        <f>IFERROR(__xludf.DUMMYFUNCTION("""COMPUTED_VALUE"""),"Ананас персик")</f>
        <v>Ананас персик</v>
      </c>
      <c r="I201" s="18" t="str">
        <f>IFERROR(__xludf.DUMMYFUNCTION("""COMPUTED_VALUE"""),"Клубничный мохито ")</f>
        <v>Клубничный мохито </v>
      </c>
      <c r="J201" s="18" t="str">
        <f>IFERROR(__xludf.DUMMYFUNCTION("""COMPUTED_VALUE"""),"Яблоко лайм")</f>
        <v>Яблоко лайм</v>
      </c>
      <c r="K201" s="18" t="str">
        <f>IFERROR(__xludf.DUMMYFUNCTION("""COMPUTED_VALUE"""),"Спрайт арбуз лайм ")</f>
        <v>Спрайт арбуз лайм </v>
      </c>
      <c r="L201" s="18" t="str">
        <f>IFERROR(__xludf.DUMMYFUNCTION("""COMPUTED_VALUE"""),"Черничная фанта")</f>
        <v>Черничная фанта</v>
      </c>
      <c r="M201" s="18" t="str">
        <f>IFERROR(__xludf.DUMMYFUNCTION("""COMPUTED_VALUE"""),"Чёрная смородина")</f>
        <v>Чёрная смородина</v>
      </c>
      <c r="N201" s="18" t="str">
        <f>IFERROR(__xludf.DUMMYFUNCTION("""COMPUTED_VALUE"""),"Червячки голубика малина")</f>
        <v>Червячки голубика малина</v>
      </c>
      <c r="O201" s="18" t="str">
        <f>IFERROR(__xludf.DUMMYFUNCTION("""COMPUTED_VALUE"""),"Малина смородина ")</f>
        <v>Малина смородина </v>
      </c>
      <c r="P201" s="18" t="str">
        <f>IFERROR(__xludf.DUMMYFUNCTION("""COMPUTED_VALUE"""),"Черника лайм ")</f>
        <v>Черника лайм </v>
      </c>
      <c r="Q201" s="18" t="str">
        <f>IFERROR(__xludf.DUMMYFUNCTION("""COMPUTED_VALUE"""),"Виноградный чупа чупс")</f>
        <v>Виноградный чупа чупс</v>
      </c>
      <c r="R201" s="18" t="str">
        <f>IFERROR(__xludf.DUMMYFUNCTION("""COMPUTED_VALUE"""),"Киви лайм")</f>
        <v>Киви лайм</v>
      </c>
      <c r="S201" s="18" t="str">
        <f>IFERROR(__xludf.DUMMYFUNCTION("""COMPUTED_VALUE"""),"Ягодный морс")</f>
        <v>Ягодный морс</v>
      </c>
      <c r="T201" s="18" t="str">
        <f>IFERROR(__xludf.DUMMYFUNCTION("""COMPUTED_VALUE"""),"Фруктовый скитлс")</f>
        <v>Фруктовый скитлс</v>
      </c>
      <c r="U201" s="18" t="str">
        <f>IFERROR(__xludf.DUMMYFUNCTION("""COMPUTED_VALUE"""),"черника лимон ")</f>
        <v>черника лимон </v>
      </c>
      <c r="V201" s="18" t="str">
        <f>IFERROR(__xludf.DUMMYFUNCTION("""COMPUTED_VALUE"""),"Вишнёвая бомба")</f>
        <v>Вишнёвая бомба</v>
      </c>
      <c r="W201" s="18" t="str">
        <f>IFERROR(__xludf.DUMMYFUNCTION("""COMPUTED_VALUE"""),"Тропический манго")</f>
        <v>Тропический манго</v>
      </c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</row>
    <row r="202">
      <c r="A202" s="18" t="str">
        <f>IFERROR(__xludf.DUMMYFUNCTION("""COMPUTED_VALUE"""),"Маракуйя с тропическими нотками")</f>
        <v>Маракуйя с тропическими нотками</v>
      </c>
      <c r="B202" s="18" t="str">
        <f>IFERROR(__xludf.DUMMYFUNCTION("""COMPUTED_VALUE"""),"Арбузный милкшейк")</f>
        <v>Арбузный милкшейк</v>
      </c>
      <c r="C202" s="18" t="str">
        <f>IFERROR(__xludf.DUMMYFUNCTION("""COMPUTED_VALUE"""),"Конфеты со вкусом винограда")</f>
        <v>Конфеты со вкусом винограда</v>
      </c>
      <c r="D202" s="18" t="str">
        <f>IFERROR(__xludf.DUMMYFUNCTION("""COMPUTED_VALUE"""),"Манго с апельсином и послевкусием гуавы")</f>
        <v>Манго с апельсином и послевкусием гуавы</v>
      </c>
      <c r="E202" s="18" t="str">
        <f>IFERROR(__xludf.DUMMYFUNCTION("""COMPUTED_VALUE"""),"Холодное сочетание мяты и конфет холс")</f>
        <v>Холодное сочетание мяты и конфет холс</v>
      </c>
      <c r="F202" s="18" t="str">
        <f>IFERROR(__xludf.DUMMYFUNCTION("""COMPUTED_VALUE"""),"Яблочные мармеладные червячки")</f>
        <v>Яблочные мармеладные червячки</v>
      </c>
      <c r="G20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2" s="18" t="str">
        <f>IFERROR(__xludf.DUMMYFUNCTION("""COMPUTED_VALUE"""),"Лимон лайм")</f>
        <v>Лимон лайм</v>
      </c>
      <c r="I202" s="18" t="str">
        <f>IFERROR(__xludf.DUMMYFUNCTION("""COMPUTED_VALUE"""),"Классика энергетика с кислой малиной")</f>
        <v>Классика энергетика с кислой малиной</v>
      </c>
      <c r="J202" s="18" t="str">
        <f>IFERROR(__xludf.DUMMYFUNCTION("""COMPUTED_VALUE"""),"Зеленое манго и смородина")</f>
        <v>Зеленое манго и смородина</v>
      </c>
      <c r="K202" s="18" t="str">
        <f>IFERROR(__xludf.DUMMYFUNCTION("""COMPUTED_VALUE"""),"Дуэт лемонграсса и сладкой малины")</f>
        <v>Дуэт лемонграсса и сладкой малины</v>
      </c>
      <c r="L202" s="18" t="str">
        <f>IFERROR(__xludf.DUMMYFUNCTION("""COMPUTED_VALUE"""),"Сладкий мармелад из черной смородины")</f>
        <v>Сладкий мармелад из черной смородины</v>
      </c>
      <c r="M202" s="18" t="str">
        <f>IFERROR(__xludf.DUMMYFUNCTION("""COMPUTED_VALUE"""),"Вишня кола")</f>
        <v>Вишня кола</v>
      </c>
      <c r="N202" s="18" t="str">
        <f>IFERROR(__xludf.DUMMYFUNCTION("""COMPUTED_VALUE"""),"Малина с кокосом")</f>
        <v>Малина с кокосом</v>
      </c>
      <c r="O202" s="18" t="str">
        <f>IFERROR(__xludf.DUMMYFUNCTION("""COMPUTED_VALUE"""),"Сладкие конфеты СКИТЛЗ и смородина")</f>
        <v>Сладкие конфеты СКИТЛЗ и смородина</v>
      </c>
      <c r="P202" s="18" t="str">
        <f>IFERROR(__xludf.DUMMYFUNCTION("""COMPUTED_VALUE"""),"Ежевичный лимонад")</f>
        <v>Ежевичный лимонад</v>
      </c>
      <c r="Q202" s="18" t="str">
        <f>IFERROR(__xludf.DUMMYFUNCTION("""COMPUTED_VALUE"""),"Дыня кокос")</f>
        <v>Дыня кокос</v>
      </c>
      <c r="R202" s="18" t="str">
        <f>IFERROR(__xludf.DUMMYFUNCTION("""COMPUTED_VALUE"""),"Земляничный бабл гам")</f>
        <v>Земляничный бабл гам</v>
      </c>
      <c r="S202" s="18" t="str">
        <f>IFERROR(__xludf.DUMMYFUNCTION("""COMPUTED_VALUE"""),"Лимонные леденцы")</f>
        <v>Лимонные леденцы</v>
      </c>
      <c r="T202" s="18" t="str">
        <f>IFERROR(__xludf.DUMMYFUNCTION("""COMPUTED_VALUE"""),"Экзотический фрукты")</f>
        <v>Экзотический фрукты</v>
      </c>
      <c r="U202" s="18" t="str">
        <f>IFERROR(__xludf.DUMMYFUNCTION("""COMPUTED_VALUE"""),"Личи виноград мята")</f>
        <v>Личи виноград мята</v>
      </c>
      <c r="V202" s="18" t="str">
        <f>IFERROR(__xludf.DUMMYFUNCTION("""COMPUTED_VALUE"""),"Черника малина мята")</f>
        <v>Черника малина мята</v>
      </c>
      <c r="W202" s="18" t="str">
        <f>IFERROR(__xludf.DUMMYFUNCTION("""COMPUTED_VALUE"""),"Абрикосовый йогурт")</f>
        <v>Абрикосовый йогурт</v>
      </c>
      <c r="X202" s="18" t="str">
        <f>IFERROR(__xludf.DUMMYFUNCTION("""COMPUTED_VALUE"""),"Арбуз лед")</f>
        <v>Арбуз лед</v>
      </c>
      <c r="Y202" s="18" t="str">
        <f>IFERROR(__xludf.DUMMYFUNCTION("""COMPUTED_VALUE"""),"Банан клубника лед")</f>
        <v>Банан клубника лед</v>
      </c>
      <c r="Z202" s="18" t="str">
        <f>IFERROR(__xludf.DUMMYFUNCTION("""COMPUTED_VALUE"""),"Арбузное мороженное")</f>
        <v>Арбузное мороженное</v>
      </c>
      <c r="AA202" s="18" t="str">
        <f>IFERROR(__xludf.DUMMYFUNCTION("""COMPUTED_VALUE"""),"Клубника малина жвачка")</f>
        <v>Клубника малина жвачка</v>
      </c>
      <c r="AB202" s="18" t="str">
        <f>IFERROR(__xludf.DUMMYFUNCTION("""COMPUTED_VALUE"""),"Клубничное мороженное")</f>
        <v>Клубничное мороженное</v>
      </c>
      <c r="AC202" s="18" t="str">
        <f>IFERROR(__xludf.DUMMYFUNCTION("""COMPUTED_VALUE"""),"Кола сода лед")</f>
        <v>Кола сода лед</v>
      </c>
      <c r="AD202" s="18" t="str">
        <f>IFERROR(__xludf.DUMMYFUNCTION("""COMPUTED_VALUE"""),"Банановый милкшейк")</f>
        <v>Банановый милкшейк</v>
      </c>
      <c r="AE202" s="18" t="str">
        <f>IFERROR(__xludf.DUMMYFUNCTION("""COMPUTED_VALUE"""),"Микс ягод лед")</f>
        <v>Микс ягод лед</v>
      </c>
      <c r="AF202" s="18" t="str">
        <f>IFERROR(__xludf.DUMMYFUNCTION("""COMPUTED_VALUE"""),"Брусничный морс")</f>
        <v>Брусничный морс</v>
      </c>
      <c r="AG202" s="18" t="str">
        <f>IFERROR(__xludf.DUMMYFUNCTION("""COMPUTED_VALUE"""),"Яблочный лимонад")</f>
        <v>Яблочный лимонад</v>
      </c>
      <c r="AH202" s="18" t="str">
        <f>IFERROR(__xludf.DUMMYFUNCTION("""COMPUTED_VALUE"""),"Лесные ягоды")</f>
        <v>Лесные ягоды</v>
      </c>
      <c r="AI202" s="18" t="str">
        <f>IFERROR(__xludf.DUMMYFUNCTION("""COMPUTED_VALUE"""),"Смородиновый лимонад")</f>
        <v>Смородиновый лимонад</v>
      </c>
      <c r="AJ202" s="18" t="str">
        <f>IFERROR(__xludf.DUMMYFUNCTION("""COMPUTED_VALUE"""),"Вишня лайм лед")</f>
        <v>Вишня лайм лед</v>
      </c>
      <c r="AK202" s="18" t="str">
        <f>IFERROR(__xludf.DUMMYFUNCTION("""COMPUTED_VALUE"""),"Лист виноград мята энергетик")</f>
        <v>Лист виноград мята энергетик</v>
      </c>
      <c r="AL202" s="18" t="str">
        <f>IFERROR(__xludf.DUMMYFUNCTION("""COMPUTED_VALUE"""),"Двойное яблоко лед")</f>
        <v>Двойное яблоко лед</v>
      </c>
      <c r="AM202" s="18" t="str">
        <f>IFERROR(__xludf.DUMMYFUNCTION("""COMPUTED_VALUE"""),"Смородиновый холс")</f>
        <v>Смородиновый холс</v>
      </c>
      <c r="AN202" s="18" t="str">
        <f>IFERROR(__xludf.DUMMYFUNCTION("""COMPUTED_VALUE"""),"Клубничное шампанское")</f>
        <v>Клубничное шампанское</v>
      </c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</row>
    <row r="203">
      <c r="A203" s="18" t="str">
        <f>IFERROR(__xludf.DUMMYFUNCTION("""COMPUTED_VALUE"""),"кислая земляника")</f>
        <v>кислая земляника</v>
      </c>
      <c r="B203" s="18" t="str">
        <f>IFERROR(__xludf.DUMMYFUNCTION("""COMPUTED_VALUE"""),"кислая фанта с черникой")</f>
        <v>кислая фанта с черникой</v>
      </c>
      <c r="C203" s="18" t="str">
        <f>IFERROR(__xludf.DUMMYFUNCTION("""COMPUTED_VALUE"""),"кислое харибо с колой и черешней")</f>
        <v>кислое харибо с колой и черешней</v>
      </c>
      <c r="D203" s="18" t="str">
        <f>IFERROR(__xludf.DUMMYFUNCTION("""COMPUTED_VALUE"""),"кислое яблочно клубничная шипучка")</f>
        <v>кислое яблочно клубничная шипучка</v>
      </c>
      <c r="E203" s="18" t="str">
        <f>IFERROR(__xludf.DUMMYFUNCTION("""COMPUTED_VALUE"""),"кислые желатинки маракуйя ананас")</f>
        <v>кислые желатинки маракуйя ананас</v>
      </c>
      <c r="F203" s="18" t="str">
        <f>IFERROR(__xludf.DUMMYFUNCTION("""COMPUTED_VALUE"""),"кислые ленточки маракуя манго")</f>
        <v>кислые ленточки маракуя манго</v>
      </c>
      <c r="G203" s="18" t="str">
        <f>IFERROR(__xludf.DUMMYFUNCTION("""COMPUTED_VALUE"""),"кислые мармеладные ягоды")</f>
        <v>кислые мармеладные ягоды</v>
      </c>
      <c r="H203" s="18" t="str">
        <f>IFERROR(__xludf.DUMMYFUNCTION("""COMPUTED_VALUE"""),"кислый виноград лайм")</f>
        <v>кислый виноград лайм</v>
      </c>
      <c r="I203" s="18" t="str">
        <f>IFERROR(__xludf.DUMMYFUNCTION("""COMPUTED_VALUE"""),"кислый грейпфрут с вишней")</f>
        <v>кислый грейпфрут с вишней</v>
      </c>
      <c r="J203" s="18" t="str">
        <f>IFERROR(__xludf.DUMMYFUNCTION("""COMPUTED_VALUE"""),"кислый леденец виноград киви яблоко")</f>
        <v>кислый леденец виноград киви яблоко</v>
      </c>
      <c r="K203" s="18" t="str">
        <f>IFERROR(__xludf.DUMMYFUNCTION("""COMPUTED_VALUE"""),"кислый лимонад арбуз лайм малина")</f>
        <v>кислый лимонад арбуз лайм малина</v>
      </c>
      <c r="L203" s="18" t="str">
        <f>IFERROR(__xludf.DUMMYFUNCTION("""COMPUTED_VALUE"""),"кислый персик клубника")</f>
        <v>кислый персик клубника</v>
      </c>
      <c r="M203" s="18" t="str">
        <f>IFERROR(__xludf.DUMMYFUNCTION("""COMPUTED_VALUE"""),"кислый яблочно лимонные колечки")</f>
        <v>кислый яблочно лимонные колечки</v>
      </c>
      <c r="N203" s="18" t="str">
        <f>IFERROR(__xludf.DUMMYFUNCTION("""COMPUTED_VALUE"""),"фанта апельсин с кислой малиной")</f>
        <v>фанта апельсин с кислой малиной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</row>
    <row r="204">
      <c r="A204" s="18" t="str">
        <f>IFERROR(__xludf.DUMMYFUNCTION("""COMPUTED_VALUE"""),"0.4")</f>
        <v>0.4</v>
      </c>
      <c r="B204" s="18" t="str">
        <f>IFERROR(__xludf.DUMMYFUNCTION("""COMPUTED_VALUE"""),"0.6")</f>
        <v>0.6</v>
      </c>
      <c r="C204" s="18" t="str">
        <f>IFERROR(__xludf.DUMMYFUNCTION("""COMPUTED_VALUE"""),"0.7")</f>
        <v>0.7</v>
      </c>
      <c r="D204" s="18" t="str">
        <f>IFERROR(__xludf.DUMMYFUNCTION("""COMPUTED_VALUE"""),"0.8")</f>
        <v>0.8</v>
      </c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</row>
    <row r="205">
      <c r="A205" s="18" t="str">
        <f>IFERROR(__xludf.DUMMYFUNCTION("""COMPUTED_VALUE"""),"кислая земляника")</f>
        <v>кислая земляника</v>
      </c>
      <c r="B205" s="18" t="str">
        <f>IFERROR(__xludf.DUMMYFUNCTION("""COMPUTED_VALUE"""),"кислая фанта с черникой")</f>
        <v>кислая фанта с черникой</v>
      </c>
      <c r="C205" s="18" t="str">
        <f>IFERROR(__xludf.DUMMYFUNCTION("""COMPUTED_VALUE"""),"кислое харибо с колой и черешней")</f>
        <v>кислое харибо с колой и черешней</v>
      </c>
      <c r="D205" s="18" t="str">
        <f>IFERROR(__xludf.DUMMYFUNCTION("""COMPUTED_VALUE"""),"кислое яблочно клубничная шипучка")</f>
        <v>кислое яблочно клубничная шипучка</v>
      </c>
      <c r="E205" s="18" t="str">
        <f>IFERROR(__xludf.DUMMYFUNCTION("""COMPUTED_VALUE"""),"кислые желатинки маракуйя ананас")</f>
        <v>кислые желатинки маракуйя ананас</v>
      </c>
      <c r="F205" s="18" t="str">
        <f>IFERROR(__xludf.DUMMYFUNCTION("""COMPUTED_VALUE"""),"кислые ленточки маракуя манго")</f>
        <v>кислые ленточки маракуя манго</v>
      </c>
      <c r="G205" s="18" t="str">
        <f>IFERROR(__xludf.DUMMYFUNCTION("""COMPUTED_VALUE"""),"кислые мармеладные ягоды")</f>
        <v>кислые мармеладные ягоды</v>
      </c>
      <c r="H205" s="18" t="str">
        <f>IFERROR(__xludf.DUMMYFUNCTION("""COMPUTED_VALUE"""),"кислый виноград лайм")</f>
        <v>кислый виноград лайм</v>
      </c>
      <c r="I205" s="18" t="str">
        <f>IFERROR(__xludf.DUMMYFUNCTION("""COMPUTED_VALUE"""),"кислый грейпфрут с вишней")</f>
        <v>кислый грейпфрут с вишней</v>
      </c>
      <c r="J205" s="18" t="str">
        <f>IFERROR(__xludf.DUMMYFUNCTION("""COMPUTED_VALUE"""),"кислый леденец виноград киви яблоко")</f>
        <v>кислый леденец виноград киви яблоко</v>
      </c>
      <c r="K205" s="18" t="str">
        <f>IFERROR(__xludf.DUMMYFUNCTION("""COMPUTED_VALUE"""),"кислый лимонад арбуз лайм малина")</f>
        <v>кислый лимонад арбуз лайм малина</v>
      </c>
      <c r="L205" s="18" t="str">
        <f>IFERROR(__xludf.DUMMYFUNCTION("""COMPUTED_VALUE"""),"кислый персик клубника")</f>
        <v>кислый персик клубника</v>
      </c>
      <c r="M205" s="18" t="str">
        <f>IFERROR(__xludf.DUMMYFUNCTION("""COMPUTED_VALUE"""),"кислый яблочно лимонные колечки")</f>
        <v>кислый яблочно лимонные колечки</v>
      </c>
      <c r="N205" s="18" t="str">
        <f>IFERROR(__xludf.DUMMYFUNCTION("""COMPUTED_VALUE"""),"фанта апельсин с кислой малиной")</f>
        <v>фанта апельсин с кислой малиной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</row>
    <row r="206">
      <c r="A206" s="18" t="str">
        <f>IFERROR(__xludf.DUMMYFUNCTION("""COMPUTED_VALUE"""),"0.4")</f>
        <v>0.4</v>
      </c>
      <c r="B206" s="18" t="str">
        <f>IFERROR(__xludf.DUMMYFUNCTION("""COMPUTED_VALUE"""),"0.6")</f>
        <v>0.6</v>
      </c>
      <c r="C206" s="18" t="str">
        <f>IFERROR(__xludf.DUMMYFUNCTION("""COMPUTED_VALUE"""),"0.7")</f>
        <v>0.7</v>
      </c>
      <c r="D206" s="18" t="str">
        <f>IFERROR(__xludf.DUMMYFUNCTION("""COMPUTED_VALUE"""),"0.8")</f>
        <v>0.8</v>
      </c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</row>
    <row r="207">
      <c r="A207" s="18" t="str">
        <f>IFERROR(__xludf.DUMMYFUNCTION("""COMPUTED_VALUE"""),"кислая земляника")</f>
        <v>кислая земляника</v>
      </c>
      <c r="B207" s="18" t="str">
        <f>IFERROR(__xludf.DUMMYFUNCTION("""COMPUTED_VALUE"""),"кислая фанта с черникой")</f>
        <v>кислая фанта с черникой</v>
      </c>
      <c r="C207" s="18" t="str">
        <f>IFERROR(__xludf.DUMMYFUNCTION("""COMPUTED_VALUE"""),"кислое харибо с колой и черешней")</f>
        <v>кислое харибо с колой и черешней</v>
      </c>
      <c r="D207" s="18" t="str">
        <f>IFERROR(__xludf.DUMMYFUNCTION("""COMPUTED_VALUE"""),"кислое яблочно клубничная шипучка")</f>
        <v>кислое яблочно клубничная шипучка</v>
      </c>
      <c r="E207" s="18" t="str">
        <f>IFERROR(__xludf.DUMMYFUNCTION("""COMPUTED_VALUE"""),"кислые желатинки маракуйя ананас")</f>
        <v>кислые желатинки маракуйя ананас</v>
      </c>
      <c r="F207" s="18" t="str">
        <f>IFERROR(__xludf.DUMMYFUNCTION("""COMPUTED_VALUE"""),"кислые ленточки маракуя манго")</f>
        <v>кислые ленточки маракуя манго</v>
      </c>
      <c r="G207" s="18" t="str">
        <f>IFERROR(__xludf.DUMMYFUNCTION("""COMPUTED_VALUE"""),"кислые мармеладные ягоды")</f>
        <v>кислые мармеладные ягоды</v>
      </c>
      <c r="H207" s="18" t="str">
        <f>IFERROR(__xludf.DUMMYFUNCTION("""COMPUTED_VALUE"""),"кислый виноград лайм")</f>
        <v>кислый виноград лайм</v>
      </c>
      <c r="I207" s="18" t="str">
        <f>IFERROR(__xludf.DUMMYFUNCTION("""COMPUTED_VALUE"""),"кислый грейпфрут с вишней")</f>
        <v>кислый грейпфрут с вишней</v>
      </c>
      <c r="J207" s="18" t="str">
        <f>IFERROR(__xludf.DUMMYFUNCTION("""COMPUTED_VALUE"""),"кислый леденец виноград киви яблоко")</f>
        <v>кислый леденец виноград киви яблоко</v>
      </c>
      <c r="K207" s="18" t="str">
        <f>IFERROR(__xludf.DUMMYFUNCTION("""COMPUTED_VALUE"""),"кислый лимонад арбуз лайм малина")</f>
        <v>кислый лимонад арбуз лайм малина</v>
      </c>
      <c r="L207" s="18" t="str">
        <f>IFERROR(__xludf.DUMMYFUNCTION("""COMPUTED_VALUE"""),"кислый персик клубника")</f>
        <v>кислый персик клубника</v>
      </c>
      <c r="M207" s="18" t="str">
        <f>IFERROR(__xludf.DUMMYFUNCTION("""COMPUTED_VALUE"""),"кислый яблочно лимонные колечки")</f>
        <v>кислый яблочно лимонные колечки</v>
      </c>
      <c r="N207" s="18" t="str">
        <f>IFERROR(__xludf.DUMMYFUNCTION("""COMPUTED_VALUE"""),"фанта апельсин с кислой малиной")</f>
        <v>фанта апельсин с кислой малиной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>
      <c r="A208" s="18" t="str">
        <f>IFERROR(__xludf.DUMMYFUNCTION("""COMPUTED_VALUE"""),"Арбуз Малина ")</f>
        <v>Арбуз Малина </v>
      </c>
      <c r="B208" s="18" t="str">
        <f>IFERROR(__xludf.DUMMYFUNCTION("""COMPUTED_VALUE"""),"Банан Кокос ")</f>
        <v>Банан Кокос </v>
      </c>
      <c r="C208" s="18" t="str">
        <f>IFERROR(__xludf.DUMMYFUNCTION("""COMPUTED_VALUE"""),"Барбарисовый Энергетик ")</f>
        <v>Барбарисовый Энергетик </v>
      </c>
      <c r="D208" s="18" t="str">
        <f>IFERROR(__xludf.DUMMYFUNCTION("""COMPUTED_VALUE"""),"Виноградный Энергетик")</f>
        <v>Виноградный Энергетик</v>
      </c>
      <c r="E208" s="18" t="str">
        <f>IFERROR(__xludf.DUMMYFUNCTION("""COMPUTED_VALUE"""),"Гранат Клубника ")</f>
        <v>Гранат Клубника </v>
      </c>
      <c r="F208" s="18" t="str">
        <f>IFERROR(__xludf.DUMMYFUNCTION("""COMPUTED_VALUE"""),"Гранат Смородина ")</f>
        <v>Гранат Смородина </v>
      </c>
      <c r="G208" s="18" t="str">
        <f>IFERROR(__xludf.DUMMYFUNCTION("""COMPUTED_VALUE"""),"Грейпфрутовый Швепс ")</f>
        <v>Грейпфрутовый Швепс </v>
      </c>
      <c r="H208" s="18" t="str">
        <f>IFERROR(__xludf.DUMMYFUNCTION("""COMPUTED_VALUE"""),"Земляника Драгонфрут ")</f>
        <v>Земляника Драгонфрут </v>
      </c>
      <c r="I208" s="18" t="str">
        <f>IFERROR(__xludf.DUMMYFUNCTION("""COMPUTED_VALUE"""),"Киви Личи ")</f>
        <v>Киви Личи </v>
      </c>
      <c r="J208" s="18" t="str">
        <f>IFERROR(__xludf.DUMMYFUNCTION("""COMPUTED_VALUE"""),"Киви Маракуйя Гуава ")</f>
        <v>Киви Маракуйя Гуава </v>
      </c>
      <c r="K208" s="18" t="str">
        <f>IFERROR(__xludf.DUMMYFUNCTION("""COMPUTED_VALUE"""),"Клубника Банан ")</f>
        <v>Клубника Банан </v>
      </c>
      <c r="L208" s="18" t="str">
        <f>IFERROR(__xludf.DUMMYFUNCTION("""COMPUTED_VALUE"""),"Клубника Вишня ")</f>
        <v>Клубника Вишня </v>
      </c>
      <c r="M208" s="18" t="str">
        <f>IFERROR(__xludf.DUMMYFUNCTION("""COMPUTED_VALUE"""),"Клубника Земляника ")</f>
        <v>Клубника Земляника </v>
      </c>
      <c r="N208" s="18" t="str">
        <f>IFERROR(__xludf.DUMMYFUNCTION("""COMPUTED_VALUE"""),"Клубничный Мохито ")</f>
        <v>Клубничный Мохито </v>
      </c>
      <c r="O208" s="18" t="str">
        <f>IFERROR(__xludf.DUMMYFUNCTION("""COMPUTED_VALUE"""),"Манго Грейпфрут ")</f>
        <v>Манго Грейпфрут </v>
      </c>
      <c r="P208" s="18" t="str">
        <f>IFERROR(__xludf.DUMMYFUNCTION("""COMPUTED_VALUE"""),"Манго Персик Личи ")</f>
        <v>Манго Персик Личи </v>
      </c>
      <c r="Q208" s="18" t="str">
        <f>IFERROR(__xludf.DUMMYFUNCTION("""COMPUTED_VALUE"""),"Персик Бабл Гам ")</f>
        <v>Персик Бабл Гам </v>
      </c>
      <c r="R208" s="18" t="str">
        <f>IFERROR(__xludf.DUMMYFUNCTION("""COMPUTED_VALUE"""),"Садовые Ягоды ")</f>
        <v>Садовые Ягоды </v>
      </c>
      <c r="S208" s="18" t="str">
        <f>IFERROR(__xludf.DUMMYFUNCTION("""COMPUTED_VALUE"""),"Скитлс Лимон Лайм 2")</f>
        <v>Скитлс Лимон Лайм 2</v>
      </c>
      <c r="T208" s="18" t="str">
        <f>IFERROR(__xludf.DUMMYFUNCTION("""COMPUTED_VALUE"""),"Смородина Мармелад 1")</f>
        <v>Смородина Мармелад 1</v>
      </c>
      <c r="U208" s="18" t="str">
        <f>IFERROR(__xludf.DUMMYFUNCTION("""COMPUTED_VALUE"""),"Темная Вишня 1")</f>
        <v>Темная Вишня 1</v>
      </c>
      <c r="V208" s="18" t="str">
        <f>IFERROR(__xludf.DUMMYFUNCTION("""COMPUTED_VALUE"""),"Фруктовые Пластинки 1")</f>
        <v>Фруктовые Пластинки 1</v>
      </c>
      <c r="W208" s="18" t="str">
        <f>IFERROR(__xludf.DUMMYFUNCTION("""COMPUTED_VALUE"""),"Черника Ежевика 1")</f>
        <v>Черника Ежевика 1</v>
      </c>
      <c r="X208" s="18" t="str">
        <f>IFERROR(__xludf.DUMMYFUNCTION("""COMPUTED_VALUE"""),"Черника Малина 1")</f>
        <v>Черника Малина 1</v>
      </c>
      <c r="Y208" s="18" t="str">
        <f>IFERROR(__xludf.DUMMYFUNCTION("""COMPUTED_VALUE"""),"Черника Мята 2")</f>
        <v>Черника Мята 2</v>
      </c>
      <c r="Z208" s="18" t="str">
        <f>IFERROR(__xludf.DUMMYFUNCTION("""COMPUTED_VALUE"""),"Яблоко Виноград 2")</f>
        <v>Яблоко Виноград 2</v>
      </c>
      <c r="AA208" s="18" t="str">
        <f>IFERROR(__xludf.DUMMYFUNCTION("""COMPUTED_VALUE"""),"Яблоко Малина 4")</f>
        <v>Яблоко Малина 4</v>
      </c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>
      <c r="A209" s="18" t="str">
        <f>IFERROR(__xludf.DUMMYFUNCTION("""COMPUTED_VALUE"""),"Кислый малиново-грейпфрутовый швепс")</f>
        <v>Кислый малиново-грейпфрутовый швепс</v>
      </c>
      <c r="B209" s="18" t="str">
        <f>IFERROR(__xludf.DUMMYFUNCTION("""COMPUTED_VALUE"""),"Ананас апельсин")</f>
        <v>Ананас апельсин</v>
      </c>
      <c r="C209" s="18" t="str">
        <f>IFERROR(__xludf.DUMMYFUNCTION("""COMPUTED_VALUE"""),"Пинаколада")</f>
        <v>Пинаколада</v>
      </c>
      <c r="D209" s="18" t="str">
        <f>IFERROR(__xludf.DUMMYFUNCTION("""COMPUTED_VALUE"""),"Мятный бабл гам")</f>
        <v>Мятный бабл гам</v>
      </c>
      <c r="E209" s="18" t="str">
        <f>IFERROR(__xludf.DUMMYFUNCTION("""COMPUTED_VALUE"""),"Мянго драгонфрут")</f>
        <v>Мянго драгонфрут</v>
      </c>
      <c r="F209" s="18" t="str">
        <f>IFERROR(__xludf.DUMMYFUNCTION("""COMPUTED_VALUE"""),"Клубничная фанта")</f>
        <v>Клубничная фанта</v>
      </c>
      <c r="G209" s="18" t="str">
        <f>IFERROR(__xludf.DUMMYFUNCTION("""COMPUTED_VALUE"""),"Клубничная арбуз")</f>
        <v>Клубничная арбуз</v>
      </c>
      <c r="H209" s="18" t="str">
        <f>IFERROR(__xludf.DUMMYFUNCTION("""COMPUTED_VALUE"""),"Кислый скитлс")</f>
        <v>Кислый скитлс</v>
      </c>
      <c r="I209" s="18" t="str">
        <f>IFERROR(__xludf.DUMMYFUNCTION("""COMPUTED_VALUE"""),"Кислый лайм арбуз")</f>
        <v>Кислый лайм арбуз</v>
      </c>
      <c r="J209" s="18" t="str">
        <f>IFERROR(__xludf.DUMMYFUNCTION("""COMPUTED_VALUE"""),"Тропический банан")</f>
        <v>Тропический банан</v>
      </c>
      <c r="K209" s="18" t="str">
        <f>IFERROR(__xludf.DUMMYFUNCTION("""COMPUTED_VALUE"""),"Яблочный энергетик")</f>
        <v>Яблочный энергетик</v>
      </c>
      <c r="L209" s="18" t="str">
        <f>IFERROR(__xludf.DUMMYFUNCTION("""COMPUTED_VALUE"""),"Барбарисовый лимонад")</f>
        <v>Барбарисовый лимонад</v>
      </c>
      <c r="M209" s="18" t="str">
        <f>IFERROR(__xludf.DUMMYFUNCTION("""COMPUTED_VALUE"""),"Лимонад виноград вишня")</f>
        <v>Лимонад виноград вишня</v>
      </c>
      <c r="N209" s="18" t="str">
        <f>IFERROR(__xludf.DUMMYFUNCTION("""COMPUTED_VALUE"""),"Розовый лимонад")</f>
        <v>Розовый лимонад</v>
      </c>
      <c r="O209" s="18" t="str">
        <f>IFERROR(__xludf.DUMMYFUNCTION("""COMPUTED_VALUE"""),"Двойной манго")</f>
        <v>Двойной манго</v>
      </c>
      <c r="P209" s="18" t="str">
        <f>IFERROR(__xludf.DUMMYFUNCTION("""COMPUTED_VALUE"""),"Лесные ягоды ")</f>
        <v>Лесные ягоды </v>
      </c>
      <c r="Q209" s="18" t="str">
        <f>IFERROR(__xludf.DUMMYFUNCTION("""COMPUTED_VALUE"""),"Ежевика малина ")</f>
        <v>Ежевика малина </v>
      </c>
      <c r="R209" s="18" t="str">
        <f>IFERROR(__xludf.DUMMYFUNCTION("""COMPUTED_VALUE"""),"Смородиновый лимонад")</f>
        <v>Смородиновый лимонад</v>
      </c>
      <c r="S209" s="18" t="str">
        <f>IFERROR(__xludf.DUMMYFUNCTION("""COMPUTED_VALUE"""),"Кола вишня")</f>
        <v>Кола вишня</v>
      </c>
      <c r="T209" s="18" t="str">
        <f>IFERROR(__xludf.DUMMYFUNCTION("""COMPUTED_VALUE"""),"Манго арбуз")</f>
        <v>Манго арбуз</v>
      </c>
      <c r="U209" s="18" t="str">
        <f>IFERROR(__xludf.DUMMYFUNCTION("""COMPUTED_VALUE"""),"Алоэ виноград")</f>
        <v>Алоэ виноград</v>
      </c>
      <c r="V209" s="18" t="str">
        <f>IFERROR(__xludf.DUMMYFUNCTION("""COMPUTED_VALUE"""),"Банан клубника")</f>
        <v>Банан клубника</v>
      </c>
      <c r="W209" s="18" t="str">
        <f>IFERROR(__xludf.DUMMYFUNCTION("""COMPUTED_VALUE"""),"Малиновый мармелад")</f>
        <v>Малиновый мармелад</v>
      </c>
      <c r="X209" s="18" t="str">
        <f>IFERROR(__xludf.DUMMYFUNCTION("""COMPUTED_VALUE"""),"Клубника киви")</f>
        <v>Клубника киви</v>
      </c>
      <c r="Y209" s="18" t="str">
        <f>IFERROR(__xludf.DUMMYFUNCTION("""COMPUTED_VALUE"""),"Клюква лайм")</f>
        <v>Клюква лайм</v>
      </c>
      <c r="Z209" s="18" t="str">
        <f>IFERROR(__xludf.DUMMYFUNCTION("""COMPUTED_VALUE"""),"Гуава ананас")</f>
        <v>Гуава ананас</v>
      </c>
      <c r="AA209" s="18" t="str">
        <f>IFERROR(__xludf.DUMMYFUNCTION("""COMPUTED_VALUE"""),"Морс")</f>
        <v>Морс</v>
      </c>
      <c r="AB209" s="18" t="str">
        <f>IFERROR(__xludf.DUMMYFUNCTION("""COMPUTED_VALUE"""),"Красный апельсин")</f>
        <v>Красный апельсин</v>
      </c>
      <c r="AC209" s="18" t="str">
        <f>IFERROR(__xludf.DUMMYFUNCTION("""COMPUTED_VALUE"""),"Арбузная жвачка")</f>
        <v>Арбузная жвачка</v>
      </c>
      <c r="AD209" s="18" t="str">
        <f>IFERROR(__xludf.DUMMYFUNCTION("""COMPUTED_VALUE"""),"Смородина Виноград")</f>
        <v>Смородина Виноград</v>
      </c>
      <c r="AE209" s="18" t="str">
        <f>IFERROR(__xludf.DUMMYFUNCTION("""COMPUTED_VALUE"""),"Гранатовая Мармелад")</f>
        <v>Гранатовая Мармелад</v>
      </c>
      <c r="AF209" s="18" t="str">
        <f>IFERROR(__xludf.DUMMYFUNCTION("""COMPUTED_VALUE"""),"Яблоко Киви")</f>
        <v>Яблоко Киви</v>
      </c>
      <c r="AG209" s="18" t="str">
        <f>IFERROR(__xludf.DUMMYFUNCTION("""COMPUTED_VALUE"""),"Клубника Ежевика")</f>
        <v>Клубника Ежевика</v>
      </c>
      <c r="AH209" s="18" t="str">
        <f>IFERROR(__xludf.DUMMYFUNCTION("""COMPUTED_VALUE"""),"Клубничный Коктейль")</f>
        <v>Клубничный Коктейль</v>
      </c>
      <c r="AI209" s="18" t="str">
        <f>IFERROR(__xludf.DUMMYFUNCTION("""COMPUTED_VALUE"""),"Клюква Земляника ")</f>
        <v>Клюква Земляника </v>
      </c>
      <c r="AJ209" s="18" t="str">
        <f>IFERROR(__xludf.DUMMYFUNCTION("""COMPUTED_VALUE"""),"Какос Дыня")</f>
        <v>Какос Дыня</v>
      </c>
      <c r="AK209" s="18" t="str">
        <f>IFERROR(__xludf.DUMMYFUNCTION("""COMPUTED_VALUE"""),"Маракуйя мандарин")</f>
        <v>Маракуйя мандарин</v>
      </c>
      <c r="AL209" s="18" t="str">
        <f>IFERROR(__xludf.DUMMYFUNCTION("""COMPUTED_VALUE"""),"Персик кактус")</f>
        <v>Персик кактус</v>
      </c>
      <c r="AM209" s="18" t="str">
        <f>IFERROR(__xludf.DUMMYFUNCTION("""COMPUTED_VALUE"""),"Спрайт")</f>
        <v>Спрайт</v>
      </c>
      <c r="AN209" s="18" t="str">
        <f>IFERROR(__xludf.DUMMYFUNCTION("""COMPUTED_VALUE"""),"Черничная фанта")</f>
        <v>Черничная фанта</v>
      </c>
      <c r="AO209" s="18" t="str">
        <f>IFERROR(__xludf.DUMMYFUNCTION("""COMPUTED_VALUE"""),"Ягодная жвачка")</f>
        <v>Ягодная жвачка</v>
      </c>
      <c r="AP209" s="18" t="str">
        <f>IFERROR(__xludf.DUMMYFUNCTION("""COMPUTED_VALUE"""),"Ягодный энергетик")</f>
        <v>Ягодный энергетик</v>
      </c>
      <c r="AQ209" s="18" t="str">
        <f>IFERROR(__xludf.DUMMYFUNCTION("""COMPUTED_VALUE"""),"Ягодный пунш ")</f>
        <v>Ягодный пунш </v>
      </c>
      <c r="AR209" s="18" t="str">
        <f>IFERROR(__xludf.DUMMYFUNCTION("""COMPUTED_VALUE"""),"Виноградный холс")</f>
        <v>Виноградный холс</v>
      </c>
      <c r="AS209" s="18" t="str">
        <f>IFERROR(__xludf.DUMMYFUNCTION("""COMPUTED_VALUE"""),"Грейпфрут смородина")</f>
        <v>Грейпфрут смородина</v>
      </c>
      <c r="AT209" s="18" t="str">
        <f>IFERROR(__xludf.DUMMYFUNCTION("""COMPUTED_VALUE"""),"Дыня персик")</f>
        <v>Дыня персик</v>
      </c>
      <c r="AU209" s="18" t="str">
        <f>IFERROR(__xludf.DUMMYFUNCTION("""COMPUTED_VALUE"""),"Земляника виноград")</f>
        <v>Земляника виноград</v>
      </c>
      <c r="AV209" s="18" t="str">
        <f>IFERROR(__xludf.DUMMYFUNCTION("""COMPUTED_VALUE"""),"Киви маракуйя гуава")</f>
        <v>Киви маракуйя гуава</v>
      </c>
      <c r="AW209" s="18" t="str">
        <f>IFERROR(__xludf.DUMMYFUNCTION("""COMPUTED_VALUE"""),"Кислые вишнёвые червячки")</f>
        <v>Кислые вишнёвые червячки</v>
      </c>
      <c r="AX209" s="18" t="str">
        <f>IFERROR(__xludf.DUMMYFUNCTION("""COMPUTED_VALUE"""),"Кислые чернично-малиновое червячки")</f>
        <v>Кислые чернично-малиновое червячки</v>
      </c>
    </row>
    <row r="210">
      <c r="A210" s="18" t="str">
        <f>IFERROR(__xludf.DUMMYFUNCTION("""COMPUTED_VALUE"""),"Апельсиновое драже")</f>
        <v>Апельсиновое драже</v>
      </c>
      <c r="B210" s="18" t="str">
        <f>IFERROR(__xludf.DUMMYFUNCTION("""COMPUTED_VALUE"""),"Бабл гам")</f>
        <v>Бабл гам</v>
      </c>
      <c r="C210" s="18" t="str">
        <f>IFERROR(__xludf.DUMMYFUNCTION("""COMPUTED_VALUE"""),"Виноградная конфета")</f>
        <v>Виноградная конфета</v>
      </c>
      <c r="D210" s="18" t="str">
        <f>IFERROR(__xludf.DUMMYFUNCTION("""COMPUTED_VALUE"""),"Даня кокос")</f>
        <v>Даня кокос</v>
      </c>
      <c r="E210" s="18" t="str">
        <f>IFERROR(__xludf.DUMMYFUNCTION("""COMPUTED_VALUE"""),"Земляника груша")</f>
        <v>Земляника груша</v>
      </c>
      <c r="F210" s="18" t="str">
        <f>IFERROR(__xludf.DUMMYFUNCTION("""COMPUTED_VALUE"""),"Кислый киви")</f>
        <v>Кислый киви</v>
      </c>
      <c r="G210" s="18" t="str">
        <f>IFERROR(__xludf.DUMMYFUNCTION("""COMPUTED_VALUE"""),"Кислый малиновый лимонад ")</f>
        <v>Кислый малиновый лимонад </v>
      </c>
      <c r="H210" s="18" t="str">
        <f>IFERROR(__xludf.DUMMYFUNCTION("""COMPUTED_VALUE"""),"Кола сода айс")</f>
        <v>Кола сода айс</v>
      </c>
      <c r="I210" s="18" t="str">
        <f>IFERROR(__xludf.DUMMYFUNCTION("""COMPUTED_VALUE"""),"Ледяной ананас")</f>
        <v>Ледяной ананас</v>
      </c>
      <c r="J210" s="18" t="str">
        <f>IFERROR(__xludf.DUMMYFUNCTION("""COMPUTED_VALUE"""),"Лимонные червячки ")</f>
        <v>Лимонные червячки </v>
      </c>
      <c r="K210" s="18" t="str">
        <f>IFERROR(__xludf.DUMMYFUNCTION("""COMPUTED_VALUE"""),"Манго апельсин")</f>
        <v>Манго апельсин</v>
      </c>
      <c r="L210" s="18" t="str">
        <f>IFERROR(__xludf.DUMMYFUNCTION("""COMPUTED_VALUE"""),"Смородина виноград")</f>
        <v>Смородина виноград</v>
      </c>
      <c r="M210" s="18" t="str">
        <f>IFERROR(__xludf.DUMMYFUNCTION("""COMPUTED_VALUE"""),"Яблочный холс")</f>
        <v>Яблочный холс</v>
      </c>
      <c r="N210" s="18" t="str">
        <f>IFERROR(__xludf.DUMMYFUNCTION("""COMPUTED_VALUE"""),"Ягодный смузи")</f>
        <v>Ягодный смузи</v>
      </c>
      <c r="O210" s="18" t="str">
        <f>IFERROR(__xludf.DUMMYFUNCTION("""COMPUTED_VALUE"""),"Ягодный энергетик")</f>
        <v>Ягодный энергетик</v>
      </c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>
      <c r="A211" s="18" t="str">
        <f>IFERROR(__xludf.DUMMYFUNCTION("""COMPUTED_VALUE"""),"Апельсиновое драже")</f>
        <v>Апельсиновое драже</v>
      </c>
      <c r="B211" s="18" t="str">
        <f>IFERROR(__xludf.DUMMYFUNCTION("""COMPUTED_VALUE"""),"Бабл гам")</f>
        <v>Бабл гам</v>
      </c>
      <c r="C211" s="18" t="str">
        <f>IFERROR(__xludf.DUMMYFUNCTION("""COMPUTED_VALUE"""),"Виноградная конфета")</f>
        <v>Виноградная конфета</v>
      </c>
      <c r="D211" s="18" t="str">
        <f>IFERROR(__xludf.DUMMYFUNCTION("""COMPUTED_VALUE"""),"Даня кокос")</f>
        <v>Даня кокос</v>
      </c>
      <c r="E211" s="18" t="str">
        <f>IFERROR(__xludf.DUMMYFUNCTION("""COMPUTED_VALUE"""),"Земляника груша")</f>
        <v>Земляника груша</v>
      </c>
      <c r="F211" s="18" t="str">
        <f>IFERROR(__xludf.DUMMYFUNCTION("""COMPUTED_VALUE"""),"Кислый киви")</f>
        <v>Кислый киви</v>
      </c>
      <c r="G211" s="18" t="str">
        <f>IFERROR(__xludf.DUMMYFUNCTION("""COMPUTED_VALUE"""),"Кислый малиновый лимонад ")</f>
        <v>Кислый малиновый лимонад </v>
      </c>
      <c r="H211" s="18" t="str">
        <f>IFERROR(__xludf.DUMMYFUNCTION("""COMPUTED_VALUE"""),"Кола сода айс")</f>
        <v>Кола сода айс</v>
      </c>
      <c r="I211" s="18" t="str">
        <f>IFERROR(__xludf.DUMMYFUNCTION("""COMPUTED_VALUE"""),"Ледяной ананас")</f>
        <v>Ледяной ананас</v>
      </c>
      <c r="J211" s="18" t="str">
        <f>IFERROR(__xludf.DUMMYFUNCTION("""COMPUTED_VALUE"""),"Лимонные червячки ")</f>
        <v>Лимонные червячки </v>
      </c>
      <c r="K211" s="18" t="str">
        <f>IFERROR(__xludf.DUMMYFUNCTION("""COMPUTED_VALUE"""),"Манго апельсин")</f>
        <v>Манго апельсин</v>
      </c>
      <c r="L211" s="18" t="str">
        <f>IFERROR(__xludf.DUMMYFUNCTION("""COMPUTED_VALUE"""),"Смородина виноград")</f>
        <v>Смородина виноград</v>
      </c>
      <c r="M211" s="18" t="str">
        <f>IFERROR(__xludf.DUMMYFUNCTION("""COMPUTED_VALUE"""),"Яблочный холс")</f>
        <v>Яблочный холс</v>
      </c>
      <c r="N211" s="18" t="str">
        <f>IFERROR(__xludf.DUMMYFUNCTION("""COMPUTED_VALUE"""),"Ягодный смузи")</f>
        <v>Ягодный смузи</v>
      </c>
      <c r="O211" s="18" t="str">
        <f>IFERROR(__xludf.DUMMYFUNCTION("""COMPUTED_VALUE"""),"Ягодный энергетик")</f>
        <v>Ягодный энергетик</v>
      </c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</row>
    <row r="212">
      <c r="A212" s="18" t="str">
        <f>IFERROR(__xludf.DUMMYFUNCTION("""COMPUTED_VALUE"""),"Ананас киви")</f>
        <v>Ананас киви</v>
      </c>
      <c r="B212" s="18" t="str">
        <f>IFERROR(__xludf.DUMMYFUNCTION("""COMPUTED_VALUE"""),"Арбузный смузи")</f>
        <v>Арбузный смузи</v>
      </c>
      <c r="C212" s="18" t="str">
        <f>IFERROR(__xludf.DUMMYFUNCTION("""COMPUTED_VALUE"""),"Виноградная фанта")</f>
        <v>Виноградная фанта</v>
      </c>
      <c r="D212" s="18" t="str">
        <f>IFERROR(__xludf.DUMMYFUNCTION("""COMPUTED_VALUE"""),"Вишневый морс")</f>
        <v>Вишневый морс</v>
      </c>
      <c r="E212" s="18" t="str">
        <f>IFERROR(__xludf.DUMMYFUNCTION("""COMPUTED_VALUE"""),"Гранатовый мармелад")</f>
        <v>Гранатовый мармелад</v>
      </c>
      <c r="F212" s="18" t="str">
        <f>IFERROR(__xludf.DUMMYFUNCTION("""COMPUTED_VALUE"""),"Грейпфрут киви")</f>
        <v>Грейпфрут киви</v>
      </c>
      <c r="G212" s="18" t="str">
        <f>IFERROR(__xludf.DUMMYFUNCTION("""COMPUTED_VALUE"""),"Ежевика мята")</f>
        <v>Ежевика мята</v>
      </c>
      <c r="H212" s="18" t="str">
        <f>IFERROR(__xludf.DUMMYFUNCTION("""COMPUTED_VALUE"""),"Киви манго")</f>
        <v>Киви манго</v>
      </c>
      <c r="I212" s="18" t="str">
        <f>IFERROR(__xludf.DUMMYFUNCTION("""COMPUTED_VALUE"""),"Клубника манго")</f>
        <v>Клубника манго</v>
      </c>
      <c r="J212" s="18" t="str">
        <f>IFERROR(__xludf.DUMMYFUNCTION("""COMPUTED_VALUE"""),"черника грейфрут ")</f>
        <v>черника грейфрут </v>
      </c>
      <c r="K212" s="18" t="str">
        <f>IFERROR(__xludf.DUMMYFUNCTION("""COMPUTED_VALUE"""),"Малина лайм")</f>
        <v>Малина лайм</v>
      </c>
      <c r="L212" s="18" t="str">
        <f>IFERROR(__xludf.DUMMYFUNCTION("""COMPUTED_VALUE"""),"Манго арбуз ")</f>
        <v>Манго арбуз </v>
      </c>
      <c r="M212" s="18" t="str">
        <f>IFERROR(__xludf.DUMMYFUNCTION("""COMPUTED_VALUE"""),"Малиновый чай с жасмином")</f>
        <v>Малиновый чай с жасмином</v>
      </c>
      <c r="N212" s="18" t="str">
        <f>IFERROR(__xludf.DUMMYFUNCTION("""COMPUTED_VALUE"""),"малина  апельсин ")</f>
        <v>малина  апельсин </v>
      </c>
      <c r="O212" s="18" t="str">
        <f>IFERROR(__xludf.DUMMYFUNCTION("""COMPUTED_VALUE"""),"Манго апельсин")</f>
        <v>Манго апельсин</v>
      </c>
      <c r="P212" s="18" t="str">
        <f>IFERROR(__xludf.DUMMYFUNCTION("""COMPUTED_VALUE"""),"Ред булл")</f>
        <v>Ред булл</v>
      </c>
      <c r="Q212" s="18" t="str">
        <f>IFERROR(__xludf.DUMMYFUNCTION("""COMPUTED_VALUE"""),"Спрайт")</f>
        <v>Спрайт</v>
      </c>
      <c r="R212" s="18" t="str">
        <f>IFERROR(__xludf.DUMMYFUNCTION("""COMPUTED_VALUE"""),"ананас клюква ")</f>
        <v>ананас клюква </v>
      </c>
      <c r="S212" s="18" t="str">
        <f>IFERROR(__xludf.DUMMYFUNCTION("""COMPUTED_VALUE"""),"Тархун")</f>
        <v>Тархун</v>
      </c>
      <c r="T212" s="18" t="str">
        <f>IFERROR(__xludf.DUMMYFUNCTION("""COMPUTED_VALUE"""),"алоэ Виноград ")</f>
        <v>алоэ Виноград </v>
      </c>
      <c r="U212" s="18" t="str">
        <f>IFERROR(__xludf.DUMMYFUNCTION("""COMPUTED_VALUE"""),"Фруктовая жвачка")</f>
        <v>Фруктовая жвачка</v>
      </c>
      <c r="V212" s="18" t="str">
        <f>IFERROR(__xludf.DUMMYFUNCTION("""COMPUTED_VALUE"""),"Холодная кола")</f>
        <v>Холодная кола</v>
      </c>
      <c r="W212" s="18" t="str">
        <f>IFERROR(__xludf.DUMMYFUNCTION("""COMPUTED_VALUE"""),"Черная смородина клюква")</f>
        <v>Черная смородина клюква</v>
      </c>
      <c r="X212" s="18" t="str">
        <f>IFERROR(__xludf.DUMMYFUNCTION("""COMPUTED_VALUE"""),"Черника арбуз")</f>
        <v>Черника арбуз</v>
      </c>
      <c r="Y212" s="18" t="str">
        <f>IFERROR(__xludf.DUMMYFUNCTION("""COMPUTED_VALUE"""),"Яблоко черника")</f>
        <v>Яблоко черника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>
      <c r="A213" s="18" t="str">
        <f>IFERROR(__xludf.DUMMYFUNCTION("""COMPUTED_VALUE"""),"Лесные ягоды")</f>
        <v>Лесные ягоды</v>
      </c>
      <c r="B213" s="18" t="str">
        <f>IFERROR(__xludf.DUMMYFUNCTION("""COMPUTED_VALUE"""),"Алоэ виноград ")</f>
        <v>Алоэ виноград </v>
      </c>
      <c r="C213" s="18" t="str">
        <f>IFERROR(__xludf.DUMMYFUNCTION("""COMPUTED_VALUE"""),"Апельсиновый адреналин")</f>
        <v>Апельсиновый адреналин</v>
      </c>
      <c r="D213" s="18" t="str">
        <f>IFERROR(__xludf.DUMMYFUNCTION("""COMPUTED_VALUE"""),"Клюква лайм")</f>
        <v>Клюква лайм</v>
      </c>
      <c r="E213" s="18" t="str">
        <f>IFERROR(__xludf.DUMMYFUNCTION("""COMPUTED_VALUE"""),"Виноградная фанта ")</f>
        <v>Виноградная фанта </v>
      </c>
      <c r="F213" s="18" t="str">
        <f>IFERROR(__xludf.DUMMYFUNCTION("""COMPUTED_VALUE"""),"Зеленый чай лемонграсс")</f>
        <v>Зеленый чай лемонграсс</v>
      </c>
      <c r="G213" s="18" t="str">
        <f>IFERROR(__xludf.DUMMYFUNCTION("""COMPUTED_VALUE"""),"Малина арбуз")</f>
        <v>Малина арбуз</v>
      </c>
      <c r="H213" s="18" t="str">
        <f>IFERROR(__xludf.DUMMYFUNCTION("""COMPUTED_VALUE"""),"Ананас персик")</f>
        <v>Ананас персик</v>
      </c>
      <c r="I213" s="18" t="str">
        <f>IFERROR(__xludf.DUMMYFUNCTION("""COMPUTED_VALUE"""),"Клубничный мохито ")</f>
        <v>Клубничный мохито </v>
      </c>
      <c r="J213" s="18" t="str">
        <f>IFERROR(__xludf.DUMMYFUNCTION("""COMPUTED_VALUE"""),"Яблоко лайм")</f>
        <v>Яблоко лайм</v>
      </c>
      <c r="K213" s="18" t="str">
        <f>IFERROR(__xludf.DUMMYFUNCTION("""COMPUTED_VALUE"""),"Спрайт арбуз лайм ")</f>
        <v>Спрайт арбуз лайм </v>
      </c>
      <c r="L213" s="18" t="str">
        <f>IFERROR(__xludf.DUMMYFUNCTION("""COMPUTED_VALUE"""),"Черничная фанта")</f>
        <v>Черничная фанта</v>
      </c>
      <c r="M213" s="18" t="str">
        <f>IFERROR(__xludf.DUMMYFUNCTION("""COMPUTED_VALUE"""),"Чёрная смородина")</f>
        <v>Чёрная смородина</v>
      </c>
      <c r="N213" s="18" t="str">
        <f>IFERROR(__xludf.DUMMYFUNCTION("""COMPUTED_VALUE"""),"Червячки голубика малина")</f>
        <v>Червячки голубика малина</v>
      </c>
      <c r="O213" s="18" t="str">
        <f>IFERROR(__xludf.DUMMYFUNCTION("""COMPUTED_VALUE"""),"Малина смородина ")</f>
        <v>Малина смородина </v>
      </c>
      <c r="P213" s="18" t="str">
        <f>IFERROR(__xludf.DUMMYFUNCTION("""COMPUTED_VALUE"""),"Черника лайм ")</f>
        <v>Черника лайм </v>
      </c>
      <c r="Q213" s="18" t="str">
        <f>IFERROR(__xludf.DUMMYFUNCTION("""COMPUTED_VALUE"""),"Виноградный чупа чупс")</f>
        <v>Виноградный чупа чупс</v>
      </c>
      <c r="R213" s="18" t="str">
        <f>IFERROR(__xludf.DUMMYFUNCTION("""COMPUTED_VALUE"""),"Киви лайм")</f>
        <v>Киви лайм</v>
      </c>
      <c r="S213" s="18" t="str">
        <f>IFERROR(__xludf.DUMMYFUNCTION("""COMPUTED_VALUE"""),"Ягодный морс")</f>
        <v>Ягодный морс</v>
      </c>
      <c r="T213" s="18" t="str">
        <f>IFERROR(__xludf.DUMMYFUNCTION("""COMPUTED_VALUE"""),"Фруктовый скитлс")</f>
        <v>Фруктовый скитлс</v>
      </c>
      <c r="U213" s="18" t="str">
        <f>IFERROR(__xludf.DUMMYFUNCTION("""COMPUTED_VALUE"""),"черника лимон ")</f>
        <v>черника лимон </v>
      </c>
      <c r="V213" s="18" t="str">
        <f>IFERROR(__xludf.DUMMYFUNCTION("""COMPUTED_VALUE"""),"Вишнёвая бомба")</f>
        <v>Вишнёвая бомба</v>
      </c>
      <c r="W213" s="18" t="str">
        <f>IFERROR(__xludf.DUMMYFUNCTION("""COMPUTED_VALUE"""),"Тропический манго")</f>
        <v>Тропический манго</v>
      </c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</row>
    <row r="214">
      <c r="A214" s="18" t="str">
        <f>IFERROR(__xludf.DUMMYFUNCTION("""COMPUTED_VALUE"""),"Ананас киви")</f>
        <v>Ананас киви</v>
      </c>
      <c r="B214" s="18" t="str">
        <f>IFERROR(__xludf.DUMMYFUNCTION("""COMPUTED_VALUE"""),"Арбузный смузи")</f>
        <v>Арбузный смузи</v>
      </c>
      <c r="C214" s="18" t="str">
        <f>IFERROR(__xludf.DUMMYFUNCTION("""COMPUTED_VALUE"""),"Виноградная фанта")</f>
        <v>Виноградная фанта</v>
      </c>
      <c r="D214" s="18" t="str">
        <f>IFERROR(__xludf.DUMMYFUNCTION("""COMPUTED_VALUE"""),"Вишневый морс")</f>
        <v>Вишневый морс</v>
      </c>
      <c r="E214" s="18" t="str">
        <f>IFERROR(__xludf.DUMMYFUNCTION("""COMPUTED_VALUE"""),"Гранатовый мармелад")</f>
        <v>Гранатовый мармелад</v>
      </c>
      <c r="F214" s="18" t="str">
        <f>IFERROR(__xludf.DUMMYFUNCTION("""COMPUTED_VALUE"""),"Грейпфрут киви")</f>
        <v>Грейпфрут киви</v>
      </c>
      <c r="G214" s="18" t="str">
        <f>IFERROR(__xludf.DUMMYFUNCTION("""COMPUTED_VALUE"""),"Ежевика мята")</f>
        <v>Ежевика мята</v>
      </c>
      <c r="H214" s="18" t="str">
        <f>IFERROR(__xludf.DUMMYFUNCTION("""COMPUTED_VALUE"""),"Киви манго")</f>
        <v>Киви манго</v>
      </c>
      <c r="I214" s="18" t="str">
        <f>IFERROR(__xludf.DUMMYFUNCTION("""COMPUTED_VALUE"""),"Клубника манго")</f>
        <v>Клубника манго</v>
      </c>
      <c r="J214" s="18" t="str">
        <f>IFERROR(__xludf.DUMMYFUNCTION("""COMPUTED_VALUE"""),"черника грейфрут ")</f>
        <v>черника грейфрут </v>
      </c>
      <c r="K214" s="18" t="str">
        <f>IFERROR(__xludf.DUMMYFUNCTION("""COMPUTED_VALUE"""),"Малина лайм")</f>
        <v>Малина лайм</v>
      </c>
      <c r="L214" s="18" t="str">
        <f>IFERROR(__xludf.DUMMYFUNCTION("""COMPUTED_VALUE"""),"Манго арбуз ")</f>
        <v>Манго арбуз </v>
      </c>
      <c r="M214" s="18" t="str">
        <f>IFERROR(__xludf.DUMMYFUNCTION("""COMPUTED_VALUE"""),"Малиновый чай с жасмином")</f>
        <v>Малиновый чай с жасмином</v>
      </c>
      <c r="N214" s="18" t="str">
        <f>IFERROR(__xludf.DUMMYFUNCTION("""COMPUTED_VALUE"""),"малина  апельсин ")</f>
        <v>малина  апельсин </v>
      </c>
      <c r="O214" s="18" t="str">
        <f>IFERROR(__xludf.DUMMYFUNCTION("""COMPUTED_VALUE"""),"Манго апельсин")</f>
        <v>Манго апельсин</v>
      </c>
      <c r="P214" s="18" t="str">
        <f>IFERROR(__xludf.DUMMYFUNCTION("""COMPUTED_VALUE"""),"Ред булл")</f>
        <v>Ред булл</v>
      </c>
      <c r="Q214" s="18" t="str">
        <f>IFERROR(__xludf.DUMMYFUNCTION("""COMPUTED_VALUE"""),"Спрайт")</f>
        <v>Спрайт</v>
      </c>
      <c r="R214" s="18" t="str">
        <f>IFERROR(__xludf.DUMMYFUNCTION("""COMPUTED_VALUE"""),"ананас клюква ")</f>
        <v>ананас клюква </v>
      </c>
      <c r="S214" s="18" t="str">
        <f>IFERROR(__xludf.DUMMYFUNCTION("""COMPUTED_VALUE"""),"Тархун")</f>
        <v>Тархун</v>
      </c>
      <c r="T214" s="18" t="str">
        <f>IFERROR(__xludf.DUMMYFUNCTION("""COMPUTED_VALUE"""),"алоэ Виноград ")</f>
        <v>алоэ Виноград </v>
      </c>
      <c r="U214" s="18" t="str">
        <f>IFERROR(__xludf.DUMMYFUNCTION("""COMPUTED_VALUE"""),"Фруктовая жвачка")</f>
        <v>Фруктовая жвачка</v>
      </c>
      <c r="V214" s="18" t="str">
        <f>IFERROR(__xludf.DUMMYFUNCTION("""COMPUTED_VALUE"""),"Холодная кола")</f>
        <v>Холодная кола</v>
      </c>
      <c r="W214" s="18" t="str">
        <f>IFERROR(__xludf.DUMMYFUNCTION("""COMPUTED_VALUE"""),"Черная смородина клюква")</f>
        <v>Черная смородина клюква</v>
      </c>
      <c r="X214" s="18" t="str">
        <f>IFERROR(__xludf.DUMMYFUNCTION("""COMPUTED_VALUE"""),"Черника арбуз")</f>
        <v>Черника арбуз</v>
      </c>
      <c r="Y214" s="18" t="str">
        <f>IFERROR(__xludf.DUMMYFUNCTION("""COMPUTED_VALUE"""),"Яблоко черника")</f>
        <v>Яблоко черника</v>
      </c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</row>
    <row r="215">
      <c r="A215" s="18" t="str">
        <f>IFERROR(__xludf.DUMMYFUNCTION("""COMPUTED_VALUE"""),"Малина вишня лёд")</f>
        <v>Малина вишня лёд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</row>
    <row r="216">
      <c r="A216" s="18" t="str">
        <f>IFERROR(__xludf.DUMMYFUNCTION("""COMPUTED_VALUE"""),"Лесные ягоды")</f>
        <v>Лесные ягоды</v>
      </c>
      <c r="B216" s="18" t="str">
        <f>IFERROR(__xludf.DUMMYFUNCTION("""COMPUTED_VALUE"""),"Алоэ виноград ")</f>
        <v>Алоэ виноград </v>
      </c>
      <c r="C216" s="18" t="str">
        <f>IFERROR(__xludf.DUMMYFUNCTION("""COMPUTED_VALUE"""),"Апельсиновый адреналин")</f>
        <v>Апельсиновый адреналин</v>
      </c>
      <c r="D216" s="18" t="str">
        <f>IFERROR(__xludf.DUMMYFUNCTION("""COMPUTED_VALUE"""),"Клюква лайм")</f>
        <v>Клюква лайм</v>
      </c>
      <c r="E216" s="18" t="str">
        <f>IFERROR(__xludf.DUMMYFUNCTION("""COMPUTED_VALUE"""),"Виноградная фанта ")</f>
        <v>Виноградная фанта </v>
      </c>
      <c r="F216" s="18" t="str">
        <f>IFERROR(__xludf.DUMMYFUNCTION("""COMPUTED_VALUE"""),"Зеленый чай лемонграсс")</f>
        <v>Зеленый чай лемонграсс</v>
      </c>
      <c r="G216" s="18" t="str">
        <f>IFERROR(__xludf.DUMMYFUNCTION("""COMPUTED_VALUE"""),"Малина арбуз")</f>
        <v>Малина арбуз</v>
      </c>
      <c r="H216" s="18" t="str">
        <f>IFERROR(__xludf.DUMMYFUNCTION("""COMPUTED_VALUE"""),"Ананас персик")</f>
        <v>Ананас персик</v>
      </c>
      <c r="I216" s="18" t="str">
        <f>IFERROR(__xludf.DUMMYFUNCTION("""COMPUTED_VALUE"""),"Клубничный мохито ")</f>
        <v>Клубничный мохито </v>
      </c>
      <c r="J216" s="18" t="str">
        <f>IFERROR(__xludf.DUMMYFUNCTION("""COMPUTED_VALUE"""),"Яблоко лайм")</f>
        <v>Яблоко лайм</v>
      </c>
      <c r="K216" s="18" t="str">
        <f>IFERROR(__xludf.DUMMYFUNCTION("""COMPUTED_VALUE"""),"Спрайт арбуз лайм ")</f>
        <v>Спрайт арбуз лайм </v>
      </c>
      <c r="L216" s="18" t="str">
        <f>IFERROR(__xludf.DUMMYFUNCTION("""COMPUTED_VALUE"""),"Черничная фанта")</f>
        <v>Черничная фанта</v>
      </c>
      <c r="M216" s="18" t="str">
        <f>IFERROR(__xludf.DUMMYFUNCTION("""COMPUTED_VALUE"""),"Чёрная смородина")</f>
        <v>Чёрная смородина</v>
      </c>
      <c r="N216" s="18" t="str">
        <f>IFERROR(__xludf.DUMMYFUNCTION("""COMPUTED_VALUE"""),"Червячки голубика малина")</f>
        <v>Червячки голубика малина</v>
      </c>
      <c r="O216" s="18" t="str">
        <f>IFERROR(__xludf.DUMMYFUNCTION("""COMPUTED_VALUE"""),"Малина смородина ")</f>
        <v>Малина смородина </v>
      </c>
      <c r="P216" s="18" t="str">
        <f>IFERROR(__xludf.DUMMYFUNCTION("""COMPUTED_VALUE"""),"Черника лайм ")</f>
        <v>Черника лайм </v>
      </c>
      <c r="Q216" s="18" t="str">
        <f>IFERROR(__xludf.DUMMYFUNCTION("""COMPUTED_VALUE"""),"Виноградный чупа чупс")</f>
        <v>Виноградный чупа чупс</v>
      </c>
      <c r="R216" s="18" t="str">
        <f>IFERROR(__xludf.DUMMYFUNCTION("""COMPUTED_VALUE"""),"Киви лайм")</f>
        <v>Киви лайм</v>
      </c>
      <c r="S216" s="18" t="str">
        <f>IFERROR(__xludf.DUMMYFUNCTION("""COMPUTED_VALUE"""),"Ягодный морс")</f>
        <v>Ягодный морс</v>
      </c>
      <c r="T216" s="18" t="str">
        <f>IFERROR(__xludf.DUMMYFUNCTION("""COMPUTED_VALUE"""),"Фруктовый скитлс")</f>
        <v>Фруктовый скитлс</v>
      </c>
      <c r="U216" s="18" t="str">
        <f>IFERROR(__xludf.DUMMYFUNCTION("""COMPUTED_VALUE"""),"черника лимон ")</f>
        <v>черника лимон </v>
      </c>
      <c r="V216" s="18" t="str">
        <f>IFERROR(__xludf.DUMMYFUNCTION("""COMPUTED_VALUE"""),"Вишнёвая бомба")</f>
        <v>Вишнёвая бомба</v>
      </c>
      <c r="W216" s="18" t="str">
        <f>IFERROR(__xludf.DUMMYFUNCTION("""COMPUTED_VALUE"""),"Тропический манго")</f>
        <v>Тропический манго</v>
      </c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</row>
    <row r="217">
      <c r="A217" s="18" t="str">
        <f>IFERROR(__xludf.DUMMYFUNCTION("""COMPUTED_VALUE"""),"кислая земляника")</f>
        <v>кислая земляника</v>
      </c>
      <c r="B217" s="18" t="str">
        <f>IFERROR(__xludf.DUMMYFUNCTION("""COMPUTED_VALUE"""),"кислая фанта с черникой")</f>
        <v>кислая фанта с черникой</v>
      </c>
      <c r="C217" s="18" t="str">
        <f>IFERROR(__xludf.DUMMYFUNCTION("""COMPUTED_VALUE"""),"кислое харибо с колой и черешней")</f>
        <v>кислое харибо с колой и черешней</v>
      </c>
      <c r="D217" s="18" t="str">
        <f>IFERROR(__xludf.DUMMYFUNCTION("""COMPUTED_VALUE"""),"кислое яблочно клубничная шипучка")</f>
        <v>кислое яблочно клубничная шипучка</v>
      </c>
      <c r="E217" s="18" t="str">
        <f>IFERROR(__xludf.DUMMYFUNCTION("""COMPUTED_VALUE"""),"кислые желатинки маракуйя ананас")</f>
        <v>кислые желатинки маракуйя ананас</v>
      </c>
      <c r="F217" s="18" t="str">
        <f>IFERROR(__xludf.DUMMYFUNCTION("""COMPUTED_VALUE"""),"кислые ленточки маракуя манго")</f>
        <v>кислые ленточки маракуя манго</v>
      </c>
      <c r="G217" s="18" t="str">
        <f>IFERROR(__xludf.DUMMYFUNCTION("""COMPUTED_VALUE"""),"кислые мармеладные ягоды")</f>
        <v>кислые мармеладные ягоды</v>
      </c>
      <c r="H217" s="18" t="str">
        <f>IFERROR(__xludf.DUMMYFUNCTION("""COMPUTED_VALUE"""),"кислый виноград лайм")</f>
        <v>кислый виноград лайм</v>
      </c>
      <c r="I217" s="18" t="str">
        <f>IFERROR(__xludf.DUMMYFUNCTION("""COMPUTED_VALUE"""),"кислый грейпфрут с вишней")</f>
        <v>кислый грейпфрут с вишней</v>
      </c>
      <c r="J217" s="18" t="str">
        <f>IFERROR(__xludf.DUMMYFUNCTION("""COMPUTED_VALUE"""),"кислый леденец виноград киви яблоко")</f>
        <v>кислый леденец виноград киви яблоко</v>
      </c>
      <c r="K217" s="18" t="str">
        <f>IFERROR(__xludf.DUMMYFUNCTION("""COMPUTED_VALUE"""),"кислый лимонад арбуз лайм малина")</f>
        <v>кислый лимонад арбуз лайм малина</v>
      </c>
      <c r="L217" s="18" t="str">
        <f>IFERROR(__xludf.DUMMYFUNCTION("""COMPUTED_VALUE"""),"кислый персик клубника")</f>
        <v>кислый персик клубника</v>
      </c>
      <c r="M217" s="18" t="str">
        <f>IFERROR(__xludf.DUMMYFUNCTION("""COMPUTED_VALUE"""),"кислый яблочно лимонные колечки")</f>
        <v>кислый яблочно лимонные колечки</v>
      </c>
      <c r="N217" s="18" t="str">
        <f>IFERROR(__xludf.DUMMYFUNCTION("""COMPUTED_VALUE"""),"фанта апельсин с кислой малиной")</f>
        <v>фанта апельсин с кислой малиной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</row>
    <row r="218">
      <c r="A218" s="18" t="str">
        <f>IFERROR(__xludf.DUMMYFUNCTION("""COMPUTED_VALUE"""),"Лесные ягоды")</f>
        <v>Лесные ягоды</v>
      </c>
      <c r="B218" s="18" t="str">
        <f>IFERROR(__xludf.DUMMYFUNCTION("""COMPUTED_VALUE"""),"Алоэ виноград ")</f>
        <v>Алоэ виноград </v>
      </c>
      <c r="C218" s="18" t="str">
        <f>IFERROR(__xludf.DUMMYFUNCTION("""COMPUTED_VALUE"""),"Апельсиновый адреналин")</f>
        <v>Апельсиновый адреналин</v>
      </c>
      <c r="D218" s="18" t="str">
        <f>IFERROR(__xludf.DUMMYFUNCTION("""COMPUTED_VALUE"""),"Клюква лайм")</f>
        <v>Клюква лайм</v>
      </c>
      <c r="E218" s="18" t="str">
        <f>IFERROR(__xludf.DUMMYFUNCTION("""COMPUTED_VALUE"""),"Виноградная фанта ")</f>
        <v>Виноградная фанта </v>
      </c>
      <c r="F218" s="18" t="str">
        <f>IFERROR(__xludf.DUMMYFUNCTION("""COMPUTED_VALUE"""),"Зеленый чай лемонграсс")</f>
        <v>Зеленый чай лемонграсс</v>
      </c>
      <c r="G218" s="18" t="str">
        <f>IFERROR(__xludf.DUMMYFUNCTION("""COMPUTED_VALUE"""),"Малина арбуз")</f>
        <v>Малина арбуз</v>
      </c>
      <c r="H218" s="18" t="str">
        <f>IFERROR(__xludf.DUMMYFUNCTION("""COMPUTED_VALUE"""),"Ананас персик")</f>
        <v>Ананас персик</v>
      </c>
      <c r="I218" s="18" t="str">
        <f>IFERROR(__xludf.DUMMYFUNCTION("""COMPUTED_VALUE"""),"Клубничный мохито ")</f>
        <v>Клубничный мохито </v>
      </c>
      <c r="J218" s="18" t="str">
        <f>IFERROR(__xludf.DUMMYFUNCTION("""COMPUTED_VALUE"""),"Яблоко лайм")</f>
        <v>Яблоко лайм</v>
      </c>
      <c r="K218" s="18" t="str">
        <f>IFERROR(__xludf.DUMMYFUNCTION("""COMPUTED_VALUE"""),"Спрайт арбуз лайм ")</f>
        <v>Спрайт арбуз лайм </v>
      </c>
      <c r="L218" s="18" t="str">
        <f>IFERROR(__xludf.DUMMYFUNCTION("""COMPUTED_VALUE"""),"Черничная фанта")</f>
        <v>Черничная фанта</v>
      </c>
      <c r="M218" s="18" t="str">
        <f>IFERROR(__xludf.DUMMYFUNCTION("""COMPUTED_VALUE"""),"Чёрная смородина")</f>
        <v>Чёрная смородина</v>
      </c>
      <c r="N218" s="18" t="str">
        <f>IFERROR(__xludf.DUMMYFUNCTION("""COMPUTED_VALUE"""),"Червячки голубика малина")</f>
        <v>Червячки голубика малина</v>
      </c>
      <c r="O218" s="18" t="str">
        <f>IFERROR(__xludf.DUMMYFUNCTION("""COMPUTED_VALUE"""),"Малина смородина ")</f>
        <v>Малина смородина </v>
      </c>
      <c r="P218" s="18" t="str">
        <f>IFERROR(__xludf.DUMMYFUNCTION("""COMPUTED_VALUE"""),"Черника лайм ")</f>
        <v>Черника лайм </v>
      </c>
      <c r="Q218" s="18" t="str">
        <f>IFERROR(__xludf.DUMMYFUNCTION("""COMPUTED_VALUE"""),"Виноградный чупа чупс")</f>
        <v>Виноградный чупа чупс</v>
      </c>
      <c r="R218" s="18" t="str">
        <f>IFERROR(__xludf.DUMMYFUNCTION("""COMPUTED_VALUE"""),"Киви лайм")</f>
        <v>Киви лайм</v>
      </c>
      <c r="S218" s="18" t="str">
        <f>IFERROR(__xludf.DUMMYFUNCTION("""COMPUTED_VALUE"""),"Ягодный морс")</f>
        <v>Ягодный морс</v>
      </c>
      <c r="T218" s="18" t="str">
        <f>IFERROR(__xludf.DUMMYFUNCTION("""COMPUTED_VALUE"""),"Фруктовый скитлс")</f>
        <v>Фруктовый скитлс</v>
      </c>
      <c r="U218" s="18" t="str">
        <f>IFERROR(__xludf.DUMMYFUNCTION("""COMPUTED_VALUE"""),"черника лимон ")</f>
        <v>черника лимон </v>
      </c>
      <c r="V218" s="18" t="str">
        <f>IFERROR(__xludf.DUMMYFUNCTION("""COMPUTED_VALUE"""),"Вишнёвая бомба")</f>
        <v>Вишнёвая бомба</v>
      </c>
      <c r="W218" s="18" t="str">
        <f>IFERROR(__xludf.DUMMYFUNCTION("""COMPUTED_VALUE"""),"Тропический манго")</f>
        <v>Тропический манго</v>
      </c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</row>
    <row r="219">
      <c r="A219" s="18" t="str">
        <f>IFERROR(__xludf.DUMMYFUNCTION("""COMPUTED_VALUE"""),"Смородина холс")</f>
        <v>Смородина холс</v>
      </c>
      <c r="B219" s="18" t="str">
        <f>IFERROR(__xludf.DUMMYFUNCTION("""COMPUTED_VALUE"""),"Тропические фрукты")</f>
        <v>Тропические фрукты</v>
      </c>
      <c r="C219" s="18" t="str">
        <f>IFERROR(__xludf.DUMMYFUNCTION("""COMPUTED_VALUE"""),"Черничная конфета")</f>
        <v>Черничная конфета</v>
      </c>
      <c r="D219" s="18" t="str">
        <f>IFERROR(__xludf.DUMMYFUNCTION("""COMPUTED_VALUE"""),"Яблоко вишня")</f>
        <v>Яблоко вишня</v>
      </c>
      <c r="E219" s="18" t="str">
        <f>IFERROR(__xludf.DUMMYFUNCTION("""COMPUTED_VALUE"""),"Виноград мята")</f>
        <v>Виноград мята</v>
      </c>
      <c r="F219" s="18" t="str">
        <f>IFERROR(__xludf.DUMMYFUNCTION("""COMPUTED_VALUE"""),"Виноград холс")</f>
        <v>Виноград холс</v>
      </c>
      <c r="G219" s="18" t="str">
        <f>IFERROR(__xludf.DUMMYFUNCTION("""COMPUTED_VALUE"""),"Грейпфрутовый лимонад")</f>
        <v>Грейпфрутовый лимонад</v>
      </c>
      <c r="H219" s="18" t="str">
        <f>IFERROR(__xludf.DUMMYFUNCTION("""COMPUTED_VALUE"""),"Дыня банан")</f>
        <v>Дыня банан</v>
      </c>
      <c r="I219" s="18" t="str">
        <f>IFERROR(__xludf.DUMMYFUNCTION("""COMPUTED_VALUE"""),"Ежевичный лимонад")</f>
        <v>Ежевичный лимонад</v>
      </c>
      <c r="J219" s="18" t="str">
        <f>IFERROR(__xludf.DUMMYFUNCTION("""COMPUTED_VALUE"""),"Земляничная конфета ")</f>
        <v>Земляничная конфета </v>
      </c>
      <c r="K219" s="18" t="str">
        <f>IFERROR(__xludf.DUMMYFUNCTION("""COMPUTED_VALUE"""),"Ананас манго ")</f>
        <v>Ананас манго </v>
      </c>
      <c r="L219" s="18" t="str">
        <f>IFERROR(__xludf.DUMMYFUNCTION("""COMPUTED_VALUE"""),"Жвачка черника мята ")</f>
        <v>Жвачка черника мята </v>
      </c>
      <c r="M219" s="18" t="str">
        <f>IFERROR(__xludf.DUMMYFUNCTION("""COMPUTED_VALUE"""),"Зеленый манго")</f>
        <v>Зеленый манго</v>
      </c>
      <c r="N219" s="18" t="str">
        <f>IFERROR(__xludf.DUMMYFUNCTION("""COMPUTED_VALUE"""),"Клюква брусника")</f>
        <v>Клюква брусника</v>
      </c>
      <c r="O219" s="18" t="str">
        <f>IFERROR(__xludf.DUMMYFUNCTION("""COMPUTED_VALUE"""),"Апельсин ")</f>
        <v>Апельсин </v>
      </c>
      <c r="P219" s="18" t="str">
        <f>IFERROR(__xludf.DUMMYFUNCTION("""COMPUTED_VALUE"""),"Кокос малина")</f>
        <v>Кокос малина</v>
      </c>
      <c r="Q219" s="18" t="str">
        <f>IFERROR(__xludf.DUMMYFUNCTION("""COMPUTED_VALUE"""),"Лимонные черви")</f>
        <v>Лимонные черви</v>
      </c>
      <c r="R219" s="18" t="str">
        <f>IFERROR(__xludf.DUMMYFUNCTION("""COMPUTED_VALUE"""),"Малиновый лимонад")</f>
        <v>Малиновый лимонад</v>
      </c>
      <c r="S219" s="18" t="str">
        <f>IFERROR(__xludf.DUMMYFUNCTION("""COMPUTED_VALUE"""),"Смородина малина")</f>
        <v>Смородина малина</v>
      </c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</row>
    <row r="220">
      <c r="A220" s="18" t="str">
        <f>IFERROR(__xludf.DUMMYFUNCTION("""COMPUTED_VALUE"""),"Кислый малиново-грейпфрутовый швепс")</f>
        <v>Кислый малиново-грейпфрутовый швепс</v>
      </c>
      <c r="B220" s="18" t="str">
        <f>IFERROR(__xludf.DUMMYFUNCTION("""COMPUTED_VALUE"""),"Ананас апельсин")</f>
        <v>Ананас апельсин</v>
      </c>
      <c r="C220" s="18" t="str">
        <f>IFERROR(__xludf.DUMMYFUNCTION("""COMPUTED_VALUE"""),"Пинаколада")</f>
        <v>Пинаколада</v>
      </c>
      <c r="D220" s="18" t="str">
        <f>IFERROR(__xludf.DUMMYFUNCTION("""COMPUTED_VALUE"""),"Мятный бабл гам")</f>
        <v>Мятный бабл гам</v>
      </c>
      <c r="E220" s="18" t="str">
        <f>IFERROR(__xludf.DUMMYFUNCTION("""COMPUTED_VALUE"""),"Мянго драгонфрут")</f>
        <v>Мянго драгонфрут</v>
      </c>
      <c r="F220" s="18" t="str">
        <f>IFERROR(__xludf.DUMMYFUNCTION("""COMPUTED_VALUE"""),"Клубничная фанта")</f>
        <v>Клубничная фанта</v>
      </c>
      <c r="G220" s="18" t="str">
        <f>IFERROR(__xludf.DUMMYFUNCTION("""COMPUTED_VALUE"""),"Клубничная арбуз")</f>
        <v>Клубничная арбуз</v>
      </c>
      <c r="H220" s="18" t="str">
        <f>IFERROR(__xludf.DUMMYFUNCTION("""COMPUTED_VALUE"""),"Кислый скитлс")</f>
        <v>Кислый скитлс</v>
      </c>
      <c r="I220" s="18" t="str">
        <f>IFERROR(__xludf.DUMMYFUNCTION("""COMPUTED_VALUE"""),"Кислый лайм арбуз")</f>
        <v>Кислый лайм арбуз</v>
      </c>
      <c r="J220" s="18" t="str">
        <f>IFERROR(__xludf.DUMMYFUNCTION("""COMPUTED_VALUE"""),"Тропический банан")</f>
        <v>Тропический банан</v>
      </c>
      <c r="K220" s="18" t="str">
        <f>IFERROR(__xludf.DUMMYFUNCTION("""COMPUTED_VALUE"""),"Яблочный энергетик")</f>
        <v>Яблочный энергетик</v>
      </c>
      <c r="L220" s="18" t="str">
        <f>IFERROR(__xludf.DUMMYFUNCTION("""COMPUTED_VALUE"""),"Барбарисовый лимонад")</f>
        <v>Барбарисовый лимонад</v>
      </c>
      <c r="M220" s="18" t="str">
        <f>IFERROR(__xludf.DUMMYFUNCTION("""COMPUTED_VALUE"""),"Лимонад виноград вишня")</f>
        <v>Лимонад виноград вишня</v>
      </c>
      <c r="N220" s="18" t="str">
        <f>IFERROR(__xludf.DUMMYFUNCTION("""COMPUTED_VALUE"""),"Розовый лимонад")</f>
        <v>Розовый лимонад</v>
      </c>
      <c r="O220" s="18" t="str">
        <f>IFERROR(__xludf.DUMMYFUNCTION("""COMPUTED_VALUE"""),"Двойной манго")</f>
        <v>Двойной манго</v>
      </c>
      <c r="P220" s="18" t="str">
        <f>IFERROR(__xludf.DUMMYFUNCTION("""COMPUTED_VALUE"""),"Лесные ягоды ")</f>
        <v>Лесные ягоды </v>
      </c>
      <c r="Q220" s="18" t="str">
        <f>IFERROR(__xludf.DUMMYFUNCTION("""COMPUTED_VALUE"""),"Ежевика малина ")</f>
        <v>Ежевика малина </v>
      </c>
      <c r="R220" s="18" t="str">
        <f>IFERROR(__xludf.DUMMYFUNCTION("""COMPUTED_VALUE"""),"Смородиновый лимонад")</f>
        <v>Смородиновый лимонад</v>
      </c>
      <c r="S220" s="18" t="str">
        <f>IFERROR(__xludf.DUMMYFUNCTION("""COMPUTED_VALUE"""),"Кола вишня")</f>
        <v>Кола вишня</v>
      </c>
      <c r="T220" s="18" t="str">
        <f>IFERROR(__xludf.DUMMYFUNCTION("""COMPUTED_VALUE"""),"Манго арбуз")</f>
        <v>Манго арбуз</v>
      </c>
      <c r="U220" s="18" t="str">
        <f>IFERROR(__xludf.DUMMYFUNCTION("""COMPUTED_VALUE"""),"Алоэ виноград")</f>
        <v>Алоэ виноград</v>
      </c>
      <c r="V220" s="18" t="str">
        <f>IFERROR(__xludf.DUMMYFUNCTION("""COMPUTED_VALUE"""),"Банан клубника")</f>
        <v>Банан клубника</v>
      </c>
      <c r="W220" s="18" t="str">
        <f>IFERROR(__xludf.DUMMYFUNCTION("""COMPUTED_VALUE"""),"Малиновый мармелад")</f>
        <v>Малиновый мармелад</v>
      </c>
      <c r="X220" s="18" t="str">
        <f>IFERROR(__xludf.DUMMYFUNCTION("""COMPUTED_VALUE"""),"Клубника киви")</f>
        <v>Клубника киви</v>
      </c>
      <c r="Y220" s="18" t="str">
        <f>IFERROR(__xludf.DUMMYFUNCTION("""COMPUTED_VALUE"""),"Клюква лайм")</f>
        <v>Клюква лайм</v>
      </c>
      <c r="Z220" s="18" t="str">
        <f>IFERROR(__xludf.DUMMYFUNCTION("""COMPUTED_VALUE"""),"Гуава ананас")</f>
        <v>Гуава ананас</v>
      </c>
      <c r="AA220" s="18" t="str">
        <f>IFERROR(__xludf.DUMMYFUNCTION("""COMPUTED_VALUE"""),"Морс")</f>
        <v>Морс</v>
      </c>
      <c r="AB220" s="18" t="str">
        <f>IFERROR(__xludf.DUMMYFUNCTION("""COMPUTED_VALUE"""),"Красный апельсин")</f>
        <v>Красный апельсин</v>
      </c>
      <c r="AC220" s="18" t="str">
        <f>IFERROR(__xludf.DUMMYFUNCTION("""COMPUTED_VALUE"""),"Арбузная жвачка")</f>
        <v>Арбузная жвачка</v>
      </c>
      <c r="AD220" s="18" t="str">
        <f>IFERROR(__xludf.DUMMYFUNCTION("""COMPUTED_VALUE"""),"Смородина Виноград")</f>
        <v>Смородина Виноград</v>
      </c>
      <c r="AE220" s="18" t="str">
        <f>IFERROR(__xludf.DUMMYFUNCTION("""COMPUTED_VALUE"""),"Гранатовая Мармелад")</f>
        <v>Гранатовая Мармелад</v>
      </c>
      <c r="AF220" s="18" t="str">
        <f>IFERROR(__xludf.DUMMYFUNCTION("""COMPUTED_VALUE"""),"Яблоко Киви")</f>
        <v>Яблоко Киви</v>
      </c>
      <c r="AG220" s="18" t="str">
        <f>IFERROR(__xludf.DUMMYFUNCTION("""COMPUTED_VALUE"""),"Клубника Ежевика")</f>
        <v>Клубника Ежевика</v>
      </c>
      <c r="AH220" s="18" t="str">
        <f>IFERROR(__xludf.DUMMYFUNCTION("""COMPUTED_VALUE"""),"Клубничный Коктейль")</f>
        <v>Клубничный Коктейль</v>
      </c>
      <c r="AI220" s="18" t="str">
        <f>IFERROR(__xludf.DUMMYFUNCTION("""COMPUTED_VALUE"""),"Клюква Земляника ")</f>
        <v>Клюква Земляника </v>
      </c>
      <c r="AJ220" s="18" t="str">
        <f>IFERROR(__xludf.DUMMYFUNCTION("""COMPUTED_VALUE"""),"Какос Дыня")</f>
        <v>Какос Дыня</v>
      </c>
      <c r="AK220" s="18" t="str">
        <f>IFERROR(__xludf.DUMMYFUNCTION("""COMPUTED_VALUE"""),"Маракуйя мандарин")</f>
        <v>Маракуйя мандарин</v>
      </c>
      <c r="AL220" s="18" t="str">
        <f>IFERROR(__xludf.DUMMYFUNCTION("""COMPUTED_VALUE"""),"Персик кактус")</f>
        <v>Персик кактус</v>
      </c>
      <c r="AM220" s="18" t="str">
        <f>IFERROR(__xludf.DUMMYFUNCTION("""COMPUTED_VALUE"""),"Спрайт")</f>
        <v>Спрайт</v>
      </c>
      <c r="AN220" s="18" t="str">
        <f>IFERROR(__xludf.DUMMYFUNCTION("""COMPUTED_VALUE"""),"Черничная фанта")</f>
        <v>Черничная фанта</v>
      </c>
      <c r="AO220" s="18" t="str">
        <f>IFERROR(__xludf.DUMMYFUNCTION("""COMPUTED_VALUE"""),"Ягодная жвачка")</f>
        <v>Ягодная жвачка</v>
      </c>
      <c r="AP220" s="18" t="str">
        <f>IFERROR(__xludf.DUMMYFUNCTION("""COMPUTED_VALUE"""),"Ягодный энергетик")</f>
        <v>Ягодный энергетик</v>
      </c>
      <c r="AQ220" s="18" t="str">
        <f>IFERROR(__xludf.DUMMYFUNCTION("""COMPUTED_VALUE"""),"Ягодный пунш ")</f>
        <v>Ягодный пунш </v>
      </c>
      <c r="AR220" s="18" t="str">
        <f>IFERROR(__xludf.DUMMYFUNCTION("""COMPUTED_VALUE"""),"Виноградный холс")</f>
        <v>Виноградный холс</v>
      </c>
      <c r="AS220" s="18" t="str">
        <f>IFERROR(__xludf.DUMMYFUNCTION("""COMPUTED_VALUE"""),"Грейпфрут смородина")</f>
        <v>Грейпфрут смородина</v>
      </c>
      <c r="AT220" s="18" t="str">
        <f>IFERROR(__xludf.DUMMYFUNCTION("""COMPUTED_VALUE"""),"Дыня персик")</f>
        <v>Дыня персик</v>
      </c>
      <c r="AU220" s="18" t="str">
        <f>IFERROR(__xludf.DUMMYFUNCTION("""COMPUTED_VALUE"""),"Земляника виноград")</f>
        <v>Земляника виноград</v>
      </c>
      <c r="AV220" s="18" t="str">
        <f>IFERROR(__xludf.DUMMYFUNCTION("""COMPUTED_VALUE"""),"Киви маракуйя гуава")</f>
        <v>Киви маракуйя гуава</v>
      </c>
      <c r="AW220" s="18" t="str">
        <f>IFERROR(__xludf.DUMMYFUNCTION("""COMPUTED_VALUE"""),"Кислые вишнёвые червячки")</f>
        <v>Кислые вишнёвые червячки</v>
      </c>
      <c r="AX220" s="18" t="str">
        <f>IFERROR(__xludf.DUMMYFUNCTION("""COMPUTED_VALUE"""),"Кислые чернично-малиновое червячки")</f>
        <v>Кислые чернично-малиновое червячки</v>
      </c>
    </row>
    <row r="221">
      <c r="A221" s="18" t="str">
        <f>IFERROR(__xludf.DUMMYFUNCTION("""COMPUTED_VALUE"""),"Кислый малиново-грейпфрутовый швепс")</f>
        <v>Кислый малиново-грейпфрутовый швепс</v>
      </c>
      <c r="B221" s="18" t="str">
        <f>IFERROR(__xludf.DUMMYFUNCTION("""COMPUTED_VALUE"""),"Ананас апельсин")</f>
        <v>Ананас апельсин</v>
      </c>
      <c r="C221" s="18" t="str">
        <f>IFERROR(__xludf.DUMMYFUNCTION("""COMPUTED_VALUE"""),"Пинаколада")</f>
        <v>Пинаколада</v>
      </c>
      <c r="D221" s="18" t="str">
        <f>IFERROR(__xludf.DUMMYFUNCTION("""COMPUTED_VALUE"""),"Мятный бабл гам")</f>
        <v>Мятный бабл гам</v>
      </c>
      <c r="E221" s="18" t="str">
        <f>IFERROR(__xludf.DUMMYFUNCTION("""COMPUTED_VALUE"""),"Мянго драгонфрут")</f>
        <v>Мянго драгонфрут</v>
      </c>
      <c r="F221" s="18" t="str">
        <f>IFERROR(__xludf.DUMMYFUNCTION("""COMPUTED_VALUE"""),"Клубничная фанта")</f>
        <v>Клубничная фанта</v>
      </c>
      <c r="G221" s="18" t="str">
        <f>IFERROR(__xludf.DUMMYFUNCTION("""COMPUTED_VALUE"""),"Клубничная арбуз")</f>
        <v>Клубничная арбуз</v>
      </c>
      <c r="H221" s="18" t="str">
        <f>IFERROR(__xludf.DUMMYFUNCTION("""COMPUTED_VALUE"""),"Кислый скитлс")</f>
        <v>Кислый скитлс</v>
      </c>
      <c r="I221" s="18" t="str">
        <f>IFERROR(__xludf.DUMMYFUNCTION("""COMPUTED_VALUE"""),"Кислый лайм арбуз")</f>
        <v>Кислый лайм арбуз</v>
      </c>
      <c r="J221" s="18" t="str">
        <f>IFERROR(__xludf.DUMMYFUNCTION("""COMPUTED_VALUE"""),"Тропический банан")</f>
        <v>Тропический банан</v>
      </c>
      <c r="K221" s="18" t="str">
        <f>IFERROR(__xludf.DUMMYFUNCTION("""COMPUTED_VALUE"""),"Яблочный энергетик")</f>
        <v>Яблочный энергетик</v>
      </c>
      <c r="L221" s="18" t="str">
        <f>IFERROR(__xludf.DUMMYFUNCTION("""COMPUTED_VALUE"""),"Барбарисовый лимонад")</f>
        <v>Барбарисовый лимонад</v>
      </c>
      <c r="M221" s="18" t="str">
        <f>IFERROR(__xludf.DUMMYFUNCTION("""COMPUTED_VALUE"""),"Лимонад виноград вишня")</f>
        <v>Лимонад виноград вишня</v>
      </c>
      <c r="N221" s="18" t="str">
        <f>IFERROR(__xludf.DUMMYFUNCTION("""COMPUTED_VALUE"""),"Розовый лимонад")</f>
        <v>Розовый лимонад</v>
      </c>
      <c r="O221" s="18" t="str">
        <f>IFERROR(__xludf.DUMMYFUNCTION("""COMPUTED_VALUE"""),"Двойной манго")</f>
        <v>Двойной манго</v>
      </c>
      <c r="P221" s="18" t="str">
        <f>IFERROR(__xludf.DUMMYFUNCTION("""COMPUTED_VALUE"""),"Лесные ягоды ")</f>
        <v>Лесные ягоды </v>
      </c>
      <c r="Q221" s="18" t="str">
        <f>IFERROR(__xludf.DUMMYFUNCTION("""COMPUTED_VALUE"""),"Ежевика малина ")</f>
        <v>Ежевика малина </v>
      </c>
      <c r="R221" s="18" t="str">
        <f>IFERROR(__xludf.DUMMYFUNCTION("""COMPUTED_VALUE"""),"Смородиновый лимонад")</f>
        <v>Смородиновый лимонад</v>
      </c>
      <c r="S221" s="18" t="str">
        <f>IFERROR(__xludf.DUMMYFUNCTION("""COMPUTED_VALUE"""),"Кола вишня")</f>
        <v>Кола вишня</v>
      </c>
      <c r="T221" s="18" t="str">
        <f>IFERROR(__xludf.DUMMYFUNCTION("""COMPUTED_VALUE"""),"Манго арбуз")</f>
        <v>Манго арбуз</v>
      </c>
      <c r="U221" s="18" t="str">
        <f>IFERROR(__xludf.DUMMYFUNCTION("""COMPUTED_VALUE"""),"Алоэ виноград")</f>
        <v>Алоэ виноград</v>
      </c>
      <c r="V221" s="18" t="str">
        <f>IFERROR(__xludf.DUMMYFUNCTION("""COMPUTED_VALUE"""),"Банан клубника")</f>
        <v>Банан клубника</v>
      </c>
      <c r="W221" s="18" t="str">
        <f>IFERROR(__xludf.DUMMYFUNCTION("""COMPUTED_VALUE"""),"Малиновый мармелад")</f>
        <v>Малиновый мармелад</v>
      </c>
      <c r="X221" s="18" t="str">
        <f>IFERROR(__xludf.DUMMYFUNCTION("""COMPUTED_VALUE"""),"Клубника киви")</f>
        <v>Клубника киви</v>
      </c>
      <c r="Y221" s="18" t="str">
        <f>IFERROR(__xludf.DUMMYFUNCTION("""COMPUTED_VALUE"""),"Клюква лайм")</f>
        <v>Клюква лайм</v>
      </c>
      <c r="Z221" s="18" t="str">
        <f>IFERROR(__xludf.DUMMYFUNCTION("""COMPUTED_VALUE"""),"Гуава ананас")</f>
        <v>Гуава ананас</v>
      </c>
      <c r="AA221" s="18" t="str">
        <f>IFERROR(__xludf.DUMMYFUNCTION("""COMPUTED_VALUE"""),"Морс")</f>
        <v>Морс</v>
      </c>
      <c r="AB221" s="18" t="str">
        <f>IFERROR(__xludf.DUMMYFUNCTION("""COMPUTED_VALUE"""),"Красный апельсин")</f>
        <v>Красный апельсин</v>
      </c>
      <c r="AC221" s="18" t="str">
        <f>IFERROR(__xludf.DUMMYFUNCTION("""COMPUTED_VALUE"""),"Арбузная жвачка")</f>
        <v>Арбузная жвачка</v>
      </c>
      <c r="AD221" s="18" t="str">
        <f>IFERROR(__xludf.DUMMYFUNCTION("""COMPUTED_VALUE"""),"Смородина Виноград")</f>
        <v>Смородина Виноград</v>
      </c>
      <c r="AE221" s="18" t="str">
        <f>IFERROR(__xludf.DUMMYFUNCTION("""COMPUTED_VALUE"""),"Гранатовая Мармелад")</f>
        <v>Гранатовая Мармелад</v>
      </c>
      <c r="AF221" s="18" t="str">
        <f>IFERROR(__xludf.DUMMYFUNCTION("""COMPUTED_VALUE"""),"Яблоко Киви")</f>
        <v>Яблоко Киви</v>
      </c>
      <c r="AG221" s="18" t="str">
        <f>IFERROR(__xludf.DUMMYFUNCTION("""COMPUTED_VALUE"""),"Клубника Ежевика")</f>
        <v>Клубника Ежевика</v>
      </c>
      <c r="AH221" s="18" t="str">
        <f>IFERROR(__xludf.DUMMYFUNCTION("""COMPUTED_VALUE"""),"Клубничный Коктейль")</f>
        <v>Клубничный Коктейль</v>
      </c>
      <c r="AI221" s="18" t="str">
        <f>IFERROR(__xludf.DUMMYFUNCTION("""COMPUTED_VALUE"""),"Клюква Земляника ")</f>
        <v>Клюква Земляника </v>
      </c>
      <c r="AJ221" s="18" t="str">
        <f>IFERROR(__xludf.DUMMYFUNCTION("""COMPUTED_VALUE"""),"Какос Дыня")</f>
        <v>Какос Дыня</v>
      </c>
      <c r="AK221" s="18" t="str">
        <f>IFERROR(__xludf.DUMMYFUNCTION("""COMPUTED_VALUE"""),"Маракуйя мандарин")</f>
        <v>Маракуйя мандарин</v>
      </c>
      <c r="AL221" s="18" t="str">
        <f>IFERROR(__xludf.DUMMYFUNCTION("""COMPUTED_VALUE"""),"Персик кактус")</f>
        <v>Персик кактус</v>
      </c>
      <c r="AM221" s="18" t="str">
        <f>IFERROR(__xludf.DUMMYFUNCTION("""COMPUTED_VALUE"""),"Спрайт")</f>
        <v>Спрайт</v>
      </c>
      <c r="AN221" s="18" t="str">
        <f>IFERROR(__xludf.DUMMYFUNCTION("""COMPUTED_VALUE"""),"Черничная фанта")</f>
        <v>Черничная фанта</v>
      </c>
      <c r="AO221" s="18" t="str">
        <f>IFERROR(__xludf.DUMMYFUNCTION("""COMPUTED_VALUE"""),"Ягодная жвачка")</f>
        <v>Ягодная жвачка</v>
      </c>
      <c r="AP221" s="18" t="str">
        <f>IFERROR(__xludf.DUMMYFUNCTION("""COMPUTED_VALUE"""),"Ягодный энергетик")</f>
        <v>Ягодный энергетик</v>
      </c>
      <c r="AQ221" s="18" t="str">
        <f>IFERROR(__xludf.DUMMYFUNCTION("""COMPUTED_VALUE"""),"Ягодный пунш ")</f>
        <v>Ягодный пунш </v>
      </c>
      <c r="AR221" s="18" t="str">
        <f>IFERROR(__xludf.DUMMYFUNCTION("""COMPUTED_VALUE"""),"Виноградный холс")</f>
        <v>Виноградный холс</v>
      </c>
      <c r="AS221" s="18" t="str">
        <f>IFERROR(__xludf.DUMMYFUNCTION("""COMPUTED_VALUE"""),"Грейпфрут смородина")</f>
        <v>Грейпфрут смородина</v>
      </c>
      <c r="AT221" s="18" t="str">
        <f>IFERROR(__xludf.DUMMYFUNCTION("""COMPUTED_VALUE"""),"Дыня персик")</f>
        <v>Дыня персик</v>
      </c>
      <c r="AU221" s="18" t="str">
        <f>IFERROR(__xludf.DUMMYFUNCTION("""COMPUTED_VALUE"""),"Земляника виноград")</f>
        <v>Земляника виноград</v>
      </c>
      <c r="AV221" s="18" t="str">
        <f>IFERROR(__xludf.DUMMYFUNCTION("""COMPUTED_VALUE"""),"Киви маракуйя гуава")</f>
        <v>Киви маракуйя гуава</v>
      </c>
      <c r="AW221" s="18" t="str">
        <f>IFERROR(__xludf.DUMMYFUNCTION("""COMPUTED_VALUE"""),"Кислые вишнёвые червячки")</f>
        <v>Кислые вишнёвые червячки</v>
      </c>
      <c r="AX221" s="18" t="str">
        <f>IFERROR(__xludf.DUMMYFUNCTION("""COMPUTED_VALUE"""),"Кислые чернично-малиновое червячки")</f>
        <v>Кислые чернично-малиновое червячки</v>
      </c>
    </row>
    <row r="222">
      <c r="A222" s="18" t="str">
        <f>IFERROR(__xludf.DUMMYFUNCTION("""COMPUTED_VALUE"""),"0.4")</f>
        <v>0.4</v>
      </c>
      <c r="B222" s="18" t="str">
        <f>IFERROR(__xludf.DUMMYFUNCTION("""COMPUTED_VALUE"""),"0.6")</f>
        <v>0.6</v>
      </c>
      <c r="C222" s="18" t="str">
        <f>IFERROR(__xludf.DUMMYFUNCTION("""COMPUTED_VALUE"""),"0.7")</f>
        <v>0.7</v>
      </c>
      <c r="D222" s="18" t="str">
        <f>IFERROR(__xludf.DUMMYFUNCTION("""COMPUTED_VALUE"""),"0.8")</f>
        <v>0.8</v>
      </c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</row>
    <row r="223">
      <c r="A223" s="18" t="str">
        <f>IFERROR(__xludf.DUMMYFUNCTION("""COMPUTED_VALUE"""),"Маракуйя с тропическими нотками")</f>
        <v>Маракуйя с тропическими нотками</v>
      </c>
      <c r="B223" s="18" t="str">
        <f>IFERROR(__xludf.DUMMYFUNCTION("""COMPUTED_VALUE"""),"Арбузный милкшейк")</f>
        <v>Арбузный милкшейк</v>
      </c>
      <c r="C223" s="18" t="str">
        <f>IFERROR(__xludf.DUMMYFUNCTION("""COMPUTED_VALUE"""),"Конфеты со вкусом винограда")</f>
        <v>Конфеты со вкусом винограда</v>
      </c>
      <c r="D223" s="18" t="str">
        <f>IFERROR(__xludf.DUMMYFUNCTION("""COMPUTED_VALUE"""),"Манго с апельсином и послевкусием гуавы")</f>
        <v>Манго с апельсином и послевкусием гуавы</v>
      </c>
      <c r="E223" s="18" t="str">
        <f>IFERROR(__xludf.DUMMYFUNCTION("""COMPUTED_VALUE"""),"Холодное сочетание мяты и конфет холс")</f>
        <v>Холодное сочетание мяты и конфет холс</v>
      </c>
      <c r="F223" s="18" t="str">
        <f>IFERROR(__xludf.DUMMYFUNCTION("""COMPUTED_VALUE"""),"Яблочные мармеладные червячки")</f>
        <v>Яблочные мармеладные червячки</v>
      </c>
      <c r="G22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3" s="18" t="str">
        <f>IFERROR(__xludf.DUMMYFUNCTION("""COMPUTED_VALUE"""),"Лимон лайм")</f>
        <v>Лимон лайм</v>
      </c>
      <c r="I223" s="18" t="str">
        <f>IFERROR(__xludf.DUMMYFUNCTION("""COMPUTED_VALUE"""),"Классика энергетика с кислой малиной")</f>
        <v>Классика энергетика с кислой малиной</v>
      </c>
      <c r="J223" s="18" t="str">
        <f>IFERROR(__xludf.DUMMYFUNCTION("""COMPUTED_VALUE"""),"Зеленое манго и смородина")</f>
        <v>Зеленое манго и смородина</v>
      </c>
      <c r="K223" s="18" t="str">
        <f>IFERROR(__xludf.DUMMYFUNCTION("""COMPUTED_VALUE"""),"Дуэт лемонграсса и сладкой малины")</f>
        <v>Дуэт лемонграсса и сладкой малины</v>
      </c>
      <c r="L223" s="18" t="str">
        <f>IFERROR(__xludf.DUMMYFUNCTION("""COMPUTED_VALUE"""),"Сладкий мармелад из черной смородины")</f>
        <v>Сладкий мармелад из черной смородины</v>
      </c>
      <c r="M223" s="18" t="str">
        <f>IFERROR(__xludf.DUMMYFUNCTION("""COMPUTED_VALUE"""),"Вишня кола")</f>
        <v>Вишня кола</v>
      </c>
      <c r="N223" s="18" t="str">
        <f>IFERROR(__xludf.DUMMYFUNCTION("""COMPUTED_VALUE"""),"Малина с кокосом")</f>
        <v>Малина с кокосом</v>
      </c>
      <c r="O223" s="18" t="str">
        <f>IFERROR(__xludf.DUMMYFUNCTION("""COMPUTED_VALUE"""),"Сладкие конфеты СКИТЛЗ и смородина")</f>
        <v>Сладкие конфеты СКИТЛЗ и смородина</v>
      </c>
      <c r="P223" s="18" t="str">
        <f>IFERROR(__xludf.DUMMYFUNCTION("""COMPUTED_VALUE"""),"Ежевичный лимонад")</f>
        <v>Ежевичный лимонад</v>
      </c>
      <c r="Q223" s="18" t="str">
        <f>IFERROR(__xludf.DUMMYFUNCTION("""COMPUTED_VALUE"""),"Дыня кокос")</f>
        <v>Дыня кокос</v>
      </c>
      <c r="R223" s="18" t="str">
        <f>IFERROR(__xludf.DUMMYFUNCTION("""COMPUTED_VALUE"""),"Земляничный бабл гам")</f>
        <v>Земляничный бабл гам</v>
      </c>
      <c r="S223" s="18" t="str">
        <f>IFERROR(__xludf.DUMMYFUNCTION("""COMPUTED_VALUE"""),"Лимонные леденцы")</f>
        <v>Лимонные леденцы</v>
      </c>
      <c r="T223" s="18" t="str">
        <f>IFERROR(__xludf.DUMMYFUNCTION("""COMPUTED_VALUE"""),"Экзотический фрукты")</f>
        <v>Экзотический фрукты</v>
      </c>
      <c r="U223" s="18" t="str">
        <f>IFERROR(__xludf.DUMMYFUNCTION("""COMPUTED_VALUE"""),"Личи виноград мята")</f>
        <v>Личи виноград мята</v>
      </c>
      <c r="V223" s="18" t="str">
        <f>IFERROR(__xludf.DUMMYFUNCTION("""COMPUTED_VALUE"""),"Черника малина мята")</f>
        <v>Черника малина мята</v>
      </c>
      <c r="W223" s="18" t="str">
        <f>IFERROR(__xludf.DUMMYFUNCTION("""COMPUTED_VALUE"""),"Абрикосовый йогурт")</f>
        <v>Абрикосовый йогурт</v>
      </c>
      <c r="X223" s="18" t="str">
        <f>IFERROR(__xludf.DUMMYFUNCTION("""COMPUTED_VALUE"""),"Арбуз лед")</f>
        <v>Арбуз лед</v>
      </c>
      <c r="Y223" s="18" t="str">
        <f>IFERROR(__xludf.DUMMYFUNCTION("""COMPUTED_VALUE"""),"Банан клубника лед")</f>
        <v>Банан клубника лед</v>
      </c>
      <c r="Z223" s="18" t="str">
        <f>IFERROR(__xludf.DUMMYFUNCTION("""COMPUTED_VALUE"""),"Арбузное мороженное")</f>
        <v>Арбузное мороженное</v>
      </c>
      <c r="AA223" s="18" t="str">
        <f>IFERROR(__xludf.DUMMYFUNCTION("""COMPUTED_VALUE"""),"Клубника малина жвачка")</f>
        <v>Клубника малина жвачка</v>
      </c>
      <c r="AB223" s="18" t="str">
        <f>IFERROR(__xludf.DUMMYFUNCTION("""COMPUTED_VALUE"""),"Клубничное мороженное")</f>
        <v>Клубничное мороженное</v>
      </c>
      <c r="AC223" s="18" t="str">
        <f>IFERROR(__xludf.DUMMYFUNCTION("""COMPUTED_VALUE"""),"Кола сода лед")</f>
        <v>Кола сода лед</v>
      </c>
      <c r="AD223" s="18" t="str">
        <f>IFERROR(__xludf.DUMMYFUNCTION("""COMPUTED_VALUE"""),"Банановый милкшейк")</f>
        <v>Банановый милкшейк</v>
      </c>
      <c r="AE223" s="18" t="str">
        <f>IFERROR(__xludf.DUMMYFUNCTION("""COMPUTED_VALUE"""),"Микс ягод лед")</f>
        <v>Микс ягод лед</v>
      </c>
      <c r="AF223" s="18" t="str">
        <f>IFERROR(__xludf.DUMMYFUNCTION("""COMPUTED_VALUE"""),"Брусничный морс")</f>
        <v>Брусничный морс</v>
      </c>
      <c r="AG223" s="18" t="str">
        <f>IFERROR(__xludf.DUMMYFUNCTION("""COMPUTED_VALUE"""),"Яблочный лимонад")</f>
        <v>Яблочный лимонад</v>
      </c>
      <c r="AH223" s="18" t="str">
        <f>IFERROR(__xludf.DUMMYFUNCTION("""COMPUTED_VALUE"""),"Лесные ягоды")</f>
        <v>Лесные ягоды</v>
      </c>
      <c r="AI223" s="18" t="str">
        <f>IFERROR(__xludf.DUMMYFUNCTION("""COMPUTED_VALUE"""),"Смородиновый лимонад")</f>
        <v>Смородиновый лимонад</v>
      </c>
      <c r="AJ223" s="18" t="str">
        <f>IFERROR(__xludf.DUMMYFUNCTION("""COMPUTED_VALUE"""),"Вишня лайм лед")</f>
        <v>Вишня лайм лед</v>
      </c>
      <c r="AK223" s="18" t="str">
        <f>IFERROR(__xludf.DUMMYFUNCTION("""COMPUTED_VALUE"""),"Лист виноград мята энергетик")</f>
        <v>Лист виноград мята энергетик</v>
      </c>
      <c r="AL223" s="18" t="str">
        <f>IFERROR(__xludf.DUMMYFUNCTION("""COMPUTED_VALUE"""),"Двойное яблоко лед")</f>
        <v>Двойное яблоко лед</v>
      </c>
      <c r="AM223" s="18" t="str">
        <f>IFERROR(__xludf.DUMMYFUNCTION("""COMPUTED_VALUE"""),"Смородиновый холс")</f>
        <v>Смородиновый холс</v>
      </c>
      <c r="AN223" s="18" t="str">
        <f>IFERROR(__xludf.DUMMYFUNCTION("""COMPUTED_VALUE"""),"Клубничное шампанское")</f>
        <v>Клубничное шампанское</v>
      </c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</row>
    <row r="224">
      <c r="A224" s="18" t="str">
        <f>IFERROR(__xludf.DUMMYFUNCTION("""COMPUTED_VALUE"""),"Смородина холс")</f>
        <v>Смородина холс</v>
      </c>
      <c r="B224" s="18" t="str">
        <f>IFERROR(__xludf.DUMMYFUNCTION("""COMPUTED_VALUE"""),"Тропические фрукты")</f>
        <v>Тропические фрукты</v>
      </c>
      <c r="C224" s="18" t="str">
        <f>IFERROR(__xludf.DUMMYFUNCTION("""COMPUTED_VALUE"""),"Черничная конфета")</f>
        <v>Черничная конфета</v>
      </c>
      <c r="D224" s="18" t="str">
        <f>IFERROR(__xludf.DUMMYFUNCTION("""COMPUTED_VALUE"""),"Яблоко вишня")</f>
        <v>Яблоко вишня</v>
      </c>
      <c r="E224" s="18" t="str">
        <f>IFERROR(__xludf.DUMMYFUNCTION("""COMPUTED_VALUE"""),"Виноград мята")</f>
        <v>Виноград мята</v>
      </c>
      <c r="F224" s="18" t="str">
        <f>IFERROR(__xludf.DUMMYFUNCTION("""COMPUTED_VALUE"""),"Виноград холс")</f>
        <v>Виноград холс</v>
      </c>
      <c r="G224" s="18" t="str">
        <f>IFERROR(__xludf.DUMMYFUNCTION("""COMPUTED_VALUE"""),"Грейпфрутовый лимонад")</f>
        <v>Грейпфрутовый лимонад</v>
      </c>
      <c r="H224" s="18" t="str">
        <f>IFERROR(__xludf.DUMMYFUNCTION("""COMPUTED_VALUE"""),"Дыня банан")</f>
        <v>Дыня банан</v>
      </c>
      <c r="I224" s="18" t="str">
        <f>IFERROR(__xludf.DUMMYFUNCTION("""COMPUTED_VALUE"""),"Ежевичный лимонад")</f>
        <v>Ежевичный лимонад</v>
      </c>
      <c r="J224" s="18" t="str">
        <f>IFERROR(__xludf.DUMMYFUNCTION("""COMPUTED_VALUE"""),"Земляничная конфета ")</f>
        <v>Земляничная конфета </v>
      </c>
      <c r="K224" s="18" t="str">
        <f>IFERROR(__xludf.DUMMYFUNCTION("""COMPUTED_VALUE"""),"Ананас манго ")</f>
        <v>Ананас манго </v>
      </c>
      <c r="L224" s="18" t="str">
        <f>IFERROR(__xludf.DUMMYFUNCTION("""COMPUTED_VALUE"""),"Жвачка черника мята ")</f>
        <v>Жвачка черника мята </v>
      </c>
      <c r="M224" s="18" t="str">
        <f>IFERROR(__xludf.DUMMYFUNCTION("""COMPUTED_VALUE"""),"Зеленый манго")</f>
        <v>Зеленый манго</v>
      </c>
      <c r="N224" s="18" t="str">
        <f>IFERROR(__xludf.DUMMYFUNCTION("""COMPUTED_VALUE"""),"Клюква брусника")</f>
        <v>Клюква брусника</v>
      </c>
      <c r="O224" s="18" t="str">
        <f>IFERROR(__xludf.DUMMYFUNCTION("""COMPUTED_VALUE"""),"Апельсин ")</f>
        <v>Апельсин </v>
      </c>
      <c r="P224" s="18" t="str">
        <f>IFERROR(__xludf.DUMMYFUNCTION("""COMPUTED_VALUE"""),"Кокос малина")</f>
        <v>Кокос малина</v>
      </c>
      <c r="Q224" s="18" t="str">
        <f>IFERROR(__xludf.DUMMYFUNCTION("""COMPUTED_VALUE"""),"Лимонные черви")</f>
        <v>Лимонные черви</v>
      </c>
      <c r="R224" s="18" t="str">
        <f>IFERROR(__xludf.DUMMYFUNCTION("""COMPUTED_VALUE"""),"Малиновый лимонад")</f>
        <v>Малиновый лимонад</v>
      </c>
      <c r="S224" s="18" t="str">
        <f>IFERROR(__xludf.DUMMYFUNCTION("""COMPUTED_VALUE"""),"Смородина малина")</f>
        <v>Смородина малина</v>
      </c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>
      <c r="A225" s="18" t="str">
        <f>IFERROR(__xludf.DUMMYFUNCTION("""COMPUTED_VALUE"""),"Ягодный микс")</f>
        <v>Ягодный микс</v>
      </c>
      <c r="B225" s="18" t="str">
        <f>IFERROR(__xludf.DUMMYFUNCTION("""COMPUTED_VALUE"""),"Энергетик малина")</f>
        <v>Энергетик малина</v>
      </c>
      <c r="C225" s="18" t="str">
        <f>IFERROR(__xludf.DUMMYFUNCTION("""COMPUTED_VALUE"""),"Клубника арбуз")</f>
        <v>Клубника арбуз</v>
      </c>
      <c r="D225" s="18" t="str">
        <f>IFERROR(__xludf.DUMMYFUNCTION("""COMPUTED_VALUE"""),"Ежевика малина")</f>
        <v>Ежевика малина</v>
      </c>
      <c r="E225" s="18" t="str">
        <f>IFERROR(__xludf.DUMMYFUNCTION("""COMPUTED_VALUE"""),"Голубая малина виноград")</f>
        <v>Голубая малина виноград</v>
      </c>
      <c r="F225" s="18" t="str">
        <f>IFERROR(__xludf.DUMMYFUNCTION("""COMPUTED_VALUE"""),"Вишня яблоко")</f>
        <v>Вишня яблоко</v>
      </c>
      <c r="G225" s="18" t="str">
        <f>IFERROR(__xludf.DUMMYFUNCTION("""COMPUTED_VALUE"""),"Виноград лёд")</f>
        <v>Виноград лёд</v>
      </c>
      <c r="H225" s="18" t="str">
        <f>IFERROR(__xludf.DUMMYFUNCTION("""COMPUTED_VALUE"""),"Бабл гам")</f>
        <v>Бабл гам</v>
      </c>
      <c r="I225" s="18" t="str">
        <f>IFERROR(__xludf.DUMMYFUNCTION("""COMPUTED_VALUE"""),"Энергетик лайм")</f>
        <v>Энергетик лайм</v>
      </c>
      <c r="J225" s="18" t="str">
        <f>IFERROR(__xludf.DUMMYFUNCTION("""COMPUTED_VALUE"""),"Черника смородина айс")</f>
        <v>Черника смородина айс</v>
      </c>
      <c r="K225" s="18" t="str">
        <f>IFERROR(__xludf.DUMMYFUNCTION("""COMPUTED_VALUE"""),"Мохито клубничный лёд")</f>
        <v>Мохито клубничный лёд</v>
      </c>
      <c r="L225" s="18" t="str">
        <f>IFERROR(__xludf.DUMMYFUNCTION("""COMPUTED_VALUE"""),"Черная вишня лёд")</f>
        <v>Черная вишня лёд</v>
      </c>
      <c r="M225" s="18" t="str">
        <f>IFERROR(__xludf.DUMMYFUNCTION("""COMPUTED_VALUE"""),"Ананас кокос лёд")</f>
        <v>Ананас кокос лёд</v>
      </c>
      <c r="N225" s="18" t="str">
        <f>IFERROR(__xludf.DUMMYFUNCTION("""COMPUTED_VALUE"""),"Киви лёд")</f>
        <v>Киви лёд</v>
      </c>
      <c r="O225" s="18" t="str">
        <f>IFERROR(__xludf.DUMMYFUNCTION("""COMPUTED_VALUE"""),"Кислая клюква лёд")</f>
        <v>Кислая клюква лёд</v>
      </c>
      <c r="P225" s="18" t="str">
        <f>IFERROR(__xludf.DUMMYFUNCTION("""COMPUTED_VALUE"""),"Кислый скитлс лёд")</f>
        <v>Кислый скитлс лёд</v>
      </c>
      <c r="Q225" s="18" t="str">
        <f>IFERROR(__xludf.DUMMYFUNCTION("""COMPUTED_VALUE"""),"Клубника черника лёд")</f>
        <v>Клубника черника лёд</v>
      </c>
      <c r="R225" s="18" t="str">
        <f>IFERROR(__xludf.DUMMYFUNCTION("""COMPUTED_VALUE"""),"Малина смородина лёд")</f>
        <v>Малина смородина лёд</v>
      </c>
      <c r="S225" s="18" t="str">
        <f>IFERROR(__xludf.DUMMYFUNCTION("""COMPUTED_VALUE"""),"Манго лёд")</f>
        <v>Манго лёд</v>
      </c>
      <c r="T225" s="18" t="str">
        <f>IFERROR(__xludf.DUMMYFUNCTION("""COMPUTED_VALUE"""),"Малина вишня лёд")</f>
        <v>Малина вишня лёд</v>
      </c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</row>
    <row r="226">
      <c r="A226" s="18" t="str">
        <f>IFERROR(__xludf.DUMMYFUNCTION("""COMPUTED_VALUE"""),"Ягодный микс")</f>
        <v>Ягодный микс</v>
      </c>
      <c r="B226" s="18" t="str">
        <f>IFERROR(__xludf.DUMMYFUNCTION("""COMPUTED_VALUE"""),"Энергетик малина")</f>
        <v>Энергетик малина</v>
      </c>
      <c r="C226" s="18" t="str">
        <f>IFERROR(__xludf.DUMMYFUNCTION("""COMPUTED_VALUE"""),"Клубника арбуз")</f>
        <v>Клубника арбуз</v>
      </c>
      <c r="D226" s="18" t="str">
        <f>IFERROR(__xludf.DUMMYFUNCTION("""COMPUTED_VALUE"""),"Ежевика малина")</f>
        <v>Ежевика малина</v>
      </c>
      <c r="E226" s="18" t="str">
        <f>IFERROR(__xludf.DUMMYFUNCTION("""COMPUTED_VALUE"""),"Голубая малина виноград")</f>
        <v>Голубая малина виноград</v>
      </c>
      <c r="F226" s="18" t="str">
        <f>IFERROR(__xludf.DUMMYFUNCTION("""COMPUTED_VALUE"""),"Вишня яблоко")</f>
        <v>Вишня яблоко</v>
      </c>
      <c r="G226" s="18" t="str">
        <f>IFERROR(__xludf.DUMMYFUNCTION("""COMPUTED_VALUE"""),"Виноград лёд")</f>
        <v>Виноград лёд</v>
      </c>
      <c r="H226" s="18" t="str">
        <f>IFERROR(__xludf.DUMMYFUNCTION("""COMPUTED_VALUE"""),"Бабл гам")</f>
        <v>Бабл гам</v>
      </c>
      <c r="I226" s="18" t="str">
        <f>IFERROR(__xludf.DUMMYFUNCTION("""COMPUTED_VALUE"""),"Энергетик лайм")</f>
        <v>Энергетик лайм</v>
      </c>
      <c r="J226" s="18" t="str">
        <f>IFERROR(__xludf.DUMMYFUNCTION("""COMPUTED_VALUE"""),"Черника смородина айс")</f>
        <v>Черника смородина айс</v>
      </c>
      <c r="K226" s="18" t="str">
        <f>IFERROR(__xludf.DUMMYFUNCTION("""COMPUTED_VALUE"""),"Мохито клубничный лёд")</f>
        <v>Мохито клубничный лёд</v>
      </c>
      <c r="L226" s="18" t="str">
        <f>IFERROR(__xludf.DUMMYFUNCTION("""COMPUTED_VALUE"""),"Черная вишня лёд")</f>
        <v>Черная вишня лёд</v>
      </c>
      <c r="M226" s="18" t="str">
        <f>IFERROR(__xludf.DUMMYFUNCTION("""COMPUTED_VALUE"""),"Ананас кокос лёд")</f>
        <v>Ананас кокос лёд</v>
      </c>
      <c r="N226" s="18" t="str">
        <f>IFERROR(__xludf.DUMMYFUNCTION("""COMPUTED_VALUE"""),"Киви лёд")</f>
        <v>Киви лёд</v>
      </c>
      <c r="O226" s="18" t="str">
        <f>IFERROR(__xludf.DUMMYFUNCTION("""COMPUTED_VALUE"""),"Кислая клюква лёд")</f>
        <v>Кислая клюква лёд</v>
      </c>
      <c r="P226" s="18" t="str">
        <f>IFERROR(__xludf.DUMMYFUNCTION("""COMPUTED_VALUE"""),"Кислый скитлс лёд")</f>
        <v>Кислый скитлс лёд</v>
      </c>
      <c r="Q226" s="18" t="str">
        <f>IFERROR(__xludf.DUMMYFUNCTION("""COMPUTED_VALUE"""),"Клубника черника лёд")</f>
        <v>Клубника черника лёд</v>
      </c>
      <c r="R226" s="18" t="str">
        <f>IFERROR(__xludf.DUMMYFUNCTION("""COMPUTED_VALUE"""),"Малина смородина лёд")</f>
        <v>Малина смородина лёд</v>
      </c>
      <c r="S226" s="18" t="str">
        <f>IFERROR(__xludf.DUMMYFUNCTION("""COMPUTED_VALUE"""),"Манго лёд")</f>
        <v>Манго лёд</v>
      </c>
      <c r="T226" s="18" t="str">
        <f>IFERROR(__xludf.DUMMYFUNCTION("""COMPUTED_VALUE"""),"Малина вишня лёд")</f>
        <v>Малина вишня лёд</v>
      </c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</row>
    <row r="227">
      <c r="A227" s="18" t="str">
        <f>IFERROR(__xludf.DUMMYFUNCTION("""COMPUTED_VALUE"""),"Ананас киви")</f>
        <v>Ананас киви</v>
      </c>
      <c r="B227" s="18" t="str">
        <f>IFERROR(__xludf.DUMMYFUNCTION("""COMPUTED_VALUE"""),"Арбузный смузи")</f>
        <v>Арбузный смузи</v>
      </c>
      <c r="C227" s="18" t="str">
        <f>IFERROR(__xludf.DUMMYFUNCTION("""COMPUTED_VALUE"""),"Виноградная фанта")</f>
        <v>Виноградная фанта</v>
      </c>
      <c r="D227" s="18" t="str">
        <f>IFERROR(__xludf.DUMMYFUNCTION("""COMPUTED_VALUE"""),"Вишневый морс")</f>
        <v>Вишневый морс</v>
      </c>
      <c r="E227" s="18" t="str">
        <f>IFERROR(__xludf.DUMMYFUNCTION("""COMPUTED_VALUE"""),"Гранатовый мармелад")</f>
        <v>Гранатовый мармелад</v>
      </c>
      <c r="F227" s="18" t="str">
        <f>IFERROR(__xludf.DUMMYFUNCTION("""COMPUTED_VALUE"""),"Грейпфрут киви")</f>
        <v>Грейпфрут киви</v>
      </c>
      <c r="G227" s="18" t="str">
        <f>IFERROR(__xludf.DUMMYFUNCTION("""COMPUTED_VALUE"""),"Ежевика мята")</f>
        <v>Ежевика мята</v>
      </c>
      <c r="H227" s="18" t="str">
        <f>IFERROR(__xludf.DUMMYFUNCTION("""COMPUTED_VALUE"""),"Киви манго")</f>
        <v>Киви манго</v>
      </c>
      <c r="I227" s="18" t="str">
        <f>IFERROR(__xludf.DUMMYFUNCTION("""COMPUTED_VALUE"""),"Клубника манго")</f>
        <v>Клубника манго</v>
      </c>
      <c r="J227" s="18" t="str">
        <f>IFERROR(__xludf.DUMMYFUNCTION("""COMPUTED_VALUE"""),"черника грейфрут ")</f>
        <v>черника грейфрут </v>
      </c>
      <c r="K227" s="18" t="str">
        <f>IFERROR(__xludf.DUMMYFUNCTION("""COMPUTED_VALUE"""),"Малина лайм")</f>
        <v>Малина лайм</v>
      </c>
      <c r="L227" s="18" t="str">
        <f>IFERROR(__xludf.DUMMYFUNCTION("""COMPUTED_VALUE"""),"Манго арбуз ")</f>
        <v>Манго арбуз </v>
      </c>
      <c r="M227" s="18" t="str">
        <f>IFERROR(__xludf.DUMMYFUNCTION("""COMPUTED_VALUE"""),"Малиновый чай с жасмином")</f>
        <v>Малиновый чай с жасмином</v>
      </c>
      <c r="N227" s="18" t="str">
        <f>IFERROR(__xludf.DUMMYFUNCTION("""COMPUTED_VALUE"""),"малина  апельсин ")</f>
        <v>малина  апельсин </v>
      </c>
      <c r="O227" s="18" t="str">
        <f>IFERROR(__xludf.DUMMYFUNCTION("""COMPUTED_VALUE"""),"Манго апельсин")</f>
        <v>Манго апельсин</v>
      </c>
      <c r="P227" s="18" t="str">
        <f>IFERROR(__xludf.DUMMYFUNCTION("""COMPUTED_VALUE"""),"Ред булл")</f>
        <v>Ред булл</v>
      </c>
      <c r="Q227" s="18" t="str">
        <f>IFERROR(__xludf.DUMMYFUNCTION("""COMPUTED_VALUE"""),"Спрайт")</f>
        <v>Спрайт</v>
      </c>
      <c r="R227" s="18" t="str">
        <f>IFERROR(__xludf.DUMMYFUNCTION("""COMPUTED_VALUE"""),"ананас клюква ")</f>
        <v>ананас клюква </v>
      </c>
      <c r="S227" s="18" t="str">
        <f>IFERROR(__xludf.DUMMYFUNCTION("""COMPUTED_VALUE"""),"Тархун")</f>
        <v>Тархун</v>
      </c>
      <c r="T227" s="18" t="str">
        <f>IFERROR(__xludf.DUMMYFUNCTION("""COMPUTED_VALUE"""),"алоэ Виноград ")</f>
        <v>алоэ Виноград </v>
      </c>
      <c r="U227" s="18" t="str">
        <f>IFERROR(__xludf.DUMMYFUNCTION("""COMPUTED_VALUE"""),"Фруктовая жвачка")</f>
        <v>Фруктовая жвачка</v>
      </c>
      <c r="V227" s="18" t="str">
        <f>IFERROR(__xludf.DUMMYFUNCTION("""COMPUTED_VALUE"""),"Холодная кола")</f>
        <v>Холодная кола</v>
      </c>
      <c r="W227" s="18" t="str">
        <f>IFERROR(__xludf.DUMMYFUNCTION("""COMPUTED_VALUE"""),"Черная смородина клюква")</f>
        <v>Черная смородина клюква</v>
      </c>
      <c r="X227" s="18" t="str">
        <f>IFERROR(__xludf.DUMMYFUNCTION("""COMPUTED_VALUE"""),"Черника арбуз")</f>
        <v>Черника арбуз</v>
      </c>
      <c r="Y227" s="18" t="str">
        <f>IFERROR(__xludf.DUMMYFUNCTION("""COMPUTED_VALUE"""),"Яблоко черника")</f>
        <v>Яблоко черника</v>
      </c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</row>
    <row r="228">
      <c r="A228" s="18" t="str">
        <f>IFERROR(__xludf.DUMMYFUNCTION("""COMPUTED_VALUE"""),"Ананас киви")</f>
        <v>Ананас киви</v>
      </c>
      <c r="B228" s="18" t="str">
        <f>IFERROR(__xludf.DUMMYFUNCTION("""COMPUTED_VALUE"""),"Арбузный смузи")</f>
        <v>Арбузный смузи</v>
      </c>
      <c r="C228" s="18" t="str">
        <f>IFERROR(__xludf.DUMMYFUNCTION("""COMPUTED_VALUE"""),"Виноградная фанта")</f>
        <v>Виноградная фанта</v>
      </c>
      <c r="D228" s="18" t="str">
        <f>IFERROR(__xludf.DUMMYFUNCTION("""COMPUTED_VALUE"""),"Вишневый морс")</f>
        <v>Вишневый морс</v>
      </c>
      <c r="E228" s="18" t="str">
        <f>IFERROR(__xludf.DUMMYFUNCTION("""COMPUTED_VALUE"""),"Гранатовый мармелад")</f>
        <v>Гранатовый мармелад</v>
      </c>
      <c r="F228" s="18" t="str">
        <f>IFERROR(__xludf.DUMMYFUNCTION("""COMPUTED_VALUE"""),"Грейпфрут киви")</f>
        <v>Грейпфрут киви</v>
      </c>
      <c r="G228" s="18" t="str">
        <f>IFERROR(__xludf.DUMMYFUNCTION("""COMPUTED_VALUE"""),"Ежевика мята")</f>
        <v>Ежевика мята</v>
      </c>
      <c r="H228" s="18" t="str">
        <f>IFERROR(__xludf.DUMMYFUNCTION("""COMPUTED_VALUE"""),"Киви манго")</f>
        <v>Киви манго</v>
      </c>
      <c r="I228" s="18" t="str">
        <f>IFERROR(__xludf.DUMMYFUNCTION("""COMPUTED_VALUE"""),"Клубника манго")</f>
        <v>Клубника манго</v>
      </c>
      <c r="J228" s="18" t="str">
        <f>IFERROR(__xludf.DUMMYFUNCTION("""COMPUTED_VALUE"""),"черника грейфрут ")</f>
        <v>черника грейфрут </v>
      </c>
      <c r="K228" s="18" t="str">
        <f>IFERROR(__xludf.DUMMYFUNCTION("""COMPUTED_VALUE"""),"Малина лайм")</f>
        <v>Малина лайм</v>
      </c>
      <c r="L228" s="18" t="str">
        <f>IFERROR(__xludf.DUMMYFUNCTION("""COMPUTED_VALUE"""),"Манго арбуз ")</f>
        <v>Манго арбуз </v>
      </c>
      <c r="M228" s="18" t="str">
        <f>IFERROR(__xludf.DUMMYFUNCTION("""COMPUTED_VALUE"""),"Малиновый чай с жасмином")</f>
        <v>Малиновый чай с жасмином</v>
      </c>
      <c r="N228" s="18" t="str">
        <f>IFERROR(__xludf.DUMMYFUNCTION("""COMPUTED_VALUE"""),"малина  апельсин ")</f>
        <v>малина  апельсин </v>
      </c>
      <c r="O228" s="18" t="str">
        <f>IFERROR(__xludf.DUMMYFUNCTION("""COMPUTED_VALUE"""),"Манго апельсин")</f>
        <v>Манго апельсин</v>
      </c>
      <c r="P228" s="18" t="str">
        <f>IFERROR(__xludf.DUMMYFUNCTION("""COMPUTED_VALUE"""),"Ред булл")</f>
        <v>Ред булл</v>
      </c>
      <c r="Q228" s="18" t="str">
        <f>IFERROR(__xludf.DUMMYFUNCTION("""COMPUTED_VALUE"""),"Спрайт")</f>
        <v>Спрайт</v>
      </c>
      <c r="R228" s="18" t="str">
        <f>IFERROR(__xludf.DUMMYFUNCTION("""COMPUTED_VALUE"""),"ананас клюква ")</f>
        <v>ананас клюква </v>
      </c>
      <c r="S228" s="18" t="str">
        <f>IFERROR(__xludf.DUMMYFUNCTION("""COMPUTED_VALUE"""),"Тархун")</f>
        <v>Тархун</v>
      </c>
      <c r="T228" s="18" t="str">
        <f>IFERROR(__xludf.DUMMYFUNCTION("""COMPUTED_VALUE"""),"алоэ Виноград ")</f>
        <v>алоэ Виноград </v>
      </c>
      <c r="U228" s="18" t="str">
        <f>IFERROR(__xludf.DUMMYFUNCTION("""COMPUTED_VALUE"""),"Фруктовая жвачка")</f>
        <v>Фруктовая жвачка</v>
      </c>
      <c r="V228" s="18" t="str">
        <f>IFERROR(__xludf.DUMMYFUNCTION("""COMPUTED_VALUE"""),"Холодная кола")</f>
        <v>Холодная кола</v>
      </c>
      <c r="W228" s="18" t="str">
        <f>IFERROR(__xludf.DUMMYFUNCTION("""COMPUTED_VALUE"""),"Черная смородина клюква")</f>
        <v>Черная смородина клюква</v>
      </c>
      <c r="X228" s="18" t="str">
        <f>IFERROR(__xludf.DUMMYFUNCTION("""COMPUTED_VALUE"""),"Черника арбуз")</f>
        <v>Черника арбуз</v>
      </c>
      <c r="Y228" s="18" t="str">
        <f>IFERROR(__xludf.DUMMYFUNCTION("""COMPUTED_VALUE"""),"Яблоко черника")</f>
        <v>Яблоко черника</v>
      </c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</row>
    <row r="229">
      <c r="A229" s="18" t="str">
        <f>IFERROR(__xludf.DUMMYFUNCTION("""COMPUTED_VALUE"""),"Кислый малиново-грейпфрутовый швепс")</f>
        <v>Кислый малиново-грейпфрутовый швепс</v>
      </c>
      <c r="B229" s="18" t="str">
        <f>IFERROR(__xludf.DUMMYFUNCTION("""COMPUTED_VALUE"""),"Ананас апельсин")</f>
        <v>Ананас апельсин</v>
      </c>
      <c r="C229" s="18" t="str">
        <f>IFERROR(__xludf.DUMMYFUNCTION("""COMPUTED_VALUE"""),"Пинаколада")</f>
        <v>Пинаколада</v>
      </c>
      <c r="D229" s="18" t="str">
        <f>IFERROR(__xludf.DUMMYFUNCTION("""COMPUTED_VALUE"""),"Мятный бабл гам")</f>
        <v>Мятный бабл гам</v>
      </c>
      <c r="E229" s="18" t="str">
        <f>IFERROR(__xludf.DUMMYFUNCTION("""COMPUTED_VALUE"""),"Мянго драгонфрут")</f>
        <v>Мянго драгонфрут</v>
      </c>
      <c r="F229" s="18" t="str">
        <f>IFERROR(__xludf.DUMMYFUNCTION("""COMPUTED_VALUE"""),"Клубничная фанта")</f>
        <v>Клубничная фанта</v>
      </c>
      <c r="G229" s="18" t="str">
        <f>IFERROR(__xludf.DUMMYFUNCTION("""COMPUTED_VALUE"""),"Клубничная арбуз")</f>
        <v>Клубничная арбуз</v>
      </c>
      <c r="H229" s="18" t="str">
        <f>IFERROR(__xludf.DUMMYFUNCTION("""COMPUTED_VALUE"""),"Кислый скитлс")</f>
        <v>Кислый скитлс</v>
      </c>
      <c r="I229" s="18" t="str">
        <f>IFERROR(__xludf.DUMMYFUNCTION("""COMPUTED_VALUE"""),"Кислый лайм арбуз")</f>
        <v>Кислый лайм арбуз</v>
      </c>
      <c r="J229" s="18" t="str">
        <f>IFERROR(__xludf.DUMMYFUNCTION("""COMPUTED_VALUE"""),"Тропический банан")</f>
        <v>Тропический банан</v>
      </c>
      <c r="K229" s="18" t="str">
        <f>IFERROR(__xludf.DUMMYFUNCTION("""COMPUTED_VALUE"""),"Яблочный энергетик")</f>
        <v>Яблочный энергетик</v>
      </c>
      <c r="L229" s="18" t="str">
        <f>IFERROR(__xludf.DUMMYFUNCTION("""COMPUTED_VALUE"""),"Барбарисовый лимонад")</f>
        <v>Барбарисовый лимонад</v>
      </c>
      <c r="M229" s="18" t="str">
        <f>IFERROR(__xludf.DUMMYFUNCTION("""COMPUTED_VALUE"""),"Лимонад виноград вишня")</f>
        <v>Лимонад виноград вишня</v>
      </c>
      <c r="N229" s="18" t="str">
        <f>IFERROR(__xludf.DUMMYFUNCTION("""COMPUTED_VALUE"""),"Розовый лимонад")</f>
        <v>Розовый лимонад</v>
      </c>
      <c r="O229" s="18" t="str">
        <f>IFERROR(__xludf.DUMMYFUNCTION("""COMPUTED_VALUE"""),"Двойной манго")</f>
        <v>Двойной манго</v>
      </c>
      <c r="P229" s="18" t="str">
        <f>IFERROR(__xludf.DUMMYFUNCTION("""COMPUTED_VALUE"""),"Лесные ягоды ")</f>
        <v>Лесные ягоды </v>
      </c>
      <c r="Q229" s="18" t="str">
        <f>IFERROR(__xludf.DUMMYFUNCTION("""COMPUTED_VALUE"""),"Ежевика малина ")</f>
        <v>Ежевика малина </v>
      </c>
      <c r="R229" s="18" t="str">
        <f>IFERROR(__xludf.DUMMYFUNCTION("""COMPUTED_VALUE"""),"Смородиновый лимонад")</f>
        <v>Смородиновый лимонад</v>
      </c>
      <c r="S229" s="18" t="str">
        <f>IFERROR(__xludf.DUMMYFUNCTION("""COMPUTED_VALUE"""),"Кола вишня")</f>
        <v>Кола вишня</v>
      </c>
      <c r="T229" s="18" t="str">
        <f>IFERROR(__xludf.DUMMYFUNCTION("""COMPUTED_VALUE"""),"Манго арбуз")</f>
        <v>Манго арбуз</v>
      </c>
      <c r="U229" s="18" t="str">
        <f>IFERROR(__xludf.DUMMYFUNCTION("""COMPUTED_VALUE"""),"Алоэ виноград")</f>
        <v>Алоэ виноград</v>
      </c>
      <c r="V229" s="18" t="str">
        <f>IFERROR(__xludf.DUMMYFUNCTION("""COMPUTED_VALUE"""),"Банан клубника")</f>
        <v>Банан клубника</v>
      </c>
      <c r="W229" s="18" t="str">
        <f>IFERROR(__xludf.DUMMYFUNCTION("""COMPUTED_VALUE"""),"Малиновый мармелад")</f>
        <v>Малиновый мармелад</v>
      </c>
      <c r="X229" s="18" t="str">
        <f>IFERROR(__xludf.DUMMYFUNCTION("""COMPUTED_VALUE"""),"Клубника киви")</f>
        <v>Клубника киви</v>
      </c>
      <c r="Y229" s="18" t="str">
        <f>IFERROR(__xludf.DUMMYFUNCTION("""COMPUTED_VALUE"""),"Клюква лайм")</f>
        <v>Клюква лайм</v>
      </c>
      <c r="Z229" s="18" t="str">
        <f>IFERROR(__xludf.DUMMYFUNCTION("""COMPUTED_VALUE"""),"Гуава ананас")</f>
        <v>Гуава ананас</v>
      </c>
      <c r="AA229" s="18" t="str">
        <f>IFERROR(__xludf.DUMMYFUNCTION("""COMPUTED_VALUE"""),"Морс")</f>
        <v>Морс</v>
      </c>
      <c r="AB229" s="18" t="str">
        <f>IFERROR(__xludf.DUMMYFUNCTION("""COMPUTED_VALUE"""),"Красный апельсин")</f>
        <v>Красный апельсин</v>
      </c>
      <c r="AC229" s="18" t="str">
        <f>IFERROR(__xludf.DUMMYFUNCTION("""COMPUTED_VALUE"""),"Арбузная жвачка")</f>
        <v>Арбузная жвачка</v>
      </c>
      <c r="AD229" s="18" t="str">
        <f>IFERROR(__xludf.DUMMYFUNCTION("""COMPUTED_VALUE"""),"Смородина Виноград")</f>
        <v>Смородина Виноград</v>
      </c>
      <c r="AE229" s="18" t="str">
        <f>IFERROR(__xludf.DUMMYFUNCTION("""COMPUTED_VALUE"""),"Гранатовая Мармелад")</f>
        <v>Гранатовая Мармелад</v>
      </c>
      <c r="AF229" s="18" t="str">
        <f>IFERROR(__xludf.DUMMYFUNCTION("""COMPUTED_VALUE"""),"Яблоко Киви")</f>
        <v>Яблоко Киви</v>
      </c>
      <c r="AG229" s="18" t="str">
        <f>IFERROR(__xludf.DUMMYFUNCTION("""COMPUTED_VALUE"""),"Клубника Ежевика")</f>
        <v>Клубника Ежевика</v>
      </c>
      <c r="AH229" s="18" t="str">
        <f>IFERROR(__xludf.DUMMYFUNCTION("""COMPUTED_VALUE"""),"Клубничный Коктейль")</f>
        <v>Клубничный Коктейль</v>
      </c>
      <c r="AI229" s="18" t="str">
        <f>IFERROR(__xludf.DUMMYFUNCTION("""COMPUTED_VALUE"""),"Клюква Земляника ")</f>
        <v>Клюква Земляника </v>
      </c>
      <c r="AJ229" s="18" t="str">
        <f>IFERROR(__xludf.DUMMYFUNCTION("""COMPUTED_VALUE"""),"Какос Дыня")</f>
        <v>Какос Дыня</v>
      </c>
      <c r="AK229" s="18" t="str">
        <f>IFERROR(__xludf.DUMMYFUNCTION("""COMPUTED_VALUE"""),"Маракуйя мандарин")</f>
        <v>Маракуйя мандарин</v>
      </c>
      <c r="AL229" s="18" t="str">
        <f>IFERROR(__xludf.DUMMYFUNCTION("""COMPUTED_VALUE"""),"Персик кактус")</f>
        <v>Персик кактус</v>
      </c>
      <c r="AM229" s="18" t="str">
        <f>IFERROR(__xludf.DUMMYFUNCTION("""COMPUTED_VALUE"""),"Спрайт")</f>
        <v>Спрайт</v>
      </c>
      <c r="AN229" s="18" t="str">
        <f>IFERROR(__xludf.DUMMYFUNCTION("""COMPUTED_VALUE"""),"Черничная фанта")</f>
        <v>Черничная фанта</v>
      </c>
      <c r="AO229" s="18" t="str">
        <f>IFERROR(__xludf.DUMMYFUNCTION("""COMPUTED_VALUE"""),"Ягодная жвачка")</f>
        <v>Ягодная жвачка</v>
      </c>
      <c r="AP229" s="18" t="str">
        <f>IFERROR(__xludf.DUMMYFUNCTION("""COMPUTED_VALUE"""),"Ягодный энергетик")</f>
        <v>Ягодный энергетик</v>
      </c>
      <c r="AQ229" s="18" t="str">
        <f>IFERROR(__xludf.DUMMYFUNCTION("""COMPUTED_VALUE"""),"Ягодный пунш ")</f>
        <v>Ягодный пунш </v>
      </c>
      <c r="AR229" s="18" t="str">
        <f>IFERROR(__xludf.DUMMYFUNCTION("""COMPUTED_VALUE"""),"Виноградный холс")</f>
        <v>Виноградный холс</v>
      </c>
      <c r="AS229" s="18" t="str">
        <f>IFERROR(__xludf.DUMMYFUNCTION("""COMPUTED_VALUE"""),"Грейпфрут смородина")</f>
        <v>Грейпфрут смородина</v>
      </c>
      <c r="AT229" s="18" t="str">
        <f>IFERROR(__xludf.DUMMYFUNCTION("""COMPUTED_VALUE"""),"Дыня персик")</f>
        <v>Дыня персик</v>
      </c>
      <c r="AU229" s="18" t="str">
        <f>IFERROR(__xludf.DUMMYFUNCTION("""COMPUTED_VALUE"""),"Земляника виноград")</f>
        <v>Земляника виноград</v>
      </c>
      <c r="AV229" s="18" t="str">
        <f>IFERROR(__xludf.DUMMYFUNCTION("""COMPUTED_VALUE"""),"Киви маракуйя гуава")</f>
        <v>Киви маракуйя гуава</v>
      </c>
      <c r="AW229" s="18" t="str">
        <f>IFERROR(__xludf.DUMMYFUNCTION("""COMPUTED_VALUE"""),"Кислые вишнёвые червячки")</f>
        <v>Кислые вишнёвые червячки</v>
      </c>
      <c r="AX229" s="18" t="str">
        <f>IFERROR(__xludf.DUMMYFUNCTION("""COMPUTED_VALUE"""),"Кислые чернично-малиновое червячки")</f>
        <v>Кислые чернично-малиновое червячки</v>
      </c>
    </row>
    <row r="230">
      <c r="A230" s="18" t="str">
        <f>IFERROR(__xludf.DUMMYFUNCTION("""COMPUTED_VALUE"""),"0.4")</f>
        <v>0.4</v>
      </c>
      <c r="B230" s="18" t="str">
        <f>IFERROR(__xludf.DUMMYFUNCTION("""COMPUTED_VALUE"""),"0.6")</f>
        <v>0.6</v>
      </c>
      <c r="C230" s="18" t="str">
        <f>IFERROR(__xludf.DUMMYFUNCTION("""COMPUTED_VALUE"""),"0.7")</f>
        <v>0.7</v>
      </c>
      <c r="D230" s="18" t="str">
        <f>IFERROR(__xludf.DUMMYFUNCTION("""COMPUTED_VALUE"""),"0.8")</f>
        <v>0.8</v>
      </c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</row>
    <row r="231">
      <c r="A231" s="18" t="str">
        <f>IFERROR(__xludf.DUMMYFUNCTION("""COMPUTED_VALUE"""),"Кислый малиново-грейпфрутовый швепс")</f>
        <v>Кислый малиново-грейпфрутовый швепс</v>
      </c>
      <c r="B231" s="18" t="str">
        <f>IFERROR(__xludf.DUMMYFUNCTION("""COMPUTED_VALUE"""),"Ананас апельсин")</f>
        <v>Ананас апельсин</v>
      </c>
      <c r="C231" s="18" t="str">
        <f>IFERROR(__xludf.DUMMYFUNCTION("""COMPUTED_VALUE"""),"Пинаколада")</f>
        <v>Пинаколада</v>
      </c>
      <c r="D231" s="18" t="str">
        <f>IFERROR(__xludf.DUMMYFUNCTION("""COMPUTED_VALUE"""),"Мятный бабл гам")</f>
        <v>Мятный бабл гам</v>
      </c>
      <c r="E231" s="18" t="str">
        <f>IFERROR(__xludf.DUMMYFUNCTION("""COMPUTED_VALUE"""),"Мянго драгонфрут")</f>
        <v>Мянго драгонфрут</v>
      </c>
      <c r="F231" s="18" t="str">
        <f>IFERROR(__xludf.DUMMYFUNCTION("""COMPUTED_VALUE"""),"Клубничная фанта")</f>
        <v>Клубничная фанта</v>
      </c>
      <c r="G231" s="18" t="str">
        <f>IFERROR(__xludf.DUMMYFUNCTION("""COMPUTED_VALUE"""),"Клубничная арбуз")</f>
        <v>Клубничная арбуз</v>
      </c>
      <c r="H231" s="18" t="str">
        <f>IFERROR(__xludf.DUMMYFUNCTION("""COMPUTED_VALUE"""),"Кислый скитлс")</f>
        <v>Кислый скитлс</v>
      </c>
      <c r="I231" s="18" t="str">
        <f>IFERROR(__xludf.DUMMYFUNCTION("""COMPUTED_VALUE"""),"Кислый лайм арбуз")</f>
        <v>Кислый лайм арбуз</v>
      </c>
      <c r="J231" s="18" t="str">
        <f>IFERROR(__xludf.DUMMYFUNCTION("""COMPUTED_VALUE"""),"Тропический банан")</f>
        <v>Тропический банан</v>
      </c>
      <c r="K231" s="18" t="str">
        <f>IFERROR(__xludf.DUMMYFUNCTION("""COMPUTED_VALUE"""),"Яблочный энергетик")</f>
        <v>Яблочный энергетик</v>
      </c>
      <c r="L231" s="18" t="str">
        <f>IFERROR(__xludf.DUMMYFUNCTION("""COMPUTED_VALUE"""),"Барбарисовый лимонад")</f>
        <v>Барбарисовый лимонад</v>
      </c>
      <c r="M231" s="18" t="str">
        <f>IFERROR(__xludf.DUMMYFUNCTION("""COMPUTED_VALUE"""),"Лимонад виноград вишня")</f>
        <v>Лимонад виноград вишня</v>
      </c>
      <c r="N231" s="18" t="str">
        <f>IFERROR(__xludf.DUMMYFUNCTION("""COMPUTED_VALUE"""),"Розовый лимонад")</f>
        <v>Розовый лимонад</v>
      </c>
      <c r="O231" s="18" t="str">
        <f>IFERROR(__xludf.DUMMYFUNCTION("""COMPUTED_VALUE"""),"Двойной манго")</f>
        <v>Двойной манго</v>
      </c>
      <c r="P231" s="18" t="str">
        <f>IFERROR(__xludf.DUMMYFUNCTION("""COMPUTED_VALUE"""),"Лесные ягоды ")</f>
        <v>Лесные ягоды </v>
      </c>
      <c r="Q231" s="18" t="str">
        <f>IFERROR(__xludf.DUMMYFUNCTION("""COMPUTED_VALUE"""),"Ежевика малина ")</f>
        <v>Ежевика малина </v>
      </c>
      <c r="R231" s="18" t="str">
        <f>IFERROR(__xludf.DUMMYFUNCTION("""COMPUTED_VALUE"""),"Смородиновый лимонад")</f>
        <v>Смородиновый лимонад</v>
      </c>
      <c r="S231" s="18" t="str">
        <f>IFERROR(__xludf.DUMMYFUNCTION("""COMPUTED_VALUE"""),"Кола вишня")</f>
        <v>Кола вишня</v>
      </c>
      <c r="T231" s="18" t="str">
        <f>IFERROR(__xludf.DUMMYFUNCTION("""COMPUTED_VALUE"""),"Манго арбуз")</f>
        <v>Манго арбуз</v>
      </c>
      <c r="U231" s="18" t="str">
        <f>IFERROR(__xludf.DUMMYFUNCTION("""COMPUTED_VALUE"""),"Алоэ виноград")</f>
        <v>Алоэ виноград</v>
      </c>
      <c r="V231" s="18" t="str">
        <f>IFERROR(__xludf.DUMMYFUNCTION("""COMPUTED_VALUE"""),"Банан клубника")</f>
        <v>Банан клубника</v>
      </c>
      <c r="W231" s="18" t="str">
        <f>IFERROR(__xludf.DUMMYFUNCTION("""COMPUTED_VALUE"""),"Малиновый мармелад")</f>
        <v>Малиновый мармелад</v>
      </c>
      <c r="X231" s="18" t="str">
        <f>IFERROR(__xludf.DUMMYFUNCTION("""COMPUTED_VALUE"""),"Клубника киви")</f>
        <v>Клубника киви</v>
      </c>
      <c r="Y231" s="18" t="str">
        <f>IFERROR(__xludf.DUMMYFUNCTION("""COMPUTED_VALUE"""),"Клюква лайм")</f>
        <v>Клюква лайм</v>
      </c>
      <c r="Z231" s="18" t="str">
        <f>IFERROR(__xludf.DUMMYFUNCTION("""COMPUTED_VALUE"""),"Гуава ананас")</f>
        <v>Гуава ананас</v>
      </c>
      <c r="AA231" s="18" t="str">
        <f>IFERROR(__xludf.DUMMYFUNCTION("""COMPUTED_VALUE"""),"Морс")</f>
        <v>Морс</v>
      </c>
      <c r="AB231" s="18" t="str">
        <f>IFERROR(__xludf.DUMMYFUNCTION("""COMPUTED_VALUE"""),"Красный апельсин")</f>
        <v>Красный апельсин</v>
      </c>
      <c r="AC231" s="18" t="str">
        <f>IFERROR(__xludf.DUMMYFUNCTION("""COMPUTED_VALUE"""),"Арбузная жвачка")</f>
        <v>Арбузная жвачка</v>
      </c>
      <c r="AD231" s="18" t="str">
        <f>IFERROR(__xludf.DUMMYFUNCTION("""COMPUTED_VALUE"""),"Смородина Виноград")</f>
        <v>Смородина Виноград</v>
      </c>
      <c r="AE231" s="18" t="str">
        <f>IFERROR(__xludf.DUMMYFUNCTION("""COMPUTED_VALUE"""),"Гранатовая Мармелад")</f>
        <v>Гранатовая Мармелад</v>
      </c>
      <c r="AF231" s="18" t="str">
        <f>IFERROR(__xludf.DUMMYFUNCTION("""COMPUTED_VALUE"""),"Яблоко Киви")</f>
        <v>Яблоко Киви</v>
      </c>
      <c r="AG231" s="18" t="str">
        <f>IFERROR(__xludf.DUMMYFUNCTION("""COMPUTED_VALUE"""),"Клубника Ежевика")</f>
        <v>Клубника Ежевика</v>
      </c>
      <c r="AH231" s="18" t="str">
        <f>IFERROR(__xludf.DUMMYFUNCTION("""COMPUTED_VALUE"""),"Клубничный Коктейль")</f>
        <v>Клубничный Коктейль</v>
      </c>
      <c r="AI231" s="18" t="str">
        <f>IFERROR(__xludf.DUMMYFUNCTION("""COMPUTED_VALUE"""),"Клюква Земляника ")</f>
        <v>Клюква Земляника </v>
      </c>
      <c r="AJ231" s="18" t="str">
        <f>IFERROR(__xludf.DUMMYFUNCTION("""COMPUTED_VALUE"""),"Какос Дыня")</f>
        <v>Какос Дыня</v>
      </c>
      <c r="AK231" s="18" t="str">
        <f>IFERROR(__xludf.DUMMYFUNCTION("""COMPUTED_VALUE"""),"Маракуйя мандарин")</f>
        <v>Маракуйя мандарин</v>
      </c>
      <c r="AL231" s="18" t="str">
        <f>IFERROR(__xludf.DUMMYFUNCTION("""COMPUTED_VALUE"""),"Персик кактус")</f>
        <v>Персик кактус</v>
      </c>
      <c r="AM231" s="18" t="str">
        <f>IFERROR(__xludf.DUMMYFUNCTION("""COMPUTED_VALUE"""),"Спрайт")</f>
        <v>Спрайт</v>
      </c>
      <c r="AN231" s="18" t="str">
        <f>IFERROR(__xludf.DUMMYFUNCTION("""COMPUTED_VALUE"""),"Черничная фанта")</f>
        <v>Черничная фанта</v>
      </c>
      <c r="AO231" s="18" t="str">
        <f>IFERROR(__xludf.DUMMYFUNCTION("""COMPUTED_VALUE"""),"Ягодная жвачка")</f>
        <v>Ягодная жвачка</v>
      </c>
      <c r="AP231" s="18" t="str">
        <f>IFERROR(__xludf.DUMMYFUNCTION("""COMPUTED_VALUE"""),"Ягодный энергетик")</f>
        <v>Ягодный энергетик</v>
      </c>
      <c r="AQ231" s="18" t="str">
        <f>IFERROR(__xludf.DUMMYFUNCTION("""COMPUTED_VALUE"""),"Ягодный пунш ")</f>
        <v>Ягодный пунш </v>
      </c>
      <c r="AR231" s="18" t="str">
        <f>IFERROR(__xludf.DUMMYFUNCTION("""COMPUTED_VALUE"""),"Виноградный холс")</f>
        <v>Виноградный холс</v>
      </c>
      <c r="AS231" s="18" t="str">
        <f>IFERROR(__xludf.DUMMYFUNCTION("""COMPUTED_VALUE"""),"Грейпфрут смородина")</f>
        <v>Грейпфрут смородина</v>
      </c>
      <c r="AT231" s="18" t="str">
        <f>IFERROR(__xludf.DUMMYFUNCTION("""COMPUTED_VALUE"""),"Дыня персик")</f>
        <v>Дыня персик</v>
      </c>
      <c r="AU231" s="18" t="str">
        <f>IFERROR(__xludf.DUMMYFUNCTION("""COMPUTED_VALUE"""),"Земляника виноград")</f>
        <v>Земляника виноград</v>
      </c>
      <c r="AV231" s="18" t="str">
        <f>IFERROR(__xludf.DUMMYFUNCTION("""COMPUTED_VALUE"""),"Киви маракуйя гуава")</f>
        <v>Киви маракуйя гуава</v>
      </c>
      <c r="AW231" s="18" t="str">
        <f>IFERROR(__xludf.DUMMYFUNCTION("""COMPUTED_VALUE"""),"Кислые вишнёвые червячки")</f>
        <v>Кислые вишнёвые червячки</v>
      </c>
      <c r="AX231" s="18" t="str">
        <f>IFERROR(__xludf.DUMMYFUNCTION("""COMPUTED_VALUE"""),"Кислые чернично-малиновое червячки")</f>
        <v>Кислые чернично-малиновое червячки</v>
      </c>
    </row>
    <row r="232">
      <c r="A232" s="18" t="str">
        <f>IFERROR(__xludf.DUMMYFUNCTION("""COMPUTED_VALUE"""),"кислая земляника")</f>
        <v>кислая земляника</v>
      </c>
      <c r="B232" s="18" t="str">
        <f>IFERROR(__xludf.DUMMYFUNCTION("""COMPUTED_VALUE"""),"кислая фанта с черникой")</f>
        <v>кислая фанта с черникой</v>
      </c>
      <c r="C232" s="18" t="str">
        <f>IFERROR(__xludf.DUMMYFUNCTION("""COMPUTED_VALUE"""),"кислое харибо с колой и черешней")</f>
        <v>кислое харибо с колой и черешней</v>
      </c>
      <c r="D232" s="18" t="str">
        <f>IFERROR(__xludf.DUMMYFUNCTION("""COMPUTED_VALUE"""),"кислое яблочно клубничная шипучка")</f>
        <v>кислое яблочно клубничная шипучка</v>
      </c>
      <c r="E232" s="18" t="str">
        <f>IFERROR(__xludf.DUMMYFUNCTION("""COMPUTED_VALUE"""),"кислые желатинки маракуйя ананас")</f>
        <v>кислые желатинки маракуйя ананас</v>
      </c>
      <c r="F232" s="18" t="str">
        <f>IFERROR(__xludf.DUMMYFUNCTION("""COMPUTED_VALUE"""),"кислые ленточки маракуя манго")</f>
        <v>кислые ленточки маракуя манго</v>
      </c>
      <c r="G232" s="18" t="str">
        <f>IFERROR(__xludf.DUMMYFUNCTION("""COMPUTED_VALUE"""),"кислые мармеладные ягоды")</f>
        <v>кислые мармеладные ягоды</v>
      </c>
      <c r="H232" s="18" t="str">
        <f>IFERROR(__xludf.DUMMYFUNCTION("""COMPUTED_VALUE"""),"кислый виноград лайм")</f>
        <v>кислый виноград лайм</v>
      </c>
      <c r="I232" s="18" t="str">
        <f>IFERROR(__xludf.DUMMYFUNCTION("""COMPUTED_VALUE"""),"кислый грейпфрут с вишней")</f>
        <v>кислый грейпфрут с вишней</v>
      </c>
      <c r="J232" s="18" t="str">
        <f>IFERROR(__xludf.DUMMYFUNCTION("""COMPUTED_VALUE"""),"кислый леденец виноград киви яблоко")</f>
        <v>кислый леденец виноград киви яблоко</v>
      </c>
      <c r="K232" s="18" t="str">
        <f>IFERROR(__xludf.DUMMYFUNCTION("""COMPUTED_VALUE"""),"кислый лимонад арбуз лайм малина")</f>
        <v>кислый лимонад арбуз лайм малина</v>
      </c>
      <c r="L232" s="18" t="str">
        <f>IFERROR(__xludf.DUMMYFUNCTION("""COMPUTED_VALUE"""),"кислый персик клубника")</f>
        <v>кислый персик клубника</v>
      </c>
      <c r="M232" s="18" t="str">
        <f>IFERROR(__xludf.DUMMYFUNCTION("""COMPUTED_VALUE"""),"кислый яблочно лимонные колечки")</f>
        <v>кислый яблочно лимонные колечки</v>
      </c>
      <c r="N232" s="18" t="str">
        <f>IFERROR(__xludf.DUMMYFUNCTION("""COMPUTED_VALUE"""),"фанта апельсин с кислой малиной")</f>
        <v>фанта апельсин с кислой малиной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</row>
    <row r="233">
      <c r="A233" s="18" t="str">
        <f>IFERROR(__xludf.DUMMYFUNCTION("""COMPUTED_VALUE"""),"0.4")</f>
        <v>0.4</v>
      </c>
      <c r="B233" s="18" t="str">
        <f>IFERROR(__xludf.DUMMYFUNCTION("""COMPUTED_VALUE"""),"0.6")</f>
        <v>0.6</v>
      </c>
      <c r="C233" s="18" t="str">
        <f>IFERROR(__xludf.DUMMYFUNCTION("""COMPUTED_VALUE"""),"0.7")</f>
        <v>0.7</v>
      </c>
      <c r="D233" s="18" t="str">
        <f>IFERROR(__xludf.DUMMYFUNCTION("""COMPUTED_VALUE"""),"0.8")</f>
        <v>0.8</v>
      </c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</row>
    <row r="234">
      <c r="A234" s="18" t="str">
        <f>IFERROR(__xludf.DUMMYFUNCTION("""COMPUTED_VALUE"""),"Кислый малиново-грейпфрутовый швепс")</f>
        <v>Кислый малиново-грейпфрутовый швепс</v>
      </c>
      <c r="B234" s="18" t="str">
        <f>IFERROR(__xludf.DUMMYFUNCTION("""COMPUTED_VALUE"""),"Ананас апельсин")</f>
        <v>Ананас апельсин</v>
      </c>
      <c r="C234" s="18" t="str">
        <f>IFERROR(__xludf.DUMMYFUNCTION("""COMPUTED_VALUE"""),"Пинаколада")</f>
        <v>Пинаколада</v>
      </c>
      <c r="D234" s="18" t="str">
        <f>IFERROR(__xludf.DUMMYFUNCTION("""COMPUTED_VALUE"""),"Мятный бабл гам")</f>
        <v>Мятный бабл гам</v>
      </c>
      <c r="E234" s="18" t="str">
        <f>IFERROR(__xludf.DUMMYFUNCTION("""COMPUTED_VALUE"""),"Мянго драгонфрут")</f>
        <v>Мянго драгонфрут</v>
      </c>
      <c r="F234" s="18" t="str">
        <f>IFERROR(__xludf.DUMMYFUNCTION("""COMPUTED_VALUE"""),"Клубничная фанта")</f>
        <v>Клубничная фанта</v>
      </c>
      <c r="G234" s="18" t="str">
        <f>IFERROR(__xludf.DUMMYFUNCTION("""COMPUTED_VALUE"""),"Клубничная арбуз")</f>
        <v>Клубничная арбуз</v>
      </c>
      <c r="H234" s="18" t="str">
        <f>IFERROR(__xludf.DUMMYFUNCTION("""COMPUTED_VALUE"""),"Кислый скитлс")</f>
        <v>Кислый скитлс</v>
      </c>
      <c r="I234" s="18" t="str">
        <f>IFERROR(__xludf.DUMMYFUNCTION("""COMPUTED_VALUE"""),"Кислый лайм арбуз")</f>
        <v>Кислый лайм арбуз</v>
      </c>
      <c r="J234" s="18" t="str">
        <f>IFERROR(__xludf.DUMMYFUNCTION("""COMPUTED_VALUE"""),"Тропический банан")</f>
        <v>Тропический банан</v>
      </c>
      <c r="K234" s="18" t="str">
        <f>IFERROR(__xludf.DUMMYFUNCTION("""COMPUTED_VALUE"""),"Яблочный энергетик")</f>
        <v>Яблочный энергетик</v>
      </c>
      <c r="L234" s="18" t="str">
        <f>IFERROR(__xludf.DUMMYFUNCTION("""COMPUTED_VALUE"""),"Барбарисовый лимонад")</f>
        <v>Барбарисовый лимонад</v>
      </c>
      <c r="M234" s="18" t="str">
        <f>IFERROR(__xludf.DUMMYFUNCTION("""COMPUTED_VALUE"""),"Лимонад виноград вишня")</f>
        <v>Лимонад виноград вишня</v>
      </c>
      <c r="N234" s="18" t="str">
        <f>IFERROR(__xludf.DUMMYFUNCTION("""COMPUTED_VALUE"""),"Розовый лимонад")</f>
        <v>Розовый лимонад</v>
      </c>
      <c r="O234" s="18" t="str">
        <f>IFERROR(__xludf.DUMMYFUNCTION("""COMPUTED_VALUE"""),"Двойной манго")</f>
        <v>Двойной манго</v>
      </c>
      <c r="P234" s="18" t="str">
        <f>IFERROR(__xludf.DUMMYFUNCTION("""COMPUTED_VALUE"""),"Лесные ягоды ")</f>
        <v>Лесные ягоды </v>
      </c>
      <c r="Q234" s="18" t="str">
        <f>IFERROR(__xludf.DUMMYFUNCTION("""COMPUTED_VALUE"""),"Ежевика малина ")</f>
        <v>Ежевика малина </v>
      </c>
      <c r="R234" s="18" t="str">
        <f>IFERROR(__xludf.DUMMYFUNCTION("""COMPUTED_VALUE"""),"Смородиновый лимонад")</f>
        <v>Смородиновый лимонад</v>
      </c>
      <c r="S234" s="18" t="str">
        <f>IFERROR(__xludf.DUMMYFUNCTION("""COMPUTED_VALUE"""),"Кола вишня")</f>
        <v>Кола вишня</v>
      </c>
      <c r="T234" s="18" t="str">
        <f>IFERROR(__xludf.DUMMYFUNCTION("""COMPUTED_VALUE"""),"Манго арбуз")</f>
        <v>Манго арбуз</v>
      </c>
      <c r="U234" s="18" t="str">
        <f>IFERROR(__xludf.DUMMYFUNCTION("""COMPUTED_VALUE"""),"Алоэ виноград")</f>
        <v>Алоэ виноград</v>
      </c>
      <c r="V234" s="18" t="str">
        <f>IFERROR(__xludf.DUMMYFUNCTION("""COMPUTED_VALUE"""),"Банан клубника")</f>
        <v>Банан клубника</v>
      </c>
      <c r="W234" s="18" t="str">
        <f>IFERROR(__xludf.DUMMYFUNCTION("""COMPUTED_VALUE"""),"Малиновый мармелад")</f>
        <v>Малиновый мармелад</v>
      </c>
      <c r="X234" s="18" t="str">
        <f>IFERROR(__xludf.DUMMYFUNCTION("""COMPUTED_VALUE"""),"Клубника киви")</f>
        <v>Клубника киви</v>
      </c>
      <c r="Y234" s="18" t="str">
        <f>IFERROR(__xludf.DUMMYFUNCTION("""COMPUTED_VALUE"""),"Клюква лайм")</f>
        <v>Клюква лайм</v>
      </c>
      <c r="Z234" s="18" t="str">
        <f>IFERROR(__xludf.DUMMYFUNCTION("""COMPUTED_VALUE"""),"Гуава ананас")</f>
        <v>Гуава ананас</v>
      </c>
      <c r="AA234" s="18" t="str">
        <f>IFERROR(__xludf.DUMMYFUNCTION("""COMPUTED_VALUE"""),"Морс")</f>
        <v>Морс</v>
      </c>
      <c r="AB234" s="18" t="str">
        <f>IFERROR(__xludf.DUMMYFUNCTION("""COMPUTED_VALUE"""),"Красный апельсин")</f>
        <v>Красный апельсин</v>
      </c>
      <c r="AC234" s="18" t="str">
        <f>IFERROR(__xludf.DUMMYFUNCTION("""COMPUTED_VALUE"""),"Арбузная жвачка")</f>
        <v>Арбузная жвачка</v>
      </c>
      <c r="AD234" s="18" t="str">
        <f>IFERROR(__xludf.DUMMYFUNCTION("""COMPUTED_VALUE"""),"Смородина Виноград")</f>
        <v>Смородина Виноград</v>
      </c>
      <c r="AE234" s="18" t="str">
        <f>IFERROR(__xludf.DUMMYFUNCTION("""COMPUTED_VALUE"""),"Гранатовая Мармелад")</f>
        <v>Гранатовая Мармелад</v>
      </c>
      <c r="AF234" s="18" t="str">
        <f>IFERROR(__xludf.DUMMYFUNCTION("""COMPUTED_VALUE"""),"Яблоко Киви")</f>
        <v>Яблоко Киви</v>
      </c>
      <c r="AG234" s="18" t="str">
        <f>IFERROR(__xludf.DUMMYFUNCTION("""COMPUTED_VALUE"""),"Клубника Ежевика")</f>
        <v>Клубника Ежевика</v>
      </c>
      <c r="AH234" s="18" t="str">
        <f>IFERROR(__xludf.DUMMYFUNCTION("""COMPUTED_VALUE"""),"Клубничный Коктейль")</f>
        <v>Клубничный Коктейль</v>
      </c>
      <c r="AI234" s="18" t="str">
        <f>IFERROR(__xludf.DUMMYFUNCTION("""COMPUTED_VALUE"""),"Клюква Земляника ")</f>
        <v>Клюква Земляника </v>
      </c>
      <c r="AJ234" s="18" t="str">
        <f>IFERROR(__xludf.DUMMYFUNCTION("""COMPUTED_VALUE"""),"Какос Дыня")</f>
        <v>Какос Дыня</v>
      </c>
      <c r="AK234" s="18" t="str">
        <f>IFERROR(__xludf.DUMMYFUNCTION("""COMPUTED_VALUE"""),"Маракуйя мандарин")</f>
        <v>Маракуйя мандарин</v>
      </c>
      <c r="AL234" s="18" t="str">
        <f>IFERROR(__xludf.DUMMYFUNCTION("""COMPUTED_VALUE"""),"Персик кактус")</f>
        <v>Персик кактус</v>
      </c>
      <c r="AM234" s="18" t="str">
        <f>IFERROR(__xludf.DUMMYFUNCTION("""COMPUTED_VALUE"""),"Спрайт")</f>
        <v>Спрайт</v>
      </c>
      <c r="AN234" s="18" t="str">
        <f>IFERROR(__xludf.DUMMYFUNCTION("""COMPUTED_VALUE"""),"Черничная фанта")</f>
        <v>Черничная фанта</v>
      </c>
      <c r="AO234" s="18" t="str">
        <f>IFERROR(__xludf.DUMMYFUNCTION("""COMPUTED_VALUE"""),"Ягодная жвачка")</f>
        <v>Ягодная жвачка</v>
      </c>
      <c r="AP234" s="18" t="str">
        <f>IFERROR(__xludf.DUMMYFUNCTION("""COMPUTED_VALUE"""),"Ягодный энергетик")</f>
        <v>Ягодный энергетик</v>
      </c>
      <c r="AQ234" s="18" t="str">
        <f>IFERROR(__xludf.DUMMYFUNCTION("""COMPUTED_VALUE"""),"Ягодный пунш ")</f>
        <v>Ягодный пунш </v>
      </c>
      <c r="AR234" s="18" t="str">
        <f>IFERROR(__xludf.DUMMYFUNCTION("""COMPUTED_VALUE"""),"Виноградный холс")</f>
        <v>Виноградный холс</v>
      </c>
      <c r="AS234" s="18" t="str">
        <f>IFERROR(__xludf.DUMMYFUNCTION("""COMPUTED_VALUE"""),"Грейпфрут смородина")</f>
        <v>Грейпфрут смородина</v>
      </c>
      <c r="AT234" s="18" t="str">
        <f>IFERROR(__xludf.DUMMYFUNCTION("""COMPUTED_VALUE"""),"Дыня персик")</f>
        <v>Дыня персик</v>
      </c>
      <c r="AU234" s="18" t="str">
        <f>IFERROR(__xludf.DUMMYFUNCTION("""COMPUTED_VALUE"""),"Земляника виноград")</f>
        <v>Земляника виноград</v>
      </c>
      <c r="AV234" s="18" t="str">
        <f>IFERROR(__xludf.DUMMYFUNCTION("""COMPUTED_VALUE"""),"Киви маракуйя гуава")</f>
        <v>Киви маракуйя гуава</v>
      </c>
      <c r="AW234" s="18" t="str">
        <f>IFERROR(__xludf.DUMMYFUNCTION("""COMPUTED_VALUE"""),"Кислые вишнёвые червячки")</f>
        <v>Кислые вишнёвые червячки</v>
      </c>
      <c r="AX234" s="18" t="str">
        <f>IFERROR(__xludf.DUMMYFUNCTION("""COMPUTED_VALUE"""),"Кислые чернично-малиновое червячки")</f>
        <v>Кислые чернично-малиновое червячки</v>
      </c>
    </row>
    <row r="235">
      <c r="A235" s="18" t="str">
        <f>IFERROR(__xludf.DUMMYFUNCTION("""COMPUTED_VALUE"""),"Арбуз Малина ")</f>
        <v>Арбуз Малина </v>
      </c>
      <c r="B235" s="18" t="str">
        <f>IFERROR(__xludf.DUMMYFUNCTION("""COMPUTED_VALUE"""),"Банан Кокос ")</f>
        <v>Банан Кокос </v>
      </c>
      <c r="C235" s="18" t="str">
        <f>IFERROR(__xludf.DUMMYFUNCTION("""COMPUTED_VALUE"""),"Барбарисовый Энергетик ")</f>
        <v>Барбарисовый Энергетик </v>
      </c>
      <c r="D235" s="18" t="str">
        <f>IFERROR(__xludf.DUMMYFUNCTION("""COMPUTED_VALUE"""),"Виноградный Энергетик")</f>
        <v>Виноградный Энергетик</v>
      </c>
      <c r="E235" s="18" t="str">
        <f>IFERROR(__xludf.DUMMYFUNCTION("""COMPUTED_VALUE"""),"Гранат Клубника ")</f>
        <v>Гранат Клубника </v>
      </c>
      <c r="F235" s="18" t="str">
        <f>IFERROR(__xludf.DUMMYFUNCTION("""COMPUTED_VALUE"""),"Гранат Смородина ")</f>
        <v>Гранат Смородина </v>
      </c>
      <c r="G235" s="18" t="str">
        <f>IFERROR(__xludf.DUMMYFUNCTION("""COMPUTED_VALUE"""),"Грейпфрутовый Швепс ")</f>
        <v>Грейпфрутовый Швепс </v>
      </c>
      <c r="H235" s="18" t="str">
        <f>IFERROR(__xludf.DUMMYFUNCTION("""COMPUTED_VALUE"""),"Земляника Драгонфрут ")</f>
        <v>Земляника Драгонфрут </v>
      </c>
      <c r="I235" s="18" t="str">
        <f>IFERROR(__xludf.DUMMYFUNCTION("""COMPUTED_VALUE"""),"Киви Личи ")</f>
        <v>Киви Личи </v>
      </c>
      <c r="J235" s="18" t="str">
        <f>IFERROR(__xludf.DUMMYFUNCTION("""COMPUTED_VALUE"""),"Киви Маракуйя Гуава ")</f>
        <v>Киви Маракуйя Гуава </v>
      </c>
      <c r="K235" s="18" t="str">
        <f>IFERROR(__xludf.DUMMYFUNCTION("""COMPUTED_VALUE"""),"Клубника Банан ")</f>
        <v>Клубника Банан </v>
      </c>
      <c r="L235" s="18" t="str">
        <f>IFERROR(__xludf.DUMMYFUNCTION("""COMPUTED_VALUE"""),"Клубника Вишня ")</f>
        <v>Клубника Вишня </v>
      </c>
      <c r="M235" s="18" t="str">
        <f>IFERROR(__xludf.DUMMYFUNCTION("""COMPUTED_VALUE"""),"Клубника Земляника ")</f>
        <v>Клубника Земляника </v>
      </c>
      <c r="N235" s="18" t="str">
        <f>IFERROR(__xludf.DUMMYFUNCTION("""COMPUTED_VALUE"""),"Клубничный Мохито ")</f>
        <v>Клубничный Мохито </v>
      </c>
      <c r="O235" s="18" t="str">
        <f>IFERROR(__xludf.DUMMYFUNCTION("""COMPUTED_VALUE"""),"Манго Грейпфрут ")</f>
        <v>Манго Грейпфрут </v>
      </c>
      <c r="P235" s="18" t="str">
        <f>IFERROR(__xludf.DUMMYFUNCTION("""COMPUTED_VALUE"""),"Манго Персик Личи ")</f>
        <v>Манго Персик Личи </v>
      </c>
      <c r="Q235" s="18" t="str">
        <f>IFERROR(__xludf.DUMMYFUNCTION("""COMPUTED_VALUE"""),"Персик Бабл Гам ")</f>
        <v>Персик Бабл Гам </v>
      </c>
      <c r="R235" s="18" t="str">
        <f>IFERROR(__xludf.DUMMYFUNCTION("""COMPUTED_VALUE"""),"Садовые Ягоды ")</f>
        <v>Садовые Ягоды </v>
      </c>
      <c r="S235" s="18" t="str">
        <f>IFERROR(__xludf.DUMMYFUNCTION("""COMPUTED_VALUE"""),"Скитлс Лимон Лайм 2")</f>
        <v>Скитлс Лимон Лайм 2</v>
      </c>
      <c r="T235" s="18" t="str">
        <f>IFERROR(__xludf.DUMMYFUNCTION("""COMPUTED_VALUE"""),"Смородина Мармелад 1")</f>
        <v>Смородина Мармелад 1</v>
      </c>
      <c r="U235" s="18" t="str">
        <f>IFERROR(__xludf.DUMMYFUNCTION("""COMPUTED_VALUE"""),"Темная Вишня 1")</f>
        <v>Темная Вишня 1</v>
      </c>
      <c r="V235" s="18" t="str">
        <f>IFERROR(__xludf.DUMMYFUNCTION("""COMPUTED_VALUE"""),"Фруктовые Пластинки 1")</f>
        <v>Фруктовые Пластинки 1</v>
      </c>
      <c r="W235" s="18" t="str">
        <f>IFERROR(__xludf.DUMMYFUNCTION("""COMPUTED_VALUE"""),"Черника Ежевика 1")</f>
        <v>Черника Ежевика 1</v>
      </c>
      <c r="X235" s="18" t="str">
        <f>IFERROR(__xludf.DUMMYFUNCTION("""COMPUTED_VALUE"""),"Черника Малина 1")</f>
        <v>Черника Малина 1</v>
      </c>
      <c r="Y235" s="18" t="str">
        <f>IFERROR(__xludf.DUMMYFUNCTION("""COMPUTED_VALUE"""),"Черника Мята 2")</f>
        <v>Черника Мята 2</v>
      </c>
      <c r="Z235" s="18" t="str">
        <f>IFERROR(__xludf.DUMMYFUNCTION("""COMPUTED_VALUE"""),"Яблоко Виноград 2")</f>
        <v>Яблоко Виноград 2</v>
      </c>
      <c r="AA235" s="18" t="str">
        <f>IFERROR(__xludf.DUMMYFUNCTION("""COMPUTED_VALUE"""),"Яблоко Малина 4")</f>
        <v>Яблоко Малина 4</v>
      </c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</row>
    <row r="236">
      <c r="A236" s="18" t="str">
        <f>IFERROR(__xludf.DUMMYFUNCTION("""COMPUTED_VALUE"""),"0.4")</f>
        <v>0.4</v>
      </c>
      <c r="B236" s="18" t="str">
        <f>IFERROR(__xludf.DUMMYFUNCTION("""COMPUTED_VALUE"""),"0.6")</f>
        <v>0.6</v>
      </c>
      <c r="C236" s="18" t="str">
        <f>IFERROR(__xludf.DUMMYFUNCTION("""COMPUTED_VALUE"""),"0.7")</f>
        <v>0.7</v>
      </c>
      <c r="D236" s="18" t="str">
        <f>IFERROR(__xludf.DUMMYFUNCTION("""COMPUTED_VALUE"""),"0.8")</f>
        <v>0.8</v>
      </c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>
      <c r="A237" s="18" t="str">
        <f>IFERROR(__xludf.DUMMYFUNCTION("""COMPUTED_VALUE"""),"0.4")</f>
        <v>0.4</v>
      </c>
      <c r="B237" s="18" t="str">
        <f>IFERROR(__xludf.DUMMYFUNCTION("""COMPUTED_VALUE"""),"0.6")</f>
        <v>0.6</v>
      </c>
      <c r="C237" s="18" t="str">
        <f>IFERROR(__xludf.DUMMYFUNCTION("""COMPUTED_VALUE"""),"0.7")</f>
        <v>0.7</v>
      </c>
      <c r="D237" s="18" t="str">
        <f>IFERROR(__xludf.DUMMYFUNCTION("""COMPUTED_VALUE"""),"0.8")</f>
        <v>0.8</v>
      </c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</row>
    <row r="238">
      <c r="A238" s="18" t="str">
        <f>IFERROR(__xludf.DUMMYFUNCTION("""COMPUTED_VALUE"""),"Малина вишня лёд")</f>
        <v>Малина вишня лёд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</row>
    <row r="239">
      <c r="A239" s="18" t="str">
        <f>IFERROR(__xludf.DUMMYFUNCTION("""COMPUTED_VALUE"""),"Арбуз Малина ")</f>
        <v>Арбуз Малина </v>
      </c>
      <c r="B239" s="18" t="str">
        <f>IFERROR(__xludf.DUMMYFUNCTION("""COMPUTED_VALUE"""),"Банан Кокос ")</f>
        <v>Банан Кокос </v>
      </c>
      <c r="C239" s="18" t="str">
        <f>IFERROR(__xludf.DUMMYFUNCTION("""COMPUTED_VALUE"""),"Барбарисовый Энергетик ")</f>
        <v>Барбарисовый Энергетик </v>
      </c>
      <c r="D239" s="18" t="str">
        <f>IFERROR(__xludf.DUMMYFUNCTION("""COMPUTED_VALUE"""),"Виноградный Энергетик")</f>
        <v>Виноградный Энергетик</v>
      </c>
      <c r="E239" s="18" t="str">
        <f>IFERROR(__xludf.DUMMYFUNCTION("""COMPUTED_VALUE"""),"Гранат Клубника ")</f>
        <v>Гранат Клубника </v>
      </c>
      <c r="F239" s="18" t="str">
        <f>IFERROR(__xludf.DUMMYFUNCTION("""COMPUTED_VALUE"""),"Гранат Смородина ")</f>
        <v>Гранат Смородина </v>
      </c>
      <c r="G239" s="18" t="str">
        <f>IFERROR(__xludf.DUMMYFUNCTION("""COMPUTED_VALUE"""),"Грейпфрутовый Швепс ")</f>
        <v>Грейпфрутовый Швепс </v>
      </c>
      <c r="H239" s="18" t="str">
        <f>IFERROR(__xludf.DUMMYFUNCTION("""COMPUTED_VALUE"""),"Земляника Драгонфрут ")</f>
        <v>Земляника Драгонфрут </v>
      </c>
      <c r="I239" s="18" t="str">
        <f>IFERROR(__xludf.DUMMYFUNCTION("""COMPUTED_VALUE"""),"Киви Личи ")</f>
        <v>Киви Личи </v>
      </c>
      <c r="J239" s="18" t="str">
        <f>IFERROR(__xludf.DUMMYFUNCTION("""COMPUTED_VALUE"""),"Киви Маракуйя Гуава ")</f>
        <v>Киви Маракуйя Гуава </v>
      </c>
      <c r="K239" s="18" t="str">
        <f>IFERROR(__xludf.DUMMYFUNCTION("""COMPUTED_VALUE"""),"Клубника Банан ")</f>
        <v>Клубника Банан </v>
      </c>
      <c r="L239" s="18" t="str">
        <f>IFERROR(__xludf.DUMMYFUNCTION("""COMPUTED_VALUE"""),"Клубника Вишня ")</f>
        <v>Клубника Вишня </v>
      </c>
      <c r="M239" s="18" t="str">
        <f>IFERROR(__xludf.DUMMYFUNCTION("""COMPUTED_VALUE"""),"Клубника Земляника ")</f>
        <v>Клубника Земляника </v>
      </c>
      <c r="N239" s="18" t="str">
        <f>IFERROR(__xludf.DUMMYFUNCTION("""COMPUTED_VALUE"""),"Клубничный Мохито ")</f>
        <v>Клубничный Мохито </v>
      </c>
      <c r="O239" s="18" t="str">
        <f>IFERROR(__xludf.DUMMYFUNCTION("""COMPUTED_VALUE"""),"Манго Грейпфрут ")</f>
        <v>Манго Грейпфрут </v>
      </c>
      <c r="P239" s="18" t="str">
        <f>IFERROR(__xludf.DUMMYFUNCTION("""COMPUTED_VALUE"""),"Манго Персик Личи ")</f>
        <v>Манго Персик Личи </v>
      </c>
      <c r="Q239" s="18" t="str">
        <f>IFERROR(__xludf.DUMMYFUNCTION("""COMPUTED_VALUE"""),"Персик Бабл Гам ")</f>
        <v>Персик Бабл Гам </v>
      </c>
      <c r="R239" s="18" t="str">
        <f>IFERROR(__xludf.DUMMYFUNCTION("""COMPUTED_VALUE"""),"Садовые Ягоды ")</f>
        <v>Садовые Ягоды </v>
      </c>
      <c r="S239" s="18" t="str">
        <f>IFERROR(__xludf.DUMMYFUNCTION("""COMPUTED_VALUE"""),"Скитлс Лимон Лайм 2")</f>
        <v>Скитлс Лимон Лайм 2</v>
      </c>
      <c r="T239" s="18" t="str">
        <f>IFERROR(__xludf.DUMMYFUNCTION("""COMPUTED_VALUE"""),"Смородина Мармелад 1")</f>
        <v>Смородина Мармелад 1</v>
      </c>
      <c r="U239" s="18" t="str">
        <f>IFERROR(__xludf.DUMMYFUNCTION("""COMPUTED_VALUE"""),"Темная Вишня 1")</f>
        <v>Темная Вишня 1</v>
      </c>
      <c r="V239" s="18" t="str">
        <f>IFERROR(__xludf.DUMMYFUNCTION("""COMPUTED_VALUE"""),"Фруктовые Пластинки 1")</f>
        <v>Фруктовые Пластинки 1</v>
      </c>
      <c r="W239" s="18" t="str">
        <f>IFERROR(__xludf.DUMMYFUNCTION("""COMPUTED_VALUE"""),"Черника Ежевика 1")</f>
        <v>Черника Ежевика 1</v>
      </c>
      <c r="X239" s="18" t="str">
        <f>IFERROR(__xludf.DUMMYFUNCTION("""COMPUTED_VALUE"""),"Черника Малина 1")</f>
        <v>Черника Малина 1</v>
      </c>
      <c r="Y239" s="18" t="str">
        <f>IFERROR(__xludf.DUMMYFUNCTION("""COMPUTED_VALUE"""),"Черника Мята 2")</f>
        <v>Черника Мята 2</v>
      </c>
      <c r="Z239" s="18" t="str">
        <f>IFERROR(__xludf.DUMMYFUNCTION("""COMPUTED_VALUE"""),"Яблоко Виноград 2")</f>
        <v>Яблоко Виноград 2</v>
      </c>
      <c r="AA239" s="18" t="str">
        <f>IFERROR(__xludf.DUMMYFUNCTION("""COMPUTED_VALUE"""),"Яблоко Малина 4")</f>
        <v>Яблоко Малина 4</v>
      </c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</row>
    <row r="240">
      <c r="A240" s="18" t="str">
        <f>IFERROR(__xludf.DUMMYFUNCTION("""COMPUTED_VALUE"""),"Кислый малиново-грейпфрутовый швепс")</f>
        <v>Кислый малиново-грейпфрутовый швепс</v>
      </c>
      <c r="B240" s="18" t="str">
        <f>IFERROR(__xludf.DUMMYFUNCTION("""COMPUTED_VALUE"""),"Ананас апельсин")</f>
        <v>Ананас апельсин</v>
      </c>
      <c r="C240" s="18" t="str">
        <f>IFERROR(__xludf.DUMMYFUNCTION("""COMPUTED_VALUE"""),"Пинаколада")</f>
        <v>Пинаколада</v>
      </c>
      <c r="D240" s="18" t="str">
        <f>IFERROR(__xludf.DUMMYFUNCTION("""COMPUTED_VALUE"""),"Мятный бабл гам")</f>
        <v>Мятный бабл гам</v>
      </c>
      <c r="E240" s="18" t="str">
        <f>IFERROR(__xludf.DUMMYFUNCTION("""COMPUTED_VALUE"""),"Мянго драгонфрут")</f>
        <v>Мянго драгонфрут</v>
      </c>
      <c r="F240" s="18" t="str">
        <f>IFERROR(__xludf.DUMMYFUNCTION("""COMPUTED_VALUE"""),"Клубничная фанта")</f>
        <v>Клубничная фанта</v>
      </c>
      <c r="G240" s="18" t="str">
        <f>IFERROR(__xludf.DUMMYFUNCTION("""COMPUTED_VALUE"""),"Клубничная арбуз")</f>
        <v>Клубничная арбуз</v>
      </c>
      <c r="H240" s="18" t="str">
        <f>IFERROR(__xludf.DUMMYFUNCTION("""COMPUTED_VALUE"""),"Кислый скитлс")</f>
        <v>Кислый скитлс</v>
      </c>
      <c r="I240" s="18" t="str">
        <f>IFERROR(__xludf.DUMMYFUNCTION("""COMPUTED_VALUE"""),"Кислый лайм арбуз")</f>
        <v>Кислый лайм арбуз</v>
      </c>
      <c r="J240" s="18" t="str">
        <f>IFERROR(__xludf.DUMMYFUNCTION("""COMPUTED_VALUE"""),"Тропический банан")</f>
        <v>Тропический банан</v>
      </c>
      <c r="K240" s="18" t="str">
        <f>IFERROR(__xludf.DUMMYFUNCTION("""COMPUTED_VALUE"""),"Яблочный энергетик")</f>
        <v>Яблочный энергетик</v>
      </c>
      <c r="L240" s="18" t="str">
        <f>IFERROR(__xludf.DUMMYFUNCTION("""COMPUTED_VALUE"""),"Барбарисовый лимонад")</f>
        <v>Барбарисовый лимонад</v>
      </c>
      <c r="M240" s="18" t="str">
        <f>IFERROR(__xludf.DUMMYFUNCTION("""COMPUTED_VALUE"""),"Лимонад виноград вишня")</f>
        <v>Лимонад виноград вишня</v>
      </c>
      <c r="N240" s="18" t="str">
        <f>IFERROR(__xludf.DUMMYFUNCTION("""COMPUTED_VALUE"""),"Розовый лимонад")</f>
        <v>Розовый лимонад</v>
      </c>
      <c r="O240" s="18" t="str">
        <f>IFERROR(__xludf.DUMMYFUNCTION("""COMPUTED_VALUE"""),"Двойной манго")</f>
        <v>Двойной манго</v>
      </c>
      <c r="P240" s="18" t="str">
        <f>IFERROR(__xludf.DUMMYFUNCTION("""COMPUTED_VALUE"""),"Лесные ягоды ")</f>
        <v>Лесные ягоды </v>
      </c>
      <c r="Q240" s="18" t="str">
        <f>IFERROR(__xludf.DUMMYFUNCTION("""COMPUTED_VALUE"""),"Ежевика малина ")</f>
        <v>Ежевика малина </v>
      </c>
      <c r="R240" s="18" t="str">
        <f>IFERROR(__xludf.DUMMYFUNCTION("""COMPUTED_VALUE"""),"Смородиновый лимонад")</f>
        <v>Смородиновый лимонад</v>
      </c>
      <c r="S240" s="18" t="str">
        <f>IFERROR(__xludf.DUMMYFUNCTION("""COMPUTED_VALUE"""),"Кола вишня")</f>
        <v>Кола вишня</v>
      </c>
      <c r="T240" s="18" t="str">
        <f>IFERROR(__xludf.DUMMYFUNCTION("""COMPUTED_VALUE"""),"Манго арбуз")</f>
        <v>Манго арбуз</v>
      </c>
      <c r="U240" s="18" t="str">
        <f>IFERROR(__xludf.DUMMYFUNCTION("""COMPUTED_VALUE"""),"Алоэ виноград")</f>
        <v>Алоэ виноград</v>
      </c>
      <c r="V240" s="18" t="str">
        <f>IFERROR(__xludf.DUMMYFUNCTION("""COMPUTED_VALUE"""),"Банан клубника")</f>
        <v>Банан клубника</v>
      </c>
      <c r="W240" s="18" t="str">
        <f>IFERROR(__xludf.DUMMYFUNCTION("""COMPUTED_VALUE"""),"Малиновый мармелад")</f>
        <v>Малиновый мармелад</v>
      </c>
      <c r="X240" s="18" t="str">
        <f>IFERROR(__xludf.DUMMYFUNCTION("""COMPUTED_VALUE"""),"Клубника киви")</f>
        <v>Клубника киви</v>
      </c>
      <c r="Y240" s="18" t="str">
        <f>IFERROR(__xludf.DUMMYFUNCTION("""COMPUTED_VALUE"""),"Клюква лайм")</f>
        <v>Клюква лайм</v>
      </c>
      <c r="Z240" s="18" t="str">
        <f>IFERROR(__xludf.DUMMYFUNCTION("""COMPUTED_VALUE"""),"Гуава ананас")</f>
        <v>Гуава ананас</v>
      </c>
      <c r="AA240" s="18" t="str">
        <f>IFERROR(__xludf.DUMMYFUNCTION("""COMPUTED_VALUE"""),"Морс")</f>
        <v>Морс</v>
      </c>
      <c r="AB240" s="18" t="str">
        <f>IFERROR(__xludf.DUMMYFUNCTION("""COMPUTED_VALUE"""),"Красный апельсин")</f>
        <v>Красный апельсин</v>
      </c>
      <c r="AC240" s="18" t="str">
        <f>IFERROR(__xludf.DUMMYFUNCTION("""COMPUTED_VALUE"""),"Арбузная жвачка")</f>
        <v>Арбузная жвачка</v>
      </c>
      <c r="AD240" s="18" t="str">
        <f>IFERROR(__xludf.DUMMYFUNCTION("""COMPUTED_VALUE"""),"Смородина Виноград")</f>
        <v>Смородина Виноград</v>
      </c>
      <c r="AE240" s="18" t="str">
        <f>IFERROR(__xludf.DUMMYFUNCTION("""COMPUTED_VALUE"""),"Гранатовая Мармелад")</f>
        <v>Гранатовая Мармелад</v>
      </c>
      <c r="AF240" s="18" t="str">
        <f>IFERROR(__xludf.DUMMYFUNCTION("""COMPUTED_VALUE"""),"Яблоко Киви")</f>
        <v>Яблоко Киви</v>
      </c>
      <c r="AG240" s="18" t="str">
        <f>IFERROR(__xludf.DUMMYFUNCTION("""COMPUTED_VALUE"""),"Клубника Ежевика")</f>
        <v>Клубника Ежевика</v>
      </c>
      <c r="AH240" s="18" t="str">
        <f>IFERROR(__xludf.DUMMYFUNCTION("""COMPUTED_VALUE"""),"Клубничный Коктейль")</f>
        <v>Клубничный Коктейль</v>
      </c>
      <c r="AI240" s="18" t="str">
        <f>IFERROR(__xludf.DUMMYFUNCTION("""COMPUTED_VALUE"""),"Клюква Земляника ")</f>
        <v>Клюква Земляника </v>
      </c>
      <c r="AJ240" s="18" t="str">
        <f>IFERROR(__xludf.DUMMYFUNCTION("""COMPUTED_VALUE"""),"Какос Дыня")</f>
        <v>Какос Дыня</v>
      </c>
      <c r="AK240" s="18" t="str">
        <f>IFERROR(__xludf.DUMMYFUNCTION("""COMPUTED_VALUE"""),"Маракуйя мандарин")</f>
        <v>Маракуйя мандарин</v>
      </c>
      <c r="AL240" s="18" t="str">
        <f>IFERROR(__xludf.DUMMYFUNCTION("""COMPUTED_VALUE"""),"Персик кактус")</f>
        <v>Персик кактус</v>
      </c>
      <c r="AM240" s="18" t="str">
        <f>IFERROR(__xludf.DUMMYFUNCTION("""COMPUTED_VALUE"""),"Спрайт")</f>
        <v>Спрайт</v>
      </c>
      <c r="AN240" s="18" t="str">
        <f>IFERROR(__xludf.DUMMYFUNCTION("""COMPUTED_VALUE"""),"Черничная фанта")</f>
        <v>Черничная фанта</v>
      </c>
      <c r="AO240" s="18" t="str">
        <f>IFERROR(__xludf.DUMMYFUNCTION("""COMPUTED_VALUE"""),"Ягодная жвачка")</f>
        <v>Ягодная жвачка</v>
      </c>
      <c r="AP240" s="18" t="str">
        <f>IFERROR(__xludf.DUMMYFUNCTION("""COMPUTED_VALUE"""),"Ягодный энергетик")</f>
        <v>Ягодный энергетик</v>
      </c>
      <c r="AQ240" s="18" t="str">
        <f>IFERROR(__xludf.DUMMYFUNCTION("""COMPUTED_VALUE"""),"Ягодный пунш ")</f>
        <v>Ягодный пунш </v>
      </c>
      <c r="AR240" s="18" t="str">
        <f>IFERROR(__xludf.DUMMYFUNCTION("""COMPUTED_VALUE"""),"Виноградный холс")</f>
        <v>Виноградный холс</v>
      </c>
      <c r="AS240" s="18" t="str">
        <f>IFERROR(__xludf.DUMMYFUNCTION("""COMPUTED_VALUE"""),"Грейпфрут смородина")</f>
        <v>Грейпфрут смородина</v>
      </c>
      <c r="AT240" s="18" t="str">
        <f>IFERROR(__xludf.DUMMYFUNCTION("""COMPUTED_VALUE"""),"Дыня персик")</f>
        <v>Дыня персик</v>
      </c>
      <c r="AU240" s="18" t="str">
        <f>IFERROR(__xludf.DUMMYFUNCTION("""COMPUTED_VALUE"""),"Земляника виноград")</f>
        <v>Земляника виноград</v>
      </c>
      <c r="AV240" s="18" t="str">
        <f>IFERROR(__xludf.DUMMYFUNCTION("""COMPUTED_VALUE"""),"Киви маракуйя гуава")</f>
        <v>Киви маракуйя гуава</v>
      </c>
      <c r="AW240" s="18" t="str">
        <f>IFERROR(__xludf.DUMMYFUNCTION("""COMPUTED_VALUE"""),"Кислые вишнёвые червячки")</f>
        <v>Кислые вишнёвые червячки</v>
      </c>
      <c r="AX240" s="18" t="str">
        <f>IFERROR(__xludf.DUMMYFUNCTION("""COMPUTED_VALUE"""),"Кислые чернично-малиновое червячки")</f>
        <v>Кислые чернично-малиновое червячки</v>
      </c>
    </row>
    <row r="241">
      <c r="A241" s="18" t="str">
        <f>IFERROR(__xludf.DUMMYFUNCTION("""COMPUTED_VALUE"""),"0.4")</f>
        <v>0.4</v>
      </c>
      <c r="B241" s="18" t="str">
        <f>IFERROR(__xludf.DUMMYFUNCTION("""COMPUTED_VALUE"""),"0.6")</f>
        <v>0.6</v>
      </c>
      <c r="C241" s="18" t="str">
        <f>IFERROR(__xludf.DUMMYFUNCTION("""COMPUTED_VALUE"""),"0.7")</f>
        <v>0.7</v>
      </c>
      <c r="D241" s="18" t="str">
        <f>IFERROR(__xludf.DUMMYFUNCTION("""COMPUTED_VALUE"""),"0.8")</f>
        <v>0.8</v>
      </c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</row>
    <row r="256">
      <c r="A256" s="18" t="str">
        <f>IFERROR(__xludf.DUMMYFUNCTION("""COMPUTED_VALUE"""),"0.4")</f>
        <v>0.4</v>
      </c>
      <c r="B256" s="18" t="str">
        <f>IFERROR(__xludf.DUMMYFUNCTION("""COMPUTED_VALUE"""),"0.6")</f>
        <v>0.6</v>
      </c>
      <c r="C256" s="18" t="str">
        <f>IFERROR(__xludf.DUMMYFUNCTION("""COMPUTED_VALUE"""),"0.7")</f>
        <v>0.7</v>
      </c>
      <c r="D256" s="18" t="str">
        <f>IFERROR(__xludf.DUMMYFUNCTION("""COMPUTED_VALUE"""),"0.8")</f>
        <v>0.8</v>
      </c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>
      <c r="A257" s="18" t="str">
        <f>IFERROR(__xludf.DUMMYFUNCTION("""COMPUTED_VALUE"""),"Лесные ягоды")</f>
        <v>Лесные ягоды</v>
      </c>
      <c r="B257" s="18" t="str">
        <f>IFERROR(__xludf.DUMMYFUNCTION("""COMPUTED_VALUE"""),"Алоэ виноград ")</f>
        <v>Алоэ виноград </v>
      </c>
      <c r="C257" s="18" t="str">
        <f>IFERROR(__xludf.DUMMYFUNCTION("""COMPUTED_VALUE"""),"Апельсиновый адреналин")</f>
        <v>Апельсиновый адреналин</v>
      </c>
      <c r="D257" s="18" t="str">
        <f>IFERROR(__xludf.DUMMYFUNCTION("""COMPUTED_VALUE"""),"Клюква лайм")</f>
        <v>Клюква лайм</v>
      </c>
      <c r="E257" s="18" t="str">
        <f>IFERROR(__xludf.DUMMYFUNCTION("""COMPUTED_VALUE"""),"Виноградная фанта ")</f>
        <v>Виноградная фанта </v>
      </c>
      <c r="F257" s="18" t="str">
        <f>IFERROR(__xludf.DUMMYFUNCTION("""COMPUTED_VALUE"""),"Зеленый чай лемонграсс")</f>
        <v>Зеленый чай лемонграсс</v>
      </c>
      <c r="G257" s="18" t="str">
        <f>IFERROR(__xludf.DUMMYFUNCTION("""COMPUTED_VALUE"""),"Малина арбуз")</f>
        <v>Малина арбуз</v>
      </c>
      <c r="H257" s="18" t="str">
        <f>IFERROR(__xludf.DUMMYFUNCTION("""COMPUTED_VALUE"""),"Ананас персик")</f>
        <v>Ананас персик</v>
      </c>
      <c r="I257" s="18" t="str">
        <f>IFERROR(__xludf.DUMMYFUNCTION("""COMPUTED_VALUE"""),"Клубничный мохито ")</f>
        <v>Клубничный мохито </v>
      </c>
      <c r="J257" s="18" t="str">
        <f>IFERROR(__xludf.DUMMYFUNCTION("""COMPUTED_VALUE"""),"Яблоко лайм")</f>
        <v>Яблоко лайм</v>
      </c>
      <c r="K257" s="18" t="str">
        <f>IFERROR(__xludf.DUMMYFUNCTION("""COMPUTED_VALUE"""),"Спрайт арбуз лайм ")</f>
        <v>Спрайт арбуз лайм </v>
      </c>
      <c r="L257" s="18" t="str">
        <f>IFERROR(__xludf.DUMMYFUNCTION("""COMPUTED_VALUE"""),"Черничная фанта")</f>
        <v>Черничная фанта</v>
      </c>
      <c r="M257" s="18" t="str">
        <f>IFERROR(__xludf.DUMMYFUNCTION("""COMPUTED_VALUE"""),"Чёрная смородина")</f>
        <v>Чёрная смородина</v>
      </c>
      <c r="N257" s="18" t="str">
        <f>IFERROR(__xludf.DUMMYFUNCTION("""COMPUTED_VALUE"""),"Червячки голубика малина")</f>
        <v>Червячки голубика малина</v>
      </c>
      <c r="O257" s="18" t="str">
        <f>IFERROR(__xludf.DUMMYFUNCTION("""COMPUTED_VALUE"""),"Малина смородина ")</f>
        <v>Малина смородина </v>
      </c>
      <c r="P257" s="18" t="str">
        <f>IFERROR(__xludf.DUMMYFUNCTION("""COMPUTED_VALUE"""),"Черника лайм ")</f>
        <v>Черника лайм </v>
      </c>
      <c r="Q257" s="18" t="str">
        <f>IFERROR(__xludf.DUMMYFUNCTION("""COMPUTED_VALUE"""),"Виноградный чупа чупс")</f>
        <v>Виноградный чупа чупс</v>
      </c>
      <c r="R257" s="18" t="str">
        <f>IFERROR(__xludf.DUMMYFUNCTION("""COMPUTED_VALUE"""),"Киви лайм")</f>
        <v>Киви лайм</v>
      </c>
      <c r="S257" s="18" t="str">
        <f>IFERROR(__xludf.DUMMYFUNCTION("""COMPUTED_VALUE"""),"Ягодный морс")</f>
        <v>Ягодный морс</v>
      </c>
      <c r="T257" s="18" t="str">
        <f>IFERROR(__xludf.DUMMYFUNCTION("""COMPUTED_VALUE"""),"Фруктовый скитлс")</f>
        <v>Фруктовый скитлс</v>
      </c>
      <c r="U257" s="18" t="str">
        <f>IFERROR(__xludf.DUMMYFUNCTION("""COMPUTED_VALUE"""),"черника лимон ")</f>
        <v>черника лимон </v>
      </c>
      <c r="V257" s="18" t="str">
        <f>IFERROR(__xludf.DUMMYFUNCTION("""COMPUTED_VALUE"""),"Вишнёвая бомба")</f>
        <v>Вишнёвая бомба</v>
      </c>
      <c r="W257" s="18" t="str">
        <f>IFERROR(__xludf.DUMMYFUNCTION("""COMPUTED_VALUE"""),"Тропический манго")</f>
        <v>Тропический манго</v>
      </c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>
      <c r="A258" s="18" t="str">
        <f>IFERROR(__xludf.DUMMYFUNCTION("""COMPUTED_VALUE"""),"Малина вишня лёд")</f>
        <v>Малина вишня лёд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>
      <c r="A259" s="18" t="str">
        <f>IFERROR(__xludf.DUMMYFUNCTION("""COMPUTED_VALUE"""),"кислая земляника")</f>
        <v>кислая земляника</v>
      </c>
      <c r="B259" s="18" t="str">
        <f>IFERROR(__xludf.DUMMYFUNCTION("""COMPUTED_VALUE"""),"кислая фанта с черникой")</f>
        <v>кислая фанта с черникой</v>
      </c>
      <c r="C259" s="18" t="str">
        <f>IFERROR(__xludf.DUMMYFUNCTION("""COMPUTED_VALUE"""),"кислое харибо с колой и черешней")</f>
        <v>кислое харибо с колой и черешней</v>
      </c>
      <c r="D259" s="18" t="str">
        <f>IFERROR(__xludf.DUMMYFUNCTION("""COMPUTED_VALUE"""),"кислое яблочно клубничная шипучка")</f>
        <v>кислое яблочно клубничная шипучка</v>
      </c>
      <c r="E259" s="18" t="str">
        <f>IFERROR(__xludf.DUMMYFUNCTION("""COMPUTED_VALUE"""),"кислые желатинки маракуйя ананас")</f>
        <v>кислые желатинки маракуйя ананас</v>
      </c>
      <c r="F259" s="18" t="str">
        <f>IFERROR(__xludf.DUMMYFUNCTION("""COMPUTED_VALUE"""),"кислые ленточки маракуя манго")</f>
        <v>кислые ленточки маракуя манго</v>
      </c>
      <c r="G259" s="18" t="str">
        <f>IFERROR(__xludf.DUMMYFUNCTION("""COMPUTED_VALUE"""),"кислые мармеладные ягоды")</f>
        <v>кислые мармеладные ягоды</v>
      </c>
      <c r="H259" s="18" t="str">
        <f>IFERROR(__xludf.DUMMYFUNCTION("""COMPUTED_VALUE"""),"кислый виноград лайм")</f>
        <v>кислый виноград лайм</v>
      </c>
      <c r="I259" s="18" t="str">
        <f>IFERROR(__xludf.DUMMYFUNCTION("""COMPUTED_VALUE"""),"кислый грейпфрут с вишней")</f>
        <v>кислый грейпфрут с вишней</v>
      </c>
      <c r="J259" s="18" t="str">
        <f>IFERROR(__xludf.DUMMYFUNCTION("""COMPUTED_VALUE"""),"кислый леденец виноград киви яблоко")</f>
        <v>кислый леденец виноград киви яблоко</v>
      </c>
      <c r="K259" s="18" t="str">
        <f>IFERROR(__xludf.DUMMYFUNCTION("""COMPUTED_VALUE"""),"кислый лимонад арбуз лайм малина")</f>
        <v>кислый лимонад арбуз лайм малина</v>
      </c>
      <c r="L259" s="18" t="str">
        <f>IFERROR(__xludf.DUMMYFUNCTION("""COMPUTED_VALUE"""),"кислый персик клубника")</f>
        <v>кислый персик клубника</v>
      </c>
      <c r="M259" s="18" t="str">
        <f>IFERROR(__xludf.DUMMYFUNCTION("""COMPUTED_VALUE"""),"кислый яблочно лимонные колечки")</f>
        <v>кислый яблочно лимонные колечки</v>
      </c>
      <c r="N259" s="18" t="str">
        <f>IFERROR(__xludf.DUMMYFUNCTION("""COMPUTED_VALUE"""),"фанта апельсин с кислой малиной")</f>
        <v>фанта апельсин с кислой малиной</v>
      </c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>
      <c r="A260" s="18" t="str">
        <f>IFERROR(__xludf.DUMMYFUNCTION("""COMPUTED_VALUE"""),"Личи гуава")</f>
        <v>Личи гуава</v>
      </c>
      <c r="B260" s="18" t="str">
        <f>IFERROR(__xludf.DUMMYFUNCTION("""COMPUTED_VALUE"""),"Морозный спрайт")</f>
        <v>Морозный спрайт</v>
      </c>
      <c r="C260" s="18" t="str">
        <f>IFERROR(__xludf.DUMMYFUNCTION("""COMPUTED_VALUE"""),"Морозная дыня")</f>
        <v>Морозная дыня</v>
      </c>
      <c r="D260" s="18" t="str">
        <f>IFERROR(__xludf.DUMMYFUNCTION("""COMPUTED_VALUE"""),"Черника арбуз")</f>
        <v>Черника арбуз</v>
      </c>
      <c r="E260" s="18" t="str">
        <f>IFERROR(__xludf.DUMMYFUNCTION("""COMPUTED_VALUE"""),"Грейпфрут малина клубника")</f>
        <v>Грейпфрут малина клубника</v>
      </c>
      <c r="F260" s="18" t="str">
        <f>IFERROR(__xludf.DUMMYFUNCTION("""COMPUTED_VALUE"""),"Виноград клубника NEW!")</f>
        <v>Виноград клубника NEW!</v>
      </c>
      <c r="G260" s="18" t="str">
        <f>IFERROR(__xludf.DUMMYFUNCTION("""COMPUTED_VALUE"""),"Жвачка арбуз дыня NEW!")</f>
        <v>Жвачка арбуз дыня NEW!</v>
      </c>
      <c r="H260" s="18" t="str">
        <f>IFERROR(__xludf.DUMMYFUNCTION("""COMPUTED_VALUE"""),"Клубника киви NEW!")</f>
        <v>Клубника киви NEW!</v>
      </c>
      <c r="I260" s="18" t="str">
        <f>IFERROR(__xludf.DUMMYFUNCTION("""COMPUTED_VALUE"""),"Клубничный лимонад NEW!")</f>
        <v>Клубничный лимонад NEW!</v>
      </c>
      <c r="J260" s="18" t="str">
        <f>IFERROR(__xludf.DUMMYFUNCTION("""COMPUTED_VALUE"""),"Клюква лимон NEW!")</f>
        <v>Клюква лимон NEW!</v>
      </c>
      <c r="K260" s="18" t="str">
        <f>IFERROR(__xludf.DUMMYFUNCTION("""COMPUTED_VALUE"""),"Кола лимон NEW")</f>
        <v>Кола лимон NEW</v>
      </c>
      <c r="L260" s="18" t="str">
        <f>IFERROR(__xludf.DUMMYFUNCTION("""COMPUTED_VALUE"""),"Манго малина NEW!")</f>
        <v>Манго малина NEW!</v>
      </c>
      <c r="M260" s="18" t="str">
        <f>IFERROR(__xludf.DUMMYFUNCTION("""COMPUTED_VALUE"""),"Персик маракуйя NEW")</f>
        <v>Персик маракуйя NEW</v>
      </c>
      <c r="N260" s="18" t="str">
        <f>IFERROR(__xludf.DUMMYFUNCTION("""COMPUTED_VALUE"""),"Киви гуава NEW")</f>
        <v>Киви гуава NEW</v>
      </c>
      <c r="O260" s="18" t="str">
        <f>IFERROR(__xludf.DUMMYFUNCTION("""COMPUTED_VALUE"""),"Манго апельсин NEW")</f>
        <v>Манго апельсин NEW</v>
      </c>
      <c r="P260" s="18" t="str">
        <f>IFERROR(__xludf.DUMMYFUNCTION("""COMPUTED_VALUE"""),"Манго кумкват NEW")</f>
        <v>Манго кумкват NEW</v>
      </c>
      <c r="Q260" s="18" t="str">
        <f>IFERROR(__xludf.DUMMYFUNCTION("""COMPUTED_VALUE"""),"Морозная вишня")</f>
        <v>Морозная вишня</v>
      </c>
      <c r="R260" s="18" t="str">
        <f>IFERROR(__xludf.DUMMYFUNCTION("""COMPUTED_VALUE"""),"кислая жвачка грейпфрут клубника")</f>
        <v>кислая жвачка грейпфрут клубника</v>
      </c>
      <c r="S260" s="18" t="str">
        <f>IFERROR(__xludf.DUMMYFUNCTION("""COMPUTED_VALUE"""),"Морозное яблоко")</f>
        <v>Морозное яблоко</v>
      </c>
      <c r="T260" s="18" t="str">
        <f>IFERROR(__xludf.DUMMYFUNCTION("""COMPUTED_VALUE"""),"Морозный арбуз")</f>
        <v>Морозный арбуз</v>
      </c>
      <c r="U260" s="18" t="str">
        <f>IFERROR(__xludf.DUMMYFUNCTION("""COMPUTED_VALUE"""),"Морозный виноград")</f>
        <v>Морозный виноград</v>
      </c>
      <c r="V260" s="18" t="str">
        <f>IFERROR(__xludf.DUMMYFUNCTION("""COMPUTED_VALUE"""),"Морозный ред булл")</f>
        <v>Морозный ред булл</v>
      </c>
      <c r="W260" s="18" t="str">
        <f>IFERROR(__xludf.DUMMYFUNCTION("""COMPUTED_VALUE"""),"Персик киви NEW")</f>
        <v>Персик киви NEW</v>
      </c>
      <c r="X260" s="18" t="str">
        <f>IFERROR(__xludf.DUMMYFUNCTION("""COMPUTED_VALUE"""),"Печенье банан NEW")</f>
        <v>Печенье банан NEW</v>
      </c>
      <c r="Y260" s="18" t="str">
        <f>IFERROR(__xludf.DUMMYFUNCTION("""COMPUTED_VALUE"""),"Лимонный пирог NEW")</f>
        <v>Лимонный пирог NEW</v>
      </c>
      <c r="Z260" s="18" t="str">
        <f>IFERROR(__xludf.DUMMYFUNCTION("""COMPUTED_VALUE"""),"Холодная смородина")</f>
        <v>Холодная смородина</v>
      </c>
      <c r="AA260" s="18" t="str">
        <f>IFERROR(__xludf.DUMMYFUNCTION("""COMPUTED_VALUE"""),"Черника грейпфрут")</f>
        <v>Черника грейпфрут</v>
      </c>
      <c r="AB260" s="18" t="str">
        <f>IFERROR(__xludf.DUMMYFUNCTION("""COMPUTED_VALUE"""),"Черника лимон")</f>
        <v>Черника лимон</v>
      </c>
      <c r="AC260" s="18" t="str">
        <f>IFERROR(__xludf.DUMMYFUNCTION("""COMPUTED_VALUE"""),"Черника мята")</f>
        <v>Черника мята</v>
      </c>
      <c r="AD260" s="18" t="str">
        <f>IFERROR(__xludf.DUMMYFUNCTION("""COMPUTED_VALUE"""),"Экзотические фрукты")</f>
        <v>Экзотические фрукты</v>
      </c>
      <c r="AE260" s="18" t="str">
        <f>IFERROR(__xludf.DUMMYFUNCTION("""COMPUTED_VALUE"""),"Энергетический виноград")</f>
        <v>Энергетический виноград</v>
      </c>
      <c r="AF260" s="18" t="str">
        <f>IFERROR(__xludf.DUMMYFUNCTION("""COMPUTED_VALUE"""),"Ягодный морс")</f>
        <v>Ягодный морс</v>
      </c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</row>
    <row r="261">
      <c r="A261" s="18" t="str">
        <f>IFERROR(__xludf.DUMMYFUNCTION("""COMPUTED_VALUE"""),"Экзотический микс")</f>
        <v>Экзотический микс</v>
      </c>
      <c r="B261" s="18" t="str">
        <f>IFERROR(__xludf.DUMMYFUNCTION("""COMPUTED_VALUE"""),"Энергетик")</f>
        <v>Энергетик</v>
      </c>
      <c r="C261" s="18" t="str">
        <f>IFERROR(__xludf.DUMMYFUNCTION("""COMPUTED_VALUE"""),"Виноградный чупа-чупс")</f>
        <v>Виноградный чупа-чупс</v>
      </c>
      <c r="D261" s="18" t="str">
        <f>IFERROR(__xludf.DUMMYFUNCTION("""COMPUTED_VALUE"""),"Кислая лесная клюква")</f>
        <v>Кислая лесная клюква</v>
      </c>
      <c r="E261" s="18" t="str">
        <f>IFERROR(__xludf.DUMMYFUNCTION("""COMPUTED_VALUE"""),"Смородина персик")</f>
        <v>Смородина персик</v>
      </c>
      <c r="F261" s="18" t="str">
        <f>IFERROR(__xludf.DUMMYFUNCTION("""COMPUTED_VALUE"""),"Спелый киви кисло сладкий")</f>
        <v>Спелый киви кисло сладкий</v>
      </c>
      <c r="G261" s="18" t="str">
        <f>IFERROR(__xludf.DUMMYFUNCTION("""COMPUTED_VALUE"""),"Кислые черви в вишневом сиропе")</f>
        <v>Кислые черви в вишневом сиропе</v>
      </c>
      <c r="H261" s="18" t="str">
        <f>IFERROR(__xludf.DUMMYFUNCTION("""COMPUTED_VALUE"""),"Грушевый лимонад")</f>
        <v>Грушевый лимонад</v>
      </c>
      <c r="I261" s="18" t="str">
        <f>IFERROR(__xludf.DUMMYFUNCTION("""COMPUTED_VALUE"""),"Лимонад с сладкой малиной")</f>
        <v>Лимонад с сладкой малиной</v>
      </c>
      <c r="J261" s="18" t="str">
        <f>IFERROR(__xludf.DUMMYFUNCTION("""COMPUTED_VALUE"""),"Ананасовая кислинка")</f>
        <v>Ананасовая кислинка</v>
      </c>
      <c r="K261" s="18" t="str">
        <f>IFERROR(__xludf.DUMMYFUNCTION("""COMPUTED_VALUE"""),"Мармеладные мишки")</f>
        <v>Мармеладные мишки</v>
      </c>
      <c r="L261" s="18" t="str">
        <f>IFERROR(__xludf.DUMMYFUNCTION("""COMPUTED_VALUE"""),"Мандариновый сок с цедрой")</f>
        <v>Мандариновый сок с цедрой</v>
      </c>
      <c r="M261" s="18" t="str">
        <f>IFERROR(__xludf.DUMMYFUNCTION("""COMPUTED_VALUE"""),"Кисло-сладкое ягодное драже")</f>
        <v>Кисло-сладкое ягодное драже</v>
      </c>
      <c r="N261" s="18" t="str">
        <f>IFERROR(__xludf.DUMMYFUNCTION("""COMPUTED_VALUE"""),"Классическая фанта")</f>
        <v>Классическая фанта</v>
      </c>
      <c r="O261" s="18" t="str">
        <f>IFERROR(__xludf.DUMMYFUNCTION("""COMPUTED_VALUE"""),"Сладкие барбарисоввые конфеты")</f>
        <v>Сладкие барбарисоввые конфеты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</row>
    <row r="262">
      <c r="A262" s="18" t="str">
        <f>IFERROR(__xludf.DUMMYFUNCTION("""COMPUTED_VALUE"""),"Арбуз Малина ")</f>
        <v>Арбуз Малина </v>
      </c>
      <c r="B262" s="18" t="str">
        <f>IFERROR(__xludf.DUMMYFUNCTION("""COMPUTED_VALUE"""),"Банан Кокос ")</f>
        <v>Банан Кокос </v>
      </c>
      <c r="C262" s="18" t="str">
        <f>IFERROR(__xludf.DUMMYFUNCTION("""COMPUTED_VALUE"""),"Барбарисовый Энергетик ")</f>
        <v>Барбарисовый Энергетик </v>
      </c>
      <c r="D262" s="18" t="str">
        <f>IFERROR(__xludf.DUMMYFUNCTION("""COMPUTED_VALUE"""),"Виноградный Энергетик")</f>
        <v>Виноградный Энергетик</v>
      </c>
      <c r="E262" s="18" t="str">
        <f>IFERROR(__xludf.DUMMYFUNCTION("""COMPUTED_VALUE"""),"Гранат Клубника ")</f>
        <v>Гранат Клубника </v>
      </c>
      <c r="F262" s="18" t="str">
        <f>IFERROR(__xludf.DUMMYFUNCTION("""COMPUTED_VALUE"""),"Гранат Смородина ")</f>
        <v>Гранат Смородина </v>
      </c>
      <c r="G262" s="18" t="str">
        <f>IFERROR(__xludf.DUMMYFUNCTION("""COMPUTED_VALUE"""),"Грейпфрутовый Швепс ")</f>
        <v>Грейпфрутовый Швепс </v>
      </c>
      <c r="H262" s="18" t="str">
        <f>IFERROR(__xludf.DUMMYFUNCTION("""COMPUTED_VALUE"""),"Земляника Драгонфрут ")</f>
        <v>Земляника Драгонфрут </v>
      </c>
      <c r="I262" s="18" t="str">
        <f>IFERROR(__xludf.DUMMYFUNCTION("""COMPUTED_VALUE"""),"Киви Личи ")</f>
        <v>Киви Личи </v>
      </c>
      <c r="J262" s="18" t="str">
        <f>IFERROR(__xludf.DUMMYFUNCTION("""COMPUTED_VALUE"""),"Киви Маракуйя Гуава ")</f>
        <v>Киви Маракуйя Гуава </v>
      </c>
      <c r="K262" s="18" t="str">
        <f>IFERROR(__xludf.DUMMYFUNCTION("""COMPUTED_VALUE"""),"Клубника Банан ")</f>
        <v>Клубника Банан </v>
      </c>
      <c r="L262" s="18" t="str">
        <f>IFERROR(__xludf.DUMMYFUNCTION("""COMPUTED_VALUE"""),"Клубника Вишня ")</f>
        <v>Клубника Вишня </v>
      </c>
      <c r="M262" s="18" t="str">
        <f>IFERROR(__xludf.DUMMYFUNCTION("""COMPUTED_VALUE"""),"Клубника Земляника ")</f>
        <v>Клубника Земляника </v>
      </c>
      <c r="N262" s="18" t="str">
        <f>IFERROR(__xludf.DUMMYFUNCTION("""COMPUTED_VALUE"""),"Клубничный Мохито ")</f>
        <v>Клубничный Мохито </v>
      </c>
      <c r="O262" s="18" t="str">
        <f>IFERROR(__xludf.DUMMYFUNCTION("""COMPUTED_VALUE"""),"Манго Грейпфрут ")</f>
        <v>Манго Грейпфрут </v>
      </c>
      <c r="P262" s="18" t="str">
        <f>IFERROR(__xludf.DUMMYFUNCTION("""COMPUTED_VALUE"""),"Манго Персик Личи ")</f>
        <v>Манго Персик Личи </v>
      </c>
      <c r="Q262" s="18" t="str">
        <f>IFERROR(__xludf.DUMMYFUNCTION("""COMPUTED_VALUE"""),"Персик Бабл Гам ")</f>
        <v>Персик Бабл Гам </v>
      </c>
      <c r="R262" s="18" t="str">
        <f>IFERROR(__xludf.DUMMYFUNCTION("""COMPUTED_VALUE"""),"Садовые Ягоды ")</f>
        <v>Садовые Ягоды </v>
      </c>
      <c r="S262" s="18" t="str">
        <f>IFERROR(__xludf.DUMMYFUNCTION("""COMPUTED_VALUE"""),"Скитлс Лимон Лайм 2")</f>
        <v>Скитлс Лимон Лайм 2</v>
      </c>
      <c r="T262" s="18" t="str">
        <f>IFERROR(__xludf.DUMMYFUNCTION("""COMPUTED_VALUE"""),"Смородина Мармелад 1")</f>
        <v>Смородина Мармелад 1</v>
      </c>
      <c r="U262" s="18" t="str">
        <f>IFERROR(__xludf.DUMMYFUNCTION("""COMPUTED_VALUE"""),"Темная Вишня 1")</f>
        <v>Темная Вишня 1</v>
      </c>
      <c r="V262" s="18" t="str">
        <f>IFERROR(__xludf.DUMMYFUNCTION("""COMPUTED_VALUE"""),"Фруктовые Пластинки 1")</f>
        <v>Фруктовые Пластинки 1</v>
      </c>
      <c r="W262" s="18" t="str">
        <f>IFERROR(__xludf.DUMMYFUNCTION("""COMPUTED_VALUE"""),"Черника Ежевика 1")</f>
        <v>Черника Ежевика 1</v>
      </c>
      <c r="X262" s="18" t="str">
        <f>IFERROR(__xludf.DUMMYFUNCTION("""COMPUTED_VALUE"""),"Черника Малина 1")</f>
        <v>Черника Малина 1</v>
      </c>
      <c r="Y262" s="18" t="str">
        <f>IFERROR(__xludf.DUMMYFUNCTION("""COMPUTED_VALUE"""),"Черника Мята 2")</f>
        <v>Черника Мята 2</v>
      </c>
      <c r="Z262" s="18" t="str">
        <f>IFERROR(__xludf.DUMMYFUNCTION("""COMPUTED_VALUE"""),"Яблоко Виноград 2")</f>
        <v>Яблоко Виноград 2</v>
      </c>
      <c r="AA262" s="18" t="str">
        <f>IFERROR(__xludf.DUMMYFUNCTION("""COMPUTED_VALUE"""),"Яблоко Малина 4")</f>
        <v>Яблоко Малина 4</v>
      </c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</row>
    <row r="263">
      <c r="A263" s="18" t="str">
        <f>IFERROR(__xludf.DUMMYFUNCTION("""COMPUTED_VALUE"""),"Кислый малиново-грейпфрутовый швепс")</f>
        <v>Кислый малиново-грейпфрутовый швепс</v>
      </c>
      <c r="B263" s="18" t="str">
        <f>IFERROR(__xludf.DUMMYFUNCTION("""COMPUTED_VALUE"""),"Ананас апельсин")</f>
        <v>Ананас апельсин</v>
      </c>
      <c r="C263" s="18" t="str">
        <f>IFERROR(__xludf.DUMMYFUNCTION("""COMPUTED_VALUE"""),"Пинаколада")</f>
        <v>Пинаколада</v>
      </c>
      <c r="D263" s="18" t="str">
        <f>IFERROR(__xludf.DUMMYFUNCTION("""COMPUTED_VALUE"""),"Мятный бабл гам")</f>
        <v>Мятный бабл гам</v>
      </c>
      <c r="E263" s="18" t="str">
        <f>IFERROR(__xludf.DUMMYFUNCTION("""COMPUTED_VALUE"""),"Мянго драгонфрут")</f>
        <v>Мянго драгонфрут</v>
      </c>
      <c r="F263" s="18" t="str">
        <f>IFERROR(__xludf.DUMMYFUNCTION("""COMPUTED_VALUE"""),"Клубничная фанта")</f>
        <v>Клубничная фанта</v>
      </c>
      <c r="G263" s="18" t="str">
        <f>IFERROR(__xludf.DUMMYFUNCTION("""COMPUTED_VALUE"""),"Клубничная арбуз")</f>
        <v>Клубничная арбуз</v>
      </c>
      <c r="H263" s="18" t="str">
        <f>IFERROR(__xludf.DUMMYFUNCTION("""COMPUTED_VALUE"""),"Кислый скитлс")</f>
        <v>Кислый скитлс</v>
      </c>
      <c r="I263" s="18" t="str">
        <f>IFERROR(__xludf.DUMMYFUNCTION("""COMPUTED_VALUE"""),"Кислый лайм арбуз")</f>
        <v>Кислый лайм арбуз</v>
      </c>
      <c r="J263" s="18" t="str">
        <f>IFERROR(__xludf.DUMMYFUNCTION("""COMPUTED_VALUE"""),"Тропический банан")</f>
        <v>Тропический банан</v>
      </c>
      <c r="K263" s="18" t="str">
        <f>IFERROR(__xludf.DUMMYFUNCTION("""COMPUTED_VALUE"""),"Яблочный энергетик")</f>
        <v>Яблочный энергетик</v>
      </c>
      <c r="L263" s="18" t="str">
        <f>IFERROR(__xludf.DUMMYFUNCTION("""COMPUTED_VALUE"""),"Барбарисовый лимонад")</f>
        <v>Барбарисовый лимонад</v>
      </c>
      <c r="M263" s="18" t="str">
        <f>IFERROR(__xludf.DUMMYFUNCTION("""COMPUTED_VALUE"""),"Лимонад виноград вишня")</f>
        <v>Лимонад виноград вишня</v>
      </c>
      <c r="N263" s="18" t="str">
        <f>IFERROR(__xludf.DUMMYFUNCTION("""COMPUTED_VALUE"""),"Розовый лимонад")</f>
        <v>Розовый лимонад</v>
      </c>
      <c r="O263" s="18" t="str">
        <f>IFERROR(__xludf.DUMMYFUNCTION("""COMPUTED_VALUE"""),"Двойной манго")</f>
        <v>Двойной манго</v>
      </c>
      <c r="P263" s="18" t="str">
        <f>IFERROR(__xludf.DUMMYFUNCTION("""COMPUTED_VALUE"""),"Лесные ягоды ")</f>
        <v>Лесные ягоды </v>
      </c>
      <c r="Q263" s="18" t="str">
        <f>IFERROR(__xludf.DUMMYFUNCTION("""COMPUTED_VALUE"""),"Ежевика малина ")</f>
        <v>Ежевика малина </v>
      </c>
      <c r="R263" s="18" t="str">
        <f>IFERROR(__xludf.DUMMYFUNCTION("""COMPUTED_VALUE"""),"Смородиновый лимонад")</f>
        <v>Смородиновый лимонад</v>
      </c>
      <c r="S263" s="18" t="str">
        <f>IFERROR(__xludf.DUMMYFUNCTION("""COMPUTED_VALUE"""),"Кола вишня")</f>
        <v>Кола вишня</v>
      </c>
      <c r="T263" s="18" t="str">
        <f>IFERROR(__xludf.DUMMYFUNCTION("""COMPUTED_VALUE"""),"Манго арбуз")</f>
        <v>Манго арбуз</v>
      </c>
      <c r="U263" s="18" t="str">
        <f>IFERROR(__xludf.DUMMYFUNCTION("""COMPUTED_VALUE"""),"Алоэ виноград")</f>
        <v>Алоэ виноград</v>
      </c>
      <c r="V263" s="18" t="str">
        <f>IFERROR(__xludf.DUMMYFUNCTION("""COMPUTED_VALUE"""),"Банан клубника")</f>
        <v>Банан клубника</v>
      </c>
      <c r="W263" s="18" t="str">
        <f>IFERROR(__xludf.DUMMYFUNCTION("""COMPUTED_VALUE"""),"Малиновый мармелад")</f>
        <v>Малиновый мармелад</v>
      </c>
      <c r="X263" s="18" t="str">
        <f>IFERROR(__xludf.DUMMYFUNCTION("""COMPUTED_VALUE"""),"Клубника киви")</f>
        <v>Клубника киви</v>
      </c>
      <c r="Y263" s="18" t="str">
        <f>IFERROR(__xludf.DUMMYFUNCTION("""COMPUTED_VALUE"""),"Клюква лайм")</f>
        <v>Клюква лайм</v>
      </c>
      <c r="Z263" s="18" t="str">
        <f>IFERROR(__xludf.DUMMYFUNCTION("""COMPUTED_VALUE"""),"Гуава ананас")</f>
        <v>Гуава ананас</v>
      </c>
      <c r="AA263" s="18" t="str">
        <f>IFERROR(__xludf.DUMMYFUNCTION("""COMPUTED_VALUE"""),"Морс")</f>
        <v>Морс</v>
      </c>
      <c r="AB263" s="18" t="str">
        <f>IFERROR(__xludf.DUMMYFUNCTION("""COMPUTED_VALUE"""),"Красный апельсин")</f>
        <v>Красный апельсин</v>
      </c>
      <c r="AC263" s="18" t="str">
        <f>IFERROR(__xludf.DUMMYFUNCTION("""COMPUTED_VALUE"""),"Арбузная жвачка")</f>
        <v>Арбузная жвачка</v>
      </c>
      <c r="AD263" s="18" t="str">
        <f>IFERROR(__xludf.DUMMYFUNCTION("""COMPUTED_VALUE"""),"Смородина Виноград")</f>
        <v>Смородина Виноград</v>
      </c>
      <c r="AE263" s="18" t="str">
        <f>IFERROR(__xludf.DUMMYFUNCTION("""COMPUTED_VALUE"""),"Гранатовая Мармелад")</f>
        <v>Гранатовая Мармелад</v>
      </c>
      <c r="AF263" s="18" t="str">
        <f>IFERROR(__xludf.DUMMYFUNCTION("""COMPUTED_VALUE"""),"Яблоко Киви")</f>
        <v>Яблоко Киви</v>
      </c>
      <c r="AG263" s="18" t="str">
        <f>IFERROR(__xludf.DUMMYFUNCTION("""COMPUTED_VALUE"""),"Клубника Ежевика")</f>
        <v>Клубника Ежевика</v>
      </c>
      <c r="AH263" s="18" t="str">
        <f>IFERROR(__xludf.DUMMYFUNCTION("""COMPUTED_VALUE"""),"Клубничный Коктейль")</f>
        <v>Клубничный Коктейль</v>
      </c>
      <c r="AI263" s="18" t="str">
        <f>IFERROR(__xludf.DUMMYFUNCTION("""COMPUTED_VALUE"""),"Клюква Земляника ")</f>
        <v>Клюква Земляника </v>
      </c>
      <c r="AJ263" s="18" t="str">
        <f>IFERROR(__xludf.DUMMYFUNCTION("""COMPUTED_VALUE"""),"Какос Дыня")</f>
        <v>Какос Дыня</v>
      </c>
      <c r="AK263" s="18" t="str">
        <f>IFERROR(__xludf.DUMMYFUNCTION("""COMPUTED_VALUE"""),"Маракуйя мандарин")</f>
        <v>Маракуйя мандарин</v>
      </c>
      <c r="AL263" s="18" t="str">
        <f>IFERROR(__xludf.DUMMYFUNCTION("""COMPUTED_VALUE"""),"Персик кактус")</f>
        <v>Персик кактус</v>
      </c>
      <c r="AM263" s="18" t="str">
        <f>IFERROR(__xludf.DUMMYFUNCTION("""COMPUTED_VALUE"""),"Спрайт")</f>
        <v>Спрайт</v>
      </c>
      <c r="AN263" s="18" t="str">
        <f>IFERROR(__xludf.DUMMYFUNCTION("""COMPUTED_VALUE"""),"Черничная фанта")</f>
        <v>Черничная фанта</v>
      </c>
      <c r="AO263" s="18" t="str">
        <f>IFERROR(__xludf.DUMMYFUNCTION("""COMPUTED_VALUE"""),"Ягодная жвачка")</f>
        <v>Ягодная жвачка</v>
      </c>
      <c r="AP263" s="18" t="str">
        <f>IFERROR(__xludf.DUMMYFUNCTION("""COMPUTED_VALUE"""),"Ягодный энергетик")</f>
        <v>Ягодный энергетик</v>
      </c>
      <c r="AQ263" s="18" t="str">
        <f>IFERROR(__xludf.DUMMYFUNCTION("""COMPUTED_VALUE"""),"Ягодный пунш ")</f>
        <v>Ягодный пунш </v>
      </c>
      <c r="AR263" s="18" t="str">
        <f>IFERROR(__xludf.DUMMYFUNCTION("""COMPUTED_VALUE"""),"Виноградный холс")</f>
        <v>Виноградный холс</v>
      </c>
      <c r="AS263" s="18" t="str">
        <f>IFERROR(__xludf.DUMMYFUNCTION("""COMPUTED_VALUE"""),"Грейпфрут смородина")</f>
        <v>Грейпфрут смородина</v>
      </c>
      <c r="AT263" s="18" t="str">
        <f>IFERROR(__xludf.DUMMYFUNCTION("""COMPUTED_VALUE"""),"Дыня персик")</f>
        <v>Дыня персик</v>
      </c>
      <c r="AU263" s="18" t="str">
        <f>IFERROR(__xludf.DUMMYFUNCTION("""COMPUTED_VALUE"""),"Земляника виноград")</f>
        <v>Земляника виноград</v>
      </c>
      <c r="AV263" s="18" t="str">
        <f>IFERROR(__xludf.DUMMYFUNCTION("""COMPUTED_VALUE"""),"Киви маракуйя гуава")</f>
        <v>Киви маракуйя гуава</v>
      </c>
      <c r="AW263" s="18" t="str">
        <f>IFERROR(__xludf.DUMMYFUNCTION("""COMPUTED_VALUE"""),"Кислые вишнёвые червячки")</f>
        <v>Кислые вишнёвые червячки</v>
      </c>
      <c r="AX263" s="18" t="str">
        <f>IFERROR(__xludf.DUMMYFUNCTION("""COMPUTED_VALUE"""),"Кислые чернично-малиновое червячки")</f>
        <v>Кислые чернично-малиновое червячки</v>
      </c>
    </row>
    <row r="264">
      <c r="A264" s="18" t="str">
        <f>IFERROR(__xludf.DUMMYFUNCTION("""COMPUTED_VALUE"""),"Ягодный микс")</f>
        <v>Ягодный микс</v>
      </c>
      <c r="B264" s="18" t="str">
        <f>IFERROR(__xludf.DUMMYFUNCTION("""COMPUTED_VALUE"""),"Энергетик малина")</f>
        <v>Энергетик малина</v>
      </c>
      <c r="C264" s="18" t="str">
        <f>IFERROR(__xludf.DUMMYFUNCTION("""COMPUTED_VALUE"""),"Клубника арбуз")</f>
        <v>Клубника арбуз</v>
      </c>
      <c r="D264" s="18" t="str">
        <f>IFERROR(__xludf.DUMMYFUNCTION("""COMPUTED_VALUE"""),"Ежевика малина")</f>
        <v>Ежевика малина</v>
      </c>
      <c r="E264" s="18" t="str">
        <f>IFERROR(__xludf.DUMMYFUNCTION("""COMPUTED_VALUE"""),"Голубая малина виноград")</f>
        <v>Голубая малина виноград</v>
      </c>
      <c r="F264" s="18" t="str">
        <f>IFERROR(__xludf.DUMMYFUNCTION("""COMPUTED_VALUE"""),"Вишня яблоко")</f>
        <v>Вишня яблоко</v>
      </c>
      <c r="G264" s="18" t="str">
        <f>IFERROR(__xludf.DUMMYFUNCTION("""COMPUTED_VALUE"""),"Виноград лёд")</f>
        <v>Виноград лёд</v>
      </c>
      <c r="H264" s="18" t="str">
        <f>IFERROR(__xludf.DUMMYFUNCTION("""COMPUTED_VALUE"""),"Бабл гам")</f>
        <v>Бабл гам</v>
      </c>
      <c r="I264" s="18" t="str">
        <f>IFERROR(__xludf.DUMMYFUNCTION("""COMPUTED_VALUE"""),"Энергетик лайм")</f>
        <v>Энергетик лайм</v>
      </c>
      <c r="J264" s="18" t="str">
        <f>IFERROR(__xludf.DUMMYFUNCTION("""COMPUTED_VALUE"""),"Черника смородина айс")</f>
        <v>Черника смородина айс</v>
      </c>
      <c r="K264" s="18" t="str">
        <f>IFERROR(__xludf.DUMMYFUNCTION("""COMPUTED_VALUE"""),"Мохито клубничный лёд")</f>
        <v>Мохито клубничный лёд</v>
      </c>
      <c r="L264" s="18" t="str">
        <f>IFERROR(__xludf.DUMMYFUNCTION("""COMPUTED_VALUE"""),"Черная вишня лёд")</f>
        <v>Черная вишня лёд</v>
      </c>
      <c r="M264" s="18" t="str">
        <f>IFERROR(__xludf.DUMMYFUNCTION("""COMPUTED_VALUE"""),"Ананас кокос лёд")</f>
        <v>Ананас кокос лёд</v>
      </c>
      <c r="N264" s="18" t="str">
        <f>IFERROR(__xludf.DUMMYFUNCTION("""COMPUTED_VALUE"""),"Киви лёд")</f>
        <v>Киви лёд</v>
      </c>
      <c r="O264" s="18" t="str">
        <f>IFERROR(__xludf.DUMMYFUNCTION("""COMPUTED_VALUE"""),"Кислая клюква лёд")</f>
        <v>Кислая клюква лёд</v>
      </c>
      <c r="P264" s="18" t="str">
        <f>IFERROR(__xludf.DUMMYFUNCTION("""COMPUTED_VALUE"""),"Кислый скитлс лёд")</f>
        <v>Кислый скитлс лёд</v>
      </c>
      <c r="Q264" s="18" t="str">
        <f>IFERROR(__xludf.DUMMYFUNCTION("""COMPUTED_VALUE"""),"Клубника черника лёд")</f>
        <v>Клубника черника лёд</v>
      </c>
      <c r="R264" s="18" t="str">
        <f>IFERROR(__xludf.DUMMYFUNCTION("""COMPUTED_VALUE"""),"Малина смородина лёд")</f>
        <v>Малина смородина лёд</v>
      </c>
      <c r="S264" s="18" t="str">
        <f>IFERROR(__xludf.DUMMYFUNCTION("""COMPUTED_VALUE"""),"Манго лёд")</f>
        <v>Манго лёд</v>
      </c>
      <c r="T264" s="18" t="str">
        <f>IFERROR(__xludf.DUMMYFUNCTION("""COMPUTED_VALUE"""),"Малина вишня лёд")</f>
        <v>Малина вишня лёд</v>
      </c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</row>
    <row r="265">
      <c r="A265" s="18" t="str">
        <f>IFERROR(__xludf.DUMMYFUNCTION("""COMPUTED_VALUE"""),"Ягодный микс")</f>
        <v>Ягодный микс</v>
      </c>
      <c r="B265" s="18" t="str">
        <f>IFERROR(__xludf.DUMMYFUNCTION("""COMPUTED_VALUE"""),"Энергетик малина")</f>
        <v>Энергетик малина</v>
      </c>
      <c r="C265" s="18" t="str">
        <f>IFERROR(__xludf.DUMMYFUNCTION("""COMPUTED_VALUE"""),"Клубника арбуз")</f>
        <v>Клубника арбуз</v>
      </c>
      <c r="D265" s="18" t="str">
        <f>IFERROR(__xludf.DUMMYFUNCTION("""COMPUTED_VALUE"""),"Ежевика малина")</f>
        <v>Ежевика малина</v>
      </c>
      <c r="E265" s="18" t="str">
        <f>IFERROR(__xludf.DUMMYFUNCTION("""COMPUTED_VALUE"""),"Голубая малина виноград")</f>
        <v>Голубая малина виноград</v>
      </c>
      <c r="F265" s="18" t="str">
        <f>IFERROR(__xludf.DUMMYFUNCTION("""COMPUTED_VALUE"""),"Вишня яблоко")</f>
        <v>Вишня яблоко</v>
      </c>
      <c r="G265" s="18" t="str">
        <f>IFERROR(__xludf.DUMMYFUNCTION("""COMPUTED_VALUE"""),"Виноград лёд")</f>
        <v>Виноград лёд</v>
      </c>
      <c r="H265" s="18" t="str">
        <f>IFERROR(__xludf.DUMMYFUNCTION("""COMPUTED_VALUE"""),"Бабл гам")</f>
        <v>Бабл гам</v>
      </c>
      <c r="I265" s="18" t="str">
        <f>IFERROR(__xludf.DUMMYFUNCTION("""COMPUTED_VALUE"""),"Энергетик лайм")</f>
        <v>Энергетик лайм</v>
      </c>
      <c r="J265" s="18" t="str">
        <f>IFERROR(__xludf.DUMMYFUNCTION("""COMPUTED_VALUE"""),"Черника смородина айс")</f>
        <v>Черника смородина айс</v>
      </c>
      <c r="K265" s="18" t="str">
        <f>IFERROR(__xludf.DUMMYFUNCTION("""COMPUTED_VALUE"""),"Мохито клубничный лёд")</f>
        <v>Мохито клубничный лёд</v>
      </c>
      <c r="L265" s="18" t="str">
        <f>IFERROR(__xludf.DUMMYFUNCTION("""COMPUTED_VALUE"""),"Черная вишня лёд")</f>
        <v>Черная вишня лёд</v>
      </c>
      <c r="M265" s="18" t="str">
        <f>IFERROR(__xludf.DUMMYFUNCTION("""COMPUTED_VALUE"""),"Ананас кокос лёд")</f>
        <v>Ананас кокос лёд</v>
      </c>
      <c r="N265" s="18" t="str">
        <f>IFERROR(__xludf.DUMMYFUNCTION("""COMPUTED_VALUE"""),"Киви лёд")</f>
        <v>Киви лёд</v>
      </c>
      <c r="O265" s="18" t="str">
        <f>IFERROR(__xludf.DUMMYFUNCTION("""COMPUTED_VALUE"""),"Кислая клюква лёд")</f>
        <v>Кислая клюква лёд</v>
      </c>
      <c r="P265" s="18" t="str">
        <f>IFERROR(__xludf.DUMMYFUNCTION("""COMPUTED_VALUE"""),"Кислый скитлс лёд")</f>
        <v>Кислый скитлс лёд</v>
      </c>
      <c r="Q265" s="18" t="str">
        <f>IFERROR(__xludf.DUMMYFUNCTION("""COMPUTED_VALUE"""),"Клубника черника лёд")</f>
        <v>Клубника черника лёд</v>
      </c>
      <c r="R265" s="18" t="str">
        <f>IFERROR(__xludf.DUMMYFUNCTION("""COMPUTED_VALUE"""),"Малина смородина лёд")</f>
        <v>Малина смородина лёд</v>
      </c>
      <c r="S265" s="18" t="str">
        <f>IFERROR(__xludf.DUMMYFUNCTION("""COMPUTED_VALUE"""),"Манго лёд")</f>
        <v>Манго лёд</v>
      </c>
      <c r="T265" s="18" t="str">
        <f>IFERROR(__xludf.DUMMYFUNCTION("""COMPUTED_VALUE"""),"Малина вишня лёд")</f>
        <v>Малина вишня лёд</v>
      </c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</row>
    <row r="266">
      <c r="A266" s="18" t="str">
        <f>IFERROR(__xludf.DUMMYFUNCTION("""COMPUTED_VALUE"""),"0.4")</f>
        <v>0.4</v>
      </c>
      <c r="B266" s="18" t="str">
        <f>IFERROR(__xludf.DUMMYFUNCTION("""COMPUTED_VALUE"""),"0.6")</f>
        <v>0.6</v>
      </c>
      <c r="C266" s="18" t="str">
        <f>IFERROR(__xludf.DUMMYFUNCTION("""COMPUTED_VALUE"""),"0.7")</f>
        <v>0.7</v>
      </c>
      <c r="D266" s="18" t="str">
        <f>IFERROR(__xludf.DUMMYFUNCTION("""COMPUTED_VALUE"""),"0.8")</f>
        <v>0.8</v>
      </c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</row>
    <row r="267">
      <c r="A267" s="18" t="str">
        <f>IFERROR(__xludf.DUMMYFUNCTION("""COMPUTED_VALUE"""),"Лесные ягоды")</f>
        <v>Лесные ягоды</v>
      </c>
      <c r="B267" s="18" t="str">
        <f>IFERROR(__xludf.DUMMYFUNCTION("""COMPUTED_VALUE"""),"Алоэ виноград ")</f>
        <v>Алоэ виноград </v>
      </c>
      <c r="C267" s="18" t="str">
        <f>IFERROR(__xludf.DUMMYFUNCTION("""COMPUTED_VALUE"""),"Апельсиновый адреналин")</f>
        <v>Апельсиновый адреналин</v>
      </c>
      <c r="D267" s="18" t="str">
        <f>IFERROR(__xludf.DUMMYFUNCTION("""COMPUTED_VALUE"""),"Клюква лайм")</f>
        <v>Клюква лайм</v>
      </c>
      <c r="E267" s="18" t="str">
        <f>IFERROR(__xludf.DUMMYFUNCTION("""COMPUTED_VALUE"""),"Виноградная фанта ")</f>
        <v>Виноградная фанта </v>
      </c>
      <c r="F267" s="18" t="str">
        <f>IFERROR(__xludf.DUMMYFUNCTION("""COMPUTED_VALUE"""),"Зеленый чай лемонграсс")</f>
        <v>Зеленый чай лемонграсс</v>
      </c>
      <c r="G267" s="18" t="str">
        <f>IFERROR(__xludf.DUMMYFUNCTION("""COMPUTED_VALUE"""),"Малина арбуз")</f>
        <v>Малина арбуз</v>
      </c>
      <c r="H267" s="18" t="str">
        <f>IFERROR(__xludf.DUMMYFUNCTION("""COMPUTED_VALUE"""),"Ананас персик")</f>
        <v>Ананас персик</v>
      </c>
      <c r="I267" s="18" t="str">
        <f>IFERROR(__xludf.DUMMYFUNCTION("""COMPUTED_VALUE"""),"Клубничный мохито ")</f>
        <v>Клубничный мохито </v>
      </c>
      <c r="J267" s="18" t="str">
        <f>IFERROR(__xludf.DUMMYFUNCTION("""COMPUTED_VALUE"""),"Яблоко лайм")</f>
        <v>Яблоко лайм</v>
      </c>
      <c r="K267" s="18" t="str">
        <f>IFERROR(__xludf.DUMMYFUNCTION("""COMPUTED_VALUE"""),"Спрайт арбуз лайм ")</f>
        <v>Спрайт арбуз лайм </v>
      </c>
      <c r="L267" s="18" t="str">
        <f>IFERROR(__xludf.DUMMYFUNCTION("""COMPUTED_VALUE"""),"Черничная фанта")</f>
        <v>Черничная фанта</v>
      </c>
      <c r="M267" s="18" t="str">
        <f>IFERROR(__xludf.DUMMYFUNCTION("""COMPUTED_VALUE"""),"Чёрная смородина")</f>
        <v>Чёрная смородина</v>
      </c>
      <c r="N267" s="18" t="str">
        <f>IFERROR(__xludf.DUMMYFUNCTION("""COMPUTED_VALUE"""),"Червячки голубика малина")</f>
        <v>Червячки голубика малина</v>
      </c>
      <c r="O267" s="18" t="str">
        <f>IFERROR(__xludf.DUMMYFUNCTION("""COMPUTED_VALUE"""),"Малина смородина ")</f>
        <v>Малина смородина </v>
      </c>
      <c r="P267" s="18" t="str">
        <f>IFERROR(__xludf.DUMMYFUNCTION("""COMPUTED_VALUE"""),"Черника лайм ")</f>
        <v>Черника лайм </v>
      </c>
      <c r="Q267" s="18" t="str">
        <f>IFERROR(__xludf.DUMMYFUNCTION("""COMPUTED_VALUE"""),"Виноградный чупа чупс")</f>
        <v>Виноградный чупа чупс</v>
      </c>
      <c r="R267" s="18" t="str">
        <f>IFERROR(__xludf.DUMMYFUNCTION("""COMPUTED_VALUE"""),"Киви лайм")</f>
        <v>Киви лайм</v>
      </c>
      <c r="S267" s="18" t="str">
        <f>IFERROR(__xludf.DUMMYFUNCTION("""COMPUTED_VALUE"""),"Ягодный морс")</f>
        <v>Ягодный морс</v>
      </c>
      <c r="T267" s="18" t="str">
        <f>IFERROR(__xludf.DUMMYFUNCTION("""COMPUTED_VALUE"""),"Фруктовый скитлс")</f>
        <v>Фруктовый скитлс</v>
      </c>
      <c r="U267" s="18" t="str">
        <f>IFERROR(__xludf.DUMMYFUNCTION("""COMPUTED_VALUE"""),"черника лимон ")</f>
        <v>черника лимон </v>
      </c>
      <c r="V267" s="18" t="str">
        <f>IFERROR(__xludf.DUMMYFUNCTION("""COMPUTED_VALUE"""),"Вишнёвая бомба")</f>
        <v>Вишнёвая бомба</v>
      </c>
      <c r="W267" s="18" t="str">
        <f>IFERROR(__xludf.DUMMYFUNCTION("""COMPUTED_VALUE"""),"Тропический манго")</f>
        <v>Тропический манго</v>
      </c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>
      <c r="A268" s="18" t="str">
        <f>IFERROR(__xludf.DUMMYFUNCTION("""COMPUTED_VALUE"""),"0.4")</f>
        <v>0.4</v>
      </c>
      <c r="B268" s="18" t="str">
        <f>IFERROR(__xludf.DUMMYFUNCTION("""COMPUTED_VALUE"""),"0.6")</f>
        <v>0.6</v>
      </c>
      <c r="C268" s="18" t="str">
        <f>IFERROR(__xludf.DUMMYFUNCTION("""COMPUTED_VALUE"""),"0.7")</f>
        <v>0.7</v>
      </c>
      <c r="D268" s="18" t="str">
        <f>IFERROR(__xludf.DUMMYFUNCTION("""COMPUTED_VALUE"""),"0.8")</f>
        <v>0.8</v>
      </c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>
      <c r="A269" s="18" t="str">
        <f>IFERROR(__xludf.DUMMYFUNCTION("""COMPUTED_VALUE"""),"0.3")</f>
        <v>0.3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</row>
    <row r="270">
      <c r="A270" s="18" t="str">
        <f>IFERROR(__xludf.DUMMYFUNCTION("""COMPUTED_VALUE"""),"0.3")</f>
        <v>0.3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</row>
    <row r="271">
      <c r="A271" s="18" t="str">
        <f>IFERROR(__xludf.DUMMYFUNCTION("""COMPUTED_VALUE"""),"Арбуз Малина ")</f>
        <v>Арбуз Малина </v>
      </c>
      <c r="B271" s="18" t="str">
        <f>IFERROR(__xludf.DUMMYFUNCTION("""COMPUTED_VALUE"""),"Банан Кокос ")</f>
        <v>Банан Кокос </v>
      </c>
      <c r="C271" s="18" t="str">
        <f>IFERROR(__xludf.DUMMYFUNCTION("""COMPUTED_VALUE"""),"Барбарисовый Энергетик ")</f>
        <v>Барбарисовый Энергетик </v>
      </c>
      <c r="D271" s="18" t="str">
        <f>IFERROR(__xludf.DUMMYFUNCTION("""COMPUTED_VALUE"""),"Виноградный Энергетик")</f>
        <v>Виноградный Энергетик</v>
      </c>
      <c r="E271" s="18" t="str">
        <f>IFERROR(__xludf.DUMMYFUNCTION("""COMPUTED_VALUE"""),"Гранат Клубника ")</f>
        <v>Гранат Клубника </v>
      </c>
      <c r="F271" s="18" t="str">
        <f>IFERROR(__xludf.DUMMYFUNCTION("""COMPUTED_VALUE"""),"Гранат Смородина ")</f>
        <v>Гранат Смородина </v>
      </c>
      <c r="G271" s="18" t="str">
        <f>IFERROR(__xludf.DUMMYFUNCTION("""COMPUTED_VALUE"""),"Грейпфрутовый Швепс ")</f>
        <v>Грейпфрутовый Швепс </v>
      </c>
      <c r="H271" s="18" t="str">
        <f>IFERROR(__xludf.DUMMYFUNCTION("""COMPUTED_VALUE"""),"Земляника Драгонфрут ")</f>
        <v>Земляника Драгонфрут </v>
      </c>
      <c r="I271" s="18" t="str">
        <f>IFERROR(__xludf.DUMMYFUNCTION("""COMPUTED_VALUE"""),"Киви Личи ")</f>
        <v>Киви Личи </v>
      </c>
      <c r="J271" s="18" t="str">
        <f>IFERROR(__xludf.DUMMYFUNCTION("""COMPUTED_VALUE"""),"Киви Маракуйя Гуава ")</f>
        <v>Киви Маракуйя Гуава </v>
      </c>
      <c r="K271" s="18" t="str">
        <f>IFERROR(__xludf.DUMMYFUNCTION("""COMPUTED_VALUE"""),"Клубника Банан ")</f>
        <v>Клубника Банан </v>
      </c>
      <c r="L271" s="18" t="str">
        <f>IFERROR(__xludf.DUMMYFUNCTION("""COMPUTED_VALUE"""),"Клубника Вишня ")</f>
        <v>Клубника Вишня </v>
      </c>
      <c r="M271" s="18" t="str">
        <f>IFERROR(__xludf.DUMMYFUNCTION("""COMPUTED_VALUE"""),"Клубника Земляника ")</f>
        <v>Клубника Земляника </v>
      </c>
      <c r="N271" s="18" t="str">
        <f>IFERROR(__xludf.DUMMYFUNCTION("""COMPUTED_VALUE"""),"Клубничный Мохито ")</f>
        <v>Клубничный Мохито </v>
      </c>
      <c r="O271" s="18" t="str">
        <f>IFERROR(__xludf.DUMMYFUNCTION("""COMPUTED_VALUE"""),"Манго Грейпфрут ")</f>
        <v>Манго Грейпфрут </v>
      </c>
      <c r="P271" s="18" t="str">
        <f>IFERROR(__xludf.DUMMYFUNCTION("""COMPUTED_VALUE"""),"Манго Персик Личи ")</f>
        <v>Манго Персик Личи </v>
      </c>
      <c r="Q271" s="18" t="str">
        <f>IFERROR(__xludf.DUMMYFUNCTION("""COMPUTED_VALUE"""),"Персик Бабл Гам ")</f>
        <v>Персик Бабл Гам </v>
      </c>
      <c r="R271" s="18" t="str">
        <f>IFERROR(__xludf.DUMMYFUNCTION("""COMPUTED_VALUE"""),"Садовые Ягоды ")</f>
        <v>Садовые Ягоды </v>
      </c>
      <c r="S271" s="18" t="str">
        <f>IFERROR(__xludf.DUMMYFUNCTION("""COMPUTED_VALUE"""),"Скитлс Лимон Лайм 2")</f>
        <v>Скитлс Лимон Лайм 2</v>
      </c>
      <c r="T271" s="18" t="str">
        <f>IFERROR(__xludf.DUMMYFUNCTION("""COMPUTED_VALUE"""),"Смородина Мармелад 1")</f>
        <v>Смородина Мармелад 1</v>
      </c>
      <c r="U271" s="18" t="str">
        <f>IFERROR(__xludf.DUMMYFUNCTION("""COMPUTED_VALUE"""),"Темная Вишня 1")</f>
        <v>Темная Вишня 1</v>
      </c>
      <c r="V271" s="18" t="str">
        <f>IFERROR(__xludf.DUMMYFUNCTION("""COMPUTED_VALUE"""),"Фруктовые Пластинки 1")</f>
        <v>Фруктовые Пластинки 1</v>
      </c>
      <c r="W271" s="18" t="str">
        <f>IFERROR(__xludf.DUMMYFUNCTION("""COMPUTED_VALUE"""),"Черника Ежевика 1")</f>
        <v>Черника Ежевика 1</v>
      </c>
      <c r="X271" s="18" t="str">
        <f>IFERROR(__xludf.DUMMYFUNCTION("""COMPUTED_VALUE"""),"Черника Малина 1")</f>
        <v>Черника Малина 1</v>
      </c>
      <c r="Y271" s="18" t="str">
        <f>IFERROR(__xludf.DUMMYFUNCTION("""COMPUTED_VALUE"""),"Черника Мята 2")</f>
        <v>Черника Мята 2</v>
      </c>
      <c r="Z271" s="18" t="str">
        <f>IFERROR(__xludf.DUMMYFUNCTION("""COMPUTED_VALUE"""),"Яблоко Виноград 2")</f>
        <v>Яблоко Виноград 2</v>
      </c>
      <c r="AA271" s="18" t="str">
        <f>IFERROR(__xludf.DUMMYFUNCTION("""COMPUTED_VALUE"""),"Яблоко Малина 4")</f>
        <v>Яблоко Малина 4</v>
      </c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</row>
    <row r="272">
      <c r="A272" s="18" t="str">
        <f>IFERROR(__xludf.DUMMYFUNCTION("""COMPUTED_VALUE"""),"Лесные ягоды")</f>
        <v>Лесные ягоды</v>
      </c>
      <c r="B272" s="18" t="str">
        <f>IFERROR(__xludf.DUMMYFUNCTION("""COMPUTED_VALUE"""),"Алоэ виноград ")</f>
        <v>Алоэ виноград </v>
      </c>
      <c r="C272" s="18" t="str">
        <f>IFERROR(__xludf.DUMMYFUNCTION("""COMPUTED_VALUE"""),"Апельсиновый адреналин")</f>
        <v>Апельсиновый адреналин</v>
      </c>
      <c r="D272" s="18" t="str">
        <f>IFERROR(__xludf.DUMMYFUNCTION("""COMPUTED_VALUE"""),"Клюква лайм")</f>
        <v>Клюква лайм</v>
      </c>
      <c r="E272" s="18" t="str">
        <f>IFERROR(__xludf.DUMMYFUNCTION("""COMPUTED_VALUE"""),"Виноградная фанта ")</f>
        <v>Виноградная фанта </v>
      </c>
      <c r="F272" s="18" t="str">
        <f>IFERROR(__xludf.DUMMYFUNCTION("""COMPUTED_VALUE"""),"Зеленый чай лемонграсс")</f>
        <v>Зеленый чай лемонграсс</v>
      </c>
      <c r="G272" s="18" t="str">
        <f>IFERROR(__xludf.DUMMYFUNCTION("""COMPUTED_VALUE"""),"Малина арбуз")</f>
        <v>Малина арбуз</v>
      </c>
      <c r="H272" s="18" t="str">
        <f>IFERROR(__xludf.DUMMYFUNCTION("""COMPUTED_VALUE"""),"Ананас персик")</f>
        <v>Ананас персик</v>
      </c>
      <c r="I272" s="18" t="str">
        <f>IFERROR(__xludf.DUMMYFUNCTION("""COMPUTED_VALUE"""),"Клубничный мохито ")</f>
        <v>Клубничный мохито </v>
      </c>
      <c r="J272" s="18" t="str">
        <f>IFERROR(__xludf.DUMMYFUNCTION("""COMPUTED_VALUE"""),"Яблоко лайм")</f>
        <v>Яблоко лайм</v>
      </c>
      <c r="K272" s="18" t="str">
        <f>IFERROR(__xludf.DUMMYFUNCTION("""COMPUTED_VALUE"""),"Спрайт арбуз лайм ")</f>
        <v>Спрайт арбуз лайм </v>
      </c>
      <c r="L272" s="18" t="str">
        <f>IFERROR(__xludf.DUMMYFUNCTION("""COMPUTED_VALUE"""),"Черничная фанта")</f>
        <v>Черничная фанта</v>
      </c>
      <c r="M272" s="18" t="str">
        <f>IFERROR(__xludf.DUMMYFUNCTION("""COMPUTED_VALUE"""),"Чёрная смородина")</f>
        <v>Чёрная смородина</v>
      </c>
      <c r="N272" s="18" t="str">
        <f>IFERROR(__xludf.DUMMYFUNCTION("""COMPUTED_VALUE"""),"Червячки голубика малина")</f>
        <v>Червячки голубика малина</v>
      </c>
      <c r="O272" s="18" t="str">
        <f>IFERROR(__xludf.DUMMYFUNCTION("""COMPUTED_VALUE"""),"Малина смородина ")</f>
        <v>Малина смородина </v>
      </c>
      <c r="P272" s="18" t="str">
        <f>IFERROR(__xludf.DUMMYFUNCTION("""COMPUTED_VALUE"""),"Черника лайм ")</f>
        <v>Черника лайм </v>
      </c>
      <c r="Q272" s="18" t="str">
        <f>IFERROR(__xludf.DUMMYFUNCTION("""COMPUTED_VALUE"""),"Виноградный чупа чупс")</f>
        <v>Виноградный чупа чупс</v>
      </c>
      <c r="R272" s="18" t="str">
        <f>IFERROR(__xludf.DUMMYFUNCTION("""COMPUTED_VALUE"""),"Киви лайм")</f>
        <v>Киви лайм</v>
      </c>
      <c r="S272" s="18" t="str">
        <f>IFERROR(__xludf.DUMMYFUNCTION("""COMPUTED_VALUE"""),"Ягодный морс")</f>
        <v>Ягодный морс</v>
      </c>
      <c r="T272" s="18" t="str">
        <f>IFERROR(__xludf.DUMMYFUNCTION("""COMPUTED_VALUE"""),"Фруктовый скитлс")</f>
        <v>Фруктовый скитлс</v>
      </c>
      <c r="U272" s="18" t="str">
        <f>IFERROR(__xludf.DUMMYFUNCTION("""COMPUTED_VALUE"""),"черника лимон ")</f>
        <v>черника лимон </v>
      </c>
      <c r="V272" s="18" t="str">
        <f>IFERROR(__xludf.DUMMYFUNCTION("""COMPUTED_VALUE"""),"Вишнёвая бомба")</f>
        <v>Вишнёвая бомба</v>
      </c>
      <c r="W272" s="18" t="str">
        <f>IFERROR(__xludf.DUMMYFUNCTION("""COMPUTED_VALUE"""),"Тропический манго")</f>
        <v>Тропический манго</v>
      </c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</row>
    <row r="273">
      <c r="A273" s="18" t="str">
        <f>IFERROR(__xludf.DUMMYFUNCTION("""COMPUTED_VALUE"""),"Дыня арбуз")</f>
        <v>Дыня арбуз</v>
      </c>
      <c r="B273" s="18" t="str">
        <f>IFERROR(__xludf.DUMMYFUNCTION("""COMPUTED_VALUE"""),"Клубника киви мороженное")</f>
        <v>Клубника киви мороженное</v>
      </c>
      <c r="C273" s="18" t="str">
        <f>IFERROR(__xludf.DUMMYFUNCTION("""COMPUTED_VALUE"""),"Черника")</f>
        <v>Черника</v>
      </c>
      <c r="D273" s="18" t="str">
        <f>IFERROR(__xludf.DUMMYFUNCTION("""COMPUTED_VALUE"""),"Манго маракуйя ананас")</f>
        <v>Манго маракуйя ананас</v>
      </c>
      <c r="E273" s="18" t="str">
        <f>IFERROR(__xludf.DUMMYFUNCTION("""COMPUTED_VALUE"""),"Ягодная фрутелла")</f>
        <v>Ягодная фрутелла</v>
      </c>
      <c r="F273" s="18" t="str">
        <f>IFERROR(__xludf.DUMMYFUNCTION("""COMPUTED_VALUE"""),"Банан")</f>
        <v>Банан</v>
      </c>
      <c r="G273" s="18" t="str">
        <f>IFERROR(__xludf.DUMMYFUNCTION("""COMPUTED_VALUE"""),"Яблоко")</f>
        <v>Яблоко</v>
      </c>
      <c r="H273" s="18" t="str">
        <f>IFERROR(__xludf.DUMMYFUNCTION("""COMPUTED_VALUE"""),"Энергетик")</f>
        <v>Энергетик</v>
      </c>
      <c r="I273" s="18" t="str">
        <f>IFERROR(__xludf.DUMMYFUNCTION("""COMPUTED_VALUE"""),"Клубника земляника")</f>
        <v>Клубника земляника</v>
      </c>
      <c r="J273" s="18" t="str">
        <f>IFERROR(__xludf.DUMMYFUNCTION("""COMPUTED_VALUE"""),"Арбуз мята")</f>
        <v>Арбуз мята</v>
      </c>
      <c r="K273" s="18" t="str">
        <f>IFERROR(__xludf.DUMMYFUNCTION("""COMPUTED_VALUE"""),"Шоколад вишня")</f>
        <v>Шоколад вишня</v>
      </c>
      <c r="L273" s="18" t="str">
        <f>IFERROR(__xludf.DUMMYFUNCTION("""COMPUTED_VALUE"""),"Лимонный мармелад с посыпкой")</f>
        <v>Лимонный мармелад с посыпкой</v>
      </c>
      <c r="M273" s="18" t="str">
        <f>IFERROR(__xludf.DUMMYFUNCTION("""COMPUTED_VALUE"""),"Десерт клубник лимон")</f>
        <v>Десерт клубник лимон</v>
      </c>
      <c r="N273" s="18" t="str">
        <f>IFERROR(__xludf.DUMMYFUNCTION("""COMPUTED_VALUE"""),"Кола вишня")</f>
        <v>Кола вишня</v>
      </c>
      <c r="O273" s="18" t="str">
        <f>IFERROR(__xludf.DUMMYFUNCTION("""COMPUTED_VALUE"""),"Черничный йогурт")</f>
        <v>Черничный йогурт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</row>
    <row r="274">
      <c r="A274" s="18" t="str">
        <f>IFERROR(__xludf.DUMMYFUNCTION("""COMPUTED_VALUE"""),"Ягодный микс")</f>
        <v>Ягодный микс</v>
      </c>
      <c r="B274" s="18" t="str">
        <f>IFERROR(__xludf.DUMMYFUNCTION("""COMPUTED_VALUE"""),"Энергетик малина")</f>
        <v>Энергетик малина</v>
      </c>
      <c r="C274" s="18" t="str">
        <f>IFERROR(__xludf.DUMMYFUNCTION("""COMPUTED_VALUE"""),"Клубника арбуз")</f>
        <v>Клубника арбуз</v>
      </c>
      <c r="D274" s="18" t="str">
        <f>IFERROR(__xludf.DUMMYFUNCTION("""COMPUTED_VALUE"""),"Ежевика малина")</f>
        <v>Ежевика малина</v>
      </c>
      <c r="E274" s="18" t="str">
        <f>IFERROR(__xludf.DUMMYFUNCTION("""COMPUTED_VALUE"""),"Голубая малина виноград")</f>
        <v>Голубая малина виноград</v>
      </c>
      <c r="F274" s="18" t="str">
        <f>IFERROR(__xludf.DUMMYFUNCTION("""COMPUTED_VALUE"""),"Вишня яблоко")</f>
        <v>Вишня яблоко</v>
      </c>
      <c r="G274" s="18" t="str">
        <f>IFERROR(__xludf.DUMMYFUNCTION("""COMPUTED_VALUE"""),"Виноград лёд")</f>
        <v>Виноград лёд</v>
      </c>
      <c r="H274" s="18" t="str">
        <f>IFERROR(__xludf.DUMMYFUNCTION("""COMPUTED_VALUE"""),"Бабл гам")</f>
        <v>Бабл гам</v>
      </c>
      <c r="I274" s="18" t="str">
        <f>IFERROR(__xludf.DUMMYFUNCTION("""COMPUTED_VALUE"""),"Энергетик лайм")</f>
        <v>Энергетик лайм</v>
      </c>
      <c r="J274" s="18" t="str">
        <f>IFERROR(__xludf.DUMMYFUNCTION("""COMPUTED_VALUE"""),"Черника смородина айс")</f>
        <v>Черника смородина айс</v>
      </c>
      <c r="K274" s="18" t="str">
        <f>IFERROR(__xludf.DUMMYFUNCTION("""COMPUTED_VALUE"""),"Мохито клубничный лёд")</f>
        <v>Мохито клубничный лёд</v>
      </c>
      <c r="L274" s="18" t="str">
        <f>IFERROR(__xludf.DUMMYFUNCTION("""COMPUTED_VALUE"""),"Черная вишня лёд")</f>
        <v>Черная вишня лёд</v>
      </c>
      <c r="M274" s="18" t="str">
        <f>IFERROR(__xludf.DUMMYFUNCTION("""COMPUTED_VALUE"""),"Ананас кокос лёд")</f>
        <v>Ананас кокос лёд</v>
      </c>
      <c r="N274" s="18" t="str">
        <f>IFERROR(__xludf.DUMMYFUNCTION("""COMPUTED_VALUE"""),"Киви лёд")</f>
        <v>Киви лёд</v>
      </c>
      <c r="O274" s="18" t="str">
        <f>IFERROR(__xludf.DUMMYFUNCTION("""COMPUTED_VALUE"""),"Кислая клюква лёд")</f>
        <v>Кислая клюква лёд</v>
      </c>
      <c r="P274" s="18" t="str">
        <f>IFERROR(__xludf.DUMMYFUNCTION("""COMPUTED_VALUE"""),"Кислый скитлс лёд")</f>
        <v>Кислый скитлс лёд</v>
      </c>
      <c r="Q274" s="18" t="str">
        <f>IFERROR(__xludf.DUMMYFUNCTION("""COMPUTED_VALUE"""),"Клубника черника лёд")</f>
        <v>Клубника черника лёд</v>
      </c>
      <c r="R274" s="18" t="str">
        <f>IFERROR(__xludf.DUMMYFUNCTION("""COMPUTED_VALUE"""),"Малина смородина лёд")</f>
        <v>Малина смородина лёд</v>
      </c>
      <c r="S274" s="18" t="str">
        <f>IFERROR(__xludf.DUMMYFUNCTION("""COMPUTED_VALUE"""),"Манго лёд")</f>
        <v>Манго лёд</v>
      </c>
      <c r="T274" s="18" t="str">
        <f>IFERROR(__xludf.DUMMYFUNCTION("""COMPUTED_VALUE"""),"Малина вишня лёд")</f>
        <v>Малина вишня лёд</v>
      </c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</row>
    <row r="275">
      <c r="A275" s="18" t="str">
        <f>IFERROR(__xludf.DUMMYFUNCTION("""COMPUTED_VALUE"""),"Кислый малиново-грейпфрутовый швепс")</f>
        <v>Кислый малиново-грейпфрутовый швепс</v>
      </c>
      <c r="B275" s="18" t="str">
        <f>IFERROR(__xludf.DUMMYFUNCTION("""COMPUTED_VALUE"""),"Ананас апельсин")</f>
        <v>Ананас апельсин</v>
      </c>
      <c r="C275" s="18" t="str">
        <f>IFERROR(__xludf.DUMMYFUNCTION("""COMPUTED_VALUE"""),"Пинаколада")</f>
        <v>Пинаколада</v>
      </c>
      <c r="D275" s="18" t="str">
        <f>IFERROR(__xludf.DUMMYFUNCTION("""COMPUTED_VALUE"""),"Мятный бабл гам")</f>
        <v>Мятный бабл гам</v>
      </c>
      <c r="E275" s="18" t="str">
        <f>IFERROR(__xludf.DUMMYFUNCTION("""COMPUTED_VALUE"""),"Мянго драгонфрут")</f>
        <v>Мянго драгонфрут</v>
      </c>
      <c r="F275" s="18" t="str">
        <f>IFERROR(__xludf.DUMMYFUNCTION("""COMPUTED_VALUE"""),"Клубничная фанта")</f>
        <v>Клубничная фанта</v>
      </c>
      <c r="G275" s="18" t="str">
        <f>IFERROR(__xludf.DUMMYFUNCTION("""COMPUTED_VALUE"""),"Клубничная арбуз")</f>
        <v>Клубничная арбуз</v>
      </c>
      <c r="H275" s="18" t="str">
        <f>IFERROR(__xludf.DUMMYFUNCTION("""COMPUTED_VALUE"""),"Кислый скитлс")</f>
        <v>Кислый скитлс</v>
      </c>
      <c r="I275" s="18" t="str">
        <f>IFERROR(__xludf.DUMMYFUNCTION("""COMPUTED_VALUE"""),"Кислый лайм арбуз")</f>
        <v>Кислый лайм арбуз</v>
      </c>
      <c r="J275" s="18" t="str">
        <f>IFERROR(__xludf.DUMMYFUNCTION("""COMPUTED_VALUE"""),"Тропический банан")</f>
        <v>Тропический банан</v>
      </c>
      <c r="K275" s="18" t="str">
        <f>IFERROR(__xludf.DUMMYFUNCTION("""COMPUTED_VALUE"""),"Яблочный энергетик")</f>
        <v>Яблочный энергетик</v>
      </c>
      <c r="L275" s="18" t="str">
        <f>IFERROR(__xludf.DUMMYFUNCTION("""COMPUTED_VALUE"""),"Барбарисовый лимонад")</f>
        <v>Барбарисовый лимонад</v>
      </c>
      <c r="M275" s="18" t="str">
        <f>IFERROR(__xludf.DUMMYFUNCTION("""COMPUTED_VALUE"""),"Лимонад виноград вишня")</f>
        <v>Лимонад виноград вишня</v>
      </c>
      <c r="N275" s="18" t="str">
        <f>IFERROR(__xludf.DUMMYFUNCTION("""COMPUTED_VALUE"""),"Розовый лимонад")</f>
        <v>Розовый лимонад</v>
      </c>
      <c r="O275" s="18" t="str">
        <f>IFERROR(__xludf.DUMMYFUNCTION("""COMPUTED_VALUE"""),"Двойной манго")</f>
        <v>Двойной манго</v>
      </c>
      <c r="P275" s="18" t="str">
        <f>IFERROR(__xludf.DUMMYFUNCTION("""COMPUTED_VALUE"""),"Лесные ягоды ")</f>
        <v>Лесные ягоды </v>
      </c>
      <c r="Q275" s="18" t="str">
        <f>IFERROR(__xludf.DUMMYFUNCTION("""COMPUTED_VALUE"""),"Ежевика малина ")</f>
        <v>Ежевика малина </v>
      </c>
      <c r="R275" s="18" t="str">
        <f>IFERROR(__xludf.DUMMYFUNCTION("""COMPUTED_VALUE"""),"Смородиновый лимонад")</f>
        <v>Смородиновый лимонад</v>
      </c>
      <c r="S275" s="18" t="str">
        <f>IFERROR(__xludf.DUMMYFUNCTION("""COMPUTED_VALUE"""),"Кола вишня")</f>
        <v>Кола вишня</v>
      </c>
      <c r="T275" s="18" t="str">
        <f>IFERROR(__xludf.DUMMYFUNCTION("""COMPUTED_VALUE"""),"Манго арбуз")</f>
        <v>Манго арбуз</v>
      </c>
      <c r="U275" s="18" t="str">
        <f>IFERROR(__xludf.DUMMYFUNCTION("""COMPUTED_VALUE"""),"Алоэ виноград")</f>
        <v>Алоэ виноград</v>
      </c>
      <c r="V275" s="18" t="str">
        <f>IFERROR(__xludf.DUMMYFUNCTION("""COMPUTED_VALUE"""),"Банан клубника")</f>
        <v>Банан клубника</v>
      </c>
      <c r="W275" s="18" t="str">
        <f>IFERROR(__xludf.DUMMYFUNCTION("""COMPUTED_VALUE"""),"Малиновый мармелад")</f>
        <v>Малиновый мармелад</v>
      </c>
      <c r="X275" s="18" t="str">
        <f>IFERROR(__xludf.DUMMYFUNCTION("""COMPUTED_VALUE"""),"Клубника киви")</f>
        <v>Клубника киви</v>
      </c>
      <c r="Y275" s="18" t="str">
        <f>IFERROR(__xludf.DUMMYFUNCTION("""COMPUTED_VALUE"""),"Клюква лайм")</f>
        <v>Клюква лайм</v>
      </c>
      <c r="Z275" s="18" t="str">
        <f>IFERROR(__xludf.DUMMYFUNCTION("""COMPUTED_VALUE"""),"Гуава ананас")</f>
        <v>Гуава ананас</v>
      </c>
      <c r="AA275" s="18" t="str">
        <f>IFERROR(__xludf.DUMMYFUNCTION("""COMPUTED_VALUE"""),"Морс")</f>
        <v>Морс</v>
      </c>
      <c r="AB275" s="18" t="str">
        <f>IFERROR(__xludf.DUMMYFUNCTION("""COMPUTED_VALUE"""),"Красный апельсин")</f>
        <v>Красный апельсин</v>
      </c>
      <c r="AC275" s="18" t="str">
        <f>IFERROR(__xludf.DUMMYFUNCTION("""COMPUTED_VALUE"""),"Арбузная жвачка")</f>
        <v>Арбузная жвачка</v>
      </c>
      <c r="AD275" s="18" t="str">
        <f>IFERROR(__xludf.DUMMYFUNCTION("""COMPUTED_VALUE"""),"Смородина Виноград")</f>
        <v>Смородина Виноград</v>
      </c>
      <c r="AE275" s="18" t="str">
        <f>IFERROR(__xludf.DUMMYFUNCTION("""COMPUTED_VALUE"""),"Гранатовая Мармелад")</f>
        <v>Гранатовая Мармелад</v>
      </c>
      <c r="AF275" s="18" t="str">
        <f>IFERROR(__xludf.DUMMYFUNCTION("""COMPUTED_VALUE"""),"Яблоко Киви")</f>
        <v>Яблоко Киви</v>
      </c>
      <c r="AG275" s="18" t="str">
        <f>IFERROR(__xludf.DUMMYFUNCTION("""COMPUTED_VALUE"""),"Клубника Ежевика")</f>
        <v>Клубника Ежевика</v>
      </c>
      <c r="AH275" s="18" t="str">
        <f>IFERROR(__xludf.DUMMYFUNCTION("""COMPUTED_VALUE"""),"Клубничный Коктейль")</f>
        <v>Клубничный Коктейль</v>
      </c>
      <c r="AI275" s="18" t="str">
        <f>IFERROR(__xludf.DUMMYFUNCTION("""COMPUTED_VALUE"""),"Клюква Земляника ")</f>
        <v>Клюква Земляника </v>
      </c>
      <c r="AJ275" s="18" t="str">
        <f>IFERROR(__xludf.DUMMYFUNCTION("""COMPUTED_VALUE"""),"Какос Дыня")</f>
        <v>Какос Дыня</v>
      </c>
      <c r="AK275" s="18" t="str">
        <f>IFERROR(__xludf.DUMMYFUNCTION("""COMPUTED_VALUE"""),"Маракуйя мандарин")</f>
        <v>Маракуйя мандарин</v>
      </c>
      <c r="AL275" s="18" t="str">
        <f>IFERROR(__xludf.DUMMYFUNCTION("""COMPUTED_VALUE"""),"Персик кактус")</f>
        <v>Персик кактус</v>
      </c>
      <c r="AM275" s="18" t="str">
        <f>IFERROR(__xludf.DUMMYFUNCTION("""COMPUTED_VALUE"""),"Спрайт")</f>
        <v>Спрайт</v>
      </c>
      <c r="AN275" s="18" t="str">
        <f>IFERROR(__xludf.DUMMYFUNCTION("""COMPUTED_VALUE"""),"Черничная фанта")</f>
        <v>Черничная фанта</v>
      </c>
      <c r="AO275" s="18" t="str">
        <f>IFERROR(__xludf.DUMMYFUNCTION("""COMPUTED_VALUE"""),"Ягодная жвачка")</f>
        <v>Ягодная жвачка</v>
      </c>
      <c r="AP275" s="18" t="str">
        <f>IFERROR(__xludf.DUMMYFUNCTION("""COMPUTED_VALUE"""),"Ягодный энергетик")</f>
        <v>Ягодный энергетик</v>
      </c>
      <c r="AQ275" s="18" t="str">
        <f>IFERROR(__xludf.DUMMYFUNCTION("""COMPUTED_VALUE"""),"Ягодный пунш ")</f>
        <v>Ягодный пунш </v>
      </c>
      <c r="AR275" s="18" t="str">
        <f>IFERROR(__xludf.DUMMYFUNCTION("""COMPUTED_VALUE"""),"Виноградный холс")</f>
        <v>Виноградный холс</v>
      </c>
      <c r="AS275" s="18" t="str">
        <f>IFERROR(__xludf.DUMMYFUNCTION("""COMPUTED_VALUE"""),"Грейпфрут смородина")</f>
        <v>Грейпфрут смородина</v>
      </c>
      <c r="AT275" s="18" t="str">
        <f>IFERROR(__xludf.DUMMYFUNCTION("""COMPUTED_VALUE"""),"Дыня персик")</f>
        <v>Дыня персик</v>
      </c>
      <c r="AU275" s="18" t="str">
        <f>IFERROR(__xludf.DUMMYFUNCTION("""COMPUTED_VALUE"""),"Земляника виноград")</f>
        <v>Земляника виноград</v>
      </c>
      <c r="AV275" s="18" t="str">
        <f>IFERROR(__xludf.DUMMYFUNCTION("""COMPUTED_VALUE"""),"Киви маракуйя гуава")</f>
        <v>Киви маракуйя гуава</v>
      </c>
      <c r="AW275" s="18" t="str">
        <f>IFERROR(__xludf.DUMMYFUNCTION("""COMPUTED_VALUE"""),"Кислые вишнёвые червячки")</f>
        <v>Кислые вишнёвые червячки</v>
      </c>
      <c r="AX275" s="18" t="str">
        <f>IFERROR(__xludf.DUMMYFUNCTION("""COMPUTED_VALUE"""),"Кислые чернично-малиновое червячки")</f>
        <v>Кислые чернично-малиновое червячки</v>
      </c>
    </row>
    <row r="276">
      <c r="A276" s="18" t="str">
        <f>IFERROR(__xludf.DUMMYFUNCTION("""COMPUTED_VALUE"""),"Маракуйя с тропическими нотками")</f>
        <v>Маракуйя с тропическими нотками</v>
      </c>
      <c r="B276" s="18" t="str">
        <f>IFERROR(__xludf.DUMMYFUNCTION("""COMPUTED_VALUE"""),"Арбузный милкшейк")</f>
        <v>Арбузный милкшейк</v>
      </c>
      <c r="C276" s="18" t="str">
        <f>IFERROR(__xludf.DUMMYFUNCTION("""COMPUTED_VALUE"""),"Конфеты со вкусом винограда")</f>
        <v>Конфеты со вкусом винограда</v>
      </c>
      <c r="D276" s="18" t="str">
        <f>IFERROR(__xludf.DUMMYFUNCTION("""COMPUTED_VALUE"""),"Манго с апельсином и послевкусием гуавы")</f>
        <v>Манго с апельсином и послевкусием гуавы</v>
      </c>
      <c r="E276" s="18" t="str">
        <f>IFERROR(__xludf.DUMMYFUNCTION("""COMPUTED_VALUE"""),"Холодное сочетание мяты и конфет холс")</f>
        <v>Холодное сочетание мяты и конфет холс</v>
      </c>
      <c r="F276" s="18" t="str">
        <f>IFERROR(__xludf.DUMMYFUNCTION("""COMPUTED_VALUE"""),"Яблочные мармеладные червячки")</f>
        <v>Яблочные мармеладные червячки</v>
      </c>
      <c r="G27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76" s="18" t="str">
        <f>IFERROR(__xludf.DUMMYFUNCTION("""COMPUTED_VALUE"""),"Лимон лайм")</f>
        <v>Лимон лайм</v>
      </c>
      <c r="I276" s="18" t="str">
        <f>IFERROR(__xludf.DUMMYFUNCTION("""COMPUTED_VALUE"""),"Классика энергетика с кислой малиной")</f>
        <v>Классика энергетика с кислой малиной</v>
      </c>
      <c r="J276" s="18" t="str">
        <f>IFERROR(__xludf.DUMMYFUNCTION("""COMPUTED_VALUE"""),"Зеленое манго и смородина")</f>
        <v>Зеленое манго и смородина</v>
      </c>
      <c r="K276" s="18" t="str">
        <f>IFERROR(__xludf.DUMMYFUNCTION("""COMPUTED_VALUE"""),"Дуэт лемонграсса и сладкой малины")</f>
        <v>Дуэт лемонграсса и сладкой малины</v>
      </c>
      <c r="L276" s="18" t="str">
        <f>IFERROR(__xludf.DUMMYFUNCTION("""COMPUTED_VALUE"""),"Сладкий мармелад из черной смородины")</f>
        <v>Сладкий мармелад из черной смородины</v>
      </c>
      <c r="M276" s="18" t="str">
        <f>IFERROR(__xludf.DUMMYFUNCTION("""COMPUTED_VALUE"""),"Вишня кола")</f>
        <v>Вишня кола</v>
      </c>
      <c r="N276" s="18" t="str">
        <f>IFERROR(__xludf.DUMMYFUNCTION("""COMPUTED_VALUE"""),"Малина с кокосом")</f>
        <v>Малина с кокосом</v>
      </c>
      <c r="O276" s="18" t="str">
        <f>IFERROR(__xludf.DUMMYFUNCTION("""COMPUTED_VALUE"""),"Сладкие конфеты СКИТЛЗ и смородина")</f>
        <v>Сладкие конфеты СКИТЛЗ и смородина</v>
      </c>
      <c r="P276" s="18" t="str">
        <f>IFERROR(__xludf.DUMMYFUNCTION("""COMPUTED_VALUE"""),"Ежевичный лимонад")</f>
        <v>Ежевичный лимонад</v>
      </c>
      <c r="Q276" s="18" t="str">
        <f>IFERROR(__xludf.DUMMYFUNCTION("""COMPUTED_VALUE"""),"Дыня кокос")</f>
        <v>Дыня кокос</v>
      </c>
      <c r="R276" s="18" t="str">
        <f>IFERROR(__xludf.DUMMYFUNCTION("""COMPUTED_VALUE"""),"Земляничный бабл гам")</f>
        <v>Земляничный бабл гам</v>
      </c>
      <c r="S276" s="18" t="str">
        <f>IFERROR(__xludf.DUMMYFUNCTION("""COMPUTED_VALUE"""),"Лимонные леденцы")</f>
        <v>Лимонные леденцы</v>
      </c>
      <c r="T276" s="18" t="str">
        <f>IFERROR(__xludf.DUMMYFUNCTION("""COMPUTED_VALUE"""),"Экзотический фрукты")</f>
        <v>Экзотический фрукты</v>
      </c>
      <c r="U276" s="18" t="str">
        <f>IFERROR(__xludf.DUMMYFUNCTION("""COMPUTED_VALUE"""),"Личи виноград мята")</f>
        <v>Личи виноград мята</v>
      </c>
      <c r="V276" s="18" t="str">
        <f>IFERROR(__xludf.DUMMYFUNCTION("""COMPUTED_VALUE"""),"Черника малина мята")</f>
        <v>Черника малина мята</v>
      </c>
      <c r="W276" s="18" t="str">
        <f>IFERROR(__xludf.DUMMYFUNCTION("""COMPUTED_VALUE"""),"Абрикосовый йогурт")</f>
        <v>Абрикосовый йогурт</v>
      </c>
      <c r="X276" s="18" t="str">
        <f>IFERROR(__xludf.DUMMYFUNCTION("""COMPUTED_VALUE"""),"Арбуз лед")</f>
        <v>Арбуз лед</v>
      </c>
      <c r="Y276" s="18" t="str">
        <f>IFERROR(__xludf.DUMMYFUNCTION("""COMPUTED_VALUE"""),"Банан клубника лед")</f>
        <v>Банан клубника лед</v>
      </c>
      <c r="Z276" s="18" t="str">
        <f>IFERROR(__xludf.DUMMYFUNCTION("""COMPUTED_VALUE"""),"Арбузное мороженное")</f>
        <v>Арбузное мороженное</v>
      </c>
      <c r="AA276" s="18" t="str">
        <f>IFERROR(__xludf.DUMMYFUNCTION("""COMPUTED_VALUE"""),"Клубника малина жвачка")</f>
        <v>Клубника малина жвачка</v>
      </c>
      <c r="AB276" s="18" t="str">
        <f>IFERROR(__xludf.DUMMYFUNCTION("""COMPUTED_VALUE"""),"Клубничное мороженное")</f>
        <v>Клубничное мороженное</v>
      </c>
      <c r="AC276" s="18" t="str">
        <f>IFERROR(__xludf.DUMMYFUNCTION("""COMPUTED_VALUE"""),"Кола сода лед")</f>
        <v>Кола сода лед</v>
      </c>
      <c r="AD276" s="18" t="str">
        <f>IFERROR(__xludf.DUMMYFUNCTION("""COMPUTED_VALUE"""),"Банановый милкшейк")</f>
        <v>Банановый милкшейк</v>
      </c>
      <c r="AE276" s="18" t="str">
        <f>IFERROR(__xludf.DUMMYFUNCTION("""COMPUTED_VALUE"""),"Микс ягод лед")</f>
        <v>Микс ягод лед</v>
      </c>
      <c r="AF276" s="18" t="str">
        <f>IFERROR(__xludf.DUMMYFUNCTION("""COMPUTED_VALUE"""),"Брусничный морс")</f>
        <v>Брусничный морс</v>
      </c>
      <c r="AG276" s="18" t="str">
        <f>IFERROR(__xludf.DUMMYFUNCTION("""COMPUTED_VALUE"""),"Яблочный лимонад")</f>
        <v>Яблочный лимонад</v>
      </c>
      <c r="AH276" s="18" t="str">
        <f>IFERROR(__xludf.DUMMYFUNCTION("""COMPUTED_VALUE"""),"Лесные ягоды")</f>
        <v>Лесные ягоды</v>
      </c>
      <c r="AI276" s="18" t="str">
        <f>IFERROR(__xludf.DUMMYFUNCTION("""COMPUTED_VALUE"""),"Смородиновый лимонад")</f>
        <v>Смородиновый лимонад</v>
      </c>
      <c r="AJ276" s="18" t="str">
        <f>IFERROR(__xludf.DUMMYFUNCTION("""COMPUTED_VALUE"""),"Вишня лайм лед")</f>
        <v>Вишня лайм лед</v>
      </c>
      <c r="AK276" s="18" t="str">
        <f>IFERROR(__xludf.DUMMYFUNCTION("""COMPUTED_VALUE"""),"Лист виноград мята энергетик")</f>
        <v>Лист виноград мята энергетик</v>
      </c>
      <c r="AL276" s="18" t="str">
        <f>IFERROR(__xludf.DUMMYFUNCTION("""COMPUTED_VALUE"""),"Двойное яблоко лед")</f>
        <v>Двойное яблоко лед</v>
      </c>
      <c r="AM276" s="18" t="str">
        <f>IFERROR(__xludf.DUMMYFUNCTION("""COMPUTED_VALUE"""),"Смородиновый холс")</f>
        <v>Смородиновый холс</v>
      </c>
      <c r="AN276" s="18" t="str">
        <f>IFERROR(__xludf.DUMMYFUNCTION("""COMPUTED_VALUE"""),"Клубничное шампанское")</f>
        <v>Клубничное шампанское</v>
      </c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</row>
    <row r="277">
      <c r="A277" s="18" t="str">
        <f>IFERROR(__xludf.DUMMYFUNCTION("""COMPUTED_VALUE"""),"0.4")</f>
        <v>0.4</v>
      </c>
      <c r="B277" s="18" t="str">
        <f>IFERROR(__xludf.DUMMYFUNCTION("""COMPUTED_VALUE"""),"0.6")</f>
        <v>0.6</v>
      </c>
      <c r="C277" s="18" t="str">
        <f>IFERROR(__xludf.DUMMYFUNCTION("""COMPUTED_VALUE"""),"0.7")</f>
        <v>0.7</v>
      </c>
      <c r="D277" s="18" t="str">
        <f>IFERROR(__xludf.DUMMYFUNCTION("""COMPUTED_VALUE"""),"0.8")</f>
        <v>0.8</v>
      </c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</row>
    <row r="278">
      <c r="A278" s="18" t="str">
        <f>IFERROR(__xludf.DUMMYFUNCTION("""COMPUTED_VALUE"""),"Ягодный микс")</f>
        <v>Ягодный микс</v>
      </c>
      <c r="B278" s="18" t="str">
        <f>IFERROR(__xludf.DUMMYFUNCTION("""COMPUTED_VALUE"""),"Энергетик малина")</f>
        <v>Энергетик малина</v>
      </c>
      <c r="C278" s="18" t="str">
        <f>IFERROR(__xludf.DUMMYFUNCTION("""COMPUTED_VALUE"""),"Клубника арбуз")</f>
        <v>Клубника арбуз</v>
      </c>
      <c r="D278" s="18" t="str">
        <f>IFERROR(__xludf.DUMMYFUNCTION("""COMPUTED_VALUE"""),"Ежевика малина")</f>
        <v>Ежевика малина</v>
      </c>
      <c r="E278" s="18" t="str">
        <f>IFERROR(__xludf.DUMMYFUNCTION("""COMPUTED_VALUE"""),"Голубая малина виноград")</f>
        <v>Голубая малина виноград</v>
      </c>
      <c r="F278" s="18" t="str">
        <f>IFERROR(__xludf.DUMMYFUNCTION("""COMPUTED_VALUE"""),"Вишня яблоко")</f>
        <v>Вишня яблоко</v>
      </c>
      <c r="G278" s="18" t="str">
        <f>IFERROR(__xludf.DUMMYFUNCTION("""COMPUTED_VALUE"""),"Виноград лёд")</f>
        <v>Виноград лёд</v>
      </c>
      <c r="H278" s="18" t="str">
        <f>IFERROR(__xludf.DUMMYFUNCTION("""COMPUTED_VALUE"""),"Бабл гам")</f>
        <v>Бабл гам</v>
      </c>
      <c r="I278" s="18" t="str">
        <f>IFERROR(__xludf.DUMMYFUNCTION("""COMPUTED_VALUE"""),"Энергетик лайм")</f>
        <v>Энергетик лайм</v>
      </c>
      <c r="J278" s="18" t="str">
        <f>IFERROR(__xludf.DUMMYFUNCTION("""COMPUTED_VALUE"""),"Черника смородина айс")</f>
        <v>Черника смородина айс</v>
      </c>
      <c r="K278" s="18" t="str">
        <f>IFERROR(__xludf.DUMMYFUNCTION("""COMPUTED_VALUE"""),"Мохито клубничный лёд")</f>
        <v>Мохито клубничный лёд</v>
      </c>
      <c r="L278" s="18" t="str">
        <f>IFERROR(__xludf.DUMMYFUNCTION("""COMPUTED_VALUE"""),"Черная вишня лёд")</f>
        <v>Черная вишня лёд</v>
      </c>
      <c r="M278" s="18" t="str">
        <f>IFERROR(__xludf.DUMMYFUNCTION("""COMPUTED_VALUE"""),"Ананас кокос лёд")</f>
        <v>Ананас кокос лёд</v>
      </c>
      <c r="N278" s="18" t="str">
        <f>IFERROR(__xludf.DUMMYFUNCTION("""COMPUTED_VALUE"""),"Киви лёд")</f>
        <v>Киви лёд</v>
      </c>
      <c r="O278" s="18" t="str">
        <f>IFERROR(__xludf.DUMMYFUNCTION("""COMPUTED_VALUE"""),"Кислая клюква лёд")</f>
        <v>Кислая клюква лёд</v>
      </c>
      <c r="P278" s="18" t="str">
        <f>IFERROR(__xludf.DUMMYFUNCTION("""COMPUTED_VALUE"""),"Кислый скитлс лёд")</f>
        <v>Кислый скитлс лёд</v>
      </c>
      <c r="Q278" s="18" t="str">
        <f>IFERROR(__xludf.DUMMYFUNCTION("""COMPUTED_VALUE"""),"Клубника черника лёд")</f>
        <v>Клубника черника лёд</v>
      </c>
      <c r="R278" s="18" t="str">
        <f>IFERROR(__xludf.DUMMYFUNCTION("""COMPUTED_VALUE"""),"Малина смородина лёд")</f>
        <v>Малина смородина лёд</v>
      </c>
      <c r="S278" s="18" t="str">
        <f>IFERROR(__xludf.DUMMYFUNCTION("""COMPUTED_VALUE"""),"Манго лёд")</f>
        <v>Манго лёд</v>
      </c>
      <c r="T278" s="18" t="str">
        <f>IFERROR(__xludf.DUMMYFUNCTION("""COMPUTED_VALUE"""),"Малина вишня лёд")</f>
        <v>Малина вишня лёд</v>
      </c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</row>
    <row r="279">
      <c r="A279" s="18" t="str">
        <f>IFERROR(__xludf.DUMMYFUNCTION("""COMPUTED_VALUE"""),"Ягодный микс")</f>
        <v>Ягодный микс</v>
      </c>
      <c r="B279" s="18" t="str">
        <f>IFERROR(__xludf.DUMMYFUNCTION("""COMPUTED_VALUE"""),"Энергетик малина")</f>
        <v>Энергетик малина</v>
      </c>
      <c r="C279" s="18" t="str">
        <f>IFERROR(__xludf.DUMMYFUNCTION("""COMPUTED_VALUE"""),"Клубника арбуз")</f>
        <v>Клубника арбуз</v>
      </c>
      <c r="D279" s="18" t="str">
        <f>IFERROR(__xludf.DUMMYFUNCTION("""COMPUTED_VALUE"""),"Ежевика малина")</f>
        <v>Ежевика малина</v>
      </c>
      <c r="E279" s="18" t="str">
        <f>IFERROR(__xludf.DUMMYFUNCTION("""COMPUTED_VALUE"""),"Голубая малина виноград")</f>
        <v>Голубая малина виноград</v>
      </c>
      <c r="F279" s="18" t="str">
        <f>IFERROR(__xludf.DUMMYFUNCTION("""COMPUTED_VALUE"""),"Вишня яблоко")</f>
        <v>Вишня яблоко</v>
      </c>
      <c r="G279" s="18" t="str">
        <f>IFERROR(__xludf.DUMMYFUNCTION("""COMPUTED_VALUE"""),"Виноград лёд")</f>
        <v>Виноград лёд</v>
      </c>
      <c r="H279" s="18" t="str">
        <f>IFERROR(__xludf.DUMMYFUNCTION("""COMPUTED_VALUE"""),"Бабл гам")</f>
        <v>Бабл гам</v>
      </c>
      <c r="I279" s="18" t="str">
        <f>IFERROR(__xludf.DUMMYFUNCTION("""COMPUTED_VALUE"""),"Энергетик лайм")</f>
        <v>Энергетик лайм</v>
      </c>
      <c r="J279" s="18" t="str">
        <f>IFERROR(__xludf.DUMMYFUNCTION("""COMPUTED_VALUE"""),"Черника смородина айс")</f>
        <v>Черника смородина айс</v>
      </c>
      <c r="K279" s="18" t="str">
        <f>IFERROR(__xludf.DUMMYFUNCTION("""COMPUTED_VALUE"""),"Мохито клубничный лёд")</f>
        <v>Мохито клубничный лёд</v>
      </c>
      <c r="L279" s="18" t="str">
        <f>IFERROR(__xludf.DUMMYFUNCTION("""COMPUTED_VALUE"""),"Черная вишня лёд")</f>
        <v>Черная вишня лёд</v>
      </c>
      <c r="M279" s="18" t="str">
        <f>IFERROR(__xludf.DUMMYFUNCTION("""COMPUTED_VALUE"""),"Ананас кокос лёд")</f>
        <v>Ананас кокос лёд</v>
      </c>
      <c r="N279" s="18" t="str">
        <f>IFERROR(__xludf.DUMMYFUNCTION("""COMPUTED_VALUE"""),"Киви лёд")</f>
        <v>Киви лёд</v>
      </c>
      <c r="O279" s="18" t="str">
        <f>IFERROR(__xludf.DUMMYFUNCTION("""COMPUTED_VALUE"""),"Кислая клюква лёд")</f>
        <v>Кислая клюква лёд</v>
      </c>
      <c r="P279" s="18" t="str">
        <f>IFERROR(__xludf.DUMMYFUNCTION("""COMPUTED_VALUE"""),"Кислый скитлс лёд")</f>
        <v>Кислый скитлс лёд</v>
      </c>
      <c r="Q279" s="18" t="str">
        <f>IFERROR(__xludf.DUMMYFUNCTION("""COMPUTED_VALUE"""),"Клубника черника лёд")</f>
        <v>Клубника черника лёд</v>
      </c>
      <c r="R279" s="18" t="str">
        <f>IFERROR(__xludf.DUMMYFUNCTION("""COMPUTED_VALUE"""),"Малина смородина лёд")</f>
        <v>Малина смородина лёд</v>
      </c>
      <c r="S279" s="18" t="str">
        <f>IFERROR(__xludf.DUMMYFUNCTION("""COMPUTED_VALUE"""),"Манго лёд")</f>
        <v>Манго лёд</v>
      </c>
      <c r="T279" s="18" t="str">
        <f>IFERROR(__xludf.DUMMYFUNCTION("""COMPUTED_VALUE"""),"Малина вишня лёд")</f>
        <v>Малина вишня лёд</v>
      </c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</row>
    <row r="280">
      <c r="A280" s="18" t="str">
        <f>IFERROR(__xludf.DUMMYFUNCTION("""COMPUTED_VALUE"""),"Ягодный микс")</f>
        <v>Ягодный микс</v>
      </c>
      <c r="B280" s="18" t="str">
        <f>IFERROR(__xludf.DUMMYFUNCTION("""COMPUTED_VALUE"""),"Энергетик малина")</f>
        <v>Энергетик малина</v>
      </c>
      <c r="C280" s="18" t="str">
        <f>IFERROR(__xludf.DUMMYFUNCTION("""COMPUTED_VALUE"""),"Клубника арбуз")</f>
        <v>Клубника арбуз</v>
      </c>
      <c r="D280" s="18" t="str">
        <f>IFERROR(__xludf.DUMMYFUNCTION("""COMPUTED_VALUE"""),"Ежевика малина")</f>
        <v>Ежевика малина</v>
      </c>
      <c r="E280" s="18" t="str">
        <f>IFERROR(__xludf.DUMMYFUNCTION("""COMPUTED_VALUE"""),"Голубая малина виноград")</f>
        <v>Голубая малина виноград</v>
      </c>
      <c r="F280" s="18" t="str">
        <f>IFERROR(__xludf.DUMMYFUNCTION("""COMPUTED_VALUE"""),"Вишня яблоко")</f>
        <v>Вишня яблоко</v>
      </c>
      <c r="G280" s="18" t="str">
        <f>IFERROR(__xludf.DUMMYFUNCTION("""COMPUTED_VALUE"""),"Виноград лёд")</f>
        <v>Виноград лёд</v>
      </c>
      <c r="H280" s="18" t="str">
        <f>IFERROR(__xludf.DUMMYFUNCTION("""COMPUTED_VALUE"""),"Бабл гам")</f>
        <v>Бабл гам</v>
      </c>
      <c r="I280" s="18" t="str">
        <f>IFERROR(__xludf.DUMMYFUNCTION("""COMPUTED_VALUE"""),"Энергетик лайм")</f>
        <v>Энергетик лайм</v>
      </c>
      <c r="J280" s="18" t="str">
        <f>IFERROR(__xludf.DUMMYFUNCTION("""COMPUTED_VALUE"""),"Черника смородина айс")</f>
        <v>Черника смородина айс</v>
      </c>
      <c r="K280" s="18" t="str">
        <f>IFERROR(__xludf.DUMMYFUNCTION("""COMPUTED_VALUE"""),"Мохито клубничный лёд")</f>
        <v>Мохито клубничный лёд</v>
      </c>
      <c r="L280" s="18" t="str">
        <f>IFERROR(__xludf.DUMMYFUNCTION("""COMPUTED_VALUE"""),"Черная вишня лёд")</f>
        <v>Черная вишня лёд</v>
      </c>
      <c r="M280" s="18" t="str">
        <f>IFERROR(__xludf.DUMMYFUNCTION("""COMPUTED_VALUE"""),"Ананас кокос лёд")</f>
        <v>Ананас кокос лёд</v>
      </c>
      <c r="N280" s="18" t="str">
        <f>IFERROR(__xludf.DUMMYFUNCTION("""COMPUTED_VALUE"""),"Киви лёд")</f>
        <v>Киви лёд</v>
      </c>
      <c r="O280" s="18" t="str">
        <f>IFERROR(__xludf.DUMMYFUNCTION("""COMPUTED_VALUE"""),"Кислая клюква лёд")</f>
        <v>Кислая клюква лёд</v>
      </c>
      <c r="P280" s="18" t="str">
        <f>IFERROR(__xludf.DUMMYFUNCTION("""COMPUTED_VALUE"""),"Кислый скитлс лёд")</f>
        <v>Кислый скитлс лёд</v>
      </c>
      <c r="Q280" s="18" t="str">
        <f>IFERROR(__xludf.DUMMYFUNCTION("""COMPUTED_VALUE"""),"Клубника черника лёд")</f>
        <v>Клубника черника лёд</v>
      </c>
      <c r="R280" s="18" t="str">
        <f>IFERROR(__xludf.DUMMYFUNCTION("""COMPUTED_VALUE"""),"Малина смородина лёд")</f>
        <v>Малина смородина лёд</v>
      </c>
      <c r="S280" s="18" t="str">
        <f>IFERROR(__xludf.DUMMYFUNCTION("""COMPUTED_VALUE"""),"Манго лёд")</f>
        <v>Манго лёд</v>
      </c>
      <c r="T280" s="18" t="str">
        <f>IFERROR(__xludf.DUMMYFUNCTION("""COMPUTED_VALUE"""),"Малина вишня лёд")</f>
        <v>Малина вишня лёд</v>
      </c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</row>
    <row r="281">
      <c r="A281" s="18" t="str">
        <f>IFERROR(__xludf.DUMMYFUNCTION("""COMPUTED_VALUE"""),"Кислый малиново-грейпфрутовый швепс")</f>
        <v>Кислый малиново-грейпфрутовый швепс</v>
      </c>
      <c r="B281" s="18" t="str">
        <f>IFERROR(__xludf.DUMMYFUNCTION("""COMPUTED_VALUE"""),"Ананас апельсин")</f>
        <v>Ананас апельсин</v>
      </c>
      <c r="C281" s="18" t="str">
        <f>IFERROR(__xludf.DUMMYFUNCTION("""COMPUTED_VALUE"""),"Пинаколада")</f>
        <v>Пинаколада</v>
      </c>
      <c r="D281" s="18" t="str">
        <f>IFERROR(__xludf.DUMMYFUNCTION("""COMPUTED_VALUE"""),"Мятный бабл гам")</f>
        <v>Мятный бабл гам</v>
      </c>
      <c r="E281" s="18" t="str">
        <f>IFERROR(__xludf.DUMMYFUNCTION("""COMPUTED_VALUE"""),"Мянго драгонфрут")</f>
        <v>Мянго драгонфрут</v>
      </c>
      <c r="F281" s="18" t="str">
        <f>IFERROR(__xludf.DUMMYFUNCTION("""COMPUTED_VALUE"""),"Клубничная фанта")</f>
        <v>Клубничная фанта</v>
      </c>
      <c r="G281" s="18" t="str">
        <f>IFERROR(__xludf.DUMMYFUNCTION("""COMPUTED_VALUE"""),"Клубничная арбуз")</f>
        <v>Клубничная арбуз</v>
      </c>
      <c r="H281" s="18" t="str">
        <f>IFERROR(__xludf.DUMMYFUNCTION("""COMPUTED_VALUE"""),"Кислый скитлс")</f>
        <v>Кислый скитлс</v>
      </c>
      <c r="I281" s="18" t="str">
        <f>IFERROR(__xludf.DUMMYFUNCTION("""COMPUTED_VALUE"""),"Кислый лайм арбуз")</f>
        <v>Кислый лайм арбуз</v>
      </c>
      <c r="J281" s="18" t="str">
        <f>IFERROR(__xludf.DUMMYFUNCTION("""COMPUTED_VALUE"""),"Тропический банан")</f>
        <v>Тропический банан</v>
      </c>
      <c r="K281" s="18" t="str">
        <f>IFERROR(__xludf.DUMMYFUNCTION("""COMPUTED_VALUE"""),"Яблочный энергетик")</f>
        <v>Яблочный энергетик</v>
      </c>
      <c r="L281" s="18" t="str">
        <f>IFERROR(__xludf.DUMMYFUNCTION("""COMPUTED_VALUE"""),"Барбарисовый лимонад")</f>
        <v>Барбарисовый лимонад</v>
      </c>
      <c r="M281" s="18" t="str">
        <f>IFERROR(__xludf.DUMMYFUNCTION("""COMPUTED_VALUE"""),"Лимонад виноград вишня")</f>
        <v>Лимонад виноград вишня</v>
      </c>
      <c r="N281" s="18" t="str">
        <f>IFERROR(__xludf.DUMMYFUNCTION("""COMPUTED_VALUE"""),"Розовый лимонад")</f>
        <v>Розовый лимонад</v>
      </c>
      <c r="O281" s="18" t="str">
        <f>IFERROR(__xludf.DUMMYFUNCTION("""COMPUTED_VALUE"""),"Двойной манго")</f>
        <v>Двойной манго</v>
      </c>
      <c r="P281" s="18" t="str">
        <f>IFERROR(__xludf.DUMMYFUNCTION("""COMPUTED_VALUE"""),"Лесные ягоды ")</f>
        <v>Лесные ягоды </v>
      </c>
      <c r="Q281" s="18" t="str">
        <f>IFERROR(__xludf.DUMMYFUNCTION("""COMPUTED_VALUE"""),"Ежевика малина ")</f>
        <v>Ежевика малина </v>
      </c>
      <c r="R281" s="18" t="str">
        <f>IFERROR(__xludf.DUMMYFUNCTION("""COMPUTED_VALUE"""),"Смородиновый лимонад")</f>
        <v>Смородиновый лимонад</v>
      </c>
      <c r="S281" s="18" t="str">
        <f>IFERROR(__xludf.DUMMYFUNCTION("""COMPUTED_VALUE"""),"Кола вишня")</f>
        <v>Кола вишня</v>
      </c>
      <c r="T281" s="18" t="str">
        <f>IFERROR(__xludf.DUMMYFUNCTION("""COMPUTED_VALUE"""),"Манго арбуз")</f>
        <v>Манго арбуз</v>
      </c>
      <c r="U281" s="18" t="str">
        <f>IFERROR(__xludf.DUMMYFUNCTION("""COMPUTED_VALUE"""),"Алоэ виноград")</f>
        <v>Алоэ виноград</v>
      </c>
      <c r="V281" s="18" t="str">
        <f>IFERROR(__xludf.DUMMYFUNCTION("""COMPUTED_VALUE"""),"Банан клубника")</f>
        <v>Банан клубника</v>
      </c>
      <c r="W281" s="18" t="str">
        <f>IFERROR(__xludf.DUMMYFUNCTION("""COMPUTED_VALUE"""),"Малиновый мармелад")</f>
        <v>Малиновый мармелад</v>
      </c>
      <c r="X281" s="18" t="str">
        <f>IFERROR(__xludf.DUMMYFUNCTION("""COMPUTED_VALUE"""),"Клубника киви")</f>
        <v>Клубника киви</v>
      </c>
      <c r="Y281" s="18" t="str">
        <f>IFERROR(__xludf.DUMMYFUNCTION("""COMPUTED_VALUE"""),"Клюква лайм")</f>
        <v>Клюква лайм</v>
      </c>
      <c r="Z281" s="18" t="str">
        <f>IFERROR(__xludf.DUMMYFUNCTION("""COMPUTED_VALUE"""),"Гуава ананас")</f>
        <v>Гуава ананас</v>
      </c>
      <c r="AA281" s="18" t="str">
        <f>IFERROR(__xludf.DUMMYFUNCTION("""COMPUTED_VALUE"""),"Морс")</f>
        <v>Морс</v>
      </c>
      <c r="AB281" s="18" t="str">
        <f>IFERROR(__xludf.DUMMYFUNCTION("""COMPUTED_VALUE"""),"Красный апельсин")</f>
        <v>Красный апельсин</v>
      </c>
      <c r="AC281" s="18" t="str">
        <f>IFERROR(__xludf.DUMMYFUNCTION("""COMPUTED_VALUE"""),"Арбузная жвачка")</f>
        <v>Арбузная жвачка</v>
      </c>
      <c r="AD281" s="18" t="str">
        <f>IFERROR(__xludf.DUMMYFUNCTION("""COMPUTED_VALUE"""),"Смородина Виноград")</f>
        <v>Смородина Виноград</v>
      </c>
      <c r="AE281" s="18" t="str">
        <f>IFERROR(__xludf.DUMMYFUNCTION("""COMPUTED_VALUE"""),"Гранатовая Мармелад")</f>
        <v>Гранатовая Мармелад</v>
      </c>
      <c r="AF281" s="18" t="str">
        <f>IFERROR(__xludf.DUMMYFUNCTION("""COMPUTED_VALUE"""),"Яблоко Киви")</f>
        <v>Яблоко Киви</v>
      </c>
      <c r="AG281" s="18" t="str">
        <f>IFERROR(__xludf.DUMMYFUNCTION("""COMPUTED_VALUE"""),"Клубника Ежевика")</f>
        <v>Клубника Ежевика</v>
      </c>
      <c r="AH281" s="18" t="str">
        <f>IFERROR(__xludf.DUMMYFUNCTION("""COMPUTED_VALUE"""),"Клубничный Коктейль")</f>
        <v>Клубничный Коктейль</v>
      </c>
      <c r="AI281" s="18" t="str">
        <f>IFERROR(__xludf.DUMMYFUNCTION("""COMPUTED_VALUE"""),"Клюква Земляника ")</f>
        <v>Клюква Земляника </v>
      </c>
      <c r="AJ281" s="18" t="str">
        <f>IFERROR(__xludf.DUMMYFUNCTION("""COMPUTED_VALUE"""),"Какос Дыня")</f>
        <v>Какос Дыня</v>
      </c>
      <c r="AK281" s="18" t="str">
        <f>IFERROR(__xludf.DUMMYFUNCTION("""COMPUTED_VALUE"""),"Маракуйя мандарин")</f>
        <v>Маракуйя мандарин</v>
      </c>
      <c r="AL281" s="18" t="str">
        <f>IFERROR(__xludf.DUMMYFUNCTION("""COMPUTED_VALUE"""),"Персик кактус")</f>
        <v>Персик кактус</v>
      </c>
      <c r="AM281" s="18" t="str">
        <f>IFERROR(__xludf.DUMMYFUNCTION("""COMPUTED_VALUE"""),"Спрайт")</f>
        <v>Спрайт</v>
      </c>
      <c r="AN281" s="18" t="str">
        <f>IFERROR(__xludf.DUMMYFUNCTION("""COMPUTED_VALUE"""),"Черничная фанта")</f>
        <v>Черничная фанта</v>
      </c>
      <c r="AO281" s="18" t="str">
        <f>IFERROR(__xludf.DUMMYFUNCTION("""COMPUTED_VALUE"""),"Ягодная жвачка")</f>
        <v>Ягодная жвачка</v>
      </c>
      <c r="AP281" s="18" t="str">
        <f>IFERROR(__xludf.DUMMYFUNCTION("""COMPUTED_VALUE"""),"Ягодный энергетик")</f>
        <v>Ягодный энергетик</v>
      </c>
      <c r="AQ281" s="18" t="str">
        <f>IFERROR(__xludf.DUMMYFUNCTION("""COMPUTED_VALUE"""),"Ягодный пунш ")</f>
        <v>Ягодный пунш </v>
      </c>
      <c r="AR281" s="18" t="str">
        <f>IFERROR(__xludf.DUMMYFUNCTION("""COMPUTED_VALUE"""),"Виноградный холс")</f>
        <v>Виноградный холс</v>
      </c>
      <c r="AS281" s="18" t="str">
        <f>IFERROR(__xludf.DUMMYFUNCTION("""COMPUTED_VALUE"""),"Грейпфрут смородина")</f>
        <v>Грейпфрут смородина</v>
      </c>
      <c r="AT281" s="18" t="str">
        <f>IFERROR(__xludf.DUMMYFUNCTION("""COMPUTED_VALUE"""),"Дыня персик")</f>
        <v>Дыня персик</v>
      </c>
      <c r="AU281" s="18" t="str">
        <f>IFERROR(__xludf.DUMMYFUNCTION("""COMPUTED_VALUE"""),"Земляника виноград")</f>
        <v>Земляника виноград</v>
      </c>
      <c r="AV281" s="18" t="str">
        <f>IFERROR(__xludf.DUMMYFUNCTION("""COMPUTED_VALUE"""),"Киви маракуйя гуава")</f>
        <v>Киви маракуйя гуава</v>
      </c>
      <c r="AW281" s="18" t="str">
        <f>IFERROR(__xludf.DUMMYFUNCTION("""COMPUTED_VALUE"""),"Кислые вишнёвые червячки")</f>
        <v>Кислые вишнёвые червячки</v>
      </c>
      <c r="AX281" s="18" t="str">
        <f>IFERROR(__xludf.DUMMYFUNCTION("""COMPUTED_VALUE"""),"Кислые чернично-малиновое червячки")</f>
        <v>Кислые чернично-малиновое червячки</v>
      </c>
    </row>
    <row r="282">
      <c r="A282" s="18" t="str">
        <f>IFERROR(__xludf.DUMMYFUNCTION("""COMPUTED_VALUE"""),"0.4")</f>
        <v>0.4</v>
      </c>
      <c r="B282" s="18" t="str">
        <f>IFERROR(__xludf.DUMMYFUNCTION("""COMPUTED_VALUE"""),"0.6")</f>
        <v>0.6</v>
      </c>
      <c r="C282" s="18" t="str">
        <f>IFERROR(__xludf.DUMMYFUNCTION("""COMPUTED_VALUE"""),"0.7")</f>
        <v>0.7</v>
      </c>
      <c r="D282" s="18" t="str">
        <f>IFERROR(__xludf.DUMMYFUNCTION("""COMPUTED_VALUE"""),"0.8")</f>
        <v>0.8</v>
      </c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</row>
    <row r="283">
      <c r="A283" s="18" t="str">
        <f>IFERROR(__xludf.DUMMYFUNCTION("""COMPUTED_VALUE"""),"0.7")</f>
        <v>0.7</v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</row>
    <row r="284">
      <c r="A284" s="18" t="str">
        <f>IFERROR(__xludf.DUMMYFUNCTION("""COMPUTED_VALUE"""),"Арбуз Малина ")</f>
        <v>Арбуз Малина </v>
      </c>
      <c r="B284" s="18" t="str">
        <f>IFERROR(__xludf.DUMMYFUNCTION("""COMPUTED_VALUE"""),"Банан Кокос ")</f>
        <v>Банан Кокос </v>
      </c>
      <c r="C284" s="18" t="str">
        <f>IFERROR(__xludf.DUMMYFUNCTION("""COMPUTED_VALUE"""),"Барбарисовый Энергетик ")</f>
        <v>Барбарисовый Энергетик </v>
      </c>
      <c r="D284" s="18" t="str">
        <f>IFERROR(__xludf.DUMMYFUNCTION("""COMPUTED_VALUE"""),"Виноградный Энергетик")</f>
        <v>Виноградный Энергетик</v>
      </c>
      <c r="E284" s="18" t="str">
        <f>IFERROR(__xludf.DUMMYFUNCTION("""COMPUTED_VALUE"""),"Гранат Клубника ")</f>
        <v>Гранат Клубника </v>
      </c>
      <c r="F284" s="18" t="str">
        <f>IFERROR(__xludf.DUMMYFUNCTION("""COMPUTED_VALUE"""),"Гранат Смородина ")</f>
        <v>Гранат Смородина </v>
      </c>
      <c r="G284" s="18" t="str">
        <f>IFERROR(__xludf.DUMMYFUNCTION("""COMPUTED_VALUE"""),"Грейпфрутовый Швепс ")</f>
        <v>Грейпфрутовый Швепс </v>
      </c>
      <c r="H284" s="18" t="str">
        <f>IFERROR(__xludf.DUMMYFUNCTION("""COMPUTED_VALUE"""),"Земляника Драгонфрут ")</f>
        <v>Земляника Драгонфрут </v>
      </c>
      <c r="I284" s="18" t="str">
        <f>IFERROR(__xludf.DUMMYFUNCTION("""COMPUTED_VALUE"""),"Киви Личи ")</f>
        <v>Киви Личи </v>
      </c>
      <c r="J284" s="18" t="str">
        <f>IFERROR(__xludf.DUMMYFUNCTION("""COMPUTED_VALUE"""),"Киви Маракуйя Гуава ")</f>
        <v>Киви Маракуйя Гуава </v>
      </c>
      <c r="K284" s="18" t="str">
        <f>IFERROR(__xludf.DUMMYFUNCTION("""COMPUTED_VALUE"""),"Клубника Банан ")</f>
        <v>Клубника Банан </v>
      </c>
      <c r="L284" s="18" t="str">
        <f>IFERROR(__xludf.DUMMYFUNCTION("""COMPUTED_VALUE"""),"Клубника Вишня ")</f>
        <v>Клубника Вишня </v>
      </c>
      <c r="M284" s="18" t="str">
        <f>IFERROR(__xludf.DUMMYFUNCTION("""COMPUTED_VALUE"""),"Клубника Земляника ")</f>
        <v>Клубника Земляника </v>
      </c>
      <c r="N284" s="18" t="str">
        <f>IFERROR(__xludf.DUMMYFUNCTION("""COMPUTED_VALUE"""),"Клубничный Мохито ")</f>
        <v>Клубничный Мохито </v>
      </c>
      <c r="O284" s="18" t="str">
        <f>IFERROR(__xludf.DUMMYFUNCTION("""COMPUTED_VALUE"""),"Манго Грейпфрут ")</f>
        <v>Манго Грейпфрут </v>
      </c>
      <c r="P284" s="18" t="str">
        <f>IFERROR(__xludf.DUMMYFUNCTION("""COMPUTED_VALUE"""),"Манго Персик Личи ")</f>
        <v>Манго Персик Личи </v>
      </c>
      <c r="Q284" s="18" t="str">
        <f>IFERROR(__xludf.DUMMYFUNCTION("""COMPUTED_VALUE"""),"Персик Бабл Гам ")</f>
        <v>Персик Бабл Гам </v>
      </c>
      <c r="R284" s="18" t="str">
        <f>IFERROR(__xludf.DUMMYFUNCTION("""COMPUTED_VALUE"""),"Садовые Ягоды ")</f>
        <v>Садовые Ягоды </v>
      </c>
      <c r="S284" s="18" t="str">
        <f>IFERROR(__xludf.DUMMYFUNCTION("""COMPUTED_VALUE"""),"Скитлс Лимон Лайм 2")</f>
        <v>Скитлс Лимон Лайм 2</v>
      </c>
      <c r="T284" s="18" t="str">
        <f>IFERROR(__xludf.DUMMYFUNCTION("""COMPUTED_VALUE"""),"Смородина Мармелад 1")</f>
        <v>Смородина Мармелад 1</v>
      </c>
      <c r="U284" s="18" t="str">
        <f>IFERROR(__xludf.DUMMYFUNCTION("""COMPUTED_VALUE"""),"Темная Вишня 1")</f>
        <v>Темная Вишня 1</v>
      </c>
      <c r="V284" s="18" t="str">
        <f>IFERROR(__xludf.DUMMYFUNCTION("""COMPUTED_VALUE"""),"Фруктовые Пластинки 1")</f>
        <v>Фруктовые Пластинки 1</v>
      </c>
      <c r="W284" s="18" t="str">
        <f>IFERROR(__xludf.DUMMYFUNCTION("""COMPUTED_VALUE"""),"Черника Ежевика 1")</f>
        <v>Черника Ежевика 1</v>
      </c>
      <c r="X284" s="18" t="str">
        <f>IFERROR(__xludf.DUMMYFUNCTION("""COMPUTED_VALUE"""),"Черника Малина 1")</f>
        <v>Черника Малина 1</v>
      </c>
      <c r="Y284" s="18" t="str">
        <f>IFERROR(__xludf.DUMMYFUNCTION("""COMPUTED_VALUE"""),"Черника Мята 2")</f>
        <v>Черника Мята 2</v>
      </c>
      <c r="Z284" s="18" t="str">
        <f>IFERROR(__xludf.DUMMYFUNCTION("""COMPUTED_VALUE"""),"Яблоко Виноград 2")</f>
        <v>Яблоко Виноград 2</v>
      </c>
      <c r="AA284" s="18" t="str">
        <f>IFERROR(__xludf.DUMMYFUNCTION("""COMPUTED_VALUE"""),"Яблоко Малина 4")</f>
        <v>Яблоко Малина 4</v>
      </c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</row>
    <row r="285">
      <c r="A285" s="18" t="str">
        <f>IFERROR(__xludf.DUMMYFUNCTION("""COMPUTED_VALUE"""),"0.4")</f>
        <v>0.4</v>
      </c>
      <c r="B285" s="18" t="str">
        <f>IFERROR(__xludf.DUMMYFUNCTION("""COMPUTED_VALUE"""),"0.6")</f>
        <v>0.6</v>
      </c>
      <c r="C285" s="18" t="str">
        <f>IFERROR(__xludf.DUMMYFUNCTION("""COMPUTED_VALUE"""),"0.7")</f>
        <v>0.7</v>
      </c>
      <c r="D285" s="18" t="str">
        <f>IFERROR(__xludf.DUMMYFUNCTION("""COMPUTED_VALUE"""),"0.8")</f>
        <v>0.8</v>
      </c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</row>
    <row r="286">
      <c r="A286" s="18" t="str">
        <f>IFERROR(__xludf.DUMMYFUNCTION("""COMPUTED_VALUE"""),"Ягодный микс")</f>
        <v>Ягодный микс</v>
      </c>
      <c r="B286" s="18" t="str">
        <f>IFERROR(__xludf.DUMMYFUNCTION("""COMPUTED_VALUE"""),"Энергетик малина")</f>
        <v>Энергетик малина</v>
      </c>
      <c r="C286" s="18" t="str">
        <f>IFERROR(__xludf.DUMMYFUNCTION("""COMPUTED_VALUE"""),"Клубника арбуз")</f>
        <v>Клубника арбуз</v>
      </c>
      <c r="D286" s="18" t="str">
        <f>IFERROR(__xludf.DUMMYFUNCTION("""COMPUTED_VALUE"""),"Ежевика малина")</f>
        <v>Ежевика малина</v>
      </c>
      <c r="E286" s="18" t="str">
        <f>IFERROR(__xludf.DUMMYFUNCTION("""COMPUTED_VALUE"""),"Голубая малина виноград")</f>
        <v>Голубая малина виноград</v>
      </c>
      <c r="F286" s="18" t="str">
        <f>IFERROR(__xludf.DUMMYFUNCTION("""COMPUTED_VALUE"""),"Вишня яблоко")</f>
        <v>Вишня яблоко</v>
      </c>
      <c r="G286" s="18" t="str">
        <f>IFERROR(__xludf.DUMMYFUNCTION("""COMPUTED_VALUE"""),"Виноград лёд")</f>
        <v>Виноград лёд</v>
      </c>
      <c r="H286" s="18" t="str">
        <f>IFERROR(__xludf.DUMMYFUNCTION("""COMPUTED_VALUE"""),"Бабл гам")</f>
        <v>Бабл гам</v>
      </c>
      <c r="I286" s="18" t="str">
        <f>IFERROR(__xludf.DUMMYFUNCTION("""COMPUTED_VALUE"""),"Энергетик лайм")</f>
        <v>Энергетик лайм</v>
      </c>
      <c r="J286" s="18" t="str">
        <f>IFERROR(__xludf.DUMMYFUNCTION("""COMPUTED_VALUE"""),"Черника смородина айс")</f>
        <v>Черника смородина айс</v>
      </c>
      <c r="K286" s="18" t="str">
        <f>IFERROR(__xludf.DUMMYFUNCTION("""COMPUTED_VALUE"""),"Мохито клубничный лёд")</f>
        <v>Мохито клубничный лёд</v>
      </c>
      <c r="L286" s="18" t="str">
        <f>IFERROR(__xludf.DUMMYFUNCTION("""COMPUTED_VALUE"""),"Черная вишня лёд")</f>
        <v>Черная вишня лёд</v>
      </c>
      <c r="M286" s="18" t="str">
        <f>IFERROR(__xludf.DUMMYFUNCTION("""COMPUTED_VALUE"""),"Ананас кокос лёд")</f>
        <v>Ананас кокос лёд</v>
      </c>
      <c r="N286" s="18" t="str">
        <f>IFERROR(__xludf.DUMMYFUNCTION("""COMPUTED_VALUE"""),"Киви лёд")</f>
        <v>Киви лёд</v>
      </c>
      <c r="O286" s="18" t="str">
        <f>IFERROR(__xludf.DUMMYFUNCTION("""COMPUTED_VALUE"""),"Кислая клюква лёд")</f>
        <v>Кислая клюква лёд</v>
      </c>
      <c r="P286" s="18" t="str">
        <f>IFERROR(__xludf.DUMMYFUNCTION("""COMPUTED_VALUE"""),"Кислый скитлс лёд")</f>
        <v>Кислый скитлс лёд</v>
      </c>
      <c r="Q286" s="18" t="str">
        <f>IFERROR(__xludf.DUMMYFUNCTION("""COMPUTED_VALUE"""),"Клубника черника лёд")</f>
        <v>Клубника черника лёд</v>
      </c>
      <c r="R286" s="18" t="str">
        <f>IFERROR(__xludf.DUMMYFUNCTION("""COMPUTED_VALUE"""),"Малина смородина лёд")</f>
        <v>Малина смородина лёд</v>
      </c>
      <c r="S286" s="18" t="str">
        <f>IFERROR(__xludf.DUMMYFUNCTION("""COMPUTED_VALUE"""),"Манго лёд")</f>
        <v>Манго лёд</v>
      </c>
      <c r="T286" s="18" t="str">
        <f>IFERROR(__xludf.DUMMYFUNCTION("""COMPUTED_VALUE"""),"Малина вишня лёд")</f>
        <v>Малина вишня лёд</v>
      </c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</row>
    <row r="287">
      <c r="A287" s="18" t="str">
        <f>IFERROR(__xludf.DUMMYFUNCTION("""COMPUTED_VALUE"""),"Ягодный микс")</f>
        <v>Ягодный микс</v>
      </c>
      <c r="B287" s="18" t="str">
        <f>IFERROR(__xludf.DUMMYFUNCTION("""COMPUTED_VALUE"""),"Энергетик малина")</f>
        <v>Энергетик малина</v>
      </c>
      <c r="C287" s="18" t="str">
        <f>IFERROR(__xludf.DUMMYFUNCTION("""COMPUTED_VALUE"""),"Клубника арбуз")</f>
        <v>Клубника арбуз</v>
      </c>
      <c r="D287" s="18" t="str">
        <f>IFERROR(__xludf.DUMMYFUNCTION("""COMPUTED_VALUE"""),"Ежевика малина")</f>
        <v>Ежевика малина</v>
      </c>
      <c r="E287" s="18" t="str">
        <f>IFERROR(__xludf.DUMMYFUNCTION("""COMPUTED_VALUE"""),"Голубая малина виноград")</f>
        <v>Голубая малина виноград</v>
      </c>
      <c r="F287" s="18" t="str">
        <f>IFERROR(__xludf.DUMMYFUNCTION("""COMPUTED_VALUE"""),"Вишня яблоко")</f>
        <v>Вишня яблоко</v>
      </c>
      <c r="G287" s="18" t="str">
        <f>IFERROR(__xludf.DUMMYFUNCTION("""COMPUTED_VALUE"""),"Виноград лёд")</f>
        <v>Виноград лёд</v>
      </c>
      <c r="H287" s="18" t="str">
        <f>IFERROR(__xludf.DUMMYFUNCTION("""COMPUTED_VALUE"""),"Бабл гам")</f>
        <v>Бабл гам</v>
      </c>
      <c r="I287" s="18" t="str">
        <f>IFERROR(__xludf.DUMMYFUNCTION("""COMPUTED_VALUE"""),"Энергетик лайм")</f>
        <v>Энергетик лайм</v>
      </c>
      <c r="J287" s="18" t="str">
        <f>IFERROR(__xludf.DUMMYFUNCTION("""COMPUTED_VALUE"""),"Черника смородина айс")</f>
        <v>Черника смородина айс</v>
      </c>
      <c r="K287" s="18" t="str">
        <f>IFERROR(__xludf.DUMMYFUNCTION("""COMPUTED_VALUE"""),"Мохито клубничный лёд")</f>
        <v>Мохито клубничный лёд</v>
      </c>
      <c r="L287" s="18" t="str">
        <f>IFERROR(__xludf.DUMMYFUNCTION("""COMPUTED_VALUE"""),"Черная вишня лёд")</f>
        <v>Черная вишня лёд</v>
      </c>
      <c r="M287" s="18" t="str">
        <f>IFERROR(__xludf.DUMMYFUNCTION("""COMPUTED_VALUE"""),"Ананас кокос лёд")</f>
        <v>Ананас кокос лёд</v>
      </c>
      <c r="N287" s="18" t="str">
        <f>IFERROR(__xludf.DUMMYFUNCTION("""COMPUTED_VALUE"""),"Киви лёд")</f>
        <v>Киви лёд</v>
      </c>
      <c r="O287" s="18" t="str">
        <f>IFERROR(__xludf.DUMMYFUNCTION("""COMPUTED_VALUE"""),"Кислая клюква лёд")</f>
        <v>Кислая клюква лёд</v>
      </c>
      <c r="P287" s="18" t="str">
        <f>IFERROR(__xludf.DUMMYFUNCTION("""COMPUTED_VALUE"""),"Кислый скитлс лёд")</f>
        <v>Кислый скитлс лёд</v>
      </c>
      <c r="Q287" s="18" t="str">
        <f>IFERROR(__xludf.DUMMYFUNCTION("""COMPUTED_VALUE"""),"Клубника черника лёд")</f>
        <v>Клубника черника лёд</v>
      </c>
      <c r="R287" s="18" t="str">
        <f>IFERROR(__xludf.DUMMYFUNCTION("""COMPUTED_VALUE"""),"Малина смородина лёд")</f>
        <v>Малина смородина лёд</v>
      </c>
      <c r="S287" s="18" t="str">
        <f>IFERROR(__xludf.DUMMYFUNCTION("""COMPUTED_VALUE"""),"Манго лёд")</f>
        <v>Манго лёд</v>
      </c>
      <c r="T287" s="18" t="str">
        <f>IFERROR(__xludf.DUMMYFUNCTION("""COMPUTED_VALUE"""),"Малина вишня лёд")</f>
        <v>Малина вишня лёд</v>
      </c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</row>
    <row r="288">
      <c r="A288" s="18" t="str">
        <f>IFERROR(__xludf.DUMMYFUNCTION("""COMPUTED_VALUE"""),"Ягодный микс")</f>
        <v>Ягодный микс</v>
      </c>
      <c r="B288" s="18" t="str">
        <f>IFERROR(__xludf.DUMMYFUNCTION("""COMPUTED_VALUE"""),"Энергетик малина")</f>
        <v>Энергетик малина</v>
      </c>
      <c r="C288" s="18" t="str">
        <f>IFERROR(__xludf.DUMMYFUNCTION("""COMPUTED_VALUE"""),"Клубника арбуз")</f>
        <v>Клубника арбуз</v>
      </c>
      <c r="D288" s="18" t="str">
        <f>IFERROR(__xludf.DUMMYFUNCTION("""COMPUTED_VALUE"""),"Ежевика малина")</f>
        <v>Ежевика малина</v>
      </c>
      <c r="E288" s="18" t="str">
        <f>IFERROR(__xludf.DUMMYFUNCTION("""COMPUTED_VALUE"""),"Голубая малина виноград")</f>
        <v>Голубая малина виноград</v>
      </c>
      <c r="F288" s="18" t="str">
        <f>IFERROR(__xludf.DUMMYFUNCTION("""COMPUTED_VALUE"""),"Вишня яблоко")</f>
        <v>Вишня яблоко</v>
      </c>
      <c r="G288" s="18" t="str">
        <f>IFERROR(__xludf.DUMMYFUNCTION("""COMPUTED_VALUE"""),"Виноград лёд")</f>
        <v>Виноград лёд</v>
      </c>
      <c r="H288" s="18" t="str">
        <f>IFERROR(__xludf.DUMMYFUNCTION("""COMPUTED_VALUE"""),"Бабл гам")</f>
        <v>Бабл гам</v>
      </c>
      <c r="I288" s="18" t="str">
        <f>IFERROR(__xludf.DUMMYFUNCTION("""COMPUTED_VALUE"""),"Энергетик лайм")</f>
        <v>Энергетик лайм</v>
      </c>
      <c r="J288" s="18" t="str">
        <f>IFERROR(__xludf.DUMMYFUNCTION("""COMPUTED_VALUE"""),"Черника смородина айс")</f>
        <v>Черника смородина айс</v>
      </c>
      <c r="K288" s="18" t="str">
        <f>IFERROR(__xludf.DUMMYFUNCTION("""COMPUTED_VALUE"""),"Мохито клубничный лёд")</f>
        <v>Мохито клубничный лёд</v>
      </c>
      <c r="L288" s="18" t="str">
        <f>IFERROR(__xludf.DUMMYFUNCTION("""COMPUTED_VALUE"""),"Черная вишня лёд")</f>
        <v>Черная вишня лёд</v>
      </c>
      <c r="M288" s="18" t="str">
        <f>IFERROR(__xludf.DUMMYFUNCTION("""COMPUTED_VALUE"""),"Ананас кокос лёд")</f>
        <v>Ананас кокос лёд</v>
      </c>
      <c r="N288" s="18" t="str">
        <f>IFERROR(__xludf.DUMMYFUNCTION("""COMPUTED_VALUE"""),"Киви лёд")</f>
        <v>Киви лёд</v>
      </c>
      <c r="O288" s="18" t="str">
        <f>IFERROR(__xludf.DUMMYFUNCTION("""COMPUTED_VALUE"""),"Кислая клюква лёд")</f>
        <v>Кислая клюква лёд</v>
      </c>
      <c r="P288" s="18" t="str">
        <f>IFERROR(__xludf.DUMMYFUNCTION("""COMPUTED_VALUE"""),"Кислый скитлс лёд")</f>
        <v>Кислый скитлс лёд</v>
      </c>
      <c r="Q288" s="18" t="str">
        <f>IFERROR(__xludf.DUMMYFUNCTION("""COMPUTED_VALUE"""),"Клубника черника лёд")</f>
        <v>Клубника черника лёд</v>
      </c>
      <c r="R288" s="18" t="str">
        <f>IFERROR(__xludf.DUMMYFUNCTION("""COMPUTED_VALUE"""),"Малина смородина лёд")</f>
        <v>Малина смородина лёд</v>
      </c>
      <c r="S288" s="18" t="str">
        <f>IFERROR(__xludf.DUMMYFUNCTION("""COMPUTED_VALUE"""),"Манго лёд")</f>
        <v>Манго лёд</v>
      </c>
      <c r="T288" s="18" t="str">
        <f>IFERROR(__xludf.DUMMYFUNCTION("""COMPUTED_VALUE"""),"Малина вишня лёд")</f>
        <v>Малина вишня лёд</v>
      </c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</row>
    <row r="289">
      <c r="A289" s="18" t="str">
        <f>IFERROR(__xludf.DUMMYFUNCTION("""COMPUTED_VALUE"""),"Лесные ягоды")</f>
        <v>Лесные ягоды</v>
      </c>
      <c r="B289" s="18" t="str">
        <f>IFERROR(__xludf.DUMMYFUNCTION("""COMPUTED_VALUE"""),"Алоэ виноград ")</f>
        <v>Алоэ виноград </v>
      </c>
      <c r="C289" s="18" t="str">
        <f>IFERROR(__xludf.DUMMYFUNCTION("""COMPUTED_VALUE"""),"Апельсиновый адреналин")</f>
        <v>Апельсиновый адреналин</v>
      </c>
      <c r="D289" s="18" t="str">
        <f>IFERROR(__xludf.DUMMYFUNCTION("""COMPUTED_VALUE"""),"Клюква лайм")</f>
        <v>Клюква лайм</v>
      </c>
      <c r="E289" s="18" t="str">
        <f>IFERROR(__xludf.DUMMYFUNCTION("""COMPUTED_VALUE"""),"Виноградная фанта ")</f>
        <v>Виноградная фанта </v>
      </c>
      <c r="F289" s="18" t="str">
        <f>IFERROR(__xludf.DUMMYFUNCTION("""COMPUTED_VALUE"""),"Зеленый чай лемонграсс")</f>
        <v>Зеленый чай лемонграсс</v>
      </c>
      <c r="G289" s="18" t="str">
        <f>IFERROR(__xludf.DUMMYFUNCTION("""COMPUTED_VALUE"""),"Малина арбуз")</f>
        <v>Малина арбуз</v>
      </c>
      <c r="H289" s="18" t="str">
        <f>IFERROR(__xludf.DUMMYFUNCTION("""COMPUTED_VALUE"""),"Ананас персик")</f>
        <v>Ананас персик</v>
      </c>
      <c r="I289" s="18" t="str">
        <f>IFERROR(__xludf.DUMMYFUNCTION("""COMPUTED_VALUE"""),"Клубничный мохито ")</f>
        <v>Клубничный мохито </v>
      </c>
      <c r="J289" s="18" t="str">
        <f>IFERROR(__xludf.DUMMYFUNCTION("""COMPUTED_VALUE"""),"Яблоко лайм")</f>
        <v>Яблоко лайм</v>
      </c>
      <c r="K289" s="18" t="str">
        <f>IFERROR(__xludf.DUMMYFUNCTION("""COMPUTED_VALUE"""),"Спрайт арбуз лайм ")</f>
        <v>Спрайт арбуз лайм </v>
      </c>
      <c r="L289" s="18" t="str">
        <f>IFERROR(__xludf.DUMMYFUNCTION("""COMPUTED_VALUE"""),"Черничная фанта")</f>
        <v>Черничная фанта</v>
      </c>
      <c r="M289" s="18" t="str">
        <f>IFERROR(__xludf.DUMMYFUNCTION("""COMPUTED_VALUE"""),"Чёрная смородина")</f>
        <v>Чёрная смородина</v>
      </c>
      <c r="N289" s="18" t="str">
        <f>IFERROR(__xludf.DUMMYFUNCTION("""COMPUTED_VALUE"""),"Червячки голубика малина")</f>
        <v>Червячки голубика малина</v>
      </c>
      <c r="O289" s="18" t="str">
        <f>IFERROR(__xludf.DUMMYFUNCTION("""COMPUTED_VALUE"""),"Малина смородина ")</f>
        <v>Малина смородина </v>
      </c>
      <c r="P289" s="18" t="str">
        <f>IFERROR(__xludf.DUMMYFUNCTION("""COMPUTED_VALUE"""),"Черника лайм ")</f>
        <v>Черника лайм </v>
      </c>
      <c r="Q289" s="18" t="str">
        <f>IFERROR(__xludf.DUMMYFUNCTION("""COMPUTED_VALUE"""),"Виноградный чупа чупс")</f>
        <v>Виноградный чупа чупс</v>
      </c>
      <c r="R289" s="18" t="str">
        <f>IFERROR(__xludf.DUMMYFUNCTION("""COMPUTED_VALUE"""),"Киви лайм")</f>
        <v>Киви лайм</v>
      </c>
      <c r="S289" s="18" t="str">
        <f>IFERROR(__xludf.DUMMYFUNCTION("""COMPUTED_VALUE"""),"Ягодный морс")</f>
        <v>Ягодный морс</v>
      </c>
      <c r="T289" s="18" t="str">
        <f>IFERROR(__xludf.DUMMYFUNCTION("""COMPUTED_VALUE"""),"Фруктовый скитлс")</f>
        <v>Фруктовый скитлс</v>
      </c>
      <c r="U289" s="18" t="str">
        <f>IFERROR(__xludf.DUMMYFUNCTION("""COMPUTED_VALUE"""),"черника лимон ")</f>
        <v>черника лимон </v>
      </c>
      <c r="V289" s="18" t="str">
        <f>IFERROR(__xludf.DUMMYFUNCTION("""COMPUTED_VALUE"""),"Вишнёвая бомба")</f>
        <v>Вишнёвая бомба</v>
      </c>
      <c r="W289" s="18" t="str">
        <f>IFERROR(__xludf.DUMMYFUNCTION("""COMPUTED_VALUE"""),"Тропический манго")</f>
        <v>Тропический манго</v>
      </c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</row>
    <row r="290">
      <c r="A290" s="18" t="str">
        <f>IFERROR(__xludf.DUMMYFUNCTION("""COMPUTED_VALUE"""),"Лесные ягоды")</f>
        <v>Лесные ягоды</v>
      </c>
      <c r="B290" s="18" t="str">
        <f>IFERROR(__xludf.DUMMYFUNCTION("""COMPUTED_VALUE"""),"Алоэ виноград ")</f>
        <v>Алоэ виноград </v>
      </c>
      <c r="C290" s="18" t="str">
        <f>IFERROR(__xludf.DUMMYFUNCTION("""COMPUTED_VALUE"""),"Апельсиновый адреналин")</f>
        <v>Апельсиновый адреналин</v>
      </c>
      <c r="D290" s="18" t="str">
        <f>IFERROR(__xludf.DUMMYFUNCTION("""COMPUTED_VALUE"""),"Клюква лайм")</f>
        <v>Клюква лайм</v>
      </c>
      <c r="E290" s="18" t="str">
        <f>IFERROR(__xludf.DUMMYFUNCTION("""COMPUTED_VALUE"""),"Виноградная фанта ")</f>
        <v>Виноградная фанта </v>
      </c>
      <c r="F290" s="18" t="str">
        <f>IFERROR(__xludf.DUMMYFUNCTION("""COMPUTED_VALUE"""),"Зеленый чай лемонграсс")</f>
        <v>Зеленый чай лемонграсс</v>
      </c>
      <c r="G290" s="18" t="str">
        <f>IFERROR(__xludf.DUMMYFUNCTION("""COMPUTED_VALUE"""),"Малина арбуз")</f>
        <v>Малина арбуз</v>
      </c>
      <c r="H290" s="18" t="str">
        <f>IFERROR(__xludf.DUMMYFUNCTION("""COMPUTED_VALUE"""),"Ананас персик")</f>
        <v>Ананас персик</v>
      </c>
      <c r="I290" s="18" t="str">
        <f>IFERROR(__xludf.DUMMYFUNCTION("""COMPUTED_VALUE"""),"Клубничный мохито ")</f>
        <v>Клубничный мохито </v>
      </c>
      <c r="J290" s="18" t="str">
        <f>IFERROR(__xludf.DUMMYFUNCTION("""COMPUTED_VALUE"""),"Яблоко лайм")</f>
        <v>Яблоко лайм</v>
      </c>
      <c r="K290" s="18" t="str">
        <f>IFERROR(__xludf.DUMMYFUNCTION("""COMPUTED_VALUE"""),"Спрайт арбуз лайм ")</f>
        <v>Спрайт арбуз лайм </v>
      </c>
      <c r="L290" s="18" t="str">
        <f>IFERROR(__xludf.DUMMYFUNCTION("""COMPUTED_VALUE"""),"Черничная фанта")</f>
        <v>Черничная фанта</v>
      </c>
      <c r="M290" s="18" t="str">
        <f>IFERROR(__xludf.DUMMYFUNCTION("""COMPUTED_VALUE"""),"Чёрная смородина")</f>
        <v>Чёрная смородина</v>
      </c>
      <c r="N290" s="18" t="str">
        <f>IFERROR(__xludf.DUMMYFUNCTION("""COMPUTED_VALUE"""),"Червячки голубика малина")</f>
        <v>Червячки голубика малина</v>
      </c>
      <c r="O290" s="18" t="str">
        <f>IFERROR(__xludf.DUMMYFUNCTION("""COMPUTED_VALUE"""),"Малина смородина ")</f>
        <v>Малина смородина </v>
      </c>
      <c r="P290" s="18" t="str">
        <f>IFERROR(__xludf.DUMMYFUNCTION("""COMPUTED_VALUE"""),"Черника лайм ")</f>
        <v>Черника лайм </v>
      </c>
      <c r="Q290" s="18" t="str">
        <f>IFERROR(__xludf.DUMMYFUNCTION("""COMPUTED_VALUE"""),"Виноградный чупа чупс")</f>
        <v>Виноградный чупа чупс</v>
      </c>
      <c r="R290" s="18" t="str">
        <f>IFERROR(__xludf.DUMMYFUNCTION("""COMPUTED_VALUE"""),"Киви лайм")</f>
        <v>Киви лайм</v>
      </c>
      <c r="S290" s="18" t="str">
        <f>IFERROR(__xludf.DUMMYFUNCTION("""COMPUTED_VALUE"""),"Ягодный морс")</f>
        <v>Ягодный морс</v>
      </c>
      <c r="T290" s="18" t="str">
        <f>IFERROR(__xludf.DUMMYFUNCTION("""COMPUTED_VALUE"""),"Фруктовый скитлс")</f>
        <v>Фруктовый скитлс</v>
      </c>
      <c r="U290" s="18" t="str">
        <f>IFERROR(__xludf.DUMMYFUNCTION("""COMPUTED_VALUE"""),"черника лимон ")</f>
        <v>черника лимон </v>
      </c>
      <c r="V290" s="18" t="str">
        <f>IFERROR(__xludf.DUMMYFUNCTION("""COMPUTED_VALUE"""),"Вишнёвая бомба")</f>
        <v>Вишнёвая бомба</v>
      </c>
      <c r="W290" s="18" t="str">
        <f>IFERROR(__xludf.DUMMYFUNCTION("""COMPUTED_VALUE"""),"Тропический манго")</f>
        <v>Тропический манго</v>
      </c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</row>
    <row r="291">
      <c r="A291" s="18" t="str">
        <f>IFERROR(__xludf.DUMMYFUNCTION("""COMPUTED_VALUE"""),"Лесные ягоды")</f>
        <v>Лесные ягоды</v>
      </c>
      <c r="B291" s="18" t="str">
        <f>IFERROR(__xludf.DUMMYFUNCTION("""COMPUTED_VALUE"""),"Алоэ виноград ")</f>
        <v>Алоэ виноград </v>
      </c>
      <c r="C291" s="18" t="str">
        <f>IFERROR(__xludf.DUMMYFUNCTION("""COMPUTED_VALUE"""),"Апельсиновый адреналин")</f>
        <v>Апельсиновый адреналин</v>
      </c>
      <c r="D291" s="18" t="str">
        <f>IFERROR(__xludf.DUMMYFUNCTION("""COMPUTED_VALUE"""),"Клюква лайм")</f>
        <v>Клюква лайм</v>
      </c>
      <c r="E291" s="18" t="str">
        <f>IFERROR(__xludf.DUMMYFUNCTION("""COMPUTED_VALUE"""),"Виноградная фанта ")</f>
        <v>Виноградная фанта </v>
      </c>
      <c r="F291" s="18" t="str">
        <f>IFERROR(__xludf.DUMMYFUNCTION("""COMPUTED_VALUE"""),"Зеленый чай лемонграсс")</f>
        <v>Зеленый чай лемонграсс</v>
      </c>
      <c r="G291" s="18" t="str">
        <f>IFERROR(__xludf.DUMMYFUNCTION("""COMPUTED_VALUE"""),"Малина арбуз")</f>
        <v>Малина арбуз</v>
      </c>
      <c r="H291" s="18" t="str">
        <f>IFERROR(__xludf.DUMMYFUNCTION("""COMPUTED_VALUE"""),"Ананас персик")</f>
        <v>Ананас персик</v>
      </c>
      <c r="I291" s="18" t="str">
        <f>IFERROR(__xludf.DUMMYFUNCTION("""COMPUTED_VALUE"""),"Клубничный мохито ")</f>
        <v>Клубничный мохито </v>
      </c>
      <c r="J291" s="18" t="str">
        <f>IFERROR(__xludf.DUMMYFUNCTION("""COMPUTED_VALUE"""),"Яблоко лайм")</f>
        <v>Яблоко лайм</v>
      </c>
      <c r="K291" s="18" t="str">
        <f>IFERROR(__xludf.DUMMYFUNCTION("""COMPUTED_VALUE"""),"Спрайт арбуз лайм ")</f>
        <v>Спрайт арбуз лайм </v>
      </c>
      <c r="L291" s="18" t="str">
        <f>IFERROR(__xludf.DUMMYFUNCTION("""COMPUTED_VALUE"""),"Черничная фанта")</f>
        <v>Черничная фанта</v>
      </c>
      <c r="M291" s="18" t="str">
        <f>IFERROR(__xludf.DUMMYFUNCTION("""COMPUTED_VALUE"""),"Чёрная смородина")</f>
        <v>Чёрная смородина</v>
      </c>
      <c r="N291" s="18" t="str">
        <f>IFERROR(__xludf.DUMMYFUNCTION("""COMPUTED_VALUE"""),"Червячки голубика малина")</f>
        <v>Червячки голубика малина</v>
      </c>
      <c r="O291" s="18" t="str">
        <f>IFERROR(__xludf.DUMMYFUNCTION("""COMPUTED_VALUE"""),"Малина смородина ")</f>
        <v>Малина смородина </v>
      </c>
      <c r="P291" s="18" t="str">
        <f>IFERROR(__xludf.DUMMYFUNCTION("""COMPUTED_VALUE"""),"Черника лайм ")</f>
        <v>Черника лайм </v>
      </c>
      <c r="Q291" s="18" t="str">
        <f>IFERROR(__xludf.DUMMYFUNCTION("""COMPUTED_VALUE"""),"Виноградный чупа чупс")</f>
        <v>Виноградный чупа чупс</v>
      </c>
      <c r="R291" s="18" t="str">
        <f>IFERROR(__xludf.DUMMYFUNCTION("""COMPUTED_VALUE"""),"Киви лайм")</f>
        <v>Киви лайм</v>
      </c>
      <c r="S291" s="18" t="str">
        <f>IFERROR(__xludf.DUMMYFUNCTION("""COMPUTED_VALUE"""),"Ягодный морс")</f>
        <v>Ягодный морс</v>
      </c>
      <c r="T291" s="18" t="str">
        <f>IFERROR(__xludf.DUMMYFUNCTION("""COMPUTED_VALUE"""),"Фруктовый скитлс")</f>
        <v>Фруктовый скитлс</v>
      </c>
      <c r="U291" s="18" t="str">
        <f>IFERROR(__xludf.DUMMYFUNCTION("""COMPUTED_VALUE"""),"черника лимон ")</f>
        <v>черника лимон </v>
      </c>
      <c r="V291" s="18" t="str">
        <f>IFERROR(__xludf.DUMMYFUNCTION("""COMPUTED_VALUE"""),"Вишнёвая бомба")</f>
        <v>Вишнёвая бомба</v>
      </c>
      <c r="W291" s="18" t="str">
        <f>IFERROR(__xludf.DUMMYFUNCTION("""COMPUTED_VALUE"""),"Тропический манго")</f>
        <v>Тропический манго</v>
      </c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</row>
    <row r="292">
      <c r="A292" s="18" t="str">
        <f>IFERROR(__xludf.DUMMYFUNCTION("""COMPUTED_VALUE"""),"Ягодный микс")</f>
        <v>Ягодный микс</v>
      </c>
      <c r="B292" s="18" t="str">
        <f>IFERROR(__xludf.DUMMYFUNCTION("""COMPUTED_VALUE"""),"Энергетик малина")</f>
        <v>Энергетик малина</v>
      </c>
      <c r="C292" s="18" t="str">
        <f>IFERROR(__xludf.DUMMYFUNCTION("""COMPUTED_VALUE"""),"Клубника арбуз")</f>
        <v>Клубника арбуз</v>
      </c>
      <c r="D292" s="18" t="str">
        <f>IFERROR(__xludf.DUMMYFUNCTION("""COMPUTED_VALUE"""),"Ежевика малина")</f>
        <v>Ежевика малина</v>
      </c>
      <c r="E292" s="18" t="str">
        <f>IFERROR(__xludf.DUMMYFUNCTION("""COMPUTED_VALUE"""),"Голубая малина виноград")</f>
        <v>Голубая малина виноград</v>
      </c>
      <c r="F292" s="18" t="str">
        <f>IFERROR(__xludf.DUMMYFUNCTION("""COMPUTED_VALUE"""),"Вишня яблоко")</f>
        <v>Вишня яблоко</v>
      </c>
      <c r="G292" s="18" t="str">
        <f>IFERROR(__xludf.DUMMYFUNCTION("""COMPUTED_VALUE"""),"Виноград лёд")</f>
        <v>Виноград лёд</v>
      </c>
      <c r="H292" s="18" t="str">
        <f>IFERROR(__xludf.DUMMYFUNCTION("""COMPUTED_VALUE"""),"Бабл гам")</f>
        <v>Бабл гам</v>
      </c>
      <c r="I292" s="18" t="str">
        <f>IFERROR(__xludf.DUMMYFUNCTION("""COMPUTED_VALUE"""),"Энергетик лайм")</f>
        <v>Энергетик лайм</v>
      </c>
      <c r="J292" s="18" t="str">
        <f>IFERROR(__xludf.DUMMYFUNCTION("""COMPUTED_VALUE"""),"Черника смородина айс")</f>
        <v>Черника смородина айс</v>
      </c>
      <c r="K292" s="18" t="str">
        <f>IFERROR(__xludf.DUMMYFUNCTION("""COMPUTED_VALUE"""),"Мохито клубничный лёд")</f>
        <v>Мохито клубничный лёд</v>
      </c>
      <c r="L292" s="18" t="str">
        <f>IFERROR(__xludf.DUMMYFUNCTION("""COMPUTED_VALUE"""),"Черная вишня лёд")</f>
        <v>Черная вишня лёд</v>
      </c>
      <c r="M292" s="18" t="str">
        <f>IFERROR(__xludf.DUMMYFUNCTION("""COMPUTED_VALUE"""),"Ананас кокос лёд")</f>
        <v>Ананас кокос лёд</v>
      </c>
      <c r="N292" s="18" t="str">
        <f>IFERROR(__xludf.DUMMYFUNCTION("""COMPUTED_VALUE"""),"Киви лёд")</f>
        <v>Киви лёд</v>
      </c>
      <c r="O292" s="18" t="str">
        <f>IFERROR(__xludf.DUMMYFUNCTION("""COMPUTED_VALUE"""),"Кислая клюква лёд")</f>
        <v>Кислая клюква лёд</v>
      </c>
      <c r="P292" s="18" t="str">
        <f>IFERROR(__xludf.DUMMYFUNCTION("""COMPUTED_VALUE"""),"Кислый скитлс лёд")</f>
        <v>Кислый скитлс лёд</v>
      </c>
      <c r="Q292" s="18" t="str">
        <f>IFERROR(__xludf.DUMMYFUNCTION("""COMPUTED_VALUE"""),"Клубника черника лёд")</f>
        <v>Клубника черника лёд</v>
      </c>
      <c r="R292" s="18" t="str">
        <f>IFERROR(__xludf.DUMMYFUNCTION("""COMPUTED_VALUE"""),"Малина смородина лёд")</f>
        <v>Малина смородина лёд</v>
      </c>
      <c r="S292" s="18" t="str">
        <f>IFERROR(__xludf.DUMMYFUNCTION("""COMPUTED_VALUE"""),"Манго лёд")</f>
        <v>Манго лёд</v>
      </c>
      <c r="T292" s="18" t="str">
        <f>IFERROR(__xludf.DUMMYFUNCTION("""COMPUTED_VALUE"""),"Малина вишня лёд")</f>
        <v>Малина вишня лёд</v>
      </c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</row>
    <row r="293">
      <c r="A293" s="18" t="str">
        <f>IFERROR(__xludf.DUMMYFUNCTION("""COMPUTED_VALUE"""),"Лесные ягоды")</f>
        <v>Лесные ягоды</v>
      </c>
      <c r="B293" s="18" t="str">
        <f>IFERROR(__xludf.DUMMYFUNCTION("""COMPUTED_VALUE"""),"Алоэ виноград ")</f>
        <v>Алоэ виноград </v>
      </c>
      <c r="C293" s="18" t="str">
        <f>IFERROR(__xludf.DUMMYFUNCTION("""COMPUTED_VALUE"""),"Апельсиновый адреналин")</f>
        <v>Апельсиновый адреналин</v>
      </c>
      <c r="D293" s="18" t="str">
        <f>IFERROR(__xludf.DUMMYFUNCTION("""COMPUTED_VALUE"""),"Клюква лайм")</f>
        <v>Клюква лайм</v>
      </c>
      <c r="E293" s="18" t="str">
        <f>IFERROR(__xludf.DUMMYFUNCTION("""COMPUTED_VALUE"""),"Виноградная фанта ")</f>
        <v>Виноградная фанта </v>
      </c>
      <c r="F293" s="18" t="str">
        <f>IFERROR(__xludf.DUMMYFUNCTION("""COMPUTED_VALUE"""),"Зеленый чай лемонграсс")</f>
        <v>Зеленый чай лемонграсс</v>
      </c>
      <c r="G293" s="18" t="str">
        <f>IFERROR(__xludf.DUMMYFUNCTION("""COMPUTED_VALUE"""),"Малина арбуз")</f>
        <v>Малина арбуз</v>
      </c>
      <c r="H293" s="18" t="str">
        <f>IFERROR(__xludf.DUMMYFUNCTION("""COMPUTED_VALUE"""),"Ананас персик")</f>
        <v>Ананас персик</v>
      </c>
      <c r="I293" s="18" t="str">
        <f>IFERROR(__xludf.DUMMYFUNCTION("""COMPUTED_VALUE"""),"Клубничный мохито ")</f>
        <v>Клубничный мохито </v>
      </c>
      <c r="J293" s="18" t="str">
        <f>IFERROR(__xludf.DUMMYFUNCTION("""COMPUTED_VALUE"""),"Яблоко лайм")</f>
        <v>Яблоко лайм</v>
      </c>
      <c r="K293" s="18" t="str">
        <f>IFERROR(__xludf.DUMMYFUNCTION("""COMPUTED_VALUE"""),"Спрайт арбуз лайм ")</f>
        <v>Спрайт арбуз лайм </v>
      </c>
      <c r="L293" s="18" t="str">
        <f>IFERROR(__xludf.DUMMYFUNCTION("""COMPUTED_VALUE"""),"Черничная фанта")</f>
        <v>Черничная фанта</v>
      </c>
      <c r="M293" s="18" t="str">
        <f>IFERROR(__xludf.DUMMYFUNCTION("""COMPUTED_VALUE"""),"Чёрная смородина")</f>
        <v>Чёрная смородина</v>
      </c>
      <c r="N293" s="18" t="str">
        <f>IFERROR(__xludf.DUMMYFUNCTION("""COMPUTED_VALUE"""),"Червячки голубика малина")</f>
        <v>Червячки голубика малина</v>
      </c>
      <c r="O293" s="18" t="str">
        <f>IFERROR(__xludf.DUMMYFUNCTION("""COMPUTED_VALUE"""),"Малина смородина ")</f>
        <v>Малина смородина </v>
      </c>
      <c r="P293" s="18" t="str">
        <f>IFERROR(__xludf.DUMMYFUNCTION("""COMPUTED_VALUE"""),"Черника лайм ")</f>
        <v>Черника лайм </v>
      </c>
      <c r="Q293" s="18" t="str">
        <f>IFERROR(__xludf.DUMMYFUNCTION("""COMPUTED_VALUE"""),"Виноградный чупа чупс")</f>
        <v>Виноградный чупа чупс</v>
      </c>
      <c r="R293" s="18" t="str">
        <f>IFERROR(__xludf.DUMMYFUNCTION("""COMPUTED_VALUE"""),"Киви лайм")</f>
        <v>Киви лайм</v>
      </c>
      <c r="S293" s="18" t="str">
        <f>IFERROR(__xludf.DUMMYFUNCTION("""COMPUTED_VALUE"""),"Ягодный морс")</f>
        <v>Ягодный морс</v>
      </c>
      <c r="T293" s="18" t="str">
        <f>IFERROR(__xludf.DUMMYFUNCTION("""COMPUTED_VALUE"""),"Фруктовый скитлс")</f>
        <v>Фруктовый скитлс</v>
      </c>
      <c r="U293" s="18" t="str">
        <f>IFERROR(__xludf.DUMMYFUNCTION("""COMPUTED_VALUE"""),"черника лимон ")</f>
        <v>черника лимон </v>
      </c>
      <c r="V293" s="18" t="str">
        <f>IFERROR(__xludf.DUMMYFUNCTION("""COMPUTED_VALUE"""),"Вишнёвая бомба")</f>
        <v>Вишнёвая бомба</v>
      </c>
      <c r="W293" s="18" t="str">
        <f>IFERROR(__xludf.DUMMYFUNCTION("""COMPUTED_VALUE"""),"Тропический манго")</f>
        <v>Тропический манго</v>
      </c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</row>
    <row r="294">
      <c r="A294" s="18" t="str">
        <f>IFERROR(__xludf.DUMMYFUNCTION("""COMPUTED_VALUE"""),"Арбуз Малина ")</f>
        <v>Арбуз Малина </v>
      </c>
      <c r="B294" s="18" t="str">
        <f>IFERROR(__xludf.DUMMYFUNCTION("""COMPUTED_VALUE"""),"Банан Кокос ")</f>
        <v>Банан Кокос </v>
      </c>
      <c r="C294" s="18" t="str">
        <f>IFERROR(__xludf.DUMMYFUNCTION("""COMPUTED_VALUE"""),"Барбарисовый Энергетик ")</f>
        <v>Барбарисовый Энергетик </v>
      </c>
      <c r="D294" s="18" t="str">
        <f>IFERROR(__xludf.DUMMYFUNCTION("""COMPUTED_VALUE"""),"Виноградный Энергетик")</f>
        <v>Виноградный Энергетик</v>
      </c>
      <c r="E294" s="18" t="str">
        <f>IFERROR(__xludf.DUMMYFUNCTION("""COMPUTED_VALUE"""),"Гранат Клубника ")</f>
        <v>Гранат Клубника </v>
      </c>
      <c r="F294" s="18" t="str">
        <f>IFERROR(__xludf.DUMMYFUNCTION("""COMPUTED_VALUE"""),"Гранат Смородина ")</f>
        <v>Гранат Смородина </v>
      </c>
      <c r="G294" s="18" t="str">
        <f>IFERROR(__xludf.DUMMYFUNCTION("""COMPUTED_VALUE"""),"Грейпфрутовый Швепс ")</f>
        <v>Грейпфрутовый Швепс </v>
      </c>
      <c r="H294" s="18" t="str">
        <f>IFERROR(__xludf.DUMMYFUNCTION("""COMPUTED_VALUE"""),"Земляника Драгонфрут ")</f>
        <v>Земляника Драгонфрут </v>
      </c>
      <c r="I294" s="18" t="str">
        <f>IFERROR(__xludf.DUMMYFUNCTION("""COMPUTED_VALUE"""),"Киви Личи ")</f>
        <v>Киви Личи </v>
      </c>
      <c r="J294" s="18" t="str">
        <f>IFERROR(__xludf.DUMMYFUNCTION("""COMPUTED_VALUE"""),"Киви Маракуйя Гуава ")</f>
        <v>Киви Маракуйя Гуава </v>
      </c>
      <c r="K294" s="18" t="str">
        <f>IFERROR(__xludf.DUMMYFUNCTION("""COMPUTED_VALUE"""),"Клубника Банан ")</f>
        <v>Клубника Банан </v>
      </c>
      <c r="L294" s="18" t="str">
        <f>IFERROR(__xludf.DUMMYFUNCTION("""COMPUTED_VALUE"""),"Клубника Вишня ")</f>
        <v>Клубника Вишня </v>
      </c>
      <c r="M294" s="18" t="str">
        <f>IFERROR(__xludf.DUMMYFUNCTION("""COMPUTED_VALUE"""),"Клубника Земляника ")</f>
        <v>Клубника Земляника </v>
      </c>
      <c r="N294" s="18" t="str">
        <f>IFERROR(__xludf.DUMMYFUNCTION("""COMPUTED_VALUE"""),"Клубничный Мохито ")</f>
        <v>Клубничный Мохито </v>
      </c>
      <c r="O294" s="18" t="str">
        <f>IFERROR(__xludf.DUMMYFUNCTION("""COMPUTED_VALUE"""),"Манго Грейпфрут ")</f>
        <v>Манго Грейпфрут </v>
      </c>
      <c r="P294" s="18" t="str">
        <f>IFERROR(__xludf.DUMMYFUNCTION("""COMPUTED_VALUE"""),"Манго Персик Личи ")</f>
        <v>Манго Персик Личи </v>
      </c>
      <c r="Q294" s="18" t="str">
        <f>IFERROR(__xludf.DUMMYFUNCTION("""COMPUTED_VALUE"""),"Персик Бабл Гам ")</f>
        <v>Персик Бабл Гам </v>
      </c>
      <c r="R294" s="18" t="str">
        <f>IFERROR(__xludf.DUMMYFUNCTION("""COMPUTED_VALUE"""),"Садовые Ягоды ")</f>
        <v>Садовые Ягоды </v>
      </c>
      <c r="S294" s="18" t="str">
        <f>IFERROR(__xludf.DUMMYFUNCTION("""COMPUTED_VALUE"""),"Скитлс Лимон Лайм 2")</f>
        <v>Скитлс Лимон Лайм 2</v>
      </c>
      <c r="T294" s="18" t="str">
        <f>IFERROR(__xludf.DUMMYFUNCTION("""COMPUTED_VALUE"""),"Смородина Мармелад 1")</f>
        <v>Смородина Мармелад 1</v>
      </c>
      <c r="U294" s="18" t="str">
        <f>IFERROR(__xludf.DUMMYFUNCTION("""COMPUTED_VALUE"""),"Темная Вишня 1")</f>
        <v>Темная Вишня 1</v>
      </c>
      <c r="V294" s="18" t="str">
        <f>IFERROR(__xludf.DUMMYFUNCTION("""COMPUTED_VALUE"""),"Фруктовые Пластинки 1")</f>
        <v>Фруктовые Пластинки 1</v>
      </c>
      <c r="W294" s="18" t="str">
        <f>IFERROR(__xludf.DUMMYFUNCTION("""COMPUTED_VALUE"""),"Черника Ежевика 1")</f>
        <v>Черника Ежевика 1</v>
      </c>
      <c r="X294" s="18" t="str">
        <f>IFERROR(__xludf.DUMMYFUNCTION("""COMPUTED_VALUE"""),"Черника Малина 1")</f>
        <v>Черника Малина 1</v>
      </c>
      <c r="Y294" s="18" t="str">
        <f>IFERROR(__xludf.DUMMYFUNCTION("""COMPUTED_VALUE"""),"Черника Мята 2")</f>
        <v>Черника Мята 2</v>
      </c>
      <c r="Z294" s="18" t="str">
        <f>IFERROR(__xludf.DUMMYFUNCTION("""COMPUTED_VALUE"""),"Яблоко Виноград 2")</f>
        <v>Яблоко Виноград 2</v>
      </c>
      <c r="AA294" s="18" t="str">
        <f>IFERROR(__xludf.DUMMYFUNCTION("""COMPUTED_VALUE"""),"Яблоко Малина 4")</f>
        <v>Яблоко Малина 4</v>
      </c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</row>
    <row r="295">
      <c r="A295" s="18" t="str">
        <f>IFERROR(__xludf.DUMMYFUNCTION("""COMPUTED_VALUE"""),"кислая земляника")</f>
        <v>кислая земляника</v>
      </c>
      <c r="B295" s="18" t="str">
        <f>IFERROR(__xludf.DUMMYFUNCTION("""COMPUTED_VALUE"""),"кислая фанта с черникой")</f>
        <v>кислая фанта с черникой</v>
      </c>
      <c r="C295" s="18" t="str">
        <f>IFERROR(__xludf.DUMMYFUNCTION("""COMPUTED_VALUE"""),"кислое харибо с колой и черешней")</f>
        <v>кислое харибо с колой и черешней</v>
      </c>
      <c r="D295" s="18" t="str">
        <f>IFERROR(__xludf.DUMMYFUNCTION("""COMPUTED_VALUE"""),"кислое яблочно клубничная шипучка")</f>
        <v>кислое яблочно клубничная шипучка</v>
      </c>
      <c r="E295" s="18" t="str">
        <f>IFERROR(__xludf.DUMMYFUNCTION("""COMPUTED_VALUE"""),"кислые желатинки маракуйя ананас")</f>
        <v>кислые желатинки маракуйя ананас</v>
      </c>
      <c r="F295" s="18" t="str">
        <f>IFERROR(__xludf.DUMMYFUNCTION("""COMPUTED_VALUE"""),"кислые ленточки маракуя манго")</f>
        <v>кислые ленточки маракуя манго</v>
      </c>
      <c r="G295" s="18" t="str">
        <f>IFERROR(__xludf.DUMMYFUNCTION("""COMPUTED_VALUE"""),"кислые мармеладные ягоды")</f>
        <v>кислые мармеладные ягоды</v>
      </c>
      <c r="H295" s="18" t="str">
        <f>IFERROR(__xludf.DUMMYFUNCTION("""COMPUTED_VALUE"""),"кислый виноград лайм")</f>
        <v>кислый виноград лайм</v>
      </c>
      <c r="I295" s="18" t="str">
        <f>IFERROR(__xludf.DUMMYFUNCTION("""COMPUTED_VALUE"""),"кислый грейпфрут с вишней")</f>
        <v>кислый грейпфрут с вишней</v>
      </c>
      <c r="J295" s="18" t="str">
        <f>IFERROR(__xludf.DUMMYFUNCTION("""COMPUTED_VALUE"""),"кислый леденец виноград киви яблоко")</f>
        <v>кислый леденец виноград киви яблоко</v>
      </c>
      <c r="K295" s="18" t="str">
        <f>IFERROR(__xludf.DUMMYFUNCTION("""COMPUTED_VALUE"""),"кислый лимонад арбуз лайм малина")</f>
        <v>кислый лимонад арбуз лайм малина</v>
      </c>
      <c r="L295" s="18" t="str">
        <f>IFERROR(__xludf.DUMMYFUNCTION("""COMPUTED_VALUE"""),"кислый персик клубника")</f>
        <v>кислый персик клубника</v>
      </c>
      <c r="M295" s="18" t="str">
        <f>IFERROR(__xludf.DUMMYFUNCTION("""COMPUTED_VALUE"""),"кислый яблочно лимонные колечки")</f>
        <v>кислый яблочно лимонные колечки</v>
      </c>
      <c r="N295" s="18" t="str">
        <f>IFERROR(__xludf.DUMMYFUNCTION("""COMPUTED_VALUE"""),"фанта апельсин с кислой малиной")</f>
        <v>фанта апельсин с кислой малиной</v>
      </c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</row>
    <row r="296">
      <c r="A296" s="18" t="str">
        <f>IFERROR(__xludf.DUMMYFUNCTION("""COMPUTED_VALUE"""),"Маракуйя с тропическими нотками")</f>
        <v>Маракуйя с тропическими нотками</v>
      </c>
      <c r="B296" s="18" t="str">
        <f>IFERROR(__xludf.DUMMYFUNCTION("""COMPUTED_VALUE"""),"Арбузный милкшейк")</f>
        <v>Арбузный милкшейк</v>
      </c>
      <c r="C296" s="18" t="str">
        <f>IFERROR(__xludf.DUMMYFUNCTION("""COMPUTED_VALUE"""),"Конфеты со вкусом винограда")</f>
        <v>Конфеты со вкусом винограда</v>
      </c>
      <c r="D296" s="18" t="str">
        <f>IFERROR(__xludf.DUMMYFUNCTION("""COMPUTED_VALUE"""),"Манго с апельсином и послевкусием гуавы")</f>
        <v>Манго с апельсином и послевкусием гуавы</v>
      </c>
      <c r="E296" s="18" t="str">
        <f>IFERROR(__xludf.DUMMYFUNCTION("""COMPUTED_VALUE"""),"Холодное сочетание мяты и конфет холс")</f>
        <v>Холодное сочетание мяты и конфет холс</v>
      </c>
      <c r="F296" s="18" t="str">
        <f>IFERROR(__xludf.DUMMYFUNCTION("""COMPUTED_VALUE"""),"Яблочные мармеладные червячки")</f>
        <v>Яблочные мармеладные червячки</v>
      </c>
      <c r="G29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96" s="18" t="str">
        <f>IFERROR(__xludf.DUMMYFUNCTION("""COMPUTED_VALUE"""),"Лимон лайм")</f>
        <v>Лимон лайм</v>
      </c>
      <c r="I296" s="18" t="str">
        <f>IFERROR(__xludf.DUMMYFUNCTION("""COMPUTED_VALUE"""),"Классика энергетика с кислой малиной")</f>
        <v>Классика энергетика с кислой малиной</v>
      </c>
      <c r="J296" s="18" t="str">
        <f>IFERROR(__xludf.DUMMYFUNCTION("""COMPUTED_VALUE"""),"Зеленое манго и смородина")</f>
        <v>Зеленое манго и смородина</v>
      </c>
      <c r="K296" s="18" t="str">
        <f>IFERROR(__xludf.DUMMYFUNCTION("""COMPUTED_VALUE"""),"Дуэт лемонграсса и сладкой малины")</f>
        <v>Дуэт лемонграсса и сладкой малины</v>
      </c>
      <c r="L296" s="18" t="str">
        <f>IFERROR(__xludf.DUMMYFUNCTION("""COMPUTED_VALUE"""),"Сладкий мармелад из черной смородины")</f>
        <v>Сладкий мармелад из черной смородины</v>
      </c>
      <c r="M296" s="18" t="str">
        <f>IFERROR(__xludf.DUMMYFUNCTION("""COMPUTED_VALUE"""),"Вишня кола")</f>
        <v>Вишня кола</v>
      </c>
      <c r="N296" s="18" t="str">
        <f>IFERROR(__xludf.DUMMYFUNCTION("""COMPUTED_VALUE"""),"Малина с кокосом")</f>
        <v>Малина с кокосом</v>
      </c>
      <c r="O296" s="18" t="str">
        <f>IFERROR(__xludf.DUMMYFUNCTION("""COMPUTED_VALUE"""),"Сладкие конфеты СКИТЛЗ и смородина")</f>
        <v>Сладкие конфеты СКИТЛЗ и смородина</v>
      </c>
      <c r="P296" s="18" t="str">
        <f>IFERROR(__xludf.DUMMYFUNCTION("""COMPUTED_VALUE"""),"Ежевичный лимонад")</f>
        <v>Ежевичный лимонад</v>
      </c>
      <c r="Q296" s="18" t="str">
        <f>IFERROR(__xludf.DUMMYFUNCTION("""COMPUTED_VALUE"""),"Дыня кокос")</f>
        <v>Дыня кокос</v>
      </c>
      <c r="R296" s="18" t="str">
        <f>IFERROR(__xludf.DUMMYFUNCTION("""COMPUTED_VALUE"""),"Земляничный бабл гам")</f>
        <v>Земляничный бабл гам</v>
      </c>
      <c r="S296" s="18" t="str">
        <f>IFERROR(__xludf.DUMMYFUNCTION("""COMPUTED_VALUE"""),"Лимонные леденцы")</f>
        <v>Лимонные леденцы</v>
      </c>
      <c r="T296" s="18" t="str">
        <f>IFERROR(__xludf.DUMMYFUNCTION("""COMPUTED_VALUE"""),"Экзотический фрукты")</f>
        <v>Экзотический фрукты</v>
      </c>
      <c r="U296" s="18" t="str">
        <f>IFERROR(__xludf.DUMMYFUNCTION("""COMPUTED_VALUE"""),"Личи виноград мята")</f>
        <v>Личи виноград мята</v>
      </c>
      <c r="V296" s="18" t="str">
        <f>IFERROR(__xludf.DUMMYFUNCTION("""COMPUTED_VALUE"""),"Черника малина мята")</f>
        <v>Черника малина мята</v>
      </c>
      <c r="W296" s="18" t="str">
        <f>IFERROR(__xludf.DUMMYFUNCTION("""COMPUTED_VALUE"""),"Абрикосовый йогурт")</f>
        <v>Абрикосовый йогурт</v>
      </c>
      <c r="X296" s="18" t="str">
        <f>IFERROR(__xludf.DUMMYFUNCTION("""COMPUTED_VALUE"""),"Арбуз лед")</f>
        <v>Арбуз лед</v>
      </c>
      <c r="Y296" s="18" t="str">
        <f>IFERROR(__xludf.DUMMYFUNCTION("""COMPUTED_VALUE"""),"Банан клубника лед")</f>
        <v>Банан клубника лед</v>
      </c>
      <c r="Z296" s="18" t="str">
        <f>IFERROR(__xludf.DUMMYFUNCTION("""COMPUTED_VALUE"""),"Арбузное мороженное")</f>
        <v>Арбузное мороженное</v>
      </c>
      <c r="AA296" s="18" t="str">
        <f>IFERROR(__xludf.DUMMYFUNCTION("""COMPUTED_VALUE"""),"Клубника малина жвачка")</f>
        <v>Клубника малина жвачка</v>
      </c>
      <c r="AB296" s="18" t="str">
        <f>IFERROR(__xludf.DUMMYFUNCTION("""COMPUTED_VALUE"""),"Клубничное мороженное")</f>
        <v>Клубничное мороженное</v>
      </c>
      <c r="AC296" s="18" t="str">
        <f>IFERROR(__xludf.DUMMYFUNCTION("""COMPUTED_VALUE"""),"Кола сода лед")</f>
        <v>Кола сода лед</v>
      </c>
      <c r="AD296" s="18" t="str">
        <f>IFERROR(__xludf.DUMMYFUNCTION("""COMPUTED_VALUE"""),"Банановый милкшейк")</f>
        <v>Банановый милкшейк</v>
      </c>
      <c r="AE296" s="18" t="str">
        <f>IFERROR(__xludf.DUMMYFUNCTION("""COMPUTED_VALUE"""),"Микс ягод лед")</f>
        <v>Микс ягод лед</v>
      </c>
      <c r="AF296" s="18" t="str">
        <f>IFERROR(__xludf.DUMMYFUNCTION("""COMPUTED_VALUE"""),"Брусничный морс")</f>
        <v>Брусничный морс</v>
      </c>
      <c r="AG296" s="18" t="str">
        <f>IFERROR(__xludf.DUMMYFUNCTION("""COMPUTED_VALUE"""),"Яблочный лимонад")</f>
        <v>Яблочный лимонад</v>
      </c>
      <c r="AH296" s="18" t="str">
        <f>IFERROR(__xludf.DUMMYFUNCTION("""COMPUTED_VALUE"""),"Лесные ягоды")</f>
        <v>Лесные ягоды</v>
      </c>
      <c r="AI296" s="18" t="str">
        <f>IFERROR(__xludf.DUMMYFUNCTION("""COMPUTED_VALUE"""),"Смородиновый лимонад")</f>
        <v>Смородиновый лимонад</v>
      </c>
      <c r="AJ296" s="18" t="str">
        <f>IFERROR(__xludf.DUMMYFUNCTION("""COMPUTED_VALUE"""),"Вишня лайм лед")</f>
        <v>Вишня лайм лед</v>
      </c>
      <c r="AK296" s="18" t="str">
        <f>IFERROR(__xludf.DUMMYFUNCTION("""COMPUTED_VALUE"""),"Лист виноград мята энергетик")</f>
        <v>Лист виноград мята энергетик</v>
      </c>
      <c r="AL296" s="18" t="str">
        <f>IFERROR(__xludf.DUMMYFUNCTION("""COMPUTED_VALUE"""),"Двойное яблоко лед")</f>
        <v>Двойное яблоко лед</v>
      </c>
      <c r="AM296" s="18" t="str">
        <f>IFERROR(__xludf.DUMMYFUNCTION("""COMPUTED_VALUE"""),"Смородиновый холс")</f>
        <v>Смородиновый холс</v>
      </c>
      <c r="AN296" s="18" t="str">
        <f>IFERROR(__xludf.DUMMYFUNCTION("""COMPUTED_VALUE"""),"Клубничное шампанское")</f>
        <v>Клубничное шампанское</v>
      </c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</row>
    <row r="297">
      <c r="A297" s="18" t="str">
        <f>IFERROR(__xludf.DUMMYFUNCTION("""COMPUTED_VALUE"""),"0.4")</f>
        <v>0.4</v>
      </c>
      <c r="B297" s="18" t="str">
        <f>IFERROR(__xludf.DUMMYFUNCTION("""COMPUTED_VALUE"""),"0.6")</f>
        <v>0.6</v>
      </c>
      <c r="C297" s="18" t="str">
        <f>IFERROR(__xludf.DUMMYFUNCTION("""COMPUTED_VALUE"""),"0.7")</f>
        <v>0.7</v>
      </c>
      <c r="D297" s="18" t="str">
        <f>IFERROR(__xludf.DUMMYFUNCTION("""COMPUTED_VALUE"""),"0.8")</f>
        <v>0.8</v>
      </c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</row>
    <row r="298">
      <c r="A298" s="18" t="str">
        <f>IFERROR(__xludf.DUMMYFUNCTION("""COMPUTED_VALUE"""),"Арбуз Малина ")</f>
        <v>Арбуз Малина </v>
      </c>
      <c r="B298" s="18" t="str">
        <f>IFERROR(__xludf.DUMMYFUNCTION("""COMPUTED_VALUE"""),"Банан Кокос ")</f>
        <v>Банан Кокос </v>
      </c>
      <c r="C298" s="18" t="str">
        <f>IFERROR(__xludf.DUMMYFUNCTION("""COMPUTED_VALUE"""),"Барбарисовый Энергетик ")</f>
        <v>Барбарисовый Энергетик </v>
      </c>
      <c r="D298" s="18" t="str">
        <f>IFERROR(__xludf.DUMMYFUNCTION("""COMPUTED_VALUE"""),"Виноградный Энергетик")</f>
        <v>Виноградный Энергетик</v>
      </c>
      <c r="E298" s="18" t="str">
        <f>IFERROR(__xludf.DUMMYFUNCTION("""COMPUTED_VALUE"""),"Гранат Клубника ")</f>
        <v>Гранат Клубника </v>
      </c>
      <c r="F298" s="18" t="str">
        <f>IFERROR(__xludf.DUMMYFUNCTION("""COMPUTED_VALUE"""),"Гранат Смородина ")</f>
        <v>Гранат Смородина </v>
      </c>
      <c r="G298" s="18" t="str">
        <f>IFERROR(__xludf.DUMMYFUNCTION("""COMPUTED_VALUE"""),"Грейпфрутовый Швепс ")</f>
        <v>Грейпфрутовый Швепс </v>
      </c>
      <c r="H298" s="18" t="str">
        <f>IFERROR(__xludf.DUMMYFUNCTION("""COMPUTED_VALUE"""),"Земляника Драгонфрут ")</f>
        <v>Земляника Драгонфрут </v>
      </c>
      <c r="I298" s="18" t="str">
        <f>IFERROR(__xludf.DUMMYFUNCTION("""COMPUTED_VALUE"""),"Киви Личи ")</f>
        <v>Киви Личи </v>
      </c>
      <c r="J298" s="18" t="str">
        <f>IFERROR(__xludf.DUMMYFUNCTION("""COMPUTED_VALUE"""),"Киви Маракуйя Гуава ")</f>
        <v>Киви Маракуйя Гуава </v>
      </c>
      <c r="K298" s="18" t="str">
        <f>IFERROR(__xludf.DUMMYFUNCTION("""COMPUTED_VALUE"""),"Клубника Банан ")</f>
        <v>Клубника Банан </v>
      </c>
      <c r="L298" s="18" t="str">
        <f>IFERROR(__xludf.DUMMYFUNCTION("""COMPUTED_VALUE"""),"Клубника Вишня ")</f>
        <v>Клубника Вишня </v>
      </c>
      <c r="M298" s="18" t="str">
        <f>IFERROR(__xludf.DUMMYFUNCTION("""COMPUTED_VALUE"""),"Клубника Земляника ")</f>
        <v>Клубника Земляника </v>
      </c>
      <c r="N298" s="18" t="str">
        <f>IFERROR(__xludf.DUMMYFUNCTION("""COMPUTED_VALUE"""),"Клубничный Мохито ")</f>
        <v>Клубничный Мохито </v>
      </c>
      <c r="O298" s="18" t="str">
        <f>IFERROR(__xludf.DUMMYFUNCTION("""COMPUTED_VALUE"""),"Манго Грейпфрут ")</f>
        <v>Манго Грейпфрут </v>
      </c>
      <c r="P298" s="18" t="str">
        <f>IFERROR(__xludf.DUMMYFUNCTION("""COMPUTED_VALUE"""),"Манго Персик Личи ")</f>
        <v>Манго Персик Личи </v>
      </c>
      <c r="Q298" s="18" t="str">
        <f>IFERROR(__xludf.DUMMYFUNCTION("""COMPUTED_VALUE"""),"Персик Бабл Гам ")</f>
        <v>Персик Бабл Гам </v>
      </c>
      <c r="R298" s="18" t="str">
        <f>IFERROR(__xludf.DUMMYFUNCTION("""COMPUTED_VALUE"""),"Садовые Ягоды ")</f>
        <v>Садовые Ягоды </v>
      </c>
      <c r="S298" s="18" t="str">
        <f>IFERROR(__xludf.DUMMYFUNCTION("""COMPUTED_VALUE"""),"Скитлс Лимон Лайм 2")</f>
        <v>Скитлс Лимон Лайм 2</v>
      </c>
      <c r="T298" s="18" t="str">
        <f>IFERROR(__xludf.DUMMYFUNCTION("""COMPUTED_VALUE"""),"Смородина Мармелад 1")</f>
        <v>Смородина Мармелад 1</v>
      </c>
      <c r="U298" s="18" t="str">
        <f>IFERROR(__xludf.DUMMYFUNCTION("""COMPUTED_VALUE"""),"Темная Вишня 1")</f>
        <v>Темная Вишня 1</v>
      </c>
      <c r="V298" s="18" t="str">
        <f>IFERROR(__xludf.DUMMYFUNCTION("""COMPUTED_VALUE"""),"Фруктовые Пластинки 1")</f>
        <v>Фруктовые Пластинки 1</v>
      </c>
      <c r="W298" s="18" t="str">
        <f>IFERROR(__xludf.DUMMYFUNCTION("""COMPUTED_VALUE"""),"Черника Ежевика 1")</f>
        <v>Черника Ежевика 1</v>
      </c>
      <c r="X298" s="18" t="str">
        <f>IFERROR(__xludf.DUMMYFUNCTION("""COMPUTED_VALUE"""),"Черника Малина 1")</f>
        <v>Черника Малина 1</v>
      </c>
      <c r="Y298" s="18" t="str">
        <f>IFERROR(__xludf.DUMMYFUNCTION("""COMPUTED_VALUE"""),"Черника Мята 2")</f>
        <v>Черника Мята 2</v>
      </c>
      <c r="Z298" s="18" t="str">
        <f>IFERROR(__xludf.DUMMYFUNCTION("""COMPUTED_VALUE"""),"Яблоко Виноград 2")</f>
        <v>Яблоко Виноград 2</v>
      </c>
      <c r="AA298" s="18" t="str">
        <f>IFERROR(__xludf.DUMMYFUNCTION("""COMPUTED_VALUE"""),"Яблоко Малина 4")</f>
        <v>Яблоко Малина 4</v>
      </c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</row>
    <row r="299">
      <c r="A299" s="18" t="str">
        <f>IFERROR(__xludf.DUMMYFUNCTION("""COMPUTED_VALUE"""),"Арбуз Малина ")</f>
        <v>Арбуз Малина </v>
      </c>
      <c r="B299" s="18" t="str">
        <f>IFERROR(__xludf.DUMMYFUNCTION("""COMPUTED_VALUE"""),"Банан Кокос ")</f>
        <v>Банан Кокос </v>
      </c>
      <c r="C299" s="18" t="str">
        <f>IFERROR(__xludf.DUMMYFUNCTION("""COMPUTED_VALUE"""),"Барбарисовый Энергетик ")</f>
        <v>Барбарисовый Энергетик </v>
      </c>
      <c r="D299" s="18" t="str">
        <f>IFERROR(__xludf.DUMMYFUNCTION("""COMPUTED_VALUE"""),"Виноградный Энергетик")</f>
        <v>Виноградный Энергетик</v>
      </c>
      <c r="E299" s="18" t="str">
        <f>IFERROR(__xludf.DUMMYFUNCTION("""COMPUTED_VALUE"""),"Гранат Клубника ")</f>
        <v>Гранат Клубника </v>
      </c>
      <c r="F299" s="18" t="str">
        <f>IFERROR(__xludf.DUMMYFUNCTION("""COMPUTED_VALUE"""),"Гранат Смородина ")</f>
        <v>Гранат Смородина </v>
      </c>
      <c r="G299" s="18" t="str">
        <f>IFERROR(__xludf.DUMMYFUNCTION("""COMPUTED_VALUE"""),"Грейпфрутовый Швепс ")</f>
        <v>Грейпфрутовый Швепс </v>
      </c>
      <c r="H299" s="18" t="str">
        <f>IFERROR(__xludf.DUMMYFUNCTION("""COMPUTED_VALUE"""),"Земляника Драгонфрут ")</f>
        <v>Земляника Драгонфрут </v>
      </c>
      <c r="I299" s="18" t="str">
        <f>IFERROR(__xludf.DUMMYFUNCTION("""COMPUTED_VALUE"""),"Киви Личи ")</f>
        <v>Киви Личи </v>
      </c>
      <c r="J299" s="18" t="str">
        <f>IFERROR(__xludf.DUMMYFUNCTION("""COMPUTED_VALUE"""),"Киви Маракуйя Гуава ")</f>
        <v>Киви Маракуйя Гуава </v>
      </c>
      <c r="K299" s="18" t="str">
        <f>IFERROR(__xludf.DUMMYFUNCTION("""COMPUTED_VALUE"""),"Клубника Банан ")</f>
        <v>Клубника Банан </v>
      </c>
      <c r="L299" s="18" t="str">
        <f>IFERROR(__xludf.DUMMYFUNCTION("""COMPUTED_VALUE"""),"Клубника Вишня ")</f>
        <v>Клубника Вишня </v>
      </c>
      <c r="M299" s="18" t="str">
        <f>IFERROR(__xludf.DUMMYFUNCTION("""COMPUTED_VALUE"""),"Клубника Земляника ")</f>
        <v>Клубника Земляника </v>
      </c>
      <c r="N299" s="18" t="str">
        <f>IFERROR(__xludf.DUMMYFUNCTION("""COMPUTED_VALUE"""),"Клубничный Мохито ")</f>
        <v>Клубничный Мохито </v>
      </c>
      <c r="O299" s="18" t="str">
        <f>IFERROR(__xludf.DUMMYFUNCTION("""COMPUTED_VALUE"""),"Манго Грейпфрут ")</f>
        <v>Манго Грейпфрут </v>
      </c>
      <c r="P299" s="18" t="str">
        <f>IFERROR(__xludf.DUMMYFUNCTION("""COMPUTED_VALUE"""),"Манго Персик Личи ")</f>
        <v>Манго Персик Личи </v>
      </c>
      <c r="Q299" s="18" t="str">
        <f>IFERROR(__xludf.DUMMYFUNCTION("""COMPUTED_VALUE"""),"Персик Бабл Гам ")</f>
        <v>Персик Бабл Гам </v>
      </c>
      <c r="R299" s="18" t="str">
        <f>IFERROR(__xludf.DUMMYFUNCTION("""COMPUTED_VALUE"""),"Садовые Ягоды ")</f>
        <v>Садовые Ягоды </v>
      </c>
      <c r="S299" s="18" t="str">
        <f>IFERROR(__xludf.DUMMYFUNCTION("""COMPUTED_VALUE"""),"Скитлс Лимон Лайм 2")</f>
        <v>Скитлс Лимон Лайм 2</v>
      </c>
      <c r="T299" s="18" t="str">
        <f>IFERROR(__xludf.DUMMYFUNCTION("""COMPUTED_VALUE"""),"Смородина Мармелад 1")</f>
        <v>Смородина Мармелад 1</v>
      </c>
      <c r="U299" s="18" t="str">
        <f>IFERROR(__xludf.DUMMYFUNCTION("""COMPUTED_VALUE"""),"Темная Вишня 1")</f>
        <v>Темная Вишня 1</v>
      </c>
      <c r="V299" s="18" t="str">
        <f>IFERROR(__xludf.DUMMYFUNCTION("""COMPUTED_VALUE"""),"Фруктовые Пластинки 1")</f>
        <v>Фруктовые Пластинки 1</v>
      </c>
      <c r="W299" s="18" t="str">
        <f>IFERROR(__xludf.DUMMYFUNCTION("""COMPUTED_VALUE"""),"Черника Ежевика 1")</f>
        <v>Черника Ежевика 1</v>
      </c>
      <c r="X299" s="18" t="str">
        <f>IFERROR(__xludf.DUMMYFUNCTION("""COMPUTED_VALUE"""),"Черника Малина 1")</f>
        <v>Черника Малина 1</v>
      </c>
      <c r="Y299" s="18" t="str">
        <f>IFERROR(__xludf.DUMMYFUNCTION("""COMPUTED_VALUE"""),"Черника Мята 2")</f>
        <v>Черника Мята 2</v>
      </c>
      <c r="Z299" s="18" t="str">
        <f>IFERROR(__xludf.DUMMYFUNCTION("""COMPUTED_VALUE"""),"Яблоко Виноград 2")</f>
        <v>Яблоко Виноград 2</v>
      </c>
      <c r="AA299" s="18" t="str">
        <f>IFERROR(__xludf.DUMMYFUNCTION("""COMPUTED_VALUE"""),"Яблоко Малина 4")</f>
        <v>Яблоко Малина 4</v>
      </c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</row>
    <row r="300">
      <c r="A300" s="18" t="str">
        <f>IFERROR(__xludf.DUMMYFUNCTION("""COMPUTED_VALUE"""),"Арбуз Малина ")</f>
        <v>Арбуз Малина </v>
      </c>
      <c r="B300" s="18" t="str">
        <f>IFERROR(__xludf.DUMMYFUNCTION("""COMPUTED_VALUE"""),"Банан Кокос ")</f>
        <v>Банан Кокос </v>
      </c>
      <c r="C300" s="18" t="str">
        <f>IFERROR(__xludf.DUMMYFUNCTION("""COMPUTED_VALUE"""),"Барбарисовый Энергетик ")</f>
        <v>Барбарисовый Энергетик </v>
      </c>
      <c r="D300" s="18" t="str">
        <f>IFERROR(__xludf.DUMMYFUNCTION("""COMPUTED_VALUE"""),"Виноградный Энергетик")</f>
        <v>Виноградный Энергетик</v>
      </c>
      <c r="E300" s="18" t="str">
        <f>IFERROR(__xludf.DUMMYFUNCTION("""COMPUTED_VALUE"""),"Гранат Клубника ")</f>
        <v>Гранат Клубника </v>
      </c>
      <c r="F300" s="18" t="str">
        <f>IFERROR(__xludf.DUMMYFUNCTION("""COMPUTED_VALUE"""),"Гранат Смородина ")</f>
        <v>Гранат Смородина </v>
      </c>
      <c r="G300" s="18" t="str">
        <f>IFERROR(__xludf.DUMMYFUNCTION("""COMPUTED_VALUE"""),"Грейпфрутовый Швепс ")</f>
        <v>Грейпфрутовый Швепс </v>
      </c>
      <c r="H300" s="18" t="str">
        <f>IFERROR(__xludf.DUMMYFUNCTION("""COMPUTED_VALUE"""),"Земляника Драгонфрут ")</f>
        <v>Земляника Драгонфрут </v>
      </c>
      <c r="I300" s="18" t="str">
        <f>IFERROR(__xludf.DUMMYFUNCTION("""COMPUTED_VALUE"""),"Киви Личи ")</f>
        <v>Киви Личи </v>
      </c>
      <c r="J300" s="18" t="str">
        <f>IFERROR(__xludf.DUMMYFUNCTION("""COMPUTED_VALUE"""),"Киви Маракуйя Гуава ")</f>
        <v>Киви Маракуйя Гуава </v>
      </c>
      <c r="K300" s="18" t="str">
        <f>IFERROR(__xludf.DUMMYFUNCTION("""COMPUTED_VALUE"""),"Клубника Банан ")</f>
        <v>Клубника Банан </v>
      </c>
      <c r="L300" s="18" t="str">
        <f>IFERROR(__xludf.DUMMYFUNCTION("""COMPUTED_VALUE"""),"Клубника Вишня ")</f>
        <v>Клубника Вишня </v>
      </c>
      <c r="M300" s="18" t="str">
        <f>IFERROR(__xludf.DUMMYFUNCTION("""COMPUTED_VALUE"""),"Клубника Земляника ")</f>
        <v>Клубника Земляника </v>
      </c>
      <c r="N300" s="18" t="str">
        <f>IFERROR(__xludf.DUMMYFUNCTION("""COMPUTED_VALUE"""),"Клубничный Мохито ")</f>
        <v>Клубничный Мохито </v>
      </c>
      <c r="O300" s="18" t="str">
        <f>IFERROR(__xludf.DUMMYFUNCTION("""COMPUTED_VALUE"""),"Манго Грейпфрут ")</f>
        <v>Манго Грейпфрут </v>
      </c>
      <c r="P300" s="18" t="str">
        <f>IFERROR(__xludf.DUMMYFUNCTION("""COMPUTED_VALUE"""),"Манго Персик Личи ")</f>
        <v>Манго Персик Личи </v>
      </c>
      <c r="Q300" s="18" t="str">
        <f>IFERROR(__xludf.DUMMYFUNCTION("""COMPUTED_VALUE"""),"Персик Бабл Гам ")</f>
        <v>Персик Бабл Гам </v>
      </c>
      <c r="R300" s="18" t="str">
        <f>IFERROR(__xludf.DUMMYFUNCTION("""COMPUTED_VALUE"""),"Садовые Ягоды ")</f>
        <v>Садовые Ягоды </v>
      </c>
      <c r="S300" s="18" t="str">
        <f>IFERROR(__xludf.DUMMYFUNCTION("""COMPUTED_VALUE"""),"Скитлс Лимон Лайм 2")</f>
        <v>Скитлс Лимон Лайм 2</v>
      </c>
      <c r="T300" s="18" t="str">
        <f>IFERROR(__xludf.DUMMYFUNCTION("""COMPUTED_VALUE"""),"Смородина Мармелад 1")</f>
        <v>Смородина Мармелад 1</v>
      </c>
      <c r="U300" s="18" t="str">
        <f>IFERROR(__xludf.DUMMYFUNCTION("""COMPUTED_VALUE"""),"Темная Вишня 1")</f>
        <v>Темная Вишня 1</v>
      </c>
      <c r="V300" s="18" t="str">
        <f>IFERROR(__xludf.DUMMYFUNCTION("""COMPUTED_VALUE"""),"Фруктовые Пластинки 1")</f>
        <v>Фруктовые Пластинки 1</v>
      </c>
      <c r="W300" s="18" t="str">
        <f>IFERROR(__xludf.DUMMYFUNCTION("""COMPUTED_VALUE"""),"Черника Ежевика 1")</f>
        <v>Черника Ежевика 1</v>
      </c>
      <c r="X300" s="18" t="str">
        <f>IFERROR(__xludf.DUMMYFUNCTION("""COMPUTED_VALUE"""),"Черника Малина 1")</f>
        <v>Черника Малина 1</v>
      </c>
      <c r="Y300" s="18" t="str">
        <f>IFERROR(__xludf.DUMMYFUNCTION("""COMPUTED_VALUE"""),"Черника Мята 2")</f>
        <v>Черника Мята 2</v>
      </c>
      <c r="Z300" s="18" t="str">
        <f>IFERROR(__xludf.DUMMYFUNCTION("""COMPUTED_VALUE"""),"Яблоко Виноград 2")</f>
        <v>Яблоко Виноград 2</v>
      </c>
      <c r="AA300" s="18" t="str">
        <f>IFERROR(__xludf.DUMMYFUNCTION("""COMPUTED_VALUE"""),"Яблоко Малина 4")</f>
        <v>Яблоко Малина 4</v>
      </c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</row>
    <row r="301">
      <c r="A301" s="18" t="str">
        <f>IFERROR(__xludf.DUMMYFUNCTION("""COMPUTED_VALUE"""),"Арбуз Малина ")</f>
        <v>Арбуз Малина </v>
      </c>
      <c r="B301" s="18" t="str">
        <f>IFERROR(__xludf.DUMMYFUNCTION("""COMPUTED_VALUE"""),"Банан Кокос ")</f>
        <v>Банан Кокос </v>
      </c>
      <c r="C301" s="18" t="str">
        <f>IFERROR(__xludf.DUMMYFUNCTION("""COMPUTED_VALUE"""),"Барбарисовый Энергетик ")</f>
        <v>Барбарисовый Энергетик </v>
      </c>
      <c r="D301" s="18" t="str">
        <f>IFERROR(__xludf.DUMMYFUNCTION("""COMPUTED_VALUE"""),"Виноградный Энергетик")</f>
        <v>Виноградный Энергетик</v>
      </c>
      <c r="E301" s="18" t="str">
        <f>IFERROR(__xludf.DUMMYFUNCTION("""COMPUTED_VALUE"""),"Гранат Клубника ")</f>
        <v>Гранат Клубника </v>
      </c>
      <c r="F301" s="18" t="str">
        <f>IFERROR(__xludf.DUMMYFUNCTION("""COMPUTED_VALUE"""),"Гранат Смородина ")</f>
        <v>Гранат Смородина </v>
      </c>
      <c r="G301" s="18" t="str">
        <f>IFERROR(__xludf.DUMMYFUNCTION("""COMPUTED_VALUE"""),"Грейпфрутовый Швепс ")</f>
        <v>Грейпфрутовый Швепс </v>
      </c>
      <c r="H301" s="18" t="str">
        <f>IFERROR(__xludf.DUMMYFUNCTION("""COMPUTED_VALUE"""),"Земляника Драгонфрут ")</f>
        <v>Земляника Драгонфрут </v>
      </c>
      <c r="I301" s="18" t="str">
        <f>IFERROR(__xludf.DUMMYFUNCTION("""COMPUTED_VALUE"""),"Киви Личи ")</f>
        <v>Киви Личи </v>
      </c>
      <c r="J301" s="18" t="str">
        <f>IFERROR(__xludf.DUMMYFUNCTION("""COMPUTED_VALUE"""),"Киви Маракуйя Гуава ")</f>
        <v>Киви Маракуйя Гуава </v>
      </c>
      <c r="K301" s="18" t="str">
        <f>IFERROR(__xludf.DUMMYFUNCTION("""COMPUTED_VALUE"""),"Клубника Банан ")</f>
        <v>Клубника Банан </v>
      </c>
      <c r="L301" s="18" t="str">
        <f>IFERROR(__xludf.DUMMYFUNCTION("""COMPUTED_VALUE"""),"Клубника Вишня ")</f>
        <v>Клубника Вишня </v>
      </c>
      <c r="M301" s="18" t="str">
        <f>IFERROR(__xludf.DUMMYFUNCTION("""COMPUTED_VALUE"""),"Клубника Земляника ")</f>
        <v>Клубника Земляника </v>
      </c>
      <c r="N301" s="18" t="str">
        <f>IFERROR(__xludf.DUMMYFUNCTION("""COMPUTED_VALUE"""),"Клубничный Мохито ")</f>
        <v>Клубничный Мохито </v>
      </c>
      <c r="O301" s="18" t="str">
        <f>IFERROR(__xludf.DUMMYFUNCTION("""COMPUTED_VALUE"""),"Манго Грейпфрут ")</f>
        <v>Манго Грейпфрут </v>
      </c>
      <c r="P301" s="18" t="str">
        <f>IFERROR(__xludf.DUMMYFUNCTION("""COMPUTED_VALUE"""),"Манго Персик Личи ")</f>
        <v>Манго Персик Личи </v>
      </c>
      <c r="Q301" s="18" t="str">
        <f>IFERROR(__xludf.DUMMYFUNCTION("""COMPUTED_VALUE"""),"Персик Бабл Гам ")</f>
        <v>Персик Бабл Гам </v>
      </c>
      <c r="R301" s="18" t="str">
        <f>IFERROR(__xludf.DUMMYFUNCTION("""COMPUTED_VALUE"""),"Садовые Ягоды ")</f>
        <v>Садовые Ягоды </v>
      </c>
      <c r="S301" s="18" t="str">
        <f>IFERROR(__xludf.DUMMYFUNCTION("""COMPUTED_VALUE"""),"Скитлс Лимон Лайм 2")</f>
        <v>Скитлс Лимон Лайм 2</v>
      </c>
      <c r="T301" s="18" t="str">
        <f>IFERROR(__xludf.DUMMYFUNCTION("""COMPUTED_VALUE"""),"Смородина Мармелад 1")</f>
        <v>Смородина Мармелад 1</v>
      </c>
      <c r="U301" s="18" t="str">
        <f>IFERROR(__xludf.DUMMYFUNCTION("""COMPUTED_VALUE"""),"Темная Вишня 1")</f>
        <v>Темная Вишня 1</v>
      </c>
      <c r="V301" s="18" t="str">
        <f>IFERROR(__xludf.DUMMYFUNCTION("""COMPUTED_VALUE"""),"Фруктовые Пластинки 1")</f>
        <v>Фруктовые Пластинки 1</v>
      </c>
      <c r="W301" s="18" t="str">
        <f>IFERROR(__xludf.DUMMYFUNCTION("""COMPUTED_VALUE"""),"Черника Ежевика 1")</f>
        <v>Черника Ежевика 1</v>
      </c>
      <c r="X301" s="18" t="str">
        <f>IFERROR(__xludf.DUMMYFUNCTION("""COMPUTED_VALUE"""),"Черника Малина 1")</f>
        <v>Черника Малина 1</v>
      </c>
      <c r="Y301" s="18" t="str">
        <f>IFERROR(__xludf.DUMMYFUNCTION("""COMPUTED_VALUE"""),"Черника Мята 2")</f>
        <v>Черника Мята 2</v>
      </c>
      <c r="Z301" s="18" t="str">
        <f>IFERROR(__xludf.DUMMYFUNCTION("""COMPUTED_VALUE"""),"Яблоко Виноград 2")</f>
        <v>Яблоко Виноград 2</v>
      </c>
      <c r="AA301" s="18" t="str">
        <f>IFERROR(__xludf.DUMMYFUNCTION("""COMPUTED_VALUE"""),"Яблоко Малина 4")</f>
        <v>Яблоко Малина 4</v>
      </c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</row>
    <row r="302">
      <c r="A302" s="18" t="str">
        <f>IFERROR(__xludf.DUMMYFUNCTION("""COMPUTED_VALUE"""),"Арбуз Малина ")</f>
        <v>Арбуз Малина </v>
      </c>
      <c r="B302" s="18" t="str">
        <f>IFERROR(__xludf.DUMMYFUNCTION("""COMPUTED_VALUE"""),"Банан Кокос ")</f>
        <v>Банан Кокос </v>
      </c>
      <c r="C302" s="18" t="str">
        <f>IFERROR(__xludf.DUMMYFUNCTION("""COMPUTED_VALUE"""),"Барбарисовый Энергетик ")</f>
        <v>Барбарисовый Энергетик </v>
      </c>
      <c r="D302" s="18" t="str">
        <f>IFERROR(__xludf.DUMMYFUNCTION("""COMPUTED_VALUE"""),"Виноградный Энергетик")</f>
        <v>Виноградный Энергетик</v>
      </c>
      <c r="E302" s="18" t="str">
        <f>IFERROR(__xludf.DUMMYFUNCTION("""COMPUTED_VALUE"""),"Гранат Клубника ")</f>
        <v>Гранат Клубника </v>
      </c>
      <c r="F302" s="18" t="str">
        <f>IFERROR(__xludf.DUMMYFUNCTION("""COMPUTED_VALUE"""),"Гранат Смородина ")</f>
        <v>Гранат Смородина </v>
      </c>
      <c r="G302" s="18" t="str">
        <f>IFERROR(__xludf.DUMMYFUNCTION("""COMPUTED_VALUE"""),"Грейпфрутовый Швепс ")</f>
        <v>Грейпфрутовый Швепс </v>
      </c>
      <c r="H302" s="18" t="str">
        <f>IFERROR(__xludf.DUMMYFUNCTION("""COMPUTED_VALUE"""),"Земляника Драгонфрут ")</f>
        <v>Земляника Драгонфрут </v>
      </c>
      <c r="I302" s="18" t="str">
        <f>IFERROR(__xludf.DUMMYFUNCTION("""COMPUTED_VALUE"""),"Киви Личи ")</f>
        <v>Киви Личи </v>
      </c>
      <c r="J302" s="18" t="str">
        <f>IFERROR(__xludf.DUMMYFUNCTION("""COMPUTED_VALUE"""),"Киви Маракуйя Гуава ")</f>
        <v>Киви Маракуйя Гуава </v>
      </c>
      <c r="K302" s="18" t="str">
        <f>IFERROR(__xludf.DUMMYFUNCTION("""COMPUTED_VALUE"""),"Клубника Банан ")</f>
        <v>Клубника Банан </v>
      </c>
      <c r="L302" s="18" t="str">
        <f>IFERROR(__xludf.DUMMYFUNCTION("""COMPUTED_VALUE"""),"Клубника Вишня ")</f>
        <v>Клубника Вишня </v>
      </c>
      <c r="M302" s="18" t="str">
        <f>IFERROR(__xludf.DUMMYFUNCTION("""COMPUTED_VALUE"""),"Клубника Земляника ")</f>
        <v>Клубника Земляника </v>
      </c>
      <c r="N302" s="18" t="str">
        <f>IFERROR(__xludf.DUMMYFUNCTION("""COMPUTED_VALUE"""),"Клубничный Мохито ")</f>
        <v>Клубничный Мохито </v>
      </c>
      <c r="O302" s="18" t="str">
        <f>IFERROR(__xludf.DUMMYFUNCTION("""COMPUTED_VALUE"""),"Манго Грейпфрут ")</f>
        <v>Манго Грейпфрут </v>
      </c>
      <c r="P302" s="18" t="str">
        <f>IFERROR(__xludf.DUMMYFUNCTION("""COMPUTED_VALUE"""),"Манго Персик Личи ")</f>
        <v>Манго Персик Личи </v>
      </c>
      <c r="Q302" s="18" t="str">
        <f>IFERROR(__xludf.DUMMYFUNCTION("""COMPUTED_VALUE"""),"Персик Бабл Гам ")</f>
        <v>Персик Бабл Гам </v>
      </c>
      <c r="R302" s="18" t="str">
        <f>IFERROR(__xludf.DUMMYFUNCTION("""COMPUTED_VALUE"""),"Садовые Ягоды ")</f>
        <v>Садовые Ягоды </v>
      </c>
      <c r="S302" s="18" t="str">
        <f>IFERROR(__xludf.DUMMYFUNCTION("""COMPUTED_VALUE"""),"Скитлс Лимон Лайм 2")</f>
        <v>Скитлс Лимон Лайм 2</v>
      </c>
      <c r="T302" s="18" t="str">
        <f>IFERROR(__xludf.DUMMYFUNCTION("""COMPUTED_VALUE"""),"Смородина Мармелад 1")</f>
        <v>Смородина Мармелад 1</v>
      </c>
      <c r="U302" s="18" t="str">
        <f>IFERROR(__xludf.DUMMYFUNCTION("""COMPUTED_VALUE"""),"Темная Вишня 1")</f>
        <v>Темная Вишня 1</v>
      </c>
      <c r="V302" s="18" t="str">
        <f>IFERROR(__xludf.DUMMYFUNCTION("""COMPUTED_VALUE"""),"Фруктовые Пластинки 1")</f>
        <v>Фруктовые Пластинки 1</v>
      </c>
      <c r="W302" s="18" t="str">
        <f>IFERROR(__xludf.DUMMYFUNCTION("""COMPUTED_VALUE"""),"Черника Ежевика 1")</f>
        <v>Черника Ежевика 1</v>
      </c>
      <c r="X302" s="18" t="str">
        <f>IFERROR(__xludf.DUMMYFUNCTION("""COMPUTED_VALUE"""),"Черника Малина 1")</f>
        <v>Черника Малина 1</v>
      </c>
      <c r="Y302" s="18" t="str">
        <f>IFERROR(__xludf.DUMMYFUNCTION("""COMPUTED_VALUE"""),"Черника Мята 2")</f>
        <v>Черника Мята 2</v>
      </c>
      <c r="Z302" s="18" t="str">
        <f>IFERROR(__xludf.DUMMYFUNCTION("""COMPUTED_VALUE"""),"Яблоко Виноград 2")</f>
        <v>Яблоко Виноград 2</v>
      </c>
      <c r="AA302" s="18" t="str">
        <f>IFERROR(__xludf.DUMMYFUNCTION("""COMPUTED_VALUE"""),"Яблоко Малина 4")</f>
        <v>Яблоко Малина 4</v>
      </c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</row>
    <row r="303">
      <c r="A303" s="18" t="str">
        <f>IFERROR(__xludf.DUMMYFUNCTION("""COMPUTED_VALUE"""),"0.4")</f>
        <v>0.4</v>
      </c>
      <c r="B303" s="18" t="str">
        <f>IFERROR(__xludf.DUMMYFUNCTION("""COMPUTED_VALUE"""),"0.6")</f>
        <v>0.6</v>
      </c>
      <c r="C303" s="18" t="str">
        <f>IFERROR(__xludf.DUMMYFUNCTION("""COMPUTED_VALUE"""),"0.7")</f>
        <v>0.7</v>
      </c>
      <c r="D303" s="18" t="str">
        <f>IFERROR(__xludf.DUMMYFUNCTION("""COMPUTED_VALUE"""),"0.8")</f>
        <v>0.8</v>
      </c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</row>
    <row r="304">
      <c r="A304" s="18" t="str">
        <f>IFERROR(__xludf.DUMMYFUNCTION("""COMPUTED_VALUE"""),"Арбуз Малина ")</f>
        <v>Арбуз Малина </v>
      </c>
      <c r="B304" s="18" t="str">
        <f>IFERROR(__xludf.DUMMYFUNCTION("""COMPUTED_VALUE"""),"Банан Кокос ")</f>
        <v>Банан Кокос </v>
      </c>
      <c r="C304" s="18" t="str">
        <f>IFERROR(__xludf.DUMMYFUNCTION("""COMPUTED_VALUE"""),"Барбарисовый Энергетик ")</f>
        <v>Барбарисовый Энергетик </v>
      </c>
      <c r="D304" s="18" t="str">
        <f>IFERROR(__xludf.DUMMYFUNCTION("""COMPUTED_VALUE"""),"Виноградный Энергетик")</f>
        <v>Виноградный Энергетик</v>
      </c>
      <c r="E304" s="18" t="str">
        <f>IFERROR(__xludf.DUMMYFUNCTION("""COMPUTED_VALUE"""),"Гранат Клубника ")</f>
        <v>Гранат Клубника </v>
      </c>
      <c r="F304" s="18" t="str">
        <f>IFERROR(__xludf.DUMMYFUNCTION("""COMPUTED_VALUE"""),"Гранат Смородина ")</f>
        <v>Гранат Смородина </v>
      </c>
      <c r="G304" s="18" t="str">
        <f>IFERROR(__xludf.DUMMYFUNCTION("""COMPUTED_VALUE"""),"Грейпфрутовый Швепс ")</f>
        <v>Грейпфрутовый Швепс </v>
      </c>
      <c r="H304" s="18" t="str">
        <f>IFERROR(__xludf.DUMMYFUNCTION("""COMPUTED_VALUE"""),"Земляника Драгонфрут ")</f>
        <v>Земляника Драгонфрут </v>
      </c>
      <c r="I304" s="18" t="str">
        <f>IFERROR(__xludf.DUMMYFUNCTION("""COMPUTED_VALUE"""),"Киви Личи ")</f>
        <v>Киви Личи </v>
      </c>
      <c r="J304" s="18" t="str">
        <f>IFERROR(__xludf.DUMMYFUNCTION("""COMPUTED_VALUE"""),"Киви Маракуйя Гуава ")</f>
        <v>Киви Маракуйя Гуава </v>
      </c>
      <c r="K304" s="18" t="str">
        <f>IFERROR(__xludf.DUMMYFUNCTION("""COMPUTED_VALUE"""),"Клубника Банан ")</f>
        <v>Клубника Банан </v>
      </c>
      <c r="L304" s="18" t="str">
        <f>IFERROR(__xludf.DUMMYFUNCTION("""COMPUTED_VALUE"""),"Клубника Вишня ")</f>
        <v>Клубника Вишня </v>
      </c>
      <c r="M304" s="18" t="str">
        <f>IFERROR(__xludf.DUMMYFUNCTION("""COMPUTED_VALUE"""),"Клубника Земляника ")</f>
        <v>Клубника Земляника </v>
      </c>
      <c r="N304" s="18" t="str">
        <f>IFERROR(__xludf.DUMMYFUNCTION("""COMPUTED_VALUE"""),"Клубничный Мохито ")</f>
        <v>Клубничный Мохито </v>
      </c>
      <c r="O304" s="18" t="str">
        <f>IFERROR(__xludf.DUMMYFUNCTION("""COMPUTED_VALUE"""),"Манго Грейпфрут ")</f>
        <v>Манго Грейпфрут </v>
      </c>
      <c r="P304" s="18" t="str">
        <f>IFERROR(__xludf.DUMMYFUNCTION("""COMPUTED_VALUE"""),"Манго Персик Личи ")</f>
        <v>Манго Персик Личи </v>
      </c>
      <c r="Q304" s="18" t="str">
        <f>IFERROR(__xludf.DUMMYFUNCTION("""COMPUTED_VALUE"""),"Персик Бабл Гам ")</f>
        <v>Персик Бабл Гам </v>
      </c>
      <c r="R304" s="18" t="str">
        <f>IFERROR(__xludf.DUMMYFUNCTION("""COMPUTED_VALUE"""),"Садовые Ягоды ")</f>
        <v>Садовые Ягоды </v>
      </c>
      <c r="S304" s="18" t="str">
        <f>IFERROR(__xludf.DUMMYFUNCTION("""COMPUTED_VALUE"""),"Скитлс Лимон Лайм 2")</f>
        <v>Скитлс Лимон Лайм 2</v>
      </c>
      <c r="T304" s="18" t="str">
        <f>IFERROR(__xludf.DUMMYFUNCTION("""COMPUTED_VALUE"""),"Смородина Мармелад 1")</f>
        <v>Смородина Мармелад 1</v>
      </c>
      <c r="U304" s="18" t="str">
        <f>IFERROR(__xludf.DUMMYFUNCTION("""COMPUTED_VALUE"""),"Темная Вишня 1")</f>
        <v>Темная Вишня 1</v>
      </c>
      <c r="V304" s="18" t="str">
        <f>IFERROR(__xludf.DUMMYFUNCTION("""COMPUTED_VALUE"""),"Фруктовые Пластинки 1")</f>
        <v>Фруктовые Пластинки 1</v>
      </c>
      <c r="W304" s="18" t="str">
        <f>IFERROR(__xludf.DUMMYFUNCTION("""COMPUTED_VALUE"""),"Черника Ежевика 1")</f>
        <v>Черника Ежевика 1</v>
      </c>
      <c r="X304" s="18" t="str">
        <f>IFERROR(__xludf.DUMMYFUNCTION("""COMPUTED_VALUE"""),"Черника Малина 1")</f>
        <v>Черника Малина 1</v>
      </c>
      <c r="Y304" s="18" t="str">
        <f>IFERROR(__xludf.DUMMYFUNCTION("""COMPUTED_VALUE"""),"Черника Мята 2")</f>
        <v>Черника Мята 2</v>
      </c>
      <c r="Z304" s="18" t="str">
        <f>IFERROR(__xludf.DUMMYFUNCTION("""COMPUTED_VALUE"""),"Яблоко Виноград 2")</f>
        <v>Яблоко Виноград 2</v>
      </c>
      <c r="AA304" s="18" t="str">
        <f>IFERROR(__xludf.DUMMYFUNCTION("""COMPUTED_VALUE"""),"Яблоко Малина 4")</f>
        <v>Яблоко Малина 4</v>
      </c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</row>
    <row r="305">
      <c r="A305" s="18" t="str">
        <f>IFERROR(__xludf.DUMMYFUNCTION("""COMPUTED_VALUE"""),"Лесные ягоды")</f>
        <v>Лесные ягоды</v>
      </c>
      <c r="B305" s="18" t="str">
        <f>IFERROR(__xludf.DUMMYFUNCTION("""COMPUTED_VALUE"""),"Алоэ виноград ")</f>
        <v>Алоэ виноград </v>
      </c>
      <c r="C305" s="18" t="str">
        <f>IFERROR(__xludf.DUMMYFUNCTION("""COMPUTED_VALUE"""),"Апельсиновый адреналин")</f>
        <v>Апельсиновый адреналин</v>
      </c>
      <c r="D305" s="18" t="str">
        <f>IFERROR(__xludf.DUMMYFUNCTION("""COMPUTED_VALUE"""),"Клюква лайм")</f>
        <v>Клюква лайм</v>
      </c>
      <c r="E305" s="18" t="str">
        <f>IFERROR(__xludf.DUMMYFUNCTION("""COMPUTED_VALUE"""),"Виноградная фанта ")</f>
        <v>Виноградная фанта </v>
      </c>
      <c r="F305" s="18" t="str">
        <f>IFERROR(__xludf.DUMMYFUNCTION("""COMPUTED_VALUE"""),"Зеленый чай лемонграсс")</f>
        <v>Зеленый чай лемонграсс</v>
      </c>
      <c r="G305" s="18" t="str">
        <f>IFERROR(__xludf.DUMMYFUNCTION("""COMPUTED_VALUE"""),"Малина арбуз")</f>
        <v>Малина арбуз</v>
      </c>
      <c r="H305" s="18" t="str">
        <f>IFERROR(__xludf.DUMMYFUNCTION("""COMPUTED_VALUE"""),"Ананас персик")</f>
        <v>Ананас персик</v>
      </c>
      <c r="I305" s="18" t="str">
        <f>IFERROR(__xludf.DUMMYFUNCTION("""COMPUTED_VALUE"""),"Клубничный мохито ")</f>
        <v>Клубничный мохито </v>
      </c>
      <c r="J305" s="18" t="str">
        <f>IFERROR(__xludf.DUMMYFUNCTION("""COMPUTED_VALUE"""),"Яблоко лайм")</f>
        <v>Яблоко лайм</v>
      </c>
      <c r="K305" s="18" t="str">
        <f>IFERROR(__xludf.DUMMYFUNCTION("""COMPUTED_VALUE"""),"Спрайт арбуз лайм ")</f>
        <v>Спрайт арбуз лайм </v>
      </c>
      <c r="L305" s="18" t="str">
        <f>IFERROR(__xludf.DUMMYFUNCTION("""COMPUTED_VALUE"""),"Черничная фанта")</f>
        <v>Черничная фанта</v>
      </c>
      <c r="M305" s="18" t="str">
        <f>IFERROR(__xludf.DUMMYFUNCTION("""COMPUTED_VALUE"""),"Чёрная смородина")</f>
        <v>Чёрная смородина</v>
      </c>
      <c r="N305" s="18" t="str">
        <f>IFERROR(__xludf.DUMMYFUNCTION("""COMPUTED_VALUE"""),"Червячки голубика малина")</f>
        <v>Червячки голубика малина</v>
      </c>
      <c r="O305" s="18" t="str">
        <f>IFERROR(__xludf.DUMMYFUNCTION("""COMPUTED_VALUE"""),"Малина смородина ")</f>
        <v>Малина смородина </v>
      </c>
      <c r="P305" s="18" t="str">
        <f>IFERROR(__xludf.DUMMYFUNCTION("""COMPUTED_VALUE"""),"Черника лайм ")</f>
        <v>Черника лайм </v>
      </c>
      <c r="Q305" s="18" t="str">
        <f>IFERROR(__xludf.DUMMYFUNCTION("""COMPUTED_VALUE"""),"Виноградный чупа чупс")</f>
        <v>Виноградный чупа чупс</v>
      </c>
      <c r="R305" s="18" t="str">
        <f>IFERROR(__xludf.DUMMYFUNCTION("""COMPUTED_VALUE"""),"Киви лайм")</f>
        <v>Киви лайм</v>
      </c>
      <c r="S305" s="18" t="str">
        <f>IFERROR(__xludf.DUMMYFUNCTION("""COMPUTED_VALUE"""),"Ягодный морс")</f>
        <v>Ягодный морс</v>
      </c>
      <c r="T305" s="18" t="str">
        <f>IFERROR(__xludf.DUMMYFUNCTION("""COMPUTED_VALUE"""),"Фруктовый скитлс")</f>
        <v>Фруктовый скитлс</v>
      </c>
      <c r="U305" s="18" t="str">
        <f>IFERROR(__xludf.DUMMYFUNCTION("""COMPUTED_VALUE"""),"черника лимон ")</f>
        <v>черника лимон </v>
      </c>
      <c r="V305" s="18" t="str">
        <f>IFERROR(__xludf.DUMMYFUNCTION("""COMPUTED_VALUE"""),"Вишнёвая бомба")</f>
        <v>Вишнёвая бомба</v>
      </c>
      <c r="W305" s="18" t="str">
        <f>IFERROR(__xludf.DUMMYFUNCTION("""COMPUTED_VALUE"""),"Тропический манго")</f>
        <v>Тропический манго</v>
      </c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>
      <c r="A306" s="18" t="str">
        <f>IFERROR(__xludf.DUMMYFUNCTION("""COMPUTED_VALUE"""),"Ягодный микс")</f>
        <v>Ягодный микс</v>
      </c>
      <c r="B306" s="18" t="str">
        <f>IFERROR(__xludf.DUMMYFUNCTION("""COMPUTED_VALUE"""),"Энергетик малина")</f>
        <v>Энергетик малина</v>
      </c>
      <c r="C306" s="18" t="str">
        <f>IFERROR(__xludf.DUMMYFUNCTION("""COMPUTED_VALUE"""),"Клубника арбуз")</f>
        <v>Клубника арбуз</v>
      </c>
      <c r="D306" s="18" t="str">
        <f>IFERROR(__xludf.DUMMYFUNCTION("""COMPUTED_VALUE"""),"Ежевика малина")</f>
        <v>Ежевика малина</v>
      </c>
      <c r="E306" s="18" t="str">
        <f>IFERROR(__xludf.DUMMYFUNCTION("""COMPUTED_VALUE"""),"Голубая малина виноград")</f>
        <v>Голубая малина виноград</v>
      </c>
      <c r="F306" s="18" t="str">
        <f>IFERROR(__xludf.DUMMYFUNCTION("""COMPUTED_VALUE"""),"Вишня яблоко")</f>
        <v>Вишня яблоко</v>
      </c>
      <c r="G306" s="18" t="str">
        <f>IFERROR(__xludf.DUMMYFUNCTION("""COMPUTED_VALUE"""),"Виноград лёд")</f>
        <v>Виноград лёд</v>
      </c>
      <c r="H306" s="18" t="str">
        <f>IFERROR(__xludf.DUMMYFUNCTION("""COMPUTED_VALUE"""),"Бабл гам")</f>
        <v>Бабл гам</v>
      </c>
      <c r="I306" s="18" t="str">
        <f>IFERROR(__xludf.DUMMYFUNCTION("""COMPUTED_VALUE"""),"Энергетик лайм")</f>
        <v>Энергетик лайм</v>
      </c>
      <c r="J306" s="18" t="str">
        <f>IFERROR(__xludf.DUMMYFUNCTION("""COMPUTED_VALUE"""),"Черника смородина айс")</f>
        <v>Черника смородина айс</v>
      </c>
      <c r="K306" s="18" t="str">
        <f>IFERROR(__xludf.DUMMYFUNCTION("""COMPUTED_VALUE"""),"Мохито клубничный лёд")</f>
        <v>Мохито клубничный лёд</v>
      </c>
      <c r="L306" s="18" t="str">
        <f>IFERROR(__xludf.DUMMYFUNCTION("""COMPUTED_VALUE"""),"Черная вишня лёд")</f>
        <v>Черная вишня лёд</v>
      </c>
      <c r="M306" s="18" t="str">
        <f>IFERROR(__xludf.DUMMYFUNCTION("""COMPUTED_VALUE"""),"Ананас кокос лёд")</f>
        <v>Ананас кокос лёд</v>
      </c>
      <c r="N306" s="18" t="str">
        <f>IFERROR(__xludf.DUMMYFUNCTION("""COMPUTED_VALUE"""),"Киви лёд")</f>
        <v>Киви лёд</v>
      </c>
      <c r="O306" s="18" t="str">
        <f>IFERROR(__xludf.DUMMYFUNCTION("""COMPUTED_VALUE"""),"Кислая клюква лёд")</f>
        <v>Кислая клюква лёд</v>
      </c>
      <c r="P306" s="18" t="str">
        <f>IFERROR(__xludf.DUMMYFUNCTION("""COMPUTED_VALUE"""),"Кислый скитлс лёд")</f>
        <v>Кислый скитлс лёд</v>
      </c>
      <c r="Q306" s="18" t="str">
        <f>IFERROR(__xludf.DUMMYFUNCTION("""COMPUTED_VALUE"""),"Клубника черника лёд")</f>
        <v>Клубника черника лёд</v>
      </c>
      <c r="R306" s="18" t="str">
        <f>IFERROR(__xludf.DUMMYFUNCTION("""COMPUTED_VALUE"""),"Малина смородина лёд")</f>
        <v>Малина смородина лёд</v>
      </c>
      <c r="S306" s="18" t="str">
        <f>IFERROR(__xludf.DUMMYFUNCTION("""COMPUTED_VALUE"""),"Манго лёд")</f>
        <v>Манго лёд</v>
      </c>
      <c r="T306" s="18" t="str">
        <f>IFERROR(__xludf.DUMMYFUNCTION("""COMPUTED_VALUE"""),"Малина вишня лёд")</f>
        <v>Малина вишня лёд</v>
      </c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>
      <c r="A307" s="18" t="str">
        <f>IFERROR(__xludf.DUMMYFUNCTION("""COMPUTED_VALUE"""),"Малина вишня лёд")</f>
        <v>Малина вишня лёд</v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</row>
    <row r="319">
      <c r="A319" s="18" t="str">
        <f>IFERROR(__xludf.DUMMYFUNCTION("""COMPUTED_VALUE"""),"Лесные ягоды")</f>
        <v>Лесные ягоды</v>
      </c>
      <c r="B319" s="18" t="str">
        <f>IFERROR(__xludf.DUMMYFUNCTION("""COMPUTED_VALUE"""),"Алоэ виноград ")</f>
        <v>Алоэ виноград </v>
      </c>
      <c r="C319" s="18" t="str">
        <f>IFERROR(__xludf.DUMMYFUNCTION("""COMPUTED_VALUE"""),"Апельсиновый адреналин")</f>
        <v>Апельсиновый адреналин</v>
      </c>
      <c r="D319" s="18" t="str">
        <f>IFERROR(__xludf.DUMMYFUNCTION("""COMPUTED_VALUE"""),"Клюква лайм")</f>
        <v>Клюква лайм</v>
      </c>
      <c r="E319" s="18" t="str">
        <f>IFERROR(__xludf.DUMMYFUNCTION("""COMPUTED_VALUE"""),"Виноградная фанта ")</f>
        <v>Виноградная фанта </v>
      </c>
      <c r="F319" s="18" t="str">
        <f>IFERROR(__xludf.DUMMYFUNCTION("""COMPUTED_VALUE"""),"Зеленый чай лемонграсс")</f>
        <v>Зеленый чай лемонграсс</v>
      </c>
      <c r="G319" s="18" t="str">
        <f>IFERROR(__xludf.DUMMYFUNCTION("""COMPUTED_VALUE"""),"Малина арбуз")</f>
        <v>Малина арбуз</v>
      </c>
      <c r="H319" s="18" t="str">
        <f>IFERROR(__xludf.DUMMYFUNCTION("""COMPUTED_VALUE"""),"Ананас персик")</f>
        <v>Ананас персик</v>
      </c>
      <c r="I319" s="18" t="str">
        <f>IFERROR(__xludf.DUMMYFUNCTION("""COMPUTED_VALUE"""),"Клубничный мохито ")</f>
        <v>Клубничный мохито </v>
      </c>
      <c r="J319" s="18" t="str">
        <f>IFERROR(__xludf.DUMMYFUNCTION("""COMPUTED_VALUE"""),"Яблоко лайм")</f>
        <v>Яблоко лайм</v>
      </c>
      <c r="K319" s="18" t="str">
        <f>IFERROR(__xludf.DUMMYFUNCTION("""COMPUTED_VALUE"""),"Спрайт арбуз лайм ")</f>
        <v>Спрайт арбуз лайм </v>
      </c>
      <c r="L319" s="18" t="str">
        <f>IFERROR(__xludf.DUMMYFUNCTION("""COMPUTED_VALUE"""),"Черничная фанта")</f>
        <v>Черничная фанта</v>
      </c>
      <c r="M319" s="18" t="str">
        <f>IFERROR(__xludf.DUMMYFUNCTION("""COMPUTED_VALUE"""),"Чёрная смородина")</f>
        <v>Чёрная смородина</v>
      </c>
      <c r="N319" s="18" t="str">
        <f>IFERROR(__xludf.DUMMYFUNCTION("""COMPUTED_VALUE"""),"Червячки голубика малина")</f>
        <v>Червячки голубика малина</v>
      </c>
      <c r="O319" s="18" t="str">
        <f>IFERROR(__xludf.DUMMYFUNCTION("""COMPUTED_VALUE"""),"Малина смородина ")</f>
        <v>Малина смородина </v>
      </c>
      <c r="P319" s="18" t="str">
        <f>IFERROR(__xludf.DUMMYFUNCTION("""COMPUTED_VALUE"""),"Черника лайм ")</f>
        <v>Черника лайм </v>
      </c>
      <c r="Q319" s="18" t="str">
        <f>IFERROR(__xludf.DUMMYFUNCTION("""COMPUTED_VALUE"""),"Виноградный чупа чупс")</f>
        <v>Виноградный чупа чупс</v>
      </c>
      <c r="R319" s="18" t="str">
        <f>IFERROR(__xludf.DUMMYFUNCTION("""COMPUTED_VALUE"""),"Киви лайм")</f>
        <v>Киви лайм</v>
      </c>
      <c r="S319" s="18" t="str">
        <f>IFERROR(__xludf.DUMMYFUNCTION("""COMPUTED_VALUE"""),"Ягодный морс")</f>
        <v>Ягодный морс</v>
      </c>
      <c r="T319" s="18" t="str">
        <f>IFERROR(__xludf.DUMMYFUNCTION("""COMPUTED_VALUE"""),"Фруктовый скитлс")</f>
        <v>Фруктовый скитлс</v>
      </c>
      <c r="U319" s="18" t="str">
        <f>IFERROR(__xludf.DUMMYFUNCTION("""COMPUTED_VALUE"""),"черника лимон ")</f>
        <v>черника лимон </v>
      </c>
      <c r="V319" s="18" t="str">
        <f>IFERROR(__xludf.DUMMYFUNCTION("""COMPUTED_VALUE"""),"Вишнёвая бомба")</f>
        <v>Вишнёвая бомба</v>
      </c>
      <c r="W319" s="18" t="str">
        <f>IFERROR(__xludf.DUMMYFUNCTION("""COMPUTED_VALUE"""),"Тропический манго")</f>
        <v>Тропический манго</v>
      </c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</row>
    <row r="320">
      <c r="A320" s="18" t="str">
        <f>IFERROR(__xludf.DUMMYFUNCTION("""COMPUTED_VALUE"""),"Лесные ягоды")</f>
        <v>Лесные ягоды</v>
      </c>
      <c r="B320" s="18" t="str">
        <f>IFERROR(__xludf.DUMMYFUNCTION("""COMPUTED_VALUE"""),"Алоэ виноград ")</f>
        <v>Алоэ виноград </v>
      </c>
      <c r="C320" s="18" t="str">
        <f>IFERROR(__xludf.DUMMYFUNCTION("""COMPUTED_VALUE"""),"Апельсиновый адреналин")</f>
        <v>Апельсиновый адреналин</v>
      </c>
      <c r="D320" s="18" t="str">
        <f>IFERROR(__xludf.DUMMYFUNCTION("""COMPUTED_VALUE"""),"Клюква лайм")</f>
        <v>Клюква лайм</v>
      </c>
      <c r="E320" s="18" t="str">
        <f>IFERROR(__xludf.DUMMYFUNCTION("""COMPUTED_VALUE"""),"Виноградная фанта ")</f>
        <v>Виноградная фанта </v>
      </c>
      <c r="F320" s="18" t="str">
        <f>IFERROR(__xludf.DUMMYFUNCTION("""COMPUTED_VALUE"""),"Зеленый чай лемонграсс")</f>
        <v>Зеленый чай лемонграсс</v>
      </c>
      <c r="G320" s="18" t="str">
        <f>IFERROR(__xludf.DUMMYFUNCTION("""COMPUTED_VALUE"""),"Малина арбуз")</f>
        <v>Малина арбуз</v>
      </c>
      <c r="H320" s="18" t="str">
        <f>IFERROR(__xludf.DUMMYFUNCTION("""COMPUTED_VALUE"""),"Ананас персик")</f>
        <v>Ананас персик</v>
      </c>
      <c r="I320" s="18" t="str">
        <f>IFERROR(__xludf.DUMMYFUNCTION("""COMPUTED_VALUE"""),"Клубничный мохито ")</f>
        <v>Клубничный мохито </v>
      </c>
      <c r="J320" s="18" t="str">
        <f>IFERROR(__xludf.DUMMYFUNCTION("""COMPUTED_VALUE"""),"Яблоко лайм")</f>
        <v>Яблоко лайм</v>
      </c>
      <c r="K320" s="18" t="str">
        <f>IFERROR(__xludf.DUMMYFUNCTION("""COMPUTED_VALUE"""),"Спрайт арбуз лайм ")</f>
        <v>Спрайт арбуз лайм </v>
      </c>
      <c r="L320" s="18" t="str">
        <f>IFERROR(__xludf.DUMMYFUNCTION("""COMPUTED_VALUE"""),"Черничная фанта")</f>
        <v>Черничная фанта</v>
      </c>
      <c r="M320" s="18" t="str">
        <f>IFERROR(__xludf.DUMMYFUNCTION("""COMPUTED_VALUE"""),"Чёрная смородина")</f>
        <v>Чёрная смородина</v>
      </c>
      <c r="N320" s="18" t="str">
        <f>IFERROR(__xludf.DUMMYFUNCTION("""COMPUTED_VALUE"""),"Червячки голубика малина")</f>
        <v>Червячки голубика малина</v>
      </c>
      <c r="O320" s="18" t="str">
        <f>IFERROR(__xludf.DUMMYFUNCTION("""COMPUTED_VALUE"""),"Малина смородина ")</f>
        <v>Малина смородина </v>
      </c>
      <c r="P320" s="18" t="str">
        <f>IFERROR(__xludf.DUMMYFUNCTION("""COMPUTED_VALUE"""),"Черника лайм ")</f>
        <v>Черника лайм </v>
      </c>
      <c r="Q320" s="18" t="str">
        <f>IFERROR(__xludf.DUMMYFUNCTION("""COMPUTED_VALUE"""),"Виноградный чупа чупс")</f>
        <v>Виноградный чупа чупс</v>
      </c>
      <c r="R320" s="18" t="str">
        <f>IFERROR(__xludf.DUMMYFUNCTION("""COMPUTED_VALUE"""),"Киви лайм")</f>
        <v>Киви лайм</v>
      </c>
      <c r="S320" s="18" t="str">
        <f>IFERROR(__xludf.DUMMYFUNCTION("""COMPUTED_VALUE"""),"Ягодный морс")</f>
        <v>Ягодный морс</v>
      </c>
      <c r="T320" s="18" t="str">
        <f>IFERROR(__xludf.DUMMYFUNCTION("""COMPUTED_VALUE"""),"Фруктовый скитлс")</f>
        <v>Фруктовый скитлс</v>
      </c>
      <c r="U320" s="18" t="str">
        <f>IFERROR(__xludf.DUMMYFUNCTION("""COMPUTED_VALUE"""),"черника лимон ")</f>
        <v>черника лимон </v>
      </c>
      <c r="V320" s="18" t="str">
        <f>IFERROR(__xludf.DUMMYFUNCTION("""COMPUTED_VALUE"""),"Вишнёвая бомба")</f>
        <v>Вишнёвая бомба</v>
      </c>
      <c r="W320" s="18" t="str">
        <f>IFERROR(__xludf.DUMMYFUNCTION("""COMPUTED_VALUE"""),"Тропический манго")</f>
        <v>Тропический манго</v>
      </c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</row>
    <row r="321">
      <c r="A321" s="18" t="str">
        <f>IFERROR(__xludf.DUMMYFUNCTION("""COMPUTED_VALUE"""),"Смородина холс")</f>
        <v>Смородина холс</v>
      </c>
      <c r="B321" s="18" t="str">
        <f>IFERROR(__xludf.DUMMYFUNCTION("""COMPUTED_VALUE"""),"Тропические фрукты")</f>
        <v>Тропические фрукты</v>
      </c>
      <c r="C321" s="18" t="str">
        <f>IFERROR(__xludf.DUMMYFUNCTION("""COMPUTED_VALUE"""),"Черничная конфета")</f>
        <v>Черничная конфета</v>
      </c>
      <c r="D321" s="18" t="str">
        <f>IFERROR(__xludf.DUMMYFUNCTION("""COMPUTED_VALUE"""),"Яблоко вишня")</f>
        <v>Яблоко вишня</v>
      </c>
      <c r="E321" s="18" t="str">
        <f>IFERROR(__xludf.DUMMYFUNCTION("""COMPUTED_VALUE"""),"Виноград мята")</f>
        <v>Виноград мята</v>
      </c>
      <c r="F321" s="18" t="str">
        <f>IFERROR(__xludf.DUMMYFUNCTION("""COMPUTED_VALUE"""),"Виноград холс")</f>
        <v>Виноград холс</v>
      </c>
      <c r="G321" s="18" t="str">
        <f>IFERROR(__xludf.DUMMYFUNCTION("""COMPUTED_VALUE"""),"Грейпфрутовый лимонад")</f>
        <v>Грейпфрутовый лимонад</v>
      </c>
      <c r="H321" s="18" t="str">
        <f>IFERROR(__xludf.DUMMYFUNCTION("""COMPUTED_VALUE"""),"Дыня банан")</f>
        <v>Дыня банан</v>
      </c>
      <c r="I321" s="18" t="str">
        <f>IFERROR(__xludf.DUMMYFUNCTION("""COMPUTED_VALUE"""),"Ежевичный лимонад")</f>
        <v>Ежевичный лимонад</v>
      </c>
      <c r="J321" s="18" t="str">
        <f>IFERROR(__xludf.DUMMYFUNCTION("""COMPUTED_VALUE"""),"Земляничная конфета ")</f>
        <v>Земляничная конфета </v>
      </c>
      <c r="K321" s="18" t="str">
        <f>IFERROR(__xludf.DUMMYFUNCTION("""COMPUTED_VALUE"""),"Ананас манго ")</f>
        <v>Ананас манго </v>
      </c>
      <c r="L321" s="18" t="str">
        <f>IFERROR(__xludf.DUMMYFUNCTION("""COMPUTED_VALUE"""),"Жвачка черника мята ")</f>
        <v>Жвачка черника мята </v>
      </c>
      <c r="M321" s="18" t="str">
        <f>IFERROR(__xludf.DUMMYFUNCTION("""COMPUTED_VALUE"""),"Зеленый манго")</f>
        <v>Зеленый манго</v>
      </c>
      <c r="N321" s="18" t="str">
        <f>IFERROR(__xludf.DUMMYFUNCTION("""COMPUTED_VALUE"""),"Клюква брусника")</f>
        <v>Клюква брусника</v>
      </c>
      <c r="O321" s="18" t="str">
        <f>IFERROR(__xludf.DUMMYFUNCTION("""COMPUTED_VALUE"""),"Апельсин ")</f>
        <v>Апельсин </v>
      </c>
      <c r="P321" s="18" t="str">
        <f>IFERROR(__xludf.DUMMYFUNCTION("""COMPUTED_VALUE"""),"Кокос малина")</f>
        <v>Кокос малина</v>
      </c>
      <c r="Q321" s="18" t="str">
        <f>IFERROR(__xludf.DUMMYFUNCTION("""COMPUTED_VALUE"""),"Лимонные черви")</f>
        <v>Лимонные черви</v>
      </c>
      <c r="R321" s="18" t="str">
        <f>IFERROR(__xludf.DUMMYFUNCTION("""COMPUTED_VALUE"""),"Малиновый лимонад")</f>
        <v>Малиновый лимонад</v>
      </c>
      <c r="S321" s="18" t="str">
        <f>IFERROR(__xludf.DUMMYFUNCTION("""COMPUTED_VALUE"""),"Смородина малина")</f>
        <v>Смородина малина</v>
      </c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</row>
    <row r="322">
      <c r="A322" s="18" t="str">
        <f>IFERROR(__xludf.DUMMYFUNCTION("""COMPUTED_VALUE"""),"Кислый малиново-грейпфрутовый швепс")</f>
        <v>Кислый малиново-грейпфрутовый швепс</v>
      </c>
      <c r="B322" s="18" t="str">
        <f>IFERROR(__xludf.DUMMYFUNCTION("""COMPUTED_VALUE"""),"Ананас апельсин")</f>
        <v>Ананас апельсин</v>
      </c>
      <c r="C322" s="18" t="str">
        <f>IFERROR(__xludf.DUMMYFUNCTION("""COMPUTED_VALUE"""),"Пинаколада")</f>
        <v>Пинаколада</v>
      </c>
      <c r="D322" s="18" t="str">
        <f>IFERROR(__xludf.DUMMYFUNCTION("""COMPUTED_VALUE"""),"Мятный бабл гам")</f>
        <v>Мятный бабл гам</v>
      </c>
      <c r="E322" s="18" t="str">
        <f>IFERROR(__xludf.DUMMYFUNCTION("""COMPUTED_VALUE"""),"Мянго драгонфрут")</f>
        <v>Мянго драгонфрут</v>
      </c>
      <c r="F322" s="18" t="str">
        <f>IFERROR(__xludf.DUMMYFUNCTION("""COMPUTED_VALUE"""),"Клубничная фанта")</f>
        <v>Клубничная фанта</v>
      </c>
      <c r="G322" s="18" t="str">
        <f>IFERROR(__xludf.DUMMYFUNCTION("""COMPUTED_VALUE"""),"Клубничная арбуз")</f>
        <v>Клубничная арбуз</v>
      </c>
      <c r="H322" s="18" t="str">
        <f>IFERROR(__xludf.DUMMYFUNCTION("""COMPUTED_VALUE"""),"Кислый скитлс")</f>
        <v>Кислый скитлс</v>
      </c>
      <c r="I322" s="18" t="str">
        <f>IFERROR(__xludf.DUMMYFUNCTION("""COMPUTED_VALUE"""),"Кислый лайм арбуз")</f>
        <v>Кислый лайм арбуз</v>
      </c>
      <c r="J322" s="18" t="str">
        <f>IFERROR(__xludf.DUMMYFUNCTION("""COMPUTED_VALUE"""),"Тропический банан")</f>
        <v>Тропический банан</v>
      </c>
      <c r="K322" s="18" t="str">
        <f>IFERROR(__xludf.DUMMYFUNCTION("""COMPUTED_VALUE"""),"Яблочный энергетик")</f>
        <v>Яблочный энергетик</v>
      </c>
      <c r="L322" s="18" t="str">
        <f>IFERROR(__xludf.DUMMYFUNCTION("""COMPUTED_VALUE"""),"Барбарисовый лимонад")</f>
        <v>Барбарисовый лимонад</v>
      </c>
      <c r="M322" s="18" t="str">
        <f>IFERROR(__xludf.DUMMYFUNCTION("""COMPUTED_VALUE"""),"Лимонад виноград вишня")</f>
        <v>Лимонад виноград вишня</v>
      </c>
      <c r="N322" s="18" t="str">
        <f>IFERROR(__xludf.DUMMYFUNCTION("""COMPUTED_VALUE"""),"Розовый лимонад")</f>
        <v>Розовый лимонад</v>
      </c>
      <c r="O322" s="18" t="str">
        <f>IFERROR(__xludf.DUMMYFUNCTION("""COMPUTED_VALUE"""),"Двойной манго")</f>
        <v>Двойной манго</v>
      </c>
      <c r="P322" s="18" t="str">
        <f>IFERROR(__xludf.DUMMYFUNCTION("""COMPUTED_VALUE"""),"Лесные ягоды ")</f>
        <v>Лесные ягоды </v>
      </c>
      <c r="Q322" s="18" t="str">
        <f>IFERROR(__xludf.DUMMYFUNCTION("""COMPUTED_VALUE"""),"Ежевика малина ")</f>
        <v>Ежевика малина </v>
      </c>
      <c r="R322" s="18" t="str">
        <f>IFERROR(__xludf.DUMMYFUNCTION("""COMPUTED_VALUE"""),"Смородиновый лимонад")</f>
        <v>Смородиновый лимонад</v>
      </c>
      <c r="S322" s="18" t="str">
        <f>IFERROR(__xludf.DUMMYFUNCTION("""COMPUTED_VALUE"""),"Кола вишня")</f>
        <v>Кола вишня</v>
      </c>
      <c r="T322" s="18" t="str">
        <f>IFERROR(__xludf.DUMMYFUNCTION("""COMPUTED_VALUE"""),"Манго арбуз")</f>
        <v>Манго арбуз</v>
      </c>
      <c r="U322" s="18" t="str">
        <f>IFERROR(__xludf.DUMMYFUNCTION("""COMPUTED_VALUE"""),"Алоэ виноград")</f>
        <v>Алоэ виноград</v>
      </c>
      <c r="V322" s="18" t="str">
        <f>IFERROR(__xludf.DUMMYFUNCTION("""COMPUTED_VALUE"""),"Банан клубника")</f>
        <v>Банан клубника</v>
      </c>
      <c r="W322" s="18" t="str">
        <f>IFERROR(__xludf.DUMMYFUNCTION("""COMPUTED_VALUE"""),"Малиновый мармелад")</f>
        <v>Малиновый мармелад</v>
      </c>
      <c r="X322" s="18" t="str">
        <f>IFERROR(__xludf.DUMMYFUNCTION("""COMPUTED_VALUE"""),"Клубника киви")</f>
        <v>Клубника киви</v>
      </c>
      <c r="Y322" s="18" t="str">
        <f>IFERROR(__xludf.DUMMYFUNCTION("""COMPUTED_VALUE"""),"Клюква лайм")</f>
        <v>Клюква лайм</v>
      </c>
      <c r="Z322" s="18" t="str">
        <f>IFERROR(__xludf.DUMMYFUNCTION("""COMPUTED_VALUE"""),"Гуава ананас")</f>
        <v>Гуава ананас</v>
      </c>
      <c r="AA322" s="18" t="str">
        <f>IFERROR(__xludf.DUMMYFUNCTION("""COMPUTED_VALUE"""),"Морс")</f>
        <v>Морс</v>
      </c>
      <c r="AB322" s="18" t="str">
        <f>IFERROR(__xludf.DUMMYFUNCTION("""COMPUTED_VALUE"""),"Красный апельсин")</f>
        <v>Красный апельсин</v>
      </c>
      <c r="AC322" s="18" t="str">
        <f>IFERROR(__xludf.DUMMYFUNCTION("""COMPUTED_VALUE"""),"Арбузная жвачка")</f>
        <v>Арбузная жвачка</v>
      </c>
      <c r="AD322" s="18" t="str">
        <f>IFERROR(__xludf.DUMMYFUNCTION("""COMPUTED_VALUE"""),"Смородина Виноград")</f>
        <v>Смородина Виноград</v>
      </c>
      <c r="AE322" s="18" t="str">
        <f>IFERROR(__xludf.DUMMYFUNCTION("""COMPUTED_VALUE"""),"Гранатовая Мармелад")</f>
        <v>Гранатовая Мармелад</v>
      </c>
      <c r="AF322" s="18" t="str">
        <f>IFERROR(__xludf.DUMMYFUNCTION("""COMPUTED_VALUE"""),"Яблоко Киви")</f>
        <v>Яблоко Киви</v>
      </c>
      <c r="AG322" s="18" t="str">
        <f>IFERROR(__xludf.DUMMYFUNCTION("""COMPUTED_VALUE"""),"Клубника Ежевика")</f>
        <v>Клубника Ежевика</v>
      </c>
      <c r="AH322" s="18" t="str">
        <f>IFERROR(__xludf.DUMMYFUNCTION("""COMPUTED_VALUE"""),"Клубничный Коктейль")</f>
        <v>Клубничный Коктейль</v>
      </c>
      <c r="AI322" s="18" t="str">
        <f>IFERROR(__xludf.DUMMYFUNCTION("""COMPUTED_VALUE"""),"Клюква Земляника ")</f>
        <v>Клюква Земляника </v>
      </c>
      <c r="AJ322" s="18" t="str">
        <f>IFERROR(__xludf.DUMMYFUNCTION("""COMPUTED_VALUE"""),"Какос Дыня")</f>
        <v>Какос Дыня</v>
      </c>
      <c r="AK322" s="18" t="str">
        <f>IFERROR(__xludf.DUMMYFUNCTION("""COMPUTED_VALUE"""),"Маракуйя мандарин")</f>
        <v>Маракуйя мандарин</v>
      </c>
      <c r="AL322" s="18" t="str">
        <f>IFERROR(__xludf.DUMMYFUNCTION("""COMPUTED_VALUE"""),"Персик кактус")</f>
        <v>Персик кактус</v>
      </c>
      <c r="AM322" s="18" t="str">
        <f>IFERROR(__xludf.DUMMYFUNCTION("""COMPUTED_VALUE"""),"Спрайт")</f>
        <v>Спрайт</v>
      </c>
      <c r="AN322" s="18" t="str">
        <f>IFERROR(__xludf.DUMMYFUNCTION("""COMPUTED_VALUE"""),"Черничная фанта")</f>
        <v>Черничная фанта</v>
      </c>
      <c r="AO322" s="18" t="str">
        <f>IFERROR(__xludf.DUMMYFUNCTION("""COMPUTED_VALUE"""),"Ягодная жвачка")</f>
        <v>Ягодная жвачка</v>
      </c>
      <c r="AP322" s="18" t="str">
        <f>IFERROR(__xludf.DUMMYFUNCTION("""COMPUTED_VALUE"""),"Ягодный энергетик")</f>
        <v>Ягодный энергетик</v>
      </c>
      <c r="AQ322" s="18" t="str">
        <f>IFERROR(__xludf.DUMMYFUNCTION("""COMPUTED_VALUE"""),"Ягодный пунш ")</f>
        <v>Ягодный пунш </v>
      </c>
      <c r="AR322" s="18" t="str">
        <f>IFERROR(__xludf.DUMMYFUNCTION("""COMPUTED_VALUE"""),"Виноградный холс")</f>
        <v>Виноградный холс</v>
      </c>
      <c r="AS322" s="18" t="str">
        <f>IFERROR(__xludf.DUMMYFUNCTION("""COMPUTED_VALUE"""),"Грейпфрут смородина")</f>
        <v>Грейпфрут смородина</v>
      </c>
      <c r="AT322" s="18" t="str">
        <f>IFERROR(__xludf.DUMMYFUNCTION("""COMPUTED_VALUE"""),"Дыня персик")</f>
        <v>Дыня персик</v>
      </c>
      <c r="AU322" s="18" t="str">
        <f>IFERROR(__xludf.DUMMYFUNCTION("""COMPUTED_VALUE"""),"Земляника виноград")</f>
        <v>Земляника виноград</v>
      </c>
      <c r="AV322" s="18" t="str">
        <f>IFERROR(__xludf.DUMMYFUNCTION("""COMPUTED_VALUE"""),"Киви маракуйя гуава")</f>
        <v>Киви маракуйя гуава</v>
      </c>
      <c r="AW322" s="18" t="str">
        <f>IFERROR(__xludf.DUMMYFUNCTION("""COMPUTED_VALUE"""),"Кислые вишнёвые червячки")</f>
        <v>Кислые вишнёвые червячки</v>
      </c>
      <c r="AX322" s="18" t="str">
        <f>IFERROR(__xludf.DUMMYFUNCTION("""COMPUTED_VALUE"""),"Кислые чернично-малиновое червячки")</f>
        <v>Кислые чернично-малиновое червячки</v>
      </c>
    </row>
    <row r="323">
      <c r="A323" s="18" t="str">
        <f>IFERROR(__xludf.DUMMYFUNCTION("""COMPUTED_VALUE"""),"Кислый малиново-грейпфрутовый швепс")</f>
        <v>Кислый малиново-грейпфрутовый швепс</v>
      </c>
      <c r="B323" s="18" t="str">
        <f>IFERROR(__xludf.DUMMYFUNCTION("""COMPUTED_VALUE"""),"Ананас апельсин")</f>
        <v>Ананас апельсин</v>
      </c>
      <c r="C323" s="18" t="str">
        <f>IFERROR(__xludf.DUMMYFUNCTION("""COMPUTED_VALUE"""),"Пинаколада")</f>
        <v>Пинаколада</v>
      </c>
      <c r="D323" s="18" t="str">
        <f>IFERROR(__xludf.DUMMYFUNCTION("""COMPUTED_VALUE"""),"Мятный бабл гам")</f>
        <v>Мятный бабл гам</v>
      </c>
      <c r="E323" s="18" t="str">
        <f>IFERROR(__xludf.DUMMYFUNCTION("""COMPUTED_VALUE"""),"Мянго драгонфрут")</f>
        <v>Мянго драгонфрут</v>
      </c>
      <c r="F323" s="18" t="str">
        <f>IFERROR(__xludf.DUMMYFUNCTION("""COMPUTED_VALUE"""),"Клубничная фанта")</f>
        <v>Клубничная фанта</v>
      </c>
      <c r="G323" s="18" t="str">
        <f>IFERROR(__xludf.DUMMYFUNCTION("""COMPUTED_VALUE"""),"Клубничная арбуз")</f>
        <v>Клубничная арбуз</v>
      </c>
      <c r="H323" s="18" t="str">
        <f>IFERROR(__xludf.DUMMYFUNCTION("""COMPUTED_VALUE"""),"Кислый скитлс")</f>
        <v>Кислый скитлс</v>
      </c>
      <c r="I323" s="18" t="str">
        <f>IFERROR(__xludf.DUMMYFUNCTION("""COMPUTED_VALUE"""),"Кислый лайм арбуз")</f>
        <v>Кислый лайм арбуз</v>
      </c>
      <c r="J323" s="18" t="str">
        <f>IFERROR(__xludf.DUMMYFUNCTION("""COMPUTED_VALUE"""),"Тропический банан")</f>
        <v>Тропический банан</v>
      </c>
      <c r="K323" s="18" t="str">
        <f>IFERROR(__xludf.DUMMYFUNCTION("""COMPUTED_VALUE"""),"Яблочный энергетик")</f>
        <v>Яблочный энергетик</v>
      </c>
      <c r="L323" s="18" t="str">
        <f>IFERROR(__xludf.DUMMYFUNCTION("""COMPUTED_VALUE"""),"Барбарисовый лимонад")</f>
        <v>Барбарисовый лимонад</v>
      </c>
      <c r="M323" s="18" t="str">
        <f>IFERROR(__xludf.DUMMYFUNCTION("""COMPUTED_VALUE"""),"Лимонад виноград вишня")</f>
        <v>Лимонад виноград вишня</v>
      </c>
      <c r="N323" s="18" t="str">
        <f>IFERROR(__xludf.DUMMYFUNCTION("""COMPUTED_VALUE"""),"Розовый лимонад")</f>
        <v>Розовый лимонад</v>
      </c>
      <c r="O323" s="18" t="str">
        <f>IFERROR(__xludf.DUMMYFUNCTION("""COMPUTED_VALUE"""),"Двойной манго")</f>
        <v>Двойной манго</v>
      </c>
      <c r="P323" s="18" t="str">
        <f>IFERROR(__xludf.DUMMYFUNCTION("""COMPUTED_VALUE"""),"Лесные ягоды ")</f>
        <v>Лесные ягоды </v>
      </c>
      <c r="Q323" s="18" t="str">
        <f>IFERROR(__xludf.DUMMYFUNCTION("""COMPUTED_VALUE"""),"Ежевика малина ")</f>
        <v>Ежевика малина </v>
      </c>
      <c r="R323" s="18" t="str">
        <f>IFERROR(__xludf.DUMMYFUNCTION("""COMPUTED_VALUE"""),"Смородиновый лимонад")</f>
        <v>Смородиновый лимонад</v>
      </c>
      <c r="S323" s="18" t="str">
        <f>IFERROR(__xludf.DUMMYFUNCTION("""COMPUTED_VALUE"""),"Кола вишня")</f>
        <v>Кола вишня</v>
      </c>
      <c r="T323" s="18" t="str">
        <f>IFERROR(__xludf.DUMMYFUNCTION("""COMPUTED_VALUE"""),"Манго арбуз")</f>
        <v>Манго арбуз</v>
      </c>
      <c r="U323" s="18" t="str">
        <f>IFERROR(__xludf.DUMMYFUNCTION("""COMPUTED_VALUE"""),"Алоэ виноград")</f>
        <v>Алоэ виноград</v>
      </c>
      <c r="V323" s="18" t="str">
        <f>IFERROR(__xludf.DUMMYFUNCTION("""COMPUTED_VALUE"""),"Банан клубника")</f>
        <v>Банан клубника</v>
      </c>
      <c r="W323" s="18" t="str">
        <f>IFERROR(__xludf.DUMMYFUNCTION("""COMPUTED_VALUE"""),"Малиновый мармелад")</f>
        <v>Малиновый мармелад</v>
      </c>
      <c r="X323" s="18" t="str">
        <f>IFERROR(__xludf.DUMMYFUNCTION("""COMPUTED_VALUE"""),"Клубника киви")</f>
        <v>Клубника киви</v>
      </c>
      <c r="Y323" s="18" t="str">
        <f>IFERROR(__xludf.DUMMYFUNCTION("""COMPUTED_VALUE"""),"Клюква лайм")</f>
        <v>Клюква лайм</v>
      </c>
      <c r="Z323" s="18" t="str">
        <f>IFERROR(__xludf.DUMMYFUNCTION("""COMPUTED_VALUE"""),"Гуава ананас")</f>
        <v>Гуава ананас</v>
      </c>
      <c r="AA323" s="18" t="str">
        <f>IFERROR(__xludf.DUMMYFUNCTION("""COMPUTED_VALUE"""),"Морс")</f>
        <v>Морс</v>
      </c>
      <c r="AB323" s="18" t="str">
        <f>IFERROR(__xludf.DUMMYFUNCTION("""COMPUTED_VALUE"""),"Красный апельсин")</f>
        <v>Красный апельсин</v>
      </c>
      <c r="AC323" s="18" t="str">
        <f>IFERROR(__xludf.DUMMYFUNCTION("""COMPUTED_VALUE"""),"Арбузная жвачка")</f>
        <v>Арбузная жвачка</v>
      </c>
      <c r="AD323" s="18" t="str">
        <f>IFERROR(__xludf.DUMMYFUNCTION("""COMPUTED_VALUE"""),"Смородина Виноград")</f>
        <v>Смородина Виноград</v>
      </c>
      <c r="AE323" s="18" t="str">
        <f>IFERROR(__xludf.DUMMYFUNCTION("""COMPUTED_VALUE"""),"Гранатовая Мармелад")</f>
        <v>Гранатовая Мармелад</v>
      </c>
      <c r="AF323" s="18" t="str">
        <f>IFERROR(__xludf.DUMMYFUNCTION("""COMPUTED_VALUE"""),"Яблоко Киви")</f>
        <v>Яблоко Киви</v>
      </c>
      <c r="AG323" s="18" t="str">
        <f>IFERROR(__xludf.DUMMYFUNCTION("""COMPUTED_VALUE"""),"Клубника Ежевика")</f>
        <v>Клубника Ежевика</v>
      </c>
      <c r="AH323" s="18" t="str">
        <f>IFERROR(__xludf.DUMMYFUNCTION("""COMPUTED_VALUE"""),"Клубничный Коктейль")</f>
        <v>Клубничный Коктейль</v>
      </c>
      <c r="AI323" s="18" t="str">
        <f>IFERROR(__xludf.DUMMYFUNCTION("""COMPUTED_VALUE"""),"Клюква Земляника ")</f>
        <v>Клюква Земляника </v>
      </c>
      <c r="AJ323" s="18" t="str">
        <f>IFERROR(__xludf.DUMMYFUNCTION("""COMPUTED_VALUE"""),"Какос Дыня")</f>
        <v>Какос Дыня</v>
      </c>
      <c r="AK323" s="18" t="str">
        <f>IFERROR(__xludf.DUMMYFUNCTION("""COMPUTED_VALUE"""),"Маракуйя мандарин")</f>
        <v>Маракуйя мандарин</v>
      </c>
      <c r="AL323" s="18" t="str">
        <f>IFERROR(__xludf.DUMMYFUNCTION("""COMPUTED_VALUE"""),"Персик кактус")</f>
        <v>Персик кактус</v>
      </c>
      <c r="AM323" s="18" t="str">
        <f>IFERROR(__xludf.DUMMYFUNCTION("""COMPUTED_VALUE"""),"Спрайт")</f>
        <v>Спрайт</v>
      </c>
      <c r="AN323" s="18" t="str">
        <f>IFERROR(__xludf.DUMMYFUNCTION("""COMPUTED_VALUE"""),"Черничная фанта")</f>
        <v>Черничная фанта</v>
      </c>
      <c r="AO323" s="18" t="str">
        <f>IFERROR(__xludf.DUMMYFUNCTION("""COMPUTED_VALUE"""),"Ягодная жвачка")</f>
        <v>Ягодная жвачка</v>
      </c>
      <c r="AP323" s="18" t="str">
        <f>IFERROR(__xludf.DUMMYFUNCTION("""COMPUTED_VALUE"""),"Ягодный энергетик")</f>
        <v>Ягодный энергетик</v>
      </c>
      <c r="AQ323" s="18" t="str">
        <f>IFERROR(__xludf.DUMMYFUNCTION("""COMPUTED_VALUE"""),"Ягодный пунш ")</f>
        <v>Ягодный пунш </v>
      </c>
      <c r="AR323" s="18" t="str">
        <f>IFERROR(__xludf.DUMMYFUNCTION("""COMPUTED_VALUE"""),"Виноградный холс")</f>
        <v>Виноградный холс</v>
      </c>
      <c r="AS323" s="18" t="str">
        <f>IFERROR(__xludf.DUMMYFUNCTION("""COMPUTED_VALUE"""),"Грейпфрут смородина")</f>
        <v>Грейпфрут смородина</v>
      </c>
      <c r="AT323" s="18" t="str">
        <f>IFERROR(__xludf.DUMMYFUNCTION("""COMPUTED_VALUE"""),"Дыня персик")</f>
        <v>Дыня персик</v>
      </c>
      <c r="AU323" s="18" t="str">
        <f>IFERROR(__xludf.DUMMYFUNCTION("""COMPUTED_VALUE"""),"Земляника виноград")</f>
        <v>Земляника виноград</v>
      </c>
      <c r="AV323" s="18" t="str">
        <f>IFERROR(__xludf.DUMMYFUNCTION("""COMPUTED_VALUE"""),"Киви маракуйя гуава")</f>
        <v>Киви маракуйя гуава</v>
      </c>
      <c r="AW323" s="18" t="str">
        <f>IFERROR(__xludf.DUMMYFUNCTION("""COMPUTED_VALUE"""),"Кислые вишнёвые червячки")</f>
        <v>Кислые вишнёвые червячки</v>
      </c>
      <c r="AX323" s="18" t="str">
        <f>IFERROR(__xludf.DUMMYFUNCTION("""COMPUTED_VALUE"""),"Кислые чернично-малиновое червячки")</f>
        <v>Кислые чернично-малиновое червячки</v>
      </c>
    </row>
    <row r="324">
      <c r="A324" s="18" t="str">
        <f>IFERROR(__xludf.DUMMYFUNCTION("""COMPUTED_VALUE"""),"Кислый малиново-грейпфрутовый швепс")</f>
        <v>Кислый малиново-грейпфрутовый швепс</v>
      </c>
      <c r="B324" s="18" t="str">
        <f>IFERROR(__xludf.DUMMYFUNCTION("""COMPUTED_VALUE"""),"Ананас апельсин")</f>
        <v>Ананас апельсин</v>
      </c>
      <c r="C324" s="18" t="str">
        <f>IFERROR(__xludf.DUMMYFUNCTION("""COMPUTED_VALUE"""),"Пинаколада")</f>
        <v>Пинаколада</v>
      </c>
      <c r="D324" s="18" t="str">
        <f>IFERROR(__xludf.DUMMYFUNCTION("""COMPUTED_VALUE"""),"Мятный бабл гам")</f>
        <v>Мятный бабл гам</v>
      </c>
      <c r="E324" s="18" t="str">
        <f>IFERROR(__xludf.DUMMYFUNCTION("""COMPUTED_VALUE"""),"Мянго драгонфрут")</f>
        <v>Мянго драгонфрут</v>
      </c>
      <c r="F324" s="18" t="str">
        <f>IFERROR(__xludf.DUMMYFUNCTION("""COMPUTED_VALUE"""),"Клубничная фанта")</f>
        <v>Клубничная фанта</v>
      </c>
      <c r="G324" s="18" t="str">
        <f>IFERROR(__xludf.DUMMYFUNCTION("""COMPUTED_VALUE"""),"Клубничная арбуз")</f>
        <v>Клубничная арбуз</v>
      </c>
      <c r="H324" s="18" t="str">
        <f>IFERROR(__xludf.DUMMYFUNCTION("""COMPUTED_VALUE"""),"Кислый скитлс")</f>
        <v>Кислый скитлс</v>
      </c>
      <c r="I324" s="18" t="str">
        <f>IFERROR(__xludf.DUMMYFUNCTION("""COMPUTED_VALUE"""),"Кислый лайм арбуз")</f>
        <v>Кислый лайм арбуз</v>
      </c>
      <c r="J324" s="18" t="str">
        <f>IFERROR(__xludf.DUMMYFUNCTION("""COMPUTED_VALUE"""),"Тропический банан")</f>
        <v>Тропический банан</v>
      </c>
      <c r="K324" s="18" t="str">
        <f>IFERROR(__xludf.DUMMYFUNCTION("""COMPUTED_VALUE"""),"Яблочный энергетик")</f>
        <v>Яблочный энергетик</v>
      </c>
      <c r="L324" s="18" t="str">
        <f>IFERROR(__xludf.DUMMYFUNCTION("""COMPUTED_VALUE"""),"Барбарисовый лимонад")</f>
        <v>Барбарисовый лимонад</v>
      </c>
      <c r="M324" s="18" t="str">
        <f>IFERROR(__xludf.DUMMYFUNCTION("""COMPUTED_VALUE"""),"Лимонад виноград вишня")</f>
        <v>Лимонад виноград вишня</v>
      </c>
      <c r="N324" s="18" t="str">
        <f>IFERROR(__xludf.DUMMYFUNCTION("""COMPUTED_VALUE"""),"Розовый лимонад")</f>
        <v>Розовый лимонад</v>
      </c>
      <c r="O324" s="18" t="str">
        <f>IFERROR(__xludf.DUMMYFUNCTION("""COMPUTED_VALUE"""),"Двойной манго")</f>
        <v>Двойной манго</v>
      </c>
      <c r="P324" s="18" t="str">
        <f>IFERROR(__xludf.DUMMYFUNCTION("""COMPUTED_VALUE"""),"Лесные ягоды ")</f>
        <v>Лесные ягоды </v>
      </c>
      <c r="Q324" s="18" t="str">
        <f>IFERROR(__xludf.DUMMYFUNCTION("""COMPUTED_VALUE"""),"Ежевика малина ")</f>
        <v>Ежевика малина </v>
      </c>
      <c r="R324" s="18" t="str">
        <f>IFERROR(__xludf.DUMMYFUNCTION("""COMPUTED_VALUE"""),"Смородиновый лимонад")</f>
        <v>Смородиновый лимонад</v>
      </c>
      <c r="S324" s="18" t="str">
        <f>IFERROR(__xludf.DUMMYFUNCTION("""COMPUTED_VALUE"""),"Кола вишня")</f>
        <v>Кола вишня</v>
      </c>
      <c r="T324" s="18" t="str">
        <f>IFERROR(__xludf.DUMMYFUNCTION("""COMPUTED_VALUE"""),"Манго арбуз")</f>
        <v>Манго арбуз</v>
      </c>
      <c r="U324" s="18" t="str">
        <f>IFERROR(__xludf.DUMMYFUNCTION("""COMPUTED_VALUE"""),"Алоэ виноград")</f>
        <v>Алоэ виноград</v>
      </c>
      <c r="V324" s="18" t="str">
        <f>IFERROR(__xludf.DUMMYFUNCTION("""COMPUTED_VALUE"""),"Банан клубника")</f>
        <v>Банан клубника</v>
      </c>
      <c r="W324" s="18" t="str">
        <f>IFERROR(__xludf.DUMMYFUNCTION("""COMPUTED_VALUE"""),"Малиновый мармелад")</f>
        <v>Малиновый мармелад</v>
      </c>
      <c r="X324" s="18" t="str">
        <f>IFERROR(__xludf.DUMMYFUNCTION("""COMPUTED_VALUE"""),"Клубника киви")</f>
        <v>Клубника киви</v>
      </c>
      <c r="Y324" s="18" t="str">
        <f>IFERROR(__xludf.DUMMYFUNCTION("""COMPUTED_VALUE"""),"Клюква лайм")</f>
        <v>Клюква лайм</v>
      </c>
      <c r="Z324" s="18" t="str">
        <f>IFERROR(__xludf.DUMMYFUNCTION("""COMPUTED_VALUE"""),"Гуава ананас")</f>
        <v>Гуава ананас</v>
      </c>
      <c r="AA324" s="18" t="str">
        <f>IFERROR(__xludf.DUMMYFUNCTION("""COMPUTED_VALUE"""),"Морс")</f>
        <v>Морс</v>
      </c>
      <c r="AB324" s="18" t="str">
        <f>IFERROR(__xludf.DUMMYFUNCTION("""COMPUTED_VALUE"""),"Красный апельсин")</f>
        <v>Красный апельсин</v>
      </c>
      <c r="AC324" s="18" t="str">
        <f>IFERROR(__xludf.DUMMYFUNCTION("""COMPUTED_VALUE"""),"Арбузная жвачка")</f>
        <v>Арбузная жвачка</v>
      </c>
      <c r="AD324" s="18" t="str">
        <f>IFERROR(__xludf.DUMMYFUNCTION("""COMPUTED_VALUE"""),"Смородина Виноград")</f>
        <v>Смородина Виноград</v>
      </c>
      <c r="AE324" s="18" t="str">
        <f>IFERROR(__xludf.DUMMYFUNCTION("""COMPUTED_VALUE"""),"Гранатовая Мармелад")</f>
        <v>Гранатовая Мармелад</v>
      </c>
      <c r="AF324" s="18" t="str">
        <f>IFERROR(__xludf.DUMMYFUNCTION("""COMPUTED_VALUE"""),"Яблоко Киви")</f>
        <v>Яблоко Киви</v>
      </c>
      <c r="AG324" s="18" t="str">
        <f>IFERROR(__xludf.DUMMYFUNCTION("""COMPUTED_VALUE"""),"Клубника Ежевика")</f>
        <v>Клубника Ежевика</v>
      </c>
      <c r="AH324" s="18" t="str">
        <f>IFERROR(__xludf.DUMMYFUNCTION("""COMPUTED_VALUE"""),"Клубничный Коктейль")</f>
        <v>Клубничный Коктейль</v>
      </c>
      <c r="AI324" s="18" t="str">
        <f>IFERROR(__xludf.DUMMYFUNCTION("""COMPUTED_VALUE"""),"Клюква Земляника ")</f>
        <v>Клюква Земляника </v>
      </c>
      <c r="AJ324" s="18" t="str">
        <f>IFERROR(__xludf.DUMMYFUNCTION("""COMPUTED_VALUE"""),"Какос Дыня")</f>
        <v>Какос Дыня</v>
      </c>
      <c r="AK324" s="18" t="str">
        <f>IFERROR(__xludf.DUMMYFUNCTION("""COMPUTED_VALUE"""),"Маракуйя мандарин")</f>
        <v>Маракуйя мандарин</v>
      </c>
      <c r="AL324" s="18" t="str">
        <f>IFERROR(__xludf.DUMMYFUNCTION("""COMPUTED_VALUE"""),"Персик кактус")</f>
        <v>Персик кактус</v>
      </c>
      <c r="AM324" s="18" t="str">
        <f>IFERROR(__xludf.DUMMYFUNCTION("""COMPUTED_VALUE"""),"Спрайт")</f>
        <v>Спрайт</v>
      </c>
      <c r="AN324" s="18" t="str">
        <f>IFERROR(__xludf.DUMMYFUNCTION("""COMPUTED_VALUE"""),"Черничная фанта")</f>
        <v>Черничная фанта</v>
      </c>
      <c r="AO324" s="18" t="str">
        <f>IFERROR(__xludf.DUMMYFUNCTION("""COMPUTED_VALUE"""),"Ягодная жвачка")</f>
        <v>Ягодная жвачка</v>
      </c>
      <c r="AP324" s="18" t="str">
        <f>IFERROR(__xludf.DUMMYFUNCTION("""COMPUTED_VALUE"""),"Ягодный энергетик")</f>
        <v>Ягодный энергетик</v>
      </c>
      <c r="AQ324" s="18" t="str">
        <f>IFERROR(__xludf.DUMMYFUNCTION("""COMPUTED_VALUE"""),"Ягодный пунш ")</f>
        <v>Ягодный пунш </v>
      </c>
      <c r="AR324" s="18" t="str">
        <f>IFERROR(__xludf.DUMMYFUNCTION("""COMPUTED_VALUE"""),"Виноградный холс")</f>
        <v>Виноградный холс</v>
      </c>
      <c r="AS324" s="18" t="str">
        <f>IFERROR(__xludf.DUMMYFUNCTION("""COMPUTED_VALUE"""),"Грейпфрут смородина")</f>
        <v>Грейпфрут смородина</v>
      </c>
      <c r="AT324" s="18" t="str">
        <f>IFERROR(__xludf.DUMMYFUNCTION("""COMPUTED_VALUE"""),"Дыня персик")</f>
        <v>Дыня персик</v>
      </c>
      <c r="AU324" s="18" t="str">
        <f>IFERROR(__xludf.DUMMYFUNCTION("""COMPUTED_VALUE"""),"Земляника виноград")</f>
        <v>Земляника виноград</v>
      </c>
      <c r="AV324" s="18" t="str">
        <f>IFERROR(__xludf.DUMMYFUNCTION("""COMPUTED_VALUE"""),"Киви маракуйя гуава")</f>
        <v>Киви маракуйя гуава</v>
      </c>
      <c r="AW324" s="18" t="str">
        <f>IFERROR(__xludf.DUMMYFUNCTION("""COMPUTED_VALUE"""),"Кислые вишнёвые червячки")</f>
        <v>Кислые вишнёвые червячки</v>
      </c>
      <c r="AX324" s="18" t="str">
        <f>IFERROR(__xludf.DUMMYFUNCTION("""COMPUTED_VALUE"""),"Кислые чернично-малиновое червячки")</f>
        <v>Кислые чернично-малиновое червячки</v>
      </c>
    </row>
    <row r="325">
      <c r="A325" s="18" t="str">
        <f>IFERROR(__xludf.DUMMYFUNCTION("""COMPUTED_VALUE"""),"0.4")</f>
        <v>0.4</v>
      </c>
      <c r="B325" s="18" t="str">
        <f>IFERROR(__xludf.DUMMYFUNCTION("""COMPUTED_VALUE"""),"0.6")</f>
        <v>0.6</v>
      </c>
      <c r="C325" s="18" t="str">
        <f>IFERROR(__xludf.DUMMYFUNCTION("""COMPUTED_VALUE"""),"0.7")</f>
        <v>0.7</v>
      </c>
      <c r="D325" s="18" t="str">
        <f>IFERROR(__xludf.DUMMYFUNCTION("""COMPUTED_VALUE"""),"0.8")</f>
        <v>0.8</v>
      </c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</row>
    <row r="326">
      <c r="A326" s="18" t="str">
        <f>IFERROR(__xludf.DUMMYFUNCTION("""COMPUTED_VALUE"""),"Ягодный микс")</f>
        <v>Ягодный микс</v>
      </c>
      <c r="B326" s="18" t="str">
        <f>IFERROR(__xludf.DUMMYFUNCTION("""COMPUTED_VALUE"""),"Энергетик малина")</f>
        <v>Энергетик малина</v>
      </c>
      <c r="C326" s="18" t="str">
        <f>IFERROR(__xludf.DUMMYFUNCTION("""COMPUTED_VALUE"""),"Клубника арбуз")</f>
        <v>Клубника арбуз</v>
      </c>
      <c r="D326" s="18" t="str">
        <f>IFERROR(__xludf.DUMMYFUNCTION("""COMPUTED_VALUE"""),"Ежевика малина")</f>
        <v>Ежевика малина</v>
      </c>
      <c r="E326" s="18" t="str">
        <f>IFERROR(__xludf.DUMMYFUNCTION("""COMPUTED_VALUE"""),"Голубая малина виноград")</f>
        <v>Голубая малина виноград</v>
      </c>
      <c r="F326" s="18" t="str">
        <f>IFERROR(__xludf.DUMMYFUNCTION("""COMPUTED_VALUE"""),"Вишня яблоко")</f>
        <v>Вишня яблоко</v>
      </c>
      <c r="G326" s="18" t="str">
        <f>IFERROR(__xludf.DUMMYFUNCTION("""COMPUTED_VALUE"""),"Виноград лёд")</f>
        <v>Виноград лёд</v>
      </c>
      <c r="H326" s="18" t="str">
        <f>IFERROR(__xludf.DUMMYFUNCTION("""COMPUTED_VALUE"""),"Бабл гам")</f>
        <v>Бабл гам</v>
      </c>
      <c r="I326" s="18" t="str">
        <f>IFERROR(__xludf.DUMMYFUNCTION("""COMPUTED_VALUE"""),"Энергетик лайм")</f>
        <v>Энергетик лайм</v>
      </c>
      <c r="J326" s="18" t="str">
        <f>IFERROR(__xludf.DUMMYFUNCTION("""COMPUTED_VALUE"""),"Черника смородина айс")</f>
        <v>Черника смородина айс</v>
      </c>
      <c r="K326" s="18" t="str">
        <f>IFERROR(__xludf.DUMMYFUNCTION("""COMPUTED_VALUE"""),"Мохито клубничный лёд")</f>
        <v>Мохито клубничный лёд</v>
      </c>
      <c r="L326" s="18" t="str">
        <f>IFERROR(__xludf.DUMMYFUNCTION("""COMPUTED_VALUE"""),"Черная вишня лёд")</f>
        <v>Черная вишня лёд</v>
      </c>
      <c r="M326" s="18" t="str">
        <f>IFERROR(__xludf.DUMMYFUNCTION("""COMPUTED_VALUE"""),"Ананас кокос лёд")</f>
        <v>Ананас кокос лёд</v>
      </c>
      <c r="N326" s="18" t="str">
        <f>IFERROR(__xludf.DUMMYFUNCTION("""COMPUTED_VALUE"""),"Киви лёд")</f>
        <v>Киви лёд</v>
      </c>
      <c r="O326" s="18" t="str">
        <f>IFERROR(__xludf.DUMMYFUNCTION("""COMPUTED_VALUE"""),"Кислая клюква лёд")</f>
        <v>Кислая клюква лёд</v>
      </c>
      <c r="P326" s="18" t="str">
        <f>IFERROR(__xludf.DUMMYFUNCTION("""COMPUTED_VALUE"""),"Кислый скитлс лёд")</f>
        <v>Кислый скитлс лёд</v>
      </c>
      <c r="Q326" s="18" t="str">
        <f>IFERROR(__xludf.DUMMYFUNCTION("""COMPUTED_VALUE"""),"Клубника черника лёд")</f>
        <v>Клубника черника лёд</v>
      </c>
      <c r="R326" s="18" t="str">
        <f>IFERROR(__xludf.DUMMYFUNCTION("""COMPUTED_VALUE"""),"Малина смородина лёд")</f>
        <v>Малина смородина лёд</v>
      </c>
      <c r="S326" s="18" t="str">
        <f>IFERROR(__xludf.DUMMYFUNCTION("""COMPUTED_VALUE"""),"Манго лёд")</f>
        <v>Манго лёд</v>
      </c>
      <c r="T326" s="18" t="str">
        <f>IFERROR(__xludf.DUMMYFUNCTION("""COMPUTED_VALUE"""),"Малина вишня лёд")</f>
        <v>Малина вишня лёд</v>
      </c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</row>
    <row r="327">
      <c r="A327" s="18" t="str">
        <f>IFERROR(__xludf.DUMMYFUNCTION("""COMPUTED_VALUE"""),"Смородина холс")</f>
        <v>Смородина холс</v>
      </c>
      <c r="B327" s="18" t="str">
        <f>IFERROR(__xludf.DUMMYFUNCTION("""COMPUTED_VALUE"""),"Тропические фрукты")</f>
        <v>Тропические фрукты</v>
      </c>
      <c r="C327" s="18" t="str">
        <f>IFERROR(__xludf.DUMMYFUNCTION("""COMPUTED_VALUE"""),"Черничная конфета")</f>
        <v>Черничная конфета</v>
      </c>
      <c r="D327" s="18" t="str">
        <f>IFERROR(__xludf.DUMMYFUNCTION("""COMPUTED_VALUE"""),"Яблоко вишня")</f>
        <v>Яблоко вишня</v>
      </c>
      <c r="E327" s="18" t="str">
        <f>IFERROR(__xludf.DUMMYFUNCTION("""COMPUTED_VALUE"""),"Виноград мята")</f>
        <v>Виноград мята</v>
      </c>
      <c r="F327" s="18" t="str">
        <f>IFERROR(__xludf.DUMMYFUNCTION("""COMPUTED_VALUE"""),"Виноград холс")</f>
        <v>Виноград холс</v>
      </c>
      <c r="G327" s="18" t="str">
        <f>IFERROR(__xludf.DUMMYFUNCTION("""COMPUTED_VALUE"""),"Грейпфрутовый лимонад")</f>
        <v>Грейпфрутовый лимонад</v>
      </c>
      <c r="H327" s="18" t="str">
        <f>IFERROR(__xludf.DUMMYFUNCTION("""COMPUTED_VALUE"""),"Дыня банан")</f>
        <v>Дыня банан</v>
      </c>
      <c r="I327" s="18" t="str">
        <f>IFERROR(__xludf.DUMMYFUNCTION("""COMPUTED_VALUE"""),"Ежевичный лимонад")</f>
        <v>Ежевичный лимонад</v>
      </c>
      <c r="J327" s="18" t="str">
        <f>IFERROR(__xludf.DUMMYFUNCTION("""COMPUTED_VALUE"""),"Земляничная конфета ")</f>
        <v>Земляничная конфета </v>
      </c>
      <c r="K327" s="18" t="str">
        <f>IFERROR(__xludf.DUMMYFUNCTION("""COMPUTED_VALUE"""),"Ананас манго ")</f>
        <v>Ананас манго </v>
      </c>
      <c r="L327" s="18" t="str">
        <f>IFERROR(__xludf.DUMMYFUNCTION("""COMPUTED_VALUE"""),"Жвачка черника мята ")</f>
        <v>Жвачка черника мята </v>
      </c>
      <c r="M327" s="18" t="str">
        <f>IFERROR(__xludf.DUMMYFUNCTION("""COMPUTED_VALUE"""),"Зеленый манго")</f>
        <v>Зеленый манго</v>
      </c>
      <c r="N327" s="18" t="str">
        <f>IFERROR(__xludf.DUMMYFUNCTION("""COMPUTED_VALUE"""),"Клюква брусника")</f>
        <v>Клюква брусника</v>
      </c>
      <c r="O327" s="18" t="str">
        <f>IFERROR(__xludf.DUMMYFUNCTION("""COMPUTED_VALUE"""),"Апельсин ")</f>
        <v>Апельсин </v>
      </c>
      <c r="P327" s="18" t="str">
        <f>IFERROR(__xludf.DUMMYFUNCTION("""COMPUTED_VALUE"""),"Кокос малина")</f>
        <v>Кокос малина</v>
      </c>
      <c r="Q327" s="18" t="str">
        <f>IFERROR(__xludf.DUMMYFUNCTION("""COMPUTED_VALUE"""),"Лимонные черви")</f>
        <v>Лимонные черви</v>
      </c>
      <c r="R327" s="18" t="str">
        <f>IFERROR(__xludf.DUMMYFUNCTION("""COMPUTED_VALUE"""),"Малиновый лимонад")</f>
        <v>Малиновый лимонад</v>
      </c>
      <c r="S327" s="18" t="str">
        <f>IFERROR(__xludf.DUMMYFUNCTION("""COMPUTED_VALUE"""),"Смородина малина")</f>
        <v>Смородина малина</v>
      </c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</row>
    <row r="328">
      <c r="A328" s="18" t="str">
        <f>IFERROR(__xludf.DUMMYFUNCTION("""COMPUTED_VALUE"""),"0.4")</f>
        <v>0.4</v>
      </c>
      <c r="B328" s="18" t="str">
        <f>IFERROR(__xludf.DUMMYFUNCTION("""COMPUTED_VALUE"""),"0.6")</f>
        <v>0.6</v>
      </c>
      <c r="C328" s="18" t="str">
        <f>IFERROR(__xludf.DUMMYFUNCTION("""COMPUTED_VALUE"""),"0.7")</f>
        <v>0.7</v>
      </c>
      <c r="D328" s="18" t="str">
        <f>IFERROR(__xludf.DUMMYFUNCTION("""COMPUTED_VALUE"""),"0.8")</f>
        <v>0.8</v>
      </c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</row>
    <row r="329">
      <c r="A329" s="18" t="str">
        <f>IFERROR(__xludf.DUMMYFUNCTION("""COMPUTED_VALUE"""),"Лесные ягоды")</f>
        <v>Лесные ягоды</v>
      </c>
      <c r="B329" s="18" t="str">
        <f>IFERROR(__xludf.DUMMYFUNCTION("""COMPUTED_VALUE"""),"Алоэ виноград ")</f>
        <v>Алоэ виноград </v>
      </c>
      <c r="C329" s="18" t="str">
        <f>IFERROR(__xludf.DUMMYFUNCTION("""COMPUTED_VALUE"""),"Апельсиновый адреналин")</f>
        <v>Апельсиновый адреналин</v>
      </c>
      <c r="D329" s="18" t="str">
        <f>IFERROR(__xludf.DUMMYFUNCTION("""COMPUTED_VALUE"""),"Клюква лайм")</f>
        <v>Клюква лайм</v>
      </c>
      <c r="E329" s="18" t="str">
        <f>IFERROR(__xludf.DUMMYFUNCTION("""COMPUTED_VALUE"""),"Виноградная фанта ")</f>
        <v>Виноградная фанта </v>
      </c>
      <c r="F329" s="18" t="str">
        <f>IFERROR(__xludf.DUMMYFUNCTION("""COMPUTED_VALUE"""),"Зеленый чай лемонграсс")</f>
        <v>Зеленый чай лемонграсс</v>
      </c>
      <c r="G329" s="18" t="str">
        <f>IFERROR(__xludf.DUMMYFUNCTION("""COMPUTED_VALUE"""),"Малина арбуз")</f>
        <v>Малина арбуз</v>
      </c>
      <c r="H329" s="18" t="str">
        <f>IFERROR(__xludf.DUMMYFUNCTION("""COMPUTED_VALUE"""),"Ананас персик")</f>
        <v>Ананас персик</v>
      </c>
      <c r="I329" s="18" t="str">
        <f>IFERROR(__xludf.DUMMYFUNCTION("""COMPUTED_VALUE"""),"Клубничный мохито ")</f>
        <v>Клубничный мохито </v>
      </c>
      <c r="J329" s="18" t="str">
        <f>IFERROR(__xludf.DUMMYFUNCTION("""COMPUTED_VALUE"""),"Яблоко лайм")</f>
        <v>Яблоко лайм</v>
      </c>
      <c r="K329" s="18" t="str">
        <f>IFERROR(__xludf.DUMMYFUNCTION("""COMPUTED_VALUE"""),"Спрайт арбуз лайм ")</f>
        <v>Спрайт арбуз лайм </v>
      </c>
      <c r="L329" s="18" t="str">
        <f>IFERROR(__xludf.DUMMYFUNCTION("""COMPUTED_VALUE"""),"Черничная фанта")</f>
        <v>Черничная фанта</v>
      </c>
      <c r="M329" s="18" t="str">
        <f>IFERROR(__xludf.DUMMYFUNCTION("""COMPUTED_VALUE"""),"Чёрная смородина")</f>
        <v>Чёрная смородина</v>
      </c>
      <c r="N329" s="18" t="str">
        <f>IFERROR(__xludf.DUMMYFUNCTION("""COMPUTED_VALUE"""),"Червячки голубика малина")</f>
        <v>Червячки голубика малина</v>
      </c>
      <c r="O329" s="18" t="str">
        <f>IFERROR(__xludf.DUMMYFUNCTION("""COMPUTED_VALUE"""),"Малина смородина ")</f>
        <v>Малина смородина </v>
      </c>
      <c r="P329" s="18" t="str">
        <f>IFERROR(__xludf.DUMMYFUNCTION("""COMPUTED_VALUE"""),"Черника лайм ")</f>
        <v>Черника лайм </v>
      </c>
      <c r="Q329" s="18" t="str">
        <f>IFERROR(__xludf.DUMMYFUNCTION("""COMPUTED_VALUE"""),"Виноградный чупа чупс")</f>
        <v>Виноградный чупа чупс</v>
      </c>
      <c r="R329" s="18" t="str">
        <f>IFERROR(__xludf.DUMMYFUNCTION("""COMPUTED_VALUE"""),"Киви лайм")</f>
        <v>Киви лайм</v>
      </c>
      <c r="S329" s="18" t="str">
        <f>IFERROR(__xludf.DUMMYFUNCTION("""COMPUTED_VALUE"""),"Ягодный морс")</f>
        <v>Ягодный морс</v>
      </c>
      <c r="T329" s="18" t="str">
        <f>IFERROR(__xludf.DUMMYFUNCTION("""COMPUTED_VALUE"""),"Фруктовый скитлс")</f>
        <v>Фруктовый скитлс</v>
      </c>
      <c r="U329" s="18" t="str">
        <f>IFERROR(__xludf.DUMMYFUNCTION("""COMPUTED_VALUE"""),"черника лимон ")</f>
        <v>черника лимон </v>
      </c>
      <c r="V329" s="18" t="str">
        <f>IFERROR(__xludf.DUMMYFUNCTION("""COMPUTED_VALUE"""),"Вишнёвая бомба")</f>
        <v>Вишнёвая бомба</v>
      </c>
      <c r="W329" s="18" t="str">
        <f>IFERROR(__xludf.DUMMYFUNCTION("""COMPUTED_VALUE"""),"Тропический манго")</f>
        <v>Тропический манго</v>
      </c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</row>
    <row r="330">
      <c r="A330" s="18" t="str">
        <f>IFERROR(__xludf.DUMMYFUNCTION("""COMPUTED_VALUE"""),"Ягодный микс")</f>
        <v>Ягодный микс</v>
      </c>
      <c r="B330" s="18" t="str">
        <f>IFERROR(__xludf.DUMMYFUNCTION("""COMPUTED_VALUE"""),"Энергетик малина")</f>
        <v>Энергетик малина</v>
      </c>
      <c r="C330" s="18" t="str">
        <f>IFERROR(__xludf.DUMMYFUNCTION("""COMPUTED_VALUE"""),"Клубника арбуз")</f>
        <v>Клубника арбуз</v>
      </c>
      <c r="D330" s="18" t="str">
        <f>IFERROR(__xludf.DUMMYFUNCTION("""COMPUTED_VALUE"""),"Ежевика малина")</f>
        <v>Ежевика малина</v>
      </c>
      <c r="E330" s="18" t="str">
        <f>IFERROR(__xludf.DUMMYFUNCTION("""COMPUTED_VALUE"""),"Голубая малина виноград")</f>
        <v>Голубая малина виноград</v>
      </c>
      <c r="F330" s="18" t="str">
        <f>IFERROR(__xludf.DUMMYFUNCTION("""COMPUTED_VALUE"""),"Вишня яблоко")</f>
        <v>Вишня яблоко</v>
      </c>
      <c r="G330" s="18" t="str">
        <f>IFERROR(__xludf.DUMMYFUNCTION("""COMPUTED_VALUE"""),"Виноград лёд")</f>
        <v>Виноград лёд</v>
      </c>
      <c r="H330" s="18" t="str">
        <f>IFERROR(__xludf.DUMMYFUNCTION("""COMPUTED_VALUE"""),"Бабл гам")</f>
        <v>Бабл гам</v>
      </c>
      <c r="I330" s="18" t="str">
        <f>IFERROR(__xludf.DUMMYFUNCTION("""COMPUTED_VALUE"""),"Энергетик лайм")</f>
        <v>Энергетик лайм</v>
      </c>
      <c r="J330" s="18" t="str">
        <f>IFERROR(__xludf.DUMMYFUNCTION("""COMPUTED_VALUE"""),"Черника смородина айс")</f>
        <v>Черника смородина айс</v>
      </c>
      <c r="K330" s="18" t="str">
        <f>IFERROR(__xludf.DUMMYFUNCTION("""COMPUTED_VALUE"""),"Мохито клубничный лёд")</f>
        <v>Мохито клубничный лёд</v>
      </c>
      <c r="L330" s="18" t="str">
        <f>IFERROR(__xludf.DUMMYFUNCTION("""COMPUTED_VALUE"""),"Черная вишня лёд")</f>
        <v>Черная вишня лёд</v>
      </c>
      <c r="M330" s="18" t="str">
        <f>IFERROR(__xludf.DUMMYFUNCTION("""COMPUTED_VALUE"""),"Ананас кокос лёд")</f>
        <v>Ананас кокос лёд</v>
      </c>
      <c r="N330" s="18" t="str">
        <f>IFERROR(__xludf.DUMMYFUNCTION("""COMPUTED_VALUE"""),"Киви лёд")</f>
        <v>Киви лёд</v>
      </c>
      <c r="O330" s="18" t="str">
        <f>IFERROR(__xludf.DUMMYFUNCTION("""COMPUTED_VALUE"""),"Кислая клюква лёд")</f>
        <v>Кислая клюква лёд</v>
      </c>
      <c r="P330" s="18" t="str">
        <f>IFERROR(__xludf.DUMMYFUNCTION("""COMPUTED_VALUE"""),"Кислый скитлс лёд")</f>
        <v>Кислый скитлс лёд</v>
      </c>
      <c r="Q330" s="18" t="str">
        <f>IFERROR(__xludf.DUMMYFUNCTION("""COMPUTED_VALUE"""),"Клубника черника лёд")</f>
        <v>Клубника черника лёд</v>
      </c>
      <c r="R330" s="18" t="str">
        <f>IFERROR(__xludf.DUMMYFUNCTION("""COMPUTED_VALUE"""),"Малина смородина лёд")</f>
        <v>Малина смородина лёд</v>
      </c>
      <c r="S330" s="18" t="str">
        <f>IFERROR(__xludf.DUMMYFUNCTION("""COMPUTED_VALUE"""),"Манго лёд")</f>
        <v>Манго лёд</v>
      </c>
      <c r="T330" s="18" t="str">
        <f>IFERROR(__xludf.DUMMYFUNCTION("""COMPUTED_VALUE"""),"Малина вишня лёд")</f>
        <v>Малина вишня лёд</v>
      </c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</row>
    <row r="331">
      <c r="A331" s="18" t="str">
        <f>IFERROR(__xludf.DUMMYFUNCTION("""COMPUTED_VALUE"""),"Ягодный микс")</f>
        <v>Ягодный микс</v>
      </c>
      <c r="B331" s="18" t="str">
        <f>IFERROR(__xludf.DUMMYFUNCTION("""COMPUTED_VALUE"""),"Энергетик малина")</f>
        <v>Энергетик малина</v>
      </c>
      <c r="C331" s="18" t="str">
        <f>IFERROR(__xludf.DUMMYFUNCTION("""COMPUTED_VALUE"""),"Клубника арбуз")</f>
        <v>Клубника арбуз</v>
      </c>
      <c r="D331" s="18" t="str">
        <f>IFERROR(__xludf.DUMMYFUNCTION("""COMPUTED_VALUE"""),"Ежевика малина")</f>
        <v>Ежевика малина</v>
      </c>
      <c r="E331" s="18" t="str">
        <f>IFERROR(__xludf.DUMMYFUNCTION("""COMPUTED_VALUE"""),"Голубая малина виноград")</f>
        <v>Голубая малина виноград</v>
      </c>
      <c r="F331" s="18" t="str">
        <f>IFERROR(__xludf.DUMMYFUNCTION("""COMPUTED_VALUE"""),"Вишня яблоко")</f>
        <v>Вишня яблоко</v>
      </c>
      <c r="G331" s="18" t="str">
        <f>IFERROR(__xludf.DUMMYFUNCTION("""COMPUTED_VALUE"""),"Виноград лёд")</f>
        <v>Виноград лёд</v>
      </c>
      <c r="H331" s="18" t="str">
        <f>IFERROR(__xludf.DUMMYFUNCTION("""COMPUTED_VALUE"""),"Бабл гам")</f>
        <v>Бабл гам</v>
      </c>
      <c r="I331" s="18" t="str">
        <f>IFERROR(__xludf.DUMMYFUNCTION("""COMPUTED_VALUE"""),"Энергетик лайм")</f>
        <v>Энергетик лайм</v>
      </c>
      <c r="J331" s="18" t="str">
        <f>IFERROR(__xludf.DUMMYFUNCTION("""COMPUTED_VALUE"""),"Черника смородина айс")</f>
        <v>Черника смородина айс</v>
      </c>
      <c r="K331" s="18" t="str">
        <f>IFERROR(__xludf.DUMMYFUNCTION("""COMPUTED_VALUE"""),"Мохито клубничный лёд")</f>
        <v>Мохито клубничный лёд</v>
      </c>
      <c r="L331" s="18" t="str">
        <f>IFERROR(__xludf.DUMMYFUNCTION("""COMPUTED_VALUE"""),"Черная вишня лёд")</f>
        <v>Черная вишня лёд</v>
      </c>
      <c r="M331" s="18" t="str">
        <f>IFERROR(__xludf.DUMMYFUNCTION("""COMPUTED_VALUE"""),"Ананас кокос лёд")</f>
        <v>Ананас кокос лёд</v>
      </c>
      <c r="N331" s="18" t="str">
        <f>IFERROR(__xludf.DUMMYFUNCTION("""COMPUTED_VALUE"""),"Киви лёд")</f>
        <v>Киви лёд</v>
      </c>
      <c r="O331" s="18" t="str">
        <f>IFERROR(__xludf.DUMMYFUNCTION("""COMPUTED_VALUE"""),"Кислая клюква лёд")</f>
        <v>Кислая клюква лёд</v>
      </c>
      <c r="P331" s="18" t="str">
        <f>IFERROR(__xludf.DUMMYFUNCTION("""COMPUTED_VALUE"""),"Кислый скитлс лёд")</f>
        <v>Кислый скитлс лёд</v>
      </c>
      <c r="Q331" s="18" t="str">
        <f>IFERROR(__xludf.DUMMYFUNCTION("""COMPUTED_VALUE"""),"Клубника черника лёд")</f>
        <v>Клубника черника лёд</v>
      </c>
      <c r="R331" s="18" t="str">
        <f>IFERROR(__xludf.DUMMYFUNCTION("""COMPUTED_VALUE"""),"Малина смородина лёд")</f>
        <v>Малина смородина лёд</v>
      </c>
      <c r="S331" s="18" t="str">
        <f>IFERROR(__xludf.DUMMYFUNCTION("""COMPUTED_VALUE"""),"Манго лёд")</f>
        <v>Манго лёд</v>
      </c>
      <c r="T331" s="18" t="str">
        <f>IFERROR(__xludf.DUMMYFUNCTION("""COMPUTED_VALUE"""),"Малина вишня лёд")</f>
        <v>Малина вишня лёд</v>
      </c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</row>
    <row r="332">
      <c r="A332" s="18" t="str">
        <f>IFERROR(__xludf.DUMMYFUNCTION("""COMPUTED_VALUE"""),"Малина вишня лёд")</f>
        <v>Малина вишня лёд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</row>
    <row r="333">
      <c r="A333" s="18" t="str">
        <f>IFERROR(__xludf.DUMMYFUNCTION("""COMPUTED_VALUE"""),"Смородина холс")</f>
        <v>Смородина холс</v>
      </c>
      <c r="B333" s="18" t="str">
        <f>IFERROR(__xludf.DUMMYFUNCTION("""COMPUTED_VALUE"""),"Тропические фрукты")</f>
        <v>Тропические фрукты</v>
      </c>
      <c r="C333" s="18" t="str">
        <f>IFERROR(__xludf.DUMMYFUNCTION("""COMPUTED_VALUE"""),"Черничная конфета")</f>
        <v>Черничная конфета</v>
      </c>
      <c r="D333" s="18" t="str">
        <f>IFERROR(__xludf.DUMMYFUNCTION("""COMPUTED_VALUE"""),"Яблоко вишня")</f>
        <v>Яблоко вишня</v>
      </c>
      <c r="E333" s="18" t="str">
        <f>IFERROR(__xludf.DUMMYFUNCTION("""COMPUTED_VALUE"""),"Виноград мята")</f>
        <v>Виноград мята</v>
      </c>
      <c r="F333" s="18" t="str">
        <f>IFERROR(__xludf.DUMMYFUNCTION("""COMPUTED_VALUE"""),"Виноград холс")</f>
        <v>Виноград холс</v>
      </c>
      <c r="G333" s="18" t="str">
        <f>IFERROR(__xludf.DUMMYFUNCTION("""COMPUTED_VALUE"""),"Грейпфрутовый лимонад")</f>
        <v>Грейпфрутовый лимонад</v>
      </c>
      <c r="H333" s="18" t="str">
        <f>IFERROR(__xludf.DUMMYFUNCTION("""COMPUTED_VALUE"""),"Дыня банан")</f>
        <v>Дыня банан</v>
      </c>
      <c r="I333" s="18" t="str">
        <f>IFERROR(__xludf.DUMMYFUNCTION("""COMPUTED_VALUE"""),"Ежевичный лимонад")</f>
        <v>Ежевичный лимонад</v>
      </c>
      <c r="J333" s="18" t="str">
        <f>IFERROR(__xludf.DUMMYFUNCTION("""COMPUTED_VALUE"""),"Земляничная конфета ")</f>
        <v>Земляничная конфета </v>
      </c>
      <c r="K333" s="18" t="str">
        <f>IFERROR(__xludf.DUMMYFUNCTION("""COMPUTED_VALUE"""),"Ананас манго ")</f>
        <v>Ананас манго </v>
      </c>
      <c r="L333" s="18" t="str">
        <f>IFERROR(__xludf.DUMMYFUNCTION("""COMPUTED_VALUE"""),"Жвачка черника мята ")</f>
        <v>Жвачка черника мята </v>
      </c>
      <c r="M333" s="18" t="str">
        <f>IFERROR(__xludf.DUMMYFUNCTION("""COMPUTED_VALUE"""),"Зеленый манго")</f>
        <v>Зеленый манго</v>
      </c>
      <c r="N333" s="18" t="str">
        <f>IFERROR(__xludf.DUMMYFUNCTION("""COMPUTED_VALUE"""),"Клюква брусника")</f>
        <v>Клюква брусника</v>
      </c>
      <c r="O333" s="18" t="str">
        <f>IFERROR(__xludf.DUMMYFUNCTION("""COMPUTED_VALUE"""),"Апельсин ")</f>
        <v>Апельсин </v>
      </c>
      <c r="P333" s="18" t="str">
        <f>IFERROR(__xludf.DUMMYFUNCTION("""COMPUTED_VALUE"""),"Кокос малина")</f>
        <v>Кокос малина</v>
      </c>
      <c r="Q333" s="18" t="str">
        <f>IFERROR(__xludf.DUMMYFUNCTION("""COMPUTED_VALUE"""),"Лимонные черви")</f>
        <v>Лимонные черви</v>
      </c>
      <c r="R333" s="18" t="str">
        <f>IFERROR(__xludf.DUMMYFUNCTION("""COMPUTED_VALUE"""),"Малиновый лимонад")</f>
        <v>Малиновый лимонад</v>
      </c>
      <c r="S333" s="18" t="str">
        <f>IFERROR(__xludf.DUMMYFUNCTION("""COMPUTED_VALUE"""),"Смородина малина")</f>
        <v>Смородина малина</v>
      </c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</row>
    <row r="334">
      <c r="A334" s="18" t="str">
        <f>IFERROR(__xludf.DUMMYFUNCTION("""COMPUTED_VALUE"""),"Ягодный микс")</f>
        <v>Ягодный микс</v>
      </c>
      <c r="B334" s="18" t="str">
        <f>IFERROR(__xludf.DUMMYFUNCTION("""COMPUTED_VALUE"""),"Энергетик малина")</f>
        <v>Энергетик малина</v>
      </c>
      <c r="C334" s="18" t="str">
        <f>IFERROR(__xludf.DUMMYFUNCTION("""COMPUTED_VALUE"""),"Клубника арбуз")</f>
        <v>Клубника арбуз</v>
      </c>
      <c r="D334" s="18" t="str">
        <f>IFERROR(__xludf.DUMMYFUNCTION("""COMPUTED_VALUE"""),"Ежевика малина")</f>
        <v>Ежевика малина</v>
      </c>
      <c r="E334" s="18" t="str">
        <f>IFERROR(__xludf.DUMMYFUNCTION("""COMPUTED_VALUE"""),"Голубая малина виноград")</f>
        <v>Голубая малина виноград</v>
      </c>
      <c r="F334" s="18" t="str">
        <f>IFERROR(__xludf.DUMMYFUNCTION("""COMPUTED_VALUE"""),"Вишня яблоко")</f>
        <v>Вишня яблоко</v>
      </c>
      <c r="G334" s="18" t="str">
        <f>IFERROR(__xludf.DUMMYFUNCTION("""COMPUTED_VALUE"""),"Виноград лёд")</f>
        <v>Виноград лёд</v>
      </c>
      <c r="H334" s="18" t="str">
        <f>IFERROR(__xludf.DUMMYFUNCTION("""COMPUTED_VALUE"""),"Бабл гам")</f>
        <v>Бабл гам</v>
      </c>
      <c r="I334" s="18" t="str">
        <f>IFERROR(__xludf.DUMMYFUNCTION("""COMPUTED_VALUE"""),"Энергетик лайм")</f>
        <v>Энергетик лайм</v>
      </c>
      <c r="J334" s="18" t="str">
        <f>IFERROR(__xludf.DUMMYFUNCTION("""COMPUTED_VALUE"""),"Черника смородина айс")</f>
        <v>Черника смородина айс</v>
      </c>
      <c r="K334" s="18" t="str">
        <f>IFERROR(__xludf.DUMMYFUNCTION("""COMPUTED_VALUE"""),"Мохито клубничный лёд")</f>
        <v>Мохито клубничный лёд</v>
      </c>
      <c r="L334" s="18" t="str">
        <f>IFERROR(__xludf.DUMMYFUNCTION("""COMPUTED_VALUE"""),"Черная вишня лёд")</f>
        <v>Черная вишня лёд</v>
      </c>
      <c r="M334" s="18" t="str">
        <f>IFERROR(__xludf.DUMMYFUNCTION("""COMPUTED_VALUE"""),"Ананас кокос лёд")</f>
        <v>Ананас кокос лёд</v>
      </c>
      <c r="N334" s="18" t="str">
        <f>IFERROR(__xludf.DUMMYFUNCTION("""COMPUTED_VALUE"""),"Киви лёд")</f>
        <v>Киви лёд</v>
      </c>
      <c r="O334" s="18" t="str">
        <f>IFERROR(__xludf.DUMMYFUNCTION("""COMPUTED_VALUE"""),"Кислая клюква лёд")</f>
        <v>Кислая клюква лёд</v>
      </c>
      <c r="P334" s="18" t="str">
        <f>IFERROR(__xludf.DUMMYFUNCTION("""COMPUTED_VALUE"""),"Кислый скитлс лёд")</f>
        <v>Кислый скитлс лёд</v>
      </c>
      <c r="Q334" s="18" t="str">
        <f>IFERROR(__xludf.DUMMYFUNCTION("""COMPUTED_VALUE"""),"Клубника черника лёд")</f>
        <v>Клубника черника лёд</v>
      </c>
      <c r="R334" s="18" t="str">
        <f>IFERROR(__xludf.DUMMYFUNCTION("""COMPUTED_VALUE"""),"Малина смородина лёд")</f>
        <v>Малина смородина лёд</v>
      </c>
      <c r="S334" s="18" t="str">
        <f>IFERROR(__xludf.DUMMYFUNCTION("""COMPUTED_VALUE"""),"Манго лёд")</f>
        <v>Манго лёд</v>
      </c>
      <c r="T334" s="18" t="str">
        <f>IFERROR(__xludf.DUMMYFUNCTION("""COMPUTED_VALUE"""),"Малина вишня лёд")</f>
        <v>Малина вишня лёд</v>
      </c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</row>
    <row r="335">
      <c r="A335" s="18" t="str">
        <f>IFERROR(__xludf.DUMMYFUNCTION("""COMPUTED_VALUE"""),"Малина вишня лёд")</f>
        <v>Малина вишня лёд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</row>
    <row r="336">
      <c r="A336" s="18" t="str">
        <f>IFERROR(__xludf.DUMMYFUNCTION("""COMPUTED_VALUE"""),"Ананас киви")</f>
        <v>Ананас киви</v>
      </c>
      <c r="B336" s="18" t="str">
        <f>IFERROR(__xludf.DUMMYFUNCTION("""COMPUTED_VALUE"""),"Арбузный смузи")</f>
        <v>Арбузный смузи</v>
      </c>
      <c r="C336" s="18" t="str">
        <f>IFERROR(__xludf.DUMMYFUNCTION("""COMPUTED_VALUE"""),"Виноградная фанта")</f>
        <v>Виноградная фанта</v>
      </c>
      <c r="D336" s="18" t="str">
        <f>IFERROR(__xludf.DUMMYFUNCTION("""COMPUTED_VALUE"""),"Вишневый морс")</f>
        <v>Вишневый морс</v>
      </c>
      <c r="E336" s="18" t="str">
        <f>IFERROR(__xludf.DUMMYFUNCTION("""COMPUTED_VALUE"""),"Гранатовый мармелад")</f>
        <v>Гранатовый мармелад</v>
      </c>
      <c r="F336" s="18" t="str">
        <f>IFERROR(__xludf.DUMMYFUNCTION("""COMPUTED_VALUE"""),"Грейпфрут киви")</f>
        <v>Грейпфрут киви</v>
      </c>
      <c r="G336" s="18" t="str">
        <f>IFERROR(__xludf.DUMMYFUNCTION("""COMPUTED_VALUE"""),"Ежевика мята")</f>
        <v>Ежевика мята</v>
      </c>
      <c r="H336" s="18" t="str">
        <f>IFERROR(__xludf.DUMMYFUNCTION("""COMPUTED_VALUE"""),"Киви манго")</f>
        <v>Киви манго</v>
      </c>
      <c r="I336" s="18" t="str">
        <f>IFERROR(__xludf.DUMMYFUNCTION("""COMPUTED_VALUE"""),"Клубника манго")</f>
        <v>Клубника манго</v>
      </c>
      <c r="J336" s="18" t="str">
        <f>IFERROR(__xludf.DUMMYFUNCTION("""COMPUTED_VALUE"""),"черника грейфрут ")</f>
        <v>черника грейфрут </v>
      </c>
      <c r="K336" s="18" t="str">
        <f>IFERROR(__xludf.DUMMYFUNCTION("""COMPUTED_VALUE"""),"Малина лайм")</f>
        <v>Малина лайм</v>
      </c>
      <c r="L336" s="18" t="str">
        <f>IFERROR(__xludf.DUMMYFUNCTION("""COMPUTED_VALUE"""),"Манго арбуз ")</f>
        <v>Манго арбуз </v>
      </c>
      <c r="M336" s="18" t="str">
        <f>IFERROR(__xludf.DUMMYFUNCTION("""COMPUTED_VALUE"""),"Малиновый чай с жасмином")</f>
        <v>Малиновый чай с жасмином</v>
      </c>
      <c r="N336" s="18" t="str">
        <f>IFERROR(__xludf.DUMMYFUNCTION("""COMPUTED_VALUE"""),"малина  апельсин ")</f>
        <v>малина  апельсин </v>
      </c>
      <c r="O336" s="18" t="str">
        <f>IFERROR(__xludf.DUMMYFUNCTION("""COMPUTED_VALUE"""),"Манго апельсин")</f>
        <v>Манго апельсин</v>
      </c>
      <c r="P336" s="18" t="str">
        <f>IFERROR(__xludf.DUMMYFUNCTION("""COMPUTED_VALUE"""),"Ред булл")</f>
        <v>Ред булл</v>
      </c>
      <c r="Q336" s="18" t="str">
        <f>IFERROR(__xludf.DUMMYFUNCTION("""COMPUTED_VALUE"""),"Спрайт")</f>
        <v>Спрайт</v>
      </c>
      <c r="R336" s="18" t="str">
        <f>IFERROR(__xludf.DUMMYFUNCTION("""COMPUTED_VALUE"""),"ананас клюква ")</f>
        <v>ананас клюква </v>
      </c>
      <c r="S336" s="18" t="str">
        <f>IFERROR(__xludf.DUMMYFUNCTION("""COMPUTED_VALUE"""),"Тархун")</f>
        <v>Тархун</v>
      </c>
      <c r="T336" s="18" t="str">
        <f>IFERROR(__xludf.DUMMYFUNCTION("""COMPUTED_VALUE"""),"алоэ Виноград ")</f>
        <v>алоэ Виноград </v>
      </c>
      <c r="U336" s="18" t="str">
        <f>IFERROR(__xludf.DUMMYFUNCTION("""COMPUTED_VALUE"""),"Фруктовая жвачка")</f>
        <v>Фруктовая жвачка</v>
      </c>
      <c r="V336" s="18" t="str">
        <f>IFERROR(__xludf.DUMMYFUNCTION("""COMPUTED_VALUE"""),"Холодная кола")</f>
        <v>Холодная кола</v>
      </c>
      <c r="W336" s="18" t="str">
        <f>IFERROR(__xludf.DUMMYFUNCTION("""COMPUTED_VALUE"""),"Черная смородина клюква")</f>
        <v>Черная смородина клюква</v>
      </c>
      <c r="X336" s="18" t="str">
        <f>IFERROR(__xludf.DUMMYFUNCTION("""COMPUTED_VALUE"""),"Черника арбуз")</f>
        <v>Черника арбуз</v>
      </c>
      <c r="Y336" s="18" t="str">
        <f>IFERROR(__xludf.DUMMYFUNCTION("""COMPUTED_VALUE"""),"Яблоко черника")</f>
        <v>Яблоко черника</v>
      </c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</row>
    <row r="337">
      <c r="A337" s="18" t="str">
        <f>IFERROR(__xludf.DUMMYFUNCTION("""COMPUTED_VALUE"""),"Кислый малиново-грейпфрутовый швепс")</f>
        <v>Кислый малиново-грейпфрутовый швепс</v>
      </c>
      <c r="B337" s="18" t="str">
        <f>IFERROR(__xludf.DUMMYFUNCTION("""COMPUTED_VALUE"""),"Ананас апельсин")</f>
        <v>Ананас апельсин</v>
      </c>
      <c r="C337" s="18" t="str">
        <f>IFERROR(__xludf.DUMMYFUNCTION("""COMPUTED_VALUE"""),"Пинаколада")</f>
        <v>Пинаколада</v>
      </c>
      <c r="D337" s="18" t="str">
        <f>IFERROR(__xludf.DUMMYFUNCTION("""COMPUTED_VALUE"""),"Мятный бабл гам")</f>
        <v>Мятный бабл гам</v>
      </c>
      <c r="E337" s="18" t="str">
        <f>IFERROR(__xludf.DUMMYFUNCTION("""COMPUTED_VALUE"""),"Мянго драгонфрут")</f>
        <v>Мянго драгонфрут</v>
      </c>
      <c r="F337" s="18" t="str">
        <f>IFERROR(__xludf.DUMMYFUNCTION("""COMPUTED_VALUE"""),"Клубничная фанта")</f>
        <v>Клубничная фанта</v>
      </c>
      <c r="G337" s="18" t="str">
        <f>IFERROR(__xludf.DUMMYFUNCTION("""COMPUTED_VALUE"""),"Клубничная арбуз")</f>
        <v>Клубничная арбуз</v>
      </c>
      <c r="H337" s="18" t="str">
        <f>IFERROR(__xludf.DUMMYFUNCTION("""COMPUTED_VALUE"""),"Кислый скитлс")</f>
        <v>Кислый скитлс</v>
      </c>
      <c r="I337" s="18" t="str">
        <f>IFERROR(__xludf.DUMMYFUNCTION("""COMPUTED_VALUE"""),"Кислый лайм арбуз")</f>
        <v>Кислый лайм арбуз</v>
      </c>
      <c r="J337" s="18" t="str">
        <f>IFERROR(__xludf.DUMMYFUNCTION("""COMPUTED_VALUE"""),"Тропический банан")</f>
        <v>Тропический банан</v>
      </c>
      <c r="K337" s="18" t="str">
        <f>IFERROR(__xludf.DUMMYFUNCTION("""COMPUTED_VALUE"""),"Яблочный энергетик")</f>
        <v>Яблочный энергетик</v>
      </c>
      <c r="L337" s="18" t="str">
        <f>IFERROR(__xludf.DUMMYFUNCTION("""COMPUTED_VALUE"""),"Барбарисовый лимонад")</f>
        <v>Барбарисовый лимонад</v>
      </c>
      <c r="M337" s="18" t="str">
        <f>IFERROR(__xludf.DUMMYFUNCTION("""COMPUTED_VALUE"""),"Лимонад виноград вишня")</f>
        <v>Лимонад виноград вишня</v>
      </c>
      <c r="N337" s="18" t="str">
        <f>IFERROR(__xludf.DUMMYFUNCTION("""COMPUTED_VALUE"""),"Розовый лимонад")</f>
        <v>Розовый лимонад</v>
      </c>
      <c r="O337" s="18" t="str">
        <f>IFERROR(__xludf.DUMMYFUNCTION("""COMPUTED_VALUE"""),"Двойной манго")</f>
        <v>Двойной манго</v>
      </c>
      <c r="P337" s="18" t="str">
        <f>IFERROR(__xludf.DUMMYFUNCTION("""COMPUTED_VALUE"""),"Лесные ягоды ")</f>
        <v>Лесные ягоды </v>
      </c>
      <c r="Q337" s="18" t="str">
        <f>IFERROR(__xludf.DUMMYFUNCTION("""COMPUTED_VALUE"""),"Ежевика малина ")</f>
        <v>Ежевика малина </v>
      </c>
      <c r="R337" s="18" t="str">
        <f>IFERROR(__xludf.DUMMYFUNCTION("""COMPUTED_VALUE"""),"Смородиновый лимонад")</f>
        <v>Смородиновый лимонад</v>
      </c>
      <c r="S337" s="18" t="str">
        <f>IFERROR(__xludf.DUMMYFUNCTION("""COMPUTED_VALUE"""),"Кола вишня")</f>
        <v>Кола вишня</v>
      </c>
      <c r="T337" s="18" t="str">
        <f>IFERROR(__xludf.DUMMYFUNCTION("""COMPUTED_VALUE"""),"Манго арбуз")</f>
        <v>Манго арбуз</v>
      </c>
      <c r="U337" s="18" t="str">
        <f>IFERROR(__xludf.DUMMYFUNCTION("""COMPUTED_VALUE"""),"Алоэ виноград")</f>
        <v>Алоэ виноград</v>
      </c>
      <c r="V337" s="18" t="str">
        <f>IFERROR(__xludf.DUMMYFUNCTION("""COMPUTED_VALUE"""),"Банан клубника")</f>
        <v>Банан клубника</v>
      </c>
      <c r="W337" s="18" t="str">
        <f>IFERROR(__xludf.DUMMYFUNCTION("""COMPUTED_VALUE"""),"Малиновый мармелад")</f>
        <v>Малиновый мармелад</v>
      </c>
      <c r="X337" s="18" t="str">
        <f>IFERROR(__xludf.DUMMYFUNCTION("""COMPUTED_VALUE"""),"Клубника киви")</f>
        <v>Клубника киви</v>
      </c>
      <c r="Y337" s="18" t="str">
        <f>IFERROR(__xludf.DUMMYFUNCTION("""COMPUTED_VALUE"""),"Клюква лайм")</f>
        <v>Клюква лайм</v>
      </c>
      <c r="Z337" s="18" t="str">
        <f>IFERROR(__xludf.DUMMYFUNCTION("""COMPUTED_VALUE"""),"Гуава ананас")</f>
        <v>Гуава ананас</v>
      </c>
      <c r="AA337" s="18" t="str">
        <f>IFERROR(__xludf.DUMMYFUNCTION("""COMPUTED_VALUE"""),"Морс")</f>
        <v>Морс</v>
      </c>
      <c r="AB337" s="18" t="str">
        <f>IFERROR(__xludf.DUMMYFUNCTION("""COMPUTED_VALUE"""),"Красный апельсин")</f>
        <v>Красный апельсин</v>
      </c>
      <c r="AC337" s="18" t="str">
        <f>IFERROR(__xludf.DUMMYFUNCTION("""COMPUTED_VALUE"""),"Арбузная жвачка")</f>
        <v>Арбузная жвачка</v>
      </c>
      <c r="AD337" s="18" t="str">
        <f>IFERROR(__xludf.DUMMYFUNCTION("""COMPUTED_VALUE"""),"Смородина Виноград")</f>
        <v>Смородина Виноград</v>
      </c>
      <c r="AE337" s="18" t="str">
        <f>IFERROR(__xludf.DUMMYFUNCTION("""COMPUTED_VALUE"""),"Гранатовая Мармелад")</f>
        <v>Гранатовая Мармелад</v>
      </c>
      <c r="AF337" s="18" t="str">
        <f>IFERROR(__xludf.DUMMYFUNCTION("""COMPUTED_VALUE"""),"Яблоко Киви")</f>
        <v>Яблоко Киви</v>
      </c>
      <c r="AG337" s="18" t="str">
        <f>IFERROR(__xludf.DUMMYFUNCTION("""COMPUTED_VALUE"""),"Клубника Ежевика")</f>
        <v>Клубника Ежевика</v>
      </c>
      <c r="AH337" s="18" t="str">
        <f>IFERROR(__xludf.DUMMYFUNCTION("""COMPUTED_VALUE"""),"Клубничный Коктейль")</f>
        <v>Клубничный Коктейль</v>
      </c>
      <c r="AI337" s="18" t="str">
        <f>IFERROR(__xludf.DUMMYFUNCTION("""COMPUTED_VALUE"""),"Клюква Земляника ")</f>
        <v>Клюква Земляника </v>
      </c>
      <c r="AJ337" s="18" t="str">
        <f>IFERROR(__xludf.DUMMYFUNCTION("""COMPUTED_VALUE"""),"Какос Дыня")</f>
        <v>Какос Дыня</v>
      </c>
      <c r="AK337" s="18" t="str">
        <f>IFERROR(__xludf.DUMMYFUNCTION("""COMPUTED_VALUE"""),"Маракуйя мандарин")</f>
        <v>Маракуйя мандарин</v>
      </c>
      <c r="AL337" s="18" t="str">
        <f>IFERROR(__xludf.DUMMYFUNCTION("""COMPUTED_VALUE"""),"Персик кактус")</f>
        <v>Персик кактус</v>
      </c>
      <c r="AM337" s="18" t="str">
        <f>IFERROR(__xludf.DUMMYFUNCTION("""COMPUTED_VALUE"""),"Спрайт")</f>
        <v>Спрайт</v>
      </c>
      <c r="AN337" s="18" t="str">
        <f>IFERROR(__xludf.DUMMYFUNCTION("""COMPUTED_VALUE"""),"Черничная фанта")</f>
        <v>Черничная фанта</v>
      </c>
      <c r="AO337" s="18" t="str">
        <f>IFERROR(__xludf.DUMMYFUNCTION("""COMPUTED_VALUE"""),"Ягодная жвачка")</f>
        <v>Ягодная жвачка</v>
      </c>
      <c r="AP337" s="18" t="str">
        <f>IFERROR(__xludf.DUMMYFUNCTION("""COMPUTED_VALUE"""),"Ягодный энергетик")</f>
        <v>Ягодный энергетик</v>
      </c>
      <c r="AQ337" s="18" t="str">
        <f>IFERROR(__xludf.DUMMYFUNCTION("""COMPUTED_VALUE"""),"Ягодный пунш ")</f>
        <v>Ягодный пунш </v>
      </c>
      <c r="AR337" s="18" t="str">
        <f>IFERROR(__xludf.DUMMYFUNCTION("""COMPUTED_VALUE"""),"Виноградный холс")</f>
        <v>Виноградный холс</v>
      </c>
      <c r="AS337" s="18" t="str">
        <f>IFERROR(__xludf.DUMMYFUNCTION("""COMPUTED_VALUE"""),"Грейпфрут смородина")</f>
        <v>Грейпфрут смородина</v>
      </c>
      <c r="AT337" s="18" t="str">
        <f>IFERROR(__xludf.DUMMYFUNCTION("""COMPUTED_VALUE"""),"Дыня персик")</f>
        <v>Дыня персик</v>
      </c>
      <c r="AU337" s="18" t="str">
        <f>IFERROR(__xludf.DUMMYFUNCTION("""COMPUTED_VALUE"""),"Земляника виноград")</f>
        <v>Земляника виноград</v>
      </c>
      <c r="AV337" s="18" t="str">
        <f>IFERROR(__xludf.DUMMYFUNCTION("""COMPUTED_VALUE"""),"Киви маракуйя гуава")</f>
        <v>Киви маракуйя гуава</v>
      </c>
      <c r="AW337" s="18" t="str">
        <f>IFERROR(__xludf.DUMMYFUNCTION("""COMPUTED_VALUE"""),"Кислые вишнёвые червячки")</f>
        <v>Кислые вишнёвые червячки</v>
      </c>
      <c r="AX337" s="18" t="str">
        <f>IFERROR(__xludf.DUMMYFUNCTION("""COMPUTED_VALUE"""),"Кислые чернично-малиновое червячки")</f>
        <v>Кислые чернично-малиновое червячки</v>
      </c>
    </row>
    <row r="338">
      <c r="A338" s="18" t="str">
        <f>IFERROR(__xludf.DUMMYFUNCTION("""COMPUTED_VALUE"""),"Ягодный микс")</f>
        <v>Ягодный микс</v>
      </c>
      <c r="B338" s="18" t="str">
        <f>IFERROR(__xludf.DUMMYFUNCTION("""COMPUTED_VALUE"""),"Энергетик малина")</f>
        <v>Энергетик малина</v>
      </c>
      <c r="C338" s="18" t="str">
        <f>IFERROR(__xludf.DUMMYFUNCTION("""COMPUTED_VALUE"""),"Клубника арбуз")</f>
        <v>Клубника арбуз</v>
      </c>
      <c r="D338" s="18" t="str">
        <f>IFERROR(__xludf.DUMMYFUNCTION("""COMPUTED_VALUE"""),"Ежевика малина")</f>
        <v>Ежевика малина</v>
      </c>
      <c r="E338" s="18" t="str">
        <f>IFERROR(__xludf.DUMMYFUNCTION("""COMPUTED_VALUE"""),"Голубая малина виноград")</f>
        <v>Голубая малина виноград</v>
      </c>
      <c r="F338" s="18" t="str">
        <f>IFERROR(__xludf.DUMMYFUNCTION("""COMPUTED_VALUE"""),"Вишня яблоко")</f>
        <v>Вишня яблоко</v>
      </c>
      <c r="G338" s="18" t="str">
        <f>IFERROR(__xludf.DUMMYFUNCTION("""COMPUTED_VALUE"""),"Виноград лёд")</f>
        <v>Виноград лёд</v>
      </c>
      <c r="H338" s="18" t="str">
        <f>IFERROR(__xludf.DUMMYFUNCTION("""COMPUTED_VALUE"""),"Бабл гам")</f>
        <v>Бабл гам</v>
      </c>
      <c r="I338" s="18" t="str">
        <f>IFERROR(__xludf.DUMMYFUNCTION("""COMPUTED_VALUE"""),"Энергетик лайм")</f>
        <v>Энергетик лайм</v>
      </c>
      <c r="J338" s="18" t="str">
        <f>IFERROR(__xludf.DUMMYFUNCTION("""COMPUTED_VALUE"""),"Черника смородина айс")</f>
        <v>Черника смородина айс</v>
      </c>
      <c r="K338" s="18" t="str">
        <f>IFERROR(__xludf.DUMMYFUNCTION("""COMPUTED_VALUE"""),"Мохито клубничный лёд")</f>
        <v>Мохито клубничный лёд</v>
      </c>
      <c r="L338" s="18" t="str">
        <f>IFERROR(__xludf.DUMMYFUNCTION("""COMPUTED_VALUE"""),"Черная вишня лёд")</f>
        <v>Черная вишня лёд</v>
      </c>
      <c r="M338" s="18" t="str">
        <f>IFERROR(__xludf.DUMMYFUNCTION("""COMPUTED_VALUE"""),"Ананас кокос лёд")</f>
        <v>Ананас кокос лёд</v>
      </c>
      <c r="N338" s="18" t="str">
        <f>IFERROR(__xludf.DUMMYFUNCTION("""COMPUTED_VALUE"""),"Киви лёд")</f>
        <v>Киви лёд</v>
      </c>
      <c r="O338" s="18" t="str">
        <f>IFERROR(__xludf.DUMMYFUNCTION("""COMPUTED_VALUE"""),"Кислая клюква лёд")</f>
        <v>Кислая клюква лёд</v>
      </c>
      <c r="P338" s="18" t="str">
        <f>IFERROR(__xludf.DUMMYFUNCTION("""COMPUTED_VALUE"""),"Кислый скитлс лёд")</f>
        <v>Кислый скитлс лёд</v>
      </c>
      <c r="Q338" s="18" t="str">
        <f>IFERROR(__xludf.DUMMYFUNCTION("""COMPUTED_VALUE"""),"Клубника черника лёд")</f>
        <v>Клубника черника лёд</v>
      </c>
      <c r="R338" s="18" t="str">
        <f>IFERROR(__xludf.DUMMYFUNCTION("""COMPUTED_VALUE"""),"Малина смородина лёд")</f>
        <v>Малина смородина лёд</v>
      </c>
      <c r="S338" s="18" t="str">
        <f>IFERROR(__xludf.DUMMYFUNCTION("""COMPUTED_VALUE"""),"Манго лёд")</f>
        <v>Манго лёд</v>
      </c>
      <c r="T338" s="18" t="str">
        <f>IFERROR(__xludf.DUMMYFUNCTION("""COMPUTED_VALUE"""),"Малина вишня лёд")</f>
        <v>Малина вишня лёд</v>
      </c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</row>
    <row r="339">
      <c r="A339" s="18" t="str">
        <f>IFERROR(__xludf.DUMMYFUNCTION("""COMPUTED_VALUE"""),"Ананас киви")</f>
        <v>Ананас киви</v>
      </c>
      <c r="B339" s="18" t="str">
        <f>IFERROR(__xludf.DUMMYFUNCTION("""COMPUTED_VALUE"""),"Арбузный смузи")</f>
        <v>Арбузный смузи</v>
      </c>
      <c r="C339" s="18" t="str">
        <f>IFERROR(__xludf.DUMMYFUNCTION("""COMPUTED_VALUE"""),"Виноградная фанта")</f>
        <v>Виноградная фанта</v>
      </c>
      <c r="D339" s="18" t="str">
        <f>IFERROR(__xludf.DUMMYFUNCTION("""COMPUTED_VALUE"""),"Вишневый морс")</f>
        <v>Вишневый морс</v>
      </c>
      <c r="E339" s="18" t="str">
        <f>IFERROR(__xludf.DUMMYFUNCTION("""COMPUTED_VALUE"""),"Гранатовый мармелад")</f>
        <v>Гранатовый мармелад</v>
      </c>
      <c r="F339" s="18" t="str">
        <f>IFERROR(__xludf.DUMMYFUNCTION("""COMPUTED_VALUE"""),"Грейпфрут киви")</f>
        <v>Грейпфрут киви</v>
      </c>
      <c r="G339" s="18" t="str">
        <f>IFERROR(__xludf.DUMMYFUNCTION("""COMPUTED_VALUE"""),"Ежевика мята")</f>
        <v>Ежевика мята</v>
      </c>
      <c r="H339" s="18" t="str">
        <f>IFERROR(__xludf.DUMMYFUNCTION("""COMPUTED_VALUE"""),"Киви манго")</f>
        <v>Киви манго</v>
      </c>
      <c r="I339" s="18" t="str">
        <f>IFERROR(__xludf.DUMMYFUNCTION("""COMPUTED_VALUE"""),"Клубника манго")</f>
        <v>Клубника манго</v>
      </c>
      <c r="J339" s="18" t="str">
        <f>IFERROR(__xludf.DUMMYFUNCTION("""COMPUTED_VALUE"""),"черника грейфрут ")</f>
        <v>черника грейфрут </v>
      </c>
      <c r="K339" s="18" t="str">
        <f>IFERROR(__xludf.DUMMYFUNCTION("""COMPUTED_VALUE"""),"Малина лайм")</f>
        <v>Малина лайм</v>
      </c>
      <c r="L339" s="18" t="str">
        <f>IFERROR(__xludf.DUMMYFUNCTION("""COMPUTED_VALUE"""),"Манго арбуз ")</f>
        <v>Манго арбуз </v>
      </c>
      <c r="M339" s="18" t="str">
        <f>IFERROR(__xludf.DUMMYFUNCTION("""COMPUTED_VALUE"""),"Малиновый чай с жасмином")</f>
        <v>Малиновый чай с жасмином</v>
      </c>
      <c r="N339" s="18" t="str">
        <f>IFERROR(__xludf.DUMMYFUNCTION("""COMPUTED_VALUE"""),"малина  апельсин ")</f>
        <v>малина  апельсин </v>
      </c>
      <c r="O339" s="18" t="str">
        <f>IFERROR(__xludf.DUMMYFUNCTION("""COMPUTED_VALUE"""),"Манго апельсин")</f>
        <v>Манго апельсин</v>
      </c>
      <c r="P339" s="18" t="str">
        <f>IFERROR(__xludf.DUMMYFUNCTION("""COMPUTED_VALUE"""),"Ред булл")</f>
        <v>Ред булл</v>
      </c>
      <c r="Q339" s="18" t="str">
        <f>IFERROR(__xludf.DUMMYFUNCTION("""COMPUTED_VALUE"""),"Спрайт")</f>
        <v>Спрайт</v>
      </c>
      <c r="R339" s="18" t="str">
        <f>IFERROR(__xludf.DUMMYFUNCTION("""COMPUTED_VALUE"""),"ананас клюква ")</f>
        <v>ананас клюква </v>
      </c>
      <c r="S339" s="18" t="str">
        <f>IFERROR(__xludf.DUMMYFUNCTION("""COMPUTED_VALUE"""),"Тархун")</f>
        <v>Тархун</v>
      </c>
      <c r="T339" s="18" t="str">
        <f>IFERROR(__xludf.DUMMYFUNCTION("""COMPUTED_VALUE"""),"алоэ Виноград ")</f>
        <v>алоэ Виноград </v>
      </c>
      <c r="U339" s="18" t="str">
        <f>IFERROR(__xludf.DUMMYFUNCTION("""COMPUTED_VALUE"""),"Фруктовая жвачка")</f>
        <v>Фруктовая жвачка</v>
      </c>
      <c r="V339" s="18" t="str">
        <f>IFERROR(__xludf.DUMMYFUNCTION("""COMPUTED_VALUE"""),"Холодная кола")</f>
        <v>Холодная кола</v>
      </c>
      <c r="W339" s="18" t="str">
        <f>IFERROR(__xludf.DUMMYFUNCTION("""COMPUTED_VALUE"""),"Черная смородина клюква")</f>
        <v>Черная смородина клюква</v>
      </c>
      <c r="X339" s="18" t="str">
        <f>IFERROR(__xludf.DUMMYFUNCTION("""COMPUTED_VALUE"""),"Черника арбуз")</f>
        <v>Черника арбуз</v>
      </c>
      <c r="Y339" s="18" t="str">
        <f>IFERROR(__xludf.DUMMYFUNCTION("""COMPUTED_VALUE"""),"Яблоко черника")</f>
        <v>Яблоко черника</v>
      </c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</row>
    <row r="340">
      <c r="A340" s="18" t="str">
        <f>IFERROR(__xludf.DUMMYFUNCTION("""COMPUTED_VALUE"""),"Экзотический микс")</f>
        <v>Экзотический микс</v>
      </c>
      <c r="B340" s="18" t="str">
        <f>IFERROR(__xludf.DUMMYFUNCTION("""COMPUTED_VALUE"""),"Энергетик")</f>
        <v>Энергетик</v>
      </c>
      <c r="C340" s="18" t="str">
        <f>IFERROR(__xludf.DUMMYFUNCTION("""COMPUTED_VALUE"""),"Виноградный чупа-чупс")</f>
        <v>Виноградный чупа-чупс</v>
      </c>
      <c r="D340" s="18" t="str">
        <f>IFERROR(__xludf.DUMMYFUNCTION("""COMPUTED_VALUE"""),"Кислая лесная клюква")</f>
        <v>Кислая лесная клюква</v>
      </c>
      <c r="E340" s="18" t="str">
        <f>IFERROR(__xludf.DUMMYFUNCTION("""COMPUTED_VALUE"""),"Смородина персик")</f>
        <v>Смородина персик</v>
      </c>
      <c r="F340" s="18" t="str">
        <f>IFERROR(__xludf.DUMMYFUNCTION("""COMPUTED_VALUE"""),"Спелый киви кисло сладкий")</f>
        <v>Спелый киви кисло сладкий</v>
      </c>
      <c r="G340" s="18" t="str">
        <f>IFERROR(__xludf.DUMMYFUNCTION("""COMPUTED_VALUE"""),"Кислые черви в вишневом сиропе")</f>
        <v>Кислые черви в вишневом сиропе</v>
      </c>
      <c r="H340" s="18" t="str">
        <f>IFERROR(__xludf.DUMMYFUNCTION("""COMPUTED_VALUE"""),"Грушевый лимонад")</f>
        <v>Грушевый лимонад</v>
      </c>
      <c r="I340" s="18" t="str">
        <f>IFERROR(__xludf.DUMMYFUNCTION("""COMPUTED_VALUE"""),"Лимонад с сладкой малиной")</f>
        <v>Лимонад с сладкой малиной</v>
      </c>
      <c r="J340" s="18" t="str">
        <f>IFERROR(__xludf.DUMMYFUNCTION("""COMPUTED_VALUE"""),"Ананасовая кислинка")</f>
        <v>Ананасовая кислинка</v>
      </c>
      <c r="K340" s="18" t="str">
        <f>IFERROR(__xludf.DUMMYFUNCTION("""COMPUTED_VALUE"""),"Мармеладные мишки")</f>
        <v>Мармеладные мишки</v>
      </c>
      <c r="L340" s="18" t="str">
        <f>IFERROR(__xludf.DUMMYFUNCTION("""COMPUTED_VALUE"""),"Мандариновый сок с цедрой")</f>
        <v>Мандариновый сок с цедрой</v>
      </c>
      <c r="M340" s="18" t="str">
        <f>IFERROR(__xludf.DUMMYFUNCTION("""COMPUTED_VALUE"""),"Кисло-сладкое ягодное драже")</f>
        <v>Кисло-сладкое ягодное драже</v>
      </c>
      <c r="N340" s="18" t="str">
        <f>IFERROR(__xludf.DUMMYFUNCTION("""COMPUTED_VALUE"""),"Классическая фанта")</f>
        <v>Классическая фанта</v>
      </c>
      <c r="O340" s="18" t="str">
        <f>IFERROR(__xludf.DUMMYFUNCTION("""COMPUTED_VALUE"""),"Сладкие барбарисоввые конфеты")</f>
        <v>Сладкие барбарисоввые конфеты</v>
      </c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</row>
    <row r="341">
      <c r="A341" s="18" t="str">
        <f>IFERROR(__xludf.DUMMYFUNCTION("""COMPUTED_VALUE"""),"Арбуз Малина ")</f>
        <v>Арбуз Малина </v>
      </c>
      <c r="B341" s="18" t="str">
        <f>IFERROR(__xludf.DUMMYFUNCTION("""COMPUTED_VALUE"""),"Банан Кокос ")</f>
        <v>Банан Кокос </v>
      </c>
      <c r="C341" s="18" t="str">
        <f>IFERROR(__xludf.DUMMYFUNCTION("""COMPUTED_VALUE"""),"Барбарисовый Энергетик ")</f>
        <v>Барбарисовый Энергетик </v>
      </c>
      <c r="D341" s="18" t="str">
        <f>IFERROR(__xludf.DUMMYFUNCTION("""COMPUTED_VALUE"""),"Виноградный Энергетик")</f>
        <v>Виноградный Энергетик</v>
      </c>
      <c r="E341" s="18" t="str">
        <f>IFERROR(__xludf.DUMMYFUNCTION("""COMPUTED_VALUE"""),"Гранат Клубника ")</f>
        <v>Гранат Клубника </v>
      </c>
      <c r="F341" s="18" t="str">
        <f>IFERROR(__xludf.DUMMYFUNCTION("""COMPUTED_VALUE"""),"Гранат Смородина ")</f>
        <v>Гранат Смородина </v>
      </c>
      <c r="G341" s="18" t="str">
        <f>IFERROR(__xludf.DUMMYFUNCTION("""COMPUTED_VALUE"""),"Грейпфрутовый Швепс ")</f>
        <v>Грейпфрутовый Швепс </v>
      </c>
      <c r="H341" s="18" t="str">
        <f>IFERROR(__xludf.DUMMYFUNCTION("""COMPUTED_VALUE"""),"Земляника Драгонфрут ")</f>
        <v>Земляника Драгонфрут </v>
      </c>
      <c r="I341" s="18" t="str">
        <f>IFERROR(__xludf.DUMMYFUNCTION("""COMPUTED_VALUE"""),"Киви Личи ")</f>
        <v>Киви Личи </v>
      </c>
      <c r="J341" s="18" t="str">
        <f>IFERROR(__xludf.DUMMYFUNCTION("""COMPUTED_VALUE"""),"Киви Маракуйя Гуава ")</f>
        <v>Киви Маракуйя Гуава </v>
      </c>
      <c r="K341" s="18" t="str">
        <f>IFERROR(__xludf.DUMMYFUNCTION("""COMPUTED_VALUE"""),"Клубника Банан ")</f>
        <v>Клубника Банан </v>
      </c>
      <c r="L341" s="18" t="str">
        <f>IFERROR(__xludf.DUMMYFUNCTION("""COMPUTED_VALUE"""),"Клубника Вишня ")</f>
        <v>Клубника Вишня </v>
      </c>
      <c r="M341" s="18" t="str">
        <f>IFERROR(__xludf.DUMMYFUNCTION("""COMPUTED_VALUE"""),"Клубника Земляника ")</f>
        <v>Клубника Земляника </v>
      </c>
      <c r="N341" s="18" t="str">
        <f>IFERROR(__xludf.DUMMYFUNCTION("""COMPUTED_VALUE"""),"Клубничный Мохито ")</f>
        <v>Клубничный Мохито </v>
      </c>
      <c r="O341" s="18" t="str">
        <f>IFERROR(__xludf.DUMMYFUNCTION("""COMPUTED_VALUE"""),"Манго Грейпфрут ")</f>
        <v>Манго Грейпфрут </v>
      </c>
      <c r="P341" s="18" t="str">
        <f>IFERROR(__xludf.DUMMYFUNCTION("""COMPUTED_VALUE"""),"Манго Персик Личи ")</f>
        <v>Манго Персик Личи </v>
      </c>
      <c r="Q341" s="18" t="str">
        <f>IFERROR(__xludf.DUMMYFUNCTION("""COMPUTED_VALUE"""),"Персик Бабл Гам ")</f>
        <v>Персик Бабл Гам </v>
      </c>
      <c r="R341" s="18" t="str">
        <f>IFERROR(__xludf.DUMMYFUNCTION("""COMPUTED_VALUE"""),"Садовые Ягоды ")</f>
        <v>Садовые Ягоды </v>
      </c>
      <c r="S341" s="18" t="str">
        <f>IFERROR(__xludf.DUMMYFUNCTION("""COMPUTED_VALUE"""),"Скитлс Лимон Лайм 2")</f>
        <v>Скитлс Лимон Лайм 2</v>
      </c>
      <c r="T341" s="18" t="str">
        <f>IFERROR(__xludf.DUMMYFUNCTION("""COMPUTED_VALUE"""),"Смородина Мармелад 1")</f>
        <v>Смородина Мармелад 1</v>
      </c>
      <c r="U341" s="18" t="str">
        <f>IFERROR(__xludf.DUMMYFUNCTION("""COMPUTED_VALUE"""),"Темная Вишня 1")</f>
        <v>Темная Вишня 1</v>
      </c>
      <c r="V341" s="18" t="str">
        <f>IFERROR(__xludf.DUMMYFUNCTION("""COMPUTED_VALUE"""),"Фруктовые Пластинки 1")</f>
        <v>Фруктовые Пластинки 1</v>
      </c>
      <c r="W341" s="18" t="str">
        <f>IFERROR(__xludf.DUMMYFUNCTION("""COMPUTED_VALUE"""),"Черника Ежевика 1")</f>
        <v>Черника Ежевика 1</v>
      </c>
      <c r="X341" s="18" t="str">
        <f>IFERROR(__xludf.DUMMYFUNCTION("""COMPUTED_VALUE"""),"Черника Малина 1")</f>
        <v>Черника Малина 1</v>
      </c>
      <c r="Y341" s="18" t="str">
        <f>IFERROR(__xludf.DUMMYFUNCTION("""COMPUTED_VALUE"""),"Черника Мята 2")</f>
        <v>Черника Мята 2</v>
      </c>
      <c r="Z341" s="18" t="str">
        <f>IFERROR(__xludf.DUMMYFUNCTION("""COMPUTED_VALUE"""),"Яблоко Виноград 2")</f>
        <v>Яблоко Виноград 2</v>
      </c>
      <c r="AA341" s="18" t="str">
        <f>IFERROR(__xludf.DUMMYFUNCTION("""COMPUTED_VALUE"""),"Яблоко Малина 4")</f>
        <v>Яблоко Малина 4</v>
      </c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</row>
    <row r="342">
      <c r="A342" s="18" t="str">
        <f>IFERROR(__xludf.DUMMYFUNCTION("""COMPUTED_VALUE"""),"кислая земляника")</f>
        <v>кислая земляника</v>
      </c>
      <c r="B342" s="18" t="str">
        <f>IFERROR(__xludf.DUMMYFUNCTION("""COMPUTED_VALUE"""),"кислая фанта с черникой")</f>
        <v>кислая фанта с черникой</v>
      </c>
      <c r="C342" s="18" t="str">
        <f>IFERROR(__xludf.DUMMYFUNCTION("""COMPUTED_VALUE"""),"кислое харибо с колой и черешней")</f>
        <v>кислое харибо с колой и черешней</v>
      </c>
      <c r="D342" s="18" t="str">
        <f>IFERROR(__xludf.DUMMYFUNCTION("""COMPUTED_VALUE"""),"кислое яблочно клубничная шипучка")</f>
        <v>кислое яблочно клубничная шипучка</v>
      </c>
      <c r="E342" s="18" t="str">
        <f>IFERROR(__xludf.DUMMYFUNCTION("""COMPUTED_VALUE"""),"кислые желатинки маракуйя ананас")</f>
        <v>кислые желатинки маракуйя ананас</v>
      </c>
      <c r="F342" s="18" t="str">
        <f>IFERROR(__xludf.DUMMYFUNCTION("""COMPUTED_VALUE"""),"кислые ленточки маракуя манго")</f>
        <v>кислые ленточки маракуя манго</v>
      </c>
      <c r="G342" s="18" t="str">
        <f>IFERROR(__xludf.DUMMYFUNCTION("""COMPUTED_VALUE"""),"кислые мармеладные ягоды")</f>
        <v>кислые мармеладные ягоды</v>
      </c>
      <c r="H342" s="18" t="str">
        <f>IFERROR(__xludf.DUMMYFUNCTION("""COMPUTED_VALUE"""),"кислый виноград лайм")</f>
        <v>кислый виноград лайм</v>
      </c>
      <c r="I342" s="18" t="str">
        <f>IFERROR(__xludf.DUMMYFUNCTION("""COMPUTED_VALUE"""),"кислый грейпфрут с вишней")</f>
        <v>кислый грейпфрут с вишней</v>
      </c>
      <c r="J342" s="18" t="str">
        <f>IFERROR(__xludf.DUMMYFUNCTION("""COMPUTED_VALUE"""),"кислый леденец виноград киви яблоко")</f>
        <v>кислый леденец виноград киви яблоко</v>
      </c>
      <c r="K342" s="18" t="str">
        <f>IFERROR(__xludf.DUMMYFUNCTION("""COMPUTED_VALUE"""),"кислый лимонад арбуз лайм малина")</f>
        <v>кислый лимонад арбуз лайм малина</v>
      </c>
      <c r="L342" s="18" t="str">
        <f>IFERROR(__xludf.DUMMYFUNCTION("""COMPUTED_VALUE"""),"кислый персик клубника")</f>
        <v>кислый персик клубника</v>
      </c>
      <c r="M342" s="18" t="str">
        <f>IFERROR(__xludf.DUMMYFUNCTION("""COMPUTED_VALUE"""),"кислый яблочно лимонные колечки")</f>
        <v>кислый яблочно лимонные колечки</v>
      </c>
      <c r="N342" s="18" t="str">
        <f>IFERROR(__xludf.DUMMYFUNCTION("""COMPUTED_VALUE"""),"фанта апельсин с кислой малиной")</f>
        <v>фанта апельсин с кислой малиной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</row>
    <row r="343">
      <c r="A343" s="18" t="str">
        <f>IFERROR(__xludf.DUMMYFUNCTION("""COMPUTED_VALUE"""),"Малина вишня лёд")</f>
        <v>Малина вишня лёд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</row>
    <row r="344">
      <c r="A344" s="18" t="str">
        <f>IFERROR(__xludf.DUMMYFUNCTION("""COMPUTED_VALUE"""),"0.4")</f>
        <v>0.4</v>
      </c>
      <c r="B344" s="18" t="str">
        <f>IFERROR(__xludf.DUMMYFUNCTION("""COMPUTED_VALUE"""),"0.6")</f>
        <v>0.6</v>
      </c>
      <c r="C344" s="18" t="str">
        <f>IFERROR(__xludf.DUMMYFUNCTION("""COMPUTED_VALUE"""),"0.7")</f>
        <v>0.7</v>
      </c>
      <c r="D344" s="18" t="str">
        <f>IFERROR(__xludf.DUMMYFUNCTION("""COMPUTED_VALUE"""),"0.8")</f>
        <v>0.8</v>
      </c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</row>
    <row r="345">
      <c r="A345" s="18" t="str">
        <f>IFERROR(__xludf.DUMMYFUNCTION("""COMPUTED_VALUE"""),"Арбуз Малина ")</f>
        <v>Арбуз Малина </v>
      </c>
      <c r="B345" s="18" t="str">
        <f>IFERROR(__xludf.DUMMYFUNCTION("""COMPUTED_VALUE"""),"Банан Кокос ")</f>
        <v>Банан Кокос </v>
      </c>
      <c r="C345" s="18" t="str">
        <f>IFERROR(__xludf.DUMMYFUNCTION("""COMPUTED_VALUE"""),"Барбарисовый Энергетик ")</f>
        <v>Барбарисовый Энергетик </v>
      </c>
      <c r="D345" s="18" t="str">
        <f>IFERROR(__xludf.DUMMYFUNCTION("""COMPUTED_VALUE"""),"Виноградный Энергетик")</f>
        <v>Виноградный Энергетик</v>
      </c>
      <c r="E345" s="18" t="str">
        <f>IFERROR(__xludf.DUMMYFUNCTION("""COMPUTED_VALUE"""),"Гранат Клубника ")</f>
        <v>Гранат Клубника </v>
      </c>
      <c r="F345" s="18" t="str">
        <f>IFERROR(__xludf.DUMMYFUNCTION("""COMPUTED_VALUE"""),"Гранат Смородина ")</f>
        <v>Гранат Смородина </v>
      </c>
      <c r="G345" s="18" t="str">
        <f>IFERROR(__xludf.DUMMYFUNCTION("""COMPUTED_VALUE"""),"Грейпфрутовый Швепс ")</f>
        <v>Грейпфрутовый Швепс </v>
      </c>
      <c r="H345" s="18" t="str">
        <f>IFERROR(__xludf.DUMMYFUNCTION("""COMPUTED_VALUE"""),"Земляника Драгонфрут ")</f>
        <v>Земляника Драгонфрут </v>
      </c>
      <c r="I345" s="18" t="str">
        <f>IFERROR(__xludf.DUMMYFUNCTION("""COMPUTED_VALUE"""),"Киви Личи ")</f>
        <v>Киви Личи </v>
      </c>
      <c r="J345" s="18" t="str">
        <f>IFERROR(__xludf.DUMMYFUNCTION("""COMPUTED_VALUE"""),"Киви Маракуйя Гуава ")</f>
        <v>Киви Маракуйя Гуава </v>
      </c>
      <c r="K345" s="18" t="str">
        <f>IFERROR(__xludf.DUMMYFUNCTION("""COMPUTED_VALUE"""),"Клубника Банан ")</f>
        <v>Клубника Банан </v>
      </c>
      <c r="L345" s="18" t="str">
        <f>IFERROR(__xludf.DUMMYFUNCTION("""COMPUTED_VALUE"""),"Клубника Вишня ")</f>
        <v>Клубника Вишня </v>
      </c>
      <c r="M345" s="18" t="str">
        <f>IFERROR(__xludf.DUMMYFUNCTION("""COMPUTED_VALUE"""),"Клубника Земляника ")</f>
        <v>Клубника Земляника </v>
      </c>
      <c r="N345" s="18" t="str">
        <f>IFERROR(__xludf.DUMMYFUNCTION("""COMPUTED_VALUE"""),"Клубничный Мохито ")</f>
        <v>Клубничный Мохито </v>
      </c>
      <c r="O345" s="18" t="str">
        <f>IFERROR(__xludf.DUMMYFUNCTION("""COMPUTED_VALUE"""),"Манго Грейпфрут ")</f>
        <v>Манго Грейпфрут </v>
      </c>
      <c r="P345" s="18" t="str">
        <f>IFERROR(__xludf.DUMMYFUNCTION("""COMPUTED_VALUE"""),"Манго Персик Личи ")</f>
        <v>Манго Персик Личи </v>
      </c>
      <c r="Q345" s="18" t="str">
        <f>IFERROR(__xludf.DUMMYFUNCTION("""COMPUTED_VALUE"""),"Персик Бабл Гам ")</f>
        <v>Персик Бабл Гам </v>
      </c>
      <c r="R345" s="18" t="str">
        <f>IFERROR(__xludf.DUMMYFUNCTION("""COMPUTED_VALUE"""),"Садовые Ягоды ")</f>
        <v>Садовые Ягоды </v>
      </c>
      <c r="S345" s="18" t="str">
        <f>IFERROR(__xludf.DUMMYFUNCTION("""COMPUTED_VALUE"""),"Скитлс Лимон Лайм 2")</f>
        <v>Скитлс Лимон Лайм 2</v>
      </c>
      <c r="T345" s="18" t="str">
        <f>IFERROR(__xludf.DUMMYFUNCTION("""COMPUTED_VALUE"""),"Смородина Мармелад 1")</f>
        <v>Смородина Мармелад 1</v>
      </c>
      <c r="U345" s="18" t="str">
        <f>IFERROR(__xludf.DUMMYFUNCTION("""COMPUTED_VALUE"""),"Темная Вишня 1")</f>
        <v>Темная Вишня 1</v>
      </c>
      <c r="V345" s="18" t="str">
        <f>IFERROR(__xludf.DUMMYFUNCTION("""COMPUTED_VALUE"""),"Фруктовые Пластинки 1")</f>
        <v>Фруктовые Пластинки 1</v>
      </c>
      <c r="W345" s="18" t="str">
        <f>IFERROR(__xludf.DUMMYFUNCTION("""COMPUTED_VALUE"""),"Черника Ежевика 1")</f>
        <v>Черника Ежевика 1</v>
      </c>
      <c r="X345" s="18" t="str">
        <f>IFERROR(__xludf.DUMMYFUNCTION("""COMPUTED_VALUE"""),"Черника Малина 1")</f>
        <v>Черника Малина 1</v>
      </c>
      <c r="Y345" s="18" t="str">
        <f>IFERROR(__xludf.DUMMYFUNCTION("""COMPUTED_VALUE"""),"Черника Мята 2")</f>
        <v>Черника Мята 2</v>
      </c>
      <c r="Z345" s="18" t="str">
        <f>IFERROR(__xludf.DUMMYFUNCTION("""COMPUTED_VALUE"""),"Яблоко Виноград 2")</f>
        <v>Яблоко Виноград 2</v>
      </c>
      <c r="AA345" s="18" t="str">
        <f>IFERROR(__xludf.DUMMYFUNCTION("""COMPUTED_VALUE"""),"Яблоко Малина 4")</f>
        <v>Яблоко Малина 4</v>
      </c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</row>
    <row r="346">
      <c r="A346" s="18" t="str">
        <f>IFERROR(__xludf.DUMMYFUNCTION("""COMPUTED_VALUE"""),"Арбуз Малина ")</f>
        <v>Арбуз Малина </v>
      </c>
      <c r="B346" s="18" t="str">
        <f>IFERROR(__xludf.DUMMYFUNCTION("""COMPUTED_VALUE"""),"Банан Кокос ")</f>
        <v>Банан Кокос </v>
      </c>
      <c r="C346" s="18" t="str">
        <f>IFERROR(__xludf.DUMMYFUNCTION("""COMPUTED_VALUE"""),"Барбарисовый Энергетик ")</f>
        <v>Барбарисовый Энергетик </v>
      </c>
      <c r="D346" s="18" t="str">
        <f>IFERROR(__xludf.DUMMYFUNCTION("""COMPUTED_VALUE"""),"Виноградный Энергетик")</f>
        <v>Виноградный Энергетик</v>
      </c>
      <c r="E346" s="18" t="str">
        <f>IFERROR(__xludf.DUMMYFUNCTION("""COMPUTED_VALUE"""),"Гранат Клубника ")</f>
        <v>Гранат Клубника </v>
      </c>
      <c r="F346" s="18" t="str">
        <f>IFERROR(__xludf.DUMMYFUNCTION("""COMPUTED_VALUE"""),"Гранат Смородина ")</f>
        <v>Гранат Смородина </v>
      </c>
      <c r="G346" s="18" t="str">
        <f>IFERROR(__xludf.DUMMYFUNCTION("""COMPUTED_VALUE"""),"Грейпфрутовый Швепс ")</f>
        <v>Грейпфрутовый Швепс </v>
      </c>
      <c r="H346" s="18" t="str">
        <f>IFERROR(__xludf.DUMMYFUNCTION("""COMPUTED_VALUE"""),"Земляника Драгонфрут ")</f>
        <v>Земляника Драгонфрут </v>
      </c>
      <c r="I346" s="18" t="str">
        <f>IFERROR(__xludf.DUMMYFUNCTION("""COMPUTED_VALUE"""),"Киви Личи ")</f>
        <v>Киви Личи </v>
      </c>
      <c r="J346" s="18" t="str">
        <f>IFERROR(__xludf.DUMMYFUNCTION("""COMPUTED_VALUE"""),"Киви Маракуйя Гуава ")</f>
        <v>Киви Маракуйя Гуава </v>
      </c>
      <c r="K346" s="18" t="str">
        <f>IFERROR(__xludf.DUMMYFUNCTION("""COMPUTED_VALUE"""),"Клубника Банан ")</f>
        <v>Клубника Банан </v>
      </c>
      <c r="L346" s="18" t="str">
        <f>IFERROR(__xludf.DUMMYFUNCTION("""COMPUTED_VALUE"""),"Клубника Вишня ")</f>
        <v>Клубника Вишня </v>
      </c>
      <c r="M346" s="18" t="str">
        <f>IFERROR(__xludf.DUMMYFUNCTION("""COMPUTED_VALUE"""),"Клубника Земляника ")</f>
        <v>Клубника Земляника </v>
      </c>
      <c r="N346" s="18" t="str">
        <f>IFERROR(__xludf.DUMMYFUNCTION("""COMPUTED_VALUE"""),"Клубничный Мохито ")</f>
        <v>Клубничный Мохито </v>
      </c>
      <c r="O346" s="18" t="str">
        <f>IFERROR(__xludf.DUMMYFUNCTION("""COMPUTED_VALUE"""),"Манго Грейпфрут ")</f>
        <v>Манго Грейпфрут </v>
      </c>
      <c r="P346" s="18" t="str">
        <f>IFERROR(__xludf.DUMMYFUNCTION("""COMPUTED_VALUE"""),"Манго Персик Личи ")</f>
        <v>Манго Персик Личи </v>
      </c>
      <c r="Q346" s="18" t="str">
        <f>IFERROR(__xludf.DUMMYFUNCTION("""COMPUTED_VALUE"""),"Персик Бабл Гам ")</f>
        <v>Персик Бабл Гам </v>
      </c>
      <c r="R346" s="18" t="str">
        <f>IFERROR(__xludf.DUMMYFUNCTION("""COMPUTED_VALUE"""),"Садовые Ягоды ")</f>
        <v>Садовые Ягоды </v>
      </c>
      <c r="S346" s="18" t="str">
        <f>IFERROR(__xludf.DUMMYFUNCTION("""COMPUTED_VALUE"""),"Скитлс Лимон Лайм 2")</f>
        <v>Скитлс Лимон Лайм 2</v>
      </c>
      <c r="T346" s="18" t="str">
        <f>IFERROR(__xludf.DUMMYFUNCTION("""COMPUTED_VALUE"""),"Смородина Мармелад 1")</f>
        <v>Смородина Мармелад 1</v>
      </c>
      <c r="U346" s="18" t="str">
        <f>IFERROR(__xludf.DUMMYFUNCTION("""COMPUTED_VALUE"""),"Темная Вишня 1")</f>
        <v>Темная Вишня 1</v>
      </c>
      <c r="V346" s="18" t="str">
        <f>IFERROR(__xludf.DUMMYFUNCTION("""COMPUTED_VALUE"""),"Фруктовые Пластинки 1")</f>
        <v>Фруктовые Пластинки 1</v>
      </c>
      <c r="W346" s="18" t="str">
        <f>IFERROR(__xludf.DUMMYFUNCTION("""COMPUTED_VALUE"""),"Черника Ежевика 1")</f>
        <v>Черника Ежевика 1</v>
      </c>
      <c r="X346" s="18" t="str">
        <f>IFERROR(__xludf.DUMMYFUNCTION("""COMPUTED_VALUE"""),"Черника Малина 1")</f>
        <v>Черника Малина 1</v>
      </c>
      <c r="Y346" s="18" t="str">
        <f>IFERROR(__xludf.DUMMYFUNCTION("""COMPUTED_VALUE"""),"Черника Мята 2")</f>
        <v>Черника Мята 2</v>
      </c>
      <c r="Z346" s="18" t="str">
        <f>IFERROR(__xludf.DUMMYFUNCTION("""COMPUTED_VALUE"""),"Яблоко Виноград 2")</f>
        <v>Яблоко Виноград 2</v>
      </c>
      <c r="AA346" s="18" t="str">
        <f>IFERROR(__xludf.DUMMYFUNCTION("""COMPUTED_VALUE"""),"Яблоко Малина 4")</f>
        <v>Яблоко Малина 4</v>
      </c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</row>
    <row r="347">
      <c r="A347" s="18" t="str">
        <f>IFERROR(__xludf.DUMMYFUNCTION("""COMPUTED_VALUE"""),"Ананас киви")</f>
        <v>Ананас киви</v>
      </c>
      <c r="B347" s="18" t="str">
        <f>IFERROR(__xludf.DUMMYFUNCTION("""COMPUTED_VALUE"""),"Арбузный смузи")</f>
        <v>Арбузный смузи</v>
      </c>
      <c r="C347" s="18" t="str">
        <f>IFERROR(__xludf.DUMMYFUNCTION("""COMPUTED_VALUE"""),"Виноградная фанта")</f>
        <v>Виноградная фанта</v>
      </c>
      <c r="D347" s="18" t="str">
        <f>IFERROR(__xludf.DUMMYFUNCTION("""COMPUTED_VALUE"""),"Вишневый морс")</f>
        <v>Вишневый морс</v>
      </c>
      <c r="E347" s="18" t="str">
        <f>IFERROR(__xludf.DUMMYFUNCTION("""COMPUTED_VALUE"""),"Гранатовый мармелад")</f>
        <v>Гранатовый мармелад</v>
      </c>
      <c r="F347" s="18" t="str">
        <f>IFERROR(__xludf.DUMMYFUNCTION("""COMPUTED_VALUE"""),"Грейпфрут киви")</f>
        <v>Грейпфрут киви</v>
      </c>
      <c r="G347" s="18" t="str">
        <f>IFERROR(__xludf.DUMMYFUNCTION("""COMPUTED_VALUE"""),"Ежевика мята")</f>
        <v>Ежевика мята</v>
      </c>
      <c r="H347" s="18" t="str">
        <f>IFERROR(__xludf.DUMMYFUNCTION("""COMPUTED_VALUE"""),"Киви манго")</f>
        <v>Киви манго</v>
      </c>
      <c r="I347" s="18" t="str">
        <f>IFERROR(__xludf.DUMMYFUNCTION("""COMPUTED_VALUE"""),"Клубника манго")</f>
        <v>Клубника манго</v>
      </c>
      <c r="J347" s="18" t="str">
        <f>IFERROR(__xludf.DUMMYFUNCTION("""COMPUTED_VALUE"""),"черника грейфрут ")</f>
        <v>черника грейфрут </v>
      </c>
      <c r="K347" s="18" t="str">
        <f>IFERROR(__xludf.DUMMYFUNCTION("""COMPUTED_VALUE"""),"Малина лайм")</f>
        <v>Малина лайм</v>
      </c>
      <c r="L347" s="18" t="str">
        <f>IFERROR(__xludf.DUMMYFUNCTION("""COMPUTED_VALUE"""),"Манго арбуз ")</f>
        <v>Манго арбуз </v>
      </c>
      <c r="M347" s="18" t="str">
        <f>IFERROR(__xludf.DUMMYFUNCTION("""COMPUTED_VALUE"""),"Малиновый чай с жасмином")</f>
        <v>Малиновый чай с жасмином</v>
      </c>
      <c r="N347" s="18" t="str">
        <f>IFERROR(__xludf.DUMMYFUNCTION("""COMPUTED_VALUE"""),"малина  апельсин ")</f>
        <v>малина  апельсин </v>
      </c>
      <c r="O347" s="18" t="str">
        <f>IFERROR(__xludf.DUMMYFUNCTION("""COMPUTED_VALUE"""),"Манго апельсин")</f>
        <v>Манго апельсин</v>
      </c>
      <c r="P347" s="18" t="str">
        <f>IFERROR(__xludf.DUMMYFUNCTION("""COMPUTED_VALUE"""),"Ред булл")</f>
        <v>Ред булл</v>
      </c>
      <c r="Q347" s="18" t="str">
        <f>IFERROR(__xludf.DUMMYFUNCTION("""COMPUTED_VALUE"""),"Спрайт")</f>
        <v>Спрайт</v>
      </c>
      <c r="R347" s="18" t="str">
        <f>IFERROR(__xludf.DUMMYFUNCTION("""COMPUTED_VALUE"""),"ананас клюква ")</f>
        <v>ананас клюква </v>
      </c>
      <c r="S347" s="18" t="str">
        <f>IFERROR(__xludf.DUMMYFUNCTION("""COMPUTED_VALUE"""),"Тархун")</f>
        <v>Тархун</v>
      </c>
      <c r="T347" s="18" t="str">
        <f>IFERROR(__xludf.DUMMYFUNCTION("""COMPUTED_VALUE"""),"алоэ Виноград ")</f>
        <v>алоэ Виноград </v>
      </c>
      <c r="U347" s="18" t="str">
        <f>IFERROR(__xludf.DUMMYFUNCTION("""COMPUTED_VALUE"""),"Фруктовая жвачка")</f>
        <v>Фруктовая жвачка</v>
      </c>
      <c r="V347" s="18" t="str">
        <f>IFERROR(__xludf.DUMMYFUNCTION("""COMPUTED_VALUE"""),"Холодная кола")</f>
        <v>Холодная кола</v>
      </c>
      <c r="W347" s="18" t="str">
        <f>IFERROR(__xludf.DUMMYFUNCTION("""COMPUTED_VALUE"""),"Черная смородина клюква")</f>
        <v>Черная смородина клюква</v>
      </c>
      <c r="X347" s="18" t="str">
        <f>IFERROR(__xludf.DUMMYFUNCTION("""COMPUTED_VALUE"""),"Черника арбуз")</f>
        <v>Черника арбуз</v>
      </c>
      <c r="Y347" s="18" t="str">
        <f>IFERROR(__xludf.DUMMYFUNCTION("""COMPUTED_VALUE"""),"Яблоко черника")</f>
        <v>Яблоко черника</v>
      </c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</row>
    <row r="348">
      <c r="A348" s="18" t="str">
        <f>IFERROR(__xludf.DUMMYFUNCTION("""COMPUTED_VALUE"""),"Ананас киви")</f>
        <v>Ананас киви</v>
      </c>
      <c r="B348" s="18" t="str">
        <f>IFERROR(__xludf.DUMMYFUNCTION("""COMPUTED_VALUE"""),"Арбузный смузи")</f>
        <v>Арбузный смузи</v>
      </c>
      <c r="C348" s="18" t="str">
        <f>IFERROR(__xludf.DUMMYFUNCTION("""COMPUTED_VALUE"""),"Виноградная фанта")</f>
        <v>Виноградная фанта</v>
      </c>
      <c r="D348" s="18" t="str">
        <f>IFERROR(__xludf.DUMMYFUNCTION("""COMPUTED_VALUE"""),"Вишневый морс")</f>
        <v>Вишневый морс</v>
      </c>
      <c r="E348" s="18" t="str">
        <f>IFERROR(__xludf.DUMMYFUNCTION("""COMPUTED_VALUE"""),"Гранатовый мармелад")</f>
        <v>Гранатовый мармелад</v>
      </c>
      <c r="F348" s="18" t="str">
        <f>IFERROR(__xludf.DUMMYFUNCTION("""COMPUTED_VALUE"""),"Грейпфрут киви")</f>
        <v>Грейпфрут киви</v>
      </c>
      <c r="G348" s="18" t="str">
        <f>IFERROR(__xludf.DUMMYFUNCTION("""COMPUTED_VALUE"""),"Ежевика мята")</f>
        <v>Ежевика мята</v>
      </c>
      <c r="H348" s="18" t="str">
        <f>IFERROR(__xludf.DUMMYFUNCTION("""COMPUTED_VALUE"""),"Киви манго")</f>
        <v>Киви манго</v>
      </c>
      <c r="I348" s="18" t="str">
        <f>IFERROR(__xludf.DUMMYFUNCTION("""COMPUTED_VALUE"""),"Клубника манго")</f>
        <v>Клубника манго</v>
      </c>
      <c r="J348" s="18" t="str">
        <f>IFERROR(__xludf.DUMMYFUNCTION("""COMPUTED_VALUE"""),"черника грейфрут ")</f>
        <v>черника грейфрут </v>
      </c>
      <c r="K348" s="18" t="str">
        <f>IFERROR(__xludf.DUMMYFUNCTION("""COMPUTED_VALUE"""),"Малина лайм")</f>
        <v>Малина лайм</v>
      </c>
      <c r="L348" s="18" t="str">
        <f>IFERROR(__xludf.DUMMYFUNCTION("""COMPUTED_VALUE"""),"Манго арбуз ")</f>
        <v>Манго арбуз </v>
      </c>
      <c r="M348" s="18" t="str">
        <f>IFERROR(__xludf.DUMMYFUNCTION("""COMPUTED_VALUE"""),"Малиновый чай с жасмином")</f>
        <v>Малиновый чай с жасмином</v>
      </c>
      <c r="N348" s="18" t="str">
        <f>IFERROR(__xludf.DUMMYFUNCTION("""COMPUTED_VALUE"""),"малина  апельсин ")</f>
        <v>малина  апельсин </v>
      </c>
      <c r="O348" s="18" t="str">
        <f>IFERROR(__xludf.DUMMYFUNCTION("""COMPUTED_VALUE"""),"Манго апельсин")</f>
        <v>Манго апельсин</v>
      </c>
      <c r="P348" s="18" t="str">
        <f>IFERROR(__xludf.DUMMYFUNCTION("""COMPUTED_VALUE"""),"Ред булл")</f>
        <v>Ред булл</v>
      </c>
      <c r="Q348" s="18" t="str">
        <f>IFERROR(__xludf.DUMMYFUNCTION("""COMPUTED_VALUE"""),"Спрайт")</f>
        <v>Спрайт</v>
      </c>
      <c r="R348" s="18" t="str">
        <f>IFERROR(__xludf.DUMMYFUNCTION("""COMPUTED_VALUE"""),"ананас клюква ")</f>
        <v>ананас клюква </v>
      </c>
      <c r="S348" s="18" t="str">
        <f>IFERROR(__xludf.DUMMYFUNCTION("""COMPUTED_VALUE"""),"Тархун")</f>
        <v>Тархун</v>
      </c>
      <c r="T348" s="18" t="str">
        <f>IFERROR(__xludf.DUMMYFUNCTION("""COMPUTED_VALUE"""),"алоэ Виноград ")</f>
        <v>алоэ Виноград </v>
      </c>
      <c r="U348" s="18" t="str">
        <f>IFERROR(__xludf.DUMMYFUNCTION("""COMPUTED_VALUE"""),"Фруктовая жвачка")</f>
        <v>Фруктовая жвачка</v>
      </c>
      <c r="V348" s="18" t="str">
        <f>IFERROR(__xludf.DUMMYFUNCTION("""COMPUTED_VALUE"""),"Холодная кола")</f>
        <v>Холодная кола</v>
      </c>
      <c r="W348" s="18" t="str">
        <f>IFERROR(__xludf.DUMMYFUNCTION("""COMPUTED_VALUE"""),"Черная смородина клюква")</f>
        <v>Черная смородина клюква</v>
      </c>
      <c r="X348" s="18" t="str">
        <f>IFERROR(__xludf.DUMMYFUNCTION("""COMPUTED_VALUE"""),"Черника арбуз")</f>
        <v>Черника арбуз</v>
      </c>
      <c r="Y348" s="18" t="str">
        <f>IFERROR(__xludf.DUMMYFUNCTION("""COMPUTED_VALUE"""),"Яблоко черника")</f>
        <v>Яблоко черника</v>
      </c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</row>
    <row r="349">
      <c r="A349" s="18" t="str">
        <f>IFERROR(__xludf.DUMMYFUNCTION("""COMPUTED_VALUE"""),"Малина вишня лёд")</f>
        <v>Малина вишня лёд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</row>
    <row r="350">
      <c r="A350" s="18" t="str">
        <f>IFERROR(__xludf.DUMMYFUNCTION("""COMPUTED_VALUE"""),"0.4")</f>
        <v>0.4</v>
      </c>
      <c r="B350" s="18" t="str">
        <f>IFERROR(__xludf.DUMMYFUNCTION("""COMPUTED_VALUE"""),"0.6")</f>
        <v>0.6</v>
      </c>
      <c r="C350" s="18" t="str">
        <f>IFERROR(__xludf.DUMMYFUNCTION("""COMPUTED_VALUE"""),"0.7")</f>
        <v>0.7</v>
      </c>
      <c r="D350" s="18" t="str">
        <f>IFERROR(__xludf.DUMMYFUNCTION("""COMPUTED_VALUE"""),"0.8")</f>
        <v>0.8</v>
      </c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</row>
    <row r="351">
      <c r="A351" s="18" t="str">
        <f>IFERROR(__xludf.DUMMYFUNCTION("""COMPUTED_VALUE"""),"0.4")</f>
        <v>0.4</v>
      </c>
      <c r="B351" s="18" t="str">
        <f>IFERROR(__xludf.DUMMYFUNCTION("""COMPUTED_VALUE"""),"0.6")</f>
        <v>0.6</v>
      </c>
      <c r="C351" s="18" t="str">
        <f>IFERROR(__xludf.DUMMYFUNCTION("""COMPUTED_VALUE"""),"0.7")</f>
        <v>0.7</v>
      </c>
      <c r="D351" s="18" t="str">
        <f>IFERROR(__xludf.DUMMYFUNCTION("""COMPUTED_VALUE"""),"0.8")</f>
        <v>0.8</v>
      </c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</row>
    <row r="352">
      <c r="A352" s="18" t="str">
        <f>IFERROR(__xludf.DUMMYFUNCTION("""COMPUTED_VALUE"""),"Арбуз Малина ")</f>
        <v>Арбуз Малина </v>
      </c>
      <c r="B352" s="18" t="str">
        <f>IFERROR(__xludf.DUMMYFUNCTION("""COMPUTED_VALUE"""),"Банан Кокос ")</f>
        <v>Банан Кокос </v>
      </c>
      <c r="C352" s="18" t="str">
        <f>IFERROR(__xludf.DUMMYFUNCTION("""COMPUTED_VALUE"""),"Барбарисовый Энергетик ")</f>
        <v>Барбарисовый Энергетик </v>
      </c>
      <c r="D352" s="18" t="str">
        <f>IFERROR(__xludf.DUMMYFUNCTION("""COMPUTED_VALUE"""),"Виноградный Энергетик")</f>
        <v>Виноградный Энергетик</v>
      </c>
      <c r="E352" s="18" t="str">
        <f>IFERROR(__xludf.DUMMYFUNCTION("""COMPUTED_VALUE"""),"Гранат Клубника ")</f>
        <v>Гранат Клубника </v>
      </c>
      <c r="F352" s="18" t="str">
        <f>IFERROR(__xludf.DUMMYFUNCTION("""COMPUTED_VALUE"""),"Гранат Смородина ")</f>
        <v>Гранат Смородина </v>
      </c>
      <c r="G352" s="18" t="str">
        <f>IFERROR(__xludf.DUMMYFUNCTION("""COMPUTED_VALUE"""),"Грейпфрутовый Швепс ")</f>
        <v>Грейпфрутовый Швепс </v>
      </c>
      <c r="H352" s="18" t="str">
        <f>IFERROR(__xludf.DUMMYFUNCTION("""COMPUTED_VALUE"""),"Земляника Драгонфрут ")</f>
        <v>Земляника Драгонфрут </v>
      </c>
      <c r="I352" s="18" t="str">
        <f>IFERROR(__xludf.DUMMYFUNCTION("""COMPUTED_VALUE"""),"Киви Личи ")</f>
        <v>Киви Личи </v>
      </c>
      <c r="J352" s="18" t="str">
        <f>IFERROR(__xludf.DUMMYFUNCTION("""COMPUTED_VALUE"""),"Киви Маракуйя Гуава ")</f>
        <v>Киви Маракуйя Гуава </v>
      </c>
      <c r="K352" s="18" t="str">
        <f>IFERROR(__xludf.DUMMYFUNCTION("""COMPUTED_VALUE"""),"Клубника Банан ")</f>
        <v>Клубника Банан </v>
      </c>
      <c r="L352" s="18" t="str">
        <f>IFERROR(__xludf.DUMMYFUNCTION("""COMPUTED_VALUE"""),"Клубника Вишня ")</f>
        <v>Клубника Вишня </v>
      </c>
      <c r="M352" s="18" t="str">
        <f>IFERROR(__xludf.DUMMYFUNCTION("""COMPUTED_VALUE"""),"Клубника Земляника ")</f>
        <v>Клубника Земляника </v>
      </c>
      <c r="N352" s="18" t="str">
        <f>IFERROR(__xludf.DUMMYFUNCTION("""COMPUTED_VALUE"""),"Клубничный Мохито ")</f>
        <v>Клубничный Мохито </v>
      </c>
      <c r="O352" s="18" t="str">
        <f>IFERROR(__xludf.DUMMYFUNCTION("""COMPUTED_VALUE"""),"Манго Грейпфрут ")</f>
        <v>Манго Грейпфрут </v>
      </c>
      <c r="P352" s="18" t="str">
        <f>IFERROR(__xludf.DUMMYFUNCTION("""COMPUTED_VALUE"""),"Манго Персик Личи ")</f>
        <v>Манго Персик Личи </v>
      </c>
      <c r="Q352" s="18" t="str">
        <f>IFERROR(__xludf.DUMMYFUNCTION("""COMPUTED_VALUE"""),"Персик Бабл Гам ")</f>
        <v>Персик Бабл Гам </v>
      </c>
      <c r="R352" s="18" t="str">
        <f>IFERROR(__xludf.DUMMYFUNCTION("""COMPUTED_VALUE"""),"Садовые Ягоды ")</f>
        <v>Садовые Ягоды </v>
      </c>
      <c r="S352" s="18" t="str">
        <f>IFERROR(__xludf.DUMMYFUNCTION("""COMPUTED_VALUE"""),"Скитлс Лимон Лайм 2")</f>
        <v>Скитлс Лимон Лайм 2</v>
      </c>
      <c r="T352" s="18" t="str">
        <f>IFERROR(__xludf.DUMMYFUNCTION("""COMPUTED_VALUE"""),"Смородина Мармелад 1")</f>
        <v>Смородина Мармелад 1</v>
      </c>
      <c r="U352" s="18" t="str">
        <f>IFERROR(__xludf.DUMMYFUNCTION("""COMPUTED_VALUE"""),"Темная Вишня 1")</f>
        <v>Темная Вишня 1</v>
      </c>
      <c r="V352" s="18" t="str">
        <f>IFERROR(__xludf.DUMMYFUNCTION("""COMPUTED_VALUE"""),"Фруктовые Пластинки 1")</f>
        <v>Фруктовые Пластинки 1</v>
      </c>
      <c r="W352" s="18" t="str">
        <f>IFERROR(__xludf.DUMMYFUNCTION("""COMPUTED_VALUE"""),"Черника Ежевика 1")</f>
        <v>Черника Ежевика 1</v>
      </c>
      <c r="X352" s="18" t="str">
        <f>IFERROR(__xludf.DUMMYFUNCTION("""COMPUTED_VALUE"""),"Черника Малина 1")</f>
        <v>Черника Малина 1</v>
      </c>
      <c r="Y352" s="18" t="str">
        <f>IFERROR(__xludf.DUMMYFUNCTION("""COMPUTED_VALUE"""),"Черника Мята 2")</f>
        <v>Черника Мята 2</v>
      </c>
      <c r="Z352" s="18" t="str">
        <f>IFERROR(__xludf.DUMMYFUNCTION("""COMPUTED_VALUE"""),"Яблоко Виноград 2")</f>
        <v>Яблоко Виноград 2</v>
      </c>
      <c r="AA352" s="18" t="str">
        <f>IFERROR(__xludf.DUMMYFUNCTION("""COMPUTED_VALUE"""),"Яблоко Малина 4")</f>
        <v>Яблоко Малина 4</v>
      </c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</row>
    <row r="353">
      <c r="A353" s="18" t="str">
        <f>IFERROR(__xludf.DUMMYFUNCTION("""COMPUTED_VALUE"""),"Ананас киви")</f>
        <v>Ананас киви</v>
      </c>
      <c r="B353" s="18" t="str">
        <f>IFERROR(__xludf.DUMMYFUNCTION("""COMPUTED_VALUE"""),"Арбузный смузи")</f>
        <v>Арбузный смузи</v>
      </c>
      <c r="C353" s="18" t="str">
        <f>IFERROR(__xludf.DUMMYFUNCTION("""COMPUTED_VALUE"""),"Виноградная фанта")</f>
        <v>Виноградная фанта</v>
      </c>
      <c r="D353" s="18" t="str">
        <f>IFERROR(__xludf.DUMMYFUNCTION("""COMPUTED_VALUE"""),"Вишневый морс")</f>
        <v>Вишневый морс</v>
      </c>
      <c r="E353" s="18" t="str">
        <f>IFERROR(__xludf.DUMMYFUNCTION("""COMPUTED_VALUE"""),"Гранатовый мармелад")</f>
        <v>Гранатовый мармелад</v>
      </c>
      <c r="F353" s="18" t="str">
        <f>IFERROR(__xludf.DUMMYFUNCTION("""COMPUTED_VALUE"""),"Грейпфрут киви")</f>
        <v>Грейпфрут киви</v>
      </c>
      <c r="G353" s="18" t="str">
        <f>IFERROR(__xludf.DUMMYFUNCTION("""COMPUTED_VALUE"""),"Ежевика мята")</f>
        <v>Ежевика мята</v>
      </c>
      <c r="H353" s="18" t="str">
        <f>IFERROR(__xludf.DUMMYFUNCTION("""COMPUTED_VALUE"""),"Киви манго")</f>
        <v>Киви манго</v>
      </c>
      <c r="I353" s="18" t="str">
        <f>IFERROR(__xludf.DUMMYFUNCTION("""COMPUTED_VALUE"""),"Клубника манго")</f>
        <v>Клубника манго</v>
      </c>
      <c r="J353" s="18" t="str">
        <f>IFERROR(__xludf.DUMMYFUNCTION("""COMPUTED_VALUE"""),"черника грейфрут ")</f>
        <v>черника грейфрут </v>
      </c>
      <c r="K353" s="18" t="str">
        <f>IFERROR(__xludf.DUMMYFUNCTION("""COMPUTED_VALUE"""),"Малина лайм")</f>
        <v>Малина лайм</v>
      </c>
      <c r="L353" s="18" t="str">
        <f>IFERROR(__xludf.DUMMYFUNCTION("""COMPUTED_VALUE"""),"Манго арбуз ")</f>
        <v>Манго арбуз </v>
      </c>
      <c r="M353" s="18" t="str">
        <f>IFERROR(__xludf.DUMMYFUNCTION("""COMPUTED_VALUE"""),"Малиновый чай с жасмином")</f>
        <v>Малиновый чай с жасмином</v>
      </c>
      <c r="N353" s="18" t="str">
        <f>IFERROR(__xludf.DUMMYFUNCTION("""COMPUTED_VALUE"""),"малина  апельсин ")</f>
        <v>малина  апельсин </v>
      </c>
      <c r="O353" s="18" t="str">
        <f>IFERROR(__xludf.DUMMYFUNCTION("""COMPUTED_VALUE"""),"Манго апельсин")</f>
        <v>Манго апельсин</v>
      </c>
      <c r="P353" s="18" t="str">
        <f>IFERROR(__xludf.DUMMYFUNCTION("""COMPUTED_VALUE"""),"Ред булл")</f>
        <v>Ред булл</v>
      </c>
      <c r="Q353" s="18" t="str">
        <f>IFERROR(__xludf.DUMMYFUNCTION("""COMPUTED_VALUE"""),"Спрайт")</f>
        <v>Спрайт</v>
      </c>
      <c r="R353" s="18" t="str">
        <f>IFERROR(__xludf.DUMMYFUNCTION("""COMPUTED_VALUE"""),"ананас клюква ")</f>
        <v>ананас клюква </v>
      </c>
      <c r="S353" s="18" t="str">
        <f>IFERROR(__xludf.DUMMYFUNCTION("""COMPUTED_VALUE"""),"Тархун")</f>
        <v>Тархун</v>
      </c>
      <c r="T353" s="18" t="str">
        <f>IFERROR(__xludf.DUMMYFUNCTION("""COMPUTED_VALUE"""),"алоэ Виноград ")</f>
        <v>алоэ Виноград </v>
      </c>
      <c r="U353" s="18" t="str">
        <f>IFERROR(__xludf.DUMMYFUNCTION("""COMPUTED_VALUE"""),"Фруктовая жвачка")</f>
        <v>Фруктовая жвачка</v>
      </c>
      <c r="V353" s="18" t="str">
        <f>IFERROR(__xludf.DUMMYFUNCTION("""COMPUTED_VALUE"""),"Холодная кола")</f>
        <v>Холодная кола</v>
      </c>
      <c r="W353" s="18" t="str">
        <f>IFERROR(__xludf.DUMMYFUNCTION("""COMPUTED_VALUE"""),"Черная смородина клюква")</f>
        <v>Черная смородина клюква</v>
      </c>
      <c r="X353" s="18" t="str">
        <f>IFERROR(__xludf.DUMMYFUNCTION("""COMPUTED_VALUE"""),"Черника арбуз")</f>
        <v>Черника арбуз</v>
      </c>
      <c r="Y353" s="18" t="str">
        <f>IFERROR(__xludf.DUMMYFUNCTION("""COMPUTED_VALUE"""),"Яблоко черника")</f>
        <v>Яблоко черника</v>
      </c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</row>
    <row r="354">
      <c r="A354" s="18" t="str">
        <f>IFERROR(__xludf.DUMMYFUNCTION("""COMPUTED_VALUE"""),"Арбуз Малина ")</f>
        <v>Арбуз Малина </v>
      </c>
      <c r="B354" s="18" t="str">
        <f>IFERROR(__xludf.DUMMYFUNCTION("""COMPUTED_VALUE"""),"Банан Кокос ")</f>
        <v>Банан Кокос </v>
      </c>
      <c r="C354" s="18" t="str">
        <f>IFERROR(__xludf.DUMMYFUNCTION("""COMPUTED_VALUE"""),"Барбарисовый Энергетик ")</f>
        <v>Барбарисовый Энергетик </v>
      </c>
      <c r="D354" s="18" t="str">
        <f>IFERROR(__xludf.DUMMYFUNCTION("""COMPUTED_VALUE"""),"Виноградный Энергетик")</f>
        <v>Виноградный Энергетик</v>
      </c>
      <c r="E354" s="18" t="str">
        <f>IFERROR(__xludf.DUMMYFUNCTION("""COMPUTED_VALUE"""),"Гранат Клубника ")</f>
        <v>Гранат Клубника </v>
      </c>
      <c r="F354" s="18" t="str">
        <f>IFERROR(__xludf.DUMMYFUNCTION("""COMPUTED_VALUE"""),"Гранат Смородина ")</f>
        <v>Гранат Смородина </v>
      </c>
      <c r="G354" s="18" t="str">
        <f>IFERROR(__xludf.DUMMYFUNCTION("""COMPUTED_VALUE"""),"Грейпфрутовый Швепс ")</f>
        <v>Грейпфрутовый Швепс </v>
      </c>
      <c r="H354" s="18" t="str">
        <f>IFERROR(__xludf.DUMMYFUNCTION("""COMPUTED_VALUE"""),"Земляника Драгонфрут ")</f>
        <v>Земляника Драгонфрут </v>
      </c>
      <c r="I354" s="18" t="str">
        <f>IFERROR(__xludf.DUMMYFUNCTION("""COMPUTED_VALUE"""),"Киви Личи ")</f>
        <v>Киви Личи </v>
      </c>
      <c r="J354" s="18" t="str">
        <f>IFERROR(__xludf.DUMMYFUNCTION("""COMPUTED_VALUE"""),"Киви Маракуйя Гуава ")</f>
        <v>Киви Маракуйя Гуава </v>
      </c>
      <c r="K354" s="18" t="str">
        <f>IFERROR(__xludf.DUMMYFUNCTION("""COMPUTED_VALUE"""),"Клубника Банан ")</f>
        <v>Клубника Банан </v>
      </c>
      <c r="L354" s="18" t="str">
        <f>IFERROR(__xludf.DUMMYFUNCTION("""COMPUTED_VALUE"""),"Клубника Вишня ")</f>
        <v>Клубника Вишня </v>
      </c>
      <c r="M354" s="18" t="str">
        <f>IFERROR(__xludf.DUMMYFUNCTION("""COMPUTED_VALUE"""),"Клубника Земляника ")</f>
        <v>Клубника Земляника </v>
      </c>
      <c r="N354" s="18" t="str">
        <f>IFERROR(__xludf.DUMMYFUNCTION("""COMPUTED_VALUE"""),"Клубничный Мохито ")</f>
        <v>Клубничный Мохито </v>
      </c>
      <c r="O354" s="18" t="str">
        <f>IFERROR(__xludf.DUMMYFUNCTION("""COMPUTED_VALUE"""),"Манго Грейпфрут ")</f>
        <v>Манго Грейпфрут </v>
      </c>
      <c r="P354" s="18" t="str">
        <f>IFERROR(__xludf.DUMMYFUNCTION("""COMPUTED_VALUE"""),"Манго Персик Личи ")</f>
        <v>Манго Персик Личи </v>
      </c>
      <c r="Q354" s="18" t="str">
        <f>IFERROR(__xludf.DUMMYFUNCTION("""COMPUTED_VALUE"""),"Персик Бабл Гам ")</f>
        <v>Персик Бабл Гам </v>
      </c>
      <c r="R354" s="18" t="str">
        <f>IFERROR(__xludf.DUMMYFUNCTION("""COMPUTED_VALUE"""),"Садовые Ягоды ")</f>
        <v>Садовые Ягоды </v>
      </c>
      <c r="S354" s="18" t="str">
        <f>IFERROR(__xludf.DUMMYFUNCTION("""COMPUTED_VALUE"""),"Скитлс Лимон Лайм 2")</f>
        <v>Скитлс Лимон Лайм 2</v>
      </c>
      <c r="T354" s="18" t="str">
        <f>IFERROR(__xludf.DUMMYFUNCTION("""COMPUTED_VALUE"""),"Смородина Мармелад 1")</f>
        <v>Смородина Мармелад 1</v>
      </c>
      <c r="U354" s="18" t="str">
        <f>IFERROR(__xludf.DUMMYFUNCTION("""COMPUTED_VALUE"""),"Темная Вишня 1")</f>
        <v>Темная Вишня 1</v>
      </c>
      <c r="V354" s="18" t="str">
        <f>IFERROR(__xludf.DUMMYFUNCTION("""COMPUTED_VALUE"""),"Фруктовые Пластинки 1")</f>
        <v>Фруктовые Пластинки 1</v>
      </c>
      <c r="W354" s="18" t="str">
        <f>IFERROR(__xludf.DUMMYFUNCTION("""COMPUTED_VALUE"""),"Черника Ежевика 1")</f>
        <v>Черника Ежевика 1</v>
      </c>
      <c r="X354" s="18" t="str">
        <f>IFERROR(__xludf.DUMMYFUNCTION("""COMPUTED_VALUE"""),"Черника Малина 1")</f>
        <v>Черника Малина 1</v>
      </c>
      <c r="Y354" s="18" t="str">
        <f>IFERROR(__xludf.DUMMYFUNCTION("""COMPUTED_VALUE"""),"Черника Мята 2")</f>
        <v>Черника Мята 2</v>
      </c>
      <c r="Z354" s="18" t="str">
        <f>IFERROR(__xludf.DUMMYFUNCTION("""COMPUTED_VALUE"""),"Яблоко Виноград 2")</f>
        <v>Яблоко Виноград 2</v>
      </c>
      <c r="AA354" s="18" t="str">
        <f>IFERROR(__xludf.DUMMYFUNCTION("""COMPUTED_VALUE"""),"Яблоко Малина 4")</f>
        <v>Яблоко Малина 4</v>
      </c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</row>
    <row r="355">
      <c r="A355" s="18" t="str">
        <f>IFERROR(__xludf.DUMMYFUNCTION("""COMPUTED_VALUE"""),"Лесные ягоды")</f>
        <v>Лесные ягоды</v>
      </c>
      <c r="B355" s="18" t="str">
        <f>IFERROR(__xludf.DUMMYFUNCTION("""COMPUTED_VALUE"""),"Алоэ виноград ")</f>
        <v>Алоэ виноград </v>
      </c>
      <c r="C355" s="18" t="str">
        <f>IFERROR(__xludf.DUMMYFUNCTION("""COMPUTED_VALUE"""),"Апельсиновый адреналин")</f>
        <v>Апельсиновый адреналин</v>
      </c>
      <c r="D355" s="18" t="str">
        <f>IFERROR(__xludf.DUMMYFUNCTION("""COMPUTED_VALUE"""),"Клюква лайм")</f>
        <v>Клюква лайм</v>
      </c>
      <c r="E355" s="18" t="str">
        <f>IFERROR(__xludf.DUMMYFUNCTION("""COMPUTED_VALUE"""),"Виноградная фанта ")</f>
        <v>Виноградная фанта </v>
      </c>
      <c r="F355" s="18" t="str">
        <f>IFERROR(__xludf.DUMMYFUNCTION("""COMPUTED_VALUE"""),"Зеленый чай лемонграсс")</f>
        <v>Зеленый чай лемонграсс</v>
      </c>
      <c r="G355" s="18" t="str">
        <f>IFERROR(__xludf.DUMMYFUNCTION("""COMPUTED_VALUE"""),"Малина арбуз")</f>
        <v>Малина арбуз</v>
      </c>
      <c r="H355" s="18" t="str">
        <f>IFERROR(__xludf.DUMMYFUNCTION("""COMPUTED_VALUE"""),"Ананас персик")</f>
        <v>Ананас персик</v>
      </c>
      <c r="I355" s="18" t="str">
        <f>IFERROR(__xludf.DUMMYFUNCTION("""COMPUTED_VALUE"""),"Клубничный мохито ")</f>
        <v>Клубничный мохито </v>
      </c>
      <c r="J355" s="18" t="str">
        <f>IFERROR(__xludf.DUMMYFUNCTION("""COMPUTED_VALUE"""),"Яблоко лайм")</f>
        <v>Яблоко лайм</v>
      </c>
      <c r="K355" s="18" t="str">
        <f>IFERROR(__xludf.DUMMYFUNCTION("""COMPUTED_VALUE"""),"Спрайт арбуз лайм ")</f>
        <v>Спрайт арбуз лайм </v>
      </c>
      <c r="L355" s="18" t="str">
        <f>IFERROR(__xludf.DUMMYFUNCTION("""COMPUTED_VALUE"""),"Черничная фанта")</f>
        <v>Черничная фанта</v>
      </c>
      <c r="M355" s="18" t="str">
        <f>IFERROR(__xludf.DUMMYFUNCTION("""COMPUTED_VALUE"""),"Чёрная смородина")</f>
        <v>Чёрная смородина</v>
      </c>
      <c r="N355" s="18" t="str">
        <f>IFERROR(__xludf.DUMMYFUNCTION("""COMPUTED_VALUE"""),"Червячки голубика малина")</f>
        <v>Червячки голубика малина</v>
      </c>
      <c r="O355" s="18" t="str">
        <f>IFERROR(__xludf.DUMMYFUNCTION("""COMPUTED_VALUE"""),"Малина смородина ")</f>
        <v>Малина смородина </v>
      </c>
      <c r="P355" s="18" t="str">
        <f>IFERROR(__xludf.DUMMYFUNCTION("""COMPUTED_VALUE"""),"Черника лайм ")</f>
        <v>Черника лайм </v>
      </c>
      <c r="Q355" s="18" t="str">
        <f>IFERROR(__xludf.DUMMYFUNCTION("""COMPUTED_VALUE"""),"Виноградный чупа чупс")</f>
        <v>Виноградный чупа чупс</v>
      </c>
      <c r="R355" s="18" t="str">
        <f>IFERROR(__xludf.DUMMYFUNCTION("""COMPUTED_VALUE"""),"Киви лайм")</f>
        <v>Киви лайм</v>
      </c>
      <c r="S355" s="18" t="str">
        <f>IFERROR(__xludf.DUMMYFUNCTION("""COMPUTED_VALUE"""),"Ягодный морс")</f>
        <v>Ягодный морс</v>
      </c>
      <c r="T355" s="18" t="str">
        <f>IFERROR(__xludf.DUMMYFUNCTION("""COMPUTED_VALUE"""),"Фруктовый скитлс")</f>
        <v>Фруктовый скитлс</v>
      </c>
      <c r="U355" s="18" t="str">
        <f>IFERROR(__xludf.DUMMYFUNCTION("""COMPUTED_VALUE"""),"черника лимон ")</f>
        <v>черника лимон </v>
      </c>
      <c r="V355" s="18" t="str">
        <f>IFERROR(__xludf.DUMMYFUNCTION("""COMPUTED_VALUE"""),"Вишнёвая бомба")</f>
        <v>Вишнёвая бомба</v>
      </c>
      <c r="W355" s="18" t="str">
        <f>IFERROR(__xludf.DUMMYFUNCTION("""COMPUTED_VALUE"""),"Тропический манго")</f>
        <v>Тропический манго</v>
      </c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</row>
    <row r="356">
      <c r="A356" s="18" t="str">
        <f>IFERROR(__xludf.DUMMYFUNCTION("""COMPUTED_VALUE"""),"подарок ")</f>
        <v>подарок </v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</row>
    <row r="357">
      <c r="A357" s="18" t="str">
        <f>IFERROR(__xludf.DUMMYFUNCTION("""COMPUTED_VALUE"""),"Лесные ягоды")</f>
        <v>Лесные ягоды</v>
      </c>
      <c r="B357" s="18" t="str">
        <f>IFERROR(__xludf.DUMMYFUNCTION("""COMPUTED_VALUE"""),"Алоэ виноград ")</f>
        <v>Алоэ виноград </v>
      </c>
      <c r="C357" s="18" t="str">
        <f>IFERROR(__xludf.DUMMYFUNCTION("""COMPUTED_VALUE"""),"Апельсиновый адреналин")</f>
        <v>Апельсиновый адреналин</v>
      </c>
      <c r="D357" s="18" t="str">
        <f>IFERROR(__xludf.DUMMYFUNCTION("""COMPUTED_VALUE"""),"Клюква лайм")</f>
        <v>Клюква лайм</v>
      </c>
      <c r="E357" s="18" t="str">
        <f>IFERROR(__xludf.DUMMYFUNCTION("""COMPUTED_VALUE"""),"Виноградная фанта ")</f>
        <v>Виноградная фанта </v>
      </c>
      <c r="F357" s="18" t="str">
        <f>IFERROR(__xludf.DUMMYFUNCTION("""COMPUTED_VALUE"""),"Зеленый чай лемонграсс")</f>
        <v>Зеленый чай лемонграсс</v>
      </c>
      <c r="G357" s="18" t="str">
        <f>IFERROR(__xludf.DUMMYFUNCTION("""COMPUTED_VALUE"""),"Малина арбуз")</f>
        <v>Малина арбуз</v>
      </c>
      <c r="H357" s="18" t="str">
        <f>IFERROR(__xludf.DUMMYFUNCTION("""COMPUTED_VALUE"""),"Ананас персик")</f>
        <v>Ананас персик</v>
      </c>
      <c r="I357" s="18" t="str">
        <f>IFERROR(__xludf.DUMMYFUNCTION("""COMPUTED_VALUE"""),"Клубничный мохито ")</f>
        <v>Клубничный мохито </v>
      </c>
      <c r="J357" s="18" t="str">
        <f>IFERROR(__xludf.DUMMYFUNCTION("""COMPUTED_VALUE"""),"Яблоко лайм")</f>
        <v>Яблоко лайм</v>
      </c>
      <c r="K357" s="18" t="str">
        <f>IFERROR(__xludf.DUMMYFUNCTION("""COMPUTED_VALUE"""),"Спрайт арбуз лайм ")</f>
        <v>Спрайт арбуз лайм </v>
      </c>
      <c r="L357" s="18" t="str">
        <f>IFERROR(__xludf.DUMMYFUNCTION("""COMPUTED_VALUE"""),"Черничная фанта")</f>
        <v>Черничная фанта</v>
      </c>
      <c r="M357" s="18" t="str">
        <f>IFERROR(__xludf.DUMMYFUNCTION("""COMPUTED_VALUE"""),"Чёрная смородина")</f>
        <v>Чёрная смородина</v>
      </c>
      <c r="N357" s="18" t="str">
        <f>IFERROR(__xludf.DUMMYFUNCTION("""COMPUTED_VALUE"""),"Червячки голубика малина")</f>
        <v>Червячки голубика малина</v>
      </c>
      <c r="O357" s="18" t="str">
        <f>IFERROR(__xludf.DUMMYFUNCTION("""COMPUTED_VALUE"""),"Малина смородина ")</f>
        <v>Малина смородина </v>
      </c>
      <c r="P357" s="18" t="str">
        <f>IFERROR(__xludf.DUMMYFUNCTION("""COMPUTED_VALUE"""),"Черника лайм ")</f>
        <v>Черника лайм </v>
      </c>
      <c r="Q357" s="18" t="str">
        <f>IFERROR(__xludf.DUMMYFUNCTION("""COMPUTED_VALUE"""),"Виноградный чупа чупс")</f>
        <v>Виноградный чупа чупс</v>
      </c>
      <c r="R357" s="18" t="str">
        <f>IFERROR(__xludf.DUMMYFUNCTION("""COMPUTED_VALUE"""),"Киви лайм")</f>
        <v>Киви лайм</v>
      </c>
      <c r="S357" s="18" t="str">
        <f>IFERROR(__xludf.DUMMYFUNCTION("""COMPUTED_VALUE"""),"Ягодный морс")</f>
        <v>Ягодный морс</v>
      </c>
      <c r="T357" s="18" t="str">
        <f>IFERROR(__xludf.DUMMYFUNCTION("""COMPUTED_VALUE"""),"Фруктовый скитлс")</f>
        <v>Фруктовый скитлс</v>
      </c>
      <c r="U357" s="18" t="str">
        <f>IFERROR(__xludf.DUMMYFUNCTION("""COMPUTED_VALUE"""),"черника лимон ")</f>
        <v>черника лимон </v>
      </c>
      <c r="V357" s="18" t="str">
        <f>IFERROR(__xludf.DUMMYFUNCTION("""COMPUTED_VALUE"""),"Вишнёвая бомба")</f>
        <v>Вишнёвая бомба</v>
      </c>
      <c r="W357" s="18" t="str">
        <f>IFERROR(__xludf.DUMMYFUNCTION("""COMPUTED_VALUE"""),"Тропический манго")</f>
        <v>Тропический манго</v>
      </c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</row>
    <row r="358">
      <c r="A358" s="18" t="str">
        <f>IFERROR(__xludf.DUMMYFUNCTION("""COMPUTED_VALUE"""),"Ягодный микс")</f>
        <v>Ягодный микс</v>
      </c>
      <c r="B358" s="18" t="str">
        <f>IFERROR(__xludf.DUMMYFUNCTION("""COMPUTED_VALUE"""),"Энергетик малина")</f>
        <v>Энергетик малина</v>
      </c>
      <c r="C358" s="18" t="str">
        <f>IFERROR(__xludf.DUMMYFUNCTION("""COMPUTED_VALUE"""),"Клубника арбуз")</f>
        <v>Клубника арбуз</v>
      </c>
      <c r="D358" s="18" t="str">
        <f>IFERROR(__xludf.DUMMYFUNCTION("""COMPUTED_VALUE"""),"Ежевика малина")</f>
        <v>Ежевика малина</v>
      </c>
      <c r="E358" s="18" t="str">
        <f>IFERROR(__xludf.DUMMYFUNCTION("""COMPUTED_VALUE"""),"Голубая малина виноград")</f>
        <v>Голубая малина виноград</v>
      </c>
      <c r="F358" s="18" t="str">
        <f>IFERROR(__xludf.DUMMYFUNCTION("""COMPUTED_VALUE"""),"Вишня яблоко")</f>
        <v>Вишня яблоко</v>
      </c>
      <c r="G358" s="18" t="str">
        <f>IFERROR(__xludf.DUMMYFUNCTION("""COMPUTED_VALUE"""),"Виноград лёд")</f>
        <v>Виноград лёд</v>
      </c>
      <c r="H358" s="18" t="str">
        <f>IFERROR(__xludf.DUMMYFUNCTION("""COMPUTED_VALUE"""),"Бабл гам")</f>
        <v>Бабл гам</v>
      </c>
      <c r="I358" s="18" t="str">
        <f>IFERROR(__xludf.DUMMYFUNCTION("""COMPUTED_VALUE"""),"Энергетик лайм")</f>
        <v>Энергетик лайм</v>
      </c>
      <c r="J358" s="18" t="str">
        <f>IFERROR(__xludf.DUMMYFUNCTION("""COMPUTED_VALUE"""),"Черника смородина айс")</f>
        <v>Черника смородина айс</v>
      </c>
      <c r="K358" s="18" t="str">
        <f>IFERROR(__xludf.DUMMYFUNCTION("""COMPUTED_VALUE"""),"Мохито клубничный лёд")</f>
        <v>Мохито клубничный лёд</v>
      </c>
      <c r="L358" s="18" t="str">
        <f>IFERROR(__xludf.DUMMYFUNCTION("""COMPUTED_VALUE"""),"Черная вишня лёд")</f>
        <v>Черная вишня лёд</v>
      </c>
      <c r="M358" s="18" t="str">
        <f>IFERROR(__xludf.DUMMYFUNCTION("""COMPUTED_VALUE"""),"Ананас кокос лёд")</f>
        <v>Ананас кокос лёд</v>
      </c>
      <c r="N358" s="18" t="str">
        <f>IFERROR(__xludf.DUMMYFUNCTION("""COMPUTED_VALUE"""),"Киви лёд")</f>
        <v>Киви лёд</v>
      </c>
      <c r="O358" s="18" t="str">
        <f>IFERROR(__xludf.DUMMYFUNCTION("""COMPUTED_VALUE"""),"Кислая клюква лёд")</f>
        <v>Кислая клюква лёд</v>
      </c>
      <c r="P358" s="18" t="str">
        <f>IFERROR(__xludf.DUMMYFUNCTION("""COMPUTED_VALUE"""),"Кислый скитлс лёд")</f>
        <v>Кислый скитлс лёд</v>
      </c>
      <c r="Q358" s="18" t="str">
        <f>IFERROR(__xludf.DUMMYFUNCTION("""COMPUTED_VALUE"""),"Клубника черника лёд")</f>
        <v>Клубника черника лёд</v>
      </c>
      <c r="R358" s="18" t="str">
        <f>IFERROR(__xludf.DUMMYFUNCTION("""COMPUTED_VALUE"""),"Малина смородина лёд")</f>
        <v>Малина смородина лёд</v>
      </c>
      <c r="S358" s="18" t="str">
        <f>IFERROR(__xludf.DUMMYFUNCTION("""COMPUTED_VALUE"""),"Манго лёд")</f>
        <v>Манго лёд</v>
      </c>
      <c r="T358" s="18" t="str">
        <f>IFERROR(__xludf.DUMMYFUNCTION("""COMPUTED_VALUE"""),"Малина вишня лёд")</f>
        <v>Малина вишня лёд</v>
      </c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</row>
    <row r="359">
      <c r="A359" s="18" t="str">
        <f>IFERROR(__xludf.DUMMYFUNCTION("""COMPUTED_VALUE"""),"0.4")</f>
        <v>0.4</v>
      </c>
      <c r="B359" s="18" t="str">
        <f>IFERROR(__xludf.DUMMYFUNCTION("""COMPUTED_VALUE"""),"0.6")</f>
        <v>0.6</v>
      </c>
      <c r="C359" s="18" t="str">
        <f>IFERROR(__xludf.DUMMYFUNCTION("""COMPUTED_VALUE"""),"0.7")</f>
        <v>0.7</v>
      </c>
      <c r="D359" s="18" t="str">
        <f>IFERROR(__xludf.DUMMYFUNCTION("""COMPUTED_VALUE"""),"0.8")</f>
        <v>0.8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</row>
    <row r="382">
      <c r="A382" s="18" t="str">
        <f>IFERROR(__xludf.DUMMYFUNCTION("""COMPUTED_VALUE"""),"Личи гуава")</f>
        <v>Личи гуава</v>
      </c>
      <c r="B382" s="18" t="str">
        <f>IFERROR(__xludf.DUMMYFUNCTION("""COMPUTED_VALUE"""),"Морозный спрайт")</f>
        <v>Морозный спрайт</v>
      </c>
      <c r="C382" s="18" t="str">
        <f>IFERROR(__xludf.DUMMYFUNCTION("""COMPUTED_VALUE"""),"Морозная дыня")</f>
        <v>Морозная дыня</v>
      </c>
      <c r="D382" s="18" t="str">
        <f>IFERROR(__xludf.DUMMYFUNCTION("""COMPUTED_VALUE"""),"Черника арбуз")</f>
        <v>Черника арбуз</v>
      </c>
      <c r="E382" s="18" t="str">
        <f>IFERROR(__xludf.DUMMYFUNCTION("""COMPUTED_VALUE"""),"Грейпфрут малина клубника")</f>
        <v>Грейпфрут малина клубника</v>
      </c>
      <c r="F382" s="18" t="str">
        <f>IFERROR(__xludf.DUMMYFUNCTION("""COMPUTED_VALUE"""),"Виноград клубника NEW!")</f>
        <v>Виноград клубника NEW!</v>
      </c>
      <c r="G382" s="18" t="str">
        <f>IFERROR(__xludf.DUMMYFUNCTION("""COMPUTED_VALUE"""),"Жвачка арбуз дыня NEW!")</f>
        <v>Жвачка арбуз дыня NEW!</v>
      </c>
      <c r="H382" s="18" t="str">
        <f>IFERROR(__xludf.DUMMYFUNCTION("""COMPUTED_VALUE"""),"Клубника киви NEW!")</f>
        <v>Клубника киви NEW!</v>
      </c>
      <c r="I382" s="18" t="str">
        <f>IFERROR(__xludf.DUMMYFUNCTION("""COMPUTED_VALUE"""),"Клубничный лимонад NEW!")</f>
        <v>Клубничный лимонад NEW!</v>
      </c>
      <c r="J382" s="18" t="str">
        <f>IFERROR(__xludf.DUMMYFUNCTION("""COMPUTED_VALUE"""),"Клюква лимон NEW!")</f>
        <v>Клюква лимон NEW!</v>
      </c>
      <c r="K382" s="18" t="str">
        <f>IFERROR(__xludf.DUMMYFUNCTION("""COMPUTED_VALUE"""),"Кола лимон NEW")</f>
        <v>Кола лимон NEW</v>
      </c>
      <c r="L382" s="18" t="str">
        <f>IFERROR(__xludf.DUMMYFUNCTION("""COMPUTED_VALUE"""),"Манго малина NEW!")</f>
        <v>Манго малина NEW!</v>
      </c>
      <c r="M382" s="18" t="str">
        <f>IFERROR(__xludf.DUMMYFUNCTION("""COMPUTED_VALUE"""),"Персик маракуйя NEW")</f>
        <v>Персик маракуйя NEW</v>
      </c>
      <c r="N382" s="18" t="str">
        <f>IFERROR(__xludf.DUMMYFUNCTION("""COMPUTED_VALUE"""),"Киви гуава NEW")</f>
        <v>Киви гуава NEW</v>
      </c>
      <c r="O382" s="18" t="str">
        <f>IFERROR(__xludf.DUMMYFUNCTION("""COMPUTED_VALUE"""),"Манго апельсин NEW")</f>
        <v>Манго апельсин NEW</v>
      </c>
      <c r="P382" s="18" t="str">
        <f>IFERROR(__xludf.DUMMYFUNCTION("""COMPUTED_VALUE"""),"Манго кумкват NEW")</f>
        <v>Манго кумкват NEW</v>
      </c>
      <c r="Q382" s="18" t="str">
        <f>IFERROR(__xludf.DUMMYFUNCTION("""COMPUTED_VALUE"""),"Морозная вишня")</f>
        <v>Морозная вишня</v>
      </c>
      <c r="R382" s="18" t="str">
        <f>IFERROR(__xludf.DUMMYFUNCTION("""COMPUTED_VALUE"""),"кислая жвачка грейпфрут клубника")</f>
        <v>кислая жвачка грейпфрут клубника</v>
      </c>
      <c r="S382" s="18" t="str">
        <f>IFERROR(__xludf.DUMMYFUNCTION("""COMPUTED_VALUE"""),"Морозное яблоко")</f>
        <v>Морозное яблоко</v>
      </c>
      <c r="T382" s="18" t="str">
        <f>IFERROR(__xludf.DUMMYFUNCTION("""COMPUTED_VALUE"""),"Морозный арбуз")</f>
        <v>Морозный арбуз</v>
      </c>
      <c r="U382" s="18" t="str">
        <f>IFERROR(__xludf.DUMMYFUNCTION("""COMPUTED_VALUE"""),"Морозный виноград")</f>
        <v>Морозный виноград</v>
      </c>
      <c r="V382" s="18" t="str">
        <f>IFERROR(__xludf.DUMMYFUNCTION("""COMPUTED_VALUE"""),"Морозный ред булл")</f>
        <v>Морозный ред булл</v>
      </c>
      <c r="W382" s="18" t="str">
        <f>IFERROR(__xludf.DUMMYFUNCTION("""COMPUTED_VALUE"""),"Персик киви NEW")</f>
        <v>Персик киви NEW</v>
      </c>
      <c r="X382" s="18" t="str">
        <f>IFERROR(__xludf.DUMMYFUNCTION("""COMPUTED_VALUE"""),"Печенье банан NEW")</f>
        <v>Печенье банан NEW</v>
      </c>
      <c r="Y382" s="18" t="str">
        <f>IFERROR(__xludf.DUMMYFUNCTION("""COMPUTED_VALUE"""),"Лимонный пирог NEW")</f>
        <v>Лимонный пирог NEW</v>
      </c>
      <c r="Z382" s="18" t="str">
        <f>IFERROR(__xludf.DUMMYFUNCTION("""COMPUTED_VALUE"""),"Холодная смородина")</f>
        <v>Холодная смородина</v>
      </c>
      <c r="AA382" s="18" t="str">
        <f>IFERROR(__xludf.DUMMYFUNCTION("""COMPUTED_VALUE"""),"Черника грейпфрут")</f>
        <v>Черника грейпфрут</v>
      </c>
      <c r="AB382" s="18" t="str">
        <f>IFERROR(__xludf.DUMMYFUNCTION("""COMPUTED_VALUE"""),"Черника лимон")</f>
        <v>Черника лимон</v>
      </c>
      <c r="AC382" s="18" t="str">
        <f>IFERROR(__xludf.DUMMYFUNCTION("""COMPUTED_VALUE"""),"Черника мята")</f>
        <v>Черника мята</v>
      </c>
      <c r="AD382" s="18" t="str">
        <f>IFERROR(__xludf.DUMMYFUNCTION("""COMPUTED_VALUE"""),"Экзотические фрукты")</f>
        <v>Экзотические фрукты</v>
      </c>
      <c r="AE382" s="18" t="str">
        <f>IFERROR(__xludf.DUMMYFUNCTION("""COMPUTED_VALUE"""),"Энергетический виноград")</f>
        <v>Энергетический виноград</v>
      </c>
      <c r="AF382" s="18" t="str">
        <f>IFERROR(__xludf.DUMMYFUNCTION("""COMPUTED_VALUE"""),"Ягодный морс")</f>
        <v>Ягодный морс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</row>
    <row r="383">
      <c r="A383" s="18" t="str">
        <f>IFERROR(__xludf.DUMMYFUNCTION("""COMPUTED_VALUE"""),"0.4")</f>
        <v>0.4</v>
      </c>
      <c r="B383" s="18" t="str">
        <f>IFERROR(__xludf.DUMMYFUNCTION("""COMPUTED_VALUE"""),"0.6")</f>
        <v>0.6</v>
      </c>
      <c r="C383" s="18" t="str">
        <f>IFERROR(__xludf.DUMMYFUNCTION("""COMPUTED_VALUE"""),"0.7")</f>
        <v>0.7</v>
      </c>
      <c r="D383" s="18" t="str">
        <f>IFERROR(__xludf.DUMMYFUNCTION("""COMPUTED_VALUE"""),"0.8")</f>
        <v>0.8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</row>
    <row r="384">
      <c r="A384" s="18" t="str">
        <f>IFERROR(__xludf.DUMMYFUNCTION("""COMPUTED_VALUE"""),"Ягодный микс")</f>
        <v>Ягодный микс</v>
      </c>
      <c r="B384" s="18" t="str">
        <f>IFERROR(__xludf.DUMMYFUNCTION("""COMPUTED_VALUE"""),"Энергетик малина")</f>
        <v>Энергетик малина</v>
      </c>
      <c r="C384" s="18" t="str">
        <f>IFERROR(__xludf.DUMMYFUNCTION("""COMPUTED_VALUE"""),"Клубника арбуз")</f>
        <v>Клубника арбуз</v>
      </c>
      <c r="D384" s="18" t="str">
        <f>IFERROR(__xludf.DUMMYFUNCTION("""COMPUTED_VALUE"""),"Ежевика малина")</f>
        <v>Ежевика малина</v>
      </c>
      <c r="E384" s="18" t="str">
        <f>IFERROR(__xludf.DUMMYFUNCTION("""COMPUTED_VALUE"""),"Голубая малина виноград")</f>
        <v>Голубая малина виноград</v>
      </c>
      <c r="F384" s="18" t="str">
        <f>IFERROR(__xludf.DUMMYFUNCTION("""COMPUTED_VALUE"""),"Вишня яблоко")</f>
        <v>Вишня яблоко</v>
      </c>
      <c r="G384" s="18" t="str">
        <f>IFERROR(__xludf.DUMMYFUNCTION("""COMPUTED_VALUE"""),"Виноград лёд")</f>
        <v>Виноград лёд</v>
      </c>
      <c r="H384" s="18" t="str">
        <f>IFERROR(__xludf.DUMMYFUNCTION("""COMPUTED_VALUE"""),"Бабл гам")</f>
        <v>Бабл гам</v>
      </c>
      <c r="I384" s="18" t="str">
        <f>IFERROR(__xludf.DUMMYFUNCTION("""COMPUTED_VALUE"""),"Энергетик лайм")</f>
        <v>Энергетик лайм</v>
      </c>
      <c r="J384" s="18" t="str">
        <f>IFERROR(__xludf.DUMMYFUNCTION("""COMPUTED_VALUE"""),"Черника смородина айс")</f>
        <v>Черника смородина айс</v>
      </c>
      <c r="K384" s="18" t="str">
        <f>IFERROR(__xludf.DUMMYFUNCTION("""COMPUTED_VALUE"""),"Мохито клубничный лёд")</f>
        <v>Мохито клубничный лёд</v>
      </c>
      <c r="L384" s="18" t="str">
        <f>IFERROR(__xludf.DUMMYFUNCTION("""COMPUTED_VALUE"""),"Черная вишня лёд")</f>
        <v>Черная вишня лёд</v>
      </c>
      <c r="M384" s="18" t="str">
        <f>IFERROR(__xludf.DUMMYFUNCTION("""COMPUTED_VALUE"""),"Ананас кокос лёд")</f>
        <v>Ананас кокос лёд</v>
      </c>
      <c r="N384" s="18" t="str">
        <f>IFERROR(__xludf.DUMMYFUNCTION("""COMPUTED_VALUE"""),"Киви лёд")</f>
        <v>Киви лёд</v>
      </c>
      <c r="O384" s="18" t="str">
        <f>IFERROR(__xludf.DUMMYFUNCTION("""COMPUTED_VALUE"""),"Кислая клюква лёд")</f>
        <v>Кислая клюква лёд</v>
      </c>
      <c r="P384" s="18" t="str">
        <f>IFERROR(__xludf.DUMMYFUNCTION("""COMPUTED_VALUE"""),"Кислый скитлс лёд")</f>
        <v>Кислый скитлс лёд</v>
      </c>
      <c r="Q384" s="18" t="str">
        <f>IFERROR(__xludf.DUMMYFUNCTION("""COMPUTED_VALUE"""),"Клубника черника лёд")</f>
        <v>Клубника черника лёд</v>
      </c>
      <c r="R384" s="18" t="str">
        <f>IFERROR(__xludf.DUMMYFUNCTION("""COMPUTED_VALUE"""),"Малина смородина лёд")</f>
        <v>Малина смородина лёд</v>
      </c>
      <c r="S384" s="18" t="str">
        <f>IFERROR(__xludf.DUMMYFUNCTION("""COMPUTED_VALUE"""),"Манго лёд")</f>
        <v>Манго лёд</v>
      </c>
      <c r="T384" s="18" t="str">
        <f>IFERROR(__xludf.DUMMYFUNCTION("""COMPUTED_VALUE"""),"Малина вишня лёд")</f>
        <v>Малина вишня лёд</v>
      </c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</row>
    <row r="385">
      <c r="A385" s="18" t="str">
        <f>IFERROR(__xludf.DUMMYFUNCTION("""COMPUTED_VALUE"""),"Смородина холс")</f>
        <v>Смородина холс</v>
      </c>
      <c r="B385" s="18" t="str">
        <f>IFERROR(__xludf.DUMMYFUNCTION("""COMPUTED_VALUE"""),"Тропические фрукты")</f>
        <v>Тропические фрукты</v>
      </c>
      <c r="C385" s="18" t="str">
        <f>IFERROR(__xludf.DUMMYFUNCTION("""COMPUTED_VALUE"""),"Черничная конфета")</f>
        <v>Черничная конфета</v>
      </c>
      <c r="D385" s="18" t="str">
        <f>IFERROR(__xludf.DUMMYFUNCTION("""COMPUTED_VALUE"""),"Яблоко вишня")</f>
        <v>Яблоко вишня</v>
      </c>
      <c r="E385" s="18" t="str">
        <f>IFERROR(__xludf.DUMMYFUNCTION("""COMPUTED_VALUE"""),"Виноград мята")</f>
        <v>Виноград мята</v>
      </c>
      <c r="F385" s="18" t="str">
        <f>IFERROR(__xludf.DUMMYFUNCTION("""COMPUTED_VALUE"""),"Виноград холс")</f>
        <v>Виноград холс</v>
      </c>
      <c r="G385" s="18" t="str">
        <f>IFERROR(__xludf.DUMMYFUNCTION("""COMPUTED_VALUE"""),"Грейпфрутовый лимонад")</f>
        <v>Грейпфрутовый лимонад</v>
      </c>
      <c r="H385" s="18" t="str">
        <f>IFERROR(__xludf.DUMMYFUNCTION("""COMPUTED_VALUE"""),"Дыня банан")</f>
        <v>Дыня банан</v>
      </c>
      <c r="I385" s="18" t="str">
        <f>IFERROR(__xludf.DUMMYFUNCTION("""COMPUTED_VALUE"""),"Ежевичный лимонад")</f>
        <v>Ежевичный лимонад</v>
      </c>
      <c r="J385" s="18" t="str">
        <f>IFERROR(__xludf.DUMMYFUNCTION("""COMPUTED_VALUE"""),"Земляничная конфета ")</f>
        <v>Земляничная конфета </v>
      </c>
      <c r="K385" s="18" t="str">
        <f>IFERROR(__xludf.DUMMYFUNCTION("""COMPUTED_VALUE"""),"Ананас манго ")</f>
        <v>Ананас манго </v>
      </c>
      <c r="L385" s="18" t="str">
        <f>IFERROR(__xludf.DUMMYFUNCTION("""COMPUTED_VALUE"""),"Жвачка черника мята ")</f>
        <v>Жвачка черника мята </v>
      </c>
      <c r="M385" s="18" t="str">
        <f>IFERROR(__xludf.DUMMYFUNCTION("""COMPUTED_VALUE"""),"Зеленый манго")</f>
        <v>Зеленый манго</v>
      </c>
      <c r="N385" s="18" t="str">
        <f>IFERROR(__xludf.DUMMYFUNCTION("""COMPUTED_VALUE"""),"Клюква брусника")</f>
        <v>Клюква брусника</v>
      </c>
      <c r="O385" s="18" t="str">
        <f>IFERROR(__xludf.DUMMYFUNCTION("""COMPUTED_VALUE"""),"Апельсин ")</f>
        <v>Апельсин </v>
      </c>
      <c r="P385" s="18" t="str">
        <f>IFERROR(__xludf.DUMMYFUNCTION("""COMPUTED_VALUE"""),"Кокос малина")</f>
        <v>Кокос малина</v>
      </c>
      <c r="Q385" s="18" t="str">
        <f>IFERROR(__xludf.DUMMYFUNCTION("""COMPUTED_VALUE"""),"Лимонные черви")</f>
        <v>Лимонные черви</v>
      </c>
      <c r="R385" s="18" t="str">
        <f>IFERROR(__xludf.DUMMYFUNCTION("""COMPUTED_VALUE"""),"Малиновый лимонад")</f>
        <v>Малиновый лимонад</v>
      </c>
      <c r="S385" s="18" t="str">
        <f>IFERROR(__xludf.DUMMYFUNCTION("""COMPUTED_VALUE"""),"Смородина малина")</f>
        <v>Смородина малина</v>
      </c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</row>
    <row r="386">
      <c r="A386" s="18" t="str">
        <f>IFERROR(__xludf.DUMMYFUNCTION("""COMPUTED_VALUE"""),"Смородина холс")</f>
        <v>Смородина холс</v>
      </c>
      <c r="B386" s="18" t="str">
        <f>IFERROR(__xludf.DUMMYFUNCTION("""COMPUTED_VALUE"""),"Тропические фрукты")</f>
        <v>Тропические фрукты</v>
      </c>
      <c r="C386" s="18" t="str">
        <f>IFERROR(__xludf.DUMMYFUNCTION("""COMPUTED_VALUE"""),"Черничная конфета")</f>
        <v>Черничная конфета</v>
      </c>
      <c r="D386" s="18" t="str">
        <f>IFERROR(__xludf.DUMMYFUNCTION("""COMPUTED_VALUE"""),"Яблоко вишня")</f>
        <v>Яблоко вишня</v>
      </c>
      <c r="E386" s="18" t="str">
        <f>IFERROR(__xludf.DUMMYFUNCTION("""COMPUTED_VALUE"""),"Виноград мята")</f>
        <v>Виноград мята</v>
      </c>
      <c r="F386" s="18" t="str">
        <f>IFERROR(__xludf.DUMMYFUNCTION("""COMPUTED_VALUE"""),"Виноград холс")</f>
        <v>Виноград холс</v>
      </c>
      <c r="G386" s="18" t="str">
        <f>IFERROR(__xludf.DUMMYFUNCTION("""COMPUTED_VALUE"""),"Грейпфрутовый лимонад")</f>
        <v>Грейпфрутовый лимонад</v>
      </c>
      <c r="H386" s="18" t="str">
        <f>IFERROR(__xludf.DUMMYFUNCTION("""COMPUTED_VALUE"""),"Дыня банан")</f>
        <v>Дыня банан</v>
      </c>
      <c r="I386" s="18" t="str">
        <f>IFERROR(__xludf.DUMMYFUNCTION("""COMPUTED_VALUE"""),"Ежевичный лимонад")</f>
        <v>Ежевичный лимонад</v>
      </c>
      <c r="J386" s="18" t="str">
        <f>IFERROR(__xludf.DUMMYFUNCTION("""COMPUTED_VALUE"""),"Земляничная конфета ")</f>
        <v>Земляничная конфета </v>
      </c>
      <c r="K386" s="18" t="str">
        <f>IFERROR(__xludf.DUMMYFUNCTION("""COMPUTED_VALUE"""),"Ананас манго ")</f>
        <v>Ананас манго </v>
      </c>
      <c r="L386" s="18" t="str">
        <f>IFERROR(__xludf.DUMMYFUNCTION("""COMPUTED_VALUE"""),"Жвачка черника мята ")</f>
        <v>Жвачка черника мята </v>
      </c>
      <c r="M386" s="18" t="str">
        <f>IFERROR(__xludf.DUMMYFUNCTION("""COMPUTED_VALUE"""),"Зеленый манго")</f>
        <v>Зеленый манго</v>
      </c>
      <c r="N386" s="18" t="str">
        <f>IFERROR(__xludf.DUMMYFUNCTION("""COMPUTED_VALUE"""),"Клюква брусника")</f>
        <v>Клюква брусника</v>
      </c>
      <c r="O386" s="18" t="str">
        <f>IFERROR(__xludf.DUMMYFUNCTION("""COMPUTED_VALUE"""),"Апельсин ")</f>
        <v>Апельсин </v>
      </c>
      <c r="P386" s="18" t="str">
        <f>IFERROR(__xludf.DUMMYFUNCTION("""COMPUTED_VALUE"""),"Кокос малина")</f>
        <v>Кокос малина</v>
      </c>
      <c r="Q386" s="18" t="str">
        <f>IFERROR(__xludf.DUMMYFUNCTION("""COMPUTED_VALUE"""),"Лимонные черви")</f>
        <v>Лимонные черви</v>
      </c>
      <c r="R386" s="18" t="str">
        <f>IFERROR(__xludf.DUMMYFUNCTION("""COMPUTED_VALUE"""),"Малиновый лимонад")</f>
        <v>Малиновый лимонад</v>
      </c>
      <c r="S386" s="18" t="str">
        <f>IFERROR(__xludf.DUMMYFUNCTION("""COMPUTED_VALUE"""),"Смородина малина")</f>
        <v>Смородина малина</v>
      </c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</row>
    <row r="387">
      <c r="A387" s="18" t="str">
        <f>IFERROR(__xludf.DUMMYFUNCTION("""COMPUTED_VALUE"""),"Маракуйя с тропическими нотками")</f>
        <v>Маракуйя с тропическими нотками</v>
      </c>
      <c r="B387" s="18" t="str">
        <f>IFERROR(__xludf.DUMMYFUNCTION("""COMPUTED_VALUE"""),"Арбузный милкшейк")</f>
        <v>Арбузный милкшейк</v>
      </c>
      <c r="C387" s="18" t="str">
        <f>IFERROR(__xludf.DUMMYFUNCTION("""COMPUTED_VALUE"""),"Конфеты со вкусом винограда")</f>
        <v>Конфеты со вкусом винограда</v>
      </c>
      <c r="D387" s="18" t="str">
        <f>IFERROR(__xludf.DUMMYFUNCTION("""COMPUTED_VALUE"""),"Манго с апельсином и послевкусием гуавы")</f>
        <v>Манго с апельсином и послевкусием гуавы</v>
      </c>
      <c r="E387" s="18" t="str">
        <f>IFERROR(__xludf.DUMMYFUNCTION("""COMPUTED_VALUE"""),"Холодное сочетание мяты и конфет холс")</f>
        <v>Холодное сочетание мяты и конфет холс</v>
      </c>
      <c r="F387" s="18" t="str">
        <f>IFERROR(__xludf.DUMMYFUNCTION("""COMPUTED_VALUE"""),"Яблочные мармеладные червячки")</f>
        <v>Яблочные мармеладные червячки</v>
      </c>
      <c r="G38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7" s="18" t="str">
        <f>IFERROR(__xludf.DUMMYFUNCTION("""COMPUTED_VALUE"""),"Лимон лайм")</f>
        <v>Лимон лайм</v>
      </c>
      <c r="I387" s="18" t="str">
        <f>IFERROR(__xludf.DUMMYFUNCTION("""COMPUTED_VALUE"""),"Классика энергетика с кислой малиной")</f>
        <v>Классика энергетика с кислой малиной</v>
      </c>
      <c r="J387" s="18" t="str">
        <f>IFERROR(__xludf.DUMMYFUNCTION("""COMPUTED_VALUE"""),"Зеленое манго и смородина")</f>
        <v>Зеленое манго и смородина</v>
      </c>
      <c r="K387" s="18" t="str">
        <f>IFERROR(__xludf.DUMMYFUNCTION("""COMPUTED_VALUE"""),"Дуэт лемонграсса и сладкой малины")</f>
        <v>Дуэт лемонграсса и сладкой малины</v>
      </c>
      <c r="L387" s="18" t="str">
        <f>IFERROR(__xludf.DUMMYFUNCTION("""COMPUTED_VALUE"""),"Сладкий мармелад из черной смородины")</f>
        <v>Сладкий мармелад из черной смородины</v>
      </c>
      <c r="M387" s="18" t="str">
        <f>IFERROR(__xludf.DUMMYFUNCTION("""COMPUTED_VALUE"""),"Вишня кола")</f>
        <v>Вишня кола</v>
      </c>
      <c r="N387" s="18" t="str">
        <f>IFERROR(__xludf.DUMMYFUNCTION("""COMPUTED_VALUE"""),"Малина с кокосом")</f>
        <v>Малина с кокосом</v>
      </c>
      <c r="O387" s="18" t="str">
        <f>IFERROR(__xludf.DUMMYFUNCTION("""COMPUTED_VALUE"""),"Сладкие конфеты СКИТЛЗ и смородина")</f>
        <v>Сладкие конфеты СКИТЛЗ и смородина</v>
      </c>
      <c r="P387" s="18" t="str">
        <f>IFERROR(__xludf.DUMMYFUNCTION("""COMPUTED_VALUE"""),"Ежевичный лимонад")</f>
        <v>Ежевичный лимонад</v>
      </c>
      <c r="Q387" s="18" t="str">
        <f>IFERROR(__xludf.DUMMYFUNCTION("""COMPUTED_VALUE"""),"Дыня кокос")</f>
        <v>Дыня кокос</v>
      </c>
      <c r="R387" s="18" t="str">
        <f>IFERROR(__xludf.DUMMYFUNCTION("""COMPUTED_VALUE"""),"Земляничный бабл гам")</f>
        <v>Земляничный бабл гам</v>
      </c>
      <c r="S387" s="18" t="str">
        <f>IFERROR(__xludf.DUMMYFUNCTION("""COMPUTED_VALUE"""),"Лимонные леденцы")</f>
        <v>Лимонные леденцы</v>
      </c>
      <c r="T387" s="18" t="str">
        <f>IFERROR(__xludf.DUMMYFUNCTION("""COMPUTED_VALUE"""),"Экзотический фрукты")</f>
        <v>Экзотический фрукты</v>
      </c>
      <c r="U387" s="18" t="str">
        <f>IFERROR(__xludf.DUMMYFUNCTION("""COMPUTED_VALUE"""),"Личи виноград мята")</f>
        <v>Личи виноград мята</v>
      </c>
      <c r="V387" s="18" t="str">
        <f>IFERROR(__xludf.DUMMYFUNCTION("""COMPUTED_VALUE"""),"Черника малина мята")</f>
        <v>Черника малина мята</v>
      </c>
      <c r="W387" s="18" t="str">
        <f>IFERROR(__xludf.DUMMYFUNCTION("""COMPUTED_VALUE"""),"Абрикосовый йогурт")</f>
        <v>Абрикосовый йогурт</v>
      </c>
      <c r="X387" s="18" t="str">
        <f>IFERROR(__xludf.DUMMYFUNCTION("""COMPUTED_VALUE"""),"Арбуз лед")</f>
        <v>Арбуз лед</v>
      </c>
      <c r="Y387" s="18" t="str">
        <f>IFERROR(__xludf.DUMMYFUNCTION("""COMPUTED_VALUE"""),"Банан клубника лед")</f>
        <v>Банан клубника лед</v>
      </c>
      <c r="Z387" s="18" t="str">
        <f>IFERROR(__xludf.DUMMYFUNCTION("""COMPUTED_VALUE"""),"Арбузное мороженное")</f>
        <v>Арбузное мороженное</v>
      </c>
      <c r="AA387" s="18" t="str">
        <f>IFERROR(__xludf.DUMMYFUNCTION("""COMPUTED_VALUE"""),"Клубника малина жвачка")</f>
        <v>Клубника малина жвачка</v>
      </c>
      <c r="AB387" s="18" t="str">
        <f>IFERROR(__xludf.DUMMYFUNCTION("""COMPUTED_VALUE"""),"Клубничное мороженное")</f>
        <v>Клубничное мороженное</v>
      </c>
      <c r="AC387" s="18" t="str">
        <f>IFERROR(__xludf.DUMMYFUNCTION("""COMPUTED_VALUE"""),"Кола сода лед")</f>
        <v>Кола сода лед</v>
      </c>
      <c r="AD387" s="18" t="str">
        <f>IFERROR(__xludf.DUMMYFUNCTION("""COMPUTED_VALUE"""),"Банановый милкшейк")</f>
        <v>Банановый милкшейк</v>
      </c>
      <c r="AE387" s="18" t="str">
        <f>IFERROR(__xludf.DUMMYFUNCTION("""COMPUTED_VALUE"""),"Микс ягод лед")</f>
        <v>Микс ягод лед</v>
      </c>
      <c r="AF387" s="18" t="str">
        <f>IFERROR(__xludf.DUMMYFUNCTION("""COMPUTED_VALUE"""),"Брусничный морс")</f>
        <v>Брусничный морс</v>
      </c>
      <c r="AG387" s="18" t="str">
        <f>IFERROR(__xludf.DUMMYFUNCTION("""COMPUTED_VALUE"""),"Яблочный лимонад")</f>
        <v>Яблочный лимонад</v>
      </c>
      <c r="AH387" s="18" t="str">
        <f>IFERROR(__xludf.DUMMYFUNCTION("""COMPUTED_VALUE"""),"Лесные ягоды")</f>
        <v>Лесные ягоды</v>
      </c>
      <c r="AI387" s="18" t="str">
        <f>IFERROR(__xludf.DUMMYFUNCTION("""COMPUTED_VALUE"""),"Смородиновый лимонад")</f>
        <v>Смородиновый лимонад</v>
      </c>
      <c r="AJ387" s="18" t="str">
        <f>IFERROR(__xludf.DUMMYFUNCTION("""COMPUTED_VALUE"""),"Вишня лайм лед")</f>
        <v>Вишня лайм лед</v>
      </c>
      <c r="AK387" s="18" t="str">
        <f>IFERROR(__xludf.DUMMYFUNCTION("""COMPUTED_VALUE"""),"Лист виноград мята энергетик")</f>
        <v>Лист виноград мята энергетик</v>
      </c>
      <c r="AL387" s="18" t="str">
        <f>IFERROR(__xludf.DUMMYFUNCTION("""COMPUTED_VALUE"""),"Двойное яблоко лед")</f>
        <v>Двойное яблоко лед</v>
      </c>
      <c r="AM387" s="18" t="str">
        <f>IFERROR(__xludf.DUMMYFUNCTION("""COMPUTED_VALUE"""),"Смородиновый холс")</f>
        <v>Смородиновый холс</v>
      </c>
      <c r="AN387" s="18" t="str">
        <f>IFERROR(__xludf.DUMMYFUNCTION("""COMPUTED_VALUE"""),"Клубничное шампанское")</f>
        <v>Клубничное шампанское</v>
      </c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</row>
    <row r="388">
      <c r="A388" s="18" t="str">
        <f>IFERROR(__xludf.DUMMYFUNCTION("""COMPUTED_VALUE"""),"Малина вишня лёд")</f>
        <v>Малина вишня лёд</v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</row>
    <row r="389">
      <c r="A389" s="18" t="str">
        <f>IFERROR(__xludf.DUMMYFUNCTION("""COMPUTED_VALUE"""),"0.4")</f>
        <v>0.4</v>
      </c>
      <c r="B389" s="18" t="str">
        <f>IFERROR(__xludf.DUMMYFUNCTION("""COMPUTED_VALUE"""),"0.6")</f>
        <v>0.6</v>
      </c>
      <c r="C389" s="18" t="str">
        <f>IFERROR(__xludf.DUMMYFUNCTION("""COMPUTED_VALUE"""),"0.7")</f>
        <v>0.7</v>
      </c>
      <c r="D389" s="18" t="str">
        <f>IFERROR(__xludf.DUMMYFUNCTION("""COMPUTED_VALUE"""),"0.8")</f>
        <v>0.8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</row>
    <row r="390">
      <c r="A390" s="18" t="str">
        <f>IFERROR(__xludf.DUMMYFUNCTION("""COMPUTED_VALUE"""),"Личи гуава")</f>
        <v>Личи гуава</v>
      </c>
      <c r="B390" s="18" t="str">
        <f>IFERROR(__xludf.DUMMYFUNCTION("""COMPUTED_VALUE"""),"Морозный спрайт")</f>
        <v>Морозный спрайт</v>
      </c>
      <c r="C390" s="18" t="str">
        <f>IFERROR(__xludf.DUMMYFUNCTION("""COMPUTED_VALUE"""),"Морозная дыня")</f>
        <v>Морозная дыня</v>
      </c>
      <c r="D390" s="18" t="str">
        <f>IFERROR(__xludf.DUMMYFUNCTION("""COMPUTED_VALUE"""),"Черника арбуз")</f>
        <v>Черника арбуз</v>
      </c>
      <c r="E390" s="18" t="str">
        <f>IFERROR(__xludf.DUMMYFUNCTION("""COMPUTED_VALUE"""),"Грейпфрут малина клубника")</f>
        <v>Грейпфрут малина клубника</v>
      </c>
      <c r="F390" s="18" t="str">
        <f>IFERROR(__xludf.DUMMYFUNCTION("""COMPUTED_VALUE"""),"Виноград клубника NEW!")</f>
        <v>Виноград клубника NEW!</v>
      </c>
      <c r="G390" s="18" t="str">
        <f>IFERROR(__xludf.DUMMYFUNCTION("""COMPUTED_VALUE"""),"Жвачка арбуз дыня NEW!")</f>
        <v>Жвачка арбуз дыня NEW!</v>
      </c>
      <c r="H390" s="18" t="str">
        <f>IFERROR(__xludf.DUMMYFUNCTION("""COMPUTED_VALUE"""),"Клубника киви NEW!")</f>
        <v>Клубника киви NEW!</v>
      </c>
      <c r="I390" s="18" t="str">
        <f>IFERROR(__xludf.DUMMYFUNCTION("""COMPUTED_VALUE"""),"Клубничный лимонад NEW!")</f>
        <v>Клубничный лимонад NEW!</v>
      </c>
      <c r="J390" s="18" t="str">
        <f>IFERROR(__xludf.DUMMYFUNCTION("""COMPUTED_VALUE"""),"Клюква лимон NEW!")</f>
        <v>Клюква лимон NEW!</v>
      </c>
      <c r="K390" s="18" t="str">
        <f>IFERROR(__xludf.DUMMYFUNCTION("""COMPUTED_VALUE"""),"Кола лимон NEW")</f>
        <v>Кола лимон NEW</v>
      </c>
      <c r="L390" s="18" t="str">
        <f>IFERROR(__xludf.DUMMYFUNCTION("""COMPUTED_VALUE"""),"Манго малина NEW!")</f>
        <v>Манго малина NEW!</v>
      </c>
      <c r="M390" s="18" t="str">
        <f>IFERROR(__xludf.DUMMYFUNCTION("""COMPUTED_VALUE"""),"Персик маракуйя NEW")</f>
        <v>Персик маракуйя NEW</v>
      </c>
      <c r="N390" s="18" t="str">
        <f>IFERROR(__xludf.DUMMYFUNCTION("""COMPUTED_VALUE"""),"Киви гуава NEW")</f>
        <v>Киви гуава NEW</v>
      </c>
      <c r="O390" s="18" t="str">
        <f>IFERROR(__xludf.DUMMYFUNCTION("""COMPUTED_VALUE"""),"Манго апельсин NEW")</f>
        <v>Манго апельсин NEW</v>
      </c>
      <c r="P390" s="18" t="str">
        <f>IFERROR(__xludf.DUMMYFUNCTION("""COMPUTED_VALUE"""),"Манго кумкват NEW")</f>
        <v>Манго кумкват NEW</v>
      </c>
      <c r="Q390" s="18" t="str">
        <f>IFERROR(__xludf.DUMMYFUNCTION("""COMPUTED_VALUE"""),"Морозная вишня")</f>
        <v>Морозная вишня</v>
      </c>
      <c r="R390" s="18" t="str">
        <f>IFERROR(__xludf.DUMMYFUNCTION("""COMPUTED_VALUE"""),"кислая жвачка грейпфрут клубника")</f>
        <v>кислая жвачка грейпфрут клубника</v>
      </c>
      <c r="S390" s="18" t="str">
        <f>IFERROR(__xludf.DUMMYFUNCTION("""COMPUTED_VALUE"""),"Морозное яблоко")</f>
        <v>Морозное яблоко</v>
      </c>
      <c r="T390" s="18" t="str">
        <f>IFERROR(__xludf.DUMMYFUNCTION("""COMPUTED_VALUE"""),"Морозный арбуз")</f>
        <v>Морозный арбуз</v>
      </c>
      <c r="U390" s="18" t="str">
        <f>IFERROR(__xludf.DUMMYFUNCTION("""COMPUTED_VALUE"""),"Морозный виноград")</f>
        <v>Морозный виноград</v>
      </c>
      <c r="V390" s="18" t="str">
        <f>IFERROR(__xludf.DUMMYFUNCTION("""COMPUTED_VALUE"""),"Морозный ред булл")</f>
        <v>Морозный ред булл</v>
      </c>
      <c r="W390" s="18" t="str">
        <f>IFERROR(__xludf.DUMMYFUNCTION("""COMPUTED_VALUE"""),"Персик киви NEW")</f>
        <v>Персик киви NEW</v>
      </c>
      <c r="X390" s="18" t="str">
        <f>IFERROR(__xludf.DUMMYFUNCTION("""COMPUTED_VALUE"""),"Печенье банан NEW")</f>
        <v>Печенье банан NEW</v>
      </c>
      <c r="Y390" s="18" t="str">
        <f>IFERROR(__xludf.DUMMYFUNCTION("""COMPUTED_VALUE"""),"Лимонный пирог NEW")</f>
        <v>Лимонный пирог NEW</v>
      </c>
      <c r="Z390" s="18" t="str">
        <f>IFERROR(__xludf.DUMMYFUNCTION("""COMPUTED_VALUE"""),"Холодная смородина")</f>
        <v>Холодная смородина</v>
      </c>
      <c r="AA390" s="18" t="str">
        <f>IFERROR(__xludf.DUMMYFUNCTION("""COMPUTED_VALUE"""),"Черника грейпфрут")</f>
        <v>Черника грейпфрут</v>
      </c>
      <c r="AB390" s="18" t="str">
        <f>IFERROR(__xludf.DUMMYFUNCTION("""COMPUTED_VALUE"""),"Черника лимон")</f>
        <v>Черника лимон</v>
      </c>
      <c r="AC390" s="18" t="str">
        <f>IFERROR(__xludf.DUMMYFUNCTION("""COMPUTED_VALUE"""),"Черника мята")</f>
        <v>Черника мята</v>
      </c>
      <c r="AD390" s="18" t="str">
        <f>IFERROR(__xludf.DUMMYFUNCTION("""COMPUTED_VALUE"""),"Экзотические фрукты")</f>
        <v>Экзотические фрукты</v>
      </c>
      <c r="AE390" s="18" t="str">
        <f>IFERROR(__xludf.DUMMYFUNCTION("""COMPUTED_VALUE"""),"Энергетический виноград")</f>
        <v>Энергетический виноград</v>
      </c>
      <c r="AF390" s="18" t="str">
        <f>IFERROR(__xludf.DUMMYFUNCTION("""COMPUTED_VALUE"""),"Ягодный морс")</f>
        <v>Ягодный морс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</row>
    <row r="391">
      <c r="A391" s="18" t="str">
        <f>IFERROR(__xludf.DUMMYFUNCTION("""COMPUTED_VALUE"""),"0.4")</f>
        <v>0.4</v>
      </c>
      <c r="B391" s="18" t="str">
        <f>IFERROR(__xludf.DUMMYFUNCTION("""COMPUTED_VALUE"""),"0.6")</f>
        <v>0.6</v>
      </c>
      <c r="C391" s="18" t="str">
        <f>IFERROR(__xludf.DUMMYFUNCTION("""COMPUTED_VALUE"""),"0.7")</f>
        <v>0.7</v>
      </c>
      <c r="D391" s="18" t="str">
        <f>IFERROR(__xludf.DUMMYFUNCTION("""COMPUTED_VALUE"""),"0.8")</f>
        <v>0.8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</row>
    <row r="392">
      <c r="A392" s="18" t="str">
        <f>IFERROR(__xludf.DUMMYFUNCTION("""COMPUTED_VALUE"""),"0.4")</f>
        <v>0.4</v>
      </c>
      <c r="B392" s="18" t="str">
        <f>IFERROR(__xludf.DUMMYFUNCTION("""COMPUTED_VALUE"""),"0.6")</f>
        <v>0.6</v>
      </c>
      <c r="C392" s="18" t="str">
        <f>IFERROR(__xludf.DUMMYFUNCTION("""COMPUTED_VALUE"""),"0.7")</f>
        <v>0.7</v>
      </c>
      <c r="D392" s="18" t="str">
        <f>IFERROR(__xludf.DUMMYFUNCTION("""COMPUTED_VALUE"""),"0.8")</f>
        <v>0.8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</row>
    <row r="393">
      <c r="A393" s="18" t="str">
        <f>IFERROR(__xludf.DUMMYFUNCTION("""COMPUTED_VALUE"""),"Личи гуава")</f>
        <v>Личи гуава</v>
      </c>
      <c r="B393" s="18" t="str">
        <f>IFERROR(__xludf.DUMMYFUNCTION("""COMPUTED_VALUE"""),"Морозный спрайт")</f>
        <v>Морозный спрайт</v>
      </c>
      <c r="C393" s="18" t="str">
        <f>IFERROR(__xludf.DUMMYFUNCTION("""COMPUTED_VALUE"""),"Морозная дыня")</f>
        <v>Морозная дыня</v>
      </c>
      <c r="D393" s="18" t="str">
        <f>IFERROR(__xludf.DUMMYFUNCTION("""COMPUTED_VALUE"""),"Черника арбуз")</f>
        <v>Черника арбуз</v>
      </c>
      <c r="E393" s="18" t="str">
        <f>IFERROR(__xludf.DUMMYFUNCTION("""COMPUTED_VALUE"""),"Грейпфрут малина клубника")</f>
        <v>Грейпфрут малина клубника</v>
      </c>
      <c r="F393" s="18" t="str">
        <f>IFERROR(__xludf.DUMMYFUNCTION("""COMPUTED_VALUE"""),"Виноград клубника NEW!")</f>
        <v>Виноград клубника NEW!</v>
      </c>
      <c r="G393" s="18" t="str">
        <f>IFERROR(__xludf.DUMMYFUNCTION("""COMPUTED_VALUE"""),"Жвачка арбуз дыня NEW!")</f>
        <v>Жвачка арбуз дыня NEW!</v>
      </c>
      <c r="H393" s="18" t="str">
        <f>IFERROR(__xludf.DUMMYFUNCTION("""COMPUTED_VALUE"""),"Клубника киви NEW!")</f>
        <v>Клубника киви NEW!</v>
      </c>
      <c r="I393" s="18" t="str">
        <f>IFERROR(__xludf.DUMMYFUNCTION("""COMPUTED_VALUE"""),"Клубничный лимонад NEW!")</f>
        <v>Клубничный лимонад NEW!</v>
      </c>
      <c r="J393" s="18" t="str">
        <f>IFERROR(__xludf.DUMMYFUNCTION("""COMPUTED_VALUE"""),"Клюква лимон NEW!")</f>
        <v>Клюква лимон NEW!</v>
      </c>
      <c r="K393" s="18" t="str">
        <f>IFERROR(__xludf.DUMMYFUNCTION("""COMPUTED_VALUE"""),"Кола лимон NEW")</f>
        <v>Кола лимон NEW</v>
      </c>
      <c r="L393" s="18" t="str">
        <f>IFERROR(__xludf.DUMMYFUNCTION("""COMPUTED_VALUE"""),"Манго малина NEW!")</f>
        <v>Манго малина NEW!</v>
      </c>
      <c r="M393" s="18" t="str">
        <f>IFERROR(__xludf.DUMMYFUNCTION("""COMPUTED_VALUE"""),"Персик маракуйя NEW")</f>
        <v>Персик маракуйя NEW</v>
      </c>
      <c r="N393" s="18" t="str">
        <f>IFERROR(__xludf.DUMMYFUNCTION("""COMPUTED_VALUE"""),"Киви гуава NEW")</f>
        <v>Киви гуава NEW</v>
      </c>
      <c r="O393" s="18" t="str">
        <f>IFERROR(__xludf.DUMMYFUNCTION("""COMPUTED_VALUE"""),"Манго апельсин NEW")</f>
        <v>Манго апельсин NEW</v>
      </c>
      <c r="P393" s="18" t="str">
        <f>IFERROR(__xludf.DUMMYFUNCTION("""COMPUTED_VALUE"""),"Манго кумкват NEW")</f>
        <v>Манго кумкват NEW</v>
      </c>
      <c r="Q393" s="18" t="str">
        <f>IFERROR(__xludf.DUMMYFUNCTION("""COMPUTED_VALUE"""),"Морозная вишня")</f>
        <v>Морозная вишня</v>
      </c>
      <c r="R393" s="18" t="str">
        <f>IFERROR(__xludf.DUMMYFUNCTION("""COMPUTED_VALUE"""),"кислая жвачка грейпфрут клубника")</f>
        <v>кислая жвачка грейпфрут клубника</v>
      </c>
      <c r="S393" s="18" t="str">
        <f>IFERROR(__xludf.DUMMYFUNCTION("""COMPUTED_VALUE"""),"Морозное яблоко")</f>
        <v>Морозное яблоко</v>
      </c>
      <c r="T393" s="18" t="str">
        <f>IFERROR(__xludf.DUMMYFUNCTION("""COMPUTED_VALUE"""),"Морозный арбуз")</f>
        <v>Морозный арбуз</v>
      </c>
      <c r="U393" s="18" t="str">
        <f>IFERROR(__xludf.DUMMYFUNCTION("""COMPUTED_VALUE"""),"Морозный виноград")</f>
        <v>Морозный виноград</v>
      </c>
      <c r="V393" s="18" t="str">
        <f>IFERROR(__xludf.DUMMYFUNCTION("""COMPUTED_VALUE"""),"Морозный ред булл")</f>
        <v>Морозный ред булл</v>
      </c>
      <c r="W393" s="18" t="str">
        <f>IFERROR(__xludf.DUMMYFUNCTION("""COMPUTED_VALUE"""),"Персик киви NEW")</f>
        <v>Персик киви NEW</v>
      </c>
      <c r="X393" s="18" t="str">
        <f>IFERROR(__xludf.DUMMYFUNCTION("""COMPUTED_VALUE"""),"Печенье банан NEW")</f>
        <v>Печенье банан NEW</v>
      </c>
      <c r="Y393" s="18" t="str">
        <f>IFERROR(__xludf.DUMMYFUNCTION("""COMPUTED_VALUE"""),"Лимонный пирог NEW")</f>
        <v>Лимонный пирог NEW</v>
      </c>
      <c r="Z393" s="18" t="str">
        <f>IFERROR(__xludf.DUMMYFUNCTION("""COMPUTED_VALUE"""),"Холодная смородина")</f>
        <v>Холодная смородина</v>
      </c>
      <c r="AA393" s="18" t="str">
        <f>IFERROR(__xludf.DUMMYFUNCTION("""COMPUTED_VALUE"""),"Черника грейпфрут")</f>
        <v>Черника грейпфрут</v>
      </c>
      <c r="AB393" s="18" t="str">
        <f>IFERROR(__xludf.DUMMYFUNCTION("""COMPUTED_VALUE"""),"Черника лимон")</f>
        <v>Черника лимон</v>
      </c>
      <c r="AC393" s="18" t="str">
        <f>IFERROR(__xludf.DUMMYFUNCTION("""COMPUTED_VALUE"""),"Черника мята")</f>
        <v>Черника мята</v>
      </c>
      <c r="AD393" s="18" t="str">
        <f>IFERROR(__xludf.DUMMYFUNCTION("""COMPUTED_VALUE"""),"Экзотические фрукты")</f>
        <v>Экзотические фрукты</v>
      </c>
      <c r="AE393" s="18" t="str">
        <f>IFERROR(__xludf.DUMMYFUNCTION("""COMPUTED_VALUE"""),"Энергетический виноград")</f>
        <v>Энергетический виноград</v>
      </c>
      <c r="AF393" s="18" t="str">
        <f>IFERROR(__xludf.DUMMYFUNCTION("""COMPUTED_VALUE"""),"Ягодный морс")</f>
        <v>Ягодный морс</v>
      </c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</row>
    <row r="394">
      <c r="A394" s="18" t="str">
        <f>IFERROR(__xludf.DUMMYFUNCTION("""COMPUTED_VALUE"""),"Ягодный микс")</f>
        <v>Ягодный микс</v>
      </c>
      <c r="B394" s="18" t="str">
        <f>IFERROR(__xludf.DUMMYFUNCTION("""COMPUTED_VALUE"""),"Энергетик малина")</f>
        <v>Энергетик малина</v>
      </c>
      <c r="C394" s="18" t="str">
        <f>IFERROR(__xludf.DUMMYFUNCTION("""COMPUTED_VALUE"""),"Клубника арбуз")</f>
        <v>Клубника арбуз</v>
      </c>
      <c r="D394" s="18" t="str">
        <f>IFERROR(__xludf.DUMMYFUNCTION("""COMPUTED_VALUE"""),"Ежевика малина")</f>
        <v>Ежевика малина</v>
      </c>
      <c r="E394" s="18" t="str">
        <f>IFERROR(__xludf.DUMMYFUNCTION("""COMPUTED_VALUE"""),"Голубая малина виноград")</f>
        <v>Голубая малина виноград</v>
      </c>
      <c r="F394" s="18" t="str">
        <f>IFERROR(__xludf.DUMMYFUNCTION("""COMPUTED_VALUE"""),"Вишня яблоко")</f>
        <v>Вишня яблоко</v>
      </c>
      <c r="G394" s="18" t="str">
        <f>IFERROR(__xludf.DUMMYFUNCTION("""COMPUTED_VALUE"""),"Виноград лёд")</f>
        <v>Виноград лёд</v>
      </c>
      <c r="H394" s="18" t="str">
        <f>IFERROR(__xludf.DUMMYFUNCTION("""COMPUTED_VALUE"""),"Бабл гам")</f>
        <v>Бабл гам</v>
      </c>
      <c r="I394" s="18" t="str">
        <f>IFERROR(__xludf.DUMMYFUNCTION("""COMPUTED_VALUE"""),"Энергетик лайм")</f>
        <v>Энергетик лайм</v>
      </c>
      <c r="J394" s="18" t="str">
        <f>IFERROR(__xludf.DUMMYFUNCTION("""COMPUTED_VALUE"""),"Черника смородина айс")</f>
        <v>Черника смородина айс</v>
      </c>
      <c r="K394" s="18" t="str">
        <f>IFERROR(__xludf.DUMMYFUNCTION("""COMPUTED_VALUE"""),"Мохито клубничный лёд")</f>
        <v>Мохито клубничный лёд</v>
      </c>
      <c r="L394" s="18" t="str">
        <f>IFERROR(__xludf.DUMMYFUNCTION("""COMPUTED_VALUE"""),"Черная вишня лёд")</f>
        <v>Черная вишня лёд</v>
      </c>
      <c r="M394" s="18" t="str">
        <f>IFERROR(__xludf.DUMMYFUNCTION("""COMPUTED_VALUE"""),"Ананас кокос лёд")</f>
        <v>Ананас кокос лёд</v>
      </c>
      <c r="N394" s="18" t="str">
        <f>IFERROR(__xludf.DUMMYFUNCTION("""COMPUTED_VALUE"""),"Киви лёд")</f>
        <v>Киви лёд</v>
      </c>
      <c r="O394" s="18" t="str">
        <f>IFERROR(__xludf.DUMMYFUNCTION("""COMPUTED_VALUE"""),"Кислая клюква лёд")</f>
        <v>Кислая клюква лёд</v>
      </c>
      <c r="P394" s="18" t="str">
        <f>IFERROR(__xludf.DUMMYFUNCTION("""COMPUTED_VALUE"""),"Кислый скитлс лёд")</f>
        <v>Кислый скитлс лёд</v>
      </c>
      <c r="Q394" s="18" t="str">
        <f>IFERROR(__xludf.DUMMYFUNCTION("""COMPUTED_VALUE"""),"Клубника черника лёд")</f>
        <v>Клубника черника лёд</v>
      </c>
      <c r="R394" s="18" t="str">
        <f>IFERROR(__xludf.DUMMYFUNCTION("""COMPUTED_VALUE"""),"Малина смородина лёд")</f>
        <v>Малина смородина лёд</v>
      </c>
      <c r="S394" s="18" t="str">
        <f>IFERROR(__xludf.DUMMYFUNCTION("""COMPUTED_VALUE"""),"Манго лёд")</f>
        <v>Манго лёд</v>
      </c>
      <c r="T394" s="18" t="str">
        <f>IFERROR(__xludf.DUMMYFUNCTION("""COMPUTED_VALUE"""),"Малина вишня лёд")</f>
        <v>Малина вишня лёд</v>
      </c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</row>
    <row r="395">
      <c r="A395" s="18" t="str">
        <f>IFERROR(__xludf.DUMMYFUNCTION("""COMPUTED_VALUE"""),"0.3")</f>
        <v>0.3</v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</row>
    <row r="396">
      <c r="A396" s="18" t="str">
        <f>IFERROR(__xludf.DUMMYFUNCTION("""COMPUTED_VALUE"""),"0.3")</f>
        <v>0.3</v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</row>
    <row r="397">
      <c r="A397" s="18" t="str">
        <f>IFERROR(__xludf.DUMMYFUNCTION("""COMPUTED_VALUE"""),"Ягодный микс")</f>
        <v>Ягодный микс</v>
      </c>
      <c r="B397" s="18" t="str">
        <f>IFERROR(__xludf.DUMMYFUNCTION("""COMPUTED_VALUE"""),"Энергетик малина")</f>
        <v>Энергетик малина</v>
      </c>
      <c r="C397" s="18" t="str">
        <f>IFERROR(__xludf.DUMMYFUNCTION("""COMPUTED_VALUE"""),"Клубника арбуз")</f>
        <v>Клубника арбуз</v>
      </c>
      <c r="D397" s="18" t="str">
        <f>IFERROR(__xludf.DUMMYFUNCTION("""COMPUTED_VALUE"""),"Ежевика малина")</f>
        <v>Ежевика малина</v>
      </c>
      <c r="E397" s="18" t="str">
        <f>IFERROR(__xludf.DUMMYFUNCTION("""COMPUTED_VALUE"""),"Голубая малина виноград")</f>
        <v>Голубая малина виноград</v>
      </c>
      <c r="F397" s="18" t="str">
        <f>IFERROR(__xludf.DUMMYFUNCTION("""COMPUTED_VALUE"""),"Вишня яблоко")</f>
        <v>Вишня яблоко</v>
      </c>
      <c r="G397" s="18" t="str">
        <f>IFERROR(__xludf.DUMMYFUNCTION("""COMPUTED_VALUE"""),"Виноград лёд")</f>
        <v>Виноград лёд</v>
      </c>
      <c r="H397" s="18" t="str">
        <f>IFERROR(__xludf.DUMMYFUNCTION("""COMPUTED_VALUE"""),"Бабл гам")</f>
        <v>Бабл гам</v>
      </c>
      <c r="I397" s="18" t="str">
        <f>IFERROR(__xludf.DUMMYFUNCTION("""COMPUTED_VALUE"""),"Энергетик лайм")</f>
        <v>Энергетик лайм</v>
      </c>
      <c r="J397" s="18" t="str">
        <f>IFERROR(__xludf.DUMMYFUNCTION("""COMPUTED_VALUE"""),"Черника смородина айс")</f>
        <v>Черника смородина айс</v>
      </c>
      <c r="K397" s="18" t="str">
        <f>IFERROR(__xludf.DUMMYFUNCTION("""COMPUTED_VALUE"""),"Мохито клубничный лёд")</f>
        <v>Мохито клубничный лёд</v>
      </c>
      <c r="L397" s="18" t="str">
        <f>IFERROR(__xludf.DUMMYFUNCTION("""COMPUTED_VALUE"""),"Черная вишня лёд")</f>
        <v>Черная вишня лёд</v>
      </c>
      <c r="M397" s="18" t="str">
        <f>IFERROR(__xludf.DUMMYFUNCTION("""COMPUTED_VALUE"""),"Ананас кокос лёд")</f>
        <v>Ананас кокос лёд</v>
      </c>
      <c r="N397" s="18" t="str">
        <f>IFERROR(__xludf.DUMMYFUNCTION("""COMPUTED_VALUE"""),"Киви лёд")</f>
        <v>Киви лёд</v>
      </c>
      <c r="O397" s="18" t="str">
        <f>IFERROR(__xludf.DUMMYFUNCTION("""COMPUTED_VALUE"""),"Кислая клюква лёд")</f>
        <v>Кислая клюква лёд</v>
      </c>
      <c r="P397" s="18" t="str">
        <f>IFERROR(__xludf.DUMMYFUNCTION("""COMPUTED_VALUE"""),"Кислый скитлс лёд")</f>
        <v>Кислый скитлс лёд</v>
      </c>
      <c r="Q397" s="18" t="str">
        <f>IFERROR(__xludf.DUMMYFUNCTION("""COMPUTED_VALUE"""),"Клубника черника лёд")</f>
        <v>Клубника черника лёд</v>
      </c>
      <c r="R397" s="18" t="str">
        <f>IFERROR(__xludf.DUMMYFUNCTION("""COMPUTED_VALUE"""),"Малина смородина лёд")</f>
        <v>Малина смородина лёд</v>
      </c>
      <c r="S397" s="18" t="str">
        <f>IFERROR(__xludf.DUMMYFUNCTION("""COMPUTED_VALUE"""),"Манго лёд")</f>
        <v>Манго лёд</v>
      </c>
      <c r="T397" s="18" t="str">
        <f>IFERROR(__xludf.DUMMYFUNCTION("""COMPUTED_VALUE"""),"Малина вишня лёд")</f>
        <v>Малина вишня лёд</v>
      </c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</row>
    <row r="398">
      <c r="A398" s="18" t="str">
        <f>IFERROR(__xludf.DUMMYFUNCTION("""COMPUTED_VALUE"""),"Ягодный микс")</f>
        <v>Ягодный микс</v>
      </c>
      <c r="B398" s="18" t="str">
        <f>IFERROR(__xludf.DUMMYFUNCTION("""COMPUTED_VALUE"""),"Энергетик малина")</f>
        <v>Энергетик малина</v>
      </c>
      <c r="C398" s="18" t="str">
        <f>IFERROR(__xludf.DUMMYFUNCTION("""COMPUTED_VALUE"""),"Клубника арбуз")</f>
        <v>Клубника арбуз</v>
      </c>
      <c r="D398" s="18" t="str">
        <f>IFERROR(__xludf.DUMMYFUNCTION("""COMPUTED_VALUE"""),"Ежевика малина")</f>
        <v>Ежевика малина</v>
      </c>
      <c r="E398" s="18" t="str">
        <f>IFERROR(__xludf.DUMMYFUNCTION("""COMPUTED_VALUE"""),"Голубая малина виноград")</f>
        <v>Голубая малина виноград</v>
      </c>
      <c r="F398" s="18" t="str">
        <f>IFERROR(__xludf.DUMMYFUNCTION("""COMPUTED_VALUE"""),"Вишня яблоко")</f>
        <v>Вишня яблоко</v>
      </c>
      <c r="G398" s="18" t="str">
        <f>IFERROR(__xludf.DUMMYFUNCTION("""COMPUTED_VALUE"""),"Виноград лёд")</f>
        <v>Виноград лёд</v>
      </c>
      <c r="H398" s="18" t="str">
        <f>IFERROR(__xludf.DUMMYFUNCTION("""COMPUTED_VALUE"""),"Бабл гам")</f>
        <v>Бабл гам</v>
      </c>
      <c r="I398" s="18" t="str">
        <f>IFERROR(__xludf.DUMMYFUNCTION("""COMPUTED_VALUE"""),"Энергетик лайм")</f>
        <v>Энергетик лайм</v>
      </c>
      <c r="J398" s="18" t="str">
        <f>IFERROR(__xludf.DUMMYFUNCTION("""COMPUTED_VALUE"""),"Черника смородина айс")</f>
        <v>Черника смородина айс</v>
      </c>
      <c r="K398" s="18" t="str">
        <f>IFERROR(__xludf.DUMMYFUNCTION("""COMPUTED_VALUE"""),"Мохито клубничный лёд")</f>
        <v>Мохито клубничный лёд</v>
      </c>
      <c r="L398" s="18" t="str">
        <f>IFERROR(__xludf.DUMMYFUNCTION("""COMPUTED_VALUE"""),"Черная вишня лёд")</f>
        <v>Черная вишня лёд</v>
      </c>
      <c r="M398" s="18" t="str">
        <f>IFERROR(__xludf.DUMMYFUNCTION("""COMPUTED_VALUE"""),"Ананас кокос лёд")</f>
        <v>Ананас кокос лёд</v>
      </c>
      <c r="N398" s="18" t="str">
        <f>IFERROR(__xludf.DUMMYFUNCTION("""COMPUTED_VALUE"""),"Киви лёд")</f>
        <v>Киви лёд</v>
      </c>
      <c r="O398" s="18" t="str">
        <f>IFERROR(__xludf.DUMMYFUNCTION("""COMPUTED_VALUE"""),"Кислая клюква лёд")</f>
        <v>Кислая клюква лёд</v>
      </c>
      <c r="P398" s="18" t="str">
        <f>IFERROR(__xludf.DUMMYFUNCTION("""COMPUTED_VALUE"""),"Кислый скитлс лёд")</f>
        <v>Кислый скитлс лёд</v>
      </c>
      <c r="Q398" s="18" t="str">
        <f>IFERROR(__xludf.DUMMYFUNCTION("""COMPUTED_VALUE"""),"Клубника черника лёд")</f>
        <v>Клубника черника лёд</v>
      </c>
      <c r="R398" s="18" t="str">
        <f>IFERROR(__xludf.DUMMYFUNCTION("""COMPUTED_VALUE"""),"Малина смородина лёд")</f>
        <v>Малина смородина лёд</v>
      </c>
      <c r="S398" s="18" t="str">
        <f>IFERROR(__xludf.DUMMYFUNCTION("""COMPUTED_VALUE"""),"Манго лёд")</f>
        <v>Манго лёд</v>
      </c>
      <c r="T398" s="18" t="str">
        <f>IFERROR(__xludf.DUMMYFUNCTION("""COMPUTED_VALUE"""),"Малина вишня лёд")</f>
        <v>Малина вишня лёд</v>
      </c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</row>
    <row r="399">
      <c r="A399" s="18" t="str">
        <f>IFERROR(__xludf.DUMMYFUNCTION("""COMPUTED_VALUE"""),"Малина вишня лёд")</f>
        <v>Малина вишня лёд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</row>
    <row r="400">
      <c r="A400" s="18" t="str">
        <f>IFERROR(__xludf.DUMMYFUNCTION("""COMPUTED_VALUE"""),"Кислый малиново-грейпфрутовый швепс")</f>
        <v>Кислый малиново-грейпфрутовый швепс</v>
      </c>
      <c r="B400" s="18" t="str">
        <f>IFERROR(__xludf.DUMMYFUNCTION("""COMPUTED_VALUE"""),"Ананас апельсин")</f>
        <v>Ананас апельсин</v>
      </c>
      <c r="C400" s="18" t="str">
        <f>IFERROR(__xludf.DUMMYFUNCTION("""COMPUTED_VALUE"""),"Пинаколада")</f>
        <v>Пинаколада</v>
      </c>
      <c r="D400" s="18" t="str">
        <f>IFERROR(__xludf.DUMMYFUNCTION("""COMPUTED_VALUE"""),"Мятный бабл гам")</f>
        <v>Мятный бабл гам</v>
      </c>
      <c r="E400" s="18" t="str">
        <f>IFERROR(__xludf.DUMMYFUNCTION("""COMPUTED_VALUE"""),"Мянго драгонфрут")</f>
        <v>Мянго драгонфрут</v>
      </c>
      <c r="F400" s="18" t="str">
        <f>IFERROR(__xludf.DUMMYFUNCTION("""COMPUTED_VALUE"""),"Клубничная фанта")</f>
        <v>Клубничная фанта</v>
      </c>
      <c r="G400" s="18" t="str">
        <f>IFERROR(__xludf.DUMMYFUNCTION("""COMPUTED_VALUE"""),"Клубничная арбуз")</f>
        <v>Клубничная арбуз</v>
      </c>
      <c r="H400" s="18" t="str">
        <f>IFERROR(__xludf.DUMMYFUNCTION("""COMPUTED_VALUE"""),"Кислый скитлс")</f>
        <v>Кислый скитлс</v>
      </c>
      <c r="I400" s="18" t="str">
        <f>IFERROR(__xludf.DUMMYFUNCTION("""COMPUTED_VALUE"""),"Кислый лайм арбуз")</f>
        <v>Кислый лайм арбуз</v>
      </c>
      <c r="J400" s="18" t="str">
        <f>IFERROR(__xludf.DUMMYFUNCTION("""COMPUTED_VALUE"""),"Тропический банан")</f>
        <v>Тропический банан</v>
      </c>
      <c r="K400" s="18" t="str">
        <f>IFERROR(__xludf.DUMMYFUNCTION("""COMPUTED_VALUE"""),"Яблочный энергетик")</f>
        <v>Яблочный энергетик</v>
      </c>
      <c r="L400" s="18" t="str">
        <f>IFERROR(__xludf.DUMMYFUNCTION("""COMPUTED_VALUE"""),"Барбарисовый лимонад")</f>
        <v>Барбарисовый лимонад</v>
      </c>
      <c r="M400" s="18" t="str">
        <f>IFERROR(__xludf.DUMMYFUNCTION("""COMPUTED_VALUE"""),"Лимонад виноград вишня")</f>
        <v>Лимонад виноград вишня</v>
      </c>
      <c r="N400" s="18" t="str">
        <f>IFERROR(__xludf.DUMMYFUNCTION("""COMPUTED_VALUE"""),"Розовый лимонад")</f>
        <v>Розовый лимонад</v>
      </c>
      <c r="O400" s="18" t="str">
        <f>IFERROR(__xludf.DUMMYFUNCTION("""COMPUTED_VALUE"""),"Двойной манго")</f>
        <v>Двойной манго</v>
      </c>
      <c r="P400" s="18" t="str">
        <f>IFERROR(__xludf.DUMMYFUNCTION("""COMPUTED_VALUE"""),"Лесные ягоды ")</f>
        <v>Лесные ягоды </v>
      </c>
      <c r="Q400" s="18" t="str">
        <f>IFERROR(__xludf.DUMMYFUNCTION("""COMPUTED_VALUE"""),"Ежевика малина ")</f>
        <v>Ежевика малина </v>
      </c>
      <c r="R400" s="18" t="str">
        <f>IFERROR(__xludf.DUMMYFUNCTION("""COMPUTED_VALUE"""),"Смородиновый лимонад")</f>
        <v>Смородиновый лимонад</v>
      </c>
      <c r="S400" s="18" t="str">
        <f>IFERROR(__xludf.DUMMYFUNCTION("""COMPUTED_VALUE"""),"Кола вишня")</f>
        <v>Кола вишня</v>
      </c>
      <c r="T400" s="18" t="str">
        <f>IFERROR(__xludf.DUMMYFUNCTION("""COMPUTED_VALUE"""),"Манго арбуз")</f>
        <v>Манго арбуз</v>
      </c>
      <c r="U400" s="18" t="str">
        <f>IFERROR(__xludf.DUMMYFUNCTION("""COMPUTED_VALUE"""),"Алоэ виноград")</f>
        <v>Алоэ виноград</v>
      </c>
      <c r="V400" s="18" t="str">
        <f>IFERROR(__xludf.DUMMYFUNCTION("""COMPUTED_VALUE"""),"Банан клубника")</f>
        <v>Банан клубника</v>
      </c>
      <c r="W400" s="18" t="str">
        <f>IFERROR(__xludf.DUMMYFUNCTION("""COMPUTED_VALUE"""),"Малиновый мармелад")</f>
        <v>Малиновый мармелад</v>
      </c>
      <c r="X400" s="18" t="str">
        <f>IFERROR(__xludf.DUMMYFUNCTION("""COMPUTED_VALUE"""),"Клубника киви")</f>
        <v>Клубника киви</v>
      </c>
      <c r="Y400" s="18" t="str">
        <f>IFERROR(__xludf.DUMMYFUNCTION("""COMPUTED_VALUE"""),"Клюква лайм")</f>
        <v>Клюква лайм</v>
      </c>
      <c r="Z400" s="18" t="str">
        <f>IFERROR(__xludf.DUMMYFUNCTION("""COMPUTED_VALUE"""),"Гуава ананас")</f>
        <v>Гуава ананас</v>
      </c>
      <c r="AA400" s="18" t="str">
        <f>IFERROR(__xludf.DUMMYFUNCTION("""COMPUTED_VALUE"""),"Морс")</f>
        <v>Морс</v>
      </c>
      <c r="AB400" s="18" t="str">
        <f>IFERROR(__xludf.DUMMYFUNCTION("""COMPUTED_VALUE"""),"Красный апельсин")</f>
        <v>Красный апельсин</v>
      </c>
      <c r="AC400" s="18" t="str">
        <f>IFERROR(__xludf.DUMMYFUNCTION("""COMPUTED_VALUE"""),"Арбузная жвачка")</f>
        <v>Арбузная жвачка</v>
      </c>
      <c r="AD400" s="18" t="str">
        <f>IFERROR(__xludf.DUMMYFUNCTION("""COMPUTED_VALUE"""),"Смородина Виноград")</f>
        <v>Смородина Виноград</v>
      </c>
      <c r="AE400" s="18" t="str">
        <f>IFERROR(__xludf.DUMMYFUNCTION("""COMPUTED_VALUE"""),"Гранатовая Мармелад")</f>
        <v>Гранатовая Мармелад</v>
      </c>
      <c r="AF400" s="18" t="str">
        <f>IFERROR(__xludf.DUMMYFUNCTION("""COMPUTED_VALUE"""),"Яблоко Киви")</f>
        <v>Яблоко Киви</v>
      </c>
      <c r="AG400" s="18" t="str">
        <f>IFERROR(__xludf.DUMMYFUNCTION("""COMPUTED_VALUE"""),"Клубника Ежевика")</f>
        <v>Клубника Ежевика</v>
      </c>
      <c r="AH400" s="18" t="str">
        <f>IFERROR(__xludf.DUMMYFUNCTION("""COMPUTED_VALUE"""),"Клубничный Коктейль")</f>
        <v>Клубничный Коктейль</v>
      </c>
      <c r="AI400" s="18" t="str">
        <f>IFERROR(__xludf.DUMMYFUNCTION("""COMPUTED_VALUE"""),"Клюква Земляника ")</f>
        <v>Клюква Земляника </v>
      </c>
      <c r="AJ400" s="18" t="str">
        <f>IFERROR(__xludf.DUMMYFUNCTION("""COMPUTED_VALUE"""),"Какос Дыня")</f>
        <v>Какос Дыня</v>
      </c>
      <c r="AK400" s="18" t="str">
        <f>IFERROR(__xludf.DUMMYFUNCTION("""COMPUTED_VALUE"""),"Маракуйя мандарин")</f>
        <v>Маракуйя мандарин</v>
      </c>
      <c r="AL400" s="18" t="str">
        <f>IFERROR(__xludf.DUMMYFUNCTION("""COMPUTED_VALUE"""),"Персик кактус")</f>
        <v>Персик кактус</v>
      </c>
      <c r="AM400" s="18" t="str">
        <f>IFERROR(__xludf.DUMMYFUNCTION("""COMPUTED_VALUE"""),"Спрайт")</f>
        <v>Спрайт</v>
      </c>
      <c r="AN400" s="18" t="str">
        <f>IFERROR(__xludf.DUMMYFUNCTION("""COMPUTED_VALUE"""),"Черничная фанта")</f>
        <v>Черничная фанта</v>
      </c>
      <c r="AO400" s="18" t="str">
        <f>IFERROR(__xludf.DUMMYFUNCTION("""COMPUTED_VALUE"""),"Ягодная жвачка")</f>
        <v>Ягодная жвачка</v>
      </c>
      <c r="AP400" s="18" t="str">
        <f>IFERROR(__xludf.DUMMYFUNCTION("""COMPUTED_VALUE"""),"Ягодный энергетик")</f>
        <v>Ягодный энергетик</v>
      </c>
      <c r="AQ400" s="18" t="str">
        <f>IFERROR(__xludf.DUMMYFUNCTION("""COMPUTED_VALUE"""),"Ягодный пунш ")</f>
        <v>Ягодный пунш </v>
      </c>
      <c r="AR400" s="18" t="str">
        <f>IFERROR(__xludf.DUMMYFUNCTION("""COMPUTED_VALUE"""),"Виноградный холс")</f>
        <v>Виноградный холс</v>
      </c>
      <c r="AS400" s="18" t="str">
        <f>IFERROR(__xludf.DUMMYFUNCTION("""COMPUTED_VALUE"""),"Грейпфрут смородина")</f>
        <v>Грейпфрут смородина</v>
      </c>
      <c r="AT400" s="18" t="str">
        <f>IFERROR(__xludf.DUMMYFUNCTION("""COMPUTED_VALUE"""),"Дыня персик")</f>
        <v>Дыня персик</v>
      </c>
      <c r="AU400" s="18" t="str">
        <f>IFERROR(__xludf.DUMMYFUNCTION("""COMPUTED_VALUE"""),"Земляника виноград")</f>
        <v>Земляника виноград</v>
      </c>
      <c r="AV400" s="18" t="str">
        <f>IFERROR(__xludf.DUMMYFUNCTION("""COMPUTED_VALUE"""),"Киви маракуйя гуава")</f>
        <v>Киви маракуйя гуава</v>
      </c>
      <c r="AW400" s="18" t="str">
        <f>IFERROR(__xludf.DUMMYFUNCTION("""COMPUTED_VALUE"""),"Кислые вишнёвые червячки")</f>
        <v>Кислые вишнёвые червячки</v>
      </c>
      <c r="AX400" s="18" t="str">
        <f>IFERROR(__xludf.DUMMYFUNCTION("""COMPUTED_VALUE"""),"Кислые чернично-малиновое червячки")</f>
        <v>Кислые чернично-малиновое червячки</v>
      </c>
    </row>
    <row r="401">
      <c r="A401" s="18" t="str">
        <f>IFERROR(__xludf.DUMMYFUNCTION("""COMPUTED_VALUE"""),"Маракуйя с тропическими нотками")</f>
        <v>Маракуйя с тропическими нотками</v>
      </c>
      <c r="B401" s="18" t="str">
        <f>IFERROR(__xludf.DUMMYFUNCTION("""COMPUTED_VALUE"""),"Арбузный милкшейк")</f>
        <v>Арбузный милкшейк</v>
      </c>
      <c r="C401" s="18" t="str">
        <f>IFERROR(__xludf.DUMMYFUNCTION("""COMPUTED_VALUE"""),"Конфеты со вкусом винограда")</f>
        <v>Конфеты со вкусом винограда</v>
      </c>
      <c r="D401" s="18" t="str">
        <f>IFERROR(__xludf.DUMMYFUNCTION("""COMPUTED_VALUE"""),"Манго с апельсином и послевкусием гуавы")</f>
        <v>Манго с апельсином и послевкусием гуавы</v>
      </c>
      <c r="E401" s="18" t="str">
        <f>IFERROR(__xludf.DUMMYFUNCTION("""COMPUTED_VALUE"""),"Холодное сочетание мяты и конфет холс")</f>
        <v>Холодное сочетание мяты и конфет холс</v>
      </c>
      <c r="F401" s="18" t="str">
        <f>IFERROR(__xludf.DUMMYFUNCTION("""COMPUTED_VALUE"""),"Яблочные мармеладные червячки")</f>
        <v>Яблочные мармеладные червячки</v>
      </c>
      <c r="G40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01" s="18" t="str">
        <f>IFERROR(__xludf.DUMMYFUNCTION("""COMPUTED_VALUE"""),"Лимон лайм")</f>
        <v>Лимон лайм</v>
      </c>
      <c r="I401" s="18" t="str">
        <f>IFERROR(__xludf.DUMMYFUNCTION("""COMPUTED_VALUE"""),"Классика энергетика с кислой малиной")</f>
        <v>Классика энергетика с кислой малиной</v>
      </c>
      <c r="J401" s="18" t="str">
        <f>IFERROR(__xludf.DUMMYFUNCTION("""COMPUTED_VALUE"""),"Зеленое манго и смородина")</f>
        <v>Зеленое манго и смородина</v>
      </c>
      <c r="K401" s="18" t="str">
        <f>IFERROR(__xludf.DUMMYFUNCTION("""COMPUTED_VALUE"""),"Дуэт лемонграсса и сладкой малины")</f>
        <v>Дуэт лемонграсса и сладкой малины</v>
      </c>
      <c r="L401" s="18" t="str">
        <f>IFERROR(__xludf.DUMMYFUNCTION("""COMPUTED_VALUE"""),"Сладкий мармелад из черной смородины")</f>
        <v>Сладкий мармелад из черной смородины</v>
      </c>
      <c r="M401" s="18" t="str">
        <f>IFERROR(__xludf.DUMMYFUNCTION("""COMPUTED_VALUE"""),"Вишня кола")</f>
        <v>Вишня кола</v>
      </c>
      <c r="N401" s="18" t="str">
        <f>IFERROR(__xludf.DUMMYFUNCTION("""COMPUTED_VALUE"""),"Малина с кокосом")</f>
        <v>Малина с кокосом</v>
      </c>
      <c r="O401" s="18" t="str">
        <f>IFERROR(__xludf.DUMMYFUNCTION("""COMPUTED_VALUE"""),"Сладкие конфеты СКИТЛЗ и смородина")</f>
        <v>Сладкие конфеты СКИТЛЗ и смородина</v>
      </c>
      <c r="P401" s="18" t="str">
        <f>IFERROR(__xludf.DUMMYFUNCTION("""COMPUTED_VALUE"""),"Ежевичный лимонад")</f>
        <v>Ежевичный лимонад</v>
      </c>
      <c r="Q401" s="18" t="str">
        <f>IFERROR(__xludf.DUMMYFUNCTION("""COMPUTED_VALUE"""),"Дыня кокос")</f>
        <v>Дыня кокос</v>
      </c>
      <c r="R401" s="18" t="str">
        <f>IFERROR(__xludf.DUMMYFUNCTION("""COMPUTED_VALUE"""),"Земляничный бабл гам")</f>
        <v>Земляничный бабл гам</v>
      </c>
      <c r="S401" s="18" t="str">
        <f>IFERROR(__xludf.DUMMYFUNCTION("""COMPUTED_VALUE"""),"Лимонные леденцы")</f>
        <v>Лимонные леденцы</v>
      </c>
      <c r="T401" s="18" t="str">
        <f>IFERROR(__xludf.DUMMYFUNCTION("""COMPUTED_VALUE"""),"Экзотический фрукты")</f>
        <v>Экзотический фрукты</v>
      </c>
      <c r="U401" s="18" t="str">
        <f>IFERROR(__xludf.DUMMYFUNCTION("""COMPUTED_VALUE"""),"Личи виноград мята")</f>
        <v>Личи виноград мята</v>
      </c>
      <c r="V401" s="18" t="str">
        <f>IFERROR(__xludf.DUMMYFUNCTION("""COMPUTED_VALUE"""),"Черника малина мята")</f>
        <v>Черника малина мята</v>
      </c>
      <c r="W401" s="18" t="str">
        <f>IFERROR(__xludf.DUMMYFUNCTION("""COMPUTED_VALUE"""),"Абрикосовый йогурт")</f>
        <v>Абрикосовый йогурт</v>
      </c>
      <c r="X401" s="18" t="str">
        <f>IFERROR(__xludf.DUMMYFUNCTION("""COMPUTED_VALUE"""),"Арбуз лед")</f>
        <v>Арбуз лед</v>
      </c>
      <c r="Y401" s="18" t="str">
        <f>IFERROR(__xludf.DUMMYFUNCTION("""COMPUTED_VALUE"""),"Банан клубника лед")</f>
        <v>Банан клубника лед</v>
      </c>
      <c r="Z401" s="18" t="str">
        <f>IFERROR(__xludf.DUMMYFUNCTION("""COMPUTED_VALUE"""),"Арбузное мороженное")</f>
        <v>Арбузное мороженное</v>
      </c>
      <c r="AA401" s="18" t="str">
        <f>IFERROR(__xludf.DUMMYFUNCTION("""COMPUTED_VALUE"""),"Клубника малина жвачка")</f>
        <v>Клубника малина жвачка</v>
      </c>
      <c r="AB401" s="18" t="str">
        <f>IFERROR(__xludf.DUMMYFUNCTION("""COMPUTED_VALUE"""),"Клубничное мороженное")</f>
        <v>Клубничное мороженное</v>
      </c>
      <c r="AC401" s="18" t="str">
        <f>IFERROR(__xludf.DUMMYFUNCTION("""COMPUTED_VALUE"""),"Кола сода лед")</f>
        <v>Кола сода лед</v>
      </c>
      <c r="AD401" s="18" t="str">
        <f>IFERROR(__xludf.DUMMYFUNCTION("""COMPUTED_VALUE"""),"Банановый милкшейк")</f>
        <v>Банановый милкшейк</v>
      </c>
      <c r="AE401" s="18" t="str">
        <f>IFERROR(__xludf.DUMMYFUNCTION("""COMPUTED_VALUE"""),"Микс ягод лед")</f>
        <v>Микс ягод лед</v>
      </c>
      <c r="AF401" s="18" t="str">
        <f>IFERROR(__xludf.DUMMYFUNCTION("""COMPUTED_VALUE"""),"Брусничный морс")</f>
        <v>Брусничный морс</v>
      </c>
      <c r="AG401" s="18" t="str">
        <f>IFERROR(__xludf.DUMMYFUNCTION("""COMPUTED_VALUE"""),"Яблочный лимонад")</f>
        <v>Яблочный лимонад</v>
      </c>
      <c r="AH401" s="18" t="str">
        <f>IFERROR(__xludf.DUMMYFUNCTION("""COMPUTED_VALUE"""),"Лесные ягоды")</f>
        <v>Лесные ягоды</v>
      </c>
      <c r="AI401" s="18" t="str">
        <f>IFERROR(__xludf.DUMMYFUNCTION("""COMPUTED_VALUE"""),"Смородиновый лимонад")</f>
        <v>Смородиновый лимонад</v>
      </c>
      <c r="AJ401" s="18" t="str">
        <f>IFERROR(__xludf.DUMMYFUNCTION("""COMPUTED_VALUE"""),"Вишня лайм лед")</f>
        <v>Вишня лайм лед</v>
      </c>
      <c r="AK401" s="18" t="str">
        <f>IFERROR(__xludf.DUMMYFUNCTION("""COMPUTED_VALUE"""),"Лист виноград мята энергетик")</f>
        <v>Лист виноград мята энергетик</v>
      </c>
      <c r="AL401" s="18" t="str">
        <f>IFERROR(__xludf.DUMMYFUNCTION("""COMPUTED_VALUE"""),"Двойное яблоко лед")</f>
        <v>Двойное яблоко лед</v>
      </c>
      <c r="AM401" s="18" t="str">
        <f>IFERROR(__xludf.DUMMYFUNCTION("""COMPUTED_VALUE"""),"Смородиновый холс")</f>
        <v>Смородиновый холс</v>
      </c>
      <c r="AN401" s="18" t="str">
        <f>IFERROR(__xludf.DUMMYFUNCTION("""COMPUTED_VALUE"""),"Клубничное шампанское")</f>
        <v>Клубничное шампанское</v>
      </c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</row>
    <row r="402">
      <c r="A402" s="18" t="str">
        <f>IFERROR(__xludf.DUMMYFUNCTION("""COMPUTED_VALUE"""),"Арбуз Малина ")</f>
        <v>Арбуз Малина </v>
      </c>
      <c r="B402" s="18" t="str">
        <f>IFERROR(__xludf.DUMMYFUNCTION("""COMPUTED_VALUE"""),"Банан Кокос ")</f>
        <v>Банан Кокос </v>
      </c>
      <c r="C402" s="18" t="str">
        <f>IFERROR(__xludf.DUMMYFUNCTION("""COMPUTED_VALUE"""),"Барбарисовый Энергетик ")</f>
        <v>Барбарисовый Энергетик </v>
      </c>
      <c r="D402" s="18" t="str">
        <f>IFERROR(__xludf.DUMMYFUNCTION("""COMPUTED_VALUE"""),"Виноградный Энергетик")</f>
        <v>Виноградный Энергетик</v>
      </c>
      <c r="E402" s="18" t="str">
        <f>IFERROR(__xludf.DUMMYFUNCTION("""COMPUTED_VALUE"""),"Гранат Клубника ")</f>
        <v>Гранат Клубника </v>
      </c>
      <c r="F402" s="18" t="str">
        <f>IFERROR(__xludf.DUMMYFUNCTION("""COMPUTED_VALUE"""),"Гранат Смородина ")</f>
        <v>Гранат Смородина </v>
      </c>
      <c r="G402" s="18" t="str">
        <f>IFERROR(__xludf.DUMMYFUNCTION("""COMPUTED_VALUE"""),"Грейпфрутовый Швепс ")</f>
        <v>Грейпфрутовый Швепс </v>
      </c>
      <c r="H402" s="18" t="str">
        <f>IFERROR(__xludf.DUMMYFUNCTION("""COMPUTED_VALUE"""),"Земляника Драгонфрут ")</f>
        <v>Земляника Драгонфрут </v>
      </c>
      <c r="I402" s="18" t="str">
        <f>IFERROR(__xludf.DUMMYFUNCTION("""COMPUTED_VALUE"""),"Киви Личи ")</f>
        <v>Киви Личи </v>
      </c>
      <c r="J402" s="18" t="str">
        <f>IFERROR(__xludf.DUMMYFUNCTION("""COMPUTED_VALUE"""),"Киви Маракуйя Гуава ")</f>
        <v>Киви Маракуйя Гуава </v>
      </c>
      <c r="K402" s="18" t="str">
        <f>IFERROR(__xludf.DUMMYFUNCTION("""COMPUTED_VALUE"""),"Клубника Банан ")</f>
        <v>Клубника Банан </v>
      </c>
      <c r="L402" s="18" t="str">
        <f>IFERROR(__xludf.DUMMYFUNCTION("""COMPUTED_VALUE"""),"Клубника Вишня ")</f>
        <v>Клубника Вишня </v>
      </c>
      <c r="M402" s="18" t="str">
        <f>IFERROR(__xludf.DUMMYFUNCTION("""COMPUTED_VALUE"""),"Клубника Земляника ")</f>
        <v>Клубника Земляника </v>
      </c>
      <c r="N402" s="18" t="str">
        <f>IFERROR(__xludf.DUMMYFUNCTION("""COMPUTED_VALUE"""),"Клубничный Мохито ")</f>
        <v>Клубничный Мохито </v>
      </c>
      <c r="O402" s="18" t="str">
        <f>IFERROR(__xludf.DUMMYFUNCTION("""COMPUTED_VALUE"""),"Манго Грейпфрут ")</f>
        <v>Манго Грейпфрут </v>
      </c>
      <c r="P402" s="18" t="str">
        <f>IFERROR(__xludf.DUMMYFUNCTION("""COMPUTED_VALUE"""),"Манго Персик Личи ")</f>
        <v>Манго Персик Личи </v>
      </c>
      <c r="Q402" s="18" t="str">
        <f>IFERROR(__xludf.DUMMYFUNCTION("""COMPUTED_VALUE"""),"Персик Бабл Гам ")</f>
        <v>Персик Бабл Гам </v>
      </c>
      <c r="R402" s="18" t="str">
        <f>IFERROR(__xludf.DUMMYFUNCTION("""COMPUTED_VALUE"""),"Садовые Ягоды ")</f>
        <v>Садовые Ягоды </v>
      </c>
      <c r="S402" s="18" t="str">
        <f>IFERROR(__xludf.DUMMYFUNCTION("""COMPUTED_VALUE"""),"Скитлс Лимон Лайм 2")</f>
        <v>Скитлс Лимон Лайм 2</v>
      </c>
      <c r="T402" s="18" t="str">
        <f>IFERROR(__xludf.DUMMYFUNCTION("""COMPUTED_VALUE"""),"Смородина Мармелад 1")</f>
        <v>Смородина Мармелад 1</v>
      </c>
      <c r="U402" s="18" t="str">
        <f>IFERROR(__xludf.DUMMYFUNCTION("""COMPUTED_VALUE"""),"Темная Вишня 1")</f>
        <v>Темная Вишня 1</v>
      </c>
      <c r="V402" s="18" t="str">
        <f>IFERROR(__xludf.DUMMYFUNCTION("""COMPUTED_VALUE"""),"Фруктовые Пластинки 1")</f>
        <v>Фруктовые Пластинки 1</v>
      </c>
      <c r="W402" s="18" t="str">
        <f>IFERROR(__xludf.DUMMYFUNCTION("""COMPUTED_VALUE"""),"Черника Ежевика 1")</f>
        <v>Черника Ежевика 1</v>
      </c>
      <c r="X402" s="18" t="str">
        <f>IFERROR(__xludf.DUMMYFUNCTION("""COMPUTED_VALUE"""),"Черника Малина 1")</f>
        <v>Черника Малина 1</v>
      </c>
      <c r="Y402" s="18" t="str">
        <f>IFERROR(__xludf.DUMMYFUNCTION("""COMPUTED_VALUE"""),"Черника Мята 2")</f>
        <v>Черника Мята 2</v>
      </c>
      <c r="Z402" s="18" t="str">
        <f>IFERROR(__xludf.DUMMYFUNCTION("""COMPUTED_VALUE"""),"Яблоко Виноград 2")</f>
        <v>Яблоко Виноград 2</v>
      </c>
      <c r="AA402" s="18" t="str">
        <f>IFERROR(__xludf.DUMMYFUNCTION("""COMPUTED_VALUE"""),"Яблоко Малина 4")</f>
        <v>Яблоко Малина 4</v>
      </c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</row>
    <row r="403">
      <c r="A403" s="18" t="str">
        <f>IFERROR(__xludf.DUMMYFUNCTION("""COMPUTED_VALUE"""),"Арбуз Малина ")</f>
        <v>Арбуз Малина </v>
      </c>
      <c r="B403" s="18" t="str">
        <f>IFERROR(__xludf.DUMMYFUNCTION("""COMPUTED_VALUE"""),"Банан Кокос ")</f>
        <v>Банан Кокос </v>
      </c>
      <c r="C403" s="18" t="str">
        <f>IFERROR(__xludf.DUMMYFUNCTION("""COMPUTED_VALUE"""),"Барбарисовый Энергетик ")</f>
        <v>Барбарисовый Энергетик </v>
      </c>
      <c r="D403" s="18" t="str">
        <f>IFERROR(__xludf.DUMMYFUNCTION("""COMPUTED_VALUE"""),"Виноградный Энергетик")</f>
        <v>Виноградный Энергетик</v>
      </c>
      <c r="E403" s="18" t="str">
        <f>IFERROR(__xludf.DUMMYFUNCTION("""COMPUTED_VALUE"""),"Гранат Клубника ")</f>
        <v>Гранат Клубника </v>
      </c>
      <c r="F403" s="18" t="str">
        <f>IFERROR(__xludf.DUMMYFUNCTION("""COMPUTED_VALUE"""),"Гранат Смородина ")</f>
        <v>Гранат Смородина </v>
      </c>
      <c r="G403" s="18" t="str">
        <f>IFERROR(__xludf.DUMMYFUNCTION("""COMPUTED_VALUE"""),"Грейпфрутовый Швепс ")</f>
        <v>Грейпфрутовый Швепс </v>
      </c>
      <c r="H403" s="18" t="str">
        <f>IFERROR(__xludf.DUMMYFUNCTION("""COMPUTED_VALUE"""),"Земляника Драгонфрут ")</f>
        <v>Земляника Драгонфрут </v>
      </c>
      <c r="I403" s="18" t="str">
        <f>IFERROR(__xludf.DUMMYFUNCTION("""COMPUTED_VALUE"""),"Киви Личи ")</f>
        <v>Киви Личи </v>
      </c>
      <c r="J403" s="18" t="str">
        <f>IFERROR(__xludf.DUMMYFUNCTION("""COMPUTED_VALUE"""),"Киви Маракуйя Гуава ")</f>
        <v>Киви Маракуйя Гуава </v>
      </c>
      <c r="K403" s="18" t="str">
        <f>IFERROR(__xludf.DUMMYFUNCTION("""COMPUTED_VALUE"""),"Клубника Банан ")</f>
        <v>Клубника Банан </v>
      </c>
      <c r="L403" s="18" t="str">
        <f>IFERROR(__xludf.DUMMYFUNCTION("""COMPUTED_VALUE"""),"Клубника Вишня ")</f>
        <v>Клубника Вишня </v>
      </c>
      <c r="M403" s="18" t="str">
        <f>IFERROR(__xludf.DUMMYFUNCTION("""COMPUTED_VALUE"""),"Клубника Земляника ")</f>
        <v>Клубника Земляника </v>
      </c>
      <c r="N403" s="18" t="str">
        <f>IFERROR(__xludf.DUMMYFUNCTION("""COMPUTED_VALUE"""),"Клубничный Мохито ")</f>
        <v>Клубничный Мохито </v>
      </c>
      <c r="O403" s="18" t="str">
        <f>IFERROR(__xludf.DUMMYFUNCTION("""COMPUTED_VALUE"""),"Манго Грейпфрут ")</f>
        <v>Манго Грейпфрут </v>
      </c>
      <c r="P403" s="18" t="str">
        <f>IFERROR(__xludf.DUMMYFUNCTION("""COMPUTED_VALUE"""),"Манго Персик Личи ")</f>
        <v>Манго Персик Личи </v>
      </c>
      <c r="Q403" s="18" t="str">
        <f>IFERROR(__xludf.DUMMYFUNCTION("""COMPUTED_VALUE"""),"Персик Бабл Гам ")</f>
        <v>Персик Бабл Гам </v>
      </c>
      <c r="R403" s="18" t="str">
        <f>IFERROR(__xludf.DUMMYFUNCTION("""COMPUTED_VALUE"""),"Садовые Ягоды ")</f>
        <v>Садовые Ягоды </v>
      </c>
      <c r="S403" s="18" t="str">
        <f>IFERROR(__xludf.DUMMYFUNCTION("""COMPUTED_VALUE"""),"Скитлс Лимон Лайм 2")</f>
        <v>Скитлс Лимон Лайм 2</v>
      </c>
      <c r="T403" s="18" t="str">
        <f>IFERROR(__xludf.DUMMYFUNCTION("""COMPUTED_VALUE"""),"Смородина Мармелад 1")</f>
        <v>Смородина Мармелад 1</v>
      </c>
      <c r="U403" s="18" t="str">
        <f>IFERROR(__xludf.DUMMYFUNCTION("""COMPUTED_VALUE"""),"Темная Вишня 1")</f>
        <v>Темная Вишня 1</v>
      </c>
      <c r="V403" s="18" t="str">
        <f>IFERROR(__xludf.DUMMYFUNCTION("""COMPUTED_VALUE"""),"Фруктовые Пластинки 1")</f>
        <v>Фруктовые Пластинки 1</v>
      </c>
      <c r="W403" s="18" t="str">
        <f>IFERROR(__xludf.DUMMYFUNCTION("""COMPUTED_VALUE"""),"Черника Ежевика 1")</f>
        <v>Черника Ежевика 1</v>
      </c>
      <c r="X403" s="18" t="str">
        <f>IFERROR(__xludf.DUMMYFUNCTION("""COMPUTED_VALUE"""),"Черника Малина 1")</f>
        <v>Черника Малина 1</v>
      </c>
      <c r="Y403" s="18" t="str">
        <f>IFERROR(__xludf.DUMMYFUNCTION("""COMPUTED_VALUE"""),"Черника Мята 2")</f>
        <v>Черника Мята 2</v>
      </c>
      <c r="Z403" s="18" t="str">
        <f>IFERROR(__xludf.DUMMYFUNCTION("""COMPUTED_VALUE"""),"Яблоко Виноград 2")</f>
        <v>Яблоко Виноград 2</v>
      </c>
      <c r="AA403" s="18" t="str">
        <f>IFERROR(__xludf.DUMMYFUNCTION("""COMPUTED_VALUE"""),"Яблоко Малина 4")</f>
        <v>Яблоко Малина 4</v>
      </c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</row>
    <row r="404">
      <c r="A404" s="18" t="str">
        <f>IFERROR(__xludf.DUMMYFUNCTION("""COMPUTED_VALUE"""),"Апельсиновое драже")</f>
        <v>Апельсиновое драже</v>
      </c>
      <c r="B404" s="18" t="str">
        <f>IFERROR(__xludf.DUMMYFUNCTION("""COMPUTED_VALUE"""),"Бабл гам")</f>
        <v>Бабл гам</v>
      </c>
      <c r="C404" s="18" t="str">
        <f>IFERROR(__xludf.DUMMYFUNCTION("""COMPUTED_VALUE"""),"Виноградная конфета")</f>
        <v>Виноградная конфета</v>
      </c>
      <c r="D404" s="18" t="str">
        <f>IFERROR(__xludf.DUMMYFUNCTION("""COMPUTED_VALUE"""),"Даня кокос")</f>
        <v>Даня кокос</v>
      </c>
      <c r="E404" s="18" t="str">
        <f>IFERROR(__xludf.DUMMYFUNCTION("""COMPUTED_VALUE"""),"Земляника груша")</f>
        <v>Земляника груша</v>
      </c>
      <c r="F404" s="18" t="str">
        <f>IFERROR(__xludf.DUMMYFUNCTION("""COMPUTED_VALUE"""),"Кислый киви")</f>
        <v>Кислый киви</v>
      </c>
      <c r="G404" s="18" t="str">
        <f>IFERROR(__xludf.DUMMYFUNCTION("""COMPUTED_VALUE"""),"Кислый малиновый лимонад ")</f>
        <v>Кислый малиновый лимонад </v>
      </c>
      <c r="H404" s="18" t="str">
        <f>IFERROR(__xludf.DUMMYFUNCTION("""COMPUTED_VALUE"""),"Кола сода айс")</f>
        <v>Кола сода айс</v>
      </c>
      <c r="I404" s="18" t="str">
        <f>IFERROR(__xludf.DUMMYFUNCTION("""COMPUTED_VALUE"""),"Ледяной ананас")</f>
        <v>Ледяной ананас</v>
      </c>
      <c r="J404" s="18" t="str">
        <f>IFERROR(__xludf.DUMMYFUNCTION("""COMPUTED_VALUE"""),"Лимонные червячки ")</f>
        <v>Лимонные червячки </v>
      </c>
      <c r="K404" s="18" t="str">
        <f>IFERROR(__xludf.DUMMYFUNCTION("""COMPUTED_VALUE"""),"Манго апельсин")</f>
        <v>Манго апельсин</v>
      </c>
      <c r="L404" s="18" t="str">
        <f>IFERROR(__xludf.DUMMYFUNCTION("""COMPUTED_VALUE"""),"Смородина виноград")</f>
        <v>Смородина виноград</v>
      </c>
      <c r="M404" s="18" t="str">
        <f>IFERROR(__xludf.DUMMYFUNCTION("""COMPUTED_VALUE"""),"Яблочный холс")</f>
        <v>Яблочный холс</v>
      </c>
      <c r="N404" s="18" t="str">
        <f>IFERROR(__xludf.DUMMYFUNCTION("""COMPUTED_VALUE"""),"Ягодный смузи")</f>
        <v>Ягодный смузи</v>
      </c>
      <c r="O404" s="18" t="str">
        <f>IFERROR(__xludf.DUMMYFUNCTION("""COMPUTED_VALUE"""),"Ягодный энергетик")</f>
        <v>Ягодный энергетик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</row>
    <row r="405">
      <c r="A405" s="18" t="str">
        <f>IFERROR(__xludf.DUMMYFUNCTION("""COMPUTED_VALUE"""),"кислая земляника")</f>
        <v>кислая земляника</v>
      </c>
      <c r="B405" s="18" t="str">
        <f>IFERROR(__xludf.DUMMYFUNCTION("""COMPUTED_VALUE"""),"кислая фанта с черникой")</f>
        <v>кислая фанта с черникой</v>
      </c>
      <c r="C405" s="18" t="str">
        <f>IFERROR(__xludf.DUMMYFUNCTION("""COMPUTED_VALUE"""),"кислое харибо с колой и черешней")</f>
        <v>кислое харибо с колой и черешней</v>
      </c>
      <c r="D405" s="18" t="str">
        <f>IFERROR(__xludf.DUMMYFUNCTION("""COMPUTED_VALUE"""),"кислое яблочно клубничная шипучка")</f>
        <v>кислое яблочно клубничная шипучка</v>
      </c>
      <c r="E405" s="18" t="str">
        <f>IFERROR(__xludf.DUMMYFUNCTION("""COMPUTED_VALUE"""),"кислые желатинки маракуйя ананас")</f>
        <v>кислые желатинки маракуйя ананас</v>
      </c>
      <c r="F405" s="18" t="str">
        <f>IFERROR(__xludf.DUMMYFUNCTION("""COMPUTED_VALUE"""),"кислые ленточки маракуя манго")</f>
        <v>кислые ленточки маракуя манго</v>
      </c>
      <c r="G405" s="18" t="str">
        <f>IFERROR(__xludf.DUMMYFUNCTION("""COMPUTED_VALUE"""),"кислые мармеладные ягоды")</f>
        <v>кислые мармеладные ягоды</v>
      </c>
      <c r="H405" s="18" t="str">
        <f>IFERROR(__xludf.DUMMYFUNCTION("""COMPUTED_VALUE"""),"кислый виноград лайм")</f>
        <v>кислый виноград лайм</v>
      </c>
      <c r="I405" s="18" t="str">
        <f>IFERROR(__xludf.DUMMYFUNCTION("""COMPUTED_VALUE"""),"кислый грейпфрут с вишней")</f>
        <v>кислый грейпфрут с вишней</v>
      </c>
      <c r="J405" s="18" t="str">
        <f>IFERROR(__xludf.DUMMYFUNCTION("""COMPUTED_VALUE"""),"кислый леденец виноград киви яблоко")</f>
        <v>кислый леденец виноград киви яблоко</v>
      </c>
      <c r="K405" s="18" t="str">
        <f>IFERROR(__xludf.DUMMYFUNCTION("""COMPUTED_VALUE"""),"кислый лимонад арбуз лайм малина")</f>
        <v>кислый лимонад арбуз лайм малина</v>
      </c>
      <c r="L405" s="18" t="str">
        <f>IFERROR(__xludf.DUMMYFUNCTION("""COMPUTED_VALUE"""),"кислый персик клубника")</f>
        <v>кислый персик клубника</v>
      </c>
      <c r="M405" s="18" t="str">
        <f>IFERROR(__xludf.DUMMYFUNCTION("""COMPUTED_VALUE"""),"кислый яблочно лимонные колечки")</f>
        <v>кислый яблочно лимонные колечки</v>
      </c>
      <c r="N405" s="18" t="str">
        <f>IFERROR(__xludf.DUMMYFUNCTION("""COMPUTED_VALUE"""),"фанта апельсин с кислой малиной")</f>
        <v>фанта апельсин с кислой малиной</v>
      </c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</row>
    <row r="406">
      <c r="A406" s="18" t="str">
        <f>IFERROR(__xludf.DUMMYFUNCTION("""COMPUTED_VALUE"""),"Ягодный микс")</f>
        <v>Ягодный микс</v>
      </c>
      <c r="B406" s="18" t="str">
        <f>IFERROR(__xludf.DUMMYFUNCTION("""COMPUTED_VALUE"""),"Энергетик малина")</f>
        <v>Энергетик малина</v>
      </c>
      <c r="C406" s="18" t="str">
        <f>IFERROR(__xludf.DUMMYFUNCTION("""COMPUTED_VALUE"""),"Клубника арбуз")</f>
        <v>Клубника арбуз</v>
      </c>
      <c r="D406" s="18" t="str">
        <f>IFERROR(__xludf.DUMMYFUNCTION("""COMPUTED_VALUE"""),"Ежевика малина")</f>
        <v>Ежевика малина</v>
      </c>
      <c r="E406" s="18" t="str">
        <f>IFERROR(__xludf.DUMMYFUNCTION("""COMPUTED_VALUE"""),"Голубая малина виноград")</f>
        <v>Голубая малина виноград</v>
      </c>
      <c r="F406" s="18" t="str">
        <f>IFERROR(__xludf.DUMMYFUNCTION("""COMPUTED_VALUE"""),"Вишня яблоко")</f>
        <v>Вишня яблоко</v>
      </c>
      <c r="G406" s="18" t="str">
        <f>IFERROR(__xludf.DUMMYFUNCTION("""COMPUTED_VALUE"""),"Виноград лёд")</f>
        <v>Виноград лёд</v>
      </c>
      <c r="H406" s="18" t="str">
        <f>IFERROR(__xludf.DUMMYFUNCTION("""COMPUTED_VALUE"""),"Бабл гам")</f>
        <v>Бабл гам</v>
      </c>
      <c r="I406" s="18" t="str">
        <f>IFERROR(__xludf.DUMMYFUNCTION("""COMPUTED_VALUE"""),"Энергетик лайм")</f>
        <v>Энергетик лайм</v>
      </c>
      <c r="J406" s="18" t="str">
        <f>IFERROR(__xludf.DUMMYFUNCTION("""COMPUTED_VALUE"""),"Черника смородина айс")</f>
        <v>Черника смородина айс</v>
      </c>
      <c r="K406" s="18" t="str">
        <f>IFERROR(__xludf.DUMMYFUNCTION("""COMPUTED_VALUE"""),"Мохито клубничный лёд")</f>
        <v>Мохито клубничный лёд</v>
      </c>
      <c r="L406" s="18" t="str">
        <f>IFERROR(__xludf.DUMMYFUNCTION("""COMPUTED_VALUE"""),"Черная вишня лёд")</f>
        <v>Черная вишня лёд</v>
      </c>
      <c r="M406" s="18" t="str">
        <f>IFERROR(__xludf.DUMMYFUNCTION("""COMPUTED_VALUE"""),"Ананас кокос лёд")</f>
        <v>Ананас кокос лёд</v>
      </c>
      <c r="N406" s="18" t="str">
        <f>IFERROR(__xludf.DUMMYFUNCTION("""COMPUTED_VALUE"""),"Киви лёд")</f>
        <v>Киви лёд</v>
      </c>
      <c r="O406" s="18" t="str">
        <f>IFERROR(__xludf.DUMMYFUNCTION("""COMPUTED_VALUE"""),"Кислая клюква лёд")</f>
        <v>Кислая клюква лёд</v>
      </c>
      <c r="P406" s="18" t="str">
        <f>IFERROR(__xludf.DUMMYFUNCTION("""COMPUTED_VALUE"""),"Кислый скитлс лёд")</f>
        <v>Кислый скитлс лёд</v>
      </c>
      <c r="Q406" s="18" t="str">
        <f>IFERROR(__xludf.DUMMYFUNCTION("""COMPUTED_VALUE"""),"Клубника черника лёд")</f>
        <v>Клубника черника лёд</v>
      </c>
      <c r="R406" s="18" t="str">
        <f>IFERROR(__xludf.DUMMYFUNCTION("""COMPUTED_VALUE"""),"Малина смородина лёд")</f>
        <v>Малина смородина лёд</v>
      </c>
      <c r="S406" s="18" t="str">
        <f>IFERROR(__xludf.DUMMYFUNCTION("""COMPUTED_VALUE"""),"Манго лёд")</f>
        <v>Манго лёд</v>
      </c>
      <c r="T406" s="18" t="str">
        <f>IFERROR(__xludf.DUMMYFUNCTION("""COMPUTED_VALUE"""),"Малина вишня лёд")</f>
        <v>Малина вишня лёд</v>
      </c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</row>
    <row r="407">
      <c r="A407" s="18" t="str">
        <f>IFERROR(__xludf.DUMMYFUNCTION("""COMPUTED_VALUE"""),"Маракуйя с тропическими нотками")</f>
        <v>Маракуйя с тропическими нотками</v>
      </c>
      <c r="B407" s="18" t="str">
        <f>IFERROR(__xludf.DUMMYFUNCTION("""COMPUTED_VALUE"""),"Арбузный милкшейк")</f>
        <v>Арбузный милкшейк</v>
      </c>
      <c r="C407" s="18" t="str">
        <f>IFERROR(__xludf.DUMMYFUNCTION("""COMPUTED_VALUE"""),"Конфеты со вкусом винограда")</f>
        <v>Конфеты со вкусом винограда</v>
      </c>
      <c r="D407" s="18" t="str">
        <f>IFERROR(__xludf.DUMMYFUNCTION("""COMPUTED_VALUE"""),"Манго с апельсином и послевкусием гуавы")</f>
        <v>Манго с апельсином и послевкусием гуавы</v>
      </c>
      <c r="E407" s="18" t="str">
        <f>IFERROR(__xludf.DUMMYFUNCTION("""COMPUTED_VALUE"""),"Холодное сочетание мяты и конфет холс")</f>
        <v>Холодное сочетание мяты и конфет холс</v>
      </c>
      <c r="F407" s="18" t="str">
        <f>IFERROR(__xludf.DUMMYFUNCTION("""COMPUTED_VALUE"""),"Яблочные мармеладные червячки")</f>
        <v>Яблочные мармеладные червячки</v>
      </c>
      <c r="G40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07" s="18" t="str">
        <f>IFERROR(__xludf.DUMMYFUNCTION("""COMPUTED_VALUE"""),"Лимон лайм")</f>
        <v>Лимон лайм</v>
      </c>
      <c r="I407" s="18" t="str">
        <f>IFERROR(__xludf.DUMMYFUNCTION("""COMPUTED_VALUE"""),"Классика энергетика с кислой малиной")</f>
        <v>Классика энергетика с кислой малиной</v>
      </c>
      <c r="J407" s="18" t="str">
        <f>IFERROR(__xludf.DUMMYFUNCTION("""COMPUTED_VALUE"""),"Зеленое манго и смородина")</f>
        <v>Зеленое манго и смородина</v>
      </c>
      <c r="K407" s="18" t="str">
        <f>IFERROR(__xludf.DUMMYFUNCTION("""COMPUTED_VALUE"""),"Дуэт лемонграсса и сладкой малины")</f>
        <v>Дуэт лемонграсса и сладкой малины</v>
      </c>
      <c r="L407" s="18" t="str">
        <f>IFERROR(__xludf.DUMMYFUNCTION("""COMPUTED_VALUE"""),"Сладкий мармелад из черной смородины")</f>
        <v>Сладкий мармелад из черной смородины</v>
      </c>
      <c r="M407" s="18" t="str">
        <f>IFERROR(__xludf.DUMMYFUNCTION("""COMPUTED_VALUE"""),"Вишня кола")</f>
        <v>Вишня кола</v>
      </c>
      <c r="N407" s="18" t="str">
        <f>IFERROR(__xludf.DUMMYFUNCTION("""COMPUTED_VALUE"""),"Малина с кокосом")</f>
        <v>Малина с кокосом</v>
      </c>
      <c r="O407" s="18" t="str">
        <f>IFERROR(__xludf.DUMMYFUNCTION("""COMPUTED_VALUE"""),"Сладкие конфеты СКИТЛЗ и смородина")</f>
        <v>Сладкие конфеты СКИТЛЗ и смородина</v>
      </c>
      <c r="P407" s="18" t="str">
        <f>IFERROR(__xludf.DUMMYFUNCTION("""COMPUTED_VALUE"""),"Ежевичный лимонад")</f>
        <v>Ежевичный лимонад</v>
      </c>
      <c r="Q407" s="18" t="str">
        <f>IFERROR(__xludf.DUMMYFUNCTION("""COMPUTED_VALUE"""),"Дыня кокос")</f>
        <v>Дыня кокос</v>
      </c>
      <c r="R407" s="18" t="str">
        <f>IFERROR(__xludf.DUMMYFUNCTION("""COMPUTED_VALUE"""),"Земляничный бабл гам")</f>
        <v>Земляничный бабл гам</v>
      </c>
      <c r="S407" s="18" t="str">
        <f>IFERROR(__xludf.DUMMYFUNCTION("""COMPUTED_VALUE"""),"Лимонные леденцы")</f>
        <v>Лимонные леденцы</v>
      </c>
      <c r="T407" s="18" t="str">
        <f>IFERROR(__xludf.DUMMYFUNCTION("""COMPUTED_VALUE"""),"Экзотический фрукты")</f>
        <v>Экзотический фрукты</v>
      </c>
      <c r="U407" s="18" t="str">
        <f>IFERROR(__xludf.DUMMYFUNCTION("""COMPUTED_VALUE"""),"Личи виноград мята")</f>
        <v>Личи виноград мята</v>
      </c>
      <c r="V407" s="18" t="str">
        <f>IFERROR(__xludf.DUMMYFUNCTION("""COMPUTED_VALUE"""),"Черника малина мята")</f>
        <v>Черника малина мята</v>
      </c>
      <c r="W407" s="18" t="str">
        <f>IFERROR(__xludf.DUMMYFUNCTION("""COMPUTED_VALUE"""),"Абрикосовый йогурт")</f>
        <v>Абрикосовый йогурт</v>
      </c>
      <c r="X407" s="18" t="str">
        <f>IFERROR(__xludf.DUMMYFUNCTION("""COMPUTED_VALUE"""),"Арбуз лед")</f>
        <v>Арбуз лед</v>
      </c>
      <c r="Y407" s="18" t="str">
        <f>IFERROR(__xludf.DUMMYFUNCTION("""COMPUTED_VALUE"""),"Банан клубника лед")</f>
        <v>Банан клубника лед</v>
      </c>
      <c r="Z407" s="18" t="str">
        <f>IFERROR(__xludf.DUMMYFUNCTION("""COMPUTED_VALUE"""),"Арбузное мороженное")</f>
        <v>Арбузное мороженное</v>
      </c>
      <c r="AA407" s="18" t="str">
        <f>IFERROR(__xludf.DUMMYFUNCTION("""COMPUTED_VALUE"""),"Клубника малина жвачка")</f>
        <v>Клубника малина жвачка</v>
      </c>
      <c r="AB407" s="18" t="str">
        <f>IFERROR(__xludf.DUMMYFUNCTION("""COMPUTED_VALUE"""),"Клубничное мороженное")</f>
        <v>Клубничное мороженное</v>
      </c>
      <c r="AC407" s="18" t="str">
        <f>IFERROR(__xludf.DUMMYFUNCTION("""COMPUTED_VALUE"""),"Кола сода лед")</f>
        <v>Кола сода лед</v>
      </c>
      <c r="AD407" s="18" t="str">
        <f>IFERROR(__xludf.DUMMYFUNCTION("""COMPUTED_VALUE"""),"Банановый милкшейк")</f>
        <v>Банановый милкшейк</v>
      </c>
      <c r="AE407" s="18" t="str">
        <f>IFERROR(__xludf.DUMMYFUNCTION("""COMPUTED_VALUE"""),"Микс ягод лед")</f>
        <v>Микс ягод лед</v>
      </c>
      <c r="AF407" s="18" t="str">
        <f>IFERROR(__xludf.DUMMYFUNCTION("""COMPUTED_VALUE"""),"Брусничный морс")</f>
        <v>Брусничный морс</v>
      </c>
      <c r="AG407" s="18" t="str">
        <f>IFERROR(__xludf.DUMMYFUNCTION("""COMPUTED_VALUE"""),"Яблочный лимонад")</f>
        <v>Яблочный лимонад</v>
      </c>
      <c r="AH407" s="18" t="str">
        <f>IFERROR(__xludf.DUMMYFUNCTION("""COMPUTED_VALUE"""),"Лесные ягоды")</f>
        <v>Лесные ягоды</v>
      </c>
      <c r="AI407" s="18" t="str">
        <f>IFERROR(__xludf.DUMMYFUNCTION("""COMPUTED_VALUE"""),"Смородиновый лимонад")</f>
        <v>Смородиновый лимонад</v>
      </c>
      <c r="AJ407" s="18" t="str">
        <f>IFERROR(__xludf.DUMMYFUNCTION("""COMPUTED_VALUE"""),"Вишня лайм лед")</f>
        <v>Вишня лайм лед</v>
      </c>
      <c r="AK407" s="18" t="str">
        <f>IFERROR(__xludf.DUMMYFUNCTION("""COMPUTED_VALUE"""),"Лист виноград мята энергетик")</f>
        <v>Лист виноград мята энергетик</v>
      </c>
      <c r="AL407" s="18" t="str">
        <f>IFERROR(__xludf.DUMMYFUNCTION("""COMPUTED_VALUE"""),"Двойное яблоко лед")</f>
        <v>Двойное яблоко лед</v>
      </c>
      <c r="AM407" s="18" t="str">
        <f>IFERROR(__xludf.DUMMYFUNCTION("""COMPUTED_VALUE"""),"Смородиновый холс")</f>
        <v>Смородиновый холс</v>
      </c>
      <c r="AN407" s="18" t="str">
        <f>IFERROR(__xludf.DUMMYFUNCTION("""COMPUTED_VALUE"""),"Клубничное шампанское")</f>
        <v>Клубничное шампанское</v>
      </c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</row>
    <row r="408">
      <c r="A408" s="18" t="str">
        <f>IFERROR(__xludf.DUMMYFUNCTION("""COMPUTED_VALUE"""),"Малина вишня лёд")</f>
        <v>Малина вишня лёд</v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</row>
    <row r="409">
      <c r="A409" s="18" t="str">
        <f>IFERROR(__xludf.DUMMYFUNCTION("""COMPUTED_VALUE"""),"Малина вишня лёд")</f>
        <v>Малина вишня лёд</v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</row>
    <row r="410">
      <c r="A410" s="18" t="str">
        <f>IFERROR(__xludf.DUMMYFUNCTION("""COMPUTED_VALUE"""),"0.2")</f>
        <v>0.2</v>
      </c>
      <c r="B410" s="18" t="str">
        <f>IFERROR(__xludf.DUMMYFUNCTION("""COMPUTED_VALUE"""),"0.3")</f>
        <v>0.3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</row>
    <row r="411">
      <c r="A411" s="18" t="str">
        <f>IFERROR(__xludf.DUMMYFUNCTION("""COMPUTED_VALUE"""),"Ананас киви")</f>
        <v>Ананас киви</v>
      </c>
      <c r="B411" s="18" t="str">
        <f>IFERROR(__xludf.DUMMYFUNCTION("""COMPUTED_VALUE"""),"Арбузный смузи")</f>
        <v>Арбузный смузи</v>
      </c>
      <c r="C411" s="18" t="str">
        <f>IFERROR(__xludf.DUMMYFUNCTION("""COMPUTED_VALUE"""),"Виноградная фанта")</f>
        <v>Виноградная фанта</v>
      </c>
      <c r="D411" s="18" t="str">
        <f>IFERROR(__xludf.DUMMYFUNCTION("""COMPUTED_VALUE"""),"Вишневый морс")</f>
        <v>Вишневый морс</v>
      </c>
      <c r="E411" s="18" t="str">
        <f>IFERROR(__xludf.DUMMYFUNCTION("""COMPUTED_VALUE"""),"Гранатовый мармелад")</f>
        <v>Гранатовый мармелад</v>
      </c>
      <c r="F411" s="18" t="str">
        <f>IFERROR(__xludf.DUMMYFUNCTION("""COMPUTED_VALUE"""),"Грейпфрут киви")</f>
        <v>Грейпфрут киви</v>
      </c>
      <c r="G411" s="18" t="str">
        <f>IFERROR(__xludf.DUMMYFUNCTION("""COMPUTED_VALUE"""),"Ежевика мята")</f>
        <v>Ежевика мята</v>
      </c>
      <c r="H411" s="18" t="str">
        <f>IFERROR(__xludf.DUMMYFUNCTION("""COMPUTED_VALUE"""),"Киви манго")</f>
        <v>Киви манго</v>
      </c>
      <c r="I411" s="18" t="str">
        <f>IFERROR(__xludf.DUMMYFUNCTION("""COMPUTED_VALUE"""),"Клубника манго")</f>
        <v>Клубника манго</v>
      </c>
      <c r="J411" s="18" t="str">
        <f>IFERROR(__xludf.DUMMYFUNCTION("""COMPUTED_VALUE"""),"черника грейфрут ")</f>
        <v>черника грейфрут </v>
      </c>
      <c r="K411" s="18" t="str">
        <f>IFERROR(__xludf.DUMMYFUNCTION("""COMPUTED_VALUE"""),"Малина лайм")</f>
        <v>Малина лайм</v>
      </c>
      <c r="L411" s="18" t="str">
        <f>IFERROR(__xludf.DUMMYFUNCTION("""COMPUTED_VALUE"""),"Манго арбуз ")</f>
        <v>Манго арбуз </v>
      </c>
      <c r="M411" s="18" t="str">
        <f>IFERROR(__xludf.DUMMYFUNCTION("""COMPUTED_VALUE"""),"Малиновый чай с жасмином")</f>
        <v>Малиновый чай с жасмином</v>
      </c>
      <c r="N411" s="18" t="str">
        <f>IFERROR(__xludf.DUMMYFUNCTION("""COMPUTED_VALUE"""),"малина  апельсин ")</f>
        <v>малина  апельсин </v>
      </c>
      <c r="O411" s="18" t="str">
        <f>IFERROR(__xludf.DUMMYFUNCTION("""COMPUTED_VALUE"""),"Манго апельсин")</f>
        <v>Манго апельсин</v>
      </c>
      <c r="P411" s="18" t="str">
        <f>IFERROR(__xludf.DUMMYFUNCTION("""COMPUTED_VALUE"""),"Ред булл")</f>
        <v>Ред булл</v>
      </c>
      <c r="Q411" s="18" t="str">
        <f>IFERROR(__xludf.DUMMYFUNCTION("""COMPUTED_VALUE"""),"Спрайт")</f>
        <v>Спрайт</v>
      </c>
      <c r="R411" s="18" t="str">
        <f>IFERROR(__xludf.DUMMYFUNCTION("""COMPUTED_VALUE"""),"ананас клюква ")</f>
        <v>ананас клюква </v>
      </c>
      <c r="S411" s="18" t="str">
        <f>IFERROR(__xludf.DUMMYFUNCTION("""COMPUTED_VALUE"""),"Тархун")</f>
        <v>Тархун</v>
      </c>
      <c r="T411" s="18" t="str">
        <f>IFERROR(__xludf.DUMMYFUNCTION("""COMPUTED_VALUE"""),"алоэ Виноград ")</f>
        <v>алоэ Виноград </v>
      </c>
      <c r="U411" s="18" t="str">
        <f>IFERROR(__xludf.DUMMYFUNCTION("""COMPUTED_VALUE"""),"Фруктовая жвачка")</f>
        <v>Фруктовая жвачка</v>
      </c>
      <c r="V411" s="18" t="str">
        <f>IFERROR(__xludf.DUMMYFUNCTION("""COMPUTED_VALUE"""),"Холодная кола")</f>
        <v>Холодная кола</v>
      </c>
      <c r="W411" s="18" t="str">
        <f>IFERROR(__xludf.DUMMYFUNCTION("""COMPUTED_VALUE"""),"Черная смородина клюква")</f>
        <v>Черная смородина клюква</v>
      </c>
      <c r="X411" s="18" t="str">
        <f>IFERROR(__xludf.DUMMYFUNCTION("""COMPUTED_VALUE"""),"Черника арбуз")</f>
        <v>Черника арбуз</v>
      </c>
      <c r="Y411" s="18" t="str">
        <f>IFERROR(__xludf.DUMMYFUNCTION("""COMPUTED_VALUE"""),"Яблоко черника")</f>
        <v>Яблоко черника</v>
      </c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</row>
    <row r="412">
      <c r="A412" s="18" t="str">
        <f>IFERROR(__xludf.DUMMYFUNCTION("""COMPUTED_VALUE"""),"Апельсиновое драже")</f>
        <v>Апельсиновое драже</v>
      </c>
      <c r="B412" s="18" t="str">
        <f>IFERROR(__xludf.DUMMYFUNCTION("""COMPUTED_VALUE"""),"Бабл гам")</f>
        <v>Бабл гам</v>
      </c>
      <c r="C412" s="18" t="str">
        <f>IFERROR(__xludf.DUMMYFUNCTION("""COMPUTED_VALUE"""),"Виноградная конфета")</f>
        <v>Виноградная конфета</v>
      </c>
      <c r="D412" s="18" t="str">
        <f>IFERROR(__xludf.DUMMYFUNCTION("""COMPUTED_VALUE"""),"Даня кокос")</f>
        <v>Даня кокос</v>
      </c>
      <c r="E412" s="18" t="str">
        <f>IFERROR(__xludf.DUMMYFUNCTION("""COMPUTED_VALUE"""),"Земляника груша")</f>
        <v>Земляника груша</v>
      </c>
      <c r="F412" s="18" t="str">
        <f>IFERROR(__xludf.DUMMYFUNCTION("""COMPUTED_VALUE"""),"Кислый киви")</f>
        <v>Кислый киви</v>
      </c>
      <c r="G412" s="18" t="str">
        <f>IFERROR(__xludf.DUMMYFUNCTION("""COMPUTED_VALUE"""),"Кислый малиновый лимонад ")</f>
        <v>Кислый малиновый лимонад </v>
      </c>
      <c r="H412" s="18" t="str">
        <f>IFERROR(__xludf.DUMMYFUNCTION("""COMPUTED_VALUE"""),"Кола сода айс")</f>
        <v>Кола сода айс</v>
      </c>
      <c r="I412" s="18" t="str">
        <f>IFERROR(__xludf.DUMMYFUNCTION("""COMPUTED_VALUE"""),"Ледяной ананас")</f>
        <v>Ледяной ананас</v>
      </c>
      <c r="J412" s="18" t="str">
        <f>IFERROR(__xludf.DUMMYFUNCTION("""COMPUTED_VALUE"""),"Лимонные червячки ")</f>
        <v>Лимонные червячки </v>
      </c>
      <c r="K412" s="18" t="str">
        <f>IFERROR(__xludf.DUMMYFUNCTION("""COMPUTED_VALUE"""),"Манго апельсин")</f>
        <v>Манго апельсин</v>
      </c>
      <c r="L412" s="18" t="str">
        <f>IFERROR(__xludf.DUMMYFUNCTION("""COMPUTED_VALUE"""),"Смородина виноград")</f>
        <v>Смородина виноград</v>
      </c>
      <c r="M412" s="18" t="str">
        <f>IFERROR(__xludf.DUMMYFUNCTION("""COMPUTED_VALUE"""),"Яблочный холс")</f>
        <v>Яблочный холс</v>
      </c>
      <c r="N412" s="18" t="str">
        <f>IFERROR(__xludf.DUMMYFUNCTION("""COMPUTED_VALUE"""),"Ягодный смузи")</f>
        <v>Ягодный смузи</v>
      </c>
      <c r="O412" s="18" t="str">
        <f>IFERROR(__xludf.DUMMYFUNCTION("""COMPUTED_VALUE"""),"Ягодный энергетик")</f>
        <v>Ягодный энергетик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</row>
    <row r="413">
      <c r="A413" s="18" t="str">
        <f>IFERROR(__xludf.DUMMYFUNCTION("""COMPUTED_VALUE"""),"Апельсиновое драже")</f>
        <v>Апельсиновое драже</v>
      </c>
      <c r="B413" s="18" t="str">
        <f>IFERROR(__xludf.DUMMYFUNCTION("""COMPUTED_VALUE"""),"Бабл гам")</f>
        <v>Бабл гам</v>
      </c>
      <c r="C413" s="18" t="str">
        <f>IFERROR(__xludf.DUMMYFUNCTION("""COMPUTED_VALUE"""),"Виноградная конфета")</f>
        <v>Виноградная конфета</v>
      </c>
      <c r="D413" s="18" t="str">
        <f>IFERROR(__xludf.DUMMYFUNCTION("""COMPUTED_VALUE"""),"Даня кокос")</f>
        <v>Даня кокос</v>
      </c>
      <c r="E413" s="18" t="str">
        <f>IFERROR(__xludf.DUMMYFUNCTION("""COMPUTED_VALUE"""),"Земляника груша")</f>
        <v>Земляника груша</v>
      </c>
      <c r="F413" s="18" t="str">
        <f>IFERROR(__xludf.DUMMYFUNCTION("""COMPUTED_VALUE"""),"Кислый киви")</f>
        <v>Кислый киви</v>
      </c>
      <c r="G413" s="18" t="str">
        <f>IFERROR(__xludf.DUMMYFUNCTION("""COMPUTED_VALUE"""),"Кислый малиновый лимонад ")</f>
        <v>Кислый малиновый лимонад </v>
      </c>
      <c r="H413" s="18" t="str">
        <f>IFERROR(__xludf.DUMMYFUNCTION("""COMPUTED_VALUE"""),"Кола сода айс")</f>
        <v>Кола сода айс</v>
      </c>
      <c r="I413" s="18" t="str">
        <f>IFERROR(__xludf.DUMMYFUNCTION("""COMPUTED_VALUE"""),"Ледяной ананас")</f>
        <v>Ледяной ананас</v>
      </c>
      <c r="J413" s="18" t="str">
        <f>IFERROR(__xludf.DUMMYFUNCTION("""COMPUTED_VALUE"""),"Лимонные червячки ")</f>
        <v>Лимонные червячки </v>
      </c>
      <c r="K413" s="18" t="str">
        <f>IFERROR(__xludf.DUMMYFUNCTION("""COMPUTED_VALUE"""),"Манго апельсин")</f>
        <v>Манго апельсин</v>
      </c>
      <c r="L413" s="18" t="str">
        <f>IFERROR(__xludf.DUMMYFUNCTION("""COMPUTED_VALUE"""),"Смородина виноград")</f>
        <v>Смородина виноград</v>
      </c>
      <c r="M413" s="18" t="str">
        <f>IFERROR(__xludf.DUMMYFUNCTION("""COMPUTED_VALUE"""),"Яблочный холс")</f>
        <v>Яблочный холс</v>
      </c>
      <c r="N413" s="18" t="str">
        <f>IFERROR(__xludf.DUMMYFUNCTION("""COMPUTED_VALUE"""),"Ягодный смузи")</f>
        <v>Ягодный смузи</v>
      </c>
      <c r="O413" s="18" t="str">
        <f>IFERROR(__xludf.DUMMYFUNCTION("""COMPUTED_VALUE"""),"Ягодный энергетик")</f>
        <v>Ягодный энергетик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</row>
    <row r="414">
      <c r="A414" s="18" t="str">
        <f>IFERROR(__xludf.DUMMYFUNCTION("""COMPUTED_VALUE"""),"Малина вишня лёд")</f>
        <v>Малина вишня лёд</v>
      </c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</row>
    <row r="445">
      <c r="A445" s="18" t="str">
        <f>IFERROR(__xludf.DUMMYFUNCTION("""COMPUTED_VALUE"""),"Арбуз Малина ")</f>
        <v>Арбуз Малина </v>
      </c>
      <c r="B445" s="18" t="str">
        <f>IFERROR(__xludf.DUMMYFUNCTION("""COMPUTED_VALUE"""),"Банан Кокос ")</f>
        <v>Банан Кокос </v>
      </c>
      <c r="C445" s="18" t="str">
        <f>IFERROR(__xludf.DUMMYFUNCTION("""COMPUTED_VALUE"""),"Барбарисовый Энергетик ")</f>
        <v>Барбарисовый Энергетик </v>
      </c>
      <c r="D445" s="18" t="str">
        <f>IFERROR(__xludf.DUMMYFUNCTION("""COMPUTED_VALUE"""),"Виноградный Энергетик")</f>
        <v>Виноградный Энергетик</v>
      </c>
      <c r="E445" s="18" t="str">
        <f>IFERROR(__xludf.DUMMYFUNCTION("""COMPUTED_VALUE"""),"Гранат Клубника ")</f>
        <v>Гранат Клубника </v>
      </c>
      <c r="F445" s="18" t="str">
        <f>IFERROR(__xludf.DUMMYFUNCTION("""COMPUTED_VALUE"""),"Гранат Смородина ")</f>
        <v>Гранат Смородина </v>
      </c>
      <c r="G445" s="18" t="str">
        <f>IFERROR(__xludf.DUMMYFUNCTION("""COMPUTED_VALUE"""),"Грейпфрутовый Швепс ")</f>
        <v>Грейпфрутовый Швепс </v>
      </c>
      <c r="H445" s="18" t="str">
        <f>IFERROR(__xludf.DUMMYFUNCTION("""COMPUTED_VALUE"""),"Земляника Драгонфрут ")</f>
        <v>Земляника Драгонфрут </v>
      </c>
      <c r="I445" s="18" t="str">
        <f>IFERROR(__xludf.DUMMYFUNCTION("""COMPUTED_VALUE"""),"Киви Личи ")</f>
        <v>Киви Личи </v>
      </c>
      <c r="J445" s="18" t="str">
        <f>IFERROR(__xludf.DUMMYFUNCTION("""COMPUTED_VALUE"""),"Киви Маракуйя Гуава ")</f>
        <v>Киви Маракуйя Гуава </v>
      </c>
      <c r="K445" s="18" t="str">
        <f>IFERROR(__xludf.DUMMYFUNCTION("""COMPUTED_VALUE"""),"Клубника Банан ")</f>
        <v>Клубника Банан </v>
      </c>
      <c r="L445" s="18" t="str">
        <f>IFERROR(__xludf.DUMMYFUNCTION("""COMPUTED_VALUE"""),"Клубника Вишня ")</f>
        <v>Клубника Вишня </v>
      </c>
      <c r="M445" s="18" t="str">
        <f>IFERROR(__xludf.DUMMYFUNCTION("""COMPUTED_VALUE"""),"Клубника Земляника ")</f>
        <v>Клубника Земляника </v>
      </c>
      <c r="N445" s="18" t="str">
        <f>IFERROR(__xludf.DUMMYFUNCTION("""COMPUTED_VALUE"""),"Клубничный Мохито ")</f>
        <v>Клубничный Мохито </v>
      </c>
      <c r="O445" s="18" t="str">
        <f>IFERROR(__xludf.DUMMYFUNCTION("""COMPUTED_VALUE"""),"Манго Грейпфрут ")</f>
        <v>Манго Грейпфрут </v>
      </c>
      <c r="P445" s="18" t="str">
        <f>IFERROR(__xludf.DUMMYFUNCTION("""COMPUTED_VALUE"""),"Манго Персик Личи ")</f>
        <v>Манго Персик Личи </v>
      </c>
      <c r="Q445" s="18" t="str">
        <f>IFERROR(__xludf.DUMMYFUNCTION("""COMPUTED_VALUE"""),"Персик Бабл Гам ")</f>
        <v>Персик Бабл Гам </v>
      </c>
      <c r="R445" s="18" t="str">
        <f>IFERROR(__xludf.DUMMYFUNCTION("""COMPUTED_VALUE"""),"Садовые Ягоды ")</f>
        <v>Садовые Ягоды </v>
      </c>
      <c r="S445" s="18" t="str">
        <f>IFERROR(__xludf.DUMMYFUNCTION("""COMPUTED_VALUE"""),"Скитлс Лимон Лайм 2")</f>
        <v>Скитлс Лимон Лайм 2</v>
      </c>
      <c r="T445" s="18" t="str">
        <f>IFERROR(__xludf.DUMMYFUNCTION("""COMPUTED_VALUE"""),"Смородина Мармелад 1")</f>
        <v>Смородина Мармелад 1</v>
      </c>
      <c r="U445" s="18" t="str">
        <f>IFERROR(__xludf.DUMMYFUNCTION("""COMPUTED_VALUE"""),"Темная Вишня 1")</f>
        <v>Темная Вишня 1</v>
      </c>
      <c r="V445" s="18" t="str">
        <f>IFERROR(__xludf.DUMMYFUNCTION("""COMPUTED_VALUE"""),"Фруктовые Пластинки 1")</f>
        <v>Фруктовые Пластинки 1</v>
      </c>
      <c r="W445" s="18" t="str">
        <f>IFERROR(__xludf.DUMMYFUNCTION("""COMPUTED_VALUE"""),"Черника Ежевика 1")</f>
        <v>Черника Ежевика 1</v>
      </c>
      <c r="X445" s="18" t="str">
        <f>IFERROR(__xludf.DUMMYFUNCTION("""COMPUTED_VALUE"""),"Черника Малина 1")</f>
        <v>Черника Малина 1</v>
      </c>
      <c r="Y445" s="18" t="str">
        <f>IFERROR(__xludf.DUMMYFUNCTION("""COMPUTED_VALUE"""),"Черника Мята 2")</f>
        <v>Черника Мята 2</v>
      </c>
      <c r="Z445" s="18" t="str">
        <f>IFERROR(__xludf.DUMMYFUNCTION("""COMPUTED_VALUE"""),"Яблоко Виноград 2")</f>
        <v>Яблоко Виноград 2</v>
      </c>
      <c r="AA445" s="18" t="str">
        <f>IFERROR(__xludf.DUMMYFUNCTION("""COMPUTED_VALUE"""),"Яблоко Малина 4")</f>
        <v>Яблоко Малина 4</v>
      </c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</row>
    <row r="446">
      <c r="A446" s="18" t="str">
        <f>IFERROR(__xludf.DUMMYFUNCTION("""COMPUTED_VALUE"""),"0.4")</f>
        <v>0.4</v>
      </c>
      <c r="B446" s="18" t="str">
        <f>IFERROR(__xludf.DUMMYFUNCTION("""COMPUTED_VALUE"""),"0.6")</f>
        <v>0.6</v>
      </c>
      <c r="C446" s="18" t="str">
        <f>IFERROR(__xludf.DUMMYFUNCTION("""COMPUTED_VALUE"""),"0.7")</f>
        <v>0.7</v>
      </c>
      <c r="D446" s="18" t="str">
        <f>IFERROR(__xludf.DUMMYFUNCTION("""COMPUTED_VALUE"""),"0.8")</f>
        <v>0.8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</row>
    <row r="447">
      <c r="A447" s="18" t="str">
        <f>IFERROR(__xludf.DUMMYFUNCTION("""COMPUTED_VALUE"""),"Маракуйя с тропическими нотками")</f>
        <v>Маракуйя с тропическими нотками</v>
      </c>
      <c r="B447" s="18" t="str">
        <f>IFERROR(__xludf.DUMMYFUNCTION("""COMPUTED_VALUE"""),"Арбузный милкшейк")</f>
        <v>Арбузный милкшейк</v>
      </c>
      <c r="C447" s="18" t="str">
        <f>IFERROR(__xludf.DUMMYFUNCTION("""COMPUTED_VALUE"""),"Конфеты со вкусом винограда")</f>
        <v>Конфеты со вкусом винограда</v>
      </c>
      <c r="D447" s="18" t="str">
        <f>IFERROR(__xludf.DUMMYFUNCTION("""COMPUTED_VALUE"""),"Манго с апельсином и послевкусием гуавы")</f>
        <v>Манго с апельсином и послевкусием гуавы</v>
      </c>
      <c r="E447" s="18" t="str">
        <f>IFERROR(__xludf.DUMMYFUNCTION("""COMPUTED_VALUE"""),"Холодное сочетание мяты и конфет холс")</f>
        <v>Холодное сочетание мяты и конфет холс</v>
      </c>
      <c r="F447" s="18" t="str">
        <f>IFERROR(__xludf.DUMMYFUNCTION("""COMPUTED_VALUE"""),"Яблочные мармеладные червячки")</f>
        <v>Яблочные мармеладные червячки</v>
      </c>
      <c r="G44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47" s="18" t="str">
        <f>IFERROR(__xludf.DUMMYFUNCTION("""COMPUTED_VALUE"""),"Лимон лайм")</f>
        <v>Лимон лайм</v>
      </c>
      <c r="I447" s="18" t="str">
        <f>IFERROR(__xludf.DUMMYFUNCTION("""COMPUTED_VALUE"""),"Классика энергетика с кислой малиной")</f>
        <v>Классика энергетика с кислой малиной</v>
      </c>
      <c r="J447" s="18" t="str">
        <f>IFERROR(__xludf.DUMMYFUNCTION("""COMPUTED_VALUE"""),"Зеленое манго и смородина")</f>
        <v>Зеленое манго и смородина</v>
      </c>
      <c r="K447" s="18" t="str">
        <f>IFERROR(__xludf.DUMMYFUNCTION("""COMPUTED_VALUE"""),"Дуэт лемонграсса и сладкой малины")</f>
        <v>Дуэт лемонграсса и сладкой малины</v>
      </c>
      <c r="L447" s="18" t="str">
        <f>IFERROR(__xludf.DUMMYFUNCTION("""COMPUTED_VALUE"""),"Сладкий мармелад из черной смородины")</f>
        <v>Сладкий мармелад из черной смородины</v>
      </c>
      <c r="M447" s="18" t="str">
        <f>IFERROR(__xludf.DUMMYFUNCTION("""COMPUTED_VALUE"""),"Вишня кола")</f>
        <v>Вишня кола</v>
      </c>
      <c r="N447" s="18" t="str">
        <f>IFERROR(__xludf.DUMMYFUNCTION("""COMPUTED_VALUE"""),"Малина с кокосом")</f>
        <v>Малина с кокосом</v>
      </c>
      <c r="O447" s="18" t="str">
        <f>IFERROR(__xludf.DUMMYFUNCTION("""COMPUTED_VALUE"""),"Сладкие конфеты СКИТЛЗ и смородина")</f>
        <v>Сладкие конфеты СКИТЛЗ и смородина</v>
      </c>
      <c r="P447" s="18" t="str">
        <f>IFERROR(__xludf.DUMMYFUNCTION("""COMPUTED_VALUE"""),"Ежевичный лимонад")</f>
        <v>Ежевичный лимонад</v>
      </c>
      <c r="Q447" s="18" t="str">
        <f>IFERROR(__xludf.DUMMYFUNCTION("""COMPUTED_VALUE"""),"Дыня кокос")</f>
        <v>Дыня кокос</v>
      </c>
      <c r="R447" s="18" t="str">
        <f>IFERROR(__xludf.DUMMYFUNCTION("""COMPUTED_VALUE"""),"Земляничный бабл гам")</f>
        <v>Земляничный бабл гам</v>
      </c>
      <c r="S447" s="18" t="str">
        <f>IFERROR(__xludf.DUMMYFUNCTION("""COMPUTED_VALUE"""),"Лимонные леденцы")</f>
        <v>Лимонные леденцы</v>
      </c>
      <c r="T447" s="18" t="str">
        <f>IFERROR(__xludf.DUMMYFUNCTION("""COMPUTED_VALUE"""),"Экзотический фрукты")</f>
        <v>Экзотический фрукты</v>
      </c>
      <c r="U447" s="18" t="str">
        <f>IFERROR(__xludf.DUMMYFUNCTION("""COMPUTED_VALUE"""),"Личи виноград мята")</f>
        <v>Личи виноград мята</v>
      </c>
      <c r="V447" s="18" t="str">
        <f>IFERROR(__xludf.DUMMYFUNCTION("""COMPUTED_VALUE"""),"Черника малина мята")</f>
        <v>Черника малина мята</v>
      </c>
      <c r="W447" s="18" t="str">
        <f>IFERROR(__xludf.DUMMYFUNCTION("""COMPUTED_VALUE"""),"Абрикосовый йогурт")</f>
        <v>Абрикосовый йогурт</v>
      </c>
      <c r="X447" s="18" t="str">
        <f>IFERROR(__xludf.DUMMYFUNCTION("""COMPUTED_VALUE"""),"Арбуз лед")</f>
        <v>Арбуз лед</v>
      </c>
      <c r="Y447" s="18" t="str">
        <f>IFERROR(__xludf.DUMMYFUNCTION("""COMPUTED_VALUE"""),"Банан клубника лед")</f>
        <v>Банан клубника лед</v>
      </c>
      <c r="Z447" s="18" t="str">
        <f>IFERROR(__xludf.DUMMYFUNCTION("""COMPUTED_VALUE"""),"Арбузное мороженное")</f>
        <v>Арбузное мороженное</v>
      </c>
      <c r="AA447" s="18" t="str">
        <f>IFERROR(__xludf.DUMMYFUNCTION("""COMPUTED_VALUE"""),"Клубника малина жвачка")</f>
        <v>Клубника малина жвачка</v>
      </c>
      <c r="AB447" s="18" t="str">
        <f>IFERROR(__xludf.DUMMYFUNCTION("""COMPUTED_VALUE"""),"Клубничное мороженное")</f>
        <v>Клубничное мороженное</v>
      </c>
      <c r="AC447" s="18" t="str">
        <f>IFERROR(__xludf.DUMMYFUNCTION("""COMPUTED_VALUE"""),"Кола сода лед")</f>
        <v>Кола сода лед</v>
      </c>
      <c r="AD447" s="18" t="str">
        <f>IFERROR(__xludf.DUMMYFUNCTION("""COMPUTED_VALUE"""),"Банановый милкшейк")</f>
        <v>Банановый милкшейк</v>
      </c>
      <c r="AE447" s="18" t="str">
        <f>IFERROR(__xludf.DUMMYFUNCTION("""COMPUTED_VALUE"""),"Микс ягод лед")</f>
        <v>Микс ягод лед</v>
      </c>
      <c r="AF447" s="18" t="str">
        <f>IFERROR(__xludf.DUMMYFUNCTION("""COMPUTED_VALUE"""),"Брусничный морс")</f>
        <v>Брусничный морс</v>
      </c>
      <c r="AG447" s="18" t="str">
        <f>IFERROR(__xludf.DUMMYFUNCTION("""COMPUTED_VALUE"""),"Яблочный лимонад")</f>
        <v>Яблочный лимонад</v>
      </c>
      <c r="AH447" s="18" t="str">
        <f>IFERROR(__xludf.DUMMYFUNCTION("""COMPUTED_VALUE"""),"Лесные ягоды")</f>
        <v>Лесные ягоды</v>
      </c>
      <c r="AI447" s="18" t="str">
        <f>IFERROR(__xludf.DUMMYFUNCTION("""COMPUTED_VALUE"""),"Смородиновый лимонад")</f>
        <v>Смородиновый лимонад</v>
      </c>
      <c r="AJ447" s="18" t="str">
        <f>IFERROR(__xludf.DUMMYFUNCTION("""COMPUTED_VALUE"""),"Вишня лайм лед")</f>
        <v>Вишня лайм лед</v>
      </c>
      <c r="AK447" s="18" t="str">
        <f>IFERROR(__xludf.DUMMYFUNCTION("""COMPUTED_VALUE"""),"Лист виноград мята энергетик")</f>
        <v>Лист виноград мята энергетик</v>
      </c>
      <c r="AL447" s="18" t="str">
        <f>IFERROR(__xludf.DUMMYFUNCTION("""COMPUTED_VALUE"""),"Двойное яблоко лед")</f>
        <v>Двойное яблоко лед</v>
      </c>
      <c r="AM447" s="18" t="str">
        <f>IFERROR(__xludf.DUMMYFUNCTION("""COMPUTED_VALUE"""),"Смородиновый холс")</f>
        <v>Смородиновый холс</v>
      </c>
      <c r="AN447" s="18" t="str">
        <f>IFERROR(__xludf.DUMMYFUNCTION("""COMPUTED_VALUE"""),"Клубничное шампанское")</f>
        <v>Клубничное шампанское</v>
      </c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</row>
    <row r="448">
      <c r="A448" s="18" t="str">
        <f>IFERROR(__xludf.DUMMYFUNCTION("""COMPUTED_VALUE"""),"Ягодный микс")</f>
        <v>Ягодный микс</v>
      </c>
      <c r="B448" s="18" t="str">
        <f>IFERROR(__xludf.DUMMYFUNCTION("""COMPUTED_VALUE"""),"Энергетик малина")</f>
        <v>Энергетик малина</v>
      </c>
      <c r="C448" s="18" t="str">
        <f>IFERROR(__xludf.DUMMYFUNCTION("""COMPUTED_VALUE"""),"Клубника арбуз")</f>
        <v>Клубника арбуз</v>
      </c>
      <c r="D448" s="18" t="str">
        <f>IFERROR(__xludf.DUMMYFUNCTION("""COMPUTED_VALUE"""),"Ежевика малина")</f>
        <v>Ежевика малина</v>
      </c>
      <c r="E448" s="18" t="str">
        <f>IFERROR(__xludf.DUMMYFUNCTION("""COMPUTED_VALUE"""),"Голубая малина виноград")</f>
        <v>Голубая малина виноград</v>
      </c>
      <c r="F448" s="18" t="str">
        <f>IFERROR(__xludf.DUMMYFUNCTION("""COMPUTED_VALUE"""),"Вишня яблоко")</f>
        <v>Вишня яблоко</v>
      </c>
      <c r="G448" s="18" t="str">
        <f>IFERROR(__xludf.DUMMYFUNCTION("""COMPUTED_VALUE"""),"Виноград лёд")</f>
        <v>Виноград лёд</v>
      </c>
      <c r="H448" s="18" t="str">
        <f>IFERROR(__xludf.DUMMYFUNCTION("""COMPUTED_VALUE"""),"Бабл гам")</f>
        <v>Бабл гам</v>
      </c>
      <c r="I448" s="18" t="str">
        <f>IFERROR(__xludf.DUMMYFUNCTION("""COMPUTED_VALUE"""),"Энергетик лайм")</f>
        <v>Энергетик лайм</v>
      </c>
      <c r="J448" s="18" t="str">
        <f>IFERROR(__xludf.DUMMYFUNCTION("""COMPUTED_VALUE"""),"Черника смородина айс")</f>
        <v>Черника смородина айс</v>
      </c>
      <c r="K448" s="18" t="str">
        <f>IFERROR(__xludf.DUMMYFUNCTION("""COMPUTED_VALUE"""),"Мохито клубничный лёд")</f>
        <v>Мохито клубничный лёд</v>
      </c>
      <c r="L448" s="18" t="str">
        <f>IFERROR(__xludf.DUMMYFUNCTION("""COMPUTED_VALUE"""),"Черная вишня лёд")</f>
        <v>Черная вишня лёд</v>
      </c>
      <c r="M448" s="18" t="str">
        <f>IFERROR(__xludf.DUMMYFUNCTION("""COMPUTED_VALUE"""),"Ананас кокос лёд")</f>
        <v>Ананас кокос лёд</v>
      </c>
      <c r="N448" s="18" t="str">
        <f>IFERROR(__xludf.DUMMYFUNCTION("""COMPUTED_VALUE"""),"Киви лёд")</f>
        <v>Киви лёд</v>
      </c>
      <c r="O448" s="18" t="str">
        <f>IFERROR(__xludf.DUMMYFUNCTION("""COMPUTED_VALUE"""),"Кислая клюква лёд")</f>
        <v>Кислая клюква лёд</v>
      </c>
      <c r="P448" s="18" t="str">
        <f>IFERROR(__xludf.DUMMYFUNCTION("""COMPUTED_VALUE"""),"Кислый скитлс лёд")</f>
        <v>Кислый скитлс лёд</v>
      </c>
      <c r="Q448" s="18" t="str">
        <f>IFERROR(__xludf.DUMMYFUNCTION("""COMPUTED_VALUE"""),"Клубника черника лёд")</f>
        <v>Клубника черника лёд</v>
      </c>
      <c r="R448" s="18" t="str">
        <f>IFERROR(__xludf.DUMMYFUNCTION("""COMPUTED_VALUE"""),"Малина смородина лёд")</f>
        <v>Малина смородина лёд</v>
      </c>
      <c r="S448" s="18" t="str">
        <f>IFERROR(__xludf.DUMMYFUNCTION("""COMPUTED_VALUE"""),"Манго лёд")</f>
        <v>Манго лёд</v>
      </c>
      <c r="T448" s="18" t="str">
        <f>IFERROR(__xludf.DUMMYFUNCTION("""COMPUTED_VALUE"""),"Малина вишня лёд")</f>
        <v>Малина вишня лёд</v>
      </c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</row>
    <row r="449">
      <c r="A449" s="18" t="str">
        <f>IFERROR(__xludf.DUMMYFUNCTION("""COMPUTED_VALUE"""),"Маракуйя с тропическими нотками")</f>
        <v>Маракуйя с тропическими нотками</v>
      </c>
      <c r="B449" s="18" t="str">
        <f>IFERROR(__xludf.DUMMYFUNCTION("""COMPUTED_VALUE"""),"Арбузный милкшейк")</f>
        <v>Арбузный милкшейк</v>
      </c>
      <c r="C449" s="18" t="str">
        <f>IFERROR(__xludf.DUMMYFUNCTION("""COMPUTED_VALUE"""),"Конфеты со вкусом винограда")</f>
        <v>Конфеты со вкусом винограда</v>
      </c>
      <c r="D449" s="18" t="str">
        <f>IFERROR(__xludf.DUMMYFUNCTION("""COMPUTED_VALUE"""),"Манго с апельсином и послевкусием гуавы")</f>
        <v>Манго с апельсином и послевкусием гуавы</v>
      </c>
      <c r="E449" s="18" t="str">
        <f>IFERROR(__xludf.DUMMYFUNCTION("""COMPUTED_VALUE"""),"Холодное сочетание мяты и конфет холс")</f>
        <v>Холодное сочетание мяты и конфет холс</v>
      </c>
      <c r="F449" s="18" t="str">
        <f>IFERROR(__xludf.DUMMYFUNCTION("""COMPUTED_VALUE"""),"Яблочные мармеладные червячки")</f>
        <v>Яблочные мармеладные червячки</v>
      </c>
      <c r="G44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49" s="18" t="str">
        <f>IFERROR(__xludf.DUMMYFUNCTION("""COMPUTED_VALUE"""),"Лимон лайм")</f>
        <v>Лимон лайм</v>
      </c>
      <c r="I449" s="18" t="str">
        <f>IFERROR(__xludf.DUMMYFUNCTION("""COMPUTED_VALUE"""),"Классика энергетика с кислой малиной")</f>
        <v>Классика энергетика с кислой малиной</v>
      </c>
      <c r="J449" s="18" t="str">
        <f>IFERROR(__xludf.DUMMYFUNCTION("""COMPUTED_VALUE"""),"Зеленое манго и смородина")</f>
        <v>Зеленое манго и смородина</v>
      </c>
      <c r="K449" s="18" t="str">
        <f>IFERROR(__xludf.DUMMYFUNCTION("""COMPUTED_VALUE"""),"Дуэт лемонграсса и сладкой малины")</f>
        <v>Дуэт лемонграсса и сладкой малины</v>
      </c>
      <c r="L449" s="18" t="str">
        <f>IFERROR(__xludf.DUMMYFUNCTION("""COMPUTED_VALUE"""),"Сладкий мармелад из черной смородины")</f>
        <v>Сладкий мармелад из черной смородины</v>
      </c>
      <c r="M449" s="18" t="str">
        <f>IFERROR(__xludf.DUMMYFUNCTION("""COMPUTED_VALUE"""),"Вишня кола")</f>
        <v>Вишня кола</v>
      </c>
      <c r="N449" s="18" t="str">
        <f>IFERROR(__xludf.DUMMYFUNCTION("""COMPUTED_VALUE"""),"Малина с кокосом")</f>
        <v>Малина с кокосом</v>
      </c>
      <c r="O449" s="18" t="str">
        <f>IFERROR(__xludf.DUMMYFUNCTION("""COMPUTED_VALUE"""),"Сладкие конфеты СКИТЛЗ и смородина")</f>
        <v>Сладкие конфеты СКИТЛЗ и смородина</v>
      </c>
      <c r="P449" s="18" t="str">
        <f>IFERROR(__xludf.DUMMYFUNCTION("""COMPUTED_VALUE"""),"Ежевичный лимонад")</f>
        <v>Ежевичный лимонад</v>
      </c>
      <c r="Q449" s="18" t="str">
        <f>IFERROR(__xludf.DUMMYFUNCTION("""COMPUTED_VALUE"""),"Дыня кокос")</f>
        <v>Дыня кокос</v>
      </c>
      <c r="R449" s="18" t="str">
        <f>IFERROR(__xludf.DUMMYFUNCTION("""COMPUTED_VALUE"""),"Земляничный бабл гам")</f>
        <v>Земляничный бабл гам</v>
      </c>
      <c r="S449" s="18" t="str">
        <f>IFERROR(__xludf.DUMMYFUNCTION("""COMPUTED_VALUE"""),"Лимонные леденцы")</f>
        <v>Лимонные леденцы</v>
      </c>
      <c r="T449" s="18" t="str">
        <f>IFERROR(__xludf.DUMMYFUNCTION("""COMPUTED_VALUE"""),"Экзотический фрукты")</f>
        <v>Экзотический фрукты</v>
      </c>
      <c r="U449" s="18" t="str">
        <f>IFERROR(__xludf.DUMMYFUNCTION("""COMPUTED_VALUE"""),"Личи виноград мята")</f>
        <v>Личи виноград мята</v>
      </c>
      <c r="V449" s="18" t="str">
        <f>IFERROR(__xludf.DUMMYFUNCTION("""COMPUTED_VALUE"""),"Черника малина мята")</f>
        <v>Черника малина мята</v>
      </c>
      <c r="W449" s="18" t="str">
        <f>IFERROR(__xludf.DUMMYFUNCTION("""COMPUTED_VALUE"""),"Абрикосовый йогурт")</f>
        <v>Абрикосовый йогурт</v>
      </c>
      <c r="X449" s="18" t="str">
        <f>IFERROR(__xludf.DUMMYFUNCTION("""COMPUTED_VALUE"""),"Арбуз лед")</f>
        <v>Арбуз лед</v>
      </c>
      <c r="Y449" s="18" t="str">
        <f>IFERROR(__xludf.DUMMYFUNCTION("""COMPUTED_VALUE"""),"Банан клубника лед")</f>
        <v>Банан клубника лед</v>
      </c>
      <c r="Z449" s="18" t="str">
        <f>IFERROR(__xludf.DUMMYFUNCTION("""COMPUTED_VALUE"""),"Арбузное мороженное")</f>
        <v>Арбузное мороженное</v>
      </c>
      <c r="AA449" s="18" t="str">
        <f>IFERROR(__xludf.DUMMYFUNCTION("""COMPUTED_VALUE"""),"Клубника малина жвачка")</f>
        <v>Клубника малина жвачка</v>
      </c>
      <c r="AB449" s="18" t="str">
        <f>IFERROR(__xludf.DUMMYFUNCTION("""COMPUTED_VALUE"""),"Клубничное мороженное")</f>
        <v>Клубничное мороженное</v>
      </c>
      <c r="AC449" s="18" t="str">
        <f>IFERROR(__xludf.DUMMYFUNCTION("""COMPUTED_VALUE"""),"Кола сода лед")</f>
        <v>Кола сода лед</v>
      </c>
      <c r="AD449" s="18" t="str">
        <f>IFERROR(__xludf.DUMMYFUNCTION("""COMPUTED_VALUE"""),"Банановый милкшейк")</f>
        <v>Банановый милкшейк</v>
      </c>
      <c r="AE449" s="18" t="str">
        <f>IFERROR(__xludf.DUMMYFUNCTION("""COMPUTED_VALUE"""),"Микс ягод лед")</f>
        <v>Микс ягод лед</v>
      </c>
      <c r="AF449" s="18" t="str">
        <f>IFERROR(__xludf.DUMMYFUNCTION("""COMPUTED_VALUE"""),"Брусничный морс")</f>
        <v>Брусничный морс</v>
      </c>
      <c r="AG449" s="18" t="str">
        <f>IFERROR(__xludf.DUMMYFUNCTION("""COMPUTED_VALUE"""),"Яблочный лимонад")</f>
        <v>Яблочный лимонад</v>
      </c>
      <c r="AH449" s="18" t="str">
        <f>IFERROR(__xludf.DUMMYFUNCTION("""COMPUTED_VALUE"""),"Лесные ягоды")</f>
        <v>Лесные ягоды</v>
      </c>
      <c r="AI449" s="18" t="str">
        <f>IFERROR(__xludf.DUMMYFUNCTION("""COMPUTED_VALUE"""),"Смородиновый лимонад")</f>
        <v>Смородиновый лимонад</v>
      </c>
      <c r="AJ449" s="18" t="str">
        <f>IFERROR(__xludf.DUMMYFUNCTION("""COMPUTED_VALUE"""),"Вишня лайм лед")</f>
        <v>Вишня лайм лед</v>
      </c>
      <c r="AK449" s="18" t="str">
        <f>IFERROR(__xludf.DUMMYFUNCTION("""COMPUTED_VALUE"""),"Лист виноград мята энергетик")</f>
        <v>Лист виноград мята энергетик</v>
      </c>
      <c r="AL449" s="18" t="str">
        <f>IFERROR(__xludf.DUMMYFUNCTION("""COMPUTED_VALUE"""),"Двойное яблоко лед")</f>
        <v>Двойное яблоко лед</v>
      </c>
      <c r="AM449" s="18" t="str">
        <f>IFERROR(__xludf.DUMMYFUNCTION("""COMPUTED_VALUE"""),"Смородиновый холс")</f>
        <v>Смородиновый холс</v>
      </c>
      <c r="AN449" s="18" t="str">
        <f>IFERROR(__xludf.DUMMYFUNCTION("""COMPUTED_VALUE"""),"Клубничное шампанское")</f>
        <v>Клубничное шампанское</v>
      </c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</row>
    <row r="450">
      <c r="A450" s="18" t="str">
        <f>IFERROR(__xludf.DUMMYFUNCTION("""COMPUTED_VALUE"""),"0.4")</f>
        <v>0.4</v>
      </c>
      <c r="B450" s="18" t="str">
        <f>IFERROR(__xludf.DUMMYFUNCTION("""COMPUTED_VALUE"""),"0.6")</f>
        <v>0.6</v>
      </c>
      <c r="C450" s="18" t="str">
        <f>IFERROR(__xludf.DUMMYFUNCTION("""COMPUTED_VALUE"""),"0.7")</f>
        <v>0.7</v>
      </c>
      <c r="D450" s="18" t="str">
        <f>IFERROR(__xludf.DUMMYFUNCTION("""COMPUTED_VALUE"""),"0.8")</f>
        <v>0.8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</row>
    <row r="451">
      <c r="A451" s="18" t="str">
        <f>IFERROR(__xludf.DUMMYFUNCTION("""COMPUTED_VALUE"""),"кислая земляника")</f>
        <v>кислая земляника</v>
      </c>
      <c r="B451" s="18" t="str">
        <f>IFERROR(__xludf.DUMMYFUNCTION("""COMPUTED_VALUE"""),"кислая фанта с черникой")</f>
        <v>кислая фанта с черникой</v>
      </c>
      <c r="C451" s="18" t="str">
        <f>IFERROR(__xludf.DUMMYFUNCTION("""COMPUTED_VALUE"""),"кислое харибо с колой и черешней")</f>
        <v>кислое харибо с колой и черешней</v>
      </c>
      <c r="D451" s="18" t="str">
        <f>IFERROR(__xludf.DUMMYFUNCTION("""COMPUTED_VALUE"""),"кислое яблочно клубничная шипучка")</f>
        <v>кислое яблочно клубничная шипучка</v>
      </c>
      <c r="E451" s="18" t="str">
        <f>IFERROR(__xludf.DUMMYFUNCTION("""COMPUTED_VALUE"""),"кислые желатинки маракуйя ананас")</f>
        <v>кислые желатинки маракуйя ананас</v>
      </c>
      <c r="F451" s="18" t="str">
        <f>IFERROR(__xludf.DUMMYFUNCTION("""COMPUTED_VALUE"""),"кислые ленточки маракуя манго")</f>
        <v>кислые ленточки маракуя манго</v>
      </c>
      <c r="G451" s="18" t="str">
        <f>IFERROR(__xludf.DUMMYFUNCTION("""COMPUTED_VALUE"""),"кислые мармеладные ягоды")</f>
        <v>кислые мармеладные ягоды</v>
      </c>
      <c r="H451" s="18" t="str">
        <f>IFERROR(__xludf.DUMMYFUNCTION("""COMPUTED_VALUE"""),"кислый виноград лайм")</f>
        <v>кислый виноград лайм</v>
      </c>
      <c r="I451" s="18" t="str">
        <f>IFERROR(__xludf.DUMMYFUNCTION("""COMPUTED_VALUE"""),"кислый грейпфрут с вишней")</f>
        <v>кислый грейпфрут с вишней</v>
      </c>
      <c r="J451" s="18" t="str">
        <f>IFERROR(__xludf.DUMMYFUNCTION("""COMPUTED_VALUE"""),"кислый леденец виноград киви яблоко")</f>
        <v>кислый леденец виноград киви яблоко</v>
      </c>
      <c r="K451" s="18" t="str">
        <f>IFERROR(__xludf.DUMMYFUNCTION("""COMPUTED_VALUE"""),"кислый лимонад арбуз лайм малина")</f>
        <v>кислый лимонад арбуз лайм малина</v>
      </c>
      <c r="L451" s="18" t="str">
        <f>IFERROR(__xludf.DUMMYFUNCTION("""COMPUTED_VALUE"""),"кислый персик клубника")</f>
        <v>кислый персик клубника</v>
      </c>
      <c r="M451" s="18" t="str">
        <f>IFERROR(__xludf.DUMMYFUNCTION("""COMPUTED_VALUE"""),"кислый яблочно лимонные колечки")</f>
        <v>кислый яблочно лимонные колечки</v>
      </c>
      <c r="N451" s="18" t="str">
        <f>IFERROR(__xludf.DUMMYFUNCTION("""COMPUTED_VALUE"""),"фанта апельсин с кислой малиной")</f>
        <v>фанта апельсин с кислой малиной</v>
      </c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</row>
    <row r="452">
      <c r="A452" s="18" t="str">
        <f>IFERROR(__xludf.DUMMYFUNCTION("""COMPUTED_VALUE"""),"Ягодный микс")</f>
        <v>Ягодный микс</v>
      </c>
      <c r="B452" s="18" t="str">
        <f>IFERROR(__xludf.DUMMYFUNCTION("""COMPUTED_VALUE"""),"Энергетик малина")</f>
        <v>Энергетик малина</v>
      </c>
      <c r="C452" s="18" t="str">
        <f>IFERROR(__xludf.DUMMYFUNCTION("""COMPUTED_VALUE"""),"Клубника арбуз")</f>
        <v>Клубника арбуз</v>
      </c>
      <c r="D452" s="18" t="str">
        <f>IFERROR(__xludf.DUMMYFUNCTION("""COMPUTED_VALUE"""),"Ежевика малина")</f>
        <v>Ежевика малина</v>
      </c>
      <c r="E452" s="18" t="str">
        <f>IFERROR(__xludf.DUMMYFUNCTION("""COMPUTED_VALUE"""),"Голубая малина виноград")</f>
        <v>Голубая малина виноград</v>
      </c>
      <c r="F452" s="18" t="str">
        <f>IFERROR(__xludf.DUMMYFUNCTION("""COMPUTED_VALUE"""),"Вишня яблоко")</f>
        <v>Вишня яблоко</v>
      </c>
      <c r="G452" s="18" t="str">
        <f>IFERROR(__xludf.DUMMYFUNCTION("""COMPUTED_VALUE"""),"Виноград лёд")</f>
        <v>Виноград лёд</v>
      </c>
      <c r="H452" s="18" t="str">
        <f>IFERROR(__xludf.DUMMYFUNCTION("""COMPUTED_VALUE"""),"Бабл гам")</f>
        <v>Бабл гам</v>
      </c>
      <c r="I452" s="18" t="str">
        <f>IFERROR(__xludf.DUMMYFUNCTION("""COMPUTED_VALUE"""),"Энергетик лайм")</f>
        <v>Энергетик лайм</v>
      </c>
      <c r="J452" s="18" t="str">
        <f>IFERROR(__xludf.DUMMYFUNCTION("""COMPUTED_VALUE"""),"Черника смородина айс")</f>
        <v>Черника смородина айс</v>
      </c>
      <c r="K452" s="18" t="str">
        <f>IFERROR(__xludf.DUMMYFUNCTION("""COMPUTED_VALUE"""),"Мохито клубничный лёд")</f>
        <v>Мохито клубничный лёд</v>
      </c>
      <c r="L452" s="18" t="str">
        <f>IFERROR(__xludf.DUMMYFUNCTION("""COMPUTED_VALUE"""),"Черная вишня лёд")</f>
        <v>Черная вишня лёд</v>
      </c>
      <c r="M452" s="18" t="str">
        <f>IFERROR(__xludf.DUMMYFUNCTION("""COMPUTED_VALUE"""),"Ананас кокос лёд")</f>
        <v>Ананас кокос лёд</v>
      </c>
      <c r="N452" s="18" t="str">
        <f>IFERROR(__xludf.DUMMYFUNCTION("""COMPUTED_VALUE"""),"Киви лёд")</f>
        <v>Киви лёд</v>
      </c>
      <c r="O452" s="18" t="str">
        <f>IFERROR(__xludf.DUMMYFUNCTION("""COMPUTED_VALUE"""),"Кислая клюква лёд")</f>
        <v>Кислая клюква лёд</v>
      </c>
      <c r="P452" s="18" t="str">
        <f>IFERROR(__xludf.DUMMYFUNCTION("""COMPUTED_VALUE"""),"Кислый скитлс лёд")</f>
        <v>Кислый скитлс лёд</v>
      </c>
      <c r="Q452" s="18" t="str">
        <f>IFERROR(__xludf.DUMMYFUNCTION("""COMPUTED_VALUE"""),"Клубника черника лёд")</f>
        <v>Клубника черника лёд</v>
      </c>
      <c r="R452" s="18" t="str">
        <f>IFERROR(__xludf.DUMMYFUNCTION("""COMPUTED_VALUE"""),"Малина смородина лёд")</f>
        <v>Малина смородина лёд</v>
      </c>
      <c r="S452" s="18" t="str">
        <f>IFERROR(__xludf.DUMMYFUNCTION("""COMPUTED_VALUE"""),"Манго лёд")</f>
        <v>Манго лёд</v>
      </c>
      <c r="T452" s="18" t="str">
        <f>IFERROR(__xludf.DUMMYFUNCTION("""COMPUTED_VALUE"""),"Малина вишня лёд")</f>
        <v>Малина вишня лёд</v>
      </c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</row>
    <row r="453">
      <c r="A453" s="18" t="str">
        <f>IFERROR(__xludf.DUMMYFUNCTION("""COMPUTED_VALUE"""),"Ананас киви")</f>
        <v>Ананас киви</v>
      </c>
      <c r="B453" s="18" t="str">
        <f>IFERROR(__xludf.DUMMYFUNCTION("""COMPUTED_VALUE"""),"Арбузный смузи")</f>
        <v>Арбузный смузи</v>
      </c>
      <c r="C453" s="18" t="str">
        <f>IFERROR(__xludf.DUMMYFUNCTION("""COMPUTED_VALUE"""),"Виноградная фанта")</f>
        <v>Виноградная фанта</v>
      </c>
      <c r="D453" s="18" t="str">
        <f>IFERROR(__xludf.DUMMYFUNCTION("""COMPUTED_VALUE"""),"Вишневый морс")</f>
        <v>Вишневый морс</v>
      </c>
      <c r="E453" s="18" t="str">
        <f>IFERROR(__xludf.DUMMYFUNCTION("""COMPUTED_VALUE"""),"Гранатовый мармелад")</f>
        <v>Гранатовый мармелад</v>
      </c>
      <c r="F453" s="18" t="str">
        <f>IFERROR(__xludf.DUMMYFUNCTION("""COMPUTED_VALUE"""),"Грейпфрут киви")</f>
        <v>Грейпфрут киви</v>
      </c>
      <c r="G453" s="18" t="str">
        <f>IFERROR(__xludf.DUMMYFUNCTION("""COMPUTED_VALUE"""),"Ежевика мята")</f>
        <v>Ежевика мята</v>
      </c>
      <c r="H453" s="18" t="str">
        <f>IFERROR(__xludf.DUMMYFUNCTION("""COMPUTED_VALUE"""),"Киви манго")</f>
        <v>Киви манго</v>
      </c>
      <c r="I453" s="18" t="str">
        <f>IFERROR(__xludf.DUMMYFUNCTION("""COMPUTED_VALUE"""),"Клубника манго")</f>
        <v>Клубника манго</v>
      </c>
      <c r="J453" s="18" t="str">
        <f>IFERROR(__xludf.DUMMYFUNCTION("""COMPUTED_VALUE"""),"черника грейфрут ")</f>
        <v>черника грейфрут </v>
      </c>
      <c r="K453" s="18" t="str">
        <f>IFERROR(__xludf.DUMMYFUNCTION("""COMPUTED_VALUE"""),"Малина лайм")</f>
        <v>Малина лайм</v>
      </c>
      <c r="L453" s="18" t="str">
        <f>IFERROR(__xludf.DUMMYFUNCTION("""COMPUTED_VALUE"""),"Манго арбуз ")</f>
        <v>Манго арбуз </v>
      </c>
      <c r="M453" s="18" t="str">
        <f>IFERROR(__xludf.DUMMYFUNCTION("""COMPUTED_VALUE"""),"Малиновый чай с жасмином")</f>
        <v>Малиновый чай с жасмином</v>
      </c>
      <c r="N453" s="18" t="str">
        <f>IFERROR(__xludf.DUMMYFUNCTION("""COMPUTED_VALUE"""),"малина  апельсин ")</f>
        <v>малина  апельсин </v>
      </c>
      <c r="O453" s="18" t="str">
        <f>IFERROR(__xludf.DUMMYFUNCTION("""COMPUTED_VALUE"""),"Манго апельсин")</f>
        <v>Манго апельсин</v>
      </c>
      <c r="P453" s="18" t="str">
        <f>IFERROR(__xludf.DUMMYFUNCTION("""COMPUTED_VALUE"""),"Ред булл")</f>
        <v>Ред булл</v>
      </c>
      <c r="Q453" s="18" t="str">
        <f>IFERROR(__xludf.DUMMYFUNCTION("""COMPUTED_VALUE"""),"Спрайт")</f>
        <v>Спрайт</v>
      </c>
      <c r="R453" s="18" t="str">
        <f>IFERROR(__xludf.DUMMYFUNCTION("""COMPUTED_VALUE"""),"ананас клюква ")</f>
        <v>ананас клюква </v>
      </c>
      <c r="S453" s="18" t="str">
        <f>IFERROR(__xludf.DUMMYFUNCTION("""COMPUTED_VALUE"""),"Тархун")</f>
        <v>Тархун</v>
      </c>
      <c r="T453" s="18" t="str">
        <f>IFERROR(__xludf.DUMMYFUNCTION("""COMPUTED_VALUE"""),"алоэ Виноград ")</f>
        <v>алоэ Виноград </v>
      </c>
      <c r="U453" s="18" t="str">
        <f>IFERROR(__xludf.DUMMYFUNCTION("""COMPUTED_VALUE"""),"Фруктовая жвачка")</f>
        <v>Фруктовая жвачка</v>
      </c>
      <c r="V453" s="18" t="str">
        <f>IFERROR(__xludf.DUMMYFUNCTION("""COMPUTED_VALUE"""),"Холодная кола")</f>
        <v>Холодная кола</v>
      </c>
      <c r="W453" s="18" t="str">
        <f>IFERROR(__xludf.DUMMYFUNCTION("""COMPUTED_VALUE"""),"Черная смородина клюква")</f>
        <v>Черная смородина клюква</v>
      </c>
      <c r="X453" s="18" t="str">
        <f>IFERROR(__xludf.DUMMYFUNCTION("""COMPUTED_VALUE"""),"Черника арбуз")</f>
        <v>Черника арбуз</v>
      </c>
      <c r="Y453" s="18" t="str">
        <f>IFERROR(__xludf.DUMMYFUNCTION("""COMPUTED_VALUE"""),"Яблоко черника")</f>
        <v>Яблоко черника</v>
      </c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</row>
    <row r="454">
      <c r="A454" s="18" t="str">
        <f>IFERROR(__xludf.DUMMYFUNCTION("""COMPUTED_VALUE"""),"0.4")</f>
        <v>0.4</v>
      </c>
      <c r="B454" s="18" t="str">
        <f>IFERROR(__xludf.DUMMYFUNCTION("""COMPUTED_VALUE"""),"0.6")</f>
        <v>0.6</v>
      </c>
      <c r="C454" s="18" t="str">
        <f>IFERROR(__xludf.DUMMYFUNCTION("""COMPUTED_VALUE"""),"0.7")</f>
        <v>0.7</v>
      </c>
      <c r="D454" s="18" t="str">
        <f>IFERROR(__xludf.DUMMYFUNCTION("""COMPUTED_VALUE"""),"0.8")</f>
        <v>0.8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</row>
    <row r="455">
      <c r="A455" s="18" t="str">
        <f>IFERROR(__xludf.DUMMYFUNCTION("""COMPUTED_VALUE"""),"Кислый малиново-грейпфрутовый швепс")</f>
        <v>Кислый малиново-грейпфрутовый швепс</v>
      </c>
      <c r="B455" s="18" t="str">
        <f>IFERROR(__xludf.DUMMYFUNCTION("""COMPUTED_VALUE"""),"Ананас апельсин")</f>
        <v>Ананас апельсин</v>
      </c>
      <c r="C455" s="18" t="str">
        <f>IFERROR(__xludf.DUMMYFUNCTION("""COMPUTED_VALUE"""),"Пинаколада")</f>
        <v>Пинаколада</v>
      </c>
      <c r="D455" s="18" t="str">
        <f>IFERROR(__xludf.DUMMYFUNCTION("""COMPUTED_VALUE"""),"Мятный бабл гам")</f>
        <v>Мятный бабл гам</v>
      </c>
      <c r="E455" s="18" t="str">
        <f>IFERROR(__xludf.DUMMYFUNCTION("""COMPUTED_VALUE"""),"Мянго драгонфрут")</f>
        <v>Мянго драгонфрут</v>
      </c>
      <c r="F455" s="18" t="str">
        <f>IFERROR(__xludf.DUMMYFUNCTION("""COMPUTED_VALUE"""),"Клубничная фанта")</f>
        <v>Клубничная фанта</v>
      </c>
      <c r="G455" s="18" t="str">
        <f>IFERROR(__xludf.DUMMYFUNCTION("""COMPUTED_VALUE"""),"Клубничная арбуз")</f>
        <v>Клубничная арбуз</v>
      </c>
      <c r="H455" s="18" t="str">
        <f>IFERROR(__xludf.DUMMYFUNCTION("""COMPUTED_VALUE"""),"Кислый скитлс")</f>
        <v>Кислый скитлс</v>
      </c>
      <c r="I455" s="18" t="str">
        <f>IFERROR(__xludf.DUMMYFUNCTION("""COMPUTED_VALUE"""),"Кислый лайм арбуз")</f>
        <v>Кислый лайм арбуз</v>
      </c>
      <c r="J455" s="18" t="str">
        <f>IFERROR(__xludf.DUMMYFUNCTION("""COMPUTED_VALUE"""),"Тропический банан")</f>
        <v>Тропический банан</v>
      </c>
      <c r="K455" s="18" t="str">
        <f>IFERROR(__xludf.DUMMYFUNCTION("""COMPUTED_VALUE"""),"Яблочный энергетик")</f>
        <v>Яблочный энергетик</v>
      </c>
      <c r="L455" s="18" t="str">
        <f>IFERROR(__xludf.DUMMYFUNCTION("""COMPUTED_VALUE"""),"Барбарисовый лимонад")</f>
        <v>Барбарисовый лимонад</v>
      </c>
      <c r="M455" s="18" t="str">
        <f>IFERROR(__xludf.DUMMYFUNCTION("""COMPUTED_VALUE"""),"Лимонад виноград вишня")</f>
        <v>Лимонад виноград вишня</v>
      </c>
      <c r="N455" s="18" t="str">
        <f>IFERROR(__xludf.DUMMYFUNCTION("""COMPUTED_VALUE"""),"Розовый лимонад")</f>
        <v>Розовый лимонад</v>
      </c>
      <c r="O455" s="18" t="str">
        <f>IFERROR(__xludf.DUMMYFUNCTION("""COMPUTED_VALUE"""),"Двойной манго")</f>
        <v>Двойной манго</v>
      </c>
      <c r="P455" s="18" t="str">
        <f>IFERROR(__xludf.DUMMYFUNCTION("""COMPUTED_VALUE"""),"Лесные ягоды ")</f>
        <v>Лесные ягоды </v>
      </c>
      <c r="Q455" s="18" t="str">
        <f>IFERROR(__xludf.DUMMYFUNCTION("""COMPUTED_VALUE"""),"Ежевика малина ")</f>
        <v>Ежевика малина </v>
      </c>
      <c r="R455" s="18" t="str">
        <f>IFERROR(__xludf.DUMMYFUNCTION("""COMPUTED_VALUE"""),"Смородиновый лимонад")</f>
        <v>Смородиновый лимонад</v>
      </c>
      <c r="S455" s="18" t="str">
        <f>IFERROR(__xludf.DUMMYFUNCTION("""COMPUTED_VALUE"""),"Кола вишня")</f>
        <v>Кола вишня</v>
      </c>
      <c r="T455" s="18" t="str">
        <f>IFERROR(__xludf.DUMMYFUNCTION("""COMPUTED_VALUE"""),"Манго арбуз")</f>
        <v>Манго арбуз</v>
      </c>
      <c r="U455" s="18" t="str">
        <f>IFERROR(__xludf.DUMMYFUNCTION("""COMPUTED_VALUE"""),"Алоэ виноград")</f>
        <v>Алоэ виноград</v>
      </c>
      <c r="V455" s="18" t="str">
        <f>IFERROR(__xludf.DUMMYFUNCTION("""COMPUTED_VALUE"""),"Банан клубника")</f>
        <v>Банан клубника</v>
      </c>
      <c r="W455" s="18" t="str">
        <f>IFERROR(__xludf.DUMMYFUNCTION("""COMPUTED_VALUE"""),"Малиновый мармелад")</f>
        <v>Малиновый мармелад</v>
      </c>
      <c r="X455" s="18" t="str">
        <f>IFERROR(__xludf.DUMMYFUNCTION("""COMPUTED_VALUE"""),"Клубника киви")</f>
        <v>Клубника киви</v>
      </c>
      <c r="Y455" s="18" t="str">
        <f>IFERROR(__xludf.DUMMYFUNCTION("""COMPUTED_VALUE"""),"Клюква лайм")</f>
        <v>Клюква лайм</v>
      </c>
      <c r="Z455" s="18" t="str">
        <f>IFERROR(__xludf.DUMMYFUNCTION("""COMPUTED_VALUE"""),"Гуава ананас")</f>
        <v>Гуава ананас</v>
      </c>
      <c r="AA455" s="18" t="str">
        <f>IFERROR(__xludf.DUMMYFUNCTION("""COMPUTED_VALUE"""),"Морс")</f>
        <v>Морс</v>
      </c>
      <c r="AB455" s="18" t="str">
        <f>IFERROR(__xludf.DUMMYFUNCTION("""COMPUTED_VALUE"""),"Красный апельсин")</f>
        <v>Красный апельсин</v>
      </c>
      <c r="AC455" s="18" t="str">
        <f>IFERROR(__xludf.DUMMYFUNCTION("""COMPUTED_VALUE"""),"Арбузная жвачка")</f>
        <v>Арбузная жвачка</v>
      </c>
      <c r="AD455" s="18" t="str">
        <f>IFERROR(__xludf.DUMMYFUNCTION("""COMPUTED_VALUE"""),"Смородина Виноград")</f>
        <v>Смородина Виноград</v>
      </c>
      <c r="AE455" s="18" t="str">
        <f>IFERROR(__xludf.DUMMYFUNCTION("""COMPUTED_VALUE"""),"Гранатовая Мармелад")</f>
        <v>Гранатовая Мармелад</v>
      </c>
      <c r="AF455" s="18" t="str">
        <f>IFERROR(__xludf.DUMMYFUNCTION("""COMPUTED_VALUE"""),"Яблоко Киви")</f>
        <v>Яблоко Киви</v>
      </c>
      <c r="AG455" s="18" t="str">
        <f>IFERROR(__xludf.DUMMYFUNCTION("""COMPUTED_VALUE"""),"Клубника Ежевика")</f>
        <v>Клубника Ежевика</v>
      </c>
      <c r="AH455" s="18" t="str">
        <f>IFERROR(__xludf.DUMMYFUNCTION("""COMPUTED_VALUE"""),"Клубничный Коктейль")</f>
        <v>Клубничный Коктейль</v>
      </c>
      <c r="AI455" s="18" t="str">
        <f>IFERROR(__xludf.DUMMYFUNCTION("""COMPUTED_VALUE"""),"Клюква Земляника ")</f>
        <v>Клюква Земляника </v>
      </c>
      <c r="AJ455" s="18" t="str">
        <f>IFERROR(__xludf.DUMMYFUNCTION("""COMPUTED_VALUE"""),"Какос Дыня")</f>
        <v>Какос Дыня</v>
      </c>
      <c r="AK455" s="18" t="str">
        <f>IFERROR(__xludf.DUMMYFUNCTION("""COMPUTED_VALUE"""),"Маракуйя мандарин")</f>
        <v>Маракуйя мандарин</v>
      </c>
      <c r="AL455" s="18" t="str">
        <f>IFERROR(__xludf.DUMMYFUNCTION("""COMPUTED_VALUE"""),"Персик кактус")</f>
        <v>Персик кактус</v>
      </c>
      <c r="AM455" s="18" t="str">
        <f>IFERROR(__xludf.DUMMYFUNCTION("""COMPUTED_VALUE"""),"Спрайт")</f>
        <v>Спрайт</v>
      </c>
      <c r="AN455" s="18" t="str">
        <f>IFERROR(__xludf.DUMMYFUNCTION("""COMPUTED_VALUE"""),"Черничная фанта")</f>
        <v>Черничная фанта</v>
      </c>
      <c r="AO455" s="18" t="str">
        <f>IFERROR(__xludf.DUMMYFUNCTION("""COMPUTED_VALUE"""),"Ягодная жвачка")</f>
        <v>Ягодная жвачка</v>
      </c>
      <c r="AP455" s="18" t="str">
        <f>IFERROR(__xludf.DUMMYFUNCTION("""COMPUTED_VALUE"""),"Ягодный энергетик")</f>
        <v>Ягодный энергетик</v>
      </c>
      <c r="AQ455" s="18" t="str">
        <f>IFERROR(__xludf.DUMMYFUNCTION("""COMPUTED_VALUE"""),"Ягодный пунш ")</f>
        <v>Ягодный пунш </v>
      </c>
      <c r="AR455" s="18" t="str">
        <f>IFERROR(__xludf.DUMMYFUNCTION("""COMPUTED_VALUE"""),"Виноградный холс")</f>
        <v>Виноградный холс</v>
      </c>
      <c r="AS455" s="18" t="str">
        <f>IFERROR(__xludf.DUMMYFUNCTION("""COMPUTED_VALUE"""),"Грейпфрут смородина")</f>
        <v>Грейпфрут смородина</v>
      </c>
      <c r="AT455" s="18" t="str">
        <f>IFERROR(__xludf.DUMMYFUNCTION("""COMPUTED_VALUE"""),"Дыня персик")</f>
        <v>Дыня персик</v>
      </c>
      <c r="AU455" s="18" t="str">
        <f>IFERROR(__xludf.DUMMYFUNCTION("""COMPUTED_VALUE"""),"Земляника виноград")</f>
        <v>Земляника виноград</v>
      </c>
      <c r="AV455" s="18" t="str">
        <f>IFERROR(__xludf.DUMMYFUNCTION("""COMPUTED_VALUE"""),"Киви маракуйя гуава")</f>
        <v>Киви маракуйя гуава</v>
      </c>
      <c r="AW455" s="18" t="str">
        <f>IFERROR(__xludf.DUMMYFUNCTION("""COMPUTED_VALUE"""),"Кислые вишнёвые червячки")</f>
        <v>Кислые вишнёвые червячки</v>
      </c>
      <c r="AX455" s="18" t="str">
        <f>IFERROR(__xludf.DUMMYFUNCTION("""COMPUTED_VALUE"""),"Кислые чернично-малиновое червячки")</f>
        <v>Кислые чернично-малиновое червячки</v>
      </c>
    </row>
    <row r="456">
      <c r="A456" s="18" t="str">
        <f>IFERROR(__xludf.DUMMYFUNCTION("""COMPUTED_VALUE"""),"0.4")</f>
        <v>0.4</v>
      </c>
      <c r="B456" s="18" t="str">
        <f>IFERROR(__xludf.DUMMYFUNCTION("""COMPUTED_VALUE"""),"0.6")</f>
        <v>0.6</v>
      </c>
      <c r="C456" s="18" t="str">
        <f>IFERROR(__xludf.DUMMYFUNCTION("""COMPUTED_VALUE"""),"0.7")</f>
        <v>0.7</v>
      </c>
      <c r="D456" s="18" t="str">
        <f>IFERROR(__xludf.DUMMYFUNCTION("""COMPUTED_VALUE"""),"0.8")</f>
        <v>0.8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</row>
    <row r="457">
      <c r="A457" s="18" t="str">
        <f>IFERROR(__xludf.DUMMYFUNCTION("""COMPUTED_VALUE"""),"кислая земляника")</f>
        <v>кислая земляника</v>
      </c>
      <c r="B457" s="18" t="str">
        <f>IFERROR(__xludf.DUMMYFUNCTION("""COMPUTED_VALUE"""),"кислая фанта с черникой")</f>
        <v>кислая фанта с черникой</v>
      </c>
      <c r="C457" s="18" t="str">
        <f>IFERROR(__xludf.DUMMYFUNCTION("""COMPUTED_VALUE"""),"кислое харибо с колой и черешней")</f>
        <v>кислое харибо с колой и черешней</v>
      </c>
      <c r="D457" s="18" t="str">
        <f>IFERROR(__xludf.DUMMYFUNCTION("""COMPUTED_VALUE"""),"кислое яблочно клубничная шипучка")</f>
        <v>кислое яблочно клубничная шипучка</v>
      </c>
      <c r="E457" s="18" t="str">
        <f>IFERROR(__xludf.DUMMYFUNCTION("""COMPUTED_VALUE"""),"кислые желатинки маракуйя ананас")</f>
        <v>кислые желатинки маракуйя ананас</v>
      </c>
      <c r="F457" s="18" t="str">
        <f>IFERROR(__xludf.DUMMYFUNCTION("""COMPUTED_VALUE"""),"кислые ленточки маракуя манго")</f>
        <v>кислые ленточки маракуя манго</v>
      </c>
      <c r="G457" s="18" t="str">
        <f>IFERROR(__xludf.DUMMYFUNCTION("""COMPUTED_VALUE"""),"кислые мармеладные ягоды")</f>
        <v>кислые мармеладные ягоды</v>
      </c>
      <c r="H457" s="18" t="str">
        <f>IFERROR(__xludf.DUMMYFUNCTION("""COMPUTED_VALUE"""),"кислый виноград лайм")</f>
        <v>кислый виноград лайм</v>
      </c>
      <c r="I457" s="18" t="str">
        <f>IFERROR(__xludf.DUMMYFUNCTION("""COMPUTED_VALUE"""),"кислый грейпфрут с вишней")</f>
        <v>кислый грейпфрут с вишней</v>
      </c>
      <c r="J457" s="18" t="str">
        <f>IFERROR(__xludf.DUMMYFUNCTION("""COMPUTED_VALUE"""),"кислый леденец виноград киви яблоко")</f>
        <v>кислый леденец виноград киви яблоко</v>
      </c>
      <c r="K457" s="18" t="str">
        <f>IFERROR(__xludf.DUMMYFUNCTION("""COMPUTED_VALUE"""),"кислый лимонад арбуз лайм малина")</f>
        <v>кислый лимонад арбуз лайм малина</v>
      </c>
      <c r="L457" s="18" t="str">
        <f>IFERROR(__xludf.DUMMYFUNCTION("""COMPUTED_VALUE"""),"кислый персик клубника")</f>
        <v>кислый персик клубника</v>
      </c>
      <c r="M457" s="18" t="str">
        <f>IFERROR(__xludf.DUMMYFUNCTION("""COMPUTED_VALUE"""),"кислый яблочно лимонные колечки")</f>
        <v>кислый яблочно лимонные колечки</v>
      </c>
      <c r="N457" s="18" t="str">
        <f>IFERROR(__xludf.DUMMYFUNCTION("""COMPUTED_VALUE"""),"фанта апельсин с кислой малиной")</f>
        <v>фанта апельсин с кислой малиной</v>
      </c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</row>
    <row r="458">
      <c r="A458" s="18" t="str">
        <f>IFERROR(__xludf.DUMMYFUNCTION("""COMPUTED_VALUE"""),"Апельсиновое драже")</f>
        <v>Апельсиновое драже</v>
      </c>
      <c r="B458" s="18" t="str">
        <f>IFERROR(__xludf.DUMMYFUNCTION("""COMPUTED_VALUE"""),"Бабл гам")</f>
        <v>Бабл гам</v>
      </c>
      <c r="C458" s="18" t="str">
        <f>IFERROR(__xludf.DUMMYFUNCTION("""COMPUTED_VALUE"""),"Виноградная конфета")</f>
        <v>Виноградная конфета</v>
      </c>
      <c r="D458" s="18" t="str">
        <f>IFERROR(__xludf.DUMMYFUNCTION("""COMPUTED_VALUE"""),"Даня кокос")</f>
        <v>Даня кокос</v>
      </c>
      <c r="E458" s="18" t="str">
        <f>IFERROR(__xludf.DUMMYFUNCTION("""COMPUTED_VALUE"""),"Земляника груша")</f>
        <v>Земляника груша</v>
      </c>
      <c r="F458" s="18" t="str">
        <f>IFERROR(__xludf.DUMMYFUNCTION("""COMPUTED_VALUE"""),"Кислый киви")</f>
        <v>Кислый киви</v>
      </c>
      <c r="G458" s="18" t="str">
        <f>IFERROR(__xludf.DUMMYFUNCTION("""COMPUTED_VALUE"""),"Кислый малиновый лимонад ")</f>
        <v>Кислый малиновый лимонад </v>
      </c>
      <c r="H458" s="18" t="str">
        <f>IFERROR(__xludf.DUMMYFUNCTION("""COMPUTED_VALUE"""),"Кола сода айс")</f>
        <v>Кола сода айс</v>
      </c>
      <c r="I458" s="18" t="str">
        <f>IFERROR(__xludf.DUMMYFUNCTION("""COMPUTED_VALUE"""),"Ледяной ананас")</f>
        <v>Ледяной ананас</v>
      </c>
      <c r="J458" s="18" t="str">
        <f>IFERROR(__xludf.DUMMYFUNCTION("""COMPUTED_VALUE"""),"Лимонные червячки ")</f>
        <v>Лимонные червячки </v>
      </c>
      <c r="K458" s="18" t="str">
        <f>IFERROR(__xludf.DUMMYFUNCTION("""COMPUTED_VALUE"""),"Манго апельсин")</f>
        <v>Манго апельсин</v>
      </c>
      <c r="L458" s="18" t="str">
        <f>IFERROR(__xludf.DUMMYFUNCTION("""COMPUTED_VALUE"""),"Смородина виноград")</f>
        <v>Смородина виноград</v>
      </c>
      <c r="M458" s="18" t="str">
        <f>IFERROR(__xludf.DUMMYFUNCTION("""COMPUTED_VALUE"""),"Яблочный холс")</f>
        <v>Яблочный холс</v>
      </c>
      <c r="N458" s="18" t="str">
        <f>IFERROR(__xludf.DUMMYFUNCTION("""COMPUTED_VALUE"""),"Ягодный смузи")</f>
        <v>Ягодный смузи</v>
      </c>
      <c r="O458" s="18" t="str">
        <f>IFERROR(__xludf.DUMMYFUNCTION("""COMPUTED_VALUE"""),"Ягодный энергетик")</f>
        <v>Ягодный энергетик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</row>
    <row r="459">
      <c r="A459" s="18" t="str">
        <f>IFERROR(__xludf.DUMMYFUNCTION("""COMPUTED_VALUE"""),"Арбуз Малина ")</f>
        <v>Арбуз Малина </v>
      </c>
      <c r="B459" s="18" t="str">
        <f>IFERROR(__xludf.DUMMYFUNCTION("""COMPUTED_VALUE"""),"Банан Кокос ")</f>
        <v>Банан Кокос </v>
      </c>
      <c r="C459" s="18" t="str">
        <f>IFERROR(__xludf.DUMMYFUNCTION("""COMPUTED_VALUE"""),"Барбарисовый Энергетик ")</f>
        <v>Барбарисовый Энергетик </v>
      </c>
      <c r="D459" s="18" t="str">
        <f>IFERROR(__xludf.DUMMYFUNCTION("""COMPUTED_VALUE"""),"Виноградный Энергетик")</f>
        <v>Виноградный Энергетик</v>
      </c>
      <c r="E459" s="18" t="str">
        <f>IFERROR(__xludf.DUMMYFUNCTION("""COMPUTED_VALUE"""),"Гранат Клубника ")</f>
        <v>Гранат Клубника </v>
      </c>
      <c r="F459" s="18" t="str">
        <f>IFERROR(__xludf.DUMMYFUNCTION("""COMPUTED_VALUE"""),"Гранат Смородина ")</f>
        <v>Гранат Смородина </v>
      </c>
      <c r="G459" s="18" t="str">
        <f>IFERROR(__xludf.DUMMYFUNCTION("""COMPUTED_VALUE"""),"Грейпфрутовый Швепс ")</f>
        <v>Грейпфрутовый Швепс </v>
      </c>
      <c r="H459" s="18" t="str">
        <f>IFERROR(__xludf.DUMMYFUNCTION("""COMPUTED_VALUE"""),"Земляника Драгонфрут ")</f>
        <v>Земляника Драгонфрут </v>
      </c>
      <c r="I459" s="18" t="str">
        <f>IFERROR(__xludf.DUMMYFUNCTION("""COMPUTED_VALUE"""),"Киви Личи ")</f>
        <v>Киви Личи </v>
      </c>
      <c r="J459" s="18" t="str">
        <f>IFERROR(__xludf.DUMMYFUNCTION("""COMPUTED_VALUE"""),"Киви Маракуйя Гуава ")</f>
        <v>Киви Маракуйя Гуава </v>
      </c>
      <c r="K459" s="18" t="str">
        <f>IFERROR(__xludf.DUMMYFUNCTION("""COMPUTED_VALUE"""),"Клубника Банан ")</f>
        <v>Клубника Банан </v>
      </c>
      <c r="L459" s="18" t="str">
        <f>IFERROR(__xludf.DUMMYFUNCTION("""COMPUTED_VALUE"""),"Клубника Вишня ")</f>
        <v>Клубника Вишня </v>
      </c>
      <c r="M459" s="18" t="str">
        <f>IFERROR(__xludf.DUMMYFUNCTION("""COMPUTED_VALUE"""),"Клубника Земляника ")</f>
        <v>Клубника Земляника </v>
      </c>
      <c r="N459" s="18" t="str">
        <f>IFERROR(__xludf.DUMMYFUNCTION("""COMPUTED_VALUE"""),"Клубничный Мохито ")</f>
        <v>Клубничный Мохито </v>
      </c>
      <c r="O459" s="18" t="str">
        <f>IFERROR(__xludf.DUMMYFUNCTION("""COMPUTED_VALUE"""),"Манго Грейпфрут ")</f>
        <v>Манго Грейпфрут </v>
      </c>
      <c r="P459" s="18" t="str">
        <f>IFERROR(__xludf.DUMMYFUNCTION("""COMPUTED_VALUE"""),"Манго Персик Личи ")</f>
        <v>Манго Персик Личи </v>
      </c>
      <c r="Q459" s="18" t="str">
        <f>IFERROR(__xludf.DUMMYFUNCTION("""COMPUTED_VALUE"""),"Персик Бабл Гам ")</f>
        <v>Персик Бабл Гам </v>
      </c>
      <c r="R459" s="18" t="str">
        <f>IFERROR(__xludf.DUMMYFUNCTION("""COMPUTED_VALUE"""),"Садовые Ягоды ")</f>
        <v>Садовые Ягоды </v>
      </c>
      <c r="S459" s="18" t="str">
        <f>IFERROR(__xludf.DUMMYFUNCTION("""COMPUTED_VALUE"""),"Скитлс Лимон Лайм 2")</f>
        <v>Скитлс Лимон Лайм 2</v>
      </c>
      <c r="T459" s="18" t="str">
        <f>IFERROR(__xludf.DUMMYFUNCTION("""COMPUTED_VALUE"""),"Смородина Мармелад 1")</f>
        <v>Смородина Мармелад 1</v>
      </c>
      <c r="U459" s="18" t="str">
        <f>IFERROR(__xludf.DUMMYFUNCTION("""COMPUTED_VALUE"""),"Темная Вишня 1")</f>
        <v>Темная Вишня 1</v>
      </c>
      <c r="V459" s="18" t="str">
        <f>IFERROR(__xludf.DUMMYFUNCTION("""COMPUTED_VALUE"""),"Фруктовые Пластинки 1")</f>
        <v>Фруктовые Пластинки 1</v>
      </c>
      <c r="W459" s="18" t="str">
        <f>IFERROR(__xludf.DUMMYFUNCTION("""COMPUTED_VALUE"""),"Черника Ежевика 1")</f>
        <v>Черника Ежевика 1</v>
      </c>
      <c r="X459" s="18" t="str">
        <f>IFERROR(__xludf.DUMMYFUNCTION("""COMPUTED_VALUE"""),"Черника Малина 1")</f>
        <v>Черника Малина 1</v>
      </c>
      <c r="Y459" s="18" t="str">
        <f>IFERROR(__xludf.DUMMYFUNCTION("""COMPUTED_VALUE"""),"Черника Мята 2")</f>
        <v>Черника Мята 2</v>
      </c>
      <c r="Z459" s="18" t="str">
        <f>IFERROR(__xludf.DUMMYFUNCTION("""COMPUTED_VALUE"""),"Яблоко Виноград 2")</f>
        <v>Яблоко Виноград 2</v>
      </c>
      <c r="AA459" s="18" t="str">
        <f>IFERROR(__xludf.DUMMYFUNCTION("""COMPUTED_VALUE"""),"Яблоко Малина 4")</f>
        <v>Яблоко Малина 4</v>
      </c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</row>
    <row r="460">
      <c r="A460" s="18" t="str">
        <f>IFERROR(__xludf.DUMMYFUNCTION("""COMPUTED_VALUE"""),"Апельсиновое драже")</f>
        <v>Апельсиновое драже</v>
      </c>
      <c r="B460" s="18" t="str">
        <f>IFERROR(__xludf.DUMMYFUNCTION("""COMPUTED_VALUE"""),"Бабл гам")</f>
        <v>Бабл гам</v>
      </c>
      <c r="C460" s="18" t="str">
        <f>IFERROR(__xludf.DUMMYFUNCTION("""COMPUTED_VALUE"""),"Виноградная конфета")</f>
        <v>Виноградная конфета</v>
      </c>
      <c r="D460" s="18" t="str">
        <f>IFERROR(__xludf.DUMMYFUNCTION("""COMPUTED_VALUE"""),"Даня кокос")</f>
        <v>Даня кокос</v>
      </c>
      <c r="E460" s="18" t="str">
        <f>IFERROR(__xludf.DUMMYFUNCTION("""COMPUTED_VALUE"""),"Земляника груша")</f>
        <v>Земляника груша</v>
      </c>
      <c r="F460" s="18" t="str">
        <f>IFERROR(__xludf.DUMMYFUNCTION("""COMPUTED_VALUE"""),"Кислый киви")</f>
        <v>Кислый киви</v>
      </c>
      <c r="G460" s="18" t="str">
        <f>IFERROR(__xludf.DUMMYFUNCTION("""COMPUTED_VALUE"""),"Кислый малиновый лимонад ")</f>
        <v>Кислый малиновый лимонад </v>
      </c>
      <c r="H460" s="18" t="str">
        <f>IFERROR(__xludf.DUMMYFUNCTION("""COMPUTED_VALUE"""),"Кола сода айс")</f>
        <v>Кола сода айс</v>
      </c>
      <c r="I460" s="18" t="str">
        <f>IFERROR(__xludf.DUMMYFUNCTION("""COMPUTED_VALUE"""),"Ледяной ананас")</f>
        <v>Ледяной ананас</v>
      </c>
      <c r="J460" s="18" t="str">
        <f>IFERROR(__xludf.DUMMYFUNCTION("""COMPUTED_VALUE"""),"Лимонные червячки ")</f>
        <v>Лимонные червячки </v>
      </c>
      <c r="K460" s="18" t="str">
        <f>IFERROR(__xludf.DUMMYFUNCTION("""COMPUTED_VALUE"""),"Манго апельсин")</f>
        <v>Манго апельсин</v>
      </c>
      <c r="L460" s="18" t="str">
        <f>IFERROR(__xludf.DUMMYFUNCTION("""COMPUTED_VALUE"""),"Смородина виноград")</f>
        <v>Смородина виноград</v>
      </c>
      <c r="M460" s="18" t="str">
        <f>IFERROR(__xludf.DUMMYFUNCTION("""COMPUTED_VALUE"""),"Яблочный холс")</f>
        <v>Яблочный холс</v>
      </c>
      <c r="N460" s="18" t="str">
        <f>IFERROR(__xludf.DUMMYFUNCTION("""COMPUTED_VALUE"""),"Ягодный смузи")</f>
        <v>Ягодный смузи</v>
      </c>
      <c r="O460" s="18" t="str">
        <f>IFERROR(__xludf.DUMMYFUNCTION("""COMPUTED_VALUE"""),"Ягодный энергетик")</f>
        <v>Ягодный энергетик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</row>
    <row r="461">
      <c r="A461" s="18" t="str">
        <f>IFERROR(__xludf.DUMMYFUNCTION("""COMPUTED_VALUE"""),"0.4")</f>
        <v>0.4</v>
      </c>
      <c r="B461" s="18" t="str">
        <f>IFERROR(__xludf.DUMMYFUNCTION("""COMPUTED_VALUE"""),"0.6")</f>
        <v>0.6</v>
      </c>
      <c r="C461" s="18" t="str">
        <f>IFERROR(__xludf.DUMMYFUNCTION("""COMPUTED_VALUE"""),"0.7")</f>
        <v>0.7</v>
      </c>
      <c r="D461" s="18" t="str">
        <f>IFERROR(__xludf.DUMMYFUNCTION("""COMPUTED_VALUE"""),"0.8")</f>
        <v>0.8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</row>
    <row r="462">
      <c r="A462" s="18" t="str">
        <f>IFERROR(__xludf.DUMMYFUNCTION("""COMPUTED_VALUE"""),"0.4")</f>
        <v>0.4</v>
      </c>
      <c r="B462" s="18" t="str">
        <f>IFERROR(__xludf.DUMMYFUNCTION("""COMPUTED_VALUE"""),"0.6")</f>
        <v>0.6</v>
      </c>
      <c r="C462" s="18" t="str">
        <f>IFERROR(__xludf.DUMMYFUNCTION("""COMPUTED_VALUE"""),"0.7")</f>
        <v>0.7</v>
      </c>
      <c r="D462" s="18" t="str">
        <f>IFERROR(__xludf.DUMMYFUNCTION("""COMPUTED_VALUE"""),"0.8")</f>
        <v>0.8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</row>
    <row r="463">
      <c r="A463" s="18" t="str">
        <f>IFERROR(__xludf.DUMMYFUNCTION("""COMPUTED_VALUE"""),"Кислый малиново-грейпфрутовый швепс")</f>
        <v>Кислый малиново-грейпфрутовый швепс</v>
      </c>
      <c r="B463" s="18" t="str">
        <f>IFERROR(__xludf.DUMMYFUNCTION("""COMPUTED_VALUE"""),"Ананас апельсин")</f>
        <v>Ананас апельсин</v>
      </c>
      <c r="C463" s="18" t="str">
        <f>IFERROR(__xludf.DUMMYFUNCTION("""COMPUTED_VALUE"""),"Пинаколада")</f>
        <v>Пинаколада</v>
      </c>
      <c r="D463" s="18" t="str">
        <f>IFERROR(__xludf.DUMMYFUNCTION("""COMPUTED_VALUE"""),"Мятный бабл гам")</f>
        <v>Мятный бабл гам</v>
      </c>
      <c r="E463" s="18" t="str">
        <f>IFERROR(__xludf.DUMMYFUNCTION("""COMPUTED_VALUE"""),"Мянго драгонфрут")</f>
        <v>Мянго драгонфрут</v>
      </c>
      <c r="F463" s="18" t="str">
        <f>IFERROR(__xludf.DUMMYFUNCTION("""COMPUTED_VALUE"""),"Клубничная фанта")</f>
        <v>Клубничная фанта</v>
      </c>
      <c r="G463" s="18" t="str">
        <f>IFERROR(__xludf.DUMMYFUNCTION("""COMPUTED_VALUE"""),"Клубничная арбуз")</f>
        <v>Клубничная арбуз</v>
      </c>
      <c r="H463" s="18" t="str">
        <f>IFERROR(__xludf.DUMMYFUNCTION("""COMPUTED_VALUE"""),"Кислый скитлс")</f>
        <v>Кислый скитлс</v>
      </c>
      <c r="I463" s="18" t="str">
        <f>IFERROR(__xludf.DUMMYFUNCTION("""COMPUTED_VALUE"""),"Кислый лайм арбуз")</f>
        <v>Кислый лайм арбуз</v>
      </c>
      <c r="J463" s="18" t="str">
        <f>IFERROR(__xludf.DUMMYFUNCTION("""COMPUTED_VALUE"""),"Тропический банан")</f>
        <v>Тропический банан</v>
      </c>
      <c r="K463" s="18" t="str">
        <f>IFERROR(__xludf.DUMMYFUNCTION("""COMPUTED_VALUE"""),"Яблочный энергетик")</f>
        <v>Яблочный энергетик</v>
      </c>
      <c r="L463" s="18" t="str">
        <f>IFERROR(__xludf.DUMMYFUNCTION("""COMPUTED_VALUE"""),"Барбарисовый лимонад")</f>
        <v>Барбарисовый лимонад</v>
      </c>
      <c r="M463" s="18" t="str">
        <f>IFERROR(__xludf.DUMMYFUNCTION("""COMPUTED_VALUE"""),"Лимонад виноград вишня")</f>
        <v>Лимонад виноград вишня</v>
      </c>
      <c r="N463" s="18" t="str">
        <f>IFERROR(__xludf.DUMMYFUNCTION("""COMPUTED_VALUE"""),"Розовый лимонад")</f>
        <v>Розовый лимонад</v>
      </c>
      <c r="O463" s="18" t="str">
        <f>IFERROR(__xludf.DUMMYFUNCTION("""COMPUTED_VALUE"""),"Двойной манго")</f>
        <v>Двойной манго</v>
      </c>
      <c r="P463" s="18" t="str">
        <f>IFERROR(__xludf.DUMMYFUNCTION("""COMPUTED_VALUE"""),"Лесные ягоды ")</f>
        <v>Лесные ягоды </v>
      </c>
      <c r="Q463" s="18" t="str">
        <f>IFERROR(__xludf.DUMMYFUNCTION("""COMPUTED_VALUE"""),"Ежевика малина ")</f>
        <v>Ежевика малина </v>
      </c>
      <c r="R463" s="18" t="str">
        <f>IFERROR(__xludf.DUMMYFUNCTION("""COMPUTED_VALUE"""),"Смородиновый лимонад")</f>
        <v>Смородиновый лимонад</v>
      </c>
      <c r="S463" s="18" t="str">
        <f>IFERROR(__xludf.DUMMYFUNCTION("""COMPUTED_VALUE"""),"Кола вишня")</f>
        <v>Кола вишня</v>
      </c>
      <c r="T463" s="18" t="str">
        <f>IFERROR(__xludf.DUMMYFUNCTION("""COMPUTED_VALUE"""),"Манго арбуз")</f>
        <v>Манго арбуз</v>
      </c>
      <c r="U463" s="18" t="str">
        <f>IFERROR(__xludf.DUMMYFUNCTION("""COMPUTED_VALUE"""),"Алоэ виноград")</f>
        <v>Алоэ виноград</v>
      </c>
      <c r="V463" s="18" t="str">
        <f>IFERROR(__xludf.DUMMYFUNCTION("""COMPUTED_VALUE"""),"Банан клубника")</f>
        <v>Банан клубника</v>
      </c>
      <c r="W463" s="18" t="str">
        <f>IFERROR(__xludf.DUMMYFUNCTION("""COMPUTED_VALUE"""),"Малиновый мармелад")</f>
        <v>Малиновый мармелад</v>
      </c>
      <c r="X463" s="18" t="str">
        <f>IFERROR(__xludf.DUMMYFUNCTION("""COMPUTED_VALUE"""),"Клубника киви")</f>
        <v>Клубника киви</v>
      </c>
      <c r="Y463" s="18" t="str">
        <f>IFERROR(__xludf.DUMMYFUNCTION("""COMPUTED_VALUE"""),"Клюква лайм")</f>
        <v>Клюква лайм</v>
      </c>
      <c r="Z463" s="18" t="str">
        <f>IFERROR(__xludf.DUMMYFUNCTION("""COMPUTED_VALUE"""),"Гуава ананас")</f>
        <v>Гуава ананас</v>
      </c>
      <c r="AA463" s="18" t="str">
        <f>IFERROR(__xludf.DUMMYFUNCTION("""COMPUTED_VALUE"""),"Морс")</f>
        <v>Морс</v>
      </c>
      <c r="AB463" s="18" t="str">
        <f>IFERROR(__xludf.DUMMYFUNCTION("""COMPUTED_VALUE"""),"Красный апельсин")</f>
        <v>Красный апельсин</v>
      </c>
      <c r="AC463" s="18" t="str">
        <f>IFERROR(__xludf.DUMMYFUNCTION("""COMPUTED_VALUE"""),"Арбузная жвачка")</f>
        <v>Арбузная жвачка</v>
      </c>
      <c r="AD463" s="18" t="str">
        <f>IFERROR(__xludf.DUMMYFUNCTION("""COMPUTED_VALUE"""),"Смородина Виноград")</f>
        <v>Смородина Виноград</v>
      </c>
      <c r="AE463" s="18" t="str">
        <f>IFERROR(__xludf.DUMMYFUNCTION("""COMPUTED_VALUE"""),"Гранатовая Мармелад")</f>
        <v>Гранатовая Мармелад</v>
      </c>
      <c r="AF463" s="18" t="str">
        <f>IFERROR(__xludf.DUMMYFUNCTION("""COMPUTED_VALUE"""),"Яблоко Киви")</f>
        <v>Яблоко Киви</v>
      </c>
      <c r="AG463" s="18" t="str">
        <f>IFERROR(__xludf.DUMMYFUNCTION("""COMPUTED_VALUE"""),"Клубника Ежевика")</f>
        <v>Клубника Ежевика</v>
      </c>
      <c r="AH463" s="18" t="str">
        <f>IFERROR(__xludf.DUMMYFUNCTION("""COMPUTED_VALUE"""),"Клубничный Коктейль")</f>
        <v>Клубничный Коктейль</v>
      </c>
      <c r="AI463" s="18" t="str">
        <f>IFERROR(__xludf.DUMMYFUNCTION("""COMPUTED_VALUE"""),"Клюква Земляника ")</f>
        <v>Клюква Земляника </v>
      </c>
      <c r="AJ463" s="18" t="str">
        <f>IFERROR(__xludf.DUMMYFUNCTION("""COMPUTED_VALUE"""),"Какос Дыня")</f>
        <v>Какос Дыня</v>
      </c>
      <c r="AK463" s="18" t="str">
        <f>IFERROR(__xludf.DUMMYFUNCTION("""COMPUTED_VALUE"""),"Маракуйя мандарин")</f>
        <v>Маракуйя мандарин</v>
      </c>
      <c r="AL463" s="18" t="str">
        <f>IFERROR(__xludf.DUMMYFUNCTION("""COMPUTED_VALUE"""),"Персик кактус")</f>
        <v>Персик кактус</v>
      </c>
      <c r="AM463" s="18" t="str">
        <f>IFERROR(__xludf.DUMMYFUNCTION("""COMPUTED_VALUE"""),"Спрайт")</f>
        <v>Спрайт</v>
      </c>
      <c r="AN463" s="18" t="str">
        <f>IFERROR(__xludf.DUMMYFUNCTION("""COMPUTED_VALUE"""),"Черничная фанта")</f>
        <v>Черничная фанта</v>
      </c>
      <c r="AO463" s="18" t="str">
        <f>IFERROR(__xludf.DUMMYFUNCTION("""COMPUTED_VALUE"""),"Ягодная жвачка")</f>
        <v>Ягодная жвачка</v>
      </c>
      <c r="AP463" s="18" t="str">
        <f>IFERROR(__xludf.DUMMYFUNCTION("""COMPUTED_VALUE"""),"Ягодный энергетик")</f>
        <v>Ягодный энергетик</v>
      </c>
      <c r="AQ463" s="18" t="str">
        <f>IFERROR(__xludf.DUMMYFUNCTION("""COMPUTED_VALUE"""),"Ягодный пунш ")</f>
        <v>Ягодный пунш </v>
      </c>
      <c r="AR463" s="18" t="str">
        <f>IFERROR(__xludf.DUMMYFUNCTION("""COMPUTED_VALUE"""),"Виноградный холс")</f>
        <v>Виноградный холс</v>
      </c>
      <c r="AS463" s="18" t="str">
        <f>IFERROR(__xludf.DUMMYFUNCTION("""COMPUTED_VALUE"""),"Грейпфрут смородина")</f>
        <v>Грейпфрут смородина</v>
      </c>
      <c r="AT463" s="18" t="str">
        <f>IFERROR(__xludf.DUMMYFUNCTION("""COMPUTED_VALUE"""),"Дыня персик")</f>
        <v>Дыня персик</v>
      </c>
      <c r="AU463" s="18" t="str">
        <f>IFERROR(__xludf.DUMMYFUNCTION("""COMPUTED_VALUE"""),"Земляника виноград")</f>
        <v>Земляника виноград</v>
      </c>
      <c r="AV463" s="18" t="str">
        <f>IFERROR(__xludf.DUMMYFUNCTION("""COMPUTED_VALUE"""),"Киви маракуйя гуава")</f>
        <v>Киви маракуйя гуава</v>
      </c>
      <c r="AW463" s="18" t="str">
        <f>IFERROR(__xludf.DUMMYFUNCTION("""COMPUTED_VALUE"""),"Кислые вишнёвые червячки")</f>
        <v>Кислые вишнёвые червячки</v>
      </c>
      <c r="AX463" s="18" t="str">
        <f>IFERROR(__xludf.DUMMYFUNCTION("""COMPUTED_VALUE"""),"Кислые чернично-малиновое червячки")</f>
        <v>Кислые чернично-малиновое червячки</v>
      </c>
    </row>
    <row r="464">
      <c r="A464" s="18" t="str">
        <f>IFERROR(__xludf.DUMMYFUNCTION("""COMPUTED_VALUE"""),"Ягодный микс")</f>
        <v>Ягодный микс</v>
      </c>
      <c r="B464" s="18" t="str">
        <f>IFERROR(__xludf.DUMMYFUNCTION("""COMPUTED_VALUE"""),"Энергетик малина")</f>
        <v>Энергетик малина</v>
      </c>
      <c r="C464" s="18" t="str">
        <f>IFERROR(__xludf.DUMMYFUNCTION("""COMPUTED_VALUE"""),"Клубника арбуз")</f>
        <v>Клубника арбуз</v>
      </c>
      <c r="D464" s="18" t="str">
        <f>IFERROR(__xludf.DUMMYFUNCTION("""COMPUTED_VALUE"""),"Ежевика малина")</f>
        <v>Ежевика малина</v>
      </c>
      <c r="E464" s="18" t="str">
        <f>IFERROR(__xludf.DUMMYFUNCTION("""COMPUTED_VALUE"""),"Голубая малина виноград")</f>
        <v>Голубая малина виноград</v>
      </c>
      <c r="F464" s="18" t="str">
        <f>IFERROR(__xludf.DUMMYFUNCTION("""COMPUTED_VALUE"""),"Вишня яблоко")</f>
        <v>Вишня яблоко</v>
      </c>
      <c r="G464" s="18" t="str">
        <f>IFERROR(__xludf.DUMMYFUNCTION("""COMPUTED_VALUE"""),"Виноград лёд")</f>
        <v>Виноград лёд</v>
      </c>
      <c r="H464" s="18" t="str">
        <f>IFERROR(__xludf.DUMMYFUNCTION("""COMPUTED_VALUE"""),"Бабл гам")</f>
        <v>Бабл гам</v>
      </c>
      <c r="I464" s="18" t="str">
        <f>IFERROR(__xludf.DUMMYFUNCTION("""COMPUTED_VALUE"""),"Энергетик лайм")</f>
        <v>Энергетик лайм</v>
      </c>
      <c r="J464" s="18" t="str">
        <f>IFERROR(__xludf.DUMMYFUNCTION("""COMPUTED_VALUE"""),"Черника смородина айс")</f>
        <v>Черника смородина айс</v>
      </c>
      <c r="K464" s="18" t="str">
        <f>IFERROR(__xludf.DUMMYFUNCTION("""COMPUTED_VALUE"""),"Мохито клубничный лёд")</f>
        <v>Мохито клубничный лёд</v>
      </c>
      <c r="L464" s="18" t="str">
        <f>IFERROR(__xludf.DUMMYFUNCTION("""COMPUTED_VALUE"""),"Черная вишня лёд")</f>
        <v>Черная вишня лёд</v>
      </c>
      <c r="M464" s="18" t="str">
        <f>IFERROR(__xludf.DUMMYFUNCTION("""COMPUTED_VALUE"""),"Ананас кокос лёд")</f>
        <v>Ананас кокос лёд</v>
      </c>
      <c r="N464" s="18" t="str">
        <f>IFERROR(__xludf.DUMMYFUNCTION("""COMPUTED_VALUE"""),"Киви лёд")</f>
        <v>Киви лёд</v>
      </c>
      <c r="O464" s="18" t="str">
        <f>IFERROR(__xludf.DUMMYFUNCTION("""COMPUTED_VALUE"""),"Кислая клюква лёд")</f>
        <v>Кислая клюква лёд</v>
      </c>
      <c r="P464" s="18" t="str">
        <f>IFERROR(__xludf.DUMMYFUNCTION("""COMPUTED_VALUE"""),"Кислый скитлс лёд")</f>
        <v>Кислый скитлс лёд</v>
      </c>
      <c r="Q464" s="18" t="str">
        <f>IFERROR(__xludf.DUMMYFUNCTION("""COMPUTED_VALUE"""),"Клубника черника лёд")</f>
        <v>Клубника черника лёд</v>
      </c>
      <c r="R464" s="18" t="str">
        <f>IFERROR(__xludf.DUMMYFUNCTION("""COMPUTED_VALUE"""),"Малина смородина лёд")</f>
        <v>Малина смородина лёд</v>
      </c>
      <c r="S464" s="18" t="str">
        <f>IFERROR(__xludf.DUMMYFUNCTION("""COMPUTED_VALUE"""),"Манго лёд")</f>
        <v>Манго лёд</v>
      </c>
      <c r="T464" s="18" t="str">
        <f>IFERROR(__xludf.DUMMYFUNCTION("""COMPUTED_VALUE"""),"Малина вишня лёд")</f>
        <v>Малина вишня лёд</v>
      </c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</row>
    <row r="465">
      <c r="A465" s="18" t="str">
        <f>IFERROR(__xludf.DUMMYFUNCTION("""COMPUTED_VALUE"""),"Арбуз Малина ")</f>
        <v>Арбуз Малина </v>
      </c>
      <c r="B465" s="18" t="str">
        <f>IFERROR(__xludf.DUMMYFUNCTION("""COMPUTED_VALUE"""),"Банан Кокос ")</f>
        <v>Банан Кокос </v>
      </c>
      <c r="C465" s="18" t="str">
        <f>IFERROR(__xludf.DUMMYFUNCTION("""COMPUTED_VALUE"""),"Барбарисовый Энергетик ")</f>
        <v>Барбарисовый Энергетик </v>
      </c>
      <c r="D465" s="18" t="str">
        <f>IFERROR(__xludf.DUMMYFUNCTION("""COMPUTED_VALUE"""),"Виноградный Энергетик")</f>
        <v>Виноградный Энергетик</v>
      </c>
      <c r="E465" s="18" t="str">
        <f>IFERROR(__xludf.DUMMYFUNCTION("""COMPUTED_VALUE"""),"Гранат Клубника ")</f>
        <v>Гранат Клубника </v>
      </c>
      <c r="F465" s="18" t="str">
        <f>IFERROR(__xludf.DUMMYFUNCTION("""COMPUTED_VALUE"""),"Гранат Смородина ")</f>
        <v>Гранат Смородина </v>
      </c>
      <c r="G465" s="18" t="str">
        <f>IFERROR(__xludf.DUMMYFUNCTION("""COMPUTED_VALUE"""),"Грейпфрутовый Швепс ")</f>
        <v>Грейпфрутовый Швепс </v>
      </c>
      <c r="H465" s="18" t="str">
        <f>IFERROR(__xludf.DUMMYFUNCTION("""COMPUTED_VALUE"""),"Земляника Драгонфрут ")</f>
        <v>Земляника Драгонфрут </v>
      </c>
      <c r="I465" s="18" t="str">
        <f>IFERROR(__xludf.DUMMYFUNCTION("""COMPUTED_VALUE"""),"Киви Личи ")</f>
        <v>Киви Личи </v>
      </c>
      <c r="J465" s="18" t="str">
        <f>IFERROR(__xludf.DUMMYFUNCTION("""COMPUTED_VALUE"""),"Киви Маракуйя Гуава ")</f>
        <v>Киви Маракуйя Гуава </v>
      </c>
      <c r="K465" s="18" t="str">
        <f>IFERROR(__xludf.DUMMYFUNCTION("""COMPUTED_VALUE"""),"Клубника Банан ")</f>
        <v>Клубника Банан </v>
      </c>
      <c r="L465" s="18" t="str">
        <f>IFERROR(__xludf.DUMMYFUNCTION("""COMPUTED_VALUE"""),"Клубника Вишня ")</f>
        <v>Клубника Вишня </v>
      </c>
      <c r="M465" s="18" t="str">
        <f>IFERROR(__xludf.DUMMYFUNCTION("""COMPUTED_VALUE"""),"Клубника Земляника ")</f>
        <v>Клубника Земляника </v>
      </c>
      <c r="N465" s="18" t="str">
        <f>IFERROR(__xludf.DUMMYFUNCTION("""COMPUTED_VALUE"""),"Клубничный Мохито ")</f>
        <v>Клубничный Мохито </v>
      </c>
      <c r="O465" s="18" t="str">
        <f>IFERROR(__xludf.DUMMYFUNCTION("""COMPUTED_VALUE"""),"Манго Грейпфрут ")</f>
        <v>Манго Грейпфрут </v>
      </c>
      <c r="P465" s="18" t="str">
        <f>IFERROR(__xludf.DUMMYFUNCTION("""COMPUTED_VALUE"""),"Манго Персик Личи ")</f>
        <v>Манго Персик Личи </v>
      </c>
      <c r="Q465" s="18" t="str">
        <f>IFERROR(__xludf.DUMMYFUNCTION("""COMPUTED_VALUE"""),"Персик Бабл Гам ")</f>
        <v>Персик Бабл Гам </v>
      </c>
      <c r="R465" s="18" t="str">
        <f>IFERROR(__xludf.DUMMYFUNCTION("""COMPUTED_VALUE"""),"Садовые Ягоды ")</f>
        <v>Садовые Ягоды </v>
      </c>
      <c r="S465" s="18" t="str">
        <f>IFERROR(__xludf.DUMMYFUNCTION("""COMPUTED_VALUE"""),"Скитлс Лимон Лайм 2")</f>
        <v>Скитлс Лимон Лайм 2</v>
      </c>
      <c r="T465" s="18" t="str">
        <f>IFERROR(__xludf.DUMMYFUNCTION("""COMPUTED_VALUE"""),"Смородина Мармелад 1")</f>
        <v>Смородина Мармелад 1</v>
      </c>
      <c r="U465" s="18" t="str">
        <f>IFERROR(__xludf.DUMMYFUNCTION("""COMPUTED_VALUE"""),"Темная Вишня 1")</f>
        <v>Темная Вишня 1</v>
      </c>
      <c r="V465" s="18" t="str">
        <f>IFERROR(__xludf.DUMMYFUNCTION("""COMPUTED_VALUE"""),"Фруктовые Пластинки 1")</f>
        <v>Фруктовые Пластинки 1</v>
      </c>
      <c r="W465" s="18" t="str">
        <f>IFERROR(__xludf.DUMMYFUNCTION("""COMPUTED_VALUE"""),"Черника Ежевика 1")</f>
        <v>Черника Ежевика 1</v>
      </c>
      <c r="X465" s="18" t="str">
        <f>IFERROR(__xludf.DUMMYFUNCTION("""COMPUTED_VALUE"""),"Черника Малина 1")</f>
        <v>Черника Малина 1</v>
      </c>
      <c r="Y465" s="18" t="str">
        <f>IFERROR(__xludf.DUMMYFUNCTION("""COMPUTED_VALUE"""),"Черника Мята 2")</f>
        <v>Черника Мята 2</v>
      </c>
      <c r="Z465" s="18" t="str">
        <f>IFERROR(__xludf.DUMMYFUNCTION("""COMPUTED_VALUE"""),"Яблоко Виноград 2")</f>
        <v>Яблоко Виноград 2</v>
      </c>
      <c r="AA465" s="18" t="str">
        <f>IFERROR(__xludf.DUMMYFUNCTION("""COMPUTED_VALUE"""),"Яблоко Малина 4")</f>
        <v>Яблоко Малина 4</v>
      </c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</row>
    <row r="466">
      <c r="A466" s="18" t="str">
        <f>IFERROR(__xludf.DUMMYFUNCTION("""COMPUTED_VALUE"""),"Ананас киви")</f>
        <v>Ананас киви</v>
      </c>
      <c r="B466" s="18" t="str">
        <f>IFERROR(__xludf.DUMMYFUNCTION("""COMPUTED_VALUE"""),"Арбузный смузи")</f>
        <v>Арбузный смузи</v>
      </c>
      <c r="C466" s="18" t="str">
        <f>IFERROR(__xludf.DUMMYFUNCTION("""COMPUTED_VALUE"""),"Виноградная фанта")</f>
        <v>Виноградная фанта</v>
      </c>
      <c r="D466" s="18" t="str">
        <f>IFERROR(__xludf.DUMMYFUNCTION("""COMPUTED_VALUE"""),"Вишневый морс")</f>
        <v>Вишневый морс</v>
      </c>
      <c r="E466" s="18" t="str">
        <f>IFERROR(__xludf.DUMMYFUNCTION("""COMPUTED_VALUE"""),"Гранатовый мармелад")</f>
        <v>Гранатовый мармелад</v>
      </c>
      <c r="F466" s="18" t="str">
        <f>IFERROR(__xludf.DUMMYFUNCTION("""COMPUTED_VALUE"""),"Грейпфрут киви")</f>
        <v>Грейпфрут киви</v>
      </c>
      <c r="G466" s="18" t="str">
        <f>IFERROR(__xludf.DUMMYFUNCTION("""COMPUTED_VALUE"""),"Ежевика мята")</f>
        <v>Ежевика мята</v>
      </c>
      <c r="H466" s="18" t="str">
        <f>IFERROR(__xludf.DUMMYFUNCTION("""COMPUTED_VALUE"""),"Киви манго")</f>
        <v>Киви манго</v>
      </c>
      <c r="I466" s="18" t="str">
        <f>IFERROR(__xludf.DUMMYFUNCTION("""COMPUTED_VALUE"""),"Клубника манго")</f>
        <v>Клубника манго</v>
      </c>
      <c r="J466" s="18" t="str">
        <f>IFERROR(__xludf.DUMMYFUNCTION("""COMPUTED_VALUE"""),"черника грейфрут ")</f>
        <v>черника грейфрут </v>
      </c>
      <c r="K466" s="18" t="str">
        <f>IFERROR(__xludf.DUMMYFUNCTION("""COMPUTED_VALUE"""),"Малина лайм")</f>
        <v>Малина лайм</v>
      </c>
      <c r="L466" s="18" t="str">
        <f>IFERROR(__xludf.DUMMYFUNCTION("""COMPUTED_VALUE"""),"Манго арбуз ")</f>
        <v>Манго арбуз </v>
      </c>
      <c r="M466" s="18" t="str">
        <f>IFERROR(__xludf.DUMMYFUNCTION("""COMPUTED_VALUE"""),"Малиновый чай с жасмином")</f>
        <v>Малиновый чай с жасмином</v>
      </c>
      <c r="N466" s="18" t="str">
        <f>IFERROR(__xludf.DUMMYFUNCTION("""COMPUTED_VALUE"""),"малина  апельсин ")</f>
        <v>малина  апельсин </v>
      </c>
      <c r="O466" s="18" t="str">
        <f>IFERROR(__xludf.DUMMYFUNCTION("""COMPUTED_VALUE"""),"Манго апельсин")</f>
        <v>Манго апельсин</v>
      </c>
      <c r="P466" s="18" t="str">
        <f>IFERROR(__xludf.DUMMYFUNCTION("""COMPUTED_VALUE"""),"Ред булл")</f>
        <v>Ред булл</v>
      </c>
      <c r="Q466" s="18" t="str">
        <f>IFERROR(__xludf.DUMMYFUNCTION("""COMPUTED_VALUE"""),"Спрайт")</f>
        <v>Спрайт</v>
      </c>
      <c r="R466" s="18" t="str">
        <f>IFERROR(__xludf.DUMMYFUNCTION("""COMPUTED_VALUE"""),"ананас клюква ")</f>
        <v>ананас клюква </v>
      </c>
      <c r="S466" s="18" t="str">
        <f>IFERROR(__xludf.DUMMYFUNCTION("""COMPUTED_VALUE"""),"Тархун")</f>
        <v>Тархун</v>
      </c>
      <c r="T466" s="18" t="str">
        <f>IFERROR(__xludf.DUMMYFUNCTION("""COMPUTED_VALUE"""),"алоэ Виноград ")</f>
        <v>алоэ Виноград </v>
      </c>
      <c r="U466" s="18" t="str">
        <f>IFERROR(__xludf.DUMMYFUNCTION("""COMPUTED_VALUE"""),"Фруктовая жвачка")</f>
        <v>Фруктовая жвачка</v>
      </c>
      <c r="V466" s="18" t="str">
        <f>IFERROR(__xludf.DUMMYFUNCTION("""COMPUTED_VALUE"""),"Холодная кола")</f>
        <v>Холодная кола</v>
      </c>
      <c r="W466" s="18" t="str">
        <f>IFERROR(__xludf.DUMMYFUNCTION("""COMPUTED_VALUE"""),"Черная смородина клюква")</f>
        <v>Черная смородина клюква</v>
      </c>
      <c r="X466" s="18" t="str">
        <f>IFERROR(__xludf.DUMMYFUNCTION("""COMPUTED_VALUE"""),"Черника арбуз")</f>
        <v>Черника арбуз</v>
      </c>
      <c r="Y466" s="18" t="str">
        <f>IFERROR(__xludf.DUMMYFUNCTION("""COMPUTED_VALUE"""),"Яблоко черника")</f>
        <v>Яблоко черника</v>
      </c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</row>
    <row r="467">
      <c r="A467" s="18" t="str">
        <f>IFERROR(__xludf.DUMMYFUNCTION("""COMPUTED_VALUE"""),"Малина вишня лёд")</f>
        <v>Малина вишня лёд</v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</row>
    <row r="468">
      <c r="A468" s="18" t="str">
        <f>IFERROR(__xludf.DUMMYFUNCTION("""COMPUTED_VALUE"""),"Арбуз Малина ")</f>
        <v>Арбуз Малина </v>
      </c>
      <c r="B468" s="18" t="str">
        <f>IFERROR(__xludf.DUMMYFUNCTION("""COMPUTED_VALUE"""),"Банан Кокос ")</f>
        <v>Банан Кокос </v>
      </c>
      <c r="C468" s="18" t="str">
        <f>IFERROR(__xludf.DUMMYFUNCTION("""COMPUTED_VALUE"""),"Барбарисовый Энергетик ")</f>
        <v>Барбарисовый Энергетик </v>
      </c>
      <c r="D468" s="18" t="str">
        <f>IFERROR(__xludf.DUMMYFUNCTION("""COMPUTED_VALUE"""),"Виноградный Энергетик")</f>
        <v>Виноградный Энергетик</v>
      </c>
      <c r="E468" s="18" t="str">
        <f>IFERROR(__xludf.DUMMYFUNCTION("""COMPUTED_VALUE"""),"Гранат Клубника ")</f>
        <v>Гранат Клубника </v>
      </c>
      <c r="F468" s="18" t="str">
        <f>IFERROR(__xludf.DUMMYFUNCTION("""COMPUTED_VALUE"""),"Гранат Смородина ")</f>
        <v>Гранат Смородина </v>
      </c>
      <c r="G468" s="18" t="str">
        <f>IFERROR(__xludf.DUMMYFUNCTION("""COMPUTED_VALUE"""),"Грейпфрутовый Швепс ")</f>
        <v>Грейпфрутовый Швепс </v>
      </c>
      <c r="H468" s="18" t="str">
        <f>IFERROR(__xludf.DUMMYFUNCTION("""COMPUTED_VALUE"""),"Земляника Драгонфрут ")</f>
        <v>Земляника Драгонфрут </v>
      </c>
      <c r="I468" s="18" t="str">
        <f>IFERROR(__xludf.DUMMYFUNCTION("""COMPUTED_VALUE"""),"Киви Личи ")</f>
        <v>Киви Личи </v>
      </c>
      <c r="J468" s="18" t="str">
        <f>IFERROR(__xludf.DUMMYFUNCTION("""COMPUTED_VALUE"""),"Киви Маракуйя Гуава ")</f>
        <v>Киви Маракуйя Гуава </v>
      </c>
      <c r="K468" s="18" t="str">
        <f>IFERROR(__xludf.DUMMYFUNCTION("""COMPUTED_VALUE"""),"Клубника Банан ")</f>
        <v>Клубника Банан </v>
      </c>
      <c r="L468" s="18" t="str">
        <f>IFERROR(__xludf.DUMMYFUNCTION("""COMPUTED_VALUE"""),"Клубника Вишня ")</f>
        <v>Клубника Вишня </v>
      </c>
      <c r="M468" s="18" t="str">
        <f>IFERROR(__xludf.DUMMYFUNCTION("""COMPUTED_VALUE"""),"Клубника Земляника ")</f>
        <v>Клубника Земляника </v>
      </c>
      <c r="N468" s="18" t="str">
        <f>IFERROR(__xludf.DUMMYFUNCTION("""COMPUTED_VALUE"""),"Клубничный Мохито ")</f>
        <v>Клубничный Мохито </v>
      </c>
      <c r="O468" s="18" t="str">
        <f>IFERROR(__xludf.DUMMYFUNCTION("""COMPUTED_VALUE"""),"Манго Грейпфрут ")</f>
        <v>Манго Грейпфрут </v>
      </c>
      <c r="P468" s="18" t="str">
        <f>IFERROR(__xludf.DUMMYFUNCTION("""COMPUTED_VALUE"""),"Манго Персик Личи ")</f>
        <v>Манго Персик Личи </v>
      </c>
      <c r="Q468" s="18" t="str">
        <f>IFERROR(__xludf.DUMMYFUNCTION("""COMPUTED_VALUE"""),"Персик Бабл Гам ")</f>
        <v>Персик Бабл Гам </v>
      </c>
      <c r="R468" s="18" t="str">
        <f>IFERROR(__xludf.DUMMYFUNCTION("""COMPUTED_VALUE"""),"Садовые Ягоды ")</f>
        <v>Садовые Ягоды </v>
      </c>
      <c r="S468" s="18" t="str">
        <f>IFERROR(__xludf.DUMMYFUNCTION("""COMPUTED_VALUE"""),"Скитлс Лимон Лайм 2")</f>
        <v>Скитлс Лимон Лайм 2</v>
      </c>
      <c r="T468" s="18" t="str">
        <f>IFERROR(__xludf.DUMMYFUNCTION("""COMPUTED_VALUE"""),"Смородина Мармелад 1")</f>
        <v>Смородина Мармелад 1</v>
      </c>
      <c r="U468" s="18" t="str">
        <f>IFERROR(__xludf.DUMMYFUNCTION("""COMPUTED_VALUE"""),"Темная Вишня 1")</f>
        <v>Темная Вишня 1</v>
      </c>
      <c r="V468" s="18" t="str">
        <f>IFERROR(__xludf.DUMMYFUNCTION("""COMPUTED_VALUE"""),"Фруктовые Пластинки 1")</f>
        <v>Фруктовые Пластинки 1</v>
      </c>
      <c r="W468" s="18" t="str">
        <f>IFERROR(__xludf.DUMMYFUNCTION("""COMPUTED_VALUE"""),"Черника Ежевика 1")</f>
        <v>Черника Ежевика 1</v>
      </c>
      <c r="X468" s="18" t="str">
        <f>IFERROR(__xludf.DUMMYFUNCTION("""COMPUTED_VALUE"""),"Черника Малина 1")</f>
        <v>Черника Малина 1</v>
      </c>
      <c r="Y468" s="18" t="str">
        <f>IFERROR(__xludf.DUMMYFUNCTION("""COMPUTED_VALUE"""),"Черника Мята 2")</f>
        <v>Черника Мята 2</v>
      </c>
      <c r="Z468" s="18" t="str">
        <f>IFERROR(__xludf.DUMMYFUNCTION("""COMPUTED_VALUE"""),"Яблоко Виноград 2")</f>
        <v>Яблоко Виноград 2</v>
      </c>
      <c r="AA468" s="18" t="str">
        <f>IFERROR(__xludf.DUMMYFUNCTION("""COMPUTED_VALUE"""),"Яблоко Малина 4")</f>
        <v>Яблоко Малина 4</v>
      </c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</row>
    <row r="469">
      <c r="A469" s="18" t="str">
        <f>IFERROR(__xludf.DUMMYFUNCTION("""COMPUTED_VALUE"""),"кислая земляника")</f>
        <v>кислая земляника</v>
      </c>
      <c r="B469" s="18" t="str">
        <f>IFERROR(__xludf.DUMMYFUNCTION("""COMPUTED_VALUE"""),"кислая фанта с черникой")</f>
        <v>кислая фанта с черникой</v>
      </c>
      <c r="C469" s="18" t="str">
        <f>IFERROR(__xludf.DUMMYFUNCTION("""COMPUTED_VALUE"""),"кислое харибо с колой и черешней")</f>
        <v>кислое харибо с колой и черешней</v>
      </c>
      <c r="D469" s="18" t="str">
        <f>IFERROR(__xludf.DUMMYFUNCTION("""COMPUTED_VALUE"""),"кислое яблочно клубничная шипучка")</f>
        <v>кислое яблочно клубничная шипучка</v>
      </c>
      <c r="E469" s="18" t="str">
        <f>IFERROR(__xludf.DUMMYFUNCTION("""COMPUTED_VALUE"""),"кислые желатинки маракуйя ананас")</f>
        <v>кислые желатинки маракуйя ананас</v>
      </c>
      <c r="F469" s="18" t="str">
        <f>IFERROR(__xludf.DUMMYFUNCTION("""COMPUTED_VALUE"""),"кислые ленточки маракуя манго")</f>
        <v>кислые ленточки маракуя манго</v>
      </c>
      <c r="G469" s="18" t="str">
        <f>IFERROR(__xludf.DUMMYFUNCTION("""COMPUTED_VALUE"""),"кислые мармеладные ягоды")</f>
        <v>кислые мармеладные ягоды</v>
      </c>
      <c r="H469" s="18" t="str">
        <f>IFERROR(__xludf.DUMMYFUNCTION("""COMPUTED_VALUE"""),"кислый виноград лайм")</f>
        <v>кислый виноград лайм</v>
      </c>
      <c r="I469" s="18" t="str">
        <f>IFERROR(__xludf.DUMMYFUNCTION("""COMPUTED_VALUE"""),"кислый грейпфрут с вишней")</f>
        <v>кислый грейпфрут с вишней</v>
      </c>
      <c r="J469" s="18" t="str">
        <f>IFERROR(__xludf.DUMMYFUNCTION("""COMPUTED_VALUE"""),"кислый леденец виноград киви яблоко")</f>
        <v>кислый леденец виноград киви яблоко</v>
      </c>
      <c r="K469" s="18" t="str">
        <f>IFERROR(__xludf.DUMMYFUNCTION("""COMPUTED_VALUE"""),"кислый лимонад арбуз лайм малина")</f>
        <v>кислый лимонад арбуз лайм малина</v>
      </c>
      <c r="L469" s="18" t="str">
        <f>IFERROR(__xludf.DUMMYFUNCTION("""COMPUTED_VALUE"""),"кислый персик клубника")</f>
        <v>кислый персик клубника</v>
      </c>
      <c r="M469" s="18" t="str">
        <f>IFERROR(__xludf.DUMMYFUNCTION("""COMPUTED_VALUE"""),"кислый яблочно лимонные колечки")</f>
        <v>кислый яблочно лимонные колечки</v>
      </c>
      <c r="N469" s="18" t="str">
        <f>IFERROR(__xludf.DUMMYFUNCTION("""COMPUTED_VALUE"""),"фанта апельсин с кислой малиной")</f>
        <v>фанта апельсин с кислой малиной</v>
      </c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</row>
    <row r="470">
      <c r="A470" s="18" t="str">
        <f>IFERROR(__xludf.DUMMYFUNCTION("""COMPUTED_VALUE"""),"Арбуз Малина ")</f>
        <v>Арбуз Малина </v>
      </c>
      <c r="B470" s="18" t="str">
        <f>IFERROR(__xludf.DUMMYFUNCTION("""COMPUTED_VALUE"""),"Банан Кокос ")</f>
        <v>Банан Кокос </v>
      </c>
      <c r="C470" s="18" t="str">
        <f>IFERROR(__xludf.DUMMYFUNCTION("""COMPUTED_VALUE"""),"Барбарисовый Энергетик ")</f>
        <v>Барбарисовый Энергетик </v>
      </c>
      <c r="D470" s="18" t="str">
        <f>IFERROR(__xludf.DUMMYFUNCTION("""COMPUTED_VALUE"""),"Виноградный Энергетик")</f>
        <v>Виноградный Энергетик</v>
      </c>
      <c r="E470" s="18" t="str">
        <f>IFERROR(__xludf.DUMMYFUNCTION("""COMPUTED_VALUE"""),"Гранат Клубника ")</f>
        <v>Гранат Клубника </v>
      </c>
      <c r="F470" s="18" t="str">
        <f>IFERROR(__xludf.DUMMYFUNCTION("""COMPUTED_VALUE"""),"Гранат Смородина ")</f>
        <v>Гранат Смородина </v>
      </c>
      <c r="G470" s="18" t="str">
        <f>IFERROR(__xludf.DUMMYFUNCTION("""COMPUTED_VALUE"""),"Грейпфрутовый Швепс ")</f>
        <v>Грейпфрутовый Швепс </v>
      </c>
      <c r="H470" s="18" t="str">
        <f>IFERROR(__xludf.DUMMYFUNCTION("""COMPUTED_VALUE"""),"Земляника Драгонфрут ")</f>
        <v>Земляника Драгонфрут </v>
      </c>
      <c r="I470" s="18" t="str">
        <f>IFERROR(__xludf.DUMMYFUNCTION("""COMPUTED_VALUE"""),"Киви Личи ")</f>
        <v>Киви Личи </v>
      </c>
      <c r="J470" s="18" t="str">
        <f>IFERROR(__xludf.DUMMYFUNCTION("""COMPUTED_VALUE"""),"Киви Маракуйя Гуава ")</f>
        <v>Киви Маракуйя Гуава </v>
      </c>
      <c r="K470" s="18" t="str">
        <f>IFERROR(__xludf.DUMMYFUNCTION("""COMPUTED_VALUE"""),"Клубника Банан ")</f>
        <v>Клубника Банан </v>
      </c>
      <c r="L470" s="18" t="str">
        <f>IFERROR(__xludf.DUMMYFUNCTION("""COMPUTED_VALUE"""),"Клубника Вишня ")</f>
        <v>Клубника Вишня </v>
      </c>
      <c r="M470" s="18" t="str">
        <f>IFERROR(__xludf.DUMMYFUNCTION("""COMPUTED_VALUE"""),"Клубника Земляника ")</f>
        <v>Клубника Земляника </v>
      </c>
      <c r="N470" s="18" t="str">
        <f>IFERROR(__xludf.DUMMYFUNCTION("""COMPUTED_VALUE"""),"Клубничный Мохито ")</f>
        <v>Клубничный Мохито </v>
      </c>
      <c r="O470" s="18" t="str">
        <f>IFERROR(__xludf.DUMMYFUNCTION("""COMPUTED_VALUE"""),"Манго Грейпфрут ")</f>
        <v>Манго Грейпфрут </v>
      </c>
      <c r="P470" s="18" t="str">
        <f>IFERROR(__xludf.DUMMYFUNCTION("""COMPUTED_VALUE"""),"Манго Персик Личи ")</f>
        <v>Манго Персик Личи </v>
      </c>
      <c r="Q470" s="18" t="str">
        <f>IFERROR(__xludf.DUMMYFUNCTION("""COMPUTED_VALUE"""),"Персик Бабл Гам ")</f>
        <v>Персик Бабл Гам </v>
      </c>
      <c r="R470" s="18" t="str">
        <f>IFERROR(__xludf.DUMMYFUNCTION("""COMPUTED_VALUE"""),"Садовые Ягоды ")</f>
        <v>Садовые Ягоды </v>
      </c>
      <c r="S470" s="18" t="str">
        <f>IFERROR(__xludf.DUMMYFUNCTION("""COMPUTED_VALUE"""),"Скитлс Лимон Лайм 2")</f>
        <v>Скитлс Лимон Лайм 2</v>
      </c>
      <c r="T470" s="18" t="str">
        <f>IFERROR(__xludf.DUMMYFUNCTION("""COMPUTED_VALUE"""),"Смородина Мармелад 1")</f>
        <v>Смородина Мармелад 1</v>
      </c>
      <c r="U470" s="18" t="str">
        <f>IFERROR(__xludf.DUMMYFUNCTION("""COMPUTED_VALUE"""),"Темная Вишня 1")</f>
        <v>Темная Вишня 1</v>
      </c>
      <c r="V470" s="18" t="str">
        <f>IFERROR(__xludf.DUMMYFUNCTION("""COMPUTED_VALUE"""),"Фруктовые Пластинки 1")</f>
        <v>Фруктовые Пластинки 1</v>
      </c>
      <c r="W470" s="18" t="str">
        <f>IFERROR(__xludf.DUMMYFUNCTION("""COMPUTED_VALUE"""),"Черника Ежевика 1")</f>
        <v>Черника Ежевика 1</v>
      </c>
      <c r="X470" s="18" t="str">
        <f>IFERROR(__xludf.DUMMYFUNCTION("""COMPUTED_VALUE"""),"Черника Малина 1")</f>
        <v>Черника Малина 1</v>
      </c>
      <c r="Y470" s="18" t="str">
        <f>IFERROR(__xludf.DUMMYFUNCTION("""COMPUTED_VALUE"""),"Черника Мята 2")</f>
        <v>Черника Мята 2</v>
      </c>
      <c r="Z470" s="18" t="str">
        <f>IFERROR(__xludf.DUMMYFUNCTION("""COMPUTED_VALUE"""),"Яблоко Виноград 2")</f>
        <v>Яблоко Виноград 2</v>
      </c>
      <c r="AA470" s="18" t="str">
        <f>IFERROR(__xludf.DUMMYFUNCTION("""COMPUTED_VALUE"""),"Яблоко Малина 4")</f>
        <v>Яблоко Малина 4</v>
      </c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</row>
    <row r="471">
      <c r="A471" s="18" t="str">
        <f>IFERROR(__xludf.DUMMYFUNCTION("""COMPUTED_VALUE"""),"Маракуйя с тропическими нотками")</f>
        <v>Маракуйя с тропическими нотками</v>
      </c>
      <c r="B471" s="18" t="str">
        <f>IFERROR(__xludf.DUMMYFUNCTION("""COMPUTED_VALUE"""),"Арбузный милкшейк")</f>
        <v>Арбузный милкшейк</v>
      </c>
      <c r="C471" s="18" t="str">
        <f>IFERROR(__xludf.DUMMYFUNCTION("""COMPUTED_VALUE"""),"Конфеты со вкусом винограда")</f>
        <v>Конфеты со вкусом винограда</v>
      </c>
      <c r="D471" s="18" t="str">
        <f>IFERROR(__xludf.DUMMYFUNCTION("""COMPUTED_VALUE"""),"Манго с апельсином и послевкусием гуавы")</f>
        <v>Манго с апельсином и послевкусием гуавы</v>
      </c>
      <c r="E471" s="18" t="str">
        <f>IFERROR(__xludf.DUMMYFUNCTION("""COMPUTED_VALUE"""),"Холодное сочетание мяты и конфет холс")</f>
        <v>Холодное сочетание мяты и конфет холс</v>
      </c>
      <c r="F471" s="18" t="str">
        <f>IFERROR(__xludf.DUMMYFUNCTION("""COMPUTED_VALUE"""),"Яблочные мармеладные червячки")</f>
        <v>Яблочные мармеладные червячки</v>
      </c>
      <c r="G47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71" s="18" t="str">
        <f>IFERROR(__xludf.DUMMYFUNCTION("""COMPUTED_VALUE"""),"Лимон лайм")</f>
        <v>Лимон лайм</v>
      </c>
      <c r="I471" s="18" t="str">
        <f>IFERROR(__xludf.DUMMYFUNCTION("""COMPUTED_VALUE"""),"Классика энергетика с кислой малиной")</f>
        <v>Классика энергетика с кислой малиной</v>
      </c>
      <c r="J471" s="18" t="str">
        <f>IFERROR(__xludf.DUMMYFUNCTION("""COMPUTED_VALUE"""),"Зеленое манго и смородина")</f>
        <v>Зеленое манго и смородина</v>
      </c>
      <c r="K471" s="18" t="str">
        <f>IFERROR(__xludf.DUMMYFUNCTION("""COMPUTED_VALUE"""),"Дуэт лемонграсса и сладкой малины")</f>
        <v>Дуэт лемонграсса и сладкой малины</v>
      </c>
      <c r="L471" s="18" t="str">
        <f>IFERROR(__xludf.DUMMYFUNCTION("""COMPUTED_VALUE"""),"Сладкий мармелад из черной смородины")</f>
        <v>Сладкий мармелад из черной смородины</v>
      </c>
      <c r="M471" s="18" t="str">
        <f>IFERROR(__xludf.DUMMYFUNCTION("""COMPUTED_VALUE"""),"Вишня кола")</f>
        <v>Вишня кола</v>
      </c>
      <c r="N471" s="18" t="str">
        <f>IFERROR(__xludf.DUMMYFUNCTION("""COMPUTED_VALUE"""),"Малина с кокосом")</f>
        <v>Малина с кокосом</v>
      </c>
      <c r="O471" s="18" t="str">
        <f>IFERROR(__xludf.DUMMYFUNCTION("""COMPUTED_VALUE"""),"Сладкие конфеты СКИТЛЗ и смородина")</f>
        <v>Сладкие конфеты СКИТЛЗ и смородина</v>
      </c>
      <c r="P471" s="18" t="str">
        <f>IFERROR(__xludf.DUMMYFUNCTION("""COMPUTED_VALUE"""),"Ежевичный лимонад")</f>
        <v>Ежевичный лимонад</v>
      </c>
      <c r="Q471" s="18" t="str">
        <f>IFERROR(__xludf.DUMMYFUNCTION("""COMPUTED_VALUE"""),"Дыня кокос")</f>
        <v>Дыня кокос</v>
      </c>
      <c r="R471" s="18" t="str">
        <f>IFERROR(__xludf.DUMMYFUNCTION("""COMPUTED_VALUE"""),"Земляничный бабл гам")</f>
        <v>Земляничный бабл гам</v>
      </c>
      <c r="S471" s="18" t="str">
        <f>IFERROR(__xludf.DUMMYFUNCTION("""COMPUTED_VALUE"""),"Лимонные леденцы")</f>
        <v>Лимонные леденцы</v>
      </c>
      <c r="T471" s="18" t="str">
        <f>IFERROR(__xludf.DUMMYFUNCTION("""COMPUTED_VALUE"""),"Экзотический фрукты")</f>
        <v>Экзотический фрукты</v>
      </c>
      <c r="U471" s="18" t="str">
        <f>IFERROR(__xludf.DUMMYFUNCTION("""COMPUTED_VALUE"""),"Личи виноград мята")</f>
        <v>Личи виноград мята</v>
      </c>
      <c r="V471" s="18" t="str">
        <f>IFERROR(__xludf.DUMMYFUNCTION("""COMPUTED_VALUE"""),"Черника малина мята")</f>
        <v>Черника малина мята</v>
      </c>
      <c r="W471" s="18" t="str">
        <f>IFERROR(__xludf.DUMMYFUNCTION("""COMPUTED_VALUE"""),"Абрикосовый йогурт")</f>
        <v>Абрикосовый йогурт</v>
      </c>
      <c r="X471" s="18" t="str">
        <f>IFERROR(__xludf.DUMMYFUNCTION("""COMPUTED_VALUE"""),"Арбуз лед")</f>
        <v>Арбуз лед</v>
      </c>
      <c r="Y471" s="18" t="str">
        <f>IFERROR(__xludf.DUMMYFUNCTION("""COMPUTED_VALUE"""),"Банан клубника лед")</f>
        <v>Банан клубника лед</v>
      </c>
      <c r="Z471" s="18" t="str">
        <f>IFERROR(__xludf.DUMMYFUNCTION("""COMPUTED_VALUE"""),"Арбузное мороженное")</f>
        <v>Арбузное мороженное</v>
      </c>
      <c r="AA471" s="18" t="str">
        <f>IFERROR(__xludf.DUMMYFUNCTION("""COMPUTED_VALUE"""),"Клубника малина жвачка")</f>
        <v>Клубника малина жвачка</v>
      </c>
      <c r="AB471" s="18" t="str">
        <f>IFERROR(__xludf.DUMMYFUNCTION("""COMPUTED_VALUE"""),"Клубничное мороженное")</f>
        <v>Клубничное мороженное</v>
      </c>
      <c r="AC471" s="18" t="str">
        <f>IFERROR(__xludf.DUMMYFUNCTION("""COMPUTED_VALUE"""),"Кола сода лед")</f>
        <v>Кола сода лед</v>
      </c>
      <c r="AD471" s="18" t="str">
        <f>IFERROR(__xludf.DUMMYFUNCTION("""COMPUTED_VALUE"""),"Банановый милкшейк")</f>
        <v>Банановый милкшейк</v>
      </c>
      <c r="AE471" s="18" t="str">
        <f>IFERROR(__xludf.DUMMYFUNCTION("""COMPUTED_VALUE"""),"Микс ягод лед")</f>
        <v>Микс ягод лед</v>
      </c>
      <c r="AF471" s="18" t="str">
        <f>IFERROR(__xludf.DUMMYFUNCTION("""COMPUTED_VALUE"""),"Брусничный морс")</f>
        <v>Брусничный морс</v>
      </c>
      <c r="AG471" s="18" t="str">
        <f>IFERROR(__xludf.DUMMYFUNCTION("""COMPUTED_VALUE"""),"Яблочный лимонад")</f>
        <v>Яблочный лимонад</v>
      </c>
      <c r="AH471" s="18" t="str">
        <f>IFERROR(__xludf.DUMMYFUNCTION("""COMPUTED_VALUE"""),"Лесные ягоды")</f>
        <v>Лесные ягоды</v>
      </c>
      <c r="AI471" s="18" t="str">
        <f>IFERROR(__xludf.DUMMYFUNCTION("""COMPUTED_VALUE"""),"Смородиновый лимонад")</f>
        <v>Смородиновый лимонад</v>
      </c>
      <c r="AJ471" s="18" t="str">
        <f>IFERROR(__xludf.DUMMYFUNCTION("""COMPUTED_VALUE"""),"Вишня лайм лед")</f>
        <v>Вишня лайм лед</v>
      </c>
      <c r="AK471" s="18" t="str">
        <f>IFERROR(__xludf.DUMMYFUNCTION("""COMPUTED_VALUE"""),"Лист виноград мята энергетик")</f>
        <v>Лист виноград мята энергетик</v>
      </c>
      <c r="AL471" s="18" t="str">
        <f>IFERROR(__xludf.DUMMYFUNCTION("""COMPUTED_VALUE"""),"Двойное яблоко лед")</f>
        <v>Двойное яблоко лед</v>
      </c>
      <c r="AM471" s="18" t="str">
        <f>IFERROR(__xludf.DUMMYFUNCTION("""COMPUTED_VALUE"""),"Смородиновый холс")</f>
        <v>Смородиновый холс</v>
      </c>
      <c r="AN471" s="18" t="str">
        <f>IFERROR(__xludf.DUMMYFUNCTION("""COMPUTED_VALUE"""),"Клубничное шампанское")</f>
        <v>Клубничное шампанское</v>
      </c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</row>
    <row r="472">
      <c r="A472" s="18" t="str">
        <f>IFERROR(__xludf.DUMMYFUNCTION("""COMPUTED_VALUE"""),"0.4")</f>
        <v>0.4</v>
      </c>
      <c r="B472" s="18" t="str">
        <f>IFERROR(__xludf.DUMMYFUNCTION("""COMPUTED_VALUE"""),"0.6")</f>
        <v>0.6</v>
      </c>
      <c r="C472" s="18" t="str">
        <f>IFERROR(__xludf.DUMMYFUNCTION("""COMPUTED_VALUE"""),"0.7")</f>
        <v>0.7</v>
      </c>
      <c r="D472" s="18" t="str">
        <f>IFERROR(__xludf.DUMMYFUNCTION("""COMPUTED_VALUE"""),"0.8")</f>
        <v>0.8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</row>
    <row r="473">
      <c r="A473" s="18" t="str">
        <f>IFERROR(__xludf.DUMMYFUNCTION("""COMPUTED_VALUE"""),"Ананас киви")</f>
        <v>Ананас киви</v>
      </c>
      <c r="B473" s="18" t="str">
        <f>IFERROR(__xludf.DUMMYFUNCTION("""COMPUTED_VALUE"""),"Арбузный смузи")</f>
        <v>Арбузный смузи</v>
      </c>
      <c r="C473" s="18" t="str">
        <f>IFERROR(__xludf.DUMMYFUNCTION("""COMPUTED_VALUE"""),"Виноградная фанта")</f>
        <v>Виноградная фанта</v>
      </c>
      <c r="D473" s="18" t="str">
        <f>IFERROR(__xludf.DUMMYFUNCTION("""COMPUTED_VALUE"""),"Вишневый морс")</f>
        <v>Вишневый морс</v>
      </c>
      <c r="E473" s="18" t="str">
        <f>IFERROR(__xludf.DUMMYFUNCTION("""COMPUTED_VALUE"""),"Гранатовый мармелад")</f>
        <v>Гранатовый мармелад</v>
      </c>
      <c r="F473" s="18" t="str">
        <f>IFERROR(__xludf.DUMMYFUNCTION("""COMPUTED_VALUE"""),"Грейпфрут киви")</f>
        <v>Грейпфрут киви</v>
      </c>
      <c r="G473" s="18" t="str">
        <f>IFERROR(__xludf.DUMMYFUNCTION("""COMPUTED_VALUE"""),"Ежевика мята")</f>
        <v>Ежевика мята</v>
      </c>
      <c r="H473" s="18" t="str">
        <f>IFERROR(__xludf.DUMMYFUNCTION("""COMPUTED_VALUE"""),"Киви манго")</f>
        <v>Киви манго</v>
      </c>
      <c r="I473" s="18" t="str">
        <f>IFERROR(__xludf.DUMMYFUNCTION("""COMPUTED_VALUE"""),"Клубника манго")</f>
        <v>Клубника манго</v>
      </c>
      <c r="J473" s="18" t="str">
        <f>IFERROR(__xludf.DUMMYFUNCTION("""COMPUTED_VALUE"""),"черника грейфрут ")</f>
        <v>черника грейфрут </v>
      </c>
      <c r="K473" s="18" t="str">
        <f>IFERROR(__xludf.DUMMYFUNCTION("""COMPUTED_VALUE"""),"Малина лайм")</f>
        <v>Малина лайм</v>
      </c>
      <c r="L473" s="18" t="str">
        <f>IFERROR(__xludf.DUMMYFUNCTION("""COMPUTED_VALUE"""),"Манго арбуз ")</f>
        <v>Манго арбуз </v>
      </c>
      <c r="M473" s="18" t="str">
        <f>IFERROR(__xludf.DUMMYFUNCTION("""COMPUTED_VALUE"""),"Малиновый чай с жасмином")</f>
        <v>Малиновый чай с жасмином</v>
      </c>
      <c r="N473" s="18" t="str">
        <f>IFERROR(__xludf.DUMMYFUNCTION("""COMPUTED_VALUE"""),"малина  апельсин ")</f>
        <v>малина  апельсин </v>
      </c>
      <c r="O473" s="18" t="str">
        <f>IFERROR(__xludf.DUMMYFUNCTION("""COMPUTED_VALUE"""),"Манго апельсин")</f>
        <v>Манго апельсин</v>
      </c>
      <c r="P473" s="18" t="str">
        <f>IFERROR(__xludf.DUMMYFUNCTION("""COMPUTED_VALUE"""),"Ред булл")</f>
        <v>Ред булл</v>
      </c>
      <c r="Q473" s="18" t="str">
        <f>IFERROR(__xludf.DUMMYFUNCTION("""COMPUTED_VALUE"""),"Спрайт")</f>
        <v>Спрайт</v>
      </c>
      <c r="R473" s="18" t="str">
        <f>IFERROR(__xludf.DUMMYFUNCTION("""COMPUTED_VALUE"""),"ананас клюква ")</f>
        <v>ананас клюква </v>
      </c>
      <c r="S473" s="18" t="str">
        <f>IFERROR(__xludf.DUMMYFUNCTION("""COMPUTED_VALUE"""),"Тархун")</f>
        <v>Тархун</v>
      </c>
      <c r="T473" s="18" t="str">
        <f>IFERROR(__xludf.DUMMYFUNCTION("""COMPUTED_VALUE"""),"алоэ Виноград ")</f>
        <v>алоэ Виноград </v>
      </c>
      <c r="U473" s="18" t="str">
        <f>IFERROR(__xludf.DUMMYFUNCTION("""COMPUTED_VALUE"""),"Фруктовая жвачка")</f>
        <v>Фруктовая жвачка</v>
      </c>
      <c r="V473" s="18" t="str">
        <f>IFERROR(__xludf.DUMMYFUNCTION("""COMPUTED_VALUE"""),"Холодная кола")</f>
        <v>Холодная кола</v>
      </c>
      <c r="W473" s="18" t="str">
        <f>IFERROR(__xludf.DUMMYFUNCTION("""COMPUTED_VALUE"""),"Черная смородина клюква")</f>
        <v>Черная смородина клюква</v>
      </c>
      <c r="X473" s="18" t="str">
        <f>IFERROR(__xludf.DUMMYFUNCTION("""COMPUTED_VALUE"""),"Черника арбуз")</f>
        <v>Черника арбуз</v>
      </c>
      <c r="Y473" s="18" t="str">
        <f>IFERROR(__xludf.DUMMYFUNCTION("""COMPUTED_VALUE"""),"Яблоко черника")</f>
        <v>Яблоко черника</v>
      </c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</row>
    <row r="474">
      <c r="A474" s="18" t="str">
        <f>IFERROR(__xludf.DUMMYFUNCTION("""COMPUTED_VALUE"""),"Арбуз Малина ")</f>
        <v>Арбуз Малина </v>
      </c>
      <c r="B474" s="18" t="str">
        <f>IFERROR(__xludf.DUMMYFUNCTION("""COMPUTED_VALUE"""),"Банан Кокос ")</f>
        <v>Банан Кокос </v>
      </c>
      <c r="C474" s="18" t="str">
        <f>IFERROR(__xludf.DUMMYFUNCTION("""COMPUTED_VALUE"""),"Барбарисовый Энергетик ")</f>
        <v>Барбарисовый Энергетик </v>
      </c>
      <c r="D474" s="18" t="str">
        <f>IFERROR(__xludf.DUMMYFUNCTION("""COMPUTED_VALUE"""),"Виноградный Энергетик")</f>
        <v>Виноградный Энергетик</v>
      </c>
      <c r="E474" s="18" t="str">
        <f>IFERROR(__xludf.DUMMYFUNCTION("""COMPUTED_VALUE"""),"Гранат Клубника ")</f>
        <v>Гранат Клубника </v>
      </c>
      <c r="F474" s="18" t="str">
        <f>IFERROR(__xludf.DUMMYFUNCTION("""COMPUTED_VALUE"""),"Гранат Смородина ")</f>
        <v>Гранат Смородина </v>
      </c>
      <c r="G474" s="18" t="str">
        <f>IFERROR(__xludf.DUMMYFUNCTION("""COMPUTED_VALUE"""),"Грейпфрутовый Швепс ")</f>
        <v>Грейпфрутовый Швепс </v>
      </c>
      <c r="H474" s="18" t="str">
        <f>IFERROR(__xludf.DUMMYFUNCTION("""COMPUTED_VALUE"""),"Земляника Драгонфрут ")</f>
        <v>Земляника Драгонфрут </v>
      </c>
      <c r="I474" s="18" t="str">
        <f>IFERROR(__xludf.DUMMYFUNCTION("""COMPUTED_VALUE"""),"Киви Личи ")</f>
        <v>Киви Личи </v>
      </c>
      <c r="J474" s="18" t="str">
        <f>IFERROR(__xludf.DUMMYFUNCTION("""COMPUTED_VALUE"""),"Киви Маракуйя Гуава ")</f>
        <v>Киви Маракуйя Гуава </v>
      </c>
      <c r="K474" s="18" t="str">
        <f>IFERROR(__xludf.DUMMYFUNCTION("""COMPUTED_VALUE"""),"Клубника Банан ")</f>
        <v>Клубника Банан </v>
      </c>
      <c r="L474" s="18" t="str">
        <f>IFERROR(__xludf.DUMMYFUNCTION("""COMPUTED_VALUE"""),"Клубника Вишня ")</f>
        <v>Клубника Вишня </v>
      </c>
      <c r="M474" s="18" t="str">
        <f>IFERROR(__xludf.DUMMYFUNCTION("""COMPUTED_VALUE"""),"Клубника Земляника ")</f>
        <v>Клубника Земляника </v>
      </c>
      <c r="N474" s="18" t="str">
        <f>IFERROR(__xludf.DUMMYFUNCTION("""COMPUTED_VALUE"""),"Клубничный Мохито ")</f>
        <v>Клубничный Мохито </v>
      </c>
      <c r="O474" s="18" t="str">
        <f>IFERROR(__xludf.DUMMYFUNCTION("""COMPUTED_VALUE"""),"Манго Грейпфрут ")</f>
        <v>Манго Грейпфрут </v>
      </c>
      <c r="P474" s="18" t="str">
        <f>IFERROR(__xludf.DUMMYFUNCTION("""COMPUTED_VALUE"""),"Манго Персик Личи ")</f>
        <v>Манго Персик Личи </v>
      </c>
      <c r="Q474" s="18" t="str">
        <f>IFERROR(__xludf.DUMMYFUNCTION("""COMPUTED_VALUE"""),"Персик Бабл Гам ")</f>
        <v>Персик Бабл Гам </v>
      </c>
      <c r="R474" s="18" t="str">
        <f>IFERROR(__xludf.DUMMYFUNCTION("""COMPUTED_VALUE"""),"Садовые Ягоды ")</f>
        <v>Садовые Ягоды </v>
      </c>
      <c r="S474" s="18" t="str">
        <f>IFERROR(__xludf.DUMMYFUNCTION("""COMPUTED_VALUE"""),"Скитлс Лимон Лайм 2")</f>
        <v>Скитлс Лимон Лайм 2</v>
      </c>
      <c r="T474" s="18" t="str">
        <f>IFERROR(__xludf.DUMMYFUNCTION("""COMPUTED_VALUE"""),"Смородина Мармелад 1")</f>
        <v>Смородина Мармелад 1</v>
      </c>
      <c r="U474" s="18" t="str">
        <f>IFERROR(__xludf.DUMMYFUNCTION("""COMPUTED_VALUE"""),"Темная Вишня 1")</f>
        <v>Темная Вишня 1</v>
      </c>
      <c r="V474" s="18" t="str">
        <f>IFERROR(__xludf.DUMMYFUNCTION("""COMPUTED_VALUE"""),"Фруктовые Пластинки 1")</f>
        <v>Фруктовые Пластинки 1</v>
      </c>
      <c r="W474" s="18" t="str">
        <f>IFERROR(__xludf.DUMMYFUNCTION("""COMPUTED_VALUE"""),"Черника Ежевика 1")</f>
        <v>Черника Ежевика 1</v>
      </c>
      <c r="X474" s="18" t="str">
        <f>IFERROR(__xludf.DUMMYFUNCTION("""COMPUTED_VALUE"""),"Черника Малина 1")</f>
        <v>Черника Малина 1</v>
      </c>
      <c r="Y474" s="18" t="str">
        <f>IFERROR(__xludf.DUMMYFUNCTION("""COMPUTED_VALUE"""),"Черника Мята 2")</f>
        <v>Черника Мята 2</v>
      </c>
      <c r="Z474" s="18" t="str">
        <f>IFERROR(__xludf.DUMMYFUNCTION("""COMPUTED_VALUE"""),"Яблоко Виноград 2")</f>
        <v>Яблоко Виноград 2</v>
      </c>
      <c r="AA474" s="18" t="str">
        <f>IFERROR(__xludf.DUMMYFUNCTION("""COMPUTED_VALUE"""),"Яблоко Малина 4")</f>
        <v>Яблоко Малина 4</v>
      </c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</row>
    <row r="475">
      <c r="A475" s="18" t="str">
        <f>IFERROR(__xludf.DUMMYFUNCTION("""COMPUTED_VALUE"""),"Ананас киви")</f>
        <v>Ананас киви</v>
      </c>
      <c r="B475" s="18" t="str">
        <f>IFERROR(__xludf.DUMMYFUNCTION("""COMPUTED_VALUE"""),"Арбузный смузи")</f>
        <v>Арбузный смузи</v>
      </c>
      <c r="C475" s="18" t="str">
        <f>IFERROR(__xludf.DUMMYFUNCTION("""COMPUTED_VALUE"""),"Виноградная фанта")</f>
        <v>Виноградная фанта</v>
      </c>
      <c r="D475" s="18" t="str">
        <f>IFERROR(__xludf.DUMMYFUNCTION("""COMPUTED_VALUE"""),"Вишневый морс")</f>
        <v>Вишневый морс</v>
      </c>
      <c r="E475" s="18" t="str">
        <f>IFERROR(__xludf.DUMMYFUNCTION("""COMPUTED_VALUE"""),"Гранатовый мармелад")</f>
        <v>Гранатовый мармелад</v>
      </c>
      <c r="F475" s="18" t="str">
        <f>IFERROR(__xludf.DUMMYFUNCTION("""COMPUTED_VALUE"""),"Грейпфрут киви")</f>
        <v>Грейпфрут киви</v>
      </c>
      <c r="G475" s="18" t="str">
        <f>IFERROR(__xludf.DUMMYFUNCTION("""COMPUTED_VALUE"""),"Ежевика мята")</f>
        <v>Ежевика мята</v>
      </c>
      <c r="H475" s="18" t="str">
        <f>IFERROR(__xludf.DUMMYFUNCTION("""COMPUTED_VALUE"""),"Киви манго")</f>
        <v>Киви манго</v>
      </c>
      <c r="I475" s="18" t="str">
        <f>IFERROR(__xludf.DUMMYFUNCTION("""COMPUTED_VALUE"""),"Клубника манго")</f>
        <v>Клубника манго</v>
      </c>
      <c r="J475" s="18" t="str">
        <f>IFERROR(__xludf.DUMMYFUNCTION("""COMPUTED_VALUE"""),"черника грейфрут ")</f>
        <v>черника грейфрут </v>
      </c>
      <c r="K475" s="18" t="str">
        <f>IFERROR(__xludf.DUMMYFUNCTION("""COMPUTED_VALUE"""),"Малина лайм")</f>
        <v>Малина лайм</v>
      </c>
      <c r="L475" s="18" t="str">
        <f>IFERROR(__xludf.DUMMYFUNCTION("""COMPUTED_VALUE"""),"Манго арбуз ")</f>
        <v>Манго арбуз </v>
      </c>
      <c r="M475" s="18" t="str">
        <f>IFERROR(__xludf.DUMMYFUNCTION("""COMPUTED_VALUE"""),"Малиновый чай с жасмином")</f>
        <v>Малиновый чай с жасмином</v>
      </c>
      <c r="N475" s="18" t="str">
        <f>IFERROR(__xludf.DUMMYFUNCTION("""COMPUTED_VALUE"""),"малина  апельсин ")</f>
        <v>малина  апельсин </v>
      </c>
      <c r="O475" s="18" t="str">
        <f>IFERROR(__xludf.DUMMYFUNCTION("""COMPUTED_VALUE"""),"Манго апельсин")</f>
        <v>Манго апельсин</v>
      </c>
      <c r="P475" s="18" t="str">
        <f>IFERROR(__xludf.DUMMYFUNCTION("""COMPUTED_VALUE"""),"Ред булл")</f>
        <v>Ред булл</v>
      </c>
      <c r="Q475" s="18" t="str">
        <f>IFERROR(__xludf.DUMMYFUNCTION("""COMPUTED_VALUE"""),"Спрайт")</f>
        <v>Спрайт</v>
      </c>
      <c r="R475" s="18" t="str">
        <f>IFERROR(__xludf.DUMMYFUNCTION("""COMPUTED_VALUE"""),"ананас клюква ")</f>
        <v>ананас клюква </v>
      </c>
      <c r="S475" s="18" t="str">
        <f>IFERROR(__xludf.DUMMYFUNCTION("""COMPUTED_VALUE"""),"Тархун")</f>
        <v>Тархун</v>
      </c>
      <c r="T475" s="18" t="str">
        <f>IFERROR(__xludf.DUMMYFUNCTION("""COMPUTED_VALUE"""),"алоэ Виноград ")</f>
        <v>алоэ Виноград </v>
      </c>
      <c r="U475" s="18" t="str">
        <f>IFERROR(__xludf.DUMMYFUNCTION("""COMPUTED_VALUE"""),"Фруктовая жвачка")</f>
        <v>Фруктовая жвачка</v>
      </c>
      <c r="V475" s="18" t="str">
        <f>IFERROR(__xludf.DUMMYFUNCTION("""COMPUTED_VALUE"""),"Холодная кола")</f>
        <v>Холодная кола</v>
      </c>
      <c r="W475" s="18" t="str">
        <f>IFERROR(__xludf.DUMMYFUNCTION("""COMPUTED_VALUE"""),"Черная смородина клюква")</f>
        <v>Черная смородина клюква</v>
      </c>
      <c r="X475" s="18" t="str">
        <f>IFERROR(__xludf.DUMMYFUNCTION("""COMPUTED_VALUE"""),"Черника арбуз")</f>
        <v>Черника арбуз</v>
      </c>
      <c r="Y475" s="18" t="str">
        <f>IFERROR(__xludf.DUMMYFUNCTION("""COMPUTED_VALUE"""),"Яблоко черника")</f>
        <v>Яблоко черника</v>
      </c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</row>
    <row r="508">
      <c r="A508" s="18" t="str">
        <f>IFERROR(__xludf.DUMMYFUNCTION("""COMPUTED_VALUE"""),"0.2")</f>
        <v>0.2</v>
      </c>
      <c r="B508" s="18" t="str">
        <f>IFERROR(__xludf.DUMMYFUNCTION("""COMPUTED_VALUE"""),"0.3")</f>
        <v>0.3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</row>
    <row r="509">
      <c r="A509" s="18" t="str">
        <f>IFERROR(__xludf.DUMMYFUNCTION("""COMPUTED_VALUE"""),"Ягодный микс")</f>
        <v>Ягодный микс</v>
      </c>
      <c r="B509" s="18" t="str">
        <f>IFERROR(__xludf.DUMMYFUNCTION("""COMPUTED_VALUE"""),"Энергетик малина")</f>
        <v>Энергетик малина</v>
      </c>
      <c r="C509" s="18" t="str">
        <f>IFERROR(__xludf.DUMMYFUNCTION("""COMPUTED_VALUE"""),"Клубника арбуз")</f>
        <v>Клубника арбуз</v>
      </c>
      <c r="D509" s="18" t="str">
        <f>IFERROR(__xludf.DUMMYFUNCTION("""COMPUTED_VALUE"""),"Ежевика малина")</f>
        <v>Ежевика малина</v>
      </c>
      <c r="E509" s="18" t="str">
        <f>IFERROR(__xludf.DUMMYFUNCTION("""COMPUTED_VALUE"""),"Голубая малина виноград")</f>
        <v>Голубая малина виноград</v>
      </c>
      <c r="F509" s="18" t="str">
        <f>IFERROR(__xludf.DUMMYFUNCTION("""COMPUTED_VALUE"""),"Вишня яблоко")</f>
        <v>Вишня яблоко</v>
      </c>
      <c r="G509" s="18" t="str">
        <f>IFERROR(__xludf.DUMMYFUNCTION("""COMPUTED_VALUE"""),"Виноград лёд")</f>
        <v>Виноград лёд</v>
      </c>
      <c r="H509" s="18" t="str">
        <f>IFERROR(__xludf.DUMMYFUNCTION("""COMPUTED_VALUE"""),"Бабл гам")</f>
        <v>Бабл гам</v>
      </c>
      <c r="I509" s="18" t="str">
        <f>IFERROR(__xludf.DUMMYFUNCTION("""COMPUTED_VALUE"""),"Энергетик лайм")</f>
        <v>Энергетик лайм</v>
      </c>
      <c r="J509" s="18" t="str">
        <f>IFERROR(__xludf.DUMMYFUNCTION("""COMPUTED_VALUE"""),"Черника смородина айс")</f>
        <v>Черника смородина айс</v>
      </c>
      <c r="K509" s="18" t="str">
        <f>IFERROR(__xludf.DUMMYFUNCTION("""COMPUTED_VALUE"""),"Мохито клубничный лёд")</f>
        <v>Мохито клубничный лёд</v>
      </c>
      <c r="L509" s="18" t="str">
        <f>IFERROR(__xludf.DUMMYFUNCTION("""COMPUTED_VALUE"""),"Черная вишня лёд")</f>
        <v>Черная вишня лёд</v>
      </c>
      <c r="M509" s="18" t="str">
        <f>IFERROR(__xludf.DUMMYFUNCTION("""COMPUTED_VALUE"""),"Ананас кокос лёд")</f>
        <v>Ананас кокос лёд</v>
      </c>
      <c r="N509" s="18" t="str">
        <f>IFERROR(__xludf.DUMMYFUNCTION("""COMPUTED_VALUE"""),"Киви лёд")</f>
        <v>Киви лёд</v>
      </c>
      <c r="O509" s="18" t="str">
        <f>IFERROR(__xludf.DUMMYFUNCTION("""COMPUTED_VALUE"""),"Кислая клюква лёд")</f>
        <v>Кислая клюква лёд</v>
      </c>
      <c r="P509" s="18" t="str">
        <f>IFERROR(__xludf.DUMMYFUNCTION("""COMPUTED_VALUE"""),"Кислый скитлс лёд")</f>
        <v>Кислый скитлс лёд</v>
      </c>
      <c r="Q509" s="18" t="str">
        <f>IFERROR(__xludf.DUMMYFUNCTION("""COMPUTED_VALUE"""),"Клубника черника лёд")</f>
        <v>Клубника черника лёд</v>
      </c>
      <c r="R509" s="18" t="str">
        <f>IFERROR(__xludf.DUMMYFUNCTION("""COMPUTED_VALUE"""),"Малина смородина лёд")</f>
        <v>Малина смородина лёд</v>
      </c>
      <c r="S509" s="18" t="str">
        <f>IFERROR(__xludf.DUMMYFUNCTION("""COMPUTED_VALUE"""),"Манго лёд")</f>
        <v>Манго лёд</v>
      </c>
      <c r="T509" s="18" t="str">
        <f>IFERROR(__xludf.DUMMYFUNCTION("""COMPUTED_VALUE"""),"Малина вишня лёд")</f>
        <v>Малина вишня лёд</v>
      </c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</row>
    <row r="510">
      <c r="A510" s="18" t="str">
        <f>IFERROR(__xludf.DUMMYFUNCTION("""COMPUTED_VALUE"""),"Ананас киви")</f>
        <v>Ананас киви</v>
      </c>
      <c r="B510" s="18" t="str">
        <f>IFERROR(__xludf.DUMMYFUNCTION("""COMPUTED_VALUE"""),"Арбузный смузи")</f>
        <v>Арбузный смузи</v>
      </c>
      <c r="C510" s="18" t="str">
        <f>IFERROR(__xludf.DUMMYFUNCTION("""COMPUTED_VALUE"""),"Виноградная фанта")</f>
        <v>Виноградная фанта</v>
      </c>
      <c r="D510" s="18" t="str">
        <f>IFERROR(__xludf.DUMMYFUNCTION("""COMPUTED_VALUE"""),"Вишневый морс")</f>
        <v>Вишневый морс</v>
      </c>
      <c r="E510" s="18" t="str">
        <f>IFERROR(__xludf.DUMMYFUNCTION("""COMPUTED_VALUE"""),"Гранатовый мармелад")</f>
        <v>Гранатовый мармелад</v>
      </c>
      <c r="F510" s="18" t="str">
        <f>IFERROR(__xludf.DUMMYFUNCTION("""COMPUTED_VALUE"""),"Грейпфрут киви")</f>
        <v>Грейпфрут киви</v>
      </c>
      <c r="G510" s="18" t="str">
        <f>IFERROR(__xludf.DUMMYFUNCTION("""COMPUTED_VALUE"""),"Ежевика мята")</f>
        <v>Ежевика мята</v>
      </c>
      <c r="H510" s="18" t="str">
        <f>IFERROR(__xludf.DUMMYFUNCTION("""COMPUTED_VALUE"""),"Киви манго")</f>
        <v>Киви манго</v>
      </c>
      <c r="I510" s="18" t="str">
        <f>IFERROR(__xludf.DUMMYFUNCTION("""COMPUTED_VALUE"""),"Клубника манго")</f>
        <v>Клубника манго</v>
      </c>
      <c r="J510" s="18" t="str">
        <f>IFERROR(__xludf.DUMMYFUNCTION("""COMPUTED_VALUE"""),"черника грейфрут ")</f>
        <v>черника грейфрут </v>
      </c>
      <c r="K510" s="18" t="str">
        <f>IFERROR(__xludf.DUMMYFUNCTION("""COMPUTED_VALUE"""),"Малина лайм")</f>
        <v>Малина лайм</v>
      </c>
      <c r="L510" s="18" t="str">
        <f>IFERROR(__xludf.DUMMYFUNCTION("""COMPUTED_VALUE"""),"Манго арбуз ")</f>
        <v>Манго арбуз </v>
      </c>
      <c r="M510" s="18" t="str">
        <f>IFERROR(__xludf.DUMMYFUNCTION("""COMPUTED_VALUE"""),"Малиновый чай с жасмином")</f>
        <v>Малиновый чай с жасмином</v>
      </c>
      <c r="N510" s="18" t="str">
        <f>IFERROR(__xludf.DUMMYFUNCTION("""COMPUTED_VALUE"""),"малина  апельсин ")</f>
        <v>малина  апельсин </v>
      </c>
      <c r="O510" s="18" t="str">
        <f>IFERROR(__xludf.DUMMYFUNCTION("""COMPUTED_VALUE"""),"Манго апельсин")</f>
        <v>Манго апельсин</v>
      </c>
      <c r="P510" s="18" t="str">
        <f>IFERROR(__xludf.DUMMYFUNCTION("""COMPUTED_VALUE"""),"Ред булл")</f>
        <v>Ред булл</v>
      </c>
      <c r="Q510" s="18" t="str">
        <f>IFERROR(__xludf.DUMMYFUNCTION("""COMPUTED_VALUE"""),"Спрайт")</f>
        <v>Спрайт</v>
      </c>
      <c r="R510" s="18" t="str">
        <f>IFERROR(__xludf.DUMMYFUNCTION("""COMPUTED_VALUE"""),"ананас клюква ")</f>
        <v>ананас клюква </v>
      </c>
      <c r="S510" s="18" t="str">
        <f>IFERROR(__xludf.DUMMYFUNCTION("""COMPUTED_VALUE"""),"Тархун")</f>
        <v>Тархун</v>
      </c>
      <c r="T510" s="18" t="str">
        <f>IFERROR(__xludf.DUMMYFUNCTION("""COMPUTED_VALUE"""),"алоэ Виноград ")</f>
        <v>алоэ Виноград </v>
      </c>
      <c r="U510" s="18" t="str">
        <f>IFERROR(__xludf.DUMMYFUNCTION("""COMPUTED_VALUE"""),"Фруктовая жвачка")</f>
        <v>Фруктовая жвачка</v>
      </c>
      <c r="V510" s="18" t="str">
        <f>IFERROR(__xludf.DUMMYFUNCTION("""COMPUTED_VALUE"""),"Холодная кола")</f>
        <v>Холодная кола</v>
      </c>
      <c r="W510" s="18" t="str">
        <f>IFERROR(__xludf.DUMMYFUNCTION("""COMPUTED_VALUE"""),"Черная смородина клюква")</f>
        <v>Черная смородина клюква</v>
      </c>
      <c r="X510" s="18" t="str">
        <f>IFERROR(__xludf.DUMMYFUNCTION("""COMPUTED_VALUE"""),"Черника арбуз")</f>
        <v>Черника арбуз</v>
      </c>
      <c r="Y510" s="18" t="str">
        <f>IFERROR(__xludf.DUMMYFUNCTION("""COMPUTED_VALUE"""),"Яблоко черника")</f>
        <v>Яблоко черника</v>
      </c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</row>
    <row r="511">
      <c r="A511" s="18" t="str">
        <f>IFERROR(__xludf.DUMMYFUNCTION("""COMPUTED_VALUE"""),"кислая земляника")</f>
        <v>кислая земляника</v>
      </c>
      <c r="B511" s="18" t="str">
        <f>IFERROR(__xludf.DUMMYFUNCTION("""COMPUTED_VALUE"""),"кислая фанта с черникой")</f>
        <v>кислая фанта с черникой</v>
      </c>
      <c r="C511" s="18" t="str">
        <f>IFERROR(__xludf.DUMMYFUNCTION("""COMPUTED_VALUE"""),"кислое харибо с колой и черешней")</f>
        <v>кислое харибо с колой и черешней</v>
      </c>
      <c r="D511" s="18" t="str">
        <f>IFERROR(__xludf.DUMMYFUNCTION("""COMPUTED_VALUE"""),"кислое яблочно клубничная шипучка")</f>
        <v>кислое яблочно клубничная шипучка</v>
      </c>
      <c r="E511" s="18" t="str">
        <f>IFERROR(__xludf.DUMMYFUNCTION("""COMPUTED_VALUE"""),"кислые желатинки маракуйя ананас")</f>
        <v>кислые желатинки маракуйя ананас</v>
      </c>
      <c r="F511" s="18" t="str">
        <f>IFERROR(__xludf.DUMMYFUNCTION("""COMPUTED_VALUE"""),"кислые ленточки маракуя манго")</f>
        <v>кислые ленточки маракуя манго</v>
      </c>
      <c r="G511" s="18" t="str">
        <f>IFERROR(__xludf.DUMMYFUNCTION("""COMPUTED_VALUE"""),"кислые мармеладные ягоды")</f>
        <v>кислые мармеладные ягоды</v>
      </c>
      <c r="H511" s="18" t="str">
        <f>IFERROR(__xludf.DUMMYFUNCTION("""COMPUTED_VALUE"""),"кислый виноград лайм")</f>
        <v>кислый виноград лайм</v>
      </c>
      <c r="I511" s="18" t="str">
        <f>IFERROR(__xludf.DUMMYFUNCTION("""COMPUTED_VALUE"""),"кислый грейпфрут с вишней")</f>
        <v>кислый грейпфрут с вишней</v>
      </c>
      <c r="J511" s="18" t="str">
        <f>IFERROR(__xludf.DUMMYFUNCTION("""COMPUTED_VALUE"""),"кислый леденец виноград киви яблоко")</f>
        <v>кислый леденец виноград киви яблоко</v>
      </c>
      <c r="K511" s="18" t="str">
        <f>IFERROR(__xludf.DUMMYFUNCTION("""COMPUTED_VALUE"""),"кислый лимонад арбуз лайм малина")</f>
        <v>кислый лимонад арбуз лайм малина</v>
      </c>
      <c r="L511" s="18" t="str">
        <f>IFERROR(__xludf.DUMMYFUNCTION("""COMPUTED_VALUE"""),"кислый персик клубника")</f>
        <v>кислый персик клубника</v>
      </c>
      <c r="M511" s="18" t="str">
        <f>IFERROR(__xludf.DUMMYFUNCTION("""COMPUTED_VALUE"""),"кислый яблочно лимонные колечки")</f>
        <v>кислый яблочно лимонные колечки</v>
      </c>
      <c r="N511" s="18" t="str">
        <f>IFERROR(__xludf.DUMMYFUNCTION("""COMPUTED_VALUE"""),"фанта апельсин с кислой малиной")</f>
        <v>фанта апельсин с кислой малиной</v>
      </c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</row>
    <row r="512">
      <c r="A512" s="18" t="str">
        <f>IFERROR(__xludf.DUMMYFUNCTION("""COMPUTED_VALUE"""),"Арбуз Малина ")</f>
        <v>Арбуз Малина </v>
      </c>
      <c r="B512" s="18" t="str">
        <f>IFERROR(__xludf.DUMMYFUNCTION("""COMPUTED_VALUE"""),"Банан Кокос ")</f>
        <v>Банан Кокос </v>
      </c>
      <c r="C512" s="18" t="str">
        <f>IFERROR(__xludf.DUMMYFUNCTION("""COMPUTED_VALUE"""),"Барбарисовый Энергетик ")</f>
        <v>Барбарисовый Энергетик </v>
      </c>
      <c r="D512" s="18" t="str">
        <f>IFERROR(__xludf.DUMMYFUNCTION("""COMPUTED_VALUE"""),"Виноградный Энергетик")</f>
        <v>Виноградный Энергетик</v>
      </c>
      <c r="E512" s="18" t="str">
        <f>IFERROR(__xludf.DUMMYFUNCTION("""COMPUTED_VALUE"""),"Гранат Клубника ")</f>
        <v>Гранат Клубника </v>
      </c>
      <c r="F512" s="18" t="str">
        <f>IFERROR(__xludf.DUMMYFUNCTION("""COMPUTED_VALUE"""),"Гранат Смородина ")</f>
        <v>Гранат Смородина </v>
      </c>
      <c r="G512" s="18" t="str">
        <f>IFERROR(__xludf.DUMMYFUNCTION("""COMPUTED_VALUE"""),"Грейпфрутовый Швепс ")</f>
        <v>Грейпфрутовый Швепс </v>
      </c>
      <c r="H512" s="18" t="str">
        <f>IFERROR(__xludf.DUMMYFUNCTION("""COMPUTED_VALUE"""),"Земляника Драгонфрут ")</f>
        <v>Земляника Драгонфрут </v>
      </c>
      <c r="I512" s="18" t="str">
        <f>IFERROR(__xludf.DUMMYFUNCTION("""COMPUTED_VALUE"""),"Киви Личи ")</f>
        <v>Киви Личи </v>
      </c>
      <c r="J512" s="18" t="str">
        <f>IFERROR(__xludf.DUMMYFUNCTION("""COMPUTED_VALUE"""),"Киви Маракуйя Гуава ")</f>
        <v>Киви Маракуйя Гуава </v>
      </c>
      <c r="K512" s="18" t="str">
        <f>IFERROR(__xludf.DUMMYFUNCTION("""COMPUTED_VALUE"""),"Клубника Банан ")</f>
        <v>Клубника Банан </v>
      </c>
      <c r="L512" s="18" t="str">
        <f>IFERROR(__xludf.DUMMYFUNCTION("""COMPUTED_VALUE"""),"Клубника Вишня ")</f>
        <v>Клубника Вишня </v>
      </c>
      <c r="M512" s="18" t="str">
        <f>IFERROR(__xludf.DUMMYFUNCTION("""COMPUTED_VALUE"""),"Клубника Земляника ")</f>
        <v>Клубника Земляника </v>
      </c>
      <c r="N512" s="18" t="str">
        <f>IFERROR(__xludf.DUMMYFUNCTION("""COMPUTED_VALUE"""),"Клубничный Мохито ")</f>
        <v>Клубничный Мохито </v>
      </c>
      <c r="O512" s="18" t="str">
        <f>IFERROR(__xludf.DUMMYFUNCTION("""COMPUTED_VALUE"""),"Манго Грейпфрут ")</f>
        <v>Манго Грейпфрут </v>
      </c>
      <c r="P512" s="18" t="str">
        <f>IFERROR(__xludf.DUMMYFUNCTION("""COMPUTED_VALUE"""),"Манго Персик Личи ")</f>
        <v>Манго Персик Личи </v>
      </c>
      <c r="Q512" s="18" t="str">
        <f>IFERROR(__xludf.DUMMYFUNCTION("""COMPUTED_VALUE"""),"Персик Бабл Гам ")</f>
        <v>Персик Бабл Гам </v>
      </c>
      <c r="R512" s="18" t="str">
        <f>IFERROR(__xludf.DUMMYFUNCTION("""COMPUTED_VALUE"""),"Садовые Ягоды ")</f>
        <v>Садовые Ягоды </v>
      </c>
      <c r="S512" s="18" t="str">
        <f>IFERROR(__xludf.DUMMYFUNCTION("""COMPUTED_VALUE"""),"Скитлс Лимон Лайм 2")</f>
        <v>Скитлс Лимон Лайм 2</v>
      </c>
      <c r="T512" s="18" t="str">
        <f>IFERROR(__xludf.DUMMYFUNCTION("""COMPUTED_VALUE"""),"Смородина Мармелад 1")</f>
        <v>Смородина Мармелад 1</v>
      </c>
      <c r="U512" s="18" t="str">
        <f>IFERROR(__xludf.DUMMYFUNCTION("""COMPUTED_VALUE"""),"Темная Вишня 1")</f>
        <v>Темная Вишня 1</v>
      </c>
      <c r="V512" s="18" t="str">
        <f>IFERROR(__xludf.DUMMYFUNCTION("""COMPUTED_VALUE"""),"Фруктовые Пластинки 1")</f>
        <v>Фруктовые Пластинки 1</v>
      </c>
      <c r="W512" s="18" t="str">
        <f>IFERROR(__xludf.DUMMYFUNCTION("""COMPUTED_VALUE"""),"Черника Ежевика 1")</f>
        <v>Черника Ежевика 1</v>
      </c>
      <c r="X512" s="18" t="str">
        <f>IFERROR(__xludf.DUMMYFUNCTION("""COMPUTED_VALUE"""),"Черника Малина 1")</f>
        <v>Черника Малина 1</v>
      </c>
      <c r="Y512" s="18" t="str">
        <f>IFERROR(__xludf.DUMMYFUNCTION("""COMPUTED_VALUE"""),"Черника Мята 2")</f>
        <v>Черника Мята 2</v>
      </c>
      <c r="Z512" s="18" t="str">
        <f>IFERROR(__xludf.DUMMYFUNCTION("""COMPUTED_VALUE"""),"Яблоко Виноград 2")</f>
        <v>Яблоко Виноград 2</v>
      </c>
      <c r="AA512" s="18" t="str">
        <f>IFERROR(__xludf.DUMMYFUNCTION("""COMPUTED_VALUE"""),"Яблоко Малина 4")</f>
        <v>Яблоко Малина 4</v>
      </c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</row>
    <row r="513">
      <c r="A513" s="18" t="str">
        <f>IFERROR(__xludf.DUMMYFUNCTION("""COMPUTED_VALUE"""),"0.4")</f>
        <v>0.4</v>
      </c>
      <c r="B513" s="18" t="str">
        <f>IFERROR(__xludf.DUMMYFUNCTION("""COMPUTED_VALUE"""),"0.6")</f>
        <v>0.6</v>
      </c>
      <c r="C513" s="18" t="str">
        <f>IFERROR(__xludf.DUMMYFUNCTION("""COMPUTED_VALUE"""),"0.7")</f>
        <v>0.7</v>
      </c>
      <c r="D513" s="18" t="str">
        <f>IFERROR(__xludf.DUMMYFUNCTION("""COMPUTED_VALUE"""),"0.8")</f>
        <v>0.8</v>
      </c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</row>
    <row r="514">
      <c r="A514" s="18" t="str">
        <f>IFERROR(__xludf.DUMMYFUNCTION("""COMPUTED_VALUE"""),"0.4")</f>
        <v>0.4</v>
      </c>
      <c r="B514" s="18" t="str">
        <f>IFERROR(__xludf.DUMMYFUNCTION("""COMPUTED_VALUE"""),"0.6")</f>
        <v>0.6</v>
      </c>
      <c r="C514" s="18" t="str">
        <f>IFERROR(__xludf.DUMMYFUNCTION("""COMPUTED_VALUE"""),"0.7")</f>
        <v>0.7</v>
      </c>
      <c r="D514" s="18" t="str">
        <f>IFERROR(__xludf.DUMMYFUNCTION("""COMPUTED_VALUE"""),"0.8")</f>
        <v>0.8</v>
      </c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</row>
    <row r="515">
      <c r="A515" s="18" t="str">
        <f>IFERROR(__xludf.DUMMYFUNCTION("""COMPUTED_VALUE"""),"Ягодный микс")</f>
        <v>Ягодный микс</v>
      </c>
      <c r="B515" s="18" t="str">
        <f>IFERROR(__xludf.DUMMYFUNCTION("""COMPUTED_VALUE"""),"Энергетик малина")</f>
        <v>Энергетик малина</v>
      </c>
      <c r="C515" s="18" t="str">
        <f>IFERROR(__xludf.DUMMYFUNCTION("""COMPUTED_VALUE"""),"Клубника арбуз")</f>
        <v>Клубника арбуз</v>
      </c>
      <c r="D515" s="18" t="str">
        <f>IFERROR(__xludf.DUMMYFUNCTION("""COMPUTED_VALUE"""),"Ежевика малина")</f>
        <v>Ежевика малина</v>
      </c>
      <c r="E515" s="18" t="str">
        <f>IFERROR(__xludf.DUMMYFUNCTION("""COMPUTED_VALUE"""),"Голубая малина виноград")</f>
        <v>Голубая малина виноград</v>
      </c>
      <c r="F515" s="18" t="str">
        <f>IFERROR(__xludf.DUMMYFUNCTION("""COMPUTED_VALUE"""),"Вишня яблоко")</f>
        <v>Вишня яблоко</v>
      </c>
      <c r="G515" s="18" t="str">
        <f>IFERROR(__xludf.DUMMYFUNCTION("""COMPUTED_VALUE"""),"Виноград лёд")</f>
        <v>Виноград лёд</v>
      </c>
      <c r="H515" s="18" t="str">
        <f>IFERROR(__xludf.DUMMYFUNCTION("""COMPUTED_VALUE"""),"Бабл гам")</f>
        <v>Бабл гам</v>
      </c>
      <c r="I515" s="18" t="str">
        <f>IFERROR(__xludf.DUMMYFUNCTION("""COMPUTED_VALUE"""),"Энергетик лайм")</f>
        <v>Энергетик лайм</v>
      </c>
      <c r="J515" s="18" t="str">
        <f>IFERROR(__xludf.DUMMYFUNCTION("""COMPUTED_VALUE"""),"Черника смородина айс")</f>
        <v>Черника смородина айс</v>
      </c>
      <c r="K515" s="18" t="str">
        <f>IFERROR(__xludf.DUMMYFUNCTION("""COMPUTED_VALUE"""),"Мохито клубничный лёд")</f>
        <v>Мохито клубничный лёд</v>
      </c>
      <c r="L515" s="18" t="str">
        <f>IFERROR(__xludf.DUMMYFUNCTION("""COMPUTED_VALUE"""),"Черная вишня лёд")</f>
        <v>Черная вишня лёд</v>
      </c>
      <c r="M515" s="18" t="str">
        <f>IFERROR(__xludf.DUMMYFUNCTION("""COMPUTED_VALUE"""),"Ананас кокос лёд")</f>
        <v>Ананас кокос лёд</v>
      </c>
      <c r="N515" s="18" t="str">
        <f>IFERROR(__xludf.DUMMYFUNCTION("""COMPUTED_VALUE"""),"Киви лёд")</f>
        <v>Киви лёд</v>
      </c>
      <c r="O515" s="18" t="str">
        <f>IFERROR(__xludf.DUMMYFUNCTION("""COMPUTED_VALUE"""),"Кислая клюква лёд")</f>
        <v>Кислая клюква лёд</v>
      </c>
      <c r="P515" s="18" t="str">
        <f>IFERROR(__xludf.DUMMYFUNCTION("""COMPUTED_VALUE"""),"Кислый скитлс лёд")</f>
        <v>Кислый скитлс лёд</v>
      </c>
      <c r="Q515" s="18" t="str">
        <f>IFERROR(__xludf.DUMMYFUNCTION("""COMPUTED_VALUE"""),"Клубника черника лёд")</f>
        <v>Клубника черника лёд</v>
      </c>
      <c r="R515" s="18" t="str">
        <f>IFERROR(__xludf.DUMMYFUNCTION("""COMPUTED_VALUE"""),"Малина смородина лёд")</f>
        <v>Малина смородина лёд</v>
      </c>
      <c r="S515" s="18" t="str">
        <f>IFERROR(__xludf.DUMMYFUNCTION("""COMPUTED_VALUE"""),"Манго лёд")</f>
        <v>Манго лёд</v>
      </c>
      <c r="T515" s="18" t="str">
        <f>IFERROR(__xludf.DUMMYFUNCTION("""COMPUTED_VALUE"""),"Малина вишня лёд")</f>
        <v>Малина вишня лёд</v>
      </c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</row>
    <row r="516">
      <c r="A516" s="18" t="str">
        <f>IFERROR(__xludf.DUMMYFUNCTION("""COMPUTED_VALUE"""),"Ягодный микс")</f>
        <v>Ягодный микс</v>
      </c>
      <c r="B516" s="18" t="str">
        <f>IFERROR(__xludf.DUMMYFUNCTION("""COMPUTED_VALUE"""),"Энергетик малина")</f>
        <v>Энергетик малина</v>
      </c>
      <c r="C516" s="18" t="str">
        <f>IFERROR(__xludf.DUMMYFUNCTION("""COMPUTED_VALUE"""),"Клубника арбуз")</f>
        <v>Клубника арбуз</v>
      </c>
      <c r="D516" s="18" t="str">
        <f>IFERROR(__xludf.DUMMYFUNCTION("""COMPUTED_VALUE"""),"Ежевика малина")</f>
        <v>Ежевика малина</v>
      </c>
      <c r="E516" s="18" t="str">
        <f>IFERROR(__xludf.DUMMYFUNCTION("""COMPUTED_VALUE"""),"Голубая малина виноград")</f>
        <v>Голубая малина виноград</v>
      </c>
      <c r="F516" s="18" t="str">
        <f>IFERROR(__xludf.DUMMYFUNCTION("""COMPUTED_VALUE"""),"Вишня яблоко")</f>
        <v>Вишня яблоко</v>
      </c>
      <c r="G516" s="18" t="str">
        <f>IFERROR(__xludf.DUMMYFUNCTION("""COMPUTED_VALUE"""),"Виноград лёд")</f>
        <v>Виноград лёд</v>
      </c>
      <c r="H516" s="18" t="str">
        <f>IFERROR(__xludf.DUMMYFUNCTION("""COMPUTED_VALUE"""),"Бабл гам")</f>
        <v>Бабл гам</v>
      </c>
      <c r="I516" s="18" t="str">
        <f>IFERROR(__xludf.DUMMYFUNCTION("""COMPUTED_VALUE"""),"Энергетик лайм")</f>
        <v>Энергетик лайм</v>
      </c>
      <c r="J516" s="18" t="str">
        <f>IFERROR(__xludf.DUMMYFUNCTION("""COMPUTED_VALUE"""),"Черника смородина айс")</f>
        <v>Черника смородина айс</v>
      </c>
      <c r="K516" s="18" t="str">
        <f>IFERROR(__xludf.DUMMYFUNCTION("""COMPUTED_VALUE"""),"Мохито клубничный лёд")</f>
        <v>Мохито клубничный лёд</v>
      </c>
      <c r="L516" s="18" t="str">
        <f>IFERROR(__xludf.DUMMYFUNCTION("""COMPUTED_VALUE"""),"Черная вишня лёд")</f>
        <v>Черная вишня лёд</v>
      </c>
      <c r="M516" s="18" t="str">
        <f>IFERROR(__xludf.DUMMYFUNCTION("""COMPUTED_VALUE"""),"Ананас кокос лёд")</f>
        <v>Ананас кокос лёд</v>
      </c>
      <c r="N516" s="18" t="str">
        <f>IFERROR(__xludf.DUMMYFUNCTION("""COMPUTED_VALUE"""),"Киви лёд")</f>
        <v>Киви лёд</v>
      </c>
      <c r="O516" s="18" t="str">
        <f>IFERROR(__xludf.DUMMYFUNCTION("""COMPUTED_VALUE"""),"Кислая клюква лёд")</f>
        <v>Кислая клюква лёд</v>
      </c>
      <c r="P516" s="18" t="str">
        <f>IFERROR(__xludf.DUMMYFUNCTION("""COMPUTED_VALUE"""),"Кислый скитлс лёд")</f>
        <v>Кислый скитлс лёд</v>
      </c>
      <c r="Q516" s="18" t="str">
        <f>IFERROR(__xludf.DUMMYFUNCTION("""COMPUTED_VALUE"""),"Клубника черника лёд")</f>
        <v>Клубника черника лёд</v>
      </c>
      <c r="R516" s="18" t="str">
        <f>IFERROR(__xludf.DUMMYFUNCTION("""COMPUTED_VALUE"""),"Малина смородина лёд")</f>
        <v>Малина смородина лёд</v>
      </c>
      <c r="S516" s="18" t="str">
        <f>IFERROR(__xludf.DUMMYFUNCTION("""COMPUTED_VALUE"""),"Манго лёд")</f>
        <v>Манго лёд</v>
      </c>
      <c r="T516" s="18" t="str">
        <f>IFERROR(__xludf.DUMMYFUNCTION("""COMPUTED_VALUE"""),"Малина вишня лёд")</f>
        <v>Малина вишня лёд</v>
      </c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</row>
    <row r="517">
      <c r="A517" s="18" t="str">
        <f>IFERROR(__xludf.DUMMYFUNCTION("""COMPUTED_VALUE"""),"Маракуйя с тропическими нотками")</f>
        <v>Маракуйя с тропическими нотками</v>
      </c>
      <c r="B517" s="18" t="str">
        <f>IFERROR(__xludf.DUMMYFUNCTION("""COMPUTED_VALUE"""),"Арбузный милкшейк")</f>
        <v>Арбузный милкшейк</v>
      </c>
      <c r="C517" s="18" t="str">
        <f>IFERROR(__xludf.DUMMYFUNCTION("""COMPUTED_VALUE"""),"Конфеты со вкусом винограда")</f>
        <v>Конфеты со вкусом винограда</v>
      </c>
      <c r="D517" s="18" t="str">
        <f>IFERROR(__xludf.DUMMYFUNCTION("""COMPUTED_VALUE"""),"Манго с апельсином и послевкусием гуавы")</f>
        <v>Манго с апельсином и послевкусием гуавы</v>
      </c>
      <c r="E517" s="18" t="str">
        <f>IFERROR(__xludf.DUMMYFUNCTION("""COMPUTED_VALUE"""),"Холодное сочетание мяты и конфет холс")</f>
        <v>Холодное сочетание мяты и конфет холс</v>
      </c>
      <c r="F517" s="18" t="str">
        <f>IFERROR(__xludf.DUMMYFUNCTION("""COMPUTED_VALUE"""),"Яблочные мармеладные червячки")</f>
        <v>Яблочные мармеладные червячки</v>
      </c>
      <c r="G51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517" s="18" t="str">
        <f>IFERROR(__xludf.DUMMYFUNCTION("""COMPUTED_VALUE"""),"Лимон лайм")</f>
        <v>Лимон лайм</v>
      </c>
      <c r="I517" s="18" t="str">
        <f>IFERROR(__xludf.DUMMYFUNCTION("""COMPUTED_VALUE"""),"Классика энергетика с кислой малиной")</f>
        <v>Классика энергетика с кислой малиной</v>
      </c>
      <c r="J517" s="18" t="str">
        <f>IFERROR(__xludf.DUMMYFUNCTION("""COMPUTED_VALUE"""),"Зеленое манго и смородина")</f>
        <v>Зеленое манго и смородина</v>
      </c>
      <c r="K517" s="18" t="str">
        <f>IFERROR(__xludf.DUMMYFUNCTION("""COMPUTED_VALUE"""),"Дуэт лемонграсса и сладкой малины")</f>
        <v>Дуэт лемонграсса и сладкой малины</v>
      </c>
      <c r="L517" s="18" t="str">
        <f>IFERROR(__xludf.DUMMYFUNCTION("""COMPUTED_VALUE"""),"Сладкий мармелад из черной смородины")</f>
        <v>Сладкий мармелад из черной смородины</v>
      </c>
      <c r="M517" s="18" t="str">
        <f>IFERROR(__xludf.DUMMYFUNCTION("""COMPUTED_VALUE"""),"Вишня кола")</f>
        <v>Вишня кола</v>
      </c>
      <c r="N517" s="18" t="str">
        <f>IFERROR(__xludf.DUMMYFUNCTION("""COMPUTED_VALUE"""),"Малина с кокосом")</f>
        <v>Малина с кокосом</v>
      </c>
      <c r="O517" s="18" t="str">
        <f>IFERROR(__xludf.DUMMYFUNCTION("""COMPUTED_VALUE"""),"Сладкие конфеты СКИТЛЗ и смородина")</f>
        <v>Сладкие конфеты СКИТЛЗ и смородина</v>
      </c>
      <c r="P517" s="18" t="str">
        <f>IFERROR(__xludf.DUMMYFUNCTION("""COMPUTED_VALUE"""),"Ежевичный лимонад")</f>
        <v>Ежевичный лимонад</v>
      </c>
      <c r="Q517" s="18" t="str">
        <f>IFERROR(__xludf.DUMMYFUNCTION("""COMPUTED_VALUE"""),"Дыня кокос")</f>
        <v>Дыня кокос</v>
      </c>
      <c r="R517" s="18" t="str">
        <f>IFERROR(__xludf.DUMMYFUNCTION("""COMPUTED_VALUE"""),"Земляничный бабл гам")</f>
        <v>Земляничный бабл гам</v>
      </c>
      <c r="S517" s="18" t="str">
        <f>IFERROR(__xludf.DUMMYFUNCTION("""COMPUTED_VALUE"""),"Лимонные леденцы")</f>
        <v>Лимонные леденцы</v>
      </c>
      <c r="T517" s="18" t="str">
        <f>IFERROR(__xludf.DUMMYFUNCTION("""COMPUTED_VALUE"""),"Экзотический фрукты")</f>
        <v>Экзотический фрукты</v>
      </c>
      <c r="U517" s="18" t="str">
        <f>IFERROR(__xludf.DUMMYFUNCTION("""COMPUTED_VALUE"""),"Личи виноград мята")</f>
        <v>Личи виноград мята</v>
      </c>
      <c r="V517" s="18" t="str">
        <f>IFERROR(__xludf.DUMMYFUNCTION("""COMPUTED_VALUE"""),"Черника малина мята")</f>
        <v>Черника малина мята</v>
      </c>
      <c r="W517" s="18" t="str">
        <f>IFERROR(__xludf.DUMMYFUNCTION("""COMPUTED_VALUE"""),"Абрикосовый йогурт")</f>
        <v>Абрикосовый йогурт</v>
      </c>
      <c r="X517" s="18" t="str">
        <f>IFERROR(__xludf.DUMMYFUNCTION("""COMPUTED_VALUE"""),"Арбуз лед")</f>
        <v>Арбуз лед</v>
      </c>
      <c r="Y517" s="18" t="str">
        <f>IFERROR(__xludf.DUMMYFUNCTION("""COMPUTED_VALUE"""),"Банан клубника лед")</f>
        <v>Банан клубника лед</v>
      </c>
      <c r="Z517" s="18" t="str">
        <f>IFERROR(__xludf.DUMMYFUNCTION("""COMPUTED_VALUE"""),"Арбузное мороженное")</f>
        <v>Арбузное мороженное</v>
      </c>
      <c r="AA517" s="18" t="str">
        <f>IFERROR(__xludf.DUMMYFUNCTION("""COMPUTED_VALUE"""),"Клубника малина жвачка")</f>
        <v>Клубника малина жвачка</v>
      </c>
      <c r="AB517" s="18" t="str">
        <f>IFERROR(__xludf.DUMMYFUNCTION("""COMPUTED_VALUE"""),"Клубничное мороженное")</f>
        <v>Клубничное мороженное</v>
      </c>
      <c r="AC517" s="18" t="str">
        <f>IFERROR(__xludf.DUMMYFUNCTION("""COMPUTED_VALUE"""),"Кола сода лед")</f>
        <v>Кола сода лед</v>
      </c>
      <c r="AD517" s="18" t="str">
        <f>IFERROR(__xludf.DUMMYFUNCTION("""COMPUTED_VALUE"""),"Банановый милкшейк")</f>
        <v>Банановый милкшейк</v>
      </c>
      <c r="AE517" s="18" t="str">
        <f>IFERROR(__xludf.DUMMYFUNCTION("""COMPUTED_VALUE"""),"Микс ягод лед")</f>
        <v>Микс ягод лед</v>
      </c>
      <c r="AF517" s="18" t="str">
        <f>IFERROR(__xludf.DUMMYFUNCTION("""COMPUTED_VALUE"""),"Брусничный морс")</f>
        <v>Брусничный морс</v>
      </c>
      <c r="AG517" s="18" t="str">
        <f>IFERROR(__xludf.DUMMYFUNCTION("""COMPUTED_VALUE"""),"Яблочный лимонад")</f>
        <v>Яблочный лимонад</v>
      </c>
      <c r="AH517" s="18" t="str">
        <f>IFERROR(__xludf.DUMMYFUNCTION("""COMPUTED_VALUE"""),"Лесные ягоды")</f>
        <v>Лесные ягоды</v>
      </c>
      <c r="AI517" s="18" t="str">
        <f>IFERROR(__xludf.DUMMYFUNCTION("""COMPUTED_VALUE"""),"Смородиновый лимонад")</f>
        <v>Смородиновый лимонад</v>
      </c>
      <c r="AJ517" s="18" t="str">
        <f>IFERROR(__xludf.DUMMYFUNCTION("""COMPUTED_VALUE"""),"Вишня лайм лед")</f>
        <v>Вишня лайм лед</v>
      </c>
      <c r="AK517" s="18" t="str">
        <f>IFERROR(__xludf.DUMMYFUNCTION("""COMPUTED_VALUE"""),"Лист виноград мята энергетик")</f>
        <v>Лист виноград мята энергетик</v>
      </c>
      <c r="AL517" s="18" t="str">
        <f>IFERROR(__xludf.DUMMYFUNCTION("""COMPUTED_VALUE"""),"Двойное яблоко лед")</f>
        <v>Двойное яблоко лед</v>
      </c>
      <c r="AM517" s="18" t="str">
        <f>IFERROR(__xludf.DUMMYFUNCTION("""COMPUTED_VALUE"""),"Смородиновый холс")</f>
        <v>Смородиновый холс</v>
      </c>
      <c r="AN517" s="18" t="str">
        <f>IFERROR(__xludf.DUMMYFUNCTION("""COMPUTED_VALUE"""),"Клубничное шампанское")</f>
        <v>Клубничное шампанское</v>
      </c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</row>
    <row r="518">
      <c r="A518" s="18" t="str">
        <f>IFERROR(__xludf.DUMMYFUNCTION("""COMPUTED_VALUE"""),"Маракуйя с тропическими нотками")</f>
        <v>Маракуйя с тропическими нотками</v>
      </c>
      <c r="B518" s="18" t="str">
        <f>IFERROR(__xludf.DUMMYFUNCTION("""COMPUTED_VALUE"""),"Арбузный милкшейк")</f>
        <v>Арбузный милкшейк</v>
      </c>
      <c r="C518" s="18" t="str">
        <f>IFERROR(__xludf.DUMMYFUNCTION("""COMPUTED_VALUE"""),"Конфеты со вкусом винограда")</f>
        <v>Конфеты со вкусом винограда</v>
      </c>
      <c r="D518" s="18" t="str">
        <f>IFERROR(__xludf.DUMMYFUNCTION("""COMPUTED_VALUE"""),"Манго с апельсином и послевкусием гуавы")</f>
        <v>Манго с апельсином и послевкусием гуавы</v>
      </c>
      <c r="E518" s="18" t="str">
        <f>IFERROR(__xludf.DUMMYFUNCTION("""COMPUTED_VALUE"""),"Холодное сочетание мяты и конфет холс")</f>
        <v>Холодное сочетание мяты и конфет холс</v>
      </c>
      <c r="F518" s="18" t="str">
        <f>IFERROR(__xludf.DUMMYFUNCTION("""COMPUTED_VALUE"""),"Яблочные мармеладные червячки")</f>
        <v>Яблочные мармеладные червячки</v>
      </c>
      <c r="G51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518" s="18" t="str">
        <f>IFERROR(__xludf.DUMMYFUNCTION("""COMPUTED_VALUE"""),"Лимон лайм")</f>
        <v>Лимон лайм</v>
      </c>
      <c r="I518" s="18" t="str">
        <f>IFERROR(__xludf.DUMMYFUNCTION("""COMPUTED_VALUE"""),"Классика энергетика с кислой малиной")</f>
        <v>Классика энергетика с кислой малиной</v>
      </c>
      <c r="J518" s="18" t="str">
        <f>IFERROR(__xludf.DUMMYFUNCTION("""COMPUTED_VALUE"""),"Зеленое манго и смородина")</f>
        <v>Зеленое манго и смородина</v>
      </c>
      <c r="K518" s="18" t="str">
        <f>IFERROR(__xludf.DUMMYFUNCTION("""COMPUTED_VALUE"""),"Дуэт лемонграсса и сладкой малины")</f>
        <v>Дуэт лемонграсса и сладкой малины</v>
      </c>
      <c r="L518" s="18" t="str">
        <f>IFERROR(__xludf.DUMMYFUNCTION("""COMPUTED_VALUE"""),"Сладкий мармелад из черной смородины")</f>
        <v>Сладкий мармелад из черной смородины</v>
      </c>
      <c r="M518" s="18" t="str">
        <f>IFERROR(__xludf.DUMMYFUNCTION("""COMPUTED_VALUE"""),"Вишня кола")</f>
        <v>Вишня кола</v>
      </c>
      <c r="N518" s="18" t="str">
        <f>IFERROR(__xludf.DUMMYFUNCTION("""COMPUTED_VALUE"""),"Малина с кокосом")</f>
        <v>Малина с кокосом</v>
      </c>
      <c r="O518" s="18" t="str">
        <f>IFERROR(__xludf.DUMMYFUNCTION("""COMPUTED_VALUE"""),"Сладкие конфеты СКИТЛЗ и смородина")</f>
        <v>Сладкие конфеты СКИТЛЗ и смородина</v>
      </c>
      <c r="P518" s="18" t="str">
        <f>IFERROR(__xludf.DUMMYFUNCTION("""COMPUTED_VALUE"""),"Ежевичный лимонад")</f>
        <v>Ежевичный лимонад</v>
      </c>
      <c r="Q518" s="18" t="str">
        <f>IFERROR(__xludf.DUMMYFUNCTION("""COMPUTED_VALUE"""),"Дыня кокос")</f>
        <v>Дыня кокос</v>
      </c>
      <c r="R518" s="18" t="str">
        <f>IFERROR(__xludf.DUMMYFUNCTION("""COMPUTED_VALUE"""),"Земляничный бабл гам")</f>
        <v>Земляничный бабл гам</v>
      </c>
      <c r="S518" s="18" t="str">
        <f>IFERROR(__xludf.DUMMYFUNCTION("""COMPUTED_VALUE"""),"Лимонные леденцы")</f>
        <v>Лимонные леденцы</v>
      </c>
      <c r="T518" s="18" t="str">
        <f>IFERROR(__xludf.DUMMYFUNCTION("""COMPUTED_VALUE"""),"Экзотический фрукты")</f>
        <v>Экзотический фрукты</v>
      </c>
      <c r="U518" s="18" t="str">
        <f>IFERROR(__xludf.DUMMYFUNCTION("""COMPUTED_VALUE"""),"Личи виноград мята")</f>
        <v>Личи виноград мята</v>
      </c>
      <c r="V518" s="18" t="str">
        <f>IFERROR(__xludf.DUMMYFUNCTION("""COMPUTED_VALUE"""),"Черника малина мята")</f>
        <v>Черника малина мята</v>
      </c>
      <c r="W518" s="18" t="str">
        <f>IFERROR(__xludf.DUMMYFUNCTION("""COMPUTED_VALUE"""),"Абрикосовый йогурт")</f>
        <v>Абрикосовый йогурт</v>
      </c>
      <c r="X518" s="18" t="str">
        <f>IFERROR(__xludf.DUMMYFUNCTION("""COMPUTED_VALUE"""),"Арбуз лед")</f>
        <v>Арбуз лед</v>
      </c>
      <c r="Y518" s="18" t="str">
        <f>IFERROR(__xludf.DUMMYFUNCTION("""COMPUTED_VALUE"""),"Банан клубника лед")</f>
        <v>Банан клубника лед</v>
      </c>
      <c r="Z518" s="18" t="str">
        <f>IFERROR(__xludf.DUMMYFUNCTION("""COMPUTED_VALUE"""),"Арбузное мороженное")</f>
        <v>Арбузное мороженное</v>
      </c>
      <c r="AA518" s="18" t="str">
        <f>IFERROR(__xludf.DUMMYFUNCTION("""COMPUTED_VALUE"""),"Клубника малина жвачка")</f>
        <v>Клубника малина жвачка</v>
      </c>
      <c r="AB518" s="18" t="str">
        <f>IFERROR(__xludf.DUMMYFUNCTION("""COMPUTED_VALUE"""),"Клубничное мороженное")</f>
        <v>Клубничное мороженное</v>
      </c>
      <c r="AC518" s="18" t="str">
        <f>IFERROR(__xludf.DUMMYFUNCTION("""COMPUTED_VALUE"""),"Кола сода лед")</f>
        <v>Кола сода лед</v>
      </c>
      <c r="AD518" s="18" t="str">
        <f>IFERROR(__xludf.DUMMYFUNCTION("""COMPUTED_VALUE"""),"Банановый милкшейк")</f>
        <v>Банановый милкшейк</v>
      </c>
      <c r="AE518" s="18" t="str">
        <f>IFERROR(__xludf.DUMMYFUNCTION("""COMPUTED_VALUE"""),"Микс ягод лед")</f>
        <v>Микс ягод лед</v>
      </c>
      <c r="AF518" s="18" t="str">
        <f>IFERROR(__xludf.DUMMYFUNCTION("""COMPUTED_VALUE"""),"Брусничный морс")</f>
        <v>Брусничный морс</v>
      </c>
      <c r="AG518" s="18" t="str">
        <f>IFERROR(__xludf.DUMMYFUNCTION("""COMPUTED_VALUE"""),"Яблочный лимонад")</f>
        <v>Яблочный лимонад</v>
      </c>
      <c r="AH518" s="18" t="str">
        <f>IFERROR(__xludf.DUMMYFUNCTION("""COMPUTED_VALUE"""),"Лесные ягоды")</f>
        <v>Лесные ягоды</v>
      </c>
      <c r="AI518" s="18" t="str">
        <f>IFERROR(__xludf.DUMMYFUNCTION("""COMPUTED_VALUE"""),"Смородиновый лимонад")</f>
        <v>Смородиновый лимонад</v>
      </c>
      <c r="AJ518" s="18" t="str">
        <f>IFERROR(__xludf.DUMMYFUNCTION("""COMPUTED_VALUE"""),"Вишня лайм лед")</f>
        <v>Вишня лайм лед</v>
      </c>
      <c r="AK518" s="18" t="str">
        <f>IFERROR(__xludf.DUMMYFUNCTION("""COMPUTED_VALUE"""),"Лист виноград мята энергетик")</f>
        <v>Лист виноград мята энергетик</v>
      </c>
      <c r="AL518" s="18" t="str">
        <f>IFERROR(__xludf.DUMMYFUNCTION("""COMPUTED_VALUE"""),"Двойное яблоко лед")</f>
        <v>Двойное яблоко лед</v>
      </c>
      <c r="AM518" s="18" t="str">
        <f>IFERROR(__xludf.DUMMYFUNCTION("""COMPUTED_VALUE"""),"Смородиновый холс")</f>
        <v>Смородиновый холс</v>
      </c>
      <c r="AN518" s="18" t="str">
        <f>IFERROR(__xludf.DUMMYFUNCTION("""COMPUTED_VALUE"""),"Клубничное шампанское")</f>
        <v>Клубничное шампанское</v>
      </c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</row>
    <row r="519">
      <c r="A519" s="18" t="str">
        <f>IFERROR(__xludf.DUMMYFUNCTION("""COMPUTED_VALUE"""),"Ягодный микс")</f>
        <v>Ягодный микс</v>
      </c>
      <c r="B519" s="18" t="str">
        <f>IFERROR(__xludf.DUMMYFUNCTION("""COMPUTED_VALUE"""),"Энергетик малина")</f>
        <v>Энергетик малина</v>
      </c>
      <c r="C519" s="18" t="str">
        <f>IFERROR(__xludf.DUMMYFUNCTION("""COMPUTED_VALUE"""),"Клубника арбуз")</f>
        <v>Клубника арбуз</v>
      </c>
      <c r="D519" s="18" t="str">
        <f>IFERROR(__xludf.DUMMYFUNCTION("""COMPUTED_VALUE"""),"Ежевика малина")</f>
        <v>Ежевика малина</v>
      </c>
      <c r="E519" s="18" t="str">
        <f>IFERROR(__xludf.DUMMYFUNCTION("""COMPUTED_VALUE"""),"Голубая малина виноград")</f>
        <v>Голубая малина виноград</v>
      </c>
      <c r="F519" s="18" t="str">
        <f>IFERROR(__xludf.DUMMYFUNCTION("""COMPUTED_VALUE"""),"Вишня яблоко")</f>
        <v>Вишня яблоко</v>
      </c>
      <c r="G519" s="18" t="str">
        <f>IFERROR(__xludf.DUMMYFUNCTION("""COMPUTED_VALUE"""),"Виноград лёд")</f>
        <v>Виноград лёд</v>
      </c>
      <c r="H519" s="18" t="str">
        <f>IFERROR(__xludf.DUMMYFUNCTION("""COMPUTED_VALUE"""),"Бабл гам")</f>
        <v>Бабл гам</v>
      </c>
      <c r="I519" s="18" t="str">
        <f>IFERROR(__xludf.DUMMYFUNCTION("""COMPUTED_VALUE"""),"Энергетик лайм")</f>
        <v>Энергетик лайм</v>
      </c>
      <c r="J519" s="18" t="str">
        <f>IFERROR(__xludf.DUMMYFUNCTION("""COMPUTED_VALUE"""),"Черника смородина айс")</f>
        <v>Черника смородина айс</v>
      </c>
      <c r="K519" s="18" t="str">
        <f>IFERROR(__xludf.DUMMYFUNCTION("""COMPUTED_VALUE"""),"Мохито клубничный лёд")</f>
        <v>Мохито клубничный лёд</v>
      </c>
      <c r="L519" s="18" t="str">
        <f>IFERROR(__xludf.DUMMYFUNCTION("""COMPUTED_VALUE"""),"Черная вишня лёд")</f>
        <v>Черная вишня лёд</v>
      </c>
      <c r="M519" s="18" t="str">
        <f>IFERROR(__xludf.DUMMYFUNCTION("""COMPUTED_VALUE"""),"Ананас кокос лёд")</f>
        <v>Ананас кокос лёд</v>
      </c>
      <c r="N519" s="18" t="str">
        <f>IFERROR(__xludf.DUMMYFUNCTION("""COMPUTED_VALUE"""),"Киви лёд")</f>
        <v>Киви лёд</v>
      </c>
      <c r="O519" s="18" t="str">
        <f>IFERROR(__xludf.DUMMYFUNCTION("""COMPUTED_VALUE"""),"Кислая клюква лёд")</f>
        <v>Кислая клюква лёд</v>
      </c>
      <c r="P519" s="18" t="str">
        <f>IFERROR(__xludf.DUMMYFUNCTION("""COMPUTED_VALUE"""),"Кислый скитлс лёд")</f>
        <v>Кислый скитлс лёд</v>
      </c>
      <c r="Q519" s="18" t="str">
        <f>IFERROR(__xludf.DUMMYFUNCTION("""COMPUTED_VALUE"""),"Клубника черника лёд")</f>
        <v>Клубника черника лёд</v>
      </c>
      <c r="R519" s="18" t="str">
        <f>IFERROR(__xludf.DUMMYFUNCTION("""COMPUTED_VALUE"""),"Малина смородина лёд")</f>
        <v>Малина смородина лёд</v>
      </c>
      <c r="S519" s="18" t="str">
        <f>IFERROR(__xludf.DUMMYFUNCTION("""COMPUTED_VALUE"""),"Манго лёд")</f>
        <v>Манго лёд</v>
      </c>
      <c r="T519" s="18" t="str">
        <f>IFERROR(__xludf.DUMMYFUNCTION("""COMPUTED_VALUE"""),"Малина вишня лёд")</f>
        <v>Малина вишня лёд</v>
      </c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</row>
    <row r="520">
      <c r="A520" s="18" t="str">
        <f>IFERROR(__xludf.DUMMYFUNCTION("""COMPUTED_VALUE"""),"кислая земляника")</f>
        <v>кислая земляника</v>
      </c>
      <c r="B520" s="18" t="str">
        <f>IFERROR(__xludf.DUMMYFUNCTION("""COMPUTED_VALUE"""),"кислая фанта с черникой")</f>
        <v>кислая фанта с черникой</v>
      </c>
      <c r="C520" s="18" t="str">
        <f>IFERROR(__xludf.DUMMYFUNCTION("""COMPUTED_VALUE"""),"кислое харибо с колой и черешней")</f>
        <v>кислое харибо с колой и черешней</v>
      </c>
      <c r="D520" s="18" t="str">
        <f>IFERROR(__xludf.DUMMYFUNCTION("""COMPUTED_VALUE"""),"кислое яблочно клубничная шипучка")</f>
        <v>кислое яблочно клубничная шипучка</v>
      </c>
      <c r="E520" s="18" t="str">
        <f>IFERROR(__xludf.DUMMYFUNCTION("""COMPUTED_VALUE"""),"кислые желатинки маракуйя ананас")</f>
        <v>кислые желатинки маракуйя ананас</v>
      </c>
      <c r="F520" s="18" t="str">
        <f>IFERROR(__xludf.DUMMYFUNCTION("""COMPUTED_VALUE"""),"кислые ленточки маракуя манго")</f>
        <v>кислые ленточки маракуя манго</v>
      </c>
      <c r="G520" s="18" t="str">
        <f>IFERROR(__xludf.DUMMYFUNCTION("""COMPUTED_VALUE"""),"кислые мармеладные ягоды")</f>
        <v>кислые мармеладные ягоды</v>
      </c>
      <c r="H520" s="18" t="str">
        <f>IFERROR(__xludf.DUMMYFUNCTION("""COMPUTED_VALUE"""),"кислый виноград лайм")</f>
        <v>кислый виноград лайм</v>
      </c>
      <c r="I520" s="18" t="str">
        <f>IFERROR(__xludf.DUMMYFUNCTION("""COMPUTED_VALUE"""),"кислый грейпфрут с вишней")</f>
        <v>кислый грейпфрут с вишней</v>
      </c>
      <c r="J520" s="18" t="str">
        <f>IFERROR(__xludf.DUMMYFUNCTION("""COMPUTED_VALUE"""),"кислый леденец виноград киви яблоко")</f>
        <v>кислый леденец виноград киви яблоко</v>
      </c>
      <c r="K520" s="18" t="str">
        <f>IFERROR(__xludf.DUMMYFUNCTION("""COMPUTED_VALUE"""),"кислый лимонад арбуз лайм малина")</f>
        <v>кислый лимонад арбуз лайм малина</v>
      </c>
      <c r="L520" s="18" t="str">
        <f>IFERROR(__xludf.DUMMYFUNCTION("""COMPUTED_VALUE"""),"кислый персик клубника")</f>
        <v>кислый персик клубника</v>
      </c>
      <c r="M520" s="18" t="str">
        <f>IFERROR(__xludf.DUMMYFUNCTION("""COMPUTED_VALUE"""),"кислый яблочно лимонные колечки")</f>
        <v>кислый яблочно лимонные колечки</v>
      </c>
      <c r="N520" s="18" t="str">
        <f>IFERROR(__xludf.DUMMYFUNCTION("""COMPUTED_VALUE"""),"фанта апельсин с кислой малиной")</f>
        <v>фанта апельсин с кислой малиной</v>
      </c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</row>
    <row r="521">
      <c r="A521" s="18" t="str">
        <f>IFERROR(__xludf.DUMMYFUNCTION("""COMPUTED_VALUE"""),"Ананас киви")</f>
        <v>Ананас киви</v>
      </c>
      <c r="B521" s="18" t="str">
        <f>IFERROR(__xludf.DUMMYFUNCTION("""COMPUTED_VALUE"""),"Арбузный смузи")</f>
        <v>Арбузный смузи</v>
      </c>
      <c r="C521" s="18" t="str">
        <f>IFERROR(__xludf.DUMMYFUNCTION("""COMPUTED_VALUE"""),"Виноградная фанта")</f>
        <v>Виноградная фанта</v>
      </c>
      <c r="D521" s="18" t="str">
        <f>IFERROR(__xludf.DUMMYFUNCTION("""COMPUTED_VALUE"""),"Вишневый морс")</f>
        <v>Вишневый морс</v>
      </c>
      <c r="E521" s="18" t="str">
        <f>IFERROR(__xludf.DUMMYFUNCTION("""COMPUTED_VALUE"""),"Гранатовый мармелад")</f>
        <v>Гранатовый мармелад</v>
      </c>
      <c r="F521" s="18" t="str">
        <f>IFERROR(__xludf.DUMMYFUNCTION("""COMPUTED_VALUE"""),"Грейпфрут киви")</f>
        <v>Грейпфрут киви</v>
      </c>
      <c r="G521" s="18" t="str">
        <f>IFERROR(__xludf.DUMMYFUNCTION("""COMPUTED_VALUE"""),"Ежевика мята")</f>
        <v>Ежевика мята</v>
      </c>
      <c r="H521" s="18" t="str">
        <f>IFERROR(__xludf.DUMMYFUNCTION("""COMPUTED_VALUE"""),"Киви манго")</f>
        <v>Киви манго</v>
      </c>
      <c r="I521" s="18" t="str">
        <f>IFERROR(__xludf.DUMMYFUNCTION("""COMPUTED_VALUE"""),"Клубника манго")</f>
        <v>Клубника манго</v>
      </c>
      <c r="J521" s="18" t="str">
        <f>IFERROR(__xludf.DUMMYFUNCTION("""COMPUTED_VALUE"""),"черника грейфрут ")</f>
        <v>черника грейфрут </v>
      </c>
      <c r="K521" s="18" t="str">
        <f>IFERROR(__xludf.DUMMYFUNCTION("""COMPUTED_VALUE"""),"Малина лайм")</f>
        <v>Малина лайм</v>
      </c>
      <c r="L521" s="18" t="str">
        <f>IFERROR(__xludf.DUMMYFUNCTION("""COMPUTED_VALUE"""),"Манго арбуз ")</f>
        <v>Манго арбуз </v>
      </c>
      <c r="M521" s="18" t="str">
        <f>IFERROR(__xludf.DUMMYFUNCTION("""COMPUTED_VALUE"""),"Малиновый чай с жасмином")</f>
        <v>Малиновый чай с жасмином</v>
      </c>
      <c r="N521" s="18" t="str">
        <f>IFERROR(__xludf.DUMMYFUNCTION("""COMPUTED_VALUE"""),"малина  апельсин ")</f>
        <v>малина  апельсин </v>
      </c>
      <c r="O521" s="18" t="str">
        <f>IFERROR(__xludf.DUMMYFUNCTION("""COMPUTED_VALUE"""),"Манго апельсин")</f>
        <v>Манго апельсин</v>
      </c>
      <c r="P521" s="18" t="str">
        <f>IFERROR(__xludf.DUMMYFUNCTION("""COMPUTED_VALUE"""),"Ред булл")</f>
        <v>Ред булл</v>
      </c>
      <c r="Q521" s="18" t="str">
        <f>IFERROR(__xludf.DUMMYFUNCTION("""COMPUTED_VALUE"""),"Спрайт")</f>
        <v>Спрайт</v>
      </c>
      <c r="R521" s="18" t="str">
        <f>IFERROR(__xludf.DUMMYFUNCTION("""COMPUTED_VALUE"""),"ананас клюква ")</f>
        <v>ананас клюква </v>
      </c>
      <c r="S521" s="18" t="str">
        <f>IFERROR(__xludf.DUMMYFUNCTION("""COMPUTED_VALUE"""),"Тархун")</f>
        <v>Тархун</v>
      </c>
      <c r="T521" s="18" t="str">
        <f>IFERROR(__xludf.DUMMYFUNCTION("""COMPUTED_VALUE"""),"алоэ Виноград ")</f>
        <v>алоэ Виноград </v>
      </c>
      <c r="U521" s="18" t="str">
        <f>IFERROR(__xludf.DUMMYFUNCTION("""COMPUTED_VALUE"""),"Фруктовая жвачка")</f>
        <v>Фруктовая жвачка</v>
      </c>
      <c r="V521" s="18" t="str">
        <f>IFERROR(__xludf.DUMMYFUNCTION("""COMPUTED_VALUE"""),"Холодная кола")</f>
        <v>Холодная кола</v>
      </c>
      <c r="W521" s="18" t="str">
        <f>IFERROR(__xludf.DUMMYFUNCTION("""COMPUTED_VALUE"""),"Черная смородина клюква")</f>
        <v>Черная смородина клюква</v>
      </c>
      <c r="X521" s="18" t="str">
        <f>IFERROR(__xludf.DUMMYFUNCTION("""COMPUTED_VALUE"""),"Черника арбуз")</f>
        <v>Черника арбуз</v>
      </c>
      <c r="Y521" s="18" t="str">
        <f>IFERROR(__xludf.DUMMYFUNCTION("""COMPUTED_VALUE"""),"Яблоко черника")</f>
        <v>Яблоко черника</v>
      </c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</row>
    <row r="522">
      <c r="A522" s="18" t="str">
        <f>IFERROR(__xludf.DUMMYFUNCTION("""COMPUTED_VALUE"""),"Ягодный микс")</f>
        <v>Ягодный микс</v>
      </c>
      <c r="B522" s="18" t="str">
        <f>IFERROR(__xludf.DUMMYFUNCTION("""COMPUTED_VALUE"""),"Энергетик малина")</f>
        <v>Энергетик малина</v>
      </c>
      <c r="C522" s="18" t="str">
        <f>IFERROR(__xludf.DUMMYFUNCTION("""COMPUTED_VALUE"""),"Клубника арбуз")</f>
        <v>Клубника арбуз</v>
      </c>
      <c r="D522" s="18" t="str">
        <f>IFERROR(__xludf.DUMMYFUNCTION("""COMPUTED_VALUE"""),"Ежевика малина")</f>
        <v>Ежевика малина</v>
      </c>
      <c r="E522" s="18" t="str">
        <f>IFERROR(__xludf.DUMMYFUNCTION("""COMPUTED_VALUE"""),"Голубая малина виноград")</f>
        <v>Голубая малина виноград</v>
      </c>
      <c r="F522" s="18" t="str">
        <f>IFERROR(__xludf.DUMMYFUNCTION("""COMPUTED_VALUE"""),"Вишня яблоко")</f>
        <v>Вишня яблоко</v>
      </c>
      <c r="G522" s="18" t="str">
        <f>IFERROR(__xludf.DUMMYFUNCTION("""COMPUTED_VALUE"""),"Виноград лёд")</f>
        <v>Виноград лёд</v>
      </c>
      <c r="H522" s="18" t="str">
        <f>IFERROR(__xludf.DUMMYFUNCTION("""COMPUTED_VALUE"""),"Бабл гам")</f>
        <v>Бабл гам</v>
      </c>
      <c r="I522" s="18" t="str">
        <f>IFERROR(__xludf.DUMMYFUNCTION("""COMPUTED_VALUE"""),"Энергетик лайм")</f>
        <v>Энергетик лайм</v>
      </c>
      <c r="J522" s="18" t="str">
        <f>IFERROR(__xludf.DUMMYFUNCTION("""COMPUTED_VALUE"""),"Черника смородина айс")</f>
        <v>Черника смородина айс</v>
      </c>
      <c r="K522" s="18" t="str">
        <f>IFERROR(__xludf.DUMMYFUNCTION("""COMPUTED_VALUE"""),"Мохито клубничный лёд")</f>
        <v>Мохито клубничный лёд</v>
      </c>
      <c r="L522" s="18" t="str">
        <f>IFERROR(__xludf.DUMMYFUNCTION("""COMPUTED_VALUE"""),"Черная вишня лёд")</f>
        <v>Черная вишня лёд</v>
      </c>
      <c r="M522" s="18" t="str">
        <f>IFERROR(__xludf.DUMMYFUNCTION("""COMPUTED_VALUE"""),"Ананас кокос лёд")</f>
        <v>Ананас кокос лёд</v>
      </c>
      <c r="N522" s="18" t="str">
        <f>IFERROR(__xludf.DUMMYFUNCTION("""COMPUTED_VALUE"""),"Киви лёд")</f>
        <v>Киви лёд</v>
      </c>
      <c r="O522" s="18" t="str">
        <f>IFERROR(__xludf.DUMMYFUNCTION("""COMPUTED_VALUE"""),"Кислая клюква лёд")</f>
        <v>Кислая клюква лёд</v>
      </c>
      <c r="P522" s="18" t="str">
        <f>IFERROR(__xludf.DUMMYFUNCTION("""COMPUTED_VALUE"""),"Кислый скитлс лёд")</f>
        <v>Кислый скитлс лёд</v>
      </c>
      <c r="Q522" s="18" t="str">
        <f>IFERROR(__xludf.DUMMYFUNCTION("""COMPUTED_VALUE"""),"Клубника черника лёд")</f>
        <v>Клубника черника лёд</v>
      </c>
      <c r="R522" s="18" t="str">
        <f>IFERROR(__xludf.DUMMYFUNCTION("""COMPUTED_VALUE"""),"Малина смородина лёд")</f>
        <v>Малина смородина лёд</v>
      </c>
      <c r="S522" s="18" t="str">
        <f>IFERROR(__xludf.DUMMYFUNCTION("""COMPUTED_VALUE"""),"Манго лёд")</f>
        <v>Манго лёд</v>
      </c>
      <c r="T522" s="18" t="str">
        <f>IFERROR(__xludf.DUMMYFUNCTION("""COMPUTED_VALUE"""),"Малина вишня лёд")</f>
        <v>Малина вишня лёд</v>
      </c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</row>
    <row r="523">
      <c r="A523" s="18" t="str">
        <f>IFERROR(__xludf.DUMMYFUNCTION("""COMPUTED_VALUE"""),"Ягодный микс")</f>
        <v>Ягодный микс</v>
      </c>
      <c r="B523" s="18" t="str">
        <f>IFERROR(__xludf.DUMMYFUNCTION("""COMPUTED_VALUE"""),"Энергетик малина")</f>
        <v>Энергетик малина</v>
      </c>
      <c r="C523" s="18" t="str">
        <f>IFERROR(__xludf.DUMMYFUNCTION("""COMPUTED_VALUE"""),"Клубника арбуз")</f>
        <v>Клубника арбуз</v>
      </c>
      <c r="D523" s="18" t="str">
        <f>IFERROR(__xludf.DUMMYFUNCTION("""COMPUTED_VALUE"""),"Ежевика малина")</f>
        <v>Ежевика малина</v>
      </c>
      <c r="E523" s="18" t="str">
        <f>IFERROR(__xludf.DUMMYFUNCTION("""COMPUTED_VALUE"""),"Голубая малина виноград")</f>
        <v>Голубая малина виноград</v>
      </c>
      <c r="F523" s="18" t="str">
        <f>IFERROR(__xludf.DUMMYFUNCTION("""COMPUTED_VALUE"""),"Вишня яблоко")</f>
        <v>Вишня яблоко</v>
      </c>
      <c r="G523" s="18" t="str">
        <f>IFERROR(__xludf.DUMMYFUNCTION("""COMPUTED_VALUE"""),"Виноград лёд")</f>
        <v>Виноград лёд</v>
      </c>
      <c r="H523" s="18" t="str">
        <f>IFERROR(__xludf.DUMMYFUNCTION("""COMPUTED_VALUE"""),"Бабл гам")</f>
        <v>Бабл гам</v>
      </c>
      <c r="I523" s="18" t="str">
        <f>IFERROR(__xludf.DUMMYFUNCTION("""COMPUTED_VALUE"""),"Энергетик лайм")</f>
        <v>Энергетик лайм</v>
      </c>
      <c r="J523" s="18" t="str">
        <f>IFERROR(__xludf.DUMMYFUNCTION("""COMPUTED_VALUE"""),"Черника смородина айс")</f>
        <v>Черника смородина айс</v>
      </c>
      <c r="K523" s="18" t="str">
        <f>IFERROR(__xludf.DUMMYFUNCTION("""COMPUTED_VALUE"""),"Мохито клубничный лёд")</f>
        <v>Мохито клубничный лёд</v>
      </c>
      <c r="L523" s="18" t="str">
        <f>IFERROR(__xludf.DUMMYFUNCTION("""COMPUTED_VALUE"""),"Черная вишня лёд")</f>
        <v>Черная вишня лёд</v>
      </c>
      <c r="M523" s="18" t="str">
        <f>IFERROR(__xludf.DUMMYFUNCTION("""COMPUTED_VALUE"""),"Ананас кокос лёд")</f>
        <v>Ананас кокос лёд</v>
      </c>
      <c r="N523" s="18" t="str">
        <f>IFERROR(__xludf.DUMMYFUNCTION("""COMPUTED_VALUE"""),"Киви лёд")</f>
        <v>Киви лёд</v>
      </c>
      <c r="O523" s="18" t="str">
        <f>IFERROR(__xludf.DUMMYFUNCTION("""COMPUTED_VALUE"""),"Кислая клюква лёд")</f>
        <v>Кислая клюква лёд</v>
      </c>
      <c r="P523" s="18" t="str">
        <f>IFERROR(__xludf.DUMMYFUNCTION("""COMPUTED_VALUE"""),"Кислый скитлс лёд")</f>
        <v>Кислый скитлс лёд</v>
      </c>
      <c r="Q523" s="18" t="str">
        <f>IFERROR(__xludf.DUMMYFUNCTION("""COMPUTED_VALUE"""),"Клубника черника лёд")</f>
        <v>Клубника черника лёд</v>
      </c>
      <c r="R523" s="18" t="str">
        <f>IFERROR(__xludf.DUMMYFUNCTION("""COMPUTED_VALUE"""),"Малина смородина лёд")</f>
        <v>Малина смородина лёд</v>
      </c>
      <c r="S523" s="18" t="str">
        <f>IFERROR(__xludf.DUMMYFUNCTION("""COMPUTED_VALUE"""),"Манго лёд")</f>
        <v>Манго лёд</v>
      </c>
      <c r="T523" s="18" t="str">
        <f>IFERROR(__xludf.DUMMYFUNCTION("""COMPUTED_VALUE"""),"Малина вишня лёд")</f>
        <v>Малина вишня лёд</v>
      </c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</row>
    <row r="524">
      <c r="A524" s="18" t="str">
        <f>IFERROR(__xludf.DUMMYFUNCTION("""COMPUTED_VALUE"""),"подарок ")</f>
        <v>подарок </v>
      </c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</row>
    <row r="525">
      <c r="A525" s="18" t="str">
        <f>IFERROR(__xludf.DUMMYFUNCTION("""COMPUTED_VALUE"""),"Ягодный микс")</f>
        <v>Ягодный микс</v>
      </c>
      <c r="B525" s="18" t="str">
        <f>IFERROR(__xludf.DUMMYFUNCTION("""COMPUTED_VALUE"""),"Энергетик малина")</f>
        <v>Энергетик малина</v>
      </c>
      <c r="C525" s="18" t="str">
        <f>IFERROR(__xludf.DUMMYFUNCTION("""COMPUTED_VALUE"""),"Клубника арбуз")</f>
        <v>Клубника арбуз</v>
      </c>
      <c r="D525" s="18" t="str">
        <f>IFERROR(__xludf.DUMMYFUNCTION("""COMPUTED_VALUE"""),"Ежевика малина")</f>
        <v>Ежевика малина</v>
      </c>
      <c r="E525" s="18" t="str">
        <f>IFERROR(__xludf.DUMMYFUNCTION("""COMPUTED_VALUE"""),"Голубая малина виноград")</f>
        <v>Голубая малина виноград</v>
      </c>
      <c r="F525" s="18" t="str">
        <f>IFERROR(__xludf.DUMMYFUNCTION("""COMPUTED_VALUE"""),"Вишня яблоко")</f>
        <v>Вишня яблоко</v>
      </c>
      <c r="G525" s="18" t="str">
        <f>IFERROR(__xludf.DUMMYFUNCTION("""COMPUTED_VALUE"""),"Виноград лёд")</f>
        <v>Виноград лёд</v>
      </c>
      <c r="H525" s="18" t="str">
        <f>IFERROR(__xludf.DUMMYFUNCTION("""COMPUTED_VALUE"""),"Бабл гам")</f>
        <v>Бабл гам</v>
      </c>
      <c r="I525" s="18" t="str">
        <f>IFERROR(__xludf.DUMMYFUNCTION("""COMPUTED_VALUE"""),"Энергетик лайм")</f>
        <v>Энергетик лайм</v>
      </c>
      <c r="J525" s="18" t="str">
        <f>IFERROR(__xludf.DUMMYFUNCTION("""COMPUTED_VALUE"""),"Черника смородина айс")</f>
        <v>Черника смородина айс</v>
      </c>
      <c r="K525" s="18" t="str">
        <f>IFERROR(__xludf.DUMMYFUNCTION("""COMPUTED_VALUE"""),"Мохито клубничный лёд")</f>
        <v>Мохито клубничный лёд</v>
      </c>
      <c r="L525" s="18" t="str">
        <f>IFERROR(__xludf.DUMMYFUNCTION("""COMPUTED_VALUE"""),"Черная вишня лёд")</f>
        <v>Черная вишня лёд</v>
      </c>
      <c r="M525" s="18" t="str">
        <f>IFERROR(__xludf.DUMMYFUNCTION("""COMPUTED_VALUE"""),"Ананас кокос лёд")</f>
        <v>Ананас кокос лёд</v>
      </c>
      <c r="N525" s="18" t="str">
        <f>IFERROR(__xludf.DUMMYFUNCTION("""COMPUTED_VALUE"""),"Киви лёд")</f>
        <v>Киви лёд</v>
      </c>
      <c r="O525" s="18" t="str">
        <f>IFERROR(__xludf.DUMMYFUNCTION("""COMPUTED_VALUE"""),"Кислая клюква лёд")</f>
        <v>Кислая клюква лёд</v>
      </c>
      <c r="P525" s="18" t="str">
        <f>IFERROR(__xludf.DUMMYFUNCTION("""COMPUTED_VALUE"""),"Кислый скитлс лёд")</f>
        <v>Кислый скитлс лёд</v>
      </c>
      <c r="Q525" s="18" t="str">
        <f>IFERROR(__xludf.DUMMYFUNCTION("""COMPUTED_VALUE"""),"Клубника черника лёд")</f>
        <v>Клубника черника лёд</v>
      </c>
      <c r="R525" s="18" t="str">
        <f>IFERROR(__xludf.DUMMYFUNCTION("""COMPUTED_VALUE"""),"Малина смородина лёд")</f>
        <v>Малина смородина лёд</v>
      </c>
      <c r="S525" s="18" t="str">
        <f>IFERROR(__xludf.DUMMYFUNCTION("""COMPUTED_VALUE"""),"Манго лёд")</f>
        <v>Манго лёд</v>
      </c>
      <c r="T525" s="18" t="str">
        <f>IFERROR(__xludf.DUMMYFUNCTION("""COMPUTED_VALUE"""),"Малина вишня лёд")</f>
        <v>Малина вишня лёд</v>
      </c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</row>
    <row r="571">
      <c r="A571" s="18" t="str">
        <f>IFERROR(__xludf.DUMMYFUNCTION("""COMPUTED_VALUE"""),"Ананас киви")</f>
        <v>Ананас киви</v>
      </c>
      <c r="B571" s="18" t="str">
        <f>IFERROR(__xludf.DUMMYFUNCTION("""COMPUTED_VALUE"""),"Арбузный смузи")</f>
        <v>Арбузный смузи</v>
      </c>
      <c r="C571" s="18" t="str">
        <f>IFERROR(__xludf.DUMMYFUNCTION("""COMPUTED_VALUE"""),"Виноградная фанта")</f>
        <v>Виноградная фанта</v>
      </c>
      <c r="D571" s="18" t="str">
        <f>IFERROR(__xludf.DUMMYFUNCTION("""COMPUTED_VALUE"""),"Вишневый морс")</f>
        <v>Вишневый морс</v>
      </c>
      <c r="E571" s="18" t="str">
        <f>IFERROR(__xludf.DUMMYFUNCTION("""COMPUTED_VALUE"""),"Гранатовый мармелад")</f>
        <v>Гранатовый мармелад</v>
      </c>
      <c r="F571" s="18" t="str">
        <f>IFERROR(__xludf.DUMMYFUNCTION("""COMPUTED_VALUE"""),"Грейпфрут киви")</f>
        <v>Грейпфрут киви</v>
      </c>
      <c r="G571" s="18" t="str">
        <f>IFERROR(__xludf.DUMMYFUNCTION("""COMPUTED_VALUE"""),"Ежевика мята")</f>
        <v>Ежевика мята</v>
      </c>
      <c r="H571" s="18" t="str">
        <f>IFERROR(__xludf.DUMMYFUNCTION("""COMPUTED_VALUE"""),"Киви манго")</f>
        <v>Киви манго</v>
      </c>
      <c r="I571" s="18" t="str">
        <f>IFERROR(__xludf.DUMMYFUNCTION("""COMPUTED_VALUE"""),"Клубника манго")</f>
        <v>Клубника манго</v>
      </c>
      <c r="J571" s="18" t="str">
        <f>IFERROR(__xludf.DUMMYFUNCTION("""COMPUTED_VALUE"""),"черника грейфрут ")</f>
        <v>черника грейфрут </v>
      </c>
      <c r="K571" s="18" t="str">
        <f>IFERROR(__xludf.DUMMYFUNCTION("""COMPUTED_VALUE"""),"Малина лайм")</f>
        <v>Малина лайм</v>
      </c>
      <c r="L571" s="18" t="str">
        <f>IFERROR(__xludf.DUMMYFUNCTION("""COMPUTED_VALUE"""),"Манго арбуз ")</f>
        <v>Манго арбуз </v>
      </c>
      <c r="M571" s="18" t="str">
        <f>IFERROR(__xludf.DUMMYFUNCTION("""COMPUTED_VALUE"""),"Малиновый чай с жасмином")</f>
        <v>Малиновый чай с жасмином</v>
      </c>
      <c r="N571" s="18" t="str">
        <f>IFERROR(__xludf.DUMMYFUNCTION("""COMPUTED_VALUE"""),"малина  апельсин ")</f>
        <v>малина  апельсин </v>
      </c>
      <c r="O571" s="18" t="str">
        <f>IFERROR(__xludf.DUMMYFUNCTION("""COMPUTED_VALUE"""),"Манго апельсин")</f>
        <v>Манго апельсин</v>
      </c>
      <c r="P571" s="18" t="str">
        <f>IFERROR(__xludf.DUMMYFUNCTION("""COMPUTED_VALUE"""),"Ред булл")</f>
        <v>Ред булл</v>
      </c>
      <c r="Q571" s="18" t="str">
        <f>IFERROR(__xludf.DUMMYFUNCTION("""COMPUTED_VALUE"""),"Спрайт")</f>
        <v>Спрайт</v>
      </c>
      <c r="R571" s="18" t="str">
        <f>IFERROR(__xludf.DUMMYFUNCTION("""COMPUTED_VALUE"""),"ананас клюква ")</f>
        <v>ананас клюква </v>
      </c>
      <c r="S571" s="18" t="str">
        <f>IFERROR(__xludf.DUMMYFUNCTION("""COMPUTED_VALUE"""),"Тархун")</f>
        <v>Тархун</v>
      </c>
      <c r="T571" s="18" t="str">
        <f>IFERROR(__xludf.DUMMYFUNCTION("""COMPUTED_VALUE"""),"алоэ Виноград ")</f>
        <v>алоэ Виноград </v>
      </c>
      <c r="U571" s="18" t="str">
        <f>IFERROR(__xludf.DUMMYFUNCTION("""COMPUTED_VALUE"""),"Фруктовая жвачка")</f>
        <v>Фруктовая жвачка</v>
      </c>
      <c r="V571" s="18" t="str">
        <f>IFERROR(__xludf.DUMMYFUNCTION("""COMPUTED_VALUE"""),"Холодная кола")</f>
        <v>Холодная кола</v>
      </c>
      <c r="W571" s="18" t="str">
        <f>IFERROR(__xludf.DUMMYFUNCTION("""COMPUTED_VALUE"""),"Черная смородина клюква")</f>
        <v>Черная смородина клюква</v>
      </c>
      <c r="X571" s="18" t="str">
        <f>IFERROR(__xludf.DUMMYFUNCTION("""COMPUTED_VALUE"""),"Черника арбуз")</f>
        <v>Черника арбуз</v>
      </c>
      <c r="Y571" s="18" t="str">
        <f>IFERROR(__xludf.DUMMYFUNCTION("""COMPUTED_VALUE"""),"Яблоко черника")</f>
        <v>Яблоко черника</v>
      </c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</row>
    <row r="572">
      <c r="A572" s="18" t="str">
        <f>IFERROR(__xludf.DUMMYFUNCTION("""COMPUTED_VALUE"""),"кислая земляника")</f>
        <v>кислая земляника</v>
      </c>
      <c r="B572" s="18" t="str">
        <f>IFERROR(__xludf.DUMMYFUNCTION("""COMPUTED_VALUE"""),"кислая фанта с черникой")</f>
        <v>кислая фанта с черникой</v>
      </c>
      <c r="C572" s="18" t="str">
        <f>IFERROR(__xludf.DUMMYFUNCTION("""COMPUTED_VALUE"""),"кислое харибо с колой и черешней")</f>
        <v>кислое харибо с колой и черешней</v>
      </c>
      <c r="D572" s="18" t="str">
        <f>IFERROR(__xludf.DUMMYFUNCTION("""COMPUTED_VALUE"""),"кислое яблочно клубничная шипучка")</f>
        <v>кислое яблочно клубничная шипучка</v>
      </c>
      <c r="E572" s="18" t="str">
        <f>IFERROR(__xludf.DUMMYFUNCTION("""COMPUTED_VALUE"""),"кислые желатинки маракуйя ананас")</f>
        <v>кислые желатинки маракуйя ананас</v>
      </c>
      <c r="F572" s="18" t="str">
        <f>IFERROR(__xludf.DUMMYFUNCTION("""COMPUTED_VALUE"""),"кислые ленточки маракуя манго")</f>
        <v>кислые ленточки маракуя манго</v>
      </c>
      <c r="G572" s="18" t="str">
        <f>IFERROR(__xludf.DUMMYFUNCTION("""COMPUTED_VALUE"""),"кислые мармеладные ягоды")</f>
        <v>кислые мармеладные ягоды</v>
      </c>
      <c r="H572" s="18" t="str">
        <f>IFERROR(__xludf.DUMMYFUNCTION("""COMPUTED_VALUE"""),"кислый виноград лайм")</f>
        <v>кислый виноград лайм</v>
      </c>
      <c r="I572" s="18" t="str">
        <f>IFERROR(__xludf.DUMMYFUNCTION("""COMPUTED_VALUE"""),"кислый грейпфрут с вишней")</f>
        <v>кислый грейпфрут с вишней</v>
      </c>
      <c r="J572" s="18" t="str">
        <f>IFERROR(__xludf.DUMMYFUNCTION("""COMPUTED_VALUE"""),"кислый леденец виноград киви яблоко")</f>
        <v>кислый леденец виноград киви яблоко</v>
      </c>
      <c r="K572" s="18" t="str">
        <f>IFERROR(__xludf.DUMMYFUNCTION("""COMPUTED_VALUE"""),"кислый лимонад арбуз лайм малина")</f>
        <v>кислый лимонад арбуз лайм малина</v>
      </c>
      <c r="L572" s="18" t="str">
        <f>IFERROR(__xludf.DUMMYFUNCTION("""COMPUTED_VALUE"""),"кислый персик клубника")</f>
        <v>кислый персик клубника</v>
      </c>
      <c r="M572" s="18" t="str">
        <f>IFERROR(__xludf.DUMMYFUNCTION("""COMPUTED_VALUE"""),"кислый яблочно лимонные колечки")</f>
        <v>кислый яблочно лимонные колечки</v>
      </c>
      <c r="N572" s="18" t="str">
        <f>IFERROR(__xludf.DUMMYFUNCTION("""COMPUTED_VALUE"""),"фанта апельсин с кислой малиной")</f>
        <v>фанта апельсин с кислой малиной</v>
      </c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</row>
    <row r="573">
      <c r="A573" s="18" t="str">
        <f>IFERROR(__xludf.DUMMYFUNCTION("""COMPUTED_VALUE"""),"Арбуз Малина ")</f>
        <v>Арбуз Малина </v>
      </c>
      <c r="B573" s="18" t="str">
        <f>IFERROR(__xludf.DUMMYFUNCTION("""COMPUTED_VALUE"""),"Банан Кокос ")</f>
        <v>Банан Кокос </v>
      </c>
      <c r="C573" s="18" t="str">
        <f>IFERROR(__xludf.DUMMYFUNCTION("""COMPUTED_VALUE"""),"Барбарисовый Энергетик ")</f>
        <v>Барбарисовый Энергетик </v>
      </c>
      <c r="D573" s="18" t="str">
        <f>IFERROR(__xludf.DUMMYFUNCTION("""COMPUTED_VALUE"""),"Виноградный Энергетик")</f>
        <v>Виноградный Энергетик</v>
      </c>
      <c r="E573" s="18" t="str">
        <f>IFERROR(__xludf.DUMMYFUNCTION("""COMPUTED_VALUE"""),"Гранат Клубника ")</f>
        <v>Гранат Клубника </v>
      </c>
      <c r="F573" s="18" t="str">
        <f>IFERROR(__xludf.DUMMYFUNCTION("""COMPUTED_VALUE"""),"Гранат Смородина ")</f>
        <v>Гранат Смородина </v>
      </c>
      <c r="G573" s="18" t="str">
        <f>IFERROR(__xludf.DUMMYFUNCTION("""COMPUTED_VALUE"""),"Грейпфрутовый Швепс ")</f>
        <v>Грейпфрутовый Швепс </v>
      </c>
      <c r="H573" s="18" t="str">
        <f>IFERROR(__xludf.DUMMYFUNCTION("""COMPUTED_VALUE"""),"Земляника Драгонфрут ")</f>
        <v>Земляника Драгонфрут </v>
      </c>
      <c r="I573" s="18" t="str">
        <f>IFERROR(__xludf.DUMMYFUNCTION("""COMPUTED_VALUE"""),"Киви Личи ")</f>
        <v>Киви Личи </v>
      </c>
      <c r="J573" s="18" t="str">
        <f>IFERROR(__xludf.DUMMYFUNCTION("""COMPUTED_VALUE"""),"Киви Маракуйя Гуава ")</f>
        <v>Киви Маракуйя Гуава </v>
      </c>
      <c r="K573" s="18" t="str">
        <f>IFERROR(__xludf.DUMMYFUNCTION("""COMPUTED_VALUE"""),"Клубника Банан ")</f>
        <v>Клубника Банан </v>
      </c>
      <c r="L573" s="18" t="str">
        <f>IFERROR(__xludf.DUMMYFUNCTION("""COMPUTED_VALUE"""),"Клубника Вишня ")</f>
        <v>Клубника Вишня </v>
      </c>
      <c r="M573" s="18" t="str">
        <f>IFERROR(__xludf.DUMMYFUNCTION("""COMPUTED_VALUE"""),"Клубника Земляника ")</f>
        <v>Клубника Земляника </v>
      </c>
      <c r="N573" s="18" t="str">
        <f>IFERROR(__xludf.DUMMYFUNCTION("""COMPUTED_VALUE"""),"Клубничный Мохито ")</f>
        <v>Клубничный Мохито </v>
      </c>
      <c r="O573" s="18" t="str">
        <f>IFERROR(__xludf.DUMMYFUNCTION("""COMPUTED_VALUE"""),"Манго Грейпфрут ")</f>
        <v>Манго Грейпфрут </v>
      </c>
      <c r="P573" s="18" t="str">
        <f>IFERROR(__xludf.DUMMYFUNCTION("""COMPUTED_VALUE"""),"Манго Персик Личи ")</f>
        <v>Манго Персик Личи </v>
      </c>
      <c r="Q573" s="18" t="str">
        <f>IFERROR(__xludf.DUMMYFUNCTION("""COMPUTED_VALUE"""),"Персик Бабл Гам ")</f>
        <v>Персик Бабл Гам </v>
      </c>
      <c r="R573" s="18" t="str">
        <f>IFERROR(__xludf.DUMMYFUNCTION("""COMPUTED_VALUE"""),"Садовые Ягоды ")</f>
        <v>Садовые Ягоды </v>
      </c>
      <c r="S573" s="18" t="str">
        <f>IFERROR(__xludf.DUMMYFUNCTION("""COMPUTED_VALUE"""),"Скитлс Лимон Лайм 2")</f>
        <v>Скитлс Лимон Лайм 2</v>
      </c>
      <c r="T573" s="18" t="str">
        <f>IFERROR(__xludf.DUMMYFUNCTION("""COMPUTED_VALUE"""),"Смородина Мармелад 1")</f>
        <v>Смородина Мармелад 1</v>
      </c>
      <c r="U573" s="18" t="str">
        <f>IFERROR(__xludf.DUMMYFUNCTION("""COMPUTED_VALUE"""),"Темная Вишня 1")</f>
        <v>Темная Вишня 1</v>
      </c>
      <c r="V573" s="18" t="str">
        <f>IFERROR(__xludf.DUMMYFUNCTION("""COMPUTED_VALUE"""),"Фруктовые Пластинки 1")</f>
        <v>Фруктовые Пластинки 1</v>
      </c>
      <c r="W573" s="18" t="str">
        <f>IFERROR(__xludf.DUMMYFUNCTION("""COMPUTED_VALUE"""),"Черника Ежевика 1")</f>
        <v>Черника Ежевика 1</v>
      </c>
      <c r="X573" s="18" t="str">
        <f>IFERROR(__xludf.DUMMYFUNCTION("""COMPUTED_VALUE"""),"Черника Малина 1")</f>
        <v>Черника Малина 1</v>
      </c>
      <c r="Y573" s="18" t="str">
        <f>IFERROR(__xludf.DUMMYFUNCTION("""COMPUTED_VALUE"""),"Черника Мята 2")</f>
        <v>Черника Мята 2</v>
      </c>
      <c r="Z573" s="18" t="str">
        <f>IFERROR(__xludf.DUMMYFUNCTION("""COMPUTED_VALUE"""),"Яблоко Виноград 2")</f>
        <v>Яблоко Виноград 2</v>
      </c>
      <c r="AA573" s="18" t="str">
        <f>IFERROR(__xludf.DUMMYFUNCTION("""COMPUTED_VALUE"""),"Яблоко Малина 4")</f>
        <v>Яблоко Малина 4</v>
      </c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</row>
    <row r="574">
      <c r="A574" s="18" t="str">
        <f>IFERROR(__xludf.DUMMYFUNCTION("""COMPUTED_VALUE"""),"Кислый малиново-грейпфрутовый швепс")</f>
        <v>Кислый малиново-грейпфрутовый швепс</v>
      </c>
      <c r="B574" s="18" t="str">
        <f>IFERROR(__xludf.DUMMYFUNCTION("""COMPUTED_VALUE"""),"Ананас апельсин")</f>
        <v>Ананас апельсин</v>
      </c>
      <c r="C574" s="18" t="str">
        <f>IFERROR(__xludf.DUMMYFUNCTION("""COMPUTED_VALUE"""),"Пинаколада")</f>
        <v>Пинаколада</v>
      </c>
      <c r="D574" s="18" t="str">
        <f>IFERROR(__xludf.DUMMYFUNCTION("""COMPUTED_VALUE"""),"Мятный бабл гам")</f>
        <v>Мятный бабл гам</v>
      </c>
      <c r="E574" s="18" t="str">
        <f>IFERROR(__xludf.DUMMYFUNCTION("""COMPUTED_VALUE"""),"Мянго драгонфрут")</f>
        <v>Мянго драгонфрут</v>
      </c>
      <c r="F574" s="18" t="str">
        <f>IFERROR(__xludf.DUMMYFUNCTION("""COMPUTED_VALUE"""),"Клубничная фанта")</f>
        <v>Клубничная фанта</v>
      </c>
      <c r="G574" s="18" t="str">
        <f>IFERROR(__xludf.DUMMYFUNCTION("""COMPUTED_VALUE"""),"Клубничная арбуз")</f>
        <v>Клубничная арбуз</v>
      </c>
      <c r="H574" s="18" t="str">
        <f>IFERROR(__xludf.DUMMYFUNCTION("""COMPUTED_VALUE"""),"Кислый скитлс")</f>
        <v>Кислый скитлс</v>
      </c>
      <c r="I574" s="18" t="str">
        <f>IFERROR(__xludf.DUMMYFUNCTION("""COMPUTED_VALUE"""),"Кислый лайм арбуз")</f>
        <v>Кислый лайм арбуз</v>
      </c>
      <c r="J574" s="18" t="str">
        <f>IFERROR(__xludf.DUMMYFUNCTION("""COMPUTED_VALUE"""),"Тропический банан")</f>
        <v>Тропический банан</v>
      </c>
      <c r="K574" s="18" t="str">
        <f>IFERROR(__xludf.DUMMYFUNCTION("""COMPUTED_VALUE"""),"Яблочный энергетик")</f>
        <v>Яблочный энергетик</v>
      </c>
      <c r="L574" s="18" t="str">
        <f>IFERROR(__xludf.DUMMYFUNCTION("""COMPUTED_VALUE"""),"Барбарисовый лимонад")</f>
        <v>Барбарисовый лимонад</v>
      </c>
      <c r="M574" s="18" t="str">
        <f>IFERROR(__xludf.DUMMYFUNCTION("""COMPUTED_VALUE"""),"Лимонад виноград вишня")</f>
        <v>Лимонад виноград вишня</v>
      </c>
      <c r="N574" s="18" t="str">
        <f>IFERROR(__xludf.DUMMYFUNCTION("""COMPUTED_VALUE"""),"Розовый лимонад")</f>
        <v>Розовый лимонад</v>
      </c>
      <c r="O574" s="18" t="str">
        <f>IFERROR(__xludf.DUMMYFUNCTION("""COMPUTED_VALUE"""),"Двойной манго")</f>
        <v>Двойной манго</v>
      </c>
      <c r="P574" s="18" t="str">
        <f>IFERROR(__xludf.DUMMYFUNCTION("""COMPUTED_VALUE"""),"Лесные ягоды ")</f>
        <v>Лесные ягоды </v>
      </c>
      <c r="Q574" s="18" t="str">
        <f>IFERROR(__xludf.DUMMYFUNCTION("""COMPUTED_VALUE"""),"Ежевика малина ")</f>
        <v>Ежевика малина </v>
      </c>
      <c r="R574" s="18" t="str">
        <f>IFERROR(__xludf.DUMMYFUNCTION("""COMPUTED_VALUE"""),"Смородиновый лимонад")</f>
        <v>Смородиновый лимонад</v>
      </c>
      <c r="S574" s="18" t="str">
        <f>IFERROR(__xludf.DUMMYFUNCTION("""COMPUTED_VALUE"""),"Кола вишня")</f>
        <v>Кола вишня</v>
      </c>
      <c r="T574" s="18" t="str">
        <f>IFERROR(__xludf.DUMMYFUNCTION("""COMPUTED_VALUE"""),"Манго арбуз")</f>
        <v>Манго арбуз</v>
      </c>
      <c r="U574" s="18" t="str">
        <f>IFERROR(__xludf.DUMMYFUNCTION("""COMPUTED_VALUE"""),"Алоэ виноград")</f>
        <v>Алоэ виноград</v>
      </c>
      <c r="V574" s="18" t="str">
        <f>IFERROR(__xludf.DUMMYFUNCTION("""COMPUTED_VALUE"""),"Банан клубника")</f>
        <v>Банан клубника</v>
      </c>
      <c r="W574" s="18" t="str">
        <f>IFERROR(__xludf.DUMMYFUNCTION("""COMPUTED_VALUE"""),"Малиновый мармелад")</f>
        <v>Малиновый мармелад</v>
      </c>
      <c r="X574" s="18" t="str">
        <f>IFERROR(__xludf.DUMMYFUNCTION("""COMPUTED_VALUE"""),"Клубника киви")</f>
        <v>Клубника киви</v>
      </c>
      <c r="Y574" s="18" t="str">
        <f>IFERROR(__xludf.DUMMYFUNCTION("""COMPUTED_VALUE"""),"Клюква лайм")</f>
        <v>Клюква лайм</v>
      </c>
      <c r="Z574" s="18" t="str">
        <f>IFERROR(__xludf.DUMMYFUNCTION("""COMPUTED_VALUE"""),"Гуава ананас")</f>
        <v>Гуава ананас</v>
      </c>
      <c r="AA574" s="18" t="str">
        <f>IFERROR(__xludf.DUMMYFUNCTION("""COMPUTED_VALUE"""),"Морс")</f>
        <v>Морс</v>
      </c>
      <c r="AB574" s="18" t="str">
        <f>IFERROR(__xludf.DUMMYFUNCTION("""COMPUTED_VALUE"""),"Красный апельсин")</f>
        <v>Красный апельсин</v>
      </c>
      <c r="AC574" s="18" t="str">
        <f>IFERROR(__xludf.DUMMYFUNCTION("""COMPUTED_VALUE"""),"Арбузная жвачка")</f>
        <v>Арбузная жвачка</v>
      </c>
      <c r="AD574" s="18" t="str">
        <f>IFERROR(__xludf.DUMMYFUNCTION("""COMPUTED_VALUE"""),"Смородина Виноград")</f>
        <v>Смородина Виноград</v>
      </c>
      <c r="AE574" s="18" t="str">
        <f>IFERROR(__xludf.DUMMYFUNCTION("""COMPUTED_VALUE"""),"Гранатовая Мармелад")</f>
        <v>Гранатовая Мармелад</v>
      </c>
      <c r="AF574" s="18" t="str">
        <f>IFERROR(__xludf.DUMMYFUNCTION("""COMPUTED_VALUE"""),"Яблоко Киви")</f>
        <v>Яблоко Киви</v>
      </c>
      <c r="AG574" s="18" t="str">
        <f>IFERROR(__xludf.DUMMYFUNCTION("""COMPUTED_VALUE"""),"Клубника Ежевика")</f>
        <v>Клубника Ежевика</v>
      </c>
      <c r="AH574" s="18" t="str">
        <f>IFERROR(__xludf.DUMMYFUNCTION("""COMPUTED_VALUE"""),"Клубничный Коктейль")</f>
        <v>Клубничный Коктейль</v>
      </c>
      <c r="AI574" s="18" t="str">
        <f>IFERROR(__xludf.DUMMYFUNCTION("""COMPUTED_VALUE"""),"Клюква Земляника ")</f>
        <v>Клюква Земляника </v>
      </c>
      <c r="AJ574" s="18" t="str">
        <f>IFERROR(__xludf.DUMMYFUNCTION("""COMPUTED_VALUE"""),"Какос Дыня")</f>
        <v>Какос Дыня</v>
      </c>
      <c r="AK574" s="18" t="str">
        <f>IFERROR(__xludf.DUMMYFUNCTION("""COMPUTED_VALUE"""),"Маракуйя мандарин")</f>
        <v>Маракуйя мандарин</v>
      </c>
      <c r="AL574" s="18" t="str">
        <f>IFERROR(__xludf.DUMMYFUNCTION("""COMPUTED_VALUE"""),"Персик кактус")</f>
        <v>Персик кактус</v>
      </c>
      <c r="AM574" s="18" t="str">
        <f>IFERROR(__xludf.DUMMYFUNCTION("""COMPUTED_VALUE"""),"Спрайт")</f>
        <v>Спрайт</v>
      </c>
      <c r="AN574" s="18" t="str">
        <f>IFERROR(__xludf.DUMMYFUNCTION("""COMPUTED_VALUE"""),"Черничная фанта")</f>
        <v>Черничная фанта</v>
      </c>
      <c r="AO574" s="18" t="str">
        <f>IFERROR(__xludf.DUMMYFUNCTION("""COMPUTED_VALUE"""),"Ягодная жвачка")</f>
        <v>Ягодная жвачка</v>
      </c>
      <c r="AP574" s="18" t="str">
        <f>IFERROR(__xludf.DUMMYFUNCTION("""COMPUTED_VALUE"""),"Ягодный энергетик")</f>
        <v>Ягодный энергетик</v>
      </c>
      <c r="AQ574" s="18" t="str">
        <f>IFERROR(__xludf.DUMMYFUNCTION("""COMPUTED_VALUE"""),"Ягодный пунш ")</f>
        <v>Ягодный пунш </v>
      </c>
      <c r="AR574" s="18" t="str">
        <f>IFERROR(__xludf.DUMMYFUNCTION("""COMPUTED_VALUE"""),"Виноградный холс")</f>
        <v>Виноградный холс</v>
      </c>
      <c r="AS574" s="18" t="str">
        <f>IFERROR(__xludf.DUMMYFUNCTION("""COMPUTED_VALUE"""),"Грейпфрут смородина")</f>
        <v>Грейпфрут смородина</v>
      </c>
      <c r="AT574" s="18" t="str">
        <f>IFERROR(__xludf.DUMMYFUNCTION("""COMPUTED_VALUE"""),"Дыня персик")</f>
        <v>Дыня персик</v>
      </c>
      <c r="AU574" s="18" t="str">
        <f>IFERROR(__xludf.DUMMYFUNCTION("""COMPUTED_VALUE"""),"Земляника виноград")</f>
        <v>Земляника виноград</v>
      </c>
      <c r="AV574" s="18" t="str">
        <f>IFERROR(__xludf.DUMMYFUNCTION("""COMPUTED_VALUE"""),"Киви маракуйя гуава")</f>
        <v>Киви маракуйя гуава</v>
      </c>
      <c r="AW574" s="18" t="str">
        <f>IFERROR(__xludf.DUMMYFUNCTION("""COMPUTED_VALUE"""),"Кислые вишнёвые червячки")</f>
        <v>Кислые вишнёвые червячки</v>
      </c>
      <c r="AX574" s="18" t="str">
        <f>IFERROR(__xludf.DUMMYFUNCTION("""COMPUTED_VALUE"""),"Кислые чернично-малиновое червячки")</f>
        <v>Кислые чернично-малиновое червячки</v>
      </c>
    </row>
    <row r="575">
      <c r="A575" s="18" t="str">
        <f>IFERROR(__xludf.DUMMYFUNCTION("""COMPUTED_VALUE"""),"Малина вишня лёд")</f>
        <v>Малина вишня лёд</v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</row>
    <row r="576">
      <c r="A576" s="18" t="str">
        <f>IFERROR(__xludf.DUMMYFUNCTION("""COMPUTED_VALUE"""),"Кислый малиново-грейпфрутовый швепс")</f>
        <v>Кислый малиново-грейпфрутовый швепс</v>
      </c>
      <c r="B576" s="18" t="str">
        <f>IFERROR(__xludf.DUMMYFUNCTION("""COMPUTED_VALUE"""),"Ананас апельсин")</f>
        <v>Ананас апельсин</v>
      </c>
      <c r="C576" s="18" t="str">
        <f>IFERROR(__xludf.DUMMYFUNCTION("""COMPUTED_VALUE"""),"Пинаколада")</f>
        <v>Пинаколада</v>
      </c>
      <c r="D576" s="18" t="str">
        <f>IFERROR(__xludf.DUMMYFUNCTION("""COMPUTED_VALUE"""),"Мятный бабл гам")</f>
        <v>Мятный бабл гам</v>
      </c>
      <c r="E576" s="18" t="str">
        <f>IFERROR(__xludf.DUMMYFUNCTION("""COMPUTED_VALUE"""),"Мянго драгонфрут")</f>
        <v>Мянго драгонфрут</v>
      </c>
      <c r="F576" s="18" t="str">
        <f>IFERROR(__xludf.DUMMYFUNCTION("""COMPUTED_VALUE"""),"Клубничная фанта")</f>
        <v>Клубничная фанта</v>
      </c>
      <c r="G576" s="18" t="str">
        <f>IFERROR(__xludf.DUMMYFUNCTION("""COMPUTED_VALUE"""),"Клубничная арбуз")</f>
        <v>Клубничная арбуз</v>
      </c>
      <c r="H576" s="18" t="str">
        <f>IFERROR(__xludf.DUMMYFUNCTION("""COMPUTED_VALUE"""),"Кислый скитлс")</f>
        <v>Кислый скитлс</v>
      </c>
      <c r="I576" s="18" t="str">
        <f>IFERROR(__xludf.DUMMYFUNCTION("""COMPUTED_VALUE"""),"Кислый лайм арбуз")</f>
        <v>Кислый лайм арбуз</v>
      </c>
      <c r="J576" s="18" t="str">
        <f>IFERROR(__xludf.DUMMYFUNCTION("""COMPUTED_VALUE"""),"Тропический банан")</f>
        <v>Тропический банан</v>
      </c>
      <c r="K576" s="18" t="str">
        <f>IFERROR(__xludf.DUMMYFUNCTION("""COMPUTED_VALUE"""),"Яблочный энергетик")</f>
        <v>Яблочный энергетик</v>
      </c>
      <c r="L576" s="18" t="str">
        <f>IFERROR(__xludf.DUMMYFUNCTION("""COMPUTED_VALUE"""),"Барбарисовый лимонад")</f>
        <v>Барбарисовый лимонад</v>
      </c>
      <c r="M576" s="18" t="str">
        <f>IFERROR(__xludf.DUMMYFUNCTION("""COMPUTED_VALUE"""),"Лимонад виноград вишня")</f>
        <v>Лимонад виноград вишня</v>
      </c>
      <c r="N576" s="18" t="str">
        <f>IFERROR(__xludf.DUMMYFUNCTION("""COMPUTED_VALUE"""),"Розовый лимонад")</f>
        <v>Розовый лимонад</v>
      </c>
      <c r="O576" s="18" t="str">
        <f>IFERROR(__xludf.DUMMYFUNCTION("""COMPUTED_VALUE"""),"Двойной манго")</f>
        <v>Двойной манго</v>
      </c>
      <c r="P576" s="18" t="str">
        <f>IFERROR(__xludf.DUMMYFUNCTION("""COMPUTED_VALUE"""),"Лесные ягоды ")</f>
        <v>Лесные ягоды </v>
      </c>
      <c r="Q576" s="18" t="str">
        <f>IFERROR(__xludf.DUMMYFUNCTION("""COMPUTED_VALUE"""),"Ежевика малина ")</f>
        <v>Ежевика малина </v>
      </c>
      <c r="R576" s="18" t="str">
        <f>IFERROR(__xludf.DUMMYFUNCTION("""COMPUTED_VALUE"""),"Смородиновый лимонад")</f>
        <v>Смородиновый лимонад</v>
      </c>
      <c r="S576" s="18" t="str">
        <f>IFERROR(__xludf.DUMMYFUNCTION("""COMPUTED_VALUE"""),"Кола вишня")</f>
        <v>Кола вишня</v>
      </c>
      <c r="T576" s="18" t="str">
        <f>IFERROR(__xludf.DUMMYFUNCTION("""COMPUTED_VALUE"""),"Манго арбуз")</f>
        <v>Манго арбуз</v>
      </c>
      <c r="U576" s="18" t="str">
        <f>IFERROR(__xludf.DUMMYFUNCTION("""COMPUTED_VALUE"""),"Алоэ виноград")</f>
        <v>Алоэ виноград</v>
      </c>
      <c r="V576" s="18" t="str">
        <f>IFERROR(__xludf.DUMMYFUNCTION("""COMPUTED_VALUE"""),"Банан клубника")</f>
        <v>Банан клубника</v>
      </c>
      <c r="W576" s="18" t="str">
        <f>IFERROR(__xludf.DUMMYFUNCTION("""COMPUTED_VALUE"""),"Малиновый мармелад")</f>
        <v>Малиновый мармелад</v>
      </c>
      <c r="X576" s="18" t="str">
        <f>IFERROR(__xludf.DUMMYFUNCTION("""COMPUTED_VALUE"""),"Клубника киви")</f>
        <v>Клубника киви</v>
      </c>
      <c r="Y576" s="18" t="str">
        <f>IFERROR(__xludf.DUMMYFUNCTION("""COMPUTED_VALUE"""),"Клюква лайм")</f>
        <v>Клюква лайм</v>
      </c>
      <c r="Z576" s="18" t="str">
        <f>IFERROR(__xludf.DUMMYFUNCTION("""COMPUTED_VALUE"""),"Гуава ананас")</f>
        <v>Гуава ананас</v>
      </c>
      <c r="AA576" s="18" t="str">
        <f>IFERROR(__xludf.DUMMYFUNCTION("""COMPUTED_VALUE"""),"Морс")</f>
        <v>Морс</v>
      </c>
      <c r="AB576" s="18" t="str">
        <f>IFERROR(__xludf.DUMMYFUNCTION("""COMPUTED_VALUE"""),"Красный апельсин")</f>
        <v>Красный апельсин</v>
      </c>
      <c r="AC576" s="18" t="str">
        <f>IFERROR(__xludf.DUMMYFUNCTION("""COMPUTED_VALUE"""),"Арбузная жвачка")</f>
        <v>Арбузная жвачка</v>
      </c>
      <c r="AD576" s="18" t="str">
        <f>IFERROR(__xludf.DUMMYFUNCTION("""COMPUTED_VALUE"""),"Смородина Виноград")</f>
        <v>Смородина Виноград</v>
      </c>
      <c r="AE576" s="18" t="str">
        <f>IFERROR(__xludf.DUMMYFUNCTION("""COMPUTED_VALUE"""),"Гранатовая Мармелад")</f>
        <v>Гранатовая Мармелад</v>
      </c>
      <c r="AF576" s="18" t="str">
        <f>IFERROR(__xludf.DUMMYFUNCTION("""COMPUTED_VALUE"""),"Яблоко Киви")</f>
        <v>Яблоко Киви</v>
      </c>
      <c r="AG576" s="18" t="str">
        <f>IFERROR(__xludf.DUMMYFUNCTION("""COMPUTED_VALUE"""),"Клубника Ежевика")</f>
        <v>Клубника Ежевика</v>
      </c>
      <c r="AH576" s="18" t="str">
        <f>IFERROR(__xludf.DUMMYFUNCTION("""COMPUTED_VALUE"""),"Клубничный Коктейль")</f>
        <v>Клубничный Коктейль</v>
      </c>
      <c r="AI576" s="18" t="str">
        <f>IFERROR(__xludf.DUMMYFUNCTION("""COMPUTED_VALUE"""),"Клюква Земляника ")</f>
        <v>Клюква Земляника </v>
      </c>
      <c r="AJ576" s="18" t="str">
        <f>IFERROR(__xludf.DUMMYFUNCTION("""COMPUTED_VALUE"""),"Какос Дыня")</f>
        <v>Какос Дыня</v>
      </c>
      <c r="AK576" s="18" t="str">
        <f>IFERROR(__xludf.DUMMYFUNCTION("""COMPUTED_VALUE"""),"Маракуйя мандарин")</f>
        <v>Маракуйя мандарин</v>
      </c>
      <c r="AL576" s="18" t="str">
        <f>IFERROR(__xludf.DUMMYFUNCTION("""COMPUTED_VALUE"""),"Персик кактус")</f>
        <v>Персик кактус</v>
      </c>
      <c r="AM576" s="18" t="str">
        <f>IFERROR(__xludf.DUMMYFUNCTION("""COMPUTED_VALUE"""),"Спрайт")</f>
        <v>Спрайт</v>
      </c>
      <c r="AN576" s="18" t="str">
        <f>IFERROR(__xludf.DUMMYFUNCTION("""COMPUTED_VALUE"""),"Черничная фанта")</f>
        <v>Черничная фанта</v>
      </c>
      <c r="AO576" s="18" t="str">
        <f>IFERROR(__xludf.DUMMYFUNCTION("""COMPUTED_VALUE"""),"Ягодная жвачка")</f>
        <v>Ягодная жвачка</v>
      </c>
      <c r="AP576" s="18" t="str">
        <f>IFERROR(__xludf.DUMMYFUNCTION("""COMPUTED_VALUE"""),"Ягодный энергетик")</f>
        <v>Ягодный энергетик</v>
      </c>
      <c r="AQ576" s="18" t="str">
        <f>IFERROR(__xludf.DUMMYFUNCTION("""COMPUTED_VALUE"""),"Ягодный пунш ")</f>
        <v>Ягодный пунш </v>
      </c>
      <c r="AR576" s="18" t="str">
        <f>IFERROR(__xludf.DUMMYFUNCTION("""COMPUTED_VALUE"""),"Виноградный холс")</f>
        <v>Виноградный холс</v>
      </c>
      <c r="AS576" s="18" t="str">
        <f>IFERROR(__xludf.DUMMYFUNCTION("""COMPUTED_VALUE"""),"Грейпфрут смородина")</f>
        <v>Грейпфрут смородина</v>
      </c>
      <c r="AT576" s="18" t="str">
        <f>IFERROR(__xludf.DUMMYFUNCTION("""COMPUTED_VALUE"""),"Дыня персик")</f>
        <v>Дыня персик</v>
      </c>
      <c r="AU576" s="18" t="str">
        <f>IFERROR(__xludf.DUMMYFUNCTION("""COMPUTED_VALUE"""),"Земляника виноград")</f>
        <v>Земляника виноград</v>
      </c>
      <c r="AV576" s="18" t="str">
        <f>IFERROR(__xludf.DUMMYFUNCTION("""COMPUTED_VALUE"""),"Киви маракуйя гуава")</f>
        <v>Киви маракуйя гуава</v>
      </c>
      <c r="AW576" s="18" t="str">
        <f>IFERROR(__xludf.DUMMYFUNCTION("""COMPUTED_VALUE"""),"Кислые вишнёвые червячки")</f>
        <v>Кислые вишнёвые червячки</v>
      </c>
      <c r="AX576" s="18" t="str">
        <f>IFERROR(__xludf.DUMMYFUNCTION("""COMPUTED_VALUE"""),"Кислые чернично-малиновое червячки")</f>
        <v>Кислые чернично-малиновое червячки</v>
      </c>
    </row>
    <row r="577">
      <c r="A577" s="18" t="str">
        <f>IFERROR(__xludf.DUMMYFUNCTION("""COMPUTED_VALUE"""),"Смородина холс")</f>
        <v>Смородина холс</v>
      </c>
      <c r="B577" s="18" t="str">
        <f>IFERROR(__xludf.DUMMYFUNCTION("""COMPUTED_VALUE"""),"Тропические фрукты")</f>
        <v>Тропические фрукты</v>
      </c>
      <c r="C577" s="18" t="str">
        <f>IFERROR(__xludf.DUMMYFUNCTION("""COMPUTED_VALUE"""),"Черничная конфета")</f>
        <v>Черничная конфета</v>
      </c>
      <c r="D577" s="18" t="str">
        <f>IFERROR(__xludf.DUMMYFUNCTION("""COMPUTED_VALUE"""),"Яблоко вишня")</f>
        <v>Яблоко вишня</v>
      </c>
      <c r="E577" s="18" t="str">
        <f>IFERROR(__xludf.DUMMYFUNCTION("""COMPUTED_VALUE"""),"Виноград мята")</f>
        <v>Виноград мята</v>
      </c>
      <c r="F577" s="18" t="str">
        <f>IFERROR(__xludf.DUMMYFUNCTION("""COMPUTED_VALUE"""),"Виноград холс")</f>
        <v>Виноград холс</v>
      </c>
      <c r="G577" s="18" t="str">
        <f>IFERROR(__xludf.DUMMYFUNCTION("""COMPUTED_VALUE"""),"Грейпфрутовый лимонад")</f>
        <v>Грейпфрутовый лимонад</v>
      </c>
      <c r="H577" s="18" t="str">
        <f>IFERROR(__xludf.DUMMYFUNCTION("""COMPUTED_VALUE"""),"Дыня банан")</f>
        <v>Дыня банан</v>
      </c>
      <c r="I577" s="18" t="str">
        <f>IFERROR(__xludf.DUMMYFUNCTION("""COMPUTED_VALUE"""),"Ежевичный лимонад")</f>
        <v>Ежевичный лимонад</v>
      </c>
      <c r="J577" s="18" t="str">
        <f>IFERROR(__xludf.DUMMYFUNCTION("""COMPUTED_VALUE"""),"Земляничная конфета ")</f>
        <v>Земляничная конфета </v>
      </c>
      <c r="K577" s="18" t="str">
        <f>IFERROR(__xludf.DUMMYFUNCTION("""COMPUTED_VALUE"""),"Ананас манго ")</f>
        <v>Ананас манго </v>
      </c>
      <c r="L577" s="18" t="str">
        <f>IFERROR(__xludf.DUMMYFUNCTION("""COMPUTED_VALUE"""),"Жвачка черника мята ")</f>
        <v>Жвачка черника мята </v>
      </c>
      <c r="M577" s="18" t="str">
        <f>IFERROR(__xludf.DUMMYFUNCTION("""COMPUTED_VALUE"""),"Зеленый манго")</f>
        <v>Зеленый манго</v>
      </c>
      <c r="N577" s="18" t="str">
        <f>IFERROR(__xludf.DUMMYFUNCTION("""COMPUTED_VALUE"""),"Клюква брусника")</f>
        <v>Клюква брусника</v>
      </c>
      <c r="O577" s="18" t="str">
        <f>IFERROR(__xludf.DUMMYFUNCTION("""COMPUTED_VALUE"""),"Апельсин ")</f>
        <v>Апельсин </v>
      </c>
      <c r="P577" s="18" t="str">
        <f>IFERROR(__xludf.DUMMYFUNCTION("""COMPUTED_VALUE"""),"Кокос малина")</f>
        <v>Кокос малина</v>
      </c>
      <c r="Q577" s="18" t="str">
        <f>IFERROR(__xludf.DUMMYFUNCTION("""COMPUTED_VALUE"""),"Лимонные черви")</f>
        <v>Лимонные черви</v>
      </c>
      <c r="R577" s="18" t="str">
        <f>IFERROR(__xludf.DUMMYFUNCTION("""COMPUTED_VALUE"""),"Малиновый лимонад")</f>
        <v>Малиновый лимонад</v>
      </c>
      <c r="S577" s="18" t="str">
        <f>IFERROR(__xludf.DUMMYFUNCTION("""COMPUTED_VALUE"""),"Смородина малина")</f>
        <v>Смородина малина</v>
      </c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</row>
    <row r="578">
      <c r="A578" s="18" t="str">
        <f>IFERROR(__xludf.DUMMYFUNCTION("""COMPUTED_VALUE"""),"кислая земляника")</f>
        <v>кислая земляника</v>
      </c>
      <c r="B578" s="18" t="str">
        <f>IFERROR(__xludf.DUMMYFUNCTION("""COMPUTED_VALUE"""),"кислая фанта с черникой")</f>
        <v>кислая фанта с черникой</v>
      </c>
      <c r="C578" s="18" t="str">
        <f>IFERROR(__xludf.DUMMYFUNCTION("""COMPUTED_VALUE"""),"кислое харибо с колой и черешней")</f>
        <v>кислое харибо с колой и черешней</v>
      </c>
      <c r="D578" s="18" t="str">
        <f>IFERROR(__xludf.DUMMYFUNCTION("""COMPUTED_VALUE"""),"кислое яблочно клубничная шипучка")</f>
        <v>кислое яблочно клубничная шипучка</v>
      </c>
      <c r="E578" s="18" t="str">
        <f>IFERROR(__xludf.DUMMYFUNCTION("""COMPUTED_VALUE"""),"кислые желатинки маракуйя ананас")</f>
        <v>кислые желатинки маракуйя ананас</v>
      </c>
      <c r="F578" s="18" t="str">
        <f>IFERROR(__xludf.DUMMYFUNCTION("""COMPUTED_VALUE"""),"кислые ленточки маракуя манго")</f>
        <v>кислые ленточки маракуя манго</v>
      </c>
      <c r="G578" s="18" t="str">
        <f>IFERROR(__xludf.DUMMYFUNCTION("""COMPUTED_VALUE"""),"кислые мармеладные ягоды")</f>
        <v>кислые мармеладные ягоды</v>
      </c>
      <c r="H578" s="18" t="str">
        <f>IFERROR(__xludf.DUMMYFUNCTION("""COMPUTED_VALUE"""),"кислый виноград лайм")</f>
        <v>кислый виноград лайм</v>
      </c>
      <c r="I578" s="18" t="str">
        <f>IFERROR(__xludf.DUMMYFUNCTION("""COMPUTED_VALUE"""),"кислый грейпфрут с вишней")</f>
        <v>кислый грейпфрут с вишней</v>
      </c>
      <c r="J578" s="18" t="str">
        <f>IFERROR(__xludf.DUMMYFUNCTION("""COMPUTED_VALUE"""),"кислый леденец виноград киви яблоко")</f>
        <v>кислый леденец виноград киви яблоко</v>
      </c>
      <c r="K578" s="18" t="str">
        <f>IFERROR(__xludf.DUMMYFUNCTION("""COMPUTED_VALUE"""),"кислый лимонад арбуз лайм малина")</f>
        <v>кислый лимонад арбуз лайм малина</v>
      </c>
      <c r="L578" s="18" t="str">
        <f>IFERROR(__xludf.DUMMYFUNCTION("""COMPUTED_VALUE"""),"кислый персик клубника")</f>
        <v>кислый персик клубника</v>
      </c>
      <c r="M578" s="18" t="str">
        <f>IFERROR(__xludf.DUMMYFUNCTION("""COMPUTED_VALUE"""),"кислый яблочно лимонные колечки")</f>
        <v>кислый яблочно лимонные колечки</v>
      </c>
      <c r="N578" s="18" t="str">
        <f>IFERROR(__xludf.DUMMYFUNCTION("""COMPUTED_VALUE"""),"фанта апельсин с кислой малиной")</f>
        <v>фанта апельсин с кислой малиной</v>
      </c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</row>
    <row r="579">
      <c r="A579" s="18" t="str">
        <f>IFERROR(__xludf.DUMMYFUNCTION("""COMPUTED_VALUE"""),"Экзотический микс")</f>
        <v>Экзотический микс</v>
      </c>
      <c r="B579" s="18" t="str">
        <f>IFERROR(__xludf.DUMMYFUNCTION("""COMPUTED_VALUE"""),"Энергетик")</f>
        <v>Энергетик</v>
      </c>
      <c r="C579" s="18" t="str">
        <f>IFERROR(__xludf.DUMMYFUNCTION("""COMPUTED_VALUE"""),"Виноградный чупа-чупс")</f>
        <v>Виноградный чупа-чупс</v>
      </c>
      <c r="D579" s="18" t="str">
        <f>IFERROR(__xludf.DUMMYFUNCTION("""COMPUTED_VALUE"""),"Кислая лесная клюква")</f>
        <v>Кислая лесная клюква</v>
      </c>
      <c r="E579" s="18" t="str">
        <f>IFERROR(__xludf.DUMMYFUNCTION("""COMPUTED_VALUE"""),"Смородина персик")</f>
        <v>Смородина персик</v>
      </c>
      <c r="F579" s="18" t="str">
        <f>IFERROR(__xludf.DUMMYFUNCTION("""COMPUTED_VALUE"""),"Спелый киви кисло сладкий")</f>
        <v>Спелый киви кисло сладкий</v>
      </c>
      <c r="G579" s="18" t="str">
        <f>IFERROR(__xludf.DUMMYFUNCTION("""COMPUTED_VALUE"""),"Кислые черви в вишневом сиропе")</f>
        <v>Кислые черви в вишневом сиропе</v>
      </c>
      <c r="H579" s="18" t="str">
        <f>IFERROR(__xludf.DUMMYFUNCTION("""COMPUTED_VALUE"""),"Грушевый лимонад")</f>
        <v>Грушевый лимонад</v>
      </c>
      <c r="I579" s="18" t="str">
        <f>IFERROR(__xludf.DUMMYFUNCTION("""COMPUTED_VALUE"""),"Лимонад с сладкой малиной")</f>
        <v>Лимонад с сладкой малиной</v>
      </c>
      <c r="J579" s="18" t="str">
        <f>IFERROR(__xludf.DUMMYFUNCTION("""COMPUTED_VALUE"""),"Ананасовая кислинка")</f>
        <v>Ананасовая кислинка</v>
      </c>
      <c r="K579" s="18" t="str">
        <f>IFERROR(__xludf.DUMMYFUNCTION("""COMPUTED_VALUE"""),"Мармеладные мишки")</f>
        <v>Мармеладные мишки</v>
      </c>
      <c r="L579" s="18" t="str">
        <f>IFERROR(__xludf.DUMMYFUNCTION("""COMPUTED_VALUE"""),"Мандариновый сок с цедрой")</f>
        <v>Мандариновый сок с цедрой</v>
      </c>
      <c r="M579" s="18" t="str">
        <f>IFERROR(__xludf.DUMMYFUNCTION("""COMPUTED_VALUE"""),"Кисло-сладкое ягодное драже")</f>
        <v>Кисло-сладкое ягодное драже</v>
      </c>
      <c r="N579" s="18" t="str">
        <f>IFERROR(__xludf.DUMMYFUNCTION("""COMPUTED_VALUE"""),"Классическая фанта")</f>
        <v>Классическая фанта</v>
      </c>
      <c r="O579" s="18" t="str">
        <f>IFERROR(__xludf.DUMMYFUNCTION("""COMPUTED_VALUE"""),"Сладкие барбарисоввые конфеты")</f>
        <v>Сладкие барбарисоввые конфеты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</row>
    <row r="580">
      <c r="A580" s="18" t="str">
        <f>IFERROR(__xludf.DUMMYFUNCTION("""COMPUTED_VALUE"""),"Лесные ягоды")</f>
        <v>Лесные ягоды</v>
      </c>
      <c r="B580" s="18" t="str">
        <f>IFERROR(__xludf.DUMMYFUNCTION("""COMPUTED_VALUE"""),"Алоэ виноград ")</f>
        <v>Алоэ виноград </v>
      </c>
      <c r="C580" s="18" t="str">
        <f>IFERROR(__xludf.DUMMYFUNCTION("""COMPUTED_VALUE"""),"Апельсиновый адреналин")</f>
        <v>Апельсиновый адреналин</v>
      </c>
      <c r="D580" s="18" t="str">
        <f>IFERROR(__xludf.DUMMYFUNCTION("""COMPUTED_VALUE"""),"Клюква лайм")</f>
        <v>Клюква лайм</v>
      </c>
      <c r="E580" s="18" t="str">
        <f>IFERROR(__xludf.DUMMYFUNCTION("""COMPUTED_VALUE"""),"Виноградная фанта ")</f>
        <v>Виноградная фанта </v>
      </c>
      <c r="F580" s="18" t="str">
        <f>IFERROR(__xludf.DUMMYFUNCTION("""COMPUTED_VALUE"""),"Зеленый чай лемонграсс")</f>
        <v>Зеленый чай лемонграсс</v>
      </c>
      <c r="G580" s="18" t="str">
        <f>IFERROR(__xludf.DUMMYFUNCTION("""COMPUTED_VALUE"""),"Малина арбуз")</f>
        <v>Малина арбуз</v>
      </c>
      <c r="H580" s="18" t="str">
        <f>IFERROR(__xludf.DUMMYFUNCTION("""COMPUTED_VALUE"""),"Ананас персик")</f>
        <v>Ананас персик</v>
      </c>
      <c r="I580" s="18" t="str">
        <f>IFERROR(__xludf.DUMMYFUNCTION("""COMPUTED_VALUE"""),"Клубничный мохито ")</f>
        <v>Клубничный мохито </v>
      </c>
      <c r="J580" s="18" t="str">
        <f>IFERROR(__xludf.DUMMYFUNCTION("""COMPUTED_VALUE"""),"Яблоко лайм")</f>
        <v>Яблоко лайм</v>
      </c>
      <c r="K580" s="18" t="str">
        <f>IFERROR(__xludf.DUMMYFUNCTION("""COMPUTED_VALUE"""),"Спрайт арбуз лайм ")</f>
        <v>Спрайт арбуз лайм </v>
      </c>
      <c r="L580" s="18" t="str">
        <f>IFERROR(__xludf.DUMMYFUNCTION("""COMPUTED_VALUE"""),"Черничная фанта")</f>
        <v>Черничная фанта</v>
      </c>
      <c r="M580" s="18" t="str">
        <f>IFERROR(__xludf.DUMMYFUNCTION("""COMPUTED_VALUE"""),"Чёрная смородина")</f>
        <v>Чёрная смородина</v>
      </c>
      <c r="N580" s="18" t="str">
        <f>IFERROR(__xludf.DUMMYFUNCTION("""COMPUTED_VALUE"""),"Червячки голубика малина")</f>
        <v>Червячки голубика малина</v>
      </c>
      <c r="O580" s="18" t="str">
        <f>IFERROR(__xludf.DUMMYFUNCTION("""COMPUTED_VALUE"""),"Малина смородина ")</f>
        <v>Малина смородина </v>
      </c>
      <c r="P580" s="18" t="str">
        <f>IFERROR(__xludf.DUMMYFUNCTION("""COMPUTED_VALUE"""),"Черника лайм ")</f>
        <v>Черника лайм </v>
      </c>
      <c r="Q580" s="18" t="str">
        <f>IFERROR(__xludf.DUMMYFUNCTION("""COMPUTED_VALUE"""),"Виноградный чупа чупс")</f>
        <v>Виноградный чупа чупс</v>
      </c>
      <c r="R580" s="18" t="str">
        <f>IFERROR(__xludf.DUMMYFUNCTION("""COMPUTED_VALUE"""),"Киви лайм")</f>
        <v>Киви лайм</v>
      </c>
      <c r="S580" s="18" t="str">
        <f>IFERROR(__xludf.DUMMYFUNCTION("""COMPUTED_VALUE"""),"Ягодный морс")</f>
        <v>Ягодный морс</v>
      </c>
      <c r="T580" s="18" t="str">
        <f>IFERROR(__xludf.DUMMYFUNCTION("""COMPUTED_VALUE"""),"Фруктовый скитлс")</f>
        <v>Фруктовый скитлс</v>
      </c>
      <c r="U580" s="18" t="str">
        <f>IFERROR(__xludf.DUMMYFUNCTION("""COMPUTED_VALUE"""),"черника лимон ")</f>
        <v>черника лимон </v>
      </c>
      <c r="V580" s="18" t="str">
        <f>IFERROR(__xludf.DUMMYFUNCTION("""COMPUTED_VALUE"""),"Вишнёвая бомба")</f>
        <v>Вишнёвая бомба</v>
      </c>
      <c r="W580" s="18" t="str">
        <f>IFERROR(__xludf.DUMMYFUNCTION("""COMPUTED_VALUE"""),"Тропический манго")</f>
        <v>Тропический манго</v>
      </c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</row>
    <row r="581">
      <c r="A581" s="18" t="str">
        <f>IFERROR(__xludf.DUMMYFUNCTION("""COMPUTED_VALUE"""),"Апельсиновое драже")</f>
        <v>Апельсиновое драже</v>
      </c>
      <c r="B581" s="18" t="str">
        <f>IFERROR(__xludf.DUMMYFUNCTION("""COMPUTED_VALUE"""),"Бабл гам")</f>
        <v>Бабл гам</v>
      </c>
      <c r="C581" s="18" t="str">
        <f>IFERROR(__xludf.DUMMYFUNCTION("""COMPUTED_VALUE"""),"Виноградная конфета")</f>
        <v>Виноградная конфета</v>
      </c>
      <c r="D581" s="18" t="str">
        <f>IFERROR(__xludf.DUMMYFUNCTION("""COMPUTED_VALUE"""),"Даня кокос")</f>
        <v>Даня кокос</v>
      </c>
      <c r="E581" s="18" t="str">
        <f>IFERROR(__xludf.DUMMYFUNCTION("""COMPUTED_VALUE"""),"Земляника груша")</f>
        <v>Земляника груша</v>
      </c>
      <c r="F581" s="18" t="str">
        <f>IFERROR(__xludf.DUMMYFUNCTION("""COMPUTED_VALUE"""),"Кислый киви")</f>
        <v>Кислый киви</v>
      </c>
      <c r="G581" s="18" t="str">
        <f>IFERROR(__xludf.DUMMYFUNCTION("""COMPUTED_VALUE"""),"Кислый малиновый лимонад ")</f>
        <v>Кислый малиновый лимонад </v>
      </c>
      <c r="H581" s="18" t="str">
        <f>IFERROR(__xludf.DUMMYFUNCTION("""COMPUTED_VALUE"""),"Кола сода айс")</f>
        <v>Кола сода айс</v>
      </c>
      <c r="I581" s="18" t="str">
        <f>IFERROR(__xludf.DUMMYFUNCTION("""COMPUTED_VALUE"""),"Ледяной ананас")</f>
        <v>Ледяной ананас</v>
      </c>
      <c r="J581" s="18" t="str">
        <f>IFERROR(__xludf.DUMMYFUNCTION("""COMPUTED_VALUE"""),"Лимонные червячки ")</f>
        <v>Лимонные червячки </v>
      </c>
      <c r="K581" s="18" t="str">
        <f>IFERROR(__xludf.DUMMYFUNCTION("""COMPUTED_VALUE"""),"Манго апельсин")</f>
        <v>Манго апельсин</v>
      </c>
      <c r="L581" s="18" t="str">
        <f>IFERROR(__xludf.DUMMYFUNCTION("""COMPUTED_VALUE"""),"Смородина виноград")</f>
        <v>Смородина виноград</v>
      </c>
      <c r="M581" s="18" t="str">
        <f>IFERROR(__xludf.DUMMYFUNCTION("""COMPUTED_VALUE"""),"Яблочный холс")</f>
        <v>Яблочный холс</v>
      </c>
      <c r="N581" s="18" t="str">
        <f>IFERROR(__xludf.DUMMYFUNCTION("""COMPUTED_VALUE"""),"Ягодный смузи")</f>
        <v>Ягодный смузи</v>
      </c>
      <c r="O581" s="18" t="str">
        <f>IFERROR(__xludf.DUMMYFUNCTION("""COMPUTED_VALUE"""),"Ягодный энергетик")</f>
        <v>Ягодный энергетик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</row>
    <row r="582">
      <c r="A582" s="18" t="str">
        <f>IFERROR(__xludf.DUMMYFUNCTION("""COMPUTED_VALUE"""),"Арбуз Малина ")</f>
        <v>Арбуз Малина </v>
      </c>
      <c r="B582" s="18" t="str">
        <f>IFERROR(__xludf.DUMMYFUNCTION("""COMPUTED_VALUE"""),"Банан Кокос ")</f>
        <v>Банан Кокос </v>
      </c>
      <c r="C582" s="18" t="str">
        <f>IFERROR(__xludf.DUMMYFUNCTION("""COMPUTED_VALUE"""),"Барбарисовый Энергетик ")</f>
        <v>Барбарисовый Энергетик </v>
      </c>
      <c r="D582" s="18" t="str">
        <f>IFERROR(__xludf.DUMMYFUNCTION("""COMPUTED_VALUE"""),"Виноградный Энергетик")</f>
        <v>Виноградный Энергетик</v>
      </c>
      <c r="E582" s="18" t="str">
        <f>IFERROR(__xludf.DUMMYFUNCTION("""COMPUTED_VALUE"""),"Гранат Клубника ")</f>
        <v>Гранат Клубника </v>
      </c>
      <c r="F582" s="18" t="str">
        <f>IFERROR(__xludf.DUMMYFUNCTION("""COMPUTED_VALUE"""),"Гранат Смородина ")</f>
        <v>Гранат Смородина </v>
      </c>
      <c r="G582" s="18" t="str">
        <f>IFERROR(__xludf.DUMMYFUNCTION("""COMPUTED_VALUE"""),"Грейпфрутовый Швепс ")</f>
        <v>Грейпфрутовый Швепс </v>
      </c>
      <c r="H582" s="18" t="str">
        <f>IFERROR(__xludf.DUMMYFUNCTION("""COMPUTED_VALUE"""),"Земляника Драгонфрут ")</f>
        <v>Земляника Драгонфрут </v>
      </c>
      <c r="I582" s="18" t="str">
        <f>IFERROR(__xludf.DUMMYFUNCTION("""COMPUTED_VALUE"""),"Киви Личи ")</f>
        <v>Киви Личи </v>
      </c>
      <c r="J582" s="18" t="str">
        <f>IFERROR(__xludf.DUMMYFUNCTION("""COMPUTED_VALUE"""),"Киви Маракуйя Гуава ")</f>
        <v>Киви Маракуйя Гуава </v>
      </c>
      <c r="K582" s="18" t="str">
        <f>IFERROR(__xludf.DUMMYFUNCTION("""COMPUTED_VALUE"""),"Клубника Банан ")</f>
        <v>Клубника Банан </v>
      </c>
      <c r="L582" s="18" t="str">
        <f>IFERROR(__xludf.DUMMYFUNCTION("""COMPUTED_VALUE"""),"Клубника Вишня ")</f>
        <v>Клубника Вишня </v>
      </c>
      <c r="M582" s="18" t="str">
        <f>IFERROR(__xludf.DUMMYFUNCTION("""COMPUTED_VALUE"""),"Клубника Земляника ")</f>
        <v>Клубника Земляника </v>
      </c>
      <c r="N582" s="18" t="str">
        <f>IFERROR(__xludf.DUMMYFUNCTION("""COMPUTED_VALUE"""),"Клубничный Мохито ")</f>
        <v>Клубничный Мохито </v>
      </c>
      <c r="O582" s="18" t="str">
        <f>IFERROR(__xludf.DUMMYFUNCTION("""COMPUTED_VALUE"""),"Манго Грейпфрут ")</f>
        <v>Манго Грейпфрут </v>
      </c>
      <c r="P582" s="18" t="str">
        <f>IFERROR(__xludf.DUMMYFUNCTION("""COMPUTED_VALUE"""),"Манго Персик Личи ")</f>
        <v>Манго Персик Личи </v>
      </c>
      <c r="Q582" s="18" t="str">
        <f>IFERROR(__xludf.DUMMYFUNCTION("""COMPUTED_VALUE"""),"Персик Бабл Гам ")</f>
        <v>Персик Бабл Гам </v>
      </c>
      <c r="R582" s="18" t="str">
        <f>IFERROR(__xludf.DUMMYFUNCTION("""COMPUTED_VALUE"""),"Садовые Ягоды ")</f>
        <v>Садовые Ягоды </v>
      </c>
      <c r="S582" s="18" t="str">
        <f>IFERROR(__xludf.DUMMYFUNCTION("""COMPUTED_VALUE"""),"Скитлс Лимон Лайм 2")</f>
        <v>Скитлс Лимон Лайм 2</v>
      </c>
      <c r="T582" s="18" t="str">
        <f>IFERROR(__xludf.DUMMYFUNCTION("""COMPUTED_VALUE"""),"Смородина Мармелад 1")</f>
        <v>Смородина Мармелад 1</v>
      </c>
      <c r="U582" s="18" t="str">
        <f>IFERROR(__xludf.DUMMYFUNCTION("""COMPUTED_VALUE"""),"Темная Вишня 1")</f>
        <v>Темная Вишня 1</v>
      </c>
      <c r="V582" s="18" t="str">
        <f>IFERROR(__xludf.DUMMYFUNCTION("""COMPUTED_VALUE"""),"Фруктовые Пластинки 1")</f>
        <v>Фруктовые Пластинки 1</v>
      </c>
      <c r="W582" s="18" t="str">
        <f>IFERROR(__xludf.DUMMYFUNCTION("""COMPUTED_VALUE"""),"Черника Ежевика 1")</f>
        <v>Черника Ежевика 1</v>
      </c>
      <c r="X582" s="18" t="str">
        <f>IFERROR(__xludf.DUMMYFUNCTION("""COMPUTED_VALUE"""),"Черника Малина 1")</f>
        <v>Черника Малина 1</v>
      </c>
      <c r="Y582" s="18" t="str">
        <f>IFERROR(__xludf.DUMMYFUNCTION("""COMPUTED_VALUE"""),"Черника Мята 2")</f>
        <v>Черника Мята 2</v>
      </c>
      <c r="Z582" s="18" t="str">
        <f>IFERROR(__xludf.DUMMYFUNCTION("""COMPUTED_VALUE"""),"Яблоко Виноград 2")</f>
        <v>Яблоко Виноград 2</v>
      </c>
      <c r="AA582" s="18" t="str">
        <f>IFERROR(__xludf.DUMMYFUNCTION("""COMPUTED_VALUE"""),"Яблоко Малина 4")</f>
        <v>Яблоко Малина 4</v>
      </c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</row>
    <row r="583">
      <c r="A583" s="18" t="str">
        <f>IFERROR(__xludf.DUMMYFUNCTION("""COMPUTED_VALUE"""),"кислая земляника")</f>
        <v>кислая земляника</v>
      </c>
      <c r="B583" s="18" t="str">
        <f>IFERROR(__xludf.DUMMYFUNCTION("""COMPUTED_VALUE"""),"кислая фанта с черникой")</f>
        <v>кислая фанта с черникой</v>
      </c>
      <c r="C583" s="18" t="str">
        <f>IFERROR(__xludf.DUMMYFUNCTION("""COMPUTED_VALUE"""),"кислое харибо с колой и черешней")</f>
        <v>кислое харибо с колой и черешней</v>
      </c>
      <c r="D583" s="18" t="str">
        <f>IFERROR(__xludf.DUMMYFUNCTION("""COMPUTED_VALUE"""),"кислое яблочно клубничная шипучка")</f>
        <v>кислое яблочно клубничная шипучка</v>
      </c>
      <c r="E583" s="18" t="str">
        <f>IFERROR(__xludf.DUMMYFUNCTION("""COMPUTED_VALUE"""),"кислые желатинки маракуйя ананас")</f>
        <v>кислые желатинки маракуйя ананас</v>
      </c>
      <c r="F583" s="18" t="str">
        <f>IFERROR(__xludf.DUMMYFUNCTION("""COMPUTED_VALUE"""),"кислые ленточки маракуя манго")</f>
        <v>кислые ленточки маракуя манго</v>
      </c>
      <c r="G583" s="18" t="str">
        <f>IFERROR(__xludf.DUMMYFUNCTION("""COMPUTED_VALUE"""),"кислые мармеладные ягоды")</f>
        <v>кислые мармеладные ягоды</v>
      </c>
      <c r="H583" s="18" t="str">
        <f>IFERROR(__xludf.DUMMYFUNCTION("""COMPUTED_VALUE"""),"кислый виноград лайм")</f>
        <v>кислый виноград лайм</v>
      </c>
      <c r="I583" s="18" t="str">
        <f>IFERROR(__xludf.DUMMYFUNCTION("""COMPUTED_VALUE"""),"кислый грейпфрут с вишней")</f>
        <v>кислый грейпфрут с вишней</v>
      </c>
      <c r="J583" s="18" t="str">
        <f>IFERROR(__xludf.DUMMYFUNCTION("""COMPUTED_VALUE"""),"кислый леденец виноград киви яблоко")</f>
        <v>кислый леденец виноград киви яблоко</v>
      </c>
      <c r="K583" s="18" t="str">
        <f>IFERROR(__xludf.DUMMYFUNCTION("""COMPUTED_VALUE"""),"кислый лимонад арбуз лайм малина")</f>
        <v>кислый лимонад арбуз лайм малина</v>
      </c>
      <c r="L583" s="18" t="str">
        <f>IFERROR(__xludf.DUMMYFUNCTION("""COMPUTED_VALUE"""),"кислый персик клубника")</f>
        <v>кислый персик клубника</v>
      </c>
      <c r="M583" s="18" t="str">
        <f>IFERROR(__xludf.DUMMYFUNCTION("""COMPUTED_VALUE"""),"кислый яблочно лимонные колечки")</f>
        <v>кислый яблочно лимонные колечки</v>
      </c>
      <c r="N583" s="18" t="str">
        <f>IFERROR(__xludf.DUMMYFUNCTION("""COMPUTED_VALUE"""),"фанта апельсин с кислой малиной")</f>
        <v>фанта апельсин с кислой малиной</v>
      </c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</row>
    <row r="584">
      <c r="A584" s="18" t="str">
        <f>IFERROR(__xludf.DUMMYFUNCTION("""COMPUTED_VALUE"""),"0.4")</f>
        <v>0.4</v>
      </c>
      <c r="B584" s="18" t="str">
        <f>IFERROR(__xludf.DUMMYFUNCTION("""COMPUTED_VALUE"""),"0.6")</f>
        <v>0.6</v>
      </c>
      <c r="C584" s="18" t="str">
        <f>IFERROR(__xludf.DUMMYFUNCTION("""COMPUTED_VALUE"""),"0.7")</f>
        <v>0.7</v>
      </c>
      <c r="D584" s="18" t="str">
        <f>IFERROR(__xludf.DUMMYFUNCTION("""COMPUTED_VALUE"""),"0.8")</f>
        <v>0.8</v>
      </c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</row>
    <row r="585">
      <c r="A585" s="18" t="str">
        <f>IFERROR(__xludf.DUMMYFUNCTION("""COMPUTED_VALUE"""),"Ягодный микс")</f>
        <v>Ягодный микс</v>
      </c>
      <c r="B585" s="18" t="str">
        <f>IFERROR(__xludf.DUMMYFUNCTION("""COMPUTED_VALUE"""),"Энергетик малина")</f>
        <v>Энергетик малина</v>
      </c>
      <c r="C585" s="18" t="str">
        <f>IFERROR(__xludf.DUMMYFUNCTION("""COMPUTED_VALUE"""),"Клубника арбуз")</f>
        <v>Клубника арбуз</v>
      </c>
      <c r="D585" s="18" t="str">
        <f>IFERROR(__xludf.DUMMYFUNCTION("""COMPUTED_VALUE"""),"Ежевика малина")</f>
        <v>Ежевика малина</v>
      </c>
      <c r="E585" s="18" t="str">
        <f>IFERROR(__xludf.DUMMYFUNCTION("""COMPUTED_VALUE"""),"Голубая малина виноград")</f>
        <v>Голубая малина виноград</v>
      </c>
      <c r="F585" s="18" t="str">
        <f>IFERROR(__xludf.DUMMYFUNCTION("""COMPUTED_VALUE"""),"Вишня яблоко")</f>
        <v>Вишня яблоко</v>
      </c>
      <c r="G585" s="18" t="str">
        <f>IFERROR(__xludf.DUMMYFUNCTION("""COMPUTED_VALUE"""),"Виноград лёд")</f>
        <v>Виноград лёд</v>
      </c>
      <c r="H585" s="18" t="str">
        <f>IFERROR(__xludf.DUMMYFUNCTION("""COMPUTED_VALUE"""),"Бабл гам")</f>
        <v>Бабл гам</v>
      </c>
      <c r="I585" s="18" t="str">
        <f>IFERROR(__xludf.DUMMYFUNCTION("""COMPUTED_VALUE"""),"Энергетик лайм")</f>
        <v>Энергетик лайм</v>
      </c>
      <c r="J585" s="18" t="str">
        <f>IFERROR(__xludf.DUMMYFUNCTION("""COMPUTED_VALUE"""),"Черника смородина айс")</f>
        <v>Черника смородина айс</v>
      </c>
      <c r="K585" s="18" t="str">
        <f>IFERROR(__xludf.DUMMYFUNCTION("""COMPUTED_VALUE"""),"Мохито клубничный лёд")</f>
        <v>Мохито клубничный лёд</v>
      </c>
      <c r="L585" s="18" t="str">
        <f>IFERROR(__xludf.DUMMYFUNCTION("""COMPUTED_VALUE"""),"Черная вишня лёд")</f>
        <v>Черная вишня лёд</v>
      </c>
      <c r="M585" s="18" t="str">
        <f>IFERROR(__xludf.DUMMYFUNCTION("""COMPUTED_VALUE"""),"Ананас кокос лёд")</f>
        <v>Ананас кокос лёд</v>
      </c>
      <c r="N585" s="18" t="str">
        <f>IFERROR(__xludf.DUMMYFUNCTION("""COMPUTED_VALUE"""),"Киви лёд")</f>
        <v>Киви лёд</v>
      </c>
      <c r="O585" s="18" t="str">
        <f>IFERROR(__xludf.DUMMYFUNCTION("""COMPUTED_VALUE"""),"Кислая клюква лёд")</f>
        <v>Кислая клюква лёд</v>
      </c>
      <c r="P585" s="18" t="str">
        <f>IFERROR(__xludf.DUMMYFUNCTION("""COMPUTED_VALUE"""),"Кислый скитлс лёд")</f>
        <v>Кислый скитлс лёд</v>
      </c>
      <c r="Q585" s="18" t="str">
        <f>IFERROR(__xludf.DUMMYFUNCTION("""COMPUTED_VALUE"""),"Клубника черника лёд")</f>
        <v>Клубника черника лёд</v>
      </c>
      <c r="R585" s="18" t="str">
        <f>IFERROR(__xludf.DUMMYFUNCTION("""COMPUTED_VALUE"""),"Малина смородина лёд")</f>
        <v>Малина смородина лёд</v>
      </c>
      <c r="S585" s="18" t="str">
        <f>IFERROR(__xludf.DUMMYFUNCTION("""COMPUTED_VALUE"""),"Манго лёд")</f>
        <v>Манго лёд</v>
      </c>
      <c r="T585" s="18" t="str">
        <f>IFERROR(__xludf.DUMMYFUNCTION("""COMPUTED_VALUE"""),"Малина вишня лёд")</f>
        <v>Малина вишня лёд</v>
      </c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</row>
    <row r="586">
      <c r="A586" s="18" t="str">
        <f>IFERROR(__xludf.DUMMYFUNCTION("""COMPUTED_VALUE"""),"Маракуйя с тропическими нотками")</f>
        <v>Маракуйя с тропическими нотками</v>
      </c>
      <c r="B586" s="18" t="str">
        <f>IFERROR(__xludf.DUMMYFUNCTION("""COMPUTED_VALUE"""),"Арбузный милкшейк")</f>
        <v>Арбузный милкшейк</v>
      </c>
      <c r="C586" s="18" t="str">
        <f>IFERROR(__xludf.DUMMYFUNCTION("""COMPUTED_VALUE"""),"Конфеты со вкусом винограда")</f>
        <v>Конфеты со вкусом винограда</v>
      </c>
      <c r="D586" s="18" t="str">
        <f>IFERROR(__xludf.DUMMYFUNCTION("""COMPUTED_VALUE"""),"Манго с апельсином и послевкусием гуавы")</f>
        <v>Манго с апельсином и послевкусием гуавы</v>
      </c>
      <c r="E586" s="18" t="str">
        <f>IFERROR(__xludf.DUMMYFUNCTION("""COMPUTED_VALUE"""),"Холодное сочетание мяты и конфет холс")</f>
        <v>Холодное сочетание мяты и конфет холс</v>
      </c>
      <c r="F586" s="18" t="str">
        <f>IFERROR(__xludf.DUMMYFUNCTION("""COMPUTED_VALUE"""),"Яблочные мармеладные червячки")</f>
        <v>Яблочные мармеладные червячки</v>
      </c>
      <c r="G58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586" s="18" t="str">
        <f>IFERROR(__xludf.DUMMYFUNCTION("""COMPUTED_VALUE"""),"Лимон лайм")</f>
        <v>Лимон лайм</v>
      </c>
      <c r="I586" s="18" t="str">
        <f>IFERROR(__xludf.DUMMYFUNCTION("""COMPUTED_VALUE"""),"Классика энергетика с кислой малиной")</f>
        <v>Классика энергетика с кислой малиной</v>
      </c>
      <c r="J586" s="18" t="str">
        <f>IFERROR(__xludf.DUMMYFUNCTION("""COMPUTED_VALUE"""),"Зеленое манго и смородина")</f>
        <v>Зеленое манго и смородина</v>
      </c>
      <c r="K586" s="18" t="str">
        <f>IFERROR(__xludf.DUMMYFUNCTION("""COMPUTED_VALUE"""),"Дуэт лемонграсса и сладкой малины")</f>
        <v>Дуэт лемонграсса и сладкой малины</v>
      </c>
      <c r="L586" s="18" t="str">
        <f>IFERROR(__xludf.DUMMYFUNCTION("""COMPUTED_VALUE"""),"Сладкий мармелад из черной смородины")</f>
        <v>Сладкий мармелад из черной смородины</v>
      </c>
      <c r="M586" s="18" t="str">
        <f>IFERROR(__xludf.DUMMYFUNCTION("""COMPUTED_VALUE"""),"Вишня кола")</f>
        <v>Вишня кола</v>
      </c>
      <c r="N586" s="18" t="str">
        <f>IFERROR(__xludf.DUMMYFUNCTION("""COMPUTED_VALUE"""),"Малина с кокосом")</f>
        <v>Малина с кокосом</v>
      </c>
      <c r="O586" s="18" t="str">
        <f>IFERROR(__xludf.DUMMYFUNCTION("""COMPUTED_VALUE"""),"Сладкие конфеты СКИТЛЗ и смородина")</f>
        <v>Сладкие конфеты СКИТЛЗ и смородина</v>
      </c>
      <c r="P586" s="18" t="str">
        <f>IFERROR(__xludf.DUMMYFUNCTION("""COMPUTED_VALUE"""),"Ежевичный лимонад")</f>
        <v>Ежевичный лимонад</v>
      </c>
      <c r="Q586" s="18" t="str">
        <f>IFERROR(__xludf.DUMMYFUNCTION("""COMPUTED_VALUE"""),"Дыня кокос")</f>
        <v>Дыня кокос</v>
      </c>
      <c r="R586" s="18" t="str">
        <f>IFERROR(__xludf.DUMMYFUNCTION("""COMPUTED_VALUE"""),"Земляничный бабл гам")</f>
        <v>Земляничный бабл гам</v>
      </c>
      <c r="S586" s="18" t="str">
        <f>IFERROR(__xludf.DUMMYFUNCTION("""COMPUTED_VALUE"""),"Лимонные леденцы")</f>
        <v>Лимонные леденцы</v>
      </c>
      <c r="T586" s="18" t="str">
        <f>IFERROR(__xludf.DUMMYFUNCTION("""COMPUTED_VALUE"""),"Экзотический фрукты")</f>
        <v>Экзотический фрукты</v>
      </c>
      <c r="U586" s="18" t="str">
        <f>IFERROR(__xludf.DUMMYFUNCTION("""COMPUTED_VALUE"""),"Личи виноград мята")</f>
        <v>Личи виноград мята</v>
      </c>
      <c r="V586" s="18" t="str">
        <f>IFERROR(__xludf.DUMMYFUNCTION("""COMPUTED_VALUE"""),"Черника малина мята")</f>
        <v>Черника малина мята</v>
      </c>
      <c r="W586" s="18" t="str">
        <f>IFERROR(__xludf.DUMMYFUNCTION("""COMPUTED_VALUE"""),"Абрикосовый йогурт")</f>
        <v>Абрикосовый йогурт</v>
      </c>
      <c r="X586" s="18" t="str">
        <f>IFERROR(__xludf.DUMMYFUNCTION("""COMPUTED_VALUE"""),"Арбуз лед")</f>
        <v>Арбуз лед</v>
      </c>
      <c r="Y586" s="18" t="str">
        <f>IFERROR(__xludf.DUMMYFUNCTION("""COMPUTED_VALUE"""),"Банан клубника лед")</f>
        <v>Банан клубника лед</v>
      </c>
      <c r="Z586" s="18" t="str">
        <f>IFERROR(__xludf.DUMMYFUNCTION("""COMPUTED_VALUE"""),"Арбузное мороженное")</f>
        <v>Арбузное мороженное</v>
      </c>
      <c r="AA586" s="18" t="str">
        <f>IFERROR(__xludf.DUMMYFUNCTION("""COMPUTED_VALUE"""),"Клубника малина жвачка")</f>
        <v>Клубника малина жвачка</v>
      </c>
      <c r="AB586" s="18" t="str">
        <f>IFERROR(__xludf.DUMMYFUNCTION("""COMPUTED_VALUE"""),"Клубничное мороженное")</f>
        <v>Клубничное мороженное</v>
      </c>
      <c r="AC586" s="18" t="str">
        <f>IFERROR(__xludf.DUMMYFUNCTION("""COMPUTED_VALUE"""),"Кола сода лед")</f>
        <v>Кола сода лед</v>
      </c>
      <c r="AD586" s="18" t="str">
        <f>IFERROR(__xludf.DUMMYFUNCTION("""COMPUTED_VALUE"""),"Банановый милкшейк")</f>
        <v>Банановый милкшейк</v>
      </c>
      <c r="AE586" s="18" t="str">
        <f>IFERROR(__xludf.DUMMYFUNCTION("""COMPUTED_VALUE"""),"Микс ягод лед")</f>
        <v>Микс ягод лед</v>
      </c>
      <c r="AF586" s="18" t="str">
        <f>IFERROR(__xludf.DUMMYFUNCTION("""COMPUTED_VALUE"""),"Брусничный морс")</f>
        <v>Брусничный морс</v>
      </c>
      <c r="AG586" s="18" t="str">
        <f>IFERROR(__xludf.DUMMYFUNCTION("""COMPUTED_VALUE"""),"Яблочный лимонад")</f>
        <v>Яблочный лимонад</v>
      </c>
      <c r="AH586" s="18" t="str">
        <f>IFERROR(__xludf.DUMMYFUNCTION("""COMPUTED_VALUE"""),"Лесные ягоды")</f>
        <v>Лесные ягоды</v>
      </c>
      <c r="AI586" s="18" t="str">
        <f>IFERROR(__xludf.DUMMYFUNCTION("""COMPUTED_VALUE"""),"Смородиновый лимонад")</f>
        <v>Смородиновый лимонад</v>
      </c>
      <c r="AJ586" s="18" t="str">
        <f>IFERROR(__xludf.DUMMYFUNCTION("""COMPUTED_VALUE"""),"Вишня лайм лед")</f>
        <v>Вишня лайм лед</v>
      </c>
      <c r="AK586" s="18" t="str">
        <f>IFERROR(__xludf.DUMMYFUNCTION("""COMPUTED_VALUE"""),"Лист виноград мята энергетик")</f>
        <v>Лист виноград мята энергетик</v>
      </c>
      <c r="AL586" s="18" t="str">
        <f>IFERROR(__xludf.DUMMYFUNCTION("""COMPUTED_VALUE"""),"Двойное яблоко лед")</f>
        <v>Двойное яблоко лед</v>
      </c>
      <c r="AM586" s="18" t="str">
        <f>IFERROR(__xludf.DUMMYFUNCTION("""COMPUTED_VALUE"""),"Смородиновый холс")</f>
        <v>Смородиновый холс</v>
      </c>
      <c r="AN586" s="18" t="str">
        <f>IFERROR(__xludf.DUMMYFUNCTION("""COMPUTED_VALUE"""),"Клубничное шампанское")</f>
        <v>Клубничное шампанское</v>
      </c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</row>
    <row r="587">
      <c r="A587" s="18" t="str">
        <f>IFERROR(__xludf.DUMMYFUNCTION("""COMPUTED_VALUE"""),"Ягодный микс")</f>
        <v>Ягодный микс</v>
      </c>
      <c r="B587" s="18" t="str">
        <f>IFERROR(__xludf.DUMMYFUNCTION("""COMPUTED_VALUE"""),"Энергетик малина")</f>
        <v>Энергетик малина</v>
      </c>
      <c r="C587" s="18" t="str">
        <f>IFERROR(__xludf.DUMMYFUNCTION("""COMPUTED_VALUE"""),"Клубника арбуз")</f>
        <v>Клубника арбуз</v>
      </c>
      <c r="D587" s="18" t="str">
        <f>IFERROR(__xludf.DUMMYFUNCTION("""COMPUTED_VALUE"""),"Ежевика малина")</f>
        <v>Ежевика малина</v>
      </c>
      <c r="E587" s="18" t="str">
        <f>IFERROR(__xludf.DUMMYFUNCTION("""COMPUTED_VALUE"""),"Голубая малина виноград")</f>
        <v>Голубая малина виноград</v>
      </c>
      <c r="F587" s="18" t="str">
        <f>IFERROR(__xludf.DUMMYFUNCTION("""COMPUTED_VALUE"""),"Вишня яблоко")</f>
        <v>Вишня яблоко</v>
      </c>
      <c r="G587" s="18" t="str">
        <f>IFERROR(__xludf.DUMMYFUNCTION("""COMPUTED_VALUE"""),"Виноград лёд")</f>
        <v>Виноград лёд</v>
      </c>
      <c r="H587" s="18" t="str">
        <f>IFERROR(__xludf.DUMMYFUNCTION("""COMPUTED_VALUE"""),"Бабл гам")</f>
        <v>Бабл гам</v>
      </c>
      <c r="I587" s="18" t="str">
        <f>IFERROR(__xludf.DUMMYFUNCTION("""COMPUTED_VALUE"""),"Энергетик лайм")</f>
        <v>Энергетик лайм</v>
      </c>
      <c r="J587" s="18" t="str">
        <f>IFERROR(__xludf.DUMMYFUNCTION("""COMPUTED_VALUE"""),"Черника смородина айс")</f>
        <v>Черника смородина айс</v>
      </c>
      <c r="K587" s="18" t="str">
        <f>IFERROR(__xludf.DUMMYFUNCTION("""COMPUTED_VALUE"""),"Мохито клубничный лёд")</f>
        <v>Мохито клубничный лёд</v>
      </c>
      <c r="L587" s="18" t="str">
        <f>IFERROR(__xludf.DUMMYFUNCTION("""COMPUTED_VALUE"""),"Черная вишня лёд")</f>
        <v>Черная вишня лёд</v>
      </c>
      <c r="M587" s="18" t="str">
        <f>IFERROR(__xludf.DUMMYFUNCTION("""COMPUTED_VALUE"""),"Ананас кокос лёд")</f>
        <v>Ананас кокос лёд</v>
      </c>
      <c r="N587" s="18" t="str">
        <f>IFERROR(__xludf.DUMMYFUNCTION("""COMPUTED_VALUE"""),"Киви лёд")</f>
        <v>Киви лёд</v>
      </c>
      <c r="O587" s="18" t="str">
        <f>IFERROR(__xludf.DUMMYFUNCTION("""COMPUTED_VALUE"""),"Кислая клюква лёд")</f>
        <v>Кислая клюква лёд</v>
      </c>
      <c r="P587" s="18" t="str">
        <f>IFERROR(__xludf.DUMMYFUNCTION("""COMPUTED_VALUE"""),"Кислый скитлс лёд")</f>
        <v>Кислый скитлс лёд</v>
      </c>
      <c r="Q587" s="18" t="str">
        <f>IFERROR(__xludf.DUMMYFUNCTION("""COMPUTED_VALUE"""),"Клубника черника лёд")</f>
        <v>Клубника черника лёд</v>
      </c>
      <c r="R587" s="18" t="str">
        <f>IFERROR(__xludf.DUMMYFUNCTION("""COMPUTED_VALUE"""),"Малина смородина лёд")</f>
        <v>Малина смородина лёд</v>
      </c>
      <c r="S587" s="18" t="str">
        <f>IFERROR(__xludf.DUMMYFUNCTION("""COMPUTED_VALUE"""),"Манго лёд")</f>
        <v>Манго лёд</v>
      </c>
      <c r="T587" s="18" t="str">
        <f>IFERROR(__xludf.DUMMYFUNCTION("""COMPUTED_VALUE"""),"Малина вишня лёд")</f>
        <v>Малина вишня лёд</v>
      </c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</row>
    <row r="588">
      <c r="A588" s="18" t="str">
        <f>IFERROR(__xludf.DUMMYFUNCTION("""COMPUTED_VALUE"""),"0.3")</f>
        <v>0.3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</row>
    <row r="589">
      <c r="A589" s="18" t="str">
        <f>IFERROR(__xludf.DUMMYFUNCTION("""COMPUTED_VALUE"""),"Кислый малиново-грейпфрутовый швепс")</f>
        <v>Кислый малиново-грейпфрутовый швепс</v>
      </c>
      <c r="B589" s="18" t="str">
        <f>IFERROR(__xludf.DUMMYFUNCTION("""COMPUTED_VALUE"""),"Ананас апельсин")</f>
        <v>Ананас апельсин</v>
      </c>
      <c r="C589" s="18" t="str">
        <f>IFERROR(__xludf.DUMMYFUNCTION("""COMPUTED_VALUE"""),"Пинаколада")</f>
        <v>Пинаколада</v>
      </c>
      <c r="D589" s="18" t="str">
        <f>IFERROR(__xludf.DUMMYFUNCTION("""COMPUTED_VALUE"""),"Мятный бабл гам")</f>
        <v>Мятный бабл гам</v>
      </c>
      <c r="E589" s="18" t="str">
        <f>IFERROR(__xludf.DUMMYFUNCTION("""COMPUTED_VALUE"""),"Мянго драгонфрут")</f>
        <v>Мянго драгонфрут</v>
      </c>
      <c r="F589" s="18" t="str">
        <f>IFERROR(__xludf.DUMMYFUNCTION("""COMPUTED_VALUE"""),"Клубничная фанта")</f>
        <v>Клубничная фанта</v>
      </c>
      <c r="G589" s="18" t="str">
        <f>IFERROR(__xludf.DUMMYFUNCTION("""COMPUTED_VALUE"""),"Клубничная арбуз")</f>
        <v>Клубничная арбуз</v>
      </c>
      <c r="H589" s="18" t="str">
        <f>IFERROR(__xludf.DUMMYFUNCTION("""COMPUTED_VALUE"""),"Кислый скитлс")</f>
        <v>Кислый скитлс</v>
      </c>
      <c r="I589" s="18" t="str">
        <f>IFERROR(__xludf.DUMMYFUNCTION("""COMPUTED_VALUE"""),"Кислый лайм арбуз")</f>
        <v>Кислый лайм арбуз</v>
      </c>
      <c r="J589" s="18" t="str">
        <f>IFERROR(__xludf.DUMMYFUNCTION("""COMPUTED_VALUE"""),"Тропический банан")</f>
        <v>Тропический банан</v>
      </c>
      <c r="K589" s="18" t="str">
        <f>IFERROR(__xludf.DUMMYFUNCTION("""COMPUTED_VALUE"""),"Яблочный энергетик")</f>
        <v>Яблочный энергетик</v>
      </c>
      <c r="L589" s="18" t="str">
        <f>IFERROR(__xludf.DUMMYFUNCTION("""COMPUTED_VALUE"""),"Барбарисовый лимонад")</f>
        <v>Барбарисовый лимонад</v>
      </c>
      <c r="M589" s="18" t="str">
        <f>IFERROR(__xludf.DUMMYFUNCTION("""COMPUTED_VALUE"""),"Лимонад виноград вишня")</f>
        <v>Лимонад виноград вишня</v>
      </c>
      <c r="N589" s="18" t="str">
        <f>IFERROR(__xludf.DUMMYFUNCTION("""COMPUTED_VALUE"""),"Розовый лимонад")</f>
        <v>Розовый лимонад</v>
      </c>
      <c r="O589" s="18" t="str">
        <f>IFERROR(__xludf.DUMMYFUNCTION("""COMPUTED_VALUE"""),"Двойной манго")</f>
        <v>Двойной манго</v>
      </c>
      <c r="P589" s="18" t="str">
        <f>IFERROR(__xludf.DUMMYFUNCTION("""COMPUTED_VALUE"""),"Лесные ягоды ")</f>
        <v>Лесные ягоды </v>
      </c>
      <c r="Q589" s="18" t="str">
        <f>IFERROR(__xludf.DUMMYFUNCTION("""COMPUTED_VALUE"""),"Ежевика малина ")</f>
        <v>Ежевика малина </v>
      </c>
      <c r="R589" s="18" t="str">
        <f>IFERROR(__xludf.DUMMYFUNCTION("""COMPUTED_VALUE"""),"Смородиновый лимонад")</f>
        <v>Смородиновый лимонад</v>
      </c>
      <c r="S589" s="18" t="str">
        <f>IFERROR(__xludf.DUMMYFUNCTION("""COMPUTED_VALUE"""),"Кола вишня")</f>
        <v>Кола вишня</v>
      </c>
      <c r="T589" s="18" t="str">
        <f>IFERROR(__xludf.DUMMYFUNCTION("""COMPUTED_VALUE"""),"Манго арбуз")</f>
        <v>Манго арбуз</v>
      </c>
      <c r="U589" s="18" t="str">
        <f>IFERROR(__xludf.DUMMYFUNCTION("""COMPUTED_VALUE"""),"Алоэ виноград")</f>
        <v>Алоэ виноград</v>
      </c>
      <c r="V589" s="18" t="str">
        <f>IFERROR(__xludf.DUMMYFUNCTION("""COMPUTED_VALUE"""),"Банан клубника")</f>
        <v>Банан клубника</v>
      </c>
      <c r="W589" s="18" t="str">
        <f>IFERROR(__xludf.DUMMYFUNCTION("""COMPUTED_VALUE"""),"Малиновый мармелад")</f>
        <v>Малиновый мармелад</v>
      </c>
      <c r="X589" s="18" t="str">
        <f>IFERROR(__xludf.DUMMYFUNCTION("""COMPUTED_VALUE"""),"Клубника киви")</f>
        <v>Клубника киви</v>
      </c>
      <c r="Y589" s="18" t="str">
        <f>IFERROR(__xludf.DUMMYFUNCTION("""COMPUTED_VALUE"""),"Клюква лайм")</f>
        <v>Клюква лайм</v>
      </c>
      <c r="Z589" s="18" t="str">
        <f>IFERROR(__xludf.DUMMYFUNCTION("""COMPUTED_VALUE"""),"Гуава ананас")</f>
        <v>Гуава ананас</v>
      </c>
      <c r="AA589" s="18" t="str">
        <f>IFERROR(__xludf.DUMMYFUNCTION("""COMPUTED_VALUE"""),"Морс")</f>
        <v>Морс</v>
      </c>
      <c r="AB589" s="18" t="str">
        <f>IFERROR(__xludf.DUMMYFUNCTION("""COMPUTED_VALUE"""),"Красный апельсин")</f>
        <v>Красный апельсин</v>
      </c>
      <c r="AC589" s="18" t="str">
        <f>IFERROR(__xludf.DUMMYFUNCTION("""COMPUTED_VALUE"""),"Арбузная жвачка")</f>
        <v>Арбузная жвачка</v>
      </c>
      <c r="AD589" s="18" t="str">
        <f>IFERROR(__xludf.DUMMYFUNCTION("""COMPUTED_VALUE"""),"Смородина Виноград")</f>
        <v>Смородина Виноград</v>
      </c>
      <c r="AE589" s="18" t="str">
        <f>IFERROR(__xludf.DUMMYFUNCTION("""COMPUTED_VALUE"""),"Гранатовая Мармелад")</f>
        <v>Гранатовая Мармелад</v>
      </c>
      <c r="AF589" s="18" t="str">
        <f>IFERROR(__xludf.DUMMYFUNCTION("""COMPUTED_VALUE"""),"Яблоко Киви")</f>
        <v>Яблоко Киви</v>
      </c>
      <c r="AG589" s="18" t="str">
        <f>IFERROR(__xludf.DUMMYFUNCTION("""COMPUTED_VALUE"""),"Клубника Ежевика")</f>
        <v>Клубника Ежевика</v>
      </c>
      <c r="AH589" s="18" t="str">
        <f>IFERROR(__xludf.DUMMYFUNCTION("""COMPUTED_VALUE"""),"Клубничный Коктейль")</f>
        <v>Клубничный Коктейль</v>
      </c>
      <c r="AI589" s="18" t="str">
        <f>IFERROR(__xludf.DUMMYFUNCTION("""COMPUTED_VALUE"""),"Клюква Земляника ")</f>
        <v>Клюква Земляника </v>
      </c>
      <c r="AJ589" s="18" t="str">
        <f>IFERROR(__xludf.DUMMYFUNCTION("""COMPUTED_VALUE"""),"Какос Дыня")</f>
        <v>Какос Дыня</v>
      </c>
      <c r="AK589" s="18" t="str">
        <f>IFERROR(__xludf.DUMMYFUNCTION("""COMPUTED_VALUE"""),"Маракуйя мандарин")</f>
        <v>Маракуйя мандарин</v>
      </c>
      <c r="AL589" s="18" t="str">
        <f>IFERROR(__xludf.DUMMYFUNCTION("""COMPUTED_VALUE"""),"Персик кактус")</f>
        <v>Персик кактус</v>
      </c>
      <c r="AM589" s="18" t="str">
        <f>IFERROR(__xludf.DUMMYFUNCTION("""COMPUTED_VALUE"""),"Спрайт")</f>
        <v>Спрайт</v>
      </c>
      <c r="AN589" s="18" t="str">
        <f>IFERROR(__xludf.DUMMYFUNCTION("""COMPUTED_VALUE"""),"Черничная фанта")</f>
        <v>Черничная фанта</v>
      </c>
      <c r="AO589" s="18" t="str">
        <f>IFERROR(__xludf.DUMMYFUNCTION("""COMPUTED_VALUE"""),"Ягодная жвачка")</f>
        <v>Ягодная жвачка</v>
      </c>
      <c r="AP589" s="18" t="str">
        <f>IFERROR(__xludf.DUMMYFUNCTION("""COMPUTED_VALUE"""),"Ягодный энергетик")</f>
        <v>Ягодный энергетик</v>
      </c>
      <c r="AQ589" s="18" t="str">
        <f>IFERROR(__xludf.DUMMYFUNCTION("""COMPUTED_VALUE"""),"Ягодный пунш ")</f>
        <v>Ягодный пунш </v>
      </c>
      <c r="AR589" s="18" t="str">
        <f>IFERROR(__xludf.DUMMYFUNCTION("""COMPUTED_VALUE"""),"Виноградный холс")</f>
        <v>Виноградный холс</v>
      </c>
      <c r="AS589" s="18" t="str">
        <f>IFERROR(__xludf.DUMMYFUNCTION("""COMPUTED_VALUE"""),"Грейпфрут смородина")</f>
        <v>Грейпфрут смородина</v>
      </c>
      <c r="AT589" s="18" t="str">
        <f>IFERROR(__xludf.DUMMYFUNCTION("""COMPUTED_VALUE"""),"Дыня персик")</f>
        <v>Дыня персик</v>
      </c>
      <c r="AU589" s="18" t="str">
        <f>IFERROR(__xludf.DUMMYFUNCTION("""COMPUTED_VALUE"""),"Земляника виноград")</f>
        <v>Земляника виноград</v>
      </c>
      <c r="AV589" s="18" t="str">
        <f>IFERROR(__xludf.DUMMYFUNCTION("""COMPUTED_VALUE"""),"Киви маракуйя гуава")</f>
        <v>Киви маракуйя гуава</v>
      </c>
      <c r="AW589" s="18" t="str">
        <f>IFERROR(__xludf.DUMMYFUNCTION("""COMPUTED_VALUE"""),"Кислые вишнёвые червячки")</f>
        <v>Кислые вишнёвые червячки</v>
      </c>
      <c r="AX589" s="18" t="str">
        <f>IFERROR(__xludf.DUMMYFUNCTION("""COMPUTED_VALUE"""),"Кислые чернично-малиновое червячки")</f>
        <v>Кислые чернично-малиновое червячки</v>
      </c>
    </row>
    <row r="590">
      <c r="A590" s="18" t="str">
        <f>IFERROR(__xludf.DUMMYFUNCTION("""COMPUTED_VALUE"""),"0.4")</f>
        <v>0.4</v>
      </c>
      <c r="B590" s="18" t="str">
        <f>IFERROR(__xludf.DUMMYFUNCTION("""COMPUTED_VALUE"""),"0.6")</f>
        <v>0.6</v>
      </c>
      <c r="C590" s="18" t="str">
        <f>IFERROR(__xludf.DUMMYFUNCTION("""COMPUTED_VALUE"""),"0.7")</f>
        <v>0.7</v>
      </c>
      <c r="D590" s="18" t="str">
        <f>IFERROR(__xludf.DUMMYFUNCTION("""COMPUTED_VALUE"""),"0.8")</f>
        <v>0.8</v>
      </c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</row>
    <row r="591">
      <c r="A591" s="18" t="str">
        <f>IFERROR(__xludf.DUMMYFUNCTION("""COMPUTED_VALUE"""),"Маракуйя с тропическими нотками")</f>
        <v>Маракуйя с тропическими нотками</v>
      </c>
      <c r="B591" s="18" t="str">
        <f>IFERROR(__xludf.DUMMYFUNCTION("""COMPUTED_VALUE"""),"Арбузный милкшейк")</f>
        <v>Арбузный милкшейк</v>
      </c>
      <c r="C591" s="18" t="str">
        <f>IFERROR(__xludf.DUMMYFUNCTION("""COMPUTED_VALUE"""),"Конфеты со вкусом винограда")</f>
        <v>Конфеты со вкусом винограда</v>
      </c>
      <c r="D591" s="18" t="str">
        <f>IFERROR(__xludf.DUMMYFUNCTION("""COMPUTED_VALUE"""),"Манго с апельсином и послевкусием гуавы")</f>
        <v>Манго с апельсином и послевкусием гуавы</v>
      </c>
      <c r="E591" s="18" t="str">
        <f>IFERROR(__xludf.DUMMYFUNCTION("""COMPUTED_VALUE"""),"Холодное сочетание мяты и конфет холс")</f>
        <v>Холодное сочетание мяты и конфет холс</v>
      </c>
      <c r="F591" s="18" t="str">
        <f>IFERROR(__xludf.DUMMYFUNCTION("""COMPUTED_VALUE"""),"Яблочные мармеладные червячки")</f>
        <v>Яблочные мармеладные червячки</v>
      </c>
      <c r="G59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591" s="18" t="str">
        <f>IFERROR(__xludf.DUMMYFUNCTION("""COMPUTED_VALUE"""),"Лимон лайм")</f>
        <v>Лимон лайм</v>
      </c>
      <c r="I591" s="18" t="str">
        <f>IFERROR(__xludf.DUMMYFUNCTION("""COMPUTED_VALUE"""),"Классика энергетика с кислой малиной")</f>
        <v>Классика энергетика с кислой малиной</v>
      </c>
      <c r="J591" s="18" t="str">
        <f>IFERROR(__xludf.DUMMYFUNCTION("""COMPUTED_VALUE"""),"Зеленое манго и смородина")</f>
        <v>Зеленое манго и смородина</v>
      </c>
      <c r="K591" s="18" t="str">
        <f>IFERROR(__xludf.DUMMYFUNCTION("""COMPUTED_VALUE"""),"Дуэт лемонграсса и сладкой малины")</f>
        <v>Дуэт лемонграсса и сладкой малины</v>
      </c>
      <c r="L591" s="18" t="str">
        <f>IFERROR(__xludf.DUMMYFUNCTION("""COMPUTED_VALUE"""),"Сладкий мармелад из черной смородины")</f>
        <v>Сладкий мармелад из черной смородины</v>
      </c>
      <c r="M591" s="18" t="str">
        <f>IFERROR(__xludf.DUMMYFUNCTION("""COMPUTED_VALUE"""),"Вишня кола")</f>
        <v>Вишня кола</v>
      </c>
      <c r="N591" s="18" t="str">
        <f>IFERROR(__xludf.DUMMYFUNCTION("""COMPUTED_VALUE"""),"Малина с кокосом")</f>
        <v>Малина с кокосом</v>
      </c>
      <c r="O591" s="18" t="str">
        <f>IFERROR(__xludf.DUMMYFUNCTION("""COMPUTED_VALUE"""),"Сладкие конфеты СКИТЛЗ и смородина")</f>
        <v>Сладкие конфеты СКИТЛЗ и смородина</v>
      </c>
      <c r="P591" s="18" t="str">
        <f>IFERROR(__xludf.DUMMYFUNCTION("""COMPUTED_VALUE"""),"Ежевичный лимонад")</f>
        <v>Ежевичный лимонад</v>
      </c>
      <c r="Q591" s="18" t="str">
        <f>IFERROR(__xludf.DUMMYFUNCTION("""COMPUTED_VALUE"""),"Дыня кокос")</f>
        <v>Дыня кокос</v>
      </c>
      <c r="R591" s="18" t="str">
        <f>IFERROR(__xludf.DUMMYFUNCTION("""COMPUTED_VALUE"""),"Земляничный бабл гам")</f>
        <v>Земляничный бабл гам</v>
      </c>
      <c r="S591" s="18" t="str">
        <f>IFERROR(__xludf.DUMMYFUNCTION("""COMPUTED_VALUE"""),"Лимонные леденцы")</f>
        <v>Лимонные леденцы</v>
      </c>
      <c r="T591" s="18" t="str">
        <f>IFERROR(__xludf.DUMMYFUNCTION("""COMPUTED_VALUE"""),"Экзотический фрукты")</f>
        <v>Экзотический фрукты</v>
      </c>
      <c r="U591" s="18" t="str">
        <f>IFERROR(__xludf.DUMMYFUNCTION("""COMPUTED_VALUE"""),"Личи виноград мята")</f>
        <v>Личи виноград мята</v>
      </c>
      <c r="V591" s="18" t="str">
        <f>IFERROR(__xludf.DUMMYFUNCTION("""COMPUTED_VALUE"""),"Черника малина мята")</f>
        <v>Черника малина мята</v>
      </c>
      <c r="W591" s="18" t="str">
        <f>IFERROR(__xludf.DUMMYFUNCTION("""COMPUTED_VALUE"""),"Абрикосовый йогурт")</f>
        <v>Абрикосовый йогурт</v>
      </c>
      <c r="X591" s="18" t="str">
        <f>IFERROR(__xludf.DUMMYFUNCTION("""COMPUTED_VALUE"""),"Арбуз лед")</f>
        <v>Арбуз лед</v>
      </c>
      <c r="Y591" s="18" t="str">
        <f>IFERROR(__xludf.DUMMYFUNCTION("""COMPUTED_VALUE"""),"Банан клубника лед")</f>
        <v>Банан клубника лед</v>
      </c>
      <c r="Z591" s="18" t="str">
        <f>IFERROR(__xludf.DUMMYFUNCTION("""COMPUTED_VALUE"""),"Арбузное мороженное")</f>
        <v>Арбузное мороженное</v>
      </c>
      <c r="AA591" s="18" t="str">
        <f>IFERROR(__xludf.DUMMYFUNCTION("""COMPUTED_VALUE"""),"Клубника малина жвачка")</f>
        <v>Клубника малина жвачка</v>
      </c>
      <c r="AB591" s="18" t="str">
        <f>IFERROR(__xludf.DUMMYFUNCTION("""COMPUTED_VALUE"""),"Клубничное мороженное")</f>
        <v>Клубничное мороженное</v>
      </c>
      <c r="AC591" s="18" t="str">
        <f>IFERROR(__xludf.DUMMYFUNCTION("""COMPUTED_VALUE"""),"Кола сода лед")</f>
        <v>Кола сода лед</v>
      </c>
      <c r="AD591" s="18" t="str">
        <f>IFERROR(__xludf.DUMMYFUNCTION("""COMPUTED_VALUE"""),"Банановый милкшейк")</f>
        <v>Банановый милкшейк</v>
      </c>
      <c r="AE591" s="18" t="str">
        <f>IFERROR(__xludf.DUMMYFUNCTION("""COMPUTED_VALUE"""),"Микс ягод лед")</f>
        <v>Микс ягод лед</v>
      </c>
      <c r="AF591" s="18" t="str">
        <f>IFERROR(__xludf.DUMMYFUNCTION("""COMPUTED_VALUE"""),"Брусничный морс")</f>
        <v>Брусничный морс</v>
      </c>
      <c r="AG591" s="18" t="str">
        <f>IFERROR(__xludf.DUMMYFUNCTION("""COMPUTED_VALUE"""),"Яблочный лимонад")</f>
        <v>Яблочный лимонад</v>
      </c>
      <c r="AH591" s="18" t="str">
        <f>IFERROR(__xludf.DUMMYFUNCTION("""COMPUTED_VALUE"""),"Лесные ягоды")</f>
        <v>Лесные ягоды</v>
      </c>
      <c r="AI591" s="18" t="str">
        <f>IFERROR(__xludf.DUMMYFUNCTION("""COMPUTED_VALUE"""),"Смородиновый лимонад")</f>
        <v>Смородиновый лимонад</v>
      </c>
      <c r="AJ591" s="18" t="str">
        <f>IFERROR(__xludf.DUMMYFUNCTION("""COMPUTED_VALUE"""),"Вишня лайм лед")</f>
        <v>Вишня лайм лед</v>
      </c>
      <c r="AK591" s="18" t="str">
        <f>IFERROR(__xludf.DUMMYFUNCTION("""COMPUTED_VALUE"""),"Лист виноград мята энергетик")</f>
        <v>Лист виноград мята энергетик</v>
      </c>
      <c r="AL591" s="18" t="str">
        <f>IFERROR(__xludf.DUMMYFUNCTION("""COMPUTED_VALUE"""),"Двойное яблоко лед")</f>
        <v>Двойное яблоко лед</v>
      </c>
      <c r="AM591" s="18" t="str">
        <f>IFERROR(__xludf.DUMMYFUNCTION("""COMPUTED_VALUE"""),"Смородиновый холс")</f>
        <v>Смородиновый холс</v>
      </c>
      <c r="AN591" s="18" t="str">
        <f>IFERROR(__xludf.DUMMYFUNCTION("""COMPUTED_VALUE"""),"Клубничное шампанское")</f>
        <v>Клубничное шампанское</v>
      </c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</row>
    <row r="592">
      <c r="A592" s="18" t="str">
        <f>IFERROR(__xludf.DUMMYFUNCTION("""COMPUTED_VALUE"""),"Арбуз Малина ")</f>
        <v>Арбуз Малина </v>
      </c>
      <c r="B592" s="18" t="str">
        <f>IFERROR(__xludf.DUMMYFUNCTION("""COMPUTED_VALUE"""),"Банан Кокос ")</f>
        <v>Банан Кокос </v>
      </c>
      <c r="C592" s="18" t="str">
        <f>IFERROR(__xludf.DUMMYFUNCTION("""COMPUTED_VALUE"""),"Барбарисовый Энергетик ")</f>
        <v>Барбарисовый Энергетик </v>
      </c>
      <c r="D592" s="18" t="str">
        <f>IFERROR(__xludf.DUMMYFUNCTION("""COMPUTED_VALUE"""),"Виноградный Энергетик")</f>
        <v>Виноградный Энергетик</v>
      </c>
      <c r="E592" s="18" t="str">
        <f>IFERROR(__xludf.DUMMYFUNCTION("""COMPUTED_VALUE"""),"Гранат Клубника ")</f>
        <v>Гранат Клубника </v>
      </c>
      <c r="F592" s="18" t="str">
        <f>IFERROR(__xludf.DUMMYFUNCTION("""COMPUTED_VALUE"""),"Гранат Смородина ")</f>
        <v>Гранат Смородина </v>
      </c>
      <c r="G592" s="18" t="str">
        <f>IFERROR(__xludf.DUMMYFUNCTION("""COMPUTED_VALUE"""),"Грейпфрутовый Швепс ")</f>
        <v>Грейпфрутовый Швепс </v>
      </c>
      <c r="H592" s="18" t="str">
        <f>IFERROR(__xludf.DUMMYFUNCTION("""COMPUTED_VALUE"""),"Земляника Драгонфрут ")</f>
        <v>Земляника Драгонфрут </v>
      </c>
      <c r="I592" s="18" t="str">
        <f>IFERROR(__xludf.DUMMYFUNCTION("""COMPUTED_VALUE"""),"Киви Личи ")</f>
        <v>Киви Личи </v>
      </c>
      <c r="J592" s="18" t="str">
        <f>IFERROR(__xludf.DUMMYFUNCTION("""COMPUTED_VALUE"""),"Киви Маракуйя Гуава ")</f>
        <v>Киви Маракуйя Гуава </v>
      </c>
      <c r="K592" s="18" t="str">
        <f>IFERROR(__xludf.DUMMYFUNCTION("""COMPUTED_VALUE"""),"Клубника Банан ")</f>
        <v>Клубника Банан </v>
      </c>
      <c r="L592" s="18" t="str">
        <f>IFERROR(__xludf.DUMMYFUNCTION("""COMPUTED_VALUE"""),"Клубника Вишня ")</f>
        <v>Клубника Вишня </v>
      </c>
      <c r="M592" s="18" t="str">
        <f>IFERROR(__xludf.DUMMYFUNCTION("""COMPUTED_VALUE"""),"Клубника Земляника ")</f>
        <v>Клубника Земляника </v>
      </c>
      <c r="N592" s="18" t="str">
        <f>IFERROR(__xludf.DUMMYFUNCTION("""COMPUTED_VALUE"""),"Клубничный Мохито ")</f>
        <v>Клубничный Мохито </v>
      </c>
      <c r="O592" s="18" t="str">
        <f>IFERROR(__xludf.DUMMYFUNCTION("""COMPUTED_VALUE"""),"Манго Грейпфрут ")</f>
        <v>Манго Грейпфрут </v>
      </c>
      <c r="P592" s="18" t="str">
        <f>IFERROR(__xludf.DUMMYFUNCTION("""COMPUTED_VALUE"""),"Манго Персик Личи ")</f>
        <v>Манго Персик Личи </v>
      </c>
      <c r="Q592" s="18" t="str">
        <f>IFERROR(__xludf.DUMMYFUNCTION("""COMPUTED_VALUE"""),"Персик Бабл Гам ")</f>
        <v>Персик Бабл Гам </v>
      </c>
      <c r="R592" s="18" t="str">
        <f>IFERROR(__xludf.DUMMYFUNCTION("""COMPUTED_VALUE"""),"Садовые Ягоды ")</f>
        <v>Садовые Ягоды </v>
      </c>
      <c r="S592" s="18" t="str">
        <f>IFERROR(__xludf.DUMMYFUNCTION("""COMPUTED_VALUE"""),"Скитлс Лимон Лайм 2")</f>
        <v>Скитлс Лимон Лайм 2</v>
      </c>
      <c r="T592" s="18" t="str">
        <f>IFERROR(__xludf.DUMMYFUNCTION("""COMPUTED_VALUE"""),"Смородина Мармелад 1")</f>
        <v>Смородина Мармелад 1</v>
      </c>
      <c r="U592" s="18" t="str">
        <f>IFERROR(__xludf.DUMMYFUNCTION("""COMPUTED_VALUE"""),"Темная Вишня 1")</f>
        <v>Темная Вишня 1</v>
      </c>
      <c r="V592" s="18" t="str">
        <f>IFERROR(__xludf.DUMMYFUNCTION("""COMPUTED_VALUE"""),"Фруктовые Пластинки 1")</f>
        <v>Фруктовые Пластинки 1</v>
      </c>
      <c r="W592" s="18" t="str">
        <f>IFERROR(__xludf.DUMMYFUNCTION("""COMPUTED_VALUE"""),"Черника Ежевика 1")</f>
        <v>Черника Ежевика 1</v>
      </c>
      <c r="X592" s="18" t="str">
        <f>IFERROR(__xludf.DUMMYFUNCTION("""COMPUTED_VALUE"""),"Черника Малина 1")</f>
        <v>Черника Малина 1</v>
      </c>
      <c r="Y592" s="18" t="str">
        <f>IFERROR(__xludf.DUMMYFUNCTION("""COMPUTED_VALUE"""),"Черника Мята 2")</f>
        <v>Черника Мята 2</v>
      </c>
      <c r="Z592" s="18" t="str">
        <f>IFERROR(__xludf.DUMMYFUNCTION("""COMPUTED_VALUE"""),"Яблоко Виноград 2")</f>
        <v>Яблоко Виноград 2</v>
      </c>
      <c r="AA592" s="18" t="str">
        <f>IFERROR(__xludf.DUMMYFUNCTION("""COMPUTED_VALUE"""),"Яблоко Малина 4")</f>
        <v>Яблоко Малина 4</v>
      </c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</row>
    <row r="593">
      <c r="A593" s="18" t="str">
        <f>IFERROR(__xludf.DUMMYFUNCTION("""COMPUTED_VALUE"""),"кислая земляника")</f>
        <v>кислая земляника</v>
      </c>
      <c r="B593" s="18" t="str">
        <f>IFERROR(__xludf.DUMMYFUNCTION("""COMPUTED_VALUE"""),"кислая фанта с черникой")</f>
        <v>кислая фанта с черникой</v>
      </c>
      <c r="C593" s="18" t="str">
        <f>IFERROR(__xludf.DUMMYFUNCTION("""COMPUTED_VALUE"""),"кислое харибо с колой и черешней")</f>
        <v>кислое харибо с колой и черешней</v>
      </c>
      <c r="D593" s="18" t="str">
        <f>IFERROR(__xludf.DUMMYFUNCTION("""COMPUTED_VALUE"""),"кислое яблочно клубничная шипучка")</f>
        <v>кислое яблочно клубничная шипучка</v>
      </c>
      <c r="E593" s="18" t="str">
        <f>IFERROR(__xludf.DUMMYFUNCTION("""COMPUTED_VALUE"""),"кислые желатинки маракуйя ананас")</f>
        <v>кислые желатинки маракуйя ананас</v>
      </c>
      <c r="F593" s="18" t="str">
        <f>IFERROR(__xludf.DUMMYFUNCTION("""COMPUTED_VALUE"""),"кислые ленточки маракуя манго")</f>
        <v>кислые ленточки маракуя манго</v>
      </c>
      <c r="G593" s="18" t="str">
        <f>IFERROR(__xludf.DUMMYFUNCTION("""COMPUTED_VALUE"""),"кислые мармеладные ягоды")</f>
        <v>кислые мармеладные ягоды</v>
      </c>
      <c r="H593" s="18" t="str">
        <f>IFERROR(__xludf.DUMMYFUNCTION("""COMPUTED_VALUE"""),"кислый виноград лайм")</f>
        <v>кислый виноград лайм</v>
      </c>
      <c r="I593" s="18" t="str">
        <f>IFERROR(__xludf.DUMMYFUNCTION("""COMPUTED_VALUE"""),"кислый грейпфрут с вишней")</f>
        <v>кислый грейпфрут с вишней</v>
      </c>
      <c r="J593" s="18" t="str">
        <f>IFERROR(__xludf.DUMMYFUNCTION("""COMPUTED_VALUE"""),"кислый леденец виноград киви яблоко")</f>
        <v>кислый леденец виноград киви яблоко</v>
      </c>
      <c r="K593" s="18" t="str">
        <f>IFERROR(__xludf.DUMMYFUNCTION("""COMPUTED_VALUE"""),"кислый лимонад арбуз лайм малина")</f>
        <v>кислый лимонад арбуз лайм малина</v>
      </c>
      <c r="L593" s="18" t="str">
        <f>IFERROR(__xludf.DUMMYFUNCTION("""COMPUTED_VALUE"""),"кислый персик клубника")</f>
        <v>кислый персик клубника</v>
      </c>
      <c r="M593" s="18" t="str">
        <f>IFERROR(__xludf.DUMMYFUNCTION("""COMPUTED_VALUE"""),"кислый яблочно лимонные колечки")</f>
        <v>кислый яблочно лимонные колечки</v>
      </c>
      <c r="N593" s="18" t="str">
        <f>IFERROR(__xludf.DUMMYFUNCTION("""COMPUTED_VALUE"""),"фанта апельсин с кислой малиной")</f>
        <v>фанта апельсин с кислой малиной</v>
      </c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</row>
    <row r="594">
      <c r="A594" s="18" t="str">
        <f>IFERROR(__xludf.DUMMYFUNCTION("""COMPUTED_VALUE"""),"кислая земляника")</f>
        <v>кислая земляника</v>
      </c>
      <c r="B594" s="18" t="str">
        <f>IFERROR(__xludf.DUMMYFUNCTION("""COMPUTED_VALUE"""),"кислая фанта с черникой")</f>
        <v>кислая фанта с черникой</v>
      </c>
      <c r="C594" s="18" t="str">
        <f>IFERROR(__xludf.DUMMYFUNCTION("""COMPUTED_VALUE"""),"кислое харибо с колой и черешней")</f>
        <v>кислое харибо с колой и черешней</v>
      </c>
      <c r="D594" s="18" t="str">
        <f>IFERROR(__xludf.DUMMYFUNCTION("""COMPUTED_VALUE"""),"кислое яблочно клубничная шипучка")</f>
        <v>кислое яблочно клубничная шипучка</v>
      </c>
      <c r="E594" s="18" t="str">
        <f>IFERROR(__xludf.DUMMYFUNCTION("""COMPUTED_VALUE"""),"кислые желатинки маракуйя ананас")</f>
        <v>кислые желатинки маракуйя ананас</v>
      </c>
      <c r="F594" s="18" t="str">
        <f>IFERROR(__xludf.DUMMYFUNCTION("""COMPUTED_VALUE"""),"кислые ленточки маракуя манго")</f>
        <v>кислые ленточки маракуя манго</v>
      </c>
      <c r="G594" s="18" t="str">
        <f>IFERROR(__xludf.DUMMYFUNCTION("""COMPUTED_VALUE"""),"кислые мармеладные ягоды")</f>
        <v>кислые мармеладные ягоды</v>
      </c>
      <c r="H594" s="18" t="str">
        <f>IFERROR(__xludf.DUMMYFUNCTION("""COMPUTED_VALUE"""),"кислый виноград лайм")</f>
        <v>кислый виноград лайм</v>
      </c>
      <c r="I594" s="18" t="str">
        <f>IFERROR(__xludf.DUMMYFUNCTION("""COMPUTED_VALUE"""),"кислый грейпфрут с вишней")</f>
        <v>кислый грейпфрут с вишней</v>
      </c>
      <c r="J594" s="18" t="str">
        <f>IFERROR(__xludf.DUMMYFUNCTION("""COMPUTED_VALUE"""),"кислый леденец виноград киви яблоко")</f>
        <v>кислый леденец виноград киви яблоко</v>
      </c>
      <c r="K594" s="18" t="str">
        <f>IFERROR(__xludf.DUMMYFUNCTION("""COMPUTED_VALUE"""),"кислый лимонад арбуз лайм малина")</f>
        <v>кислый лимонад арбуз лайм малина</v>
      </c>
      <c r="L594" s="18" t="str">
        <f>IFERROR(__xludf.DUMMYFUNCTION("""COMPUTED_VALUE"""),"кислый персик клубника")</f>
        <v>кислый персик клубника</v>
      </c>
      <c r="M594" s="18" t="str">
        <f>IFERROR(__xludf.DUMMYFUNCTION("""COMPUTED_VALUE"""),"кислый яблочно лимонные колечки")</f>
        <v>кислый яблочно лимонные колечки</v>
      </c>
      <c r="N594" s="18" t="str">
        <f>IFERROR(__xludf.DUMMYFUNCTION("""COMPUTED_VALUE"""),"фанта апельсин с кислой малиной")</f>
        <v>фанта апельсин с кислой малиной</v>
      </c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</row>
    <row r="595">
      <c r="A595" s="18" t="str">
        <f>IFERROR(__xludf.DUMMYFUNCTION("""COMPUTED_VALUE"""),"Ягодный микс")</f>
        <v>Ягодный микс</v>
      </c>
      <c r="B595" s="18" t="str">
        <f>IFERROR(__xludf.DUMMYFUNCTION("""COMPUTED_VALUE"""),"Энергетик малина")</f>
        <v>Энергетик малина</v>
      </c>
      <c r="C595" s="18" t="str">
        <f>IFERROR(__xludf.DUMMYFUNCTION("""COMPUTED_VALUE"""),"Клубника арбуз")</f>
        <v>Клубника арбуз</v>
      </c>
      <c r="D595" s="18" t="str">
        <f>IFERROR(__xludf.DUMMYFUNCTION("""COMPUTED_VALUE"""),"Ежевика малина")</f>
        <v>Ежевика малина</v>
      </c>
      <c r="E595" s="18" t="str">
        <f>IFERROR(__xludf.DUMMYFUNCTION("""COMPUTED_VALUE"""),"Голубая малина виноград")</f>
        <v>Голубая малина виноград</v>
      </c>
      <c r="F595" s="18" t="str">
        <f>IFERROR(__xludf.DUMMYFUNCTION("""COMPUTED_VALUE"""),"Вишня яблоко")</f>
        <v>Вишня яблоко</v>
      </c>
      <c r="G595" s="18" t="str">
        <f>IFERROR(__xludf.DUMMYFUNCTION("""COMPUTED_VALUE"""),"Виноград лёд")</f>
        <v>Виноград лёд</v>
      </c>
      <c r="H595" s="18" t="str">
        <f>IFERROR(__xludf.DUMMYFUNCTION("""COMPUTED_VALUE"""),"Бабл гам")</f>
        <v>Бабл гам</v>
      </c>
      <c r="I595" s="18" t="str">
        <f>IFERROR(__xludf.DUMMYFUNCTION("""COMPUTED_VALUE"""),"Энергетик лайм")</f>
        <v>Энергетик лайм</v>
      </c>
      <c r="J595" s="18" t="str">
        <f>IFERROR(__xludf.DUMMYFUNCTION("""COMPUTED_VALUE"""),"Черника смородина айс")</f>
        <v>Черника смородина айс</v>
      </c>
      <c r="K595" s="18" t="str">
        <f>IFERROR(__xludf.DUMMYFUNCTION("""COMPUTED_VALUE"""),"Мохито клубничный лёд")</f>
        <v>Мохито клубничный лёд</v>
      </c>
      <c r="L595" s="18" t="str">
        <f>IFERROR(__xludf.DUMMYFUNCTION("""COMPUTED_VALUE"""),"Черная вишня лёд")</f>
        <v>Черная вишня лёд</v>
      </c>
      <c r="M595" s="18" t="str">
        <f>IFERROR(__xludf.DUMMYFUNCTION("""COMPUTED_VALUE"""),"Ананас кокос лёд")</f>
        <v>Ананас кокос лёд</v>
      </c>
      <c r="N595" s="18" t="str">
        <f>IFERROR(__xludf.DUMMYFUNCTION("""COMPUTED_VALUE"""),"Киви лёд")</f>
        <v>Киви лёд</v>
      </c>
      <c r="O595" s="18" t="str">
        <f>IFERROR(__xludf.DUMMYFUNCTION("""COMPUTED_VALUE"""),"Кислая клюква лёд")</f>
        <v>Кислая клюква лёд</v>
      </c>
      <c r="P595" s="18" t="str">
        <f>IFERROR(__xludf.DUMMYFUNCTION("""COMPUTED_VALUE"""),"Кислый скитлс лёд")</f>
        <v>Кислый скитлс лёд</v>
      </c>
      <c r="Q595" s="18" t="str">
        <f>IFERROR(__xludf.DUMMYFUNCTION("""COMPUTED_VALUE"""),"Клубника черника лёд")</f>
        <v>Клубника черника лёд</v>
      </c>
      <c r="R595" s="18" t="str">
        <f>IFERROR(__xludf.DUMMYFUNCTION("""COMPUTED_VALUE"""),"Малина смородина лёд")</f>
        <v>Малина смородина лёд</v>
      </c>
      <c r="S595" s="18" t="str">
        <f>IFERROR(__xludf.DUMMYFUNCTION("""COMPUTED_VALUE"""),"Манго лёд")</f>
        <v>Манго лёд</v>
      </c>
      <c r="T595" s="18" t="str">
        <f>IFERROR(__xludf.DUMMYFUNCTION("""COMPUTED_VALUE"""),"Малина вишня лёд")</f>
        <v>Малина вишня лёд</v>
      </c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</row>
    <row r="596">
      <c r="A596" s="18" t="str">
        <f>IFERROR(__xludf.DUMMYFUNCTION("""COMPUTED_VALUE"""),"0.4")</f>
        <v>0.4</v>
      </c>
      <c r="B596" s="18" t="str">
        <f>IFERROR(__xludf.DUMMYFUNCTION("""COMPUTED_VALUE"""),"0.6")</f>
        <v>0.6</v>
      </c>
      <c r="C596" s="18" t="str">
        <f>IFERROR(__xludf.DUMMYFUNCTION("""COMPUTED_VALUE"""),"0.7")</f>
        <v>0.7</v>
      </c>
      <c r="D596" s="18" t="str">
        <f>IFERROR(__xludf.DUMMYFUNCTION("""COMPUTED_VALUE"""),"0.8")</f>
        <v>0.8</v>
      </c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</row>
    <row r="597">
      <c r="A597" s="18" t="str">
        <f>IFERROR(__xludf.DUMMYFUNCTION("""COMPUTED_VALUE"""),"Дыня арбуз")</f>
        <v>Дыня арбуз</v>
      </c>
      <c r="B597" s="18" t="str">
        <f>IFERROR(__xludf.DUMMYFUNCTION("""COMPUTED_VALUE"""),"Клубника киви мороженное")</f>
        <v>Клубника киви мороженное</v>
      </c>
      <c r="C597" s="18" t="str">
        <f>IFERROR(__xludf.DUMMYFUNCTION("""COMPUTED_VALUE"""),"Черника")</f>
        <v>Черника</v>
      </c>
      <c r="D597" s="18" t="str">
        <f>IFERROR(__xludf.DUMMYFUNCTION("""COMPUTED_VALUE"""),"Манго маракуйя ананас")</f>
        <v>Манго маракуйя ананас</v>
      </c>
      <c r="E597" s="18" t="str">
        <f>IFERROR(__xludf.DUMMYFUNCTION("""COMPUTED_VALUE"""),"Ягодная фрутелла")</f>
        <v>Ягодная фрутелла</v>
      </c>
      <c r="F597" s="18" t="str">
        <f>IFERROR(__xludf.DUMMYFUNCTION("""COMPUTED_VALUE"""),"Банан")</f>
        <v>Банан</v>
      </c>
      <c r="G597" s="18" t="str">
        <f>IFERROR(__xludf.DUMMYFUNCTION("""COMPUTED_VALUE"""),"Яблоко")</f>
        <v>Яблоко</v>
      </c>
      <c r="H597" s="18" t="str">
        <f>IFERROR(__xludf.DUMMYFUNCTION("""COMPUTED_VALUE"""),"Энергетик")</f>
        <v>Энергетик</v>
      </c>
      <c r="I597" s="18" t="str">
        <f>IFERROR(__xludf.DUMMYFUNCTION("""COMPUTED_VALUE"""),"Клубника земляника")</f>
        <v>Клубника земляника</v>
      </c>
      <c r="J597" s="18" t="str">
        <f>IFERROR(__xludf.DUMMYFUNCTION("""COMPUTED_VALUE"""),"Арбуз мята")</f>
        <v>Арбуз мята</v>
      </c>
      <c r="K597" s="18" t="str">
        <f>IFERROR(__xludf.DUMMYFUNCTION("""COMPUTED_VALUE"""),"Шоколад вишня")</f>
        <v>Шоколад вишня</v>
      </c>
      <c r="L597" s="18" t="str">
        <f>IFERROR(__xludf.DUMMYFUNCTION("""COMPUTED_VALUE"""),"Лимонный мармелад с посыпкой")</f>
        <v>Лимонный мармелад с посыпкой</v>
      </c>
      <c r="M597" s="18" t="str">
        <f>IFERROR(__xludf.DUMMYFUNCTION("""COMPUTED_VALUE"""),"Десерт клубник лимон")</f>
        <v>Десерт клубник лимон</v>
      </c>
      <c r="N597" s="18" t="str">
        <f>IFERROR(__xludf.DUMMYFUNCTION("""COMPUTED_VALUE"""),"Кола вишня")</f>
        <v>Кола вишня</v>
      </c>
      <c r="O597" s="18" t="str">
        <f>IFERROR(__xludf.DUMMYFUNCTION("""COMPUTED_VALUE"""),"Черничный йогурт")</f>
        <v>Черничный йогурт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</row>
    <row r="634">
      <c r="A634" s="18" t="str">
        <f>IFERROR(__xludf.DUMMYFUNCTION("""COMPUTED_VALUE"""),"Ягодный микс")</f>
        <v>Ягодный микс</v>
      </c>
      <c r="B634" s="18" t="str">
        <f>IFERROR(__xludf.DUMMYFUNCTION("""COMPUTED_VALUE"""),"Энергетик малина")</f>
        <v>Энергетик малина</v>
      </c>
      <c r="C634" s="18" t="str">
        <f>IFERROR(__xludf.DUMMYFUNCTION("""COMPUTED_VALUE"""),"Клубника арбуз")</f>
        <v>Клубника арбуз</v>
      </c>
      <c r="D634" s="18" t="str">
        <f>IFERROR(__xludf.DUMMYFUNCTION("""COMPUTED_VALUE"""),"Ежевика малина")</f>
        <v>Ежевика малина</v>
      </c>
      <c r="E634" s="18" t="str">
        <f>IFERROR(__xludf.DUMMYFUNCTION("""COMPUTED_VALUE"""),"Голубая малина виноград")</f>
        <v>Голубая малина виноград</v>
      </c>
      <c r="F634" s="18" t="str">
        <f>IFERROR(__xludf.DUMMYFUNCTION("""COMPUTED_VALUE"""),"Вишня яблоко")</f>
        <v>Вишня яблоко</v>
      </c>
      <c r="G634" s="18" t="str">
        <f>IFERROR(__xludf.DUMMYFUNCTION("""COMPUTED_VALUE"""),"Виноград лёд")</f>
        <v>Виноград лёд</v>
      </c>
      <c r="H634" s="18" t="str">
        <f>IFERROR(__xludf.DUMMYFUNCTION("""COMPUTED_VALUE"""),"Бабл гам")</f>
        <v>Бабл гам</v>
      </c>
      <c r="I634" s="18" t="str">
        <f>IFERROR(__xludf.DUMMYFUNCTION("""COMPUTED_VALUE"""),"Энергетик лайм")</f>
        <v>Энергетик лайм</v>
      </c>
      <c r="J634" s="18" t="str">
        <f>IFERROR(__xludf.DUMMYFUNCTION("""COMPUTED_VALUE"""),"Черника смородина айс")</f>
        <v>Черника смородина айс</v>
      </c>
      <c r="K634" s="18" t="str">
        <f>IFERROR(__xludf.DUMMYFUNCTION("""COMPUTED_VALUE"""),"Мохито клубничный лёд")</f>
        <v>Мохито клубничный лёд</v>
      </c>
      <c r="L634" s="18" t="str">
        <f>IFERROR(__xludf.DUMMYFUNCTION("""COMPUTED_VALUE"""),"Черная вишня лёд")</f>
        <v>Черная вишня лёд</v>
      </c>
      <c r="M634" s="18" t="str">
        <f>IFERROR(__xludf.DUMMYFUNCTION("""COMPUTED_VALUE"""),"Ананас кокос лёд")</f>
        <v>Ананас кокос лёд</v>
      </c>
      <c r="N634" s="18" t="str">
        <f>IFERROR(__xludf.DUMMYFUNCTION("""COMPUTED_VALUE"""),"Киви лёд")</f>
        <v>Киви лёд</v>
      </c>
      <c r="O634" s="18" t="str">
        <f>IFERROR(__xludf.DUMMYFUNCTION("""COMPUTED_VALUE"""),"Кислая клюква лёд")</f>
        <v>Кислая клюква лёд</v>
      </c>
      <c r="P634" s="18" t="str">
        <f>IFERROR(__xludf.DUMMYFUNCTION("""COMPUTED_VALUE"""),"Кислый скитлс лёд")</f>
        <v>Кислый скитлс лёд</v>
      </c>
      <c r="Q634" s="18" t="str">
        <f>IFERROR(__xludf.DUMMYFUNCTION("""COMPUTED_VALUE"""),"Клубника черника лёд")</f>
        <v>Клубника черника лёд</v>
      </c>
      <c r="R634" s="18" t="str">
        <f>IFERROR(__xludf.DUMMYFUNCTION("""COMPUTED_VALUE"""),"Малина смородина лёд")</f>
        <v>Малина смородина лёд</v>
      </c>
      <c r="S634" s="18" t="str">
        <f>IFERROR(__xludf.DUMMYFUNCTION("""COMPUTED_VALUE"""),"Манго лёд")</f>
        <v>Манго лёд</v>
      </c>
      <c r="T634" s="18" t="str">
        <f>IFERROR(__xludf.DUMMYFUNCTION("""COMPUTED_VALUE"""),"Малина вишня лёд")</f>
        <v>Малина вишня лёд</v>
      </c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</row>
    <row r="635">
      <c r="A635" s="18" t="str">
        <f>IFERROR(__xludf.DUMMYFUNCTION("""COMPUTED_VALUE"""),"0.4")</f>
        <v>0.4</v>
      </c>
      <c r="B635" s="18" t="str">
        <f>IFERROR(__xludf.DUMMYFUNCTION("""COMPUTED_VALUE"""),"0.6")</f>
        <v>0.6</v>
      </c>
      <c r="C635" s="18" t="str">
        <f>IFERROR(__xludf.DUMMYFUNCTION("""COMPUTED_VALUE"""),"0.7")</f>
        <v>0.7</v>
      </c>
      <c r="D635" s="18" t="str">
        <f>IFERROR(__xludf.DUMMYFUNCTION("""COMPUTED_VALUE"""),"0.8")</f>
        <v>0.8</v>
      </c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</row>
    <row r="636">
      <c r="A636" s="18" t="str">
        <f>IFERROR(__xludf.DUMMYFUNCTION("""COMPUTED_VALUE"""),"Арбуз Малина ")</f>
        <v>Арбуз Малина </v>
      </c>
      <c r="B636" s="18" t="str">
        <f>IFERROR(__xludf.DUMMYFUNCTION("""COMPUTED_VALUE"""),"Банан Кокос ")</f>
        <v>Банан Кокос </v>
      </c>
      <c r="C636" s="18" t="str">
        <f>IFERROR(__xludf.DUMMYFUNCTION("""COMPUTED_VALUE"""),"Барбарисовый Энергетик ")</f>
        <v>Барбарисовый Энергетик </v>
      </c>
      <c r="D636" s="18" t="str">
        <f>IFERROR(__xludf.DUMMYFUNCTION("""COMPUTED_VALUE"""),"Виноградный Энергетик")</f>
        <v>Виноградный Энергетик</v>
      </c>
      <c r="E636" s="18" t="str">
        <f>IFERROR(__xludf.DUMMYFUNCTION("""COMPUTED_VALUE"""),"Гранат Клубника ")</f>
        <v>Гранат Клубника </v>
      </c>
      <c r="F636" s="18" t="str">
        <f>IFERROR(__xludf.DUMMYFUNCTION("""COMPUTED_VALUE"""),"Гранат Смородина ")</f>
        <v>Гранат Смородина </v>
      </c>
      <c r="G636" s="18" t="str">
        <f>IFERROR(__xludf.DUMMYFUNCTION("""COMPUTED_VALUE"""),"Грейпфрутовый Швепс ")</f>
        <v>Грейпфрутовый Швепс </v>
      </c>
      <c r="H636" s="18" t="str">
        <f>IFERROR(__xludf.DUMMYFUNCTION("""COMPUTED_VALUE"""),"Земляника Драгонфрут ")</f>
        <v>Земляника Драгонфрут </v>
      </c>
      <c r="I636" s="18" t="str">
        <f>IFERROR(__xludf.DUMMYFUNCTION("""COMPUTED_VALUE"""),"Киви Личи ")</f>
        <v>Киви Личи </v>
      </c>
      <c r="J636" s="18" t="str">
        <f>IFERROR(__xludf.DUMMYFUNCTION("""COMPUTED_VALUE"""),"Киви Маракуйя Гуава ")</f>
        <v>Киви Маракуйя Гуава </v>
      </c>
      <c r="K636" s="18" t="str">
        <f>IFERROR(__xludf.DUMMYFUNCTION("""COMPUTED_VALUE"""),"Клубника Банан ")</f>
        <v>Клубника Банан </v>
      </c>
      <c r="L636" s="18" t="str">
        <f>IFERROR(__xludf.DUMMYFUNCTION("""COMPUTED_VALUE"""),"Клубника Вишня ")</f>
        <v>Клубника Вишня </v>
      </c>
      <c r="M636" s="18" t="str">
        <f>IFERROR(__xludf.DUMMYFUNCTION("""COMPUTED_VALUE"""),"Клубника Земляника ")</f>
        <v>Клубника Земляника </v>
      </c>
      <c r="N636" s="18" t="str">
        <f>IFERROR(__xludf.DUMMYFUNCTION("""COMPUTED_VALUE"""),"Клубничный Мохито ")</f>
        <v>Клубничный Мохито </v>
      </c>
      <c r="O636" s="18" t="str">
        <f>IFERROR(__xludf.DUMMYFUNCTION("""COMPUTED_VALUE"""),"Манго Грейпфрут ")</f>
        <v>Манго Грейпфрут </v>
      </c>
      <c r="P636" s="18" t="str">
        <f>IFERROR(__xludf.DUMMYFUNCTION("""COMPUTED_VALUE"""),"Манго Персик Личи ")</f>
        <v>Манго Персик Личи </v>
      </c>
      <c r="Q636" s="18" t="str">
        <f>IFERROR(__xludf.DUMMYFUNCTION("""COMPUTED_VALUE"""),"Персик Бабл Гам ")</f>
        <v>Персик Бабл Гам </v>
      </c>
      <c r="R636" s="18" t="str">
        <f>IFERROR(__xludf.DUMMYFUNCTION("""COMPUTED_VALUE"""),"Садовые Ягоды ")</f>
        <v>Садовые Ягоды </v>
      </c>
      <c r="S636" s="18" t="str">
        <f>IFERROR(__xludf.DUMMYFUNCTION("""COMPUTED_VALUE"""),"Скитлс Лимон Лайм 2")</f>
        <v>Скитлс Лимон Лайм 2</v>
      </c>
      <c r="T636" s="18" t="str">
        <f>IFERROR(__xludf.DUMMYFUNCTION("""COMPUTED_VALUE"""),"Смородина Мармелад 1")</f>
        <v>Смородина Мармелад 1</v>
      </c>
      <c r="U636" s="18" t="str">
        <f>IFERROR(__xludf.DUMMYFUNCTION("""COMPUTED_VALUE"""),"Темная Вишня 1")</f>
        <v>Темная Вишня 1</v>
      </c>
      <c r="V636" s="18" t="str">
        <f>IFERROR(__xludf.DUMMYFUNCTION("""COMPUTED_VALUE"""),"Фруктовые Пластинки 1")</f>
        <v>Фруктовые Пластинки 1</v>
      </c>
      <c r="W636" s="18" t="str">
        <f>IFERROR(__xludf.DUMMYFUNCTION("""COMPUTED_VALUE"""),"Черника Ежевика 1")</f>
        <v>Черника Ежевика 1</v>
      </c>
      <c r="X636" s="18" t="str">
        <f>IFERROR(__xludf.DUMMYFUNCTION("""COMPUTED_VALUE"""),"Черника Малина 1")</f>
        <v>Черника Малина 1</v>
      </c>
      <c r="Y636" s="18" t="str">
        <f>IFERROR(__xludf.DUMMYFUNCTION("""COMPUTED_VALUE"""),"Черника Мята 2")</f>
        <v>Черника Мята 2</v>
      </c>
      <c r="Z636" s="18" t="str">
        <f>IFERROR(__xludf.DUMMYFUNCTION("""COMPUTED_VALUE"""),"Яблоко Виноград 2")</f>
        <v>Яблоко Виноград 2</v>
      </c>
      <c r="AA636" s="18" t="str">
        <f>IFERROR(__xludf.DUMMYFUNCTION("""COMPUTED_VALUE"""),"Яблоко Малина 4")</f>
        <v>Яблоко Малина 4</v>
      </c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</row>
    <row r="637">
      <c r="A637" s="18" t="str">
        <f>IFERROR(__xludf.DUMMYFUNCTION("""COMPUTED_VALUE"""),"Ягодный микс")</f>
        <v>Ягодный микс</v>
      </c>
      <c r="B637" s="18" t="str">
        <f>IFERROR(__xludf.DUMMYFUNCTION("""COMPUTED_VALUE"""),"Энергетик малина")</f>
        <v>Энергетик малина</v>
      </c>
      <c r="C637" s="18" t="str">
        <f>IFERROR(__xludf.DUMMYFUNCTION("""COMPUTED_VALUE"""),"Клубника арбуз")</f>
        <v>Клубника арбуз</v>
      </c>
      <c r="D637" s="18" t="str">
        <f>IFERROR(__xludf.DUMMYFUNCTION("""COMPUTED_VALUE"""),"Ежевика малина")</f>
        <v>Ежевика малина</v>
      </c>
      <c r="E637" s="18" t="str">
        <f>IFERROR(__xludf.DUMMYFUNCTION("""COMPUTED_VALUE"""),"Голубая малина виноград")</f>
        <v>Голубая малина виноград</v>
      </c>
      <c r="F637" s="18" t="str">
        <f>IFERROR(__xludf.DUMMYFUNCTION("""COMPUTED_VALUE"""),"Вишня яблоко")</f>
        <v>Вишня яблоко</v>
      </c>
      <c r="G637" s="18" t="str">
        <f>IFERROR(__xludf.DUMMYFUNCTION("""COMPUTED_VALUE"""),"Виноград лёд")</f>
        <v>Виноград лёд</v>
      </c>
      <c r="H637" s="18" t="str">
        <f>IFERROR(__xludf.DUMMYFUNCTION("""COMPUTED_VALUE"""),"Бабл гам")</f>
        <v>Бабл гам</v>
      </c>
      <c r="I637" s="18" t="str">
        <f>IFERROR(__xludf.DUMMYFUNCTION("""COMPUTED_VALUE"""),"Энергетик лайм")</f>
        <v>Энергетик лайм</v>
      </c>
      <c r="J637" s="18" t="str">
        <f>IFERROR(__xludf.DUMMYFUNCTION("""COMPUTED_VALUE"""),"Черника смородина айс")</f>
        <v>Черника смородина айс</v>
      </c>
      <c r="K637" s="18" t="str">
        <f>IFERROR(__xludf.DUMMYFUNCTION("""COMPUTED_VALUE"""),"Мохито клубничный лёд")</f>
        <v>Мохито клубничный лёд</v>
      </c>
      <c r="L637" s="18" t="str">
        <f>IFERROR(__xludf.DUMMYFUNCTION("""COMPUTED_VALUE"""),"Черная вишня лёд")</f>
        <v>Черная вишня лёд</v>
      </c>
      <c r="M637" s="18" t="str">
        <f>IFERROR(__xludf.DUMMYFUNCTION("""COMPUTED_VALUE"""),"Ананас кокос лёд")</f>
        <v>Ананас кокос лёд</v>
      </c>
      <c r="N637" s="18" t="str">
        <f>IFERROR(__xludf.DUMMYFUNCTION("""COMPUTED_VALUE"""),"Киви лёд")</f>
        <v>Киви лёд</v>
      </c>
      <c r="O637" s="18" t="str">
        <f>IFERROR(__xludf.DUMMYFUNCTION("""COMPUTED_VALUE"""),"Кислая клюква лёд")</f>
        <v>Кислая клюква лёд</v>
      </c>
      <c r="P637" s="18" t="str">
        <f>IFERROR(__xludf.DUMMYFUNCTION("""COMPUTED_VALUE"""),"Кислый скитлс лёд")</f>
        <v>Кислый скитлс лёд</v>
      </c>
      <c r="Q637" s="18" t="str">
        <f>IFERROR(__xludf.DUMMYFUNCTION("""COMPUTED_VALUE"""),"Клубника черника лёд")</f>
        <v>Клубника черника лёд</v>
      </c>
      <c r="R637" s="18" t="str">
        <f>IFERROR(__xludf.DUMMYFUNCTION("""COMPUTED_VALUE"""),"Малина смородина лёд")</f>
        <v>Малина смородина лёд</v>
      </c>
      <c r="S637" s="18" t="str">
        <f>IFERROR(__xludf.DUMMYFUNCTION("""COMPUTED_VALUE"""),"Манго лёд")</f>
        <v>Манго лёд</v>
      </c>
      <c r="T637" s="18" t="str">
        <f>IFERROR(__xludf.DUMMYFUNCTION("""COMPUTED_VALUE"""),"Малина вишня лёд")</f>
        <v>Малина вишня лёд</v>
      </c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</row>
    <row r="638">
      <c r="A638" s="18" t="str">
        <f>IFERROR(__xludf.DUMMYFUNCTION("""COMPUTED_VALUE"""),"Ананас киви")</f>
        <v>Ананас киви</v>
      </c>
      <c r="B638" s="18" t="str">
        <f>IFERROR(__xludf.DUMMYFUNCTION("""COMPUTED_VALUE"""),"Арбузный смузи")</f>
        <v>Арбузный смузи</v>
      </c>
      <c r="C638" s="18" t="str">
        <f>IFERROR(__xludf.DUMMYFUNCTION("""COMPUTED_VALUE"""),"Виноградная фанта")</f>
        <v>Виноградная фанта</v>
      </c>
      <c r="D638" s="18" t="str">
        <f>IFERROR(__xludf.DUMMYFUNCTION("""COMPUTED_VALUE"""),"Вишневый морс")</f>
        <v>Вишневый морс</v>
      </c>
      <c r="E638" s="18" t="str">
        <f>IFERROR(__xludf.DUMMYFUNCTION("""COMPUTED_VALUE"""),"Гранатовый мармелад")</f>
        <v>Гранатовый мармелад</v>
      </c>
      <c r="F638" s="18" t="str">
        <f>IFERROR(__xludf.DUMMYFUNCTION("""COMPUTED_VALUE"""),"Грейпфрут киви")</f>
        <v>Грейпфрут киви</v>
      </c>
      <c r="G638" s="18" t="str">
        <f>IFERROR(__xludf.DUMMYFUNCTION("""COMPUTED_VALUE"""),"Ежевика мята")</f>
        <v>Ежевика мята</v>
      </c>
      <c r="H638" s="18" t="str">
        <f>IFERROR(__xludf.DUMMYFUNCTION("""COMPUTED_VALUE"""),"Киви манго")</f>
        <v>Киви манго</v>
      </c>
      <c r="I638" s="18" t="str">
        <f>IFERROR(__xludf.DUMMYFUNCTION("""COMPUTED_VALUE"""),"Клубника манго")</f>
        <v>Клубника манго</v>
      </c>
      <c r="J638" s="18" t="str">
        <f>IFERROR(__xludf.DUMMYFUNCTION("""COMPUTED_VALUE"""),"черника грейфрут ")</f>
        <v>черника грейфрут </v>
      </c>
      <c r="K638" s="18" t="str">
        <f>IFERROR(__xludf.DUMMYFUNCTION("""COMPUTED_VALUE"""),"Малина лайм")</f>
        <v>Малина лайм</v>
      </c>
      <c r="L638" s="18" t="str">
        <f>IFERROR(__xludf.DUMMYFUNCTION("""COMPUTED_VALUE"""),"Манго арбуз ")</f>
        <v>Манго арбуз </v>
      </c>
      <c r="M638" s="18" t="str">
        <f>IFERROR(__xludf.DUMMYFUNCTION("""COMPUTED_VALUE"""),"Малиновый чай с жасмином")</f>
        <v>Малиновый чай с жасмином</v>
      </c>
      <c r="N638" s="18" t="str">
        <f>IFERROR(__xludf.DUMMYFUNCTION("""COMPUTED_VALUE"""),"малина  апельсин ")</f>
        <v>малина  апельсин </v>
      </c>
      <c r="O638" s="18" t="str">
        <f>IFERROR(__xludf.DUMMYFUNCTION("""COMPUTED_VALUE"""),"Манго апельсин")</f>
        <v>Манго апельсин</v>
      </c>
      <c r="P638" s="18" t="str">
        <f>IFERROR(__xludf.DUMMYFUNCTION("""COMPUTED_VALUE"""),"Ред булл")</f>
        <v>Ред булл</v>
      </c>
      <c r="Q638" s="18" t="str">
        <f>IFERROR(__xludf.DUMMYFUNCTION("""COMPUTED_VALUE"""),"Спрайт")</f>
        <v>Спрайт</v>
      </c>
      <c r="R638" s="18" t="str">
        <f>IFERROR(__xludf.DUMMYFUNCTION("""COMPUTED_VALUE"""),"ананас клюква ")</f>
        <v>ананас клюква </v>
      </c>
      <c r="S638" s="18" t="str">
        <f>IFERROR(__xludf.DUMMYFUNCTION("""COMPUTED_VALUE"""),"Тархун")</f>
        <v>Тархун</v>
      </c>
      <c r="T638" s="18" t="str">
        <f>IFERROR(__xludf.DUMMYFUNCTION("""COMPUTED_VALUE"""),"алоэ Виноград ")</f>
        <v>алоэ Виноград </v>
      </c>
      <c r="U638" s="18" t="str">
        <f>IFERROR(__xludf.DUMMYFUNCTION("""COMPUTED_VALUE"""),"Фруктовая жвачка")</f>
        <v>Фруктовая жвачка</v>
      </c>
      <c r="V638" s="18" t="str">
        <f>IFERROR(__xludf.DUMMYFUNCTION("""COMPUTED_VALUE"""),"Холодная кола")</f>
        <v>Холодная кола</v>
      </c>
      <c r="W638" s="18" t="str">
        <f>IFERROR(__xludf.DUMMYFUNCTION("""COMPUTED_VALUE"""),"Черная смородина клюква")</f>
        <v>Черная смородина клюква</v>
      </c>
      <c r="X638" s="18" t="str">
        <f>IFERROR(__xludf.DUMMYFUNCTION("""COMPUTED_VALUE"""),"Черника арбуз")</f>
        <v>Черника арбуз</v>
      </c>
      <c r="Y638" s="18" t="str">
        <f>IFERROR(__xludf.DUMMYFUNCTION("""COMPUTED_VALUE"""),"Яблоко черника")</f>
        <v>Яблоко черника</v>
      </c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</row>
    <row r="639">
      <c r="A639" s="18" t="str">
        <f>IFERROR(__xludf.DUMMYFUNCTION("""COMPUTED_VALUE"""),"0.4")</f>
        <v>0.4</v>
      </c>
      <c r="B639" s="18" t="str">
        <f>IFERROR(__xludf.DUMMYFUNCTION("""COMPUTED_VALUE"""),"0.6")</f>
        <v>0.6</v>
      </c>
      <c r="C639" s="18" t="str">
        <f>IFERROR(__xludf.DUMMYFUNCTION("""COMPUTED_VALUE"""),"0.7")</f>
        <v>0.7</v>
      </c>
      <c r="D639" s="18" t="str">
        <f>IFERROR(__xludf.DUMMYFUNCTION("""COMPUTED_VALUE"""),"0.8")</f>
        <v>0.8</v>
      </c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</row>
    <row r="640">
      <c r="A640" s="18" t="str">
        <f>IFERROR(__xludf.DUMMYFUNCTION("""COMPUTED_VALUE"""),"Ягодный микс")</f>
        <v>Ягодный микс</v>
      </c>
      <c r="B640" s="18" t="str">
        <f>IFERROR(__xludf.DUMMYFUNCTION("""COMPUTED_VALUE"""),"Энергетик малина")</f>
        <v>Энергетик малина</v>
      </c>
      <c r="C640" s="18" t="str">
        <f>IFERROR(__xludf.DUMMYFUNCTION("""COMPUTED_VALUE"""),"Клубника арбуз")</f>
        <v>Клубника арбуз</v>
      </c>
      <c r="D640" s="18" t="str">
        <f>IFERROR(__xludf.DUMMYFUNCTION("""COMPUTED_VALUE"""),"Ежевика малина")</f>
        <v>Ежевика малина</v>
      </c>
      <c r="E640" s="18" t="str">
        <f>IFERROR(__xludf.DUMMYFUNCTION("""COMPUTED_VALUE"""),"Голубая малина виноград")</f>
        <v>Голубая малина виноград</v>
      </c>
      <c r="F640" s="18" t="str">
        <f>IFERROR(__xludf.DUMMYFUNCTION("""COMPUTED_VALUE"""),"Вишня яблоко")</f>
        <v>Вишня яблоко</v>
      </c>
      <c r="G640" s="18" t="str">
        <f>IFERROR(__xludf.DUMMYFUNCTION("""COMPUTED_VALUE"""),"Виноград лёд")</f>
        <v>Виноград лёд</v>
      </c>
      <c r="H640" s="18" t="str">
        <f>IFERROR(__xludf.DUMMYFUNCTION("""COMPUTED_VALUE"""),"Бабл гам")</f>
        <v>Бабл гам</v>
      </c>
      <c r="I640" s="18" t="str">
        <f>IFERROR(__xludf.DUMMYFUNCTION("""COMPUTED_VALUE"""),"Энергетик лайм")</f>
        <v>Энергетик лайм</v>
      </c>
      <c r="J640" s="18" t="str">
        <f>IFERROR(__xludf.DUMMYFUNCTION("""COMPUTED_VALUE"""),"Черника смородина айс")</f>
        <v>Черника смородина айс</v>
      </c>
      <c r="K640" s="18" t="str">
        <f>IFERROR(__xludf.DUMMYFUNCTION("""COMPUTED_VALUE"""),"Мохито клубничный лёд")</f>
        <v>Мохито клубничный лёд</v>
      </c>
      <c r="L640" s="18" t="str">
        <f>IFERROR(__xludf.DUMMYFUNCTION("""COMPUTED_VALUE"""),"Черная вишня лёд")</f>
        <v>Черная вишня лёд</v>
      </c>
      <c r="M640" s="18" t="str">
        <f>IFERROR(__xludf.DUMMYFUNCTION("""COMPUTED_VALUE"""),"Ананас кокос лёд")</f>
        <v>Ананас кокос лёд</v>
      </c>
      <c r="N640" s="18" t="str">
        <f>IFERROR(__xludf.DUMMYFUNCTION("""COMPUTED_VALUE"""),"Киви лёд")</f>
        <v>Киви лёд</v>
      </c>
      <c r="O640" s="18" t="str">
        <f>IFERROR(__xludf.DUMMYFUNCTION("""COMPUTED_VALUE"""),"Кислая клюква лёд")</f>
        <v>Кислая клюква лёд</v>
      </c>
      <c r="P640" s="18" t="str">
        <f>IFERROR(__xludf.DUMMYFUNCTION("""COMPUTED_VALUE"""),"Кислый скитлс лёд")</f>
        <v>Кислый скитлс лёд</v>
      </c>
      <c r="Q640" s="18" t="str">
        <f>IFERROR(__xludf.DUMMYFUNCTION("""COMPUTED_VALUE"""),"Клубника черника лёд")</f>
        <v>Клубника черника лёд</v>
      </c>
      <c r="R640" s="18" t="str">
        <f>IFERROR(__xludf.DUMMYFUNCTION("""COMPUTED_VALUE"""),"Малина смородина лёд")</f>
        <v>Малина смородина лёд</v>
      </c>
      <c r="S640" s="18" t="str">
        <f>IFERROR(__xludf.DUMMYFUNCTION("""COMPUTED_VALUE"""),"Манго лёд")</f>
        <v>Манго лёд</v>
      </c>
      <c r="T640" s="18" t="str">
        <f>IFERROR(__xludf.DUMMYFUNCTION("""COMPUTED_VALUE"""),"Малина вишня лёд")</f>
        <v>Малина вишня лёд</v>
      </c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</row>
    <row r="641">
      <c r="A641" s="18" t="str">
        <f>IFERROR(__xludf.DUMMYFUNCTION("""COMPUTED_VALUE"""),"Ананас киви")</f>
        <v>Ананас киви</v>
      </c>
      <c r="B641" s="18" t="str">
        <f>IFERROR(__xludf.DUMMYFUNCTION("""COMPUTED_VALUE"""),"Арбузный смузи")</f>
        <v>Арбузный смузи</v>
      </c>
      <c r="C641" s="18" t="str">
        <f>IFERROR(__xludf.DUMMYFUNCTION("""COMPUTED_VALUE"""),"Виноградная фанта")</f>
        <v>Виноградная фанта</v>
      </c>
      <c r="D641" s="18" t="str">
        <f>IFERROR(__xludf.DUMMYFUNCTION("""COMPUTED_VALUE"""),"Вишневый морс")</f>
        <v>Вишневый морс</v>
      </c>
      <c r="E641" s="18" t="str">
        <f>IFERROR(__xludf.DUMMYFUNCTION("""COMPUTED_VALUE"""),"Гранатовый мармелад")</f>
        <v>Гранатовый мармелад</v>
      </c>
      <c r="F641" s="18" t="str">
        <f>IFERROR(__xludf.DUMMYFUNCTION("""COMPUTED_VALUE"""),"Грейпфрут киви")</f>
        <v>Грейпфрут киви</v>
      </c>
      <c r="G641" s="18" t="str">
        <f>IFERROR(__xludf.DUMMYFUNCTION("""COMPUTED_VALUE"""),"Ежевика мята")</f>
        <v>Ежевика мята</v>
      </c>
      <c r="H641" s="18" t="str">
        <f>IFERROR(__xludf.DUMMYFUNCTION("""COMPUTED_VALUE"""),"Киви манго")</f>
        <v>Киви манго</v>
      </c>
      <c r="I641" s="18" t="str">
        <f>IFERROR(__xludf.DUMMYFUNCTION("""COMPUTED_VALUE"""),"Клубника манго")</f>
        <v>Клубника манго</v>
      </c>
      <c r="J641" s="18" t="str">
        <f>IFERROR(__xludf.DUMMYFUNCTION("""COMPUTED_VALUE"""),"черника грейфрут ")</f>
        <v>черника грейфрут </v>
      </c>
      <c r="K641" s="18" t="str">
        <f>IFERROR(__xludf.DUMMYFUNCTION("""COMPUTED_VALUE"""),"Малина лайм")</f>
        <v>Малина лайм</v>
      </c>
      <c r="L641" s="18" t="str">
        <f>IFERROR(__xludf.DUMMYFUNCTION("""COMPUTED_VALUE"""),"Манго арбуз ")</f>
        <v>Манго арбуз </v>
      </c>
      <c r="M641" s="18" t="str">
        <f>IFERROR(__xludf.DUMMYFUNCTION("""COMPUTED_VALUE"""),"Малиновый чай с жасмином")</f>
        <v>Малиновый чай с жасмином</v>
      </c>
      <c r="N641" s="18" t="str">
        <f>IFERROR(__xludf.DUMMYFUNCTION("""COMPUTED_VALUE"""),"малина  апельсин ")</f>
        <v>малина  апельсин </v>
      </c>
      <c r="O641" s="18" t="str">
        <f>IFERROR(__xludf.DUMMYFUNCTION("""COMPUTED_VALUE"""),"Манго апельсин")</f>
        <v>Манго апельсин</v>
      </c>
      <c r="P641" s="18" t="str">
        <f>IFERROR(__xludf.DUMMYFUNCTION("""COMPUTED_VALUE"""),"Ред булл")</f>
        <v>Ред булл</v>
      </c>
      <c r="Q641" s="18" t="str">
        <f>IFERROR(__xludf.DUMMYFUNCTION("""COMPUTED_VALUE"""),"Спрайт")</f>
        <v>Спрайт</v>
      </c>
      <c r="R641" s="18" t="str">
        <f>IFERROR(__xludf.DUMMYFUNCTION("""COMPUTED_VALUE"""),"ананас клюква ")</f>
        <v>ананас клюква </v>
      </c>
      <c r="S641" s="18" t="str">
        <f>IFERROR(__xludf.DUMMYFUNCTION("""COMPUTED_VALUE"""),"Тархун")</f>
        <v>Тархун</v>
      </c>
      <c r="T641" s="18" t="str">
        <f>IFERROR(__xludf.DUMMYFUNCTION("""COMPUTED_VALUE"""),"алоэ Виноград ")</f>
        <v>алоэ Виноград </v>
      </c>
      <c r="U641" s="18" t="str">
        <f>IFERROR(__xludf.DUMMYFUNCTION("""COMPUTED_VALUE"""),"Фруктовая жвачка")</f>
        <v>Фруктовая жвачка</v>
      </c>
      <c r="V641" s="18" t="str">
        <f>IFERROR(__xludf.DUMMYFUNCTION("""COMPUTED_VALUE"""),"Холодная кола")</f>
        <v>Холодная кола</v>
      </c>
      <c r="W641" s="18" t="str">
        <f>IFERROR(__xludf.DUMMYFUNCTION("""COMPUTED_VALUE"""),"Черная смородина клюква")</f>
        <v>Черная смородина клюква</v>
      </c>
      <c r="X641" s="18" t="str">
        <f>IFERROR(__xludf.DUMMYFUNCTION("""COMPUTED_VALUE"""),"Черника арбуз")</f>
        <v>Черника арбуз</v>
      </c>
      <c r="Y641" s="18" t="str">
        <f>IFERROR(__xludf.DUMMYFUNCTION("""COMPUTED_VALUE"""),"Яблоко черника")</f>
        <v>Яблоко черника</v>
      </c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</row>
    <row r="642">
      <c r="A642" s="18" t="str">
        <f>IFERROR(__xludf.DUMMYFUNCTION("""COMPUTED_VALUE"""),"0.4")</f>
        <v>0.4</v>
      </c>
      <c r="B642" s="18" t="str">
        <f>IFERROR(__xludf.DUMMYFUNCTION("""COMPUTED_VALUE"""),"0.6")</f>
        <v>0.6</v>
      </c>
      <c r="C642" s="18" t="str">
        <f>IFERROR(__xludf.DUMMYFUNCTION("""COMPUTED_VALUE"""),"0.7")</f>
        <v>0.7</v>
      </c>
      <c r="D642" s="18" t="str">
        <f>IFERROR(__xludf.DUMMYFUNCTION("""COMPUTED_VALUE"""),"0.8")</f>
        <v>0.8</v>
      </c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</row>
    <row r="643">
      <c r="A643" s="18" t="str">
        <f>IFERROR(__xludf.DUMMYFUNCTION("""COMPUTED_VALUE"""),"Ананас киви")</f>
        <v>Ананас киви</v>
      </c>
      <c r="B643" s="18" t="str">
        <f>IFERROR(__xludf.DUMMYFUNCTION("""COMPUTED_VALUE"""),"Арбузный смузи")</f>
        <v>Арбузный смузи</v>
      </c>
      <c r="C643" s="18" t="str">
        <f>IFERROR(__xludf.DUMMYFUNCTION("""COMPUTED_VALUE"""),"Виноградная фанта")</f>
        <v>Виноградная фанта</v>
      </c>
      <c r="D643" s="18" t="str">
        <f>IFERROR(__xludf.DUMMYFUNCTION("""COMPUTED_VALUE"""),"Вишневый морс")</f>
        <v>Вишневый морс</v>
      </c>
      <c r="E643" s="18" t="str">
        <f>IFERROR(__xludf.DUMMYFUNCTION("""COMPUTED_VALUE"""),"Гранатовый мармелад")</f>
        <v>Гранатовый мармелад</v>
      </c>
      <c r="F643" s="18" t="str">
        <f>IFERROR(__xludf.DUMMYFUNCTION("""COMPUTED_VALUE"""),"Грейпфрут киви")</f>
        <v>Грейпфрут киви</v>
      </c>
      <c r="G643" s="18" t="str">
        <f>IFERROR(__xludf.DUMMYFUNCTION("""COMPUTED_VALUE"""),"Ежевика мята")</f>
        <v>Ежевика мята</v>
      </c>
      <c r="H643" s="18" t="str">
        <f>IFERROR(__xludf.DUMMYFUNCTION("""COMPUTED_VALUE"""),"Киви манго")</f>
        <v>Киви манго</v>
      </c>
      <c r="I643" s="18" t="str">
        <f>IFERROR(__xludf.DUMMYFUNCTION("""COMPUTED_VALUE"""),"Клубника манго")</f>
        <v>Клубника манго</v>
      </c>
      <c r="J643" s="18" t="str">
        <f>IFERROR(__xludf.DUMMYFUNCTION("""COMPUTED_VALUE"""),"черника грейфрут ")</f>
        <v>черника грейфрут </v>
      </c>
      <c r="K643" s="18" t="str">
        <f>IFERROR(__xludf.DUMMYFUNCTION("""COMPUTED_VALUE"""),"Малина лайм")</f>
        <v>Малина лайм</v>
      </c>
      <c r="L643" s="18" t="str">
        <f>IFERROR(__xludf.DUMMYFUNCTION("""COMPUTED_VALUE"""),"Манго арбуз ")</f>
        <v>Манго арбуз </v>
      </c>
      <c r="M643" s="18" t="str">
        <f>IFERROR(__xludf.DUMMYFUNCTION("""COMPUTED_VALUE"""),"Малиновый чай с жасмином")</f>
        <v>Малиновый чай с жасмином</v>
      </c>
      <c r="N643" s="18" t="str">
        <f>IFERROR(__xludf.DUMMYFUNCTION("""COMPUTED_VALUE"""),"малина  апельсин ")</f>
        <v>малина  апельсин </v>
      </c>
      <c r="O643" s="18" t="str">
        <f>IFERROR(__xludf.DUMMYFUNCTION("""COMPUTED_VALUE"""),"Манго апельсин")</f>
        <v>Манго апельсин</v>
      </c>
      <c r="P643" s="18" t="str">
        <f>IFERROR(__xludf.DUMMYFUNCTION("""COMPUTED_VALUE"""),"Ред булл")</f>
        <v>Ред булл</v>
      </c>
      <c r="Q643" s="18" t="str">
        <f>IFERROR(__xludf.DUMMYFUNCTION("""COMPUTED_VALUE"""),"Спрайт")</f>
        <v>Спрайт</v>
      </c>
      <c r="R643" s="18" t="str">
        <f>IFERROR(__xludf.DUMMYFUNCTION("""COMPUTED_VALUE"""),"ананас клюква ")</f>
        <v>ананас клюква </v>
      </c>
      <c r="S643" s="18" t="str">
        <f>IFERROR(__xludf.DUMMYFUNCTION("""COMPUTED_VALUE"""),"Тархун")</f>
        <v>Тархун</v>
      </c>
      <c r="T643" s="18" t="str">
        <f>IFERROR(__xludf.DUMMYFUNCTION("""COMPUTED_VALUE"""),"алоэ Виноград ")</f>
        <v>алоэ Виноград </v>
      </c>
      <c r="U643" s="18" t="str">
        <f>IFERROR(__xludf.DUMMYFUNCTION("""COMPUTED_VALUE"""),"Фруктовая жвачка")</f>
        <v>Фруктовая жвачка</v>
      </c>
      <c r="V643" s="18" t="str">
        <f>IFERROR(__xludf.DUMMYFUNCTION("""COMPUTED_VALUE"""),"Холодная кола")</f>
        <v>Холодная кола</v>
      </c>
      <c r="W643" s="18" t="str">
        <f>IFERROR(__xludf.DUMMYFUNCTION("""COMPUTED_VALUE"""),"Черная смородина клюква")</f>
        <v>Черная смородина клюква</v>
      </c>
      <c r="X643" s="18" t="str">
        <f>IFERROR(__xludf.DUMMYFUNCTION("""COMPUTED_VALUE"""),"Черника арбуз")</f>
        <v>Черника арбуз</v>
      </c>
      <c r="Y643" s="18" t="str">
        <f>IFERROR(__xludf.DUMMYFUNCTION("""COMPUTED_VALUE"""),"Яблоко черника")</f>
        <v>Яблоко черника</v>
      </c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</row>
    <row r="644">
      <c r="A644" s="18" t="str">
        <f>IFERROR(__xludf.DUMMYFUNCTION("""COMPUTED_VALUE"""),"Арбуз Малина ")</f>
        <v>Арбуз Малина </v>
      </c>
      <c r="B644" s="18" t="str">
        <f>IFERROR(__xludf.DUMMYFUNCTION("""COMPUTED_VALUE"""),"Банан Кокос ")</f>
        <v>Банан Кокос </v>
      </c>
      <c r="C644" s="18" t="str">
        <f>IFERROR(__xludf.DUMMYFUNCTION("""COMPUTED_VALUE"""),"Барбарисовый Энергетик ")</f>
        <v>Барбарисовый Энергетик </v>
      </c>
      <c r="D644" s="18" t="str">
        <f>IFERROR(__xludf.DUMMYFUNCTION("""COMPUTED_VALUE"""),"Виноградный Энергетик")</f>
        <v>Виноградный Энергетик</v>
      </c>
      <c r="E644" s="18" t="str">
        <f>IFERROR(__xludf.DUMMYFUNCTION("""COMPUTED_VALUE"""),"Гранат Клубника ")</f>
        <v>Гранат Клубника </v>
      </c>
      <c r="F644" s="18" t="str">
        <f>IFERROR(__xludf.DUMMYFUNCTION("""COMPUTED_VALUE"""),"Гранат Смородина ")</f>
        <v>Гранат Смородина </v>
      </c>
      <c r="G644" s="18" t="str">
        <f>IFERROR(__xludf.DUMMYFUNCTION("""COMPUTED_VALUE"""),"Грейпфрутовый Швепс ")</f>
        <v>Грейпфрутовый Швепс </v>
      </c>
      <c r="H644" s="18" t="str">
        <f>IFERROR(__xludf.DUMMYFUNCTION("""COMPUTED_VALUE"""),"Земляника Драгонфрут ")</f>
        <v>Земляника Драгонфрут </v>
      </c>
      <c r="I644" s="18" t="str">
        <f>IFERROR(__xludf.DUMMYFUNCTION("""COMPUTED_VALUE"""),"Киви Личи ")</f>
        <v>Киви Личи </v>
      </c>
      <c r="J644" s="18" t="str">
        <f>IFERROR(__xludf.DUMMYFUNCTION("""COMPUTED_VALUE"""),"Киви Маракуйя Гуава ")</f>
        <v>Киви Маракуйя Гуава </v>
      </c>
      <c r="K644" s="18" t="str">
        <f>IFERROR(__xludf.DUMMYFUNCTION("""COMPUTED_VALUE"""),"Клубника Банан ")</f>
        <v>Клубника Банан </v>
      </c>
      <c r="L644" s="18" t="str">
        <f>IFERROR(__xludf.DUMMYFUNCTION("""COMPUTED_VALUE"""),"Клубника Вишня ")</f>
        <v>Клубника Вишня </v>
      </c>
      <c r="M644" s="18" t="str">
        <f>IFERROR(__xludf.DUMMYFUNCTION("""COMPUTED_VALUE"""),"Клубника Земляника ")</f>
        <v>Клубника Земляника </v>
      </c>
      <c r="N644" s="18" t="str">
        <f>IFERROR(__xludf.DUMMYFUNCTION("""COMPUTED_VALUE"""),"Клубничный Мохито ")</f>
        <v>Клубничный Мохито </v>
      </c>
      <c r="O644" s="18" t="str">
        <f>IFERROR(__xludf.DUMMYFUNCTION("""COMPUTED_VALUE"""),"Манго Грейпфрут ")</f>
        <v>Манго Грейпфрут </v>
      </c>
      <c r="P644" s="18" t="str">
        <f>IFERROR(__xludf.DUMMYFUNCTION("""COMPUTED_VALUE"""),"Манго Персик Личи ")</f>
        <v>Манго Персик Личи </v>
      </c>
      <c r="Q644" s="18" t="str">
        <f>IFERROR(__xludf.DUMMYFUNCTION("""COMPUTED_VALUE"""),"Персик Бабл Гам ")</f>
        <v>Персик Бабл Гам </v>
      </c>
      <c r="R644" s="18" t="str">
        <f>IFERROR(__xludf.DUMMYFUNCTION("""COMPUTED_VALUE"""),"Садовые Ягоды ")</f>
        <v>Садовые Ягоды </v>
      </c>
      <c r="S644" s="18" t="str">
        <f>IFERROR(__xludf.DUMMYFUNCTION("""COMPUTED_VALUE"""),"Скитлс Лимон Лайм 2")</f>
        <v>Скитлс Лимон Лайм 2</v>
      </c>
      <c r="T644" s="18" t="str">
        <f>IFERROR(__xludf.DUMMYFUNCTION("""COMPUTED_VALUE"""),"Смородина Мармелад 1")</f>
        <v>Смородина Мармелад 1</v>
      </c>
      <c r="U644" s="18" t="str">
        <f>IFERROR(__xludf.DUMMYFUNCTION("""COMPUTED_VALUE"""),"Темная Вишня 1")</f>
        <v>Темная Вишня 1</v>
      </c>
      <c r="V644" s="18" t="str">
        <f>IFERROR(__xludf.DUMMYFUNCTION("""COMPUTED_VALUE"""),"Фруктовые Пластинки 1")</f>
        <v>Фруктовые Пластинки 1</v>
      </c>
      <c r="W644" s="18" t="str">
        <f>IFERROR(__xludf.DUMMYFUNCTION("""COMPUTED_VALUE"""),"Черника Ежевика 1")</f>
        <v>Черника Ежевика 1</v>
      </c>
      <c r="X644" s="18" t="str">
        <f>IFERROR(__xludf.DUMMYFUNCTION("""COMPUTED_VALUE"""),"Черника Малина 1")</f>
        <v>Черника Малина 1</v>
      </c>
      <c r="Y644" s="18" t="str">
        <f>IFERROR(__xludf.DUMMYFUNCTION("""COMPUTED_VALUE"""),"Черника Мята 2")</f>
        <v>Черника Мята 2</v>
      </c>
      <c r="Z644" s="18" t="str">
        <f>IFERROR(__xludf.DUMMYFUNCTION("""COMPUTED_VALUE"""),"Яблоко Виноград 2")</f>
        <v>Яблоко Виноград 2</v>
      </c>
      <c r="AA644" s="18" t="str">
        <f>IFERROR(__xludf.DUMMYFUNCTION("""COMPUTED_VALUE"""),"Яблоко Малина 4")</f>
        <v>Яблоко Малина 4</v>
      </c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</row>
    <row r="645">
      <c r="A645" s="18" t="str">
        <f>IFERROR(__xludf.DUMMYFUNCTION("""COMPUTED_VALUE"""),"Арбуз Малина ")</f>
        <v>Арбуз Малина </v>
      </c>
      <c r="B645" s="18" t="str">
        <f>IFERROR(__xludf.DUMMYFUNCTION("""COMPUTED_VALUE"""),"Банан Кокос ")</f>
        <v>Банан Кокос </v>
      </c>
      <c r="C645" s="18" t="str">
        <f>IFERROR(__xludf.DUMMYFUNCTION("""COMPUTED_VALUE"""),"Барбарисовый Энергетик ")</f>
        <v>Барбарисовый Энергетик </v>
      </c>
      <c r="D645" s="18" t="str">
        <f>IFERROR(__xludf.DUMMYFUNCTION("""COMPUTED_VALUE"""),"Виноградный Энергетик")</f>
        <v>Виноградный Энергетик</v>
      </c>
      <c r="E645" s="18" t="str">
        <f>IFERROR(__xludf.DUMMYFUNCTION("""COMPUTED_VALUE"""),"Гранат Клубника ")</f>
        <v>Гранат Клубника </v>
      </c>
      <c r="F645" s="18" t="str">
        <f>IFERROR(__xludf.DUMMYFUNCTION("""COMPUTED_VALUE"""),"Гранат Смородина ")</f>
        <v>Гранат Смородина </v>
      </c>
      <c r="G645" s="18" t="str">
        <f>IFERROR(__xludf.DUMMYFUNCTION("""COMPUTED_VALUE"""),"Грейпфрутовый Швепс ")</f>
        <v>Грейпфрутовый Швепс </v>
      </c>
      <c r="H645" s="18" t="str">
        <f>IFERROR(__xludf.DUMMYFUNCTION("""COMPUTED_VALUE"""),"Земляника Драгонфрут ")</f>
        <v>Земляника Драгонфрут </v>
      </c>
      <c r="I645" s="18" t="str">
        <f>IFERROR(__xludf.DUMMYFUNCTION("""COMPUTED_VALUE"""),"Киви Личи ")</f>
        <v>Киви Личи </v>
      </c>
      <c r="J645" s="18" t="str">
        <f>IFERROR(__xludf.DUMMYFUNCTION("""COMPUTED_VALUE"""),"Киви Маракуйя Гуава ")</f>
        <v>Киви Маракуйя Гуава </v>
      </c>
      <c r="K645" s="18" t="str">
        <f>IFERROR(__xludf.DUMMYFUNCTION("""COMPUTED_VALUE"""),"Клубника Банан ")</f>
        <v>Клубника Банан </v>
      </c>
      <c r="L645" s="18" t="str">
        <f>IFERROR(__xludf.DUMMYFUNCTION("""COMPUTED_VALUE"""),"Клубника Вишня ")</f>
        <v>Клубника Вишня </v>
      </c>
      <c r="M645" s="18" t="str">
        <f>IFERROR(__xludf.DUMMYFUNCTION("""COMPUTED_VALUE"""),"Клубника Земляника ")</f>
        <v>Клубника Земляника </v>
      </c>
      <c r="N645" s="18" t="str">
        <f>IFERROR(__xludf.DUMMYFUNCTION("""COMPUTED_VALUE"""),"Клубничный Мохито ")</f>
        <v>Клубничный Мохито </v>
      </c>
      <c r="O645" s="18" t="str">
        <f>IFERROR(__xludf.DUMMYFUNCTION("""COMPUTED_VALUE"""),"Манго Грейпфрут ")</f>
        <v>Манго Грейпфрут </v>
      </c>
      <c r="P645" s="18" t="str">
        <f>IFERROR(__xludf.DUMMYFUNCTION("""COMPUTED_VALUE"""),"Манго Персик Личи ")</f>
        <v>Манго Персик Личи </v>
      </c>
      <c r="Q645" s="18" t="str">
        <f>IFERROR(__xludf.DUMMYFUNCTION("""COMPUTED_VALUE"""),"Персик Бабл Гам ")</f>
        <v>Персик Бабл Гам </v>
      </c>
      <c r="R645" s="18" t="str">
        <f>IFERROR(__xludf.DUMMYFUNCTION("""COMPUTED_VALUE"""),"Садовые Ягоды ")</f>
        <v>Садовые Ягоды </v>
      </c>
      <c r="S645" s="18" t="str">
        <f>IFERROR(__xludf.DUMMYFUNCTION("""COMPUTED_VALUE"""),"Скитлс Лимон Лайм 2")</f>
        <v>Скитлс Лимон Лайм 2</v>
      </c>
      <c r="T645" s="18" t="str">
        <f>IFERROR(__xludf.DUMMYFUNCTION("""COMPUTED_VALUE"""),"Смородина Мармелад 1")</f>
        <v>Смородина Мармелад 1</v>
      </c>
      <c r="U645" s="18" t="str">
        <f>IFERROR(__xludf.DUMMYFUNCTION("""COMPUTED_VALUE"""),"Темная Вишня 1")</f>
        <v>Темная Вишня 1</v>
      </c>
      <c r="V645" s="18" t="str">
        <f>IFERROR(__xludf.DUMMYFUNCTION("""COMPUTED_VALUE"""),"Фруктовые Пластинки 1")</f>
        <v>Фруктовые Пластинки 1</v>
      </c>
      <c r="W645" s="18" t="str">
        <f>IFERROR(__xludf.DUMMYFUNCTION("""COMPUTED_VALUE"""),"Черника Ежевика 1")</f>
        <v>Черника Ежевика 1</v>
      </c>
      <c r="X645" s="18" t="str">
        <f>IFERROR(__xludf.DUMMYFUNCTION("""COMPUTED_VALUE"""),"Черника Малина 1")</f>
        <v>Черника Малина 1</v>
      </c>
      <c r="Y645" s="18" t="str">
        <f>IFERROR(__xludf.DUMMYFUNCTION("""COMPUTED_VALUE"""),"Черника Мята 2")</f>
        <v>Черника Мята 2</v>
      </c>
      <c r="Z645" s="18" t="str">
        <f>IFERROR(__xludf.DUMMYFUNCTION("""COMPUTED_VALUE"""),"Яблоко Виноград 2")</f>
        <v>Яблоко Виноград 2</v>
      </c>
      <c r="AA645" s="18" t="str">
        <f>IFERROR(__xludf.DUMMYFUNCTION("""COMPUTED_VALUE"""),"Яблоко Малина 4")</f>
        <v>Яблоко Малина 4</v>
      </c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</row>
    <row r="646">
      <c r="A646" s="18" t="str">
        <f>IFERROR(__xludf.DUMMYFUNCTION("""COMPUTED_VALUE"""),"0.4")</f>
        <v>0.4</v>
      </c>
      <c r="B646" s="18" t="str">
        <f>IFERROR(__xludf.DUMMYFUNCTION("""COMPUTED_VALUE"""),"0.6")</f>
        <v>0.6</v>
      </c>
      <c r="C646" s="18" t="str">
        <f>IFERROR(__xludf.DUMMYFUNCTION("""COMPUTED_VALUE"""),"0.7")</f>
        <v>0.7</v>
      </c>
      <c r="D646" s="18" t="str">
        <f>IFERROR(__xludf.DUMMYFUNCTION("""COMPUTED_VALUE"""),"0.8")</f>
        <v>0.8</v>
      </c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</row>
    <row r="647">
      <c r="A647" s="18" t="str">
        <f>IFERROR(__xludf.DUMMYFUNCTION("""COMPUTED_VALUE"""),"Ягодный микс")</f>
        <v>Ягодный микс</v>
      </c>
      <c r="B647" s="18" t="str">
        <f>IFERROR(__xludf.DUMMYFUNCTION("""COMPUTED_VALUE"""),"Энергетик малина")</f>
        <v>Энергетик малина</v>
      </c>
      <c r="C647" s="18" t="str">
        <f>IFERROR(__xludf.DUMMYFUNCTION("""COMPUTED_VALUE"""),"Клубника арбуз")</f>
        <v>Клубника арбуз</v>
      </c>
      <c r="D647" s="18" t="str">
        <f>IFERROR(__xludf.DUMMYFUNCTION("""COMPUTED_VALUE"""),"Ежевика малина")</f>
        <v>Ежевика малина</v>
      </c>
      <c r="E647" s="18" t="str">
        <f>IFERROR(__xludf.DUMMYFUNCTION("""COMPUTED_VALUE"""),"Голубая малина виноград")</f>
        <v>Голубая малина виноград</v>
      </c>
      <c r="F647" s="18" t="str">
        <f>IFERROR(__xludf.DUMMYFUNCTION("""COMPUTED_VALUE"""),"Вишня яблоко")</f>
        <v>Вишня яблоко</v>
      </c>
      <c r="G647" s="18" t="str">
        <f>IFERROR(__xludf.DUMMYFUNCTION("""COMPUTED_VALUE"""),"Виноград лёд")</f>
        <v>Виноград лёд</v>
      </c>
      <c r="H647" s="18" t="str">
        <f>IFERROR(__xludf.DUMMYFUNCTION("""COMPUTED_VALUE"""),"Бабл гам")</f>
        <v>Бабл гам</v>
      </c>
      <c r="I647" s="18" t="str">
        <f>IFERROR(__xludf.DUMMYFUNCTION("""COMPUTED_VALUE"""),"Энергетик лайм")</f>
        <v>Энергетик лайм</v>
      </c>
      <c r="J647" s="18" t="str">
        <f>IFERROR(__xludf.DUMMYFUNCTION("""COMPUTED_VALUE"""),"Черника смородина айс")</f>
        <v>Черника смородина айс</v>
      </c>
      <c r="K647" s="18" t="str">
        <f>IFERROR(__xludf.DUMMYFUNCTION("""COMPUTED_VALUE"""),"Мохито клубничный лёд")</f>
        <v>Мохито клубничный лёд</v>
      </c>
      <c r="L647" s="18" t="str">
        <f>IFERROR(__xludf.DUMMYFUNCTION("""COMPUTED_VALUE"""),"Черная вишня лёд")</f>
        <v>Черная вишня лёд</v>
      </c>
      <c r="M647" s="18" t="str">
        <f>IFERROR(__xludf.DUMMYFUNCTION("""COMPUTED_VALUE"""),"Ананас кокос лёд")</f>
        <v>Ананас кокос лёд</v>
      </c>
      <c r="N647" s="18" t="str">
        <f>IFERROR(__xludf.DUMMYFUNCTION("""COMPUTED_VALUE"""),"Киви лёд")</f>
        <v>Киви лёд</v>
      </c>
      <c r="O647" s="18" t="str">
        <f>IFERROR(__xludf.DUMMYFUNCTION("""COMPUTED_VALUE"""),"Кислая клюква лёд")</f>
        <v>Кислая клюква лёд</v>
      </c>
      <c r="P647" s="18" t="str">
        <f>IFERROR(__xludf.DUMMYFUNCTION("""COMPUTED_VALUE"""),"Кислый скитлс лёд")</f>
        <v>Кислый скитлс лёд</v>
      </c>
      <c r="Q647" s="18" t="str">
        <f>IFERROR(__xludf.DUMMYFUNCTION("""COMPUTED_VALUE"""),"Клубника черника лёд")</f>
        <v>Клубника черника лёд</v>
      </c>
      <c r="R647" s="18" t="str">
        <f>IFERROR(__xludf.DUMMYFUNCTION("""COMPUTED_VALUE"""),"Малина смородина лёд")</f>
        <v>Малина смородина лёд</v>
      </c>
      <c r="S647" s="18" t="str">
        <f>IFERROR(__xludf.DUMMYFUNCTION("""COMPUTED_VALUE"""),"Манго лёд")</f>
        <v>Манго лёд</v>
      </c>
      <c r="T647" s="18" t="str">
        <f>IFERROR(__xludf.DUMMYFUNCTION("""COMPUTED_VALUE"""),"Малина вишня лёд")</f>
        <v>Малина вишня лёд</v>
      </c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</row>
    <row r="648">
      <c r="A648" s="18" t="str">
        <f>IFERROR(__xludf.DUMMYFUNCTION("""COMPUTED_VALUE"""),"кислая земляника")</f>
        <v>кислая земляника</v>
      </c>
      <c r="B648" s="18" t="str">
        <f>IFERROR(__xludf.DUMMYFUNCTION("""COMPUTED_VALUE"""),"кислая фанта с черникой")</f>
        <v>кислая фанта с черникой</v>
      </c>
      <c r="C648" s="18" t="str">
        <f>IFERROR(__xludf.DUMMYFUNCTION("""COMPUTED_VALUE"""),"кислое харибо с колой и черешней")</f>
        <v>кислое харибо с колой и черешней</v>
      </c>
      <c r="D648" s="18" t="str">
        <f>IFERROR(__xludf.DUMMYFUNCTION("""COMPUTED_VALUE"""),"кислое яблочно клубничная шипучка")</f>
        <v>кислое яблочно клубничная шипучка</v>
      </c>
      <c r="E648" s="18" t="str">
        <f>IFERROR(__xludf.DUMMYFUNCTION("""COMPUTED_VALUE"""),"кислые желатинки маракуйя ананас")</f>
        <v>кислые желатинки маракуйя ананас</v>
      </c>
      <c r="F648" s="18" t="str">
        <f>IFERROR(__xludf.DUMMYFUNCTION("""COMPUTED_VALUE"""),"кислые ленточки маракуя манго")</f>
        <v>кислые ленточки маракуя манго</v>
      </c>
      <c r="G648" s="18" t="str">
        <f>IFERROR(__xludf.DUMMYFUNCTION("""COMPUTED_VALUE"""),"кислые мармеладные ягоды")</f>
        <v>кислые мармеладные ягоды</v>
      </c>
      <c r="H648" s="18" t="str">
        <f>IFERROR(__xludf.DUMMYFUNCTION("""COMPUTED_VALUE"""),"кислый виноград лайм")</f>
        <v>кислый виноград лайм</v>
      </c>
      <c r="I648" s="18" t="str">
        <f>IFERROR(__xludf.DUMMYFUNCTION("""COMPUTED_VALUE"""),"кислый грейпфрут с вишней")</f>
        <v>кислый грейпфрут с вишней</v>
      </c>
      <c r="J648" s="18" t="str">
        <f>IFERROR(__xludf.DUMMYFUNCTION("""COMPUTED_VALUE"""),"кислый леденец виноград киви яблоко")</f>
        <v>кислый леденец виноград киви яблоко</v>
      </c>
      <c r="K648" s="18" t="str">
        <f>IFERROR(__xludf.DUMMYFUNCTION("""COMPUTED_VALUE"""),"кислый лимонад арбуз лайм малина")</f>
        <v>кислый лимонад арбуз лайм малина</v>
      </c>
      <c r="L648" s="18" t="str">
        <f>IFERROR(__xludf.DUMMYFUNCTION("""COMPUTED_VALUE"""),"кислый персик клубника")</f>
        <v>кислый персик клубника</v>
      </c>
      <c r="M648" s="18" t="str">
        <f>IFERROR(__xludf.DUMMYFUNCTION("""COMPUTED_VALUE"""),"кислый яблочно лимонные колечки")</f>
        <v>кислый яблочно лимонные колечки</v>
      </c>
      <c r="N648" s="18" t="str">
        <f>IFERROR(__xludf.DUMMYFUNCTION("""COMPUTED_VALUE"""),"фанта апельсин с кислой малиной")</f>
        <v>фанта апельсин с кислой малиной</v>
      </c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</row>
    <row r="649">
      <c r="A649" s="18" t="str">
        <f>IFERROR(__xludf.DUMMYFUNCTION("""COMPUTED_VALUE"""),"Кислый малиново-грейпфрутовый швепс")</f>
        <v>Кислый малиново-грейпфрутовый швепс</v>
      </c>
      <c r="B649" s="18" t="str">
        <f>IFERROR(__xludf.DUMMYFUNCTION("""COMPUTED_VALUE"""),"Ананас апельсин")</f>
        <v>Ананас апельсин</v>
      </c>
      <c r="C649" s="18" t="str">
        <f>IFERROR(__xludf.DUMMYFUNCTION("""COMPUTED_VALUE"""),"Пинаколада")</f>
        <v>Пинаколада</v>
      </c>
      <c r="D649" s="18" t="str">
        <f>IFERROR(__xludf.DUMMYFUNCTION("""COMPUTED_VALUE"""),"Мятный бабл гам")</f>
        <v>Мятный бабл гам</v>
      </c>
      <c r="E649" s="18" t="str">
        <f>IFERROR(__xludf.DUMMYFUNCTION("""COMPUTED_VALUE"""),"Мянго драгонфрут")</f>
        <v>Мянго драгонфрут</v>
      </c>
      <c r="F649" s="18" t="str">
        <f>IFERROR(__xludf.DUMMYFUNCTION("""COMPUTED_VALUE"""),"Клубничная фанта")</f>
        <v>Клубничная фанта</v>
      </c>
      <c r="G649" s="18" t="str">
        <f>IFERROR(__xludf.DUMMYFUNCTION("""COMPUTED_VALUE"""),"Клубничная арбуз")</f>
        <v>Клубничная арбуз</v>
      </c>
      <c r="H649" s="18" t="str">
        <f>IFERROR(__xludf.DUMMYFUNCTION("""COMPUTED_VALUE"""),"Кислый скитлс")</f>
        <v>Кислый скитлс</v>
      </c>
      <c r="I649" s="18" t="str">
        <f>IFERROR(__xludf.DUMMYFUNCTION("""COMPUTED_VALUE"""),"Кислый лайм арбуз")</f>
        <v>Кислый лайм арбуз</v>
      </c>
      <c r="J649" s="18" t="str">
        <f>IFERROR(__xludf.DUMMYFUNCTION("""COMPUTED_VALUE"""),"Тропический банан")</f>
        <v>Тропический банан</v>
      </c>
      <c r="K649" s="18" t="str">
        <f>IFERROR(__xludf.DUMMYFUNCTION("""COMPUTED_VALUE"""),"Яблочный энергетик")</f>
        <v>Яблочный энергетик</v>
      </c>
      <c r="L649" s="18" t="str">
        <f>IFERROR(__xludf.DUMMYFUNCTION("""COMPUTED_VALUE"""),"Барбарисовый лимонад")</f>
        <v>Барбарисовый лимонад</v>
      </c>
      <c r="M649" s="18" t="str">
        <f>IFERROR(__xludf.DUMMYFUNCTION("""COMPUTED_VALUE"""),"Лимонад виноград вишня")</f>
        <v>Лимонад виноград вишня</v>
      </c>
      <c r="N649" s="18" t="str">
        <f>IFERROR(__xludf.DUMMYFUNCTION("""COMPUTED_VALUE"""),"Розовый лимонад")</f>
        <v>Розовый лимонад</v>
      </c>
      <c r="O649" s="18" t="str">
        <f>IFERROR(__xludf.DUMMYFUNCTION("""COMPUTED_VALUE"""),"Двойной манго")</f>
        <v>Двойной манго</v>
      </c>
      <c r="P649" s="18" t="str">
        <f>IFERROR(__xludf.DUMMYFUNCTION("""COMPUTED_VALUE"""),"Лесные ягоды ")</f>
        <v>Лесные ягоды </v>
      </c>
      <c r="Q649" s="18" t="str">
        <f>IFERROR(__xludf.DUMMYFUNCTION("""COMPUTED_VALUE"""),"Ежевика малина ")</f>
        <v>Ежевика малина </v>
      </c>
      <c r="R649" s="18" t="str">
        <f>IFERROR(__xludf.DUMMYFUNCTION("""COMPUTED_VALUE"""),"Смородиновый лимонад")</f>
        <v>Смородиновый лимонад</v>
      </c>
      <c r="S649" s="18" t="str">
        <f>IFERROR(__xludf.DUMMYFUNCTION("""COMPUTED_VALUE"""),"Кола вишня")</f>
        <v>Кола вишня</v>
      </c>
      <c r="T649" s="18" t="str">
        <f>IFERROR(__xludf.DUMMYFUNCTION("""COMPUTED_VALUE"""),"Манго арбуз")</f>
        <v>Манго арбуз</v>
      </c>
      <c r="U649" s="18" t="str">
        <f>IFERROR(__xludf.DUMMYFUNCTION("""COMPUTED_VALUE"""),"Алоэ виноград")</f>
        <v>Алоэ виноград</v>
      </c>
      <c r="V649" s="18" t="str">
        <f>IFERROR(__xludf.DUMMYFUNCTION("""COMPUTED_VALUE"""),"Банан клубника")</f>
        <v>Банан клубника</v>
      </c>
      <c r="W649" s="18" t="str">
        <f>IFERROR(__xludf.DUMMYFUNCTION("""COMPUTED_VALUE"""),"Малиновый мармелад")</f>
        <v>Малиновый мармелад</v>
      </c>
      <c r="X649" s="18" t="str">
        <f>IFERROR(__xludf.DUMMYFUNCTION("""COMPUTED_VALUE"""),"Клубника киви")</f>
        <v>Клубника киви</v>
      </c>
      <c r="Y649" s="18" t="str">
        <f>IFERROR(__xludf.DUMMYFUNCTION("""COMPUTED_VALUE"""),"Клюква лайм")</f>
        <v>Клюква лайм</v>
      </c>
      <c r="Z649" s="18" t="str">
        <f>IFERROR(__xludf.DUMMYFUNCTION("""COMPUTED_VALUE"""),"Гуава ананас")</f>
        <v>Гуава ананас</v>
      </c>
      <c r="AA649" s="18" t="str">
        <f>IFERROR(__xludf.DUMMYFUNCTION("""COMPUTED_VALUE"""),"Морс")</f>
        <v>Морс</v>
      </c>
      <c r="AB649" s="18" t="str">
        <f>IFERROR(__xludf.DUMMYFUNCTION("""COMPUTED_VALUE"""),"Красный апельсин")</f>
        <v>Красный апельсин</v>
      </c>
      <c r="AC649" s="18" t="str">
        <f>IFERROR(__xludf.DUMMYFUNCTION("""COMPUTED_VALUE"""),"Арбузная жвачка")</f>
        <v>Арбузная жвачка</v>
      </c>
      <c r="AD649" s="18" t="str">
        <f>IFERROR(__xludf.DUMMYFUNCTION("""COMPUTED_VALUE"""),"Смородина Виноград")</f>
        <v>Смородина Виноград</v>
      </c>
      <c r="AE649" s="18" t="str">
        <f>IFERROR(__xludf.DUMMYFUNCTION("""COMPUTED_VALUE"""),"Гранатовая Мармелад")</f>
        <v>Гранатовая Мармелад</v>
      </c>
      <c r="AF649" s="18" t="str">
        <f>IFERROR(__xludf.DUMMYFUNCTION("""COMPUTED_VALUE"""),"Яблоко Киви")</f>
        <v>Яблоко Киви</v>
      </c>
      <c r="AG649" s="18" t="str">
        <f>IFERROR(__xludf.DUMMYFUNCTION("""COMPUTED_VALUE"""),"Клубника Ежевика")</f>
        <v>Клубника Ежевика</v>
      </c>
      <c r="AH649" s="18" t="str">
        <f>IFERROR(__xludf.DUMMYFUNCTION("""COMPUTED_VALUE"""),"Клубничный Коктейль")</f>
        <v>Клубничный Коктейль</v>
      </c>
      <c r="AI649" s="18" t="str">
        <f>IFERROR(__xludf.DUMMYFUNCTION("""COMPUTED_VALUE"""),"Клюква Земляника ")</f>
        <v>Клюква Земляника </v>
      </c>
      <c r="AJ649" s="18" t="str">
        <f>IFERROR(__xludf.DUMMYFUNCTION("""COMPUTED_VALUE"""),"Какос Дыня")</f>
        <v>Какос Дыня</v>
      </c>
      <c r="AK649" s="18" t="str">
        <f>IFERROR(__xludf.DUMMYFUNCTION("""COMPUTED_VALUE"""),"Маракуйя мандарин")</f>
        <v>Маракуйя мандарин</v>
      </c>
      <c r="AL649" s="18" t="str">
        <f>IFERROR(__xludf.DUMMYFUNCTION("""COMPUTED_VALUE"""),"Персик кактус")</f>
        <v>Персик кактус</v>
      </c>
      <c r="AM649" s="18" t="str">
        <f>IFERROR(__xludf.DUMMYFUNCTION("""COMPUTED_VALUE"""),"Спрайт")</f>
        <v>Спрайт</v>
      </c>
      <c r="AN649" s="18" t="str">
        <f>IFERROR(__xludf.DUMMYFUNCTION("""COMPUTED_VALUE"""),"Черничная фанта")</f>
        <v>Черничная фанта</v>
      </c>
      <c r="AO649" s="18" t="str">
        <f>IFERROR(__xludf.DUMMYFUNCTION("""COMPUTED_VALUE"""),"Ягодная жвачка")</f>
        <v>Ягодная жвачка</v>
      </c>
      <c r="AP649" s="18" t="str">
        <f>IFERROR(__xludf.DUMMYFUNCTION("""COMPUTED_VALUE"""),"Ягодный энергетик")</f>
        <v>Ягодный энергетик</v>
      </c>
      <c r="AQ649" s="18" t="str">
        <f>IFERROR(__xludf.DUMMYFUNCTION("""COMPUTED_VALUE"""),"Ягодный пунш ")</f>
        <v>Ягодный пунш </v>
      </c>
      <c r="AR649" s="18" t="str">
        <f>IFERROR(__xludf.DUMMYFUNCTION("""COMPUTED_VALUE"""),"Виноградный холс")</f>
        <v>Виноградный холс</v>
      </c>
      <c r="AS649" s="18" t="str">
        <f>IFERROR(__xludf.DUMMYFUNCTION("""COMPUTED_VALUE"""),"Грейпфрут смородина")</f>
        <v>Грейпфрут смородина</v>
      </c>
      <c r="AT649" s="18" t="str">
        <f>IFERROR(__xludf.DUMMYFUNCTION("""COMPUTED_VALUE"""),"Дыня персик")</f>
        <v>Дыня персик</v>
      </c>
      <c r="AU649" s="18" t="str">
        <f>IFERROR(__xludf.DUMMYFUNCTION("""COMPUTED_VALUE"""),"Земляника виноград")</f>
        <v>Земляника виноград</v>
      </c>
      <c r="AV649" s="18" t="str">
        <f>IFERROR(__xludf.DUMMYFUNCTION("""COMPUTED_VALUE"""),"Киви маракуйя гуава")</f>
        <v>Киви маракуйя гуава</v>
      </c>
      <c r="AW649" s="18" t="str">
        <f>IFERROR(__xludf.DUMMYFUNCTION("""COMPUTED_VALUE"""),"Кислые вишнёвые червячки")</f>
        <v>Кислые вишнёвые червячки</v>
      </c>
      <c r="AX649" s="18" t="str">
        <f>IFERROR(__xludf.DUMMYFUNCTION("""COMPUTED_VALUE"""),"Кислые чернично-малиновое червячки")</f>
        <v>Кислые чернично-малиновое червячки</v>
      </c>
    </row>
    <row r="650">
      <c r="A650" s="18" t="str">
        <f>IFERROR(__xludf.DUMMYFUNCTION("""COMPUTED_VALUE"""),"Ягодный микс")</f>
        <v>Ягодный микс</v>
      </c>
      <c r="B650" s="18" t="str">
        <f>IFERROR(__xludf.DUMMYFUNCTION("""COMPUTED_VALUE"""),"Энергетик малина")</f>
        <v>Энергетик малина</v>
      </c>
      <c r="C650" s="18" t="str">
        <f>IFERROR(__xludf.DUMMYFUNCTION("""COMPUTED_VALUE"""),"Клубника арбуз")</f>
        <v>Клубника арбуз</v>
      </c>
      <c r="D650" s="18" t="str">
        <f>IFERROR(__xludf.DUMMYFUNCTION("""COMPUTED_VALUE"""),"Ежевика малина")</f>
        <v>Ежевика малина</v>
      </c>
      <c r="E650" s="18" t="str">
        <f>IFERROR(__xludf.DUMMYFUNCTION("""COMPUTED_VALUE"""),"Голубая малина виноград")</f>
        <v>Голубая малина виноград</v>
      </c>
      <c r="F650" s="18" t="str">
        <f>IFERROR(__xludf.DUMMYFUNCTION("""COMPUTED_VALUE"""),"Вишня яблоко")</f>
        <v>Вишня яблоко</v>
      </c>
      <c r="G650" s="18" t="str">
        <f>IFERROR(__xludf.DUMMYFUNCTION("""COMPUTED_VALUE"""),"Виноград лёд")</f>
        <v>Виноград лёд</v>
      </c>
      <c r="H650" s="18" t="str">
        <f>IFERROR(__xludf.DUMMYFUNCTION("""COMPUTED_VALUE"""),"Бабл гам")</f>
        <v>Бабл гам</v>
      </c>
      <c r="I650" s="18" t="str">
        <f>IFERROR(__xludf.DUMMYFUNCTION("""COMPUTED_VALUE"""),"Энергетик лайм")</f>
        <v>Энергетик лайм</v>
      </c>
      <c r="J650" s="18" t="str">
        <f>IFERROR(__xludf.DUMMYFUNCTION("""COMPUTED_VALUE"""),"Черника смородина айс")</f>
        <v>Черника смородина айс</v>
      </c>
      <c r="K650" s="18" t="str">
        <f>IFERROR(__xludf.DUMMYFUNCTION("""COMPUTED_VALUE"""),"Мохито клубничный лёд")</f>
        <v>Мохито клубничный лёд</v>
      </c>
      <c r="L650" s="18" t="str">
        <f>IFERROR(__xludf.DUMMYFUNCTION("""COMPUTED_VALUE"""),"Черная вишня лёд")</f>
        <v>Черная вишня лёд</v>
      </c>
      <c r="M650" s="18" t="str">
        <f>IFERROR(__xludf.DUMMYFUNCTION("""COMPUTED_VALUE"""),"Ананас кокос лёд")</f>
        <v>Ананас кокос лёд</v>
      </c>
      <c r="N650" s="18" t="str">
        <f>IFERROR(__xludf.DUMMYFUNCTION("""COMPUTED_VALUE"""),"Киви лёд")</f>
        <v>Киви лёд</v>
      </c>
      <c r="O650" s="18" t="str">
        <f>IFERROR(__xludf.DUMMYFUNCTION("""COMPUTED_VALUE"""),"Кислая клюква лёд")</f>
        <v>Кислая клюква лёд</v>
      </c>
      <c r="P650" s="18" t="str">
        <f>IFERROR(__xludf.DUMMYFUNCTION("""COMPUTED_VALUE"""),"Кислый скитлс лёд")</f>
        <v>Кислый скитлс лёд</v>
      </c>
      <c r="Q650" s="18" t="str">
        <f>IFERROR(__xludf.DUMMYFUNCTION("""COMPUTED_VALUE"""),"Клубника черника лёд")</f>
        <v>Клубника черника лёд</v>
      </c>
      <c r="R650" s="18" t="str">
        <f>IFERROR(__xludf.DUMMYFUNCTION("""COMPUTED_VALUE"""),"Малина смородина лёд")</f>
        <v>Малина смородина лёд</v>
      </c>
      <c r="S650" s="18" t="str">
        <f>IFERROR(__xludf.DUMMYFUNCTION("""COMPUTED_VALUE"""),"Манго лёд")</f>
        <v>Манго лёд</v>
      </c>
      <c r="T650" s="18" t="str">
        <f>IFERROR(__xludf.DUMMYFUNCTION("""COMPUTED_VALUE"""),"Малина вишня лёд")</f>
        <v>Малина вишня лёд</v>
      </c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</row>
    <row r="651">
      <c r="A651" s="18" t="str">
        <f>IFERROR(__xludf.DUMMYFUNCTION("""COMPUTED_VALUE"""),"0.4")</f>
        <v>0.4</v>
      </c>
      <c r="B651" s="18" t="str">
        <f>IFERROR(__xludf.DUMMYFUNCTION("""COMPUTED_VALUE"""),"0.6")</f>
        <v>0.6</v>
      </c>
      <c r="C651" s="18" t="str">
        <f>IFERROR(__xludf.DUMMYFUNCTION("""COMPUTED_VALUE"""),"0.7")</f>
        <v>0.7</v>
      </c>
      <c r="D651" s="18" t="str">
        <f>IFERROR(__xludf.DUMMYFUNCTION("""COMPUTED_VALUE"""),"0.8")</f>
        <v>0.8</v>
      </c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</row>
    <row r="652">
      <c r="A652" s="18" t="str">
        <f>IFERROR(__xludf.DUMMYFUNCTION("""COMPUTED_VALUE"""),"0.4")</f>
        <v>0.4</v>
      </c>
      <c r="B652" s="18" t="str">
        <f>IFERROR(__xludf.DUMMYFUNCTION("""COMPUTED_VALUE"""),"0.6")</f>
        <v>0.6</v>
      </c>
      <c r="C652" s="18" t="str">
        <f>IFERROR(__xludf.DUMMYFUNCTION("""COMPUTED_VALUE"""),"0.7")</f>
        <v>0.7</v>
      </c>
      <c r="D652" s="18" t="str">
        <f>IFERROR(__xludf.DUMMYFUNCTION("""COMPUTED_VALUE"""),"0.8")</f>
        <v>0.8</v>
      </c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</row>
    <row r="653">
      <c r="A653" s="18" t="str">
        <f>IFERROR(__xludf.DUMMYFUNCTION("""COMPUTED_VALUE"""),"кислая земляника")</f>
        <v>кислая земляника</v>
      </c>
      <c r="B653" s="18" t="str">
        <f>IFERROR(__xludf.DUMMYFUNCTION("""COMPUTED_VALUE"""),"кислая фанта с черникой")</f>
        <v>кислая фанта с черникой</v>
      </c>
      <c r="C653" s="18" t="str">
        <f>IFERROR(__xludf.DUMMYFUNCTION("""COMPUTED_VALUE"""),"кислое харибо с колой и черешней")</f>
        <v>кислое харибо с колой и черешней</v>
      </c>
      <c r="D653" s="18" t="str">
        <f>IFERROR(__xludf.DUMMYFUNCTION("""COMPUTED_VALUE"""),"кислое яблочно клубничная шипучка")</f>
        <v>кислое яблочно клубничная шипучка</v>
      </c>
      <c r="E653" s="18" t="str">
        <f>IFERROR(__xludf.DUMMYFUNCTION("""COMPUTED_VALUE"""),"кислые желатинки маракуйя ананас")</f>
        <v>кислые желатинки маракуйя ананас</v>
      </c>
      <c r="F653" s="18" t="str">
        <f>IFERROR(__xludf.DUMMYFUNCTION("""COMPUTED_VALUE"""),"кислые ленточки маракуя манго")</f>
        <v>кислые ленточки маракуя манго</v>
      </c>
      <c r="G653" s="18" t="str">
        <f>IFERROR(__xludf.DUMMYFUNCTION("""COMPUTED_VALUE"""),"кислые мармеладные ягоды")</f>
        <v>кислые мармеладные ягоды</v>
      </c>
      <c r="H653" s="18" t="str">
        <f>IFERROR(__xludf.DUMMYFUNCTION("""COMPUTED_VALUE"""),"кислый виноград лайм")</f>
        <v>кислый виноград лайм</v>
      </c>
      <c r="I653" s="18" t="str">
        <f>IFERROR(__xludf.DUMMYFUNCTION("""COMPUTED_VALUE"""),"кислый грейпфрут с вишней")</f>
        <v>кислый грейпфрут с вишней</v>
      </c>
      <c r="J653" s="18" t="str">
        <f>IFERROR(__xludf.DUMMYFUNCTION("""COMPUTED_VALUE"""),"кислый леденец виноград киви яблоко")</f>
        <v>кислый леденец виноград киви яблоко</v>
      </c>
      <c r="K653" s="18" t="str">
        <f>IFERROR(__xludf.DUMMYFUNCTION("""COMPUTED_VALUE"""),"кислый лимонад арбуз лайм малина")</f>
        <v>кислый лимонад арбуз лайм малина</v>
      </c>
      <c r="L653" s="18" t="str">
        <f>IFERROR(__xludf.DUMMYFUNCTION("""COMPUTED_VALUE"""),"кислый персик клубника")</f>
        <v>кислый персик клубника</v>
      </c>
      <c r="M653" s="18" t="str">
        <f>IFERROR(__xludf.DUMMYFUNCTION("""COMPUTED_VALUE"""),"кислый яблочно лимонные колечки")</f>
        <v>кислый яблочно лимонные колечки</v>
      </c>
      <c r="N653" s="18" t="str">
        <f>IFERROR(__xludf.DUMMYFUNCTION("""COMPUTED_VALUE"""),"фанта апельсин с кислой малиной")</f>
        <v>фанта апельсин с кислой малиной</v>
      </c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</row>
    <row r="654">
      <c r="A654" s="18" t="str">
        <f>IFERROR(__xludf.DUMMYFUNCTION("""COMPUTED_VALUE"""),"Маракуйя с тропическими нотками")</f>
        <v>Маракуйя с тропическими нотками</v>
      </c>
      <c r="B654" s="18" t="str">
        <f>IFERROR(__xludf.DUMMYFUNCTION("""COMPUTED_VALUE"""),"Арбузный милкшейк")</f>
        <v>Арбузный милкшейк</v>
      </c>
      <c r="C654" s="18" t="str">
        <f>IFERROR(__xludf.DUMMYFUNCTION("""COMPUTED_VALUE"""),"Конфеты со вкусом винограда")</f>
        <v>Конфеты со вкусом винограда</v>
      </c>
      <c r="D654" s="18" t="str">
        <f>IFERROR(__xludf.DUMMYFUNCTION("""COMPUTED_VALUE"""),"Манго с апельсином и послевкусием гуавы")</f>
        <v>Манго с апельсином и послевкусием гуавы</v>
      </c>
      <c r="E654" s="18" t="str">
        <f>IFERROR(__xludf.DUMMYFUNCTION("""COMPUTED_VALUE"""),"Холодное сочетание мяты и конфет холс")</f>
        <v>Холодное сочетание мяты и конфет холс</v>
      </c>
      <c r="F654" s="18" t="str">
        <f>IFERROR(__xludf.DUMMYFUNCTION("""COMPUTED_VALUE"""),"Яблочные мармеладные червячки")</f>
        <v>Яблочные мармеладные червячки</v>
      </c>
      <c r="G65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654" s="18" t="str">
        <f>IFERROR(__xludf.DUMMYFUNCTION("""COMPUTED_VALUE"""),"Лимон лайм")</f>
        <v>Лимон лайм</v>
      </c>
      <c r="I654" s="18" t="str">
        <f>IFERROR(__xludf.DUMMYFUNCTION("""COMPUTED_VALUE"""),"Классика энергетика с кислой малиной")</f>
        <v>Классика энергетика с кислой малиной</v>
      </c>
      <c r="J654" s="18" t="str">
        <f>IFERROR(__xludf.DUMMYFUNCTION("""COMPUTED_VALUE"""),"Зеленое манго и смородина")</f>
        <v>Зеленое манго и смородина</v>
      </c>
      <c r="K654" s="18" t="str">
        <f>IFERROR(__xludf.DUMMYFUNCTION("""COMPUTED_VALUE"""),"Дуэт лемонграсса и сладкой малины")</f>
        <v>Дуэт лемонграсса и сладкой малины</v>
      </c>
      <c r="L654" s="18" t="str">
        <f>IFERROR(__xludf.DUMMYFUNCTION("""COMPUTED_VALUE"""),"Сладкий мармелад из черной смородины")</f>
        <v>Сладкий мармелад из черной смородины</v>
      </c>
      <c r="M654" s="18" t="str">
        <f>IFERROR(__xludf.DUMMYFUNCTION("""COMPUTED_VALUE"""),"Вишня кола")</f>
        <v>Вишня кола</v>
      </c>
      <c r="N654" s="18" t="str">
        <f>IFERROR(__xludf.DUMMYFUNCTION("""COMPUTED_VALUE"""),"Малина с кокосом")</f>
        <v>Малина с кокосом</v>
      </c>
      <c r="O654" s="18" t="str">
        <f>IFERROR(__xludf.DUMMYFUNCTION("""COMPUTED_VALUE"""),"Сладкие конфеты СКИТЛЗ и смородина")</f>
        <v>Сладкие конфеты СКИТЛЗ и смородина</v>
      </c>
      <c r="P654" s="18" t="str">
        <f>IFERROR(__xludf.DUMMYFUNCTION("""COMPUTED_VALUE"""),"Ежевичный лимонад")</f>
        <v>Ежевичный лимонад</v>
      </c>
      <c r="Q654" s="18" t="str">
        <f>IFERROR(__xludf.DUMMYFUNCTION("""COMPUTED_VALUE"""),"Дыня кокос")</f>
        <v>Дыня кокос</v>
      </c>
      <c r="R654" s="18" t="str">
        <f>IFERROR(__xludf.DUMMYFUNCTION("""COMPUTED_VALUE"""),"Земляничный бабл гам")</f>
        <v>Земляничный бабл гам</v>
      </c>
      <c r="S654" s="18" t="str">
        <f>IFERROR(__xludf.DUMMYFUNCTION("""COMPUTED_VALUE"""),"Лимонные леденцы")</f>
        <v>Лимонные леденцы</v>
      </c>
      <c r="T654" s="18" t="str">
        <f>IFERROR(__xludf.DUMMYFUNCTION("""COMPUTED_VALUE"""),"Экзотический фрукты")</f>
        <v>Экзотический фрукты</v>
      </c>
      <c r="U654" s="18" t="str">
        <f>IFERROR(__xludf.DUMMYFUNCTION("""COMPUTED_VALUE"""),"Личи виноград мята")</f>
        <v>Личи виноград мята</v>
      </c>
      <c r="V654" s="18" t="str">
        <f>IFERROR(__xludf.DUMMYFUNCTION("""COMPUTED_VALUE"""),"Черника малина мята")</f>
        <v>Черника малина мята</v>
      </c>
      <c r="W654" s="18" t="str">
        <f>IFERROR(__xludf.DUMMYFUNCTION("""COMPUTED_VALUE"""),"Абрикосовый йогурт")</f>
        <v>Абрикосовый йогурт</v>
      </c>
      <c r="X654" s="18" t="str">
        <f>IFERROR(__xludf.DUMMYFUNCTION("""COMPUTED_VALUE"""),"Арбуз лед")</f>
        <v>Арбуз лед</v>
      </c>
      <c r="Y654" s="18" t="str">
        <f>IFERROR(__xludf.DUMMYFUNCTION("""COMPUTED_VALUE"""),"Банан клубника лед")</f>
        <v>Банан клубника лед</v>
      </c>
      <c r="Z654" s="18" t="str">
        <f>IFERROR(__xludf.DUMMYFUNCTION("""COMPUTED_VALUE"""),"Арбузное мороженное")</f>
        <v>Арбузное мороженное</v>
      </c>
      <c r="AA654" s="18" t="str">
        <f>IFERROR(__xludf.DUMMYFUNCTION("""COMPUTED_VALUE"""),"Клубника малина жвачка")</f>
        <v>Клубника малина жвачка</v>
      </c>
      <c r="AB654" s="18" t="str">
        <f>IFERROR(__xludf.DUMMYFUNCTION("""COMPUTED_VALUE"""),"Клубничное мороженное")</f>
        <v>Клубничное мороженное</v>
      </c>
      <c r="AC654" s="18" t="str">
        <f>IFERROR(__xludf.DUMMYFUNCTION("""COMPUTED_VALUE"""),"Кола сода лед")</f>
        <v>Кола сода лед</v>
      </c>
      <c r="AD654" s="18" t="str">
        <f>IFERROR(__xludf.DUMMYFUNCTION("""COMPUTED_VALUE"""),"Банановый милкшейк")</f>
        <v>Банановый милкшейк</v>
      </c>
      <c r="AE654" s="18" t="str">
        <f>IFERROR(__xludf.DUMMYFUNCTION("""COMPUTED_VALUE"""),"Микс ягод лед")</f>
        <v>Микс ягод лед</v>
      </c>
      <c r="AF654" s="18" t="str">
        <f>IFERROR(__xludf.DUMMYFUNCTION("""COMPUTED_VALUE"""),"Брусничный морс")</f>
        <v>Брусничный морс</v>
      </c>
      <c r="AG654" s="18" t="str">
        <f>IFERROR(__xludf.DUMMYFUNCTION("""COMPUTED_VALUE"""),"Яблочный лимонад")</f>
        <v>Яблочный лимонад</v>
      </c>
      <c r="AH654" s="18" t="str">
        <f>IFERROR(__xludf.DUMMYFUNCTION("""COMPUTED_VALUE"""),"Лесные ягоды")</f>
        <v>Лесные ягоды</v>
      </c>
      <c r="AI654" s="18" t="str">
        <f>IFERROR(__xludf.DUMMYFUNCTION("""COMPUTED_VALUE"""),"Смородиновый лимонад")</f>
        <v>Смородиновый лимонад</v>
      </c>
      <c r="AJ654" s="18" t="str">
        <f>IFERROR(__xludf.DUMMYFUNCTION("""COMPUTED_VALUE"""),"Вишня лайм лед")</f>
        <v>Вишня лайм лед</v>
      </c>
      <c r="AK654" s="18" t="str">
        <f>IFERROR(__xludf.DUMMYFUNCTION("""COMPUTED_VALUE"""),"Лист виноград мята энергетик")</f>
        <v>Лист виноград мята энергетик</v>
      </c>
      <c r="AL654" s="18" t="str">
        <f>IFERROR(__xludf.DUMMYFUNCTION("""COMPUTED_VALUE"""),"Двойное яблоко лед")</f>
        <v>Двойное яблоко лед</v>
      </c>
      <c r="AM654" s="18" t="str">
        <f>IFERROR(__xludf.DUMMYFUNCTION("""COMPUTED_VALUE"""),"Смородиновый холс")</f>
        <v>Смородиновый холс</v>
      </c>
      <c r="AN654" s="18" t="str">
        <f>IFERROR(__xludf.DUMMYFUNCTION("""COMPUTED_VALUE"""),"Клубничное шампанское")</f>
        <v>Клубничное шампанское</v>
      </c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</row>
    <row r="655">
      <c r="A655" s="18" t="str">
        <f>IFERROR(__xludf.DUMMYFUNCTION("""COMPUTED_VALUE"""),"Личи гуава")</f>
        <v>Личи гуава</v>
      </c>
      <c r="B655" s="18" t="str">
        <f>IFERROR(__xludf.DUMMYFUNCTION("""COMPUTED_VALUE"""),"Морозный спрайт")</f>
        <v>Морозный спрайт</v>
      </c>
      <c r="C655" s="18" t="str">
        <f>IFERROR(__xludf.DUMMYFUNCTION("""COMPUTED_VALUE"""),"Морозная дыня")</f>
        <v>Морозная дыня</v>
      </c>
      <c r="D655" s="18" t="str">
        <f>IFERROR(__xludf.DUMMYFUNCTION("""COMPUTED_VALUE"""),"Черника арбуз")</f>
        <v>Черника арбуз</v>
      </c>
      <c r="E655" s="18" t="str">
        <f>IFERROR(__xludf.DUMMYFUNCTION("""COMPUTED_VALUE"""),"Грейпфрут малина клубника")</f>
        <v>Грейпфрут малина клубника</v>
      </c>
      <c r="F655" s="18" t="str">
        <f>IFERROR(__xludf.DUMMYFUNCTION("""COMPUTED_VALUE"""),"Виноград клубника NEW!")</f>
        <v>Виноград клубника NEW!</v>
      </c>
      <c r="G655" s="18" t="str">
        <f>IFERROR(__xludf.DUMMYFUNCTION("""COMPUTED_VALUE"""),"Жвачка арбуз дыня NEW!")</f>
        <v>Жвачка арбуз дыня NEW!</v>
      </c>
      <c r="H655" s="18" t="str">
        <f>IFERROR(__xludf.DUMMYFUNCTION("""COMPUTED_VALUE"""),"Клубника киви NEW!")</f>
        <v>Клубника киви NEW!</v>
      </c>
      <c r="I655" s="18" t="str">
        <f>IFERROR(__xludf.DUMMYFUNCTION("""COMPUTED_VALUE"""),"Клубничный лимонад NEW!")</f>
        <v>Клубничный лимонад NEW!</v>
      </c>
      <c r="J655" s="18" t="str">
        <f>IFERROR(__xludf.DUMMYFUNCTION("""COMPUTED_VALUE"""),"Клюква лимон NEW!")</f>
        <v>Клюква лимон NEW!</v>
      </c>
      <c r="K655" s="18" t="str">
        <f>IFERROR(__xludf.DUMMYFUNCTION("""COMPUTED_VALUE"""),"Кола лимон NEW")</f>
        <v>Кола лимон NEW</v>
      </c>
      <c r="L655" s="18" t="str">
        <f>IFERROR(__xludf.DUMMYFUNCTION("""COMPUTED_VALUE"""),"Манго малина NEW!")</f>
        <v>Манго малина NEW!</v>
      </c>
      <c r="M655" s="18" t="str">
        <f>IFERROR(__xludf.DUMMYFUNCTION("""COMPUTED_VALUE"""),"Персик маракуйя NEW")</f>
        <v>Персик маракуйя NEW</v>
      </c>
      <c r="N655" s="18" t="str">
        <f>IFERROR(__xludf.DUMMYFUNCTION("""COMPUTED_VALUE"""),"Киви гуава NEW")</f>
        <v>Киви гуава NEW</v>
      </c>
      <c r="O655" s="18" t="str">
        <f>IFERROR(__xludf.DUMMYFUNCTION("""COMPUTED_VALUE"""),"Манго апельсин NEW")</f>
        <v>Манго апельсин NEW</v>
      </c>
      <c r="P655" s="18" t="str">
        <f>IFERROR(__xludf.DUMMYFUNCTION("""COMPUTED_VALUE"""),"Манго кумкват NEW")</f>
        <v>Манго кумкват NEW</v>
      </c>
      <c r="Q655" s="18" t="str">
        <f>IFERROR(__xludf.DUMMYFUNCTION("""COMPUTED_VALUE"""),"Морозная вишня")</f>
        <v>Морозная вишня</v>
      </c>
      <c r="R655" s="18" t="str">
        <f>IFERROR(__xludf.DUMMYFUNCTION("""COMPUTED_VALUE"""),"кислая жвачка грейпфрут клубника")</f>
        <v>кислая жвачка грейпфрут клубника</v>
      </c>
      <c r="S655" s="18" t="str">
        <f>IFERROR(__xludf.DUMMYFUNCTION("""COMPUTED_VALUE"""),"Морозное яблоко")</f>
        <v>Морозное яблоко</v>
      </c>
      <c r="T655" s="18" t="str">
        <f>IFERROR(__xludf.DUMMYFUNCTION("""COMPUTED_VALUE"""),"Морозный арбуз")</f>
        <v>Морозный арбуз</v>
      </c>
      <c r="U655" s="18" t="str">
        <f>IFERROR(__xludf.DUMMYFUNCTION("""COMPUTED_VALUE"""),"Морозный виноград")</f>
        <v>Морозный виноград</v>
      </c>
      <c r="V655" s="18" t="str">
        <f>IFERROR(__xludf.DUMMYFUNCTION("""COMPUTED_VALUE"""),"Морозный ред булл")</f>
        <v>Морозный ред булл</v>
      </c>
      <c r="W655" s="18" t="str">
        <f>IFERROR(__xludf.DUMMYFUNCTION("""COMPUTED_VALUE"""),"Персик киви NEW")</f>
        <v>Персик киви NEW</v>
      </c>
      <c r="X655" s="18" t="str">
        <f>IFERROR(__xludf.DUMMYFUNCTION("""COMPUTED_VALUE"""),"Печенье банан NEW")</f>
        <v>Печенье банан NEW</v>
      </c>
      <c r="Y655" s="18" t="str">
        <f>IFERROR(__xludf.DUMMYFUNCTION("""COMPUTED_VALUE"""),"Лимонный пирог NEW")</f>
        <v>Лимонный пирог NEW</v>
      </c>
      <c r="Z655" s="18" t="str">
        <f>IFERROR(__xludf.DUMMYFUNCTION("""COMPUTED_VALUE"""),"Холодная смородина")</f>
        <v>Холодная смородина</v>
      </c>
      <c r="AA655" s="18" t="str">
        <f>IFERROR(__xludf.DUMMYFUNCTION("""COMPUTED_VALUE"""),"Черника грейпфрут")</f>
        <v>Черника грейпфрут</v>
      </c>
      <c r="AB655" s="18" t="str">
        <f>IFERROR(__xludf.DUMMYFUNCTION("""COMPUTED_VALUE"""),"Черника лимон")</f>
        <v>Черника лимон</v>
      </c>
      <c r="AC655" s="18" t="str">
        <f>IFERROR(__xludf.DUMMYFUNCTION("""COMPUTED_VALUE"""),"Черника мята")</f>
        <v>Черника мята</v>
      </c>
      <c r="AD655" s="18" t="str">
        <f>IFERROR(__xludf.DUMMYFUNCTION("""COMPUTED_VALUE"""),"Экзотические фрукты")</f>
        <v>Экзотические фрукты</v>
      </c>
      <c r="AE655" s="18" t="str">
        <f>IFERROR(__xludf.DUMMYFUNCTION("""COMPUTED_VALUE"""),"Энергетический виноград")</f>
        <v>Энергетический виноград</v>
      </c>
      <c r="AF655" s="18" t="str">
        <f>IFERROR(__xludf.DUMMYFUNCTION("""COMPUTED_VALUE"""),"Ягодный морс")</f>
        <v>Ягодный морс</v>
      </c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</row>
    <row r="656">
      <c r="A656" s="18" t="str">
        <f>IFERROR(__xludf.DUMMYFUNCTION("""COMPUTED_VALUE"""),"Личи гуава")</f>
        <v>Личи гуава</v>
      </c>
      <c r="B656" s="18" t="str">
        <f>IFERROR(__xludf.DUMMYFUNCTION("""COMPUTED_VALUE"""),"Морозный спрайт")</f>
        <v>Морозный спрайт</v>
      </c>
      <c r="C656" s="18" t="str">
        <f>IFERROR(__xludf.DUMMYFUNCTION("""COMPUTED_VALUE"""),"Морозная дыня")</f>
        <v>Морозная дыня</v>
      </c>
      <c r="D656" s="18" t="str">
        <f>IFERROR(__xludf.DUMMYFUNCTION("""COMPUTED_VALUE"""),"Черника арбуз")</f>
        <v>Черника арбуз</v>
      </c>
      <c r="E656" s="18" t="str">
        <f>IFERROR(__xludf.DUMMYFUNCTION("""COMPUTED_VALUE"""),"Грейпфрут малина клубника")</f>
        <v>Грейпфрут малина клубника</v>
      </c>
      <c r="F656" s="18" t="str">
        <f>IFERROR(__xludf.DUMMYFUNCTION("""COMPUTED_VALUE"""),"Виноград клубника NEW!")</f>
        <v>Виноград клубника NEW!</v>
      </c>
      <c r="G656" s="18" t="str">
        <f>IFERROR(__xludf.DUMMYFUNCTION("""COMPUTED_VALUE"""),"Жвачка арбуз дыня NEW!")</f>
        <v>Жвачка арбуз дыня NEW!</v>
      </c>
      <c r="H656" s="18" t="str">
        <f>IFERROR(__xludf.DUMMYFUNCTION("""COMPUTED_VALUE"""),"Клубника киви NEW!")</f>
        <v>Клубника киви NEW!</v>
      </c>
      <c r="I656" s="18" t="str">
        <f>IFERROR(__xludf.DUMMYFUNCTION("""COMPUTED_VALUE"""),"Клубничный лимонад NEW!")</f>
        <v>Клубничный лимонад NEW!</v>
      </c>
      <c r="J656" s="18" t="str">
        <f>IFERROR(__xludf.DUMMYFUNCTION("""COMPUTED_VALUE"""),"Клюква лимон NEW!")</f>
        <v>Клюква лимон NEW!</v>
      </c>
      <c r="K656" s="18" t="str">
        <f>IFERROR(__xludf.DUMMYFUNCTION("""COMPUTED_VALUE"""),"Кола лимон NEW")</f>
        <v>Кола лимон NEW</v>
      </c>
      <c r="L656" s="18" t="str">
        <f>IFERROR(__xludf.DUMMYFUNCTION("""COMPUTED_VALUE"""),"Манго малина NEW!")</f>
        <v>Манго малина NEW!</v>
      </c>
      <c r="M656" s="18" t="str">
        <f>IFERROR(__xludf.DUMMYFUNCTION("""COMPUTED_VALUE"""),"Персик маракуйя NEW")</f>
        <v>Персик маракуйя NEW</v>
      </c>
      <c r="N656" s="18" t="str">
        <f>IFERROR(__xludf.DUMMYFUNCTION("""COMPUTED_VALUE"""),"Киви гуава NEW")</f>
        <v>Киви гуава NEW</v>
      </c>
      <c r="O656" s="18" t="str">
        <f>IFERROR(__xludf.DUMMYFUNCTION("""COMPUTED_VALUE"""),"Манго апельсин NEW")</f>
        <v>Манго апельсин NEW</v>
      </c>
      <c r="P656" s="18" t="str">
        <f>IFERROR(__xludf.DUMMYFUNCTION("""COMPUTED_VALUE"""),"Манго кумкват NEW")</f>
        <v>Манго кумкват NEW</v>
      </c>
      <c r="Q656" s="18" t="str">
        <f>IFERROR(__xludf.DUMMYFUNCTION("""COMPUTED_VALUE"""),"Морозная вишня")</f>
        <v>Морозная вишня</v>
      </c>
      <c r="R656" s="18" t="str">
        <f>IFERROR(__xludf.DUMMYFUNCTION("""COMPUTED_VALUE"""),"кислая жвачка грейпфрут клубника")</f>
        <v>кислая жвачка грейпфрут клубника</v>
      </c>
      <c r="S656" s="18" t="str">
        <f>IFERROR(__xludf.DUMMYFUNCTION("""COMPUTED_VALUE"""),"Морозное яблоко")</f>
        <v>Морозное яблоко</v>
      </c>
      <c r="T656" s="18" t="str">
        <f>IFERROR(__xludf.DUMMYFUNCTION("""COMPUTED_VALUE"""),"Морозный арбуз")</f>
        <v>Морозный арбуз</v>
      </c>
      <c r="U656" s="18" t="str">
        <f>IFERROR(__xludf.DUMMYFUNCTION("""COMPUTED_VALUE"""),"Морозный виноград")</f>
        <v>Морозный виноград</v>
      </c>
      <c r="V656" s="18" t="str">
        <f>IFERROR(__xludf.DUMMYFUNCTION("""COMPUTED_VALUE"""),"Морозный ред булл")</f>
        <v>Морозный ред булл</v>
      </c>
      <c r="W656" s="18" t="str">
        <f>IFERROR(__xludf.DUMMYFUNCTION("""COMPUTED_VALUE"""),"Персик киви NEW")</f>
        <v>Персик киви NEW</v>
      </c>
      <c r="X656" s="18" t="str">
        <f>IFERROR(__xludf.DUMMYFUNCTION("""COMPUTED_VALUE"""),"Печенье банан NEW")</f>
        <v>Печенье банан NEW</v>
      </c>
      <c r="Y656" s="18" t="str">
        <f>IFERROR(__xludf.DUMMYFUNCTION("""COMPUTED_VALUE"""),"Лимонный пирог NEW")</f>
        <v>Лимонный пирог NEW</v>
      </c>
      <c r="Z656" s="18" t="str">
        <f>IFERROR(__xludf.DUMMYFUNCTION("""COMPUTED_VALUE"""),"Холодная смородина")</f>
        <v>Холодная смородина</v>
      </c>
      <c r="AA656" s="18" t="str">
        <f>IFERROR(__xludf.DUMMYFUNCTION("""COMPUTED_VALUE"""),"Черника грейпфрут")</f>
        <v>Черника грейпфрут</v>
      </c>
      <c r="AB656" s="18" t="str">
        <f>IFERROR(__xludf.DUMMYFUNCTION("""COMPUTED_VALUE"""),"Черника лимон")</f>
        <v>Черника лимон</v>
      </c>
      <c r="AC656" s="18" t="str">
        <f>IFERROR(__xludf.DUMMYFUNCTION("""COMPUTED_VALUE"""),"Черника мята")</f>
        <v>Черника мята</v>
      </c>
      <c r="AD656" s="18" t="str">
        <f>IFERROR(__xludf.DUMMYFUNCTION("""COMPUTED_VALUE"""),"Экзотические фрукты")</f>
        <v>Экзотические фрукты</v>
      </c>
      <c r="AE656" s="18" t="str">
        <f>IFERROR(__xludf.DUMMYFUNCTION("""COMPUTED_VALUE"""),"Энергетический виноград")</f>
        <v>Энергетический виноград</v>
      </c>
      <c r="AF656" s="18" t="str">
        <f>IFERROR(__xludf.DUMMYFUNCTION("""COMPUTED_VALUE"""),"Ягодный морс")</f>
        <v>Ягодный морс</v>
      </c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</row>
    <row r="657">
      <c r="A657" s="18" t="str">
        <f>IFERROR(__xludf.DUMMYFUNCTION("""COMPUTED_VALUE"""),"Апельсиновое драже")</f>
        <v>Апельсиновое драже</v>
      </c>
      <c r="B657" s="18" t="str">
        <f>IFERROR(__xludf.DUMMYFUNCTION("""COMPUTED_VALUE"""),"Бабл гам")</f>
        <v>Бабл гам</v>
      </c>
      <c r="C657" s="18" t="str">
        <f>IFERROR(__xludf.DUMMYFUNCTION("""COMPUTED_VALUE"""),"Виноградная конфета")</f>
        <v>Виноградная конфета</v>
      </c>
      <c r="D657" s="18" t="str">
        <f>IFERROR(__xludf.DUMMYFUNCTION("""COMPUTED_VALUE"""),"Даня кокос")</f>
        <v>Даня кокос</v>
      </c>
      <c r="E657" s="18" t="str">
        <f>IFERROR(__xludf.DUMMYFUNCTION("""COMPUTED_VALUE"""),"Земляника груша")</f>
        <v>Земляника груша</v>
      </c>
      <c r="F657" s="18" t="str">
        <f>IFERROR(__xludf.DUMMYFUNCTION("""COMPUTED_VALUE"""),"Кислый киви")</f>
        <v>Кислый киви</v>
      </c>
      <c r="G657" s="18" t="str">
        <f>IFERROR(__xludf.DUMMYFUNCTION("""COMPUTED_VALUE"""),"Кислый малиновый лимонад ")</f>
        <v>Кислый малиновый лимонад </v>
      </c>
      <c r="H657" s="18" t="str">
        <f>IFERROR(__xludf.DUMMYFUNCTION("""COMPUTED_VALUE"""),"Кола сода айс")</f>
        <v>Кола сода айс</v>
      </c>
      <c r="I657" s="18" t="str">
        <f>IFERROR(__xludf.DUMMYFUNCTION("""COMPUTED_VALUE"""),"Ледяной ананас")</f>
        <v>Ледяной ананас</v>
      </c>
      <c r="J657" s="18" t="str">
        <f>IFERROR(__xludf.DUMMYFUNCTION("""COMPUTED_VALUE"""),"Лимонные червячки ")</f>
        <v>Лимонные червячки </v>
      </c>
      <c r="K657" s="18" t="str">
        <f>IFERROR(__xludf.DUMMYFUNCTION("""COMPUTED_VALUE"""),"Манго апельсин")</f>
        <v>Манго апельсин</v>
      </c>
      <c r="L657" s="18" t="str">
        <f>IFERROR(__xludf.DUMMYFUNCTION("""COMPUTED_VALUE"""),"Смородина виноград")</f>
        <v>Смородина виноград</v>
      </c>
      <c r="M657" s="18" t="str">
        <f>IFERROR(__xludf.DUMMYFUNCTION("""COMPUTED_VALUE"""),"Яблочный холс")</f>
        <v>Яблочный холс</v>
      </c>
      <c r="N657" s="18" t="str">
        <f>IFERROR(__xludf.DUMMYFUNCTION("""COMPUTED_VALUE"""),"Ягодный смузи")</f>
        <v>Ягодный смузи</v>
      </c>
      <c r="O657" s="18" t="str">
        <f>IFERROR(__xludf.DUMMYFUNCTION("""COMPUTED_VALUE"""),"Ягодный энергетик")</f>
        <v>Ягодный энергетик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</row>
    <row r="658">
      <c r="A658" s="18" t="str">
        <f>IFERROR(__xludf.DUMMYFUNCTION("""COMPUTED_VALUE"""),"Ягодный микс")</f>
        <v>Ягодный микс</v>
      </c>
      <c r="B658" s="18" t="str">
        <f>IFERROR(__xludf.DUMMYFUNCTION("""COMPUTED_VALUE"""),"Энергетик малина")</f>
        <v>Энергетик малина</v>
      </c>
      <c r="C658" s="18" t="str">
        <f>IFERROR(__xludf.DUMMYFUNCTION("""COMPUTED_VALUE"""),"Клубника арбуз")</f>
        <v>Клубника арбуз</v>
      </c>
      <c r="D658" s="18" t="str">
        <f>IFERROR(__xludf.DUMMYFUNCTION("""COMPUTED_VALUE"""),"Ежевика малина")</f>
        <v>Ежевика малина</v>
      </c>
      <c r="E658" s="18" t="str">
        <f>IFERROR(__xludf.DUMMYFUNCTION("""COMPUTED_VALUE"""),"Голубая малина виноград")</f>
        <v>Голубая малина виноград</v>
      </c>
      <c r="F658" s="18" t="str">
        <f>IFERROR(__xludf.DUMMYFUNCTION("""COMPUTED_VALUE"""),"Вишня яблоко")</f>
        <v>Вишня яблоко</v>
      </c>
      <c r="G658" s="18" t="str">
        <f>IFERROR(__xludf.DUMMYFUNCTION("""COMPUTED_VALUE"""),"Виноград лёд")</f>
        <v>Виноград лёд</v>
      </c>
      <c r="H658" s="18" t="str">
        <f>IFERROR(__xludf.DUMMYFUNCTION("""COMPUTED_VALUE"""),"Бабл гам")</f>
        <v>Бабл гам</v>
      </c>
      <c r="I658" s="18" t="str">
        <f>IFERROR(__xludf.DUMMYFUNCTION("""COMPUTED_VALUE"""),"Энергетик лайм")</f>
        <v>Энергетик лайм</v>
      </c>
      <c r="J658" s="18" t="str">
        <f>IFERROR(__xludf.DUMMYFUNCTION("""COMPUTED_VALUE"""),"Черника смородина айс")</f>
        <v>Черника смородина айс</v>
      </c>
      <c r="K658" s="18" t="str">
        <f>IFERROR(__xludf.DUMMYFUNCTION("""COMPUTED_VALUE"""),"Мохито клубничный лёд")</f>
        <v>Мохито клубничный лёд</v>
      </c>
      <c r="L658" s="18" t="str">
        <f>IFERROR(__xludf.DUMMYFUNCTION("""COMPUTED_VALUE"""),"Черная вишня лёд")</f>
        <v>Черная вишня лёд</v>
      </c>
      <c r="M658" s="18" t="str">
        <f>IFERROR(__xludf.DUMMYFUNCTION("""COMPUTED_VALUE"""),"Ананас кокос лёд")</f>
        <v>Ананас кокос лёд</v>
      </c>
      <c r="N658" s="18" t="str">
        <f>IFERROR(__xludf.DUMMYFUNCTION("""COMPUTED_VALUE"""),"Киви лёд")</f>
        <v>Киви лёд</v>
      </c>
      <c r="O658" s="18" t="str">
        <f>IFERROR(__xludf.DUMMYFUNCTION("""COMPUTED_VALUE"""),"Кислая клюква лёд")</f>
        <v>Кислая клюква лёд</v>
      </c>
      <c r="P658" s="18" t="str">
        <f>IFERROR(__xludf.DUMMYFUNCTION("""COMPUTED_VALUE"""),"Кислый скитлс лёд")</f>
        <v>Кислый скитлс лёд</v>
      </c>
      <c r="Q658" s="18" t="str">
        <f>IFERROR(__xludf.DUMMYFUNCTION("""COMPUTED_VALUE"""),"Клубника черника лёд")</f>
        <v>Клубника черника лёд</v>
      </c>
      <c r="R658" s="18" t="str">
        <f>IFERROR(__xludf.DUMMYFUNCTION("""COMPUTED_VALUE"""),"Малина смородина лёд")</f>
        <v>Малина смородина лёд</v>
      </c>
      <c r="S658" s="18" t="str">
        <f>IFERROR(__xludf.DUMMYFUNCTION("""COMPUTED_VALUE"""),"Манго лёд")</f>
        <v>Манго лёд</v>
      </c>
      <c r="T658" s="18" t="str">
        <f>IFERROR(__xludf.DUMMYFUNCTION("""COMPUTED_VALUE"""),"Малина вишня лёд")</f>
        <v>Малина вишня лёд</v>
      </c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</row>
    <row r="659">
      <c r="A659" s="18" t="str">
        <f>IFERROR(__xludf.DUMMYFUNCTION("""COMPUTED_VALUE"""),"0.4")</f>
        <v>0.4</v>
      </c>
      <c r="B659" s="18" t="str">
        <f>IFERROR(__xludf.DUMMYFUNCTION("""COMPUTED_VALUE"""),"0.6")</f>
        <v>0.6</v>
      </c>
      <c r="C659" s="18" t="str">
        <f>IFERROR(__xludf.DUMMYFUNCTION("""COMPUTED_VALUE"""),"0.7")</f>
        <v>0.7</v>
      </c>
      <c r="D659" s="18" t="str">
        <f>IFERROR(__xludf.DUMMYFUNCTION("""COMPUTED_VALUE"""),"0.8")</f>
        <v>0.8</v>
      </c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</row>
    <row r="660">
      <c r="A660" s="18" t="str">
        <f>IFERROR(__xludf.DUMMYFUNCTION("""COMPUTED_VALUE"""),"Маракуйя с тропическими нотками")</f>
        <v>Маракуйя с тропическими нотками</v>
      </c>
      <c r="B660" s="18" t="str">
        <f>IFERROR(__xludf.DUMMYFUNCTION("""COMPUTED_VALUE"""),"Арбузный милкшейк")</f>
        <v>Арбузный милкшейк</v>
      </c>
      <c r="C660" s="18" t="str">
        <f>IFERROR(__xludf.DUMMYFUNCTION("""COMPUTED_VALUE"""),"Конфеты со вкусом винограда")</f>
        <v>Конфеты со вкусом винограда</v>
      </c>
      <c r="D660" s="18" t="str">
        <f>IFERROR(__xludf.DUMMYFUNCTION("""COMPUTED_VALUE"""),"Манго с апельсином и послевкусием гуавы")</f>
        <v>Манго с апельсином и послевкусием гуавы</v>
      </c>
      <c r="E660" s="18" t="str">
        <f>IFERROR(__xludf.DUMMYFUNCTION("""COMPUTED_VALUE"""),"Холодное сочетание мяты и конфет холс")</f>
        <v>Холодное сочетание мяты и конфет холс</v>
      </c>
      <c r="F660" s="18" t="str">
        <f>IFERROR(__xludf.DUMMYFUNCTION("""COMPUTED_VALUE"""),"Яблочные мармеладные червячки")</f>
        <v>Яблочные мармеладные червячки</v>
      </c>
      <c r="G66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660" s="18" t="str">
        <f>IFERROR(__xludf.DUMMYFUNCTION("""COMPUTED_VALUE"""),"Лимон лайм")</f>
        <v>Лимон лайм</v>
      </c>
      <c r="I660" s="18" t="str">
        <f>IFERROR(__xludf.DUMMYFUNCTION("""COMPUTED_VALUE"""),"Классика энергетика с кислой малиной")</f>
        <v>Классика энергетика с кислой малиной</v>
      </c>
      <c r="J660" s="18" t="str">
        <f>IFERROR(__xludf.DUMMYFUNCTION("""COMPUTED_VALUE"""),"Зеленое манго и смородина")</f>
        <v>Зеленое манго и смородина</v>
      </c>
      <c r="K660" s="18" t="str">
        <f>IFERROR(__xludf.DUMMYFUNCTION("""COMPUTED_VALUE"""),"Дуэт лемонграсса и сладкой малины")</f>
        <v>Дуэт лемонграсса и сладкой малины</v>
      </c>
      <c r="L660" s="18" t="str">
        <f>IFERROR(__xludf.DUMMYFUNCTION("""COMPUTED_VALUE"""),"Сладкий мармелад из черной смородины")</f>
        <v>Сладкий мармелад из черной смородины</v>
      </c>
      <c r="M660" s="18" t="str">
        <f>IFERROR(__xludf.DUMMYFUNCTION("""COMPUTED_VALUE"""),"Вишня кола")</f>
        <v>Вишня кола</v>
      </c>
      <c r="N660" s="18" t="str">
        <f>IFERROR(__xludf.DUMMYFUNCTION("""COMPUTED_VALUE"""),"Малина с кокосом")</f>
        <v>Малина с кокосом</v>
      </c>
      <c r="O660" s="18" t="str">
        <f>IFERROR(__xludf.DUMMYFUNCTION("""COMPUTED_VALUE"""),"Сладкие конфеты СКИТЛЗ и смородина")</f>
        <v>Сладкие конфеты СКИТЛЗ и смородина</v>
      </c>
      <c r="P660" s="18" t="str">
        <f>IFERROR(__xludf.DUMMYFUNCTION("""COMPUTED_VALUE"""),"Ежевичный лимонад")</f>
        <v>Ежевичный лимонад</v>
      </c>
      <c r="Q660" s="18" t="str">
        <f>IFERROR(__xludf.DUMMYFUNCTION("""COMPUTED_VALUE"""),"Дыня кокос")</f>
        <v>Дыня кокос</v>
      </c>
      <c r="R660" s="18" t="str">
        <f>IFERROR(__xludf.DUMMYFUNCTION("""COMPUTED_VALUE"""),"Земляничный бабл гам")</f>
        <v>Земляничный бабл гам</v>
      </c>
      <c r="S660" s="18" t="str">
        <f>IFERROR(__xludf.DUMMYFUNCTION("""COMPUTED_VALUE"""),"Лимонные леденцы")</f>
        <v>Лимонные леденцы</v>
      </c>
      <c r="T660" s="18" t="str">
        <f>IFERROR(__xludf.DUMMYFUNCTION("""COMPUTED_VALUE"""),"Экзотический фрукты")</f>
        <v>Экзотический фрукты</v>
      </c>
      <c r="U660" s="18" t="str">
        <f>IFERROR(__xludf.DUMMYFUNCTION("""COMPUTED_VALUE"""),"Личи виноград мята")</f>
        <v>Личи виноград мята</v>
      </c>
      <c r="V660" s="18" t="str">
        <f>IFERROR(__xludf.DUMMYFUNCTION("""COMPUTED_VALUE"""),"Черника малина мята")</f>
        <v>Черника малина мята</v>
      </c>
      <c r="W660" s="18" t="str">
        <f>IFERROR(__xludf.DUMMYFUNCTION("""COMPUTED_VALUE"""),"Абрикосовый йогурт")</f>
        <v>Абрикосовый йогурт</v>
      </c>
      <c r="X660" s="18" t="str">
        <f>IFERROR(__xludf.DUMMYFUNCTION("""COMPUTED_VALUE"""),"Арбуз лед")</f>
        <v>Арбуз лед</v>
      </c>
      <c r="Y660" s="18" t="str">
        <f>IFERROR(__xludf.DUMMYFUNCTION("""COMPUTED_VALUE"""),"Банан клубника лед")</f>
        <v>Банан клубника лед</v>
      </c>
      <c r="Z660" s="18" t="str">
        <f>IFERROR(__xludf.DUMMYFUNCTION("""COMPUTED_VALUE"""),"Арбузное мороженное")</f>
        <v>Арбузное мороженное</v>
      </c>
      <c r="AA660" s="18" t="str">
        <f>IFERROR(__xludf.DUMMYFUNCTION("""COMPUTED_VALUE"""),"Клубника малина жвачка")</f>
        <v>Клубника малина жвачка</v>
      </c>
      <c r="AB660" s="18" t="str">
        <f>IFERROR(__xludf.DUMMYFUNCTION("""COMPUTED_VALUE"""),"Клубничное мороженное")</f>
        <v>Клубничное мороженное</v>
      </c>
      <c r="AC660" s="18" t="str">
        <f>IFERROR(__xludf.DUMMYFUNCTION("""COMPUTED_VALUE"""),"Кола сода лед")</f>
        <v>Кола сода лед</v>
      </c>
      <c r="AD660" s="18" t="str">
        <f>IFERROR(__xludf.DUMMYFUNCTION("""COMPUTED_VALUE"""),"Банановый милкшейк")</f>
        <v>Банановый милкшейк</v>
      </c>
      <c r="AE660" s="18" t="str">
        <f>IFERROR(__xludf.DUMMYFUNCTION("""COMPUTED_VALUE"""),"Микс ягод лед")</f>
        <v>Микс ягод лед</v>
      </c>
      <c r="AF660" s="18" t="str">
        <f>IFERROR(__xludf.DUMMYFUNCTION("""COMPUTED_VALUE"""),"Брусничный морс")</f>
        <v>Брусничный морс</v>
      </c>
      <c r="AG660" s="18" t="str">
        <f>IFERROR(__xludf.DUMMYFUNCTION("""COMPUTED_VALUE"""),"Яблочный лимонад")</f>
        <v>Яблочный лимонад</v>
      </c>
      <c r="AH660" s="18" t="str">
        <f>IFERROR(__xludf.DUMMYFUNCTION("""COMPUTED_VALUE"""),"Лесные ягоды")</f>
        <v>Лесные ягоды</v>
      </c>
      <c r="AI660" s="18" t="str">
        <f>IFERROR(__xludf.DUMMYFUNCTION("""COMPUTED_VALUE"""),"Смородиновый лимонад")</f>
        <v>Смородиновый лимонад</v>
      </c>
      <c r="AJ660" s="18" t="str">
        <f>IFERROR(__xludf.DUMMYFUNCTION("""COMPUTED_VALUE"""),"Вишня лайм лед")</f>
        <v>Вишня лайм лед</v>
      </c>
      <c r="AK660" s="18" t="str">
        <f>IFERROR(__xludf.DUMMYFUNCTION("""COMPUTED_VALUE"""),"Лист виноград мята энергетик")</f>
        <v>Лист виноград мята энергетик</v>
      </c>
      <c r="AL660" s="18" t="str">
        <f>IFERROR(__xludf.DUMMYFUNCTION("""COMPUTED_VALUE"""),"Двойное яблоко лед")</f>
        <v>Двойное яблоко лед</v>
      </c>
      <c r="AM660" s="18" t="str">
        <f>IFERROR(__xludf.DUMMYFUNCTION("""COMPUTED_VALUE"""),"Смородиновый холс")</f>
        <v>Смородиновый холс</v>
      </c>
      <c r="AN660" s="18" t="str">
        <f>IFERROR(__xludf.DUMMYFUNCTION("""COMPUTED_VALUE"""),"Клубничное шампанское")</f>
        <v>Клубничное шампанское</v>
      </c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</row>
    <row r="661">
      <c r="A661" s="18" t="str">
        <f>IFERROR(__xludf.DUMMYFUNCTION("""COMPUTED_VALUE"""),"кислая земляника")</f>
        <v>кислая земляника</v>
      </c>
      <c r="B661" s="18" t="str">
        <f>IFERROR(__xludf.DUMMYFUNCTION("""COMPUTED_VALUE"""),"кислая фанта с черникой")</f>
        <v>кислая фанта с черникой</v>
      </c>
      <c r="C661" s="18" t="str">
        <f>IFERROR(__xludf.DUMMYFUNCTION("""COMPUTED_VALUE"""),"кислое харибо с колой и черешней")</f>
        <v>кислое харибо с колой и черешней</v>
      </c>
      <c r="D661" s="18" t="str">
        <f>IFERROR(__xludf.DUMMYFUNCTION("""COMPUTED_VALUE"""),"кислое яблочно клубничная шипучка")</f>
        <v>кислое яблочно клубничная шипучка</v>
      </c>
      <c r="E661" s="18" t="str">
        <f>IFERROR(__xludf.DUMMYFUNCTION("""COMPUTED_VALUE"""),"кислые желатинки маракуйя ананас")</f>
        <v>кислые желатинки маракуйя ананас</v>
      </c>
      <c r="F661" s="18" t="str">
        <f>IFERROR(__xludf.DUMMYFUNCTION("""COMPUTED_VALUE"""),"кислые ленточки маракуя манго")</f>
        <v>кислые ленточки маракуя манго</v>
      </c>
      <c r="G661" s="18" t="str">
        <f>IFERROR(__xludf.DUMMYFUNCTION("""COMPUTED_VALUE"""),"кислые мармеладные ягоды")</f>
        <v>кислые мармеладные ягоды</v>
      </c>
      <c r="H661" s="18" t="str">
        <f>IFERROR(__xludf.DUMMYFUNCTION("""COMPUTED_VALUE"""),"кислый виноград лайм")</f>
        <v>кислый виноград лайм</v>
      </c>
      <c r="I661" s="18" t="str">
        <f>IFERROR(__xludf.DUMMYFUNCTION("""COMPUTED_VALUE"""),"кислый грейпфрут с вишней")</f>
        <v>кислый грейпфрут с вишней</v>
      </c>
      <c r="J661" s="18" t="str">
        <f>IFERROR(__xludf.DUMMYFUNCTION("""COMPUTED_VALUE"""),"кислый леденец виноград киви яблоко")</f>
        <v>кислый леденец виноград киви яблоко</v>
      </c>
      <c r="K661" s="18" t="str">
        <f>IFERROR(__xludf.DUMMYFUNCTION("""COMPUTED_VALUE"""),"кислый лимонад арбуз лайм малина")</f>
        <v>кислый лимонад арбуз лайм малина</v>
      </c>
      <c r="L661" s="18" t="str">
        <f>IFERROR(__xludf.DUMMYFUNCTION("""COMPUTED_VALUE"""),"кислый персик клубника")</f>
        <v>кислый персик клубника</v>
      </c>
      <c r="M661" s="18" t="str">
        <f>IFERROR(__xludf.DUMMYFUNCTION("""COMPUTED_VALUE"""),"кислый яблочно лимонные колечки")</f>
        <v>кислый яблочно лимонные колечки</v>
      </c>
      <c r="N661" s="18" t="str">
        <f>IFERROR(__xludf.DUMMYFUNCTION("""COMPUTED_VALUE"""),"фанта апельсин с кислой малиной")</f>
        <v>фанта апельсин с кислой малиной</v>
      </c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</row>
    <row r="662">
      <c r="A662" s="18" t="str">
        <f>IFERROR(__xludf.DUMMYFUNCTION("""COMPUTED_VALUE"""),"Малина вишня лёд")</f>
        <v>Малина вишня лёд</v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</row>
    <row r="663">
      <c r="A663" s="18" t="str">
        <f>IFERROR(__xludf.DUMMYFUNCTION("""COMPUTED_VALUE"""),"Арбуз Малина ")</f>
        <v>Арбуз Малина </v>
      </c>
      <c r="B663" s="18" t="str">
        <f>IFERROR(__xludf.DUMMYFUNCTION("""COMPUTED_VALUE"""),"Банан Кокос ")</f>
        <v>Банан Кокос </v>
      </c>
      <c r="C663" s="18" t="str">
        <f>IFERROR(__xludf.DUMMYFUNCTION("""COMPUTED_VALUE"""),"Барбарисовый Энергетик ")</f>
        <v>Барбарисовый Энергетик </v>
      </c>
      <c r="D663" s="18" t="str">
        <f>IFERROR(__xludf.DUMMYFUNCTION("""COMPUTED_VALUE"""),"Виноградный Энергетик")</f>
        <v>Виноградный Энергетик</v>
      </c>
      <c r="E663" s="18" t="str">
        <f>IFERROR(__xludf.DUMMYFUNCTION("""COMPUTED_VALUE"""),"Гранат Клубника ")</f>
        <v>Гранат Клубника </v>
      </c>
      <c r="F663" s="18" t="str">
        <f>IFERROR(__xludf.DUMMYFUNCTION("""COMPUTED_VALUE"""),"Гранат Смородина ")</f>
        <v>Гранат Смородина </v>
      </c>
      <c r="G663" s="18" t="str">
        <f>IFERROR(__xludf.DUMMYFUNCTION("""COMPUTED_VALUE"""),"Грейпфрутовый Швепс ")</f>
        <v>Грейпфрутовый Швепс </v>
      </c>
      <c r="H663" s="18" t="str">
        <f>IFERROR(__xludf.DUMMYFUNCTION("""COMPUTED_VALUE"""),"Земляника Драгонфрут ")</f>
        <v>Земляника Драгонфрут </v>
      </c>
      <c r="I663" s="18" t="str">
        <f>IFERROR(__xludf.DUMMYFUNCTION("""COMPUTED_VALUE"""),"Киви Личи ")</f>
        <v>Киви Личи </v>
      </c>
      <c r="J663" s="18" t="str">
        <f>IFERROR(__xludf.DUMMYFUNCTION("""COMPUTED_VALUE"""),"Киви Маракуйя Гуава ")</f>
        <v>Киви Маракуйя Гуава </v>
      </c>
      <c r="K663" s="18" t="str">
        <f>IFERROR(__xludf.DUMMYFUNCTION("""COMPUTED_VALUE"""),"Клубника Банан ")</f>
        <v>Клубника Банан </v>
      </c>
      <c r="L663" s="18" t="str">
        <f>IFERROR(__xludf.DUMMYFUNCTION("""COMPUTED_VALUE"""),"Клубника Вишня ")</f>
        <v>Клубника Вишня </v>
      </c>
      <c r="M663" s="18" t="str">
        <f>IFERROR(__xludf.DUMMYFUNCTION("""COMPUTED_VALUE"""),"Клубника Земляника ")</f>
        <v>Клубника Земляника </v>
      </c>
      <c r="N663" s="18" t="str">
        <f>IFERROR(__xludf.DUMMYFUNCTION("""COMPUTED_VALUE"""),"Клубничный Мохито ")</f>
        <v>Клубничный Мохито </v>
      </c>
      <c r="O663" s="18" t="str">
        <f>IFERROR(__xludf.DUMMYFUNCTION("""COMPUTED_VALUE"""),"Манго Грейпфрут ")</f>
        <v>Манго Грейпфрут </v>
      </c>
      <c r="P663" s="18" t="str">
        <f>IFERROR(__xludf.DUMMYFUNCTION("""COMPUTED_VALUE"""),"Манго Персик Личи ")</f>
        <v>Манго Персик Личи </v>
      </c>
      <c r="Q663" s="18" t="str">
        <f>IFERROR(__xludf.DUMMYFUNCTION("""COMPUTED_VALUE"""),"Персик Бабл Гам ")</f>
        <v>Персик Бабл Гам </v>
      </c>
      <c r="R663" s="18" t="str">
        <f>IFERROR(__xludf.DUMMYFUNCTION("""COMPUTED_VALUE"""),"Садовые Ягоды ")</f>
        <v>Садовые Ягоды </v>
      </c>
      <c r="S663" s="18" t="str">
        <f>IFERROR(__xludf.DUMMYFUNCTION("""COMPUTED_VALUE"""),"Скитлс Лимон Лайм 2")</f>
        <v>Скитлс Лимон Лайм 2</v>
      </c>
      <c r="T663" s="18" t="str">
        <f>IFERROR(__xludf.DUMMYFUNCTION("""COMPUTED_VALUE"""),"Смородина Мармелад 1")</f>
        <v>Смородина Мармелад 1</v>
      </c>
      <c r="U663" s="18" t="str">
        <f>IFERROR(__xludf.DUMMYFUNCTION("""COMPUTED_VALUE"""),"Темная Вишня 1")</f>
        <v>Темная Вишня 1</v>
      </c>
      <c r="V663" s="18" t="str">
        <f>IFERROR(__xludf.DUMMYFUNCTION("""COMPUTED_VALUE"""),"Фруктовые Пластинки 1")</f>
        <v>Фруктовые Пластинки 1</v>
      </c>
      <c r="W663" s="18" t="str">
        <f>IFERROR(__xludf.DUMMYFUNCTION("""COMPUTED_VALUE"""),"Черника Ежевика 1")</f>
        <v>Черника Ежевика 1</v>
      </c>
      <c r="X663" s="18" t="str">
        <f>IFERROR(__xludf.DUMMYFUNCTION("""COMPUTED_VALUE"""),"Черника Малина 1")</f>
        <v>Черника Малина 1</v>
      </c>
      <c r="Y663" s="18" t="str">
        <f>IFERROR(__xludf.DUMMYFUNCTION("""COMPUTED_VALUE"""),"Черника Мята 2")</f>
        <v>Черника Мята 2</v>
      </c>
      <c r="Z663" s="18" t="str">
        <f>IFERROR(__xludf.DUMMYFUNCTION("""COMPUTED_VALUE"""),"Яблоко Виноград 2")</f>
        <v>Яблоко Виноград 2</v>
      </c>
      <c r="AA663" s="18" t="str">
        <f>IFERROR(__xludf.DUMMYFUNCTION("""COMPUTED_VALUE"""),"Яблоко Малина 4")</f>
        <v>Яблоко Малина 4</v>
      </c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</row>
    <row r="664">
      <c r="A664" s="18" t="str">
        <f>IFERROR(__xludf.DUMMYFUNCTION("""COMPUTED_VALUE"""),"Ананас киви")</f>
        <v>Ананас киви</v>
      </c>
      <c r="B664" s="18" t="str">
        <f>IFERROR(__xludf.DUMMYFUNCTION("""COMPUTED_VALUE"""),"Арбузный смузи")</f>
        <v>Арбузный смузи</v>
      </c>
      <c r="C664" s="18" t="str">
        <f>IFERROR(__xludf.DUMMYFUNCTION("""COMPUTED_VALUE"""),"Виноградная фанта")</f>
        <v>Виноградная фанта</v>
      </c>
      <c r="D664" s="18" t="str">
        <f>IFERROR(__xludf.DUMMYFUNCTION("""COMPUTED_VALUE"""),"Вишневый морс")</f>
        <v>Вишневый морс</v>
      </c>
      <c r="E664" s="18" t="str">
        <f>IFERROR(__xludf.DUMMYFUNCTION("""COMPUTED_VALUE"""),"Гранатовый мармелад")</f>
        <v>Гранатовый мармелад</v>
      </c>
      <c r="F664" s="18" t="str">
        <f>IFERROR(__xludf.DUMMYFUNCTION("""COMPUTED_VALUE"""),"Грейпфрут киви")</f>
        <v>Грейпфрут киви</v>
      </c>
      <c r="G664" s="18" t="str">
        <f>IFERROR(__xludf.DUMMYFUNCTION("""COMPUTED_VALUE"""),"Ежевика мята")</f>
        <v>Ежевика мята</v>
      </c>
      <c r="H664" s="18" t="str">
        <f>IFERROR(__xludf.DUMMYFUNCTION("""COMPUTED_VALUE"""),"Киви манго")</f>
        <v>Киви манго</v>
      </c>
      <c r="I664" s="18" t="str">
        <f>IFERROR(__xludf.DUMMYFUNCTION("""COMPUTED_VALUE"""),"Клубника манго")</f>
        <v>Клубника манго</v>
      </c>
      <c r="J664" s="18" t="str">
        <f>IFERROR(__xludf.DUMMYFUNCTION("""COMPUTED_VALUE"""),"черника грейфрут ")</f>
        <v>черника грейфрут </v>
      </c>
      <c r="K664" s="18" t="str">
        <f>IFERROR(__xludf.DUMMYFUNCTION("""COMPUTED_VALUE"""),"Малина лайм")</f>
        <v>Малина лайм</v>
      </c>
      <c r="L664" s="18" t="str">
        <f>IFERROR(__xludf.DUMMYFUNCTION("""COMPUTED_VALUE"""),"Манго арбуз ")</f>
        <v>Манго арбуз </v>
      </c>
      <c r="M664" s="18" t="str">
        <f>IFERROR(__xludf.DUMMYFUNCTION("""COMPUTED_VALUE"""),"Малиновый чай с жасмином")</f>
        <v>Малиновый чай с жасмином</v>
      </c>
      <c r="N664" s="18" t="str">
        <f>IFERROR(__xludf.DUMMYFUNCTION("""COMPUTED_VALUE"""),"малина  апельсин ")</f>
        <v>малина  апельсин </v>
      </c>
      <c r="O664" s="18" t="str">
        <f>IFERROR(__xludf.DUMMYFUNCTION("""COMPUTED_VALUE"""),"Манго апельсин")</f>
        <v>Манго апельсин</v>
      </c>
      <c r="P664" s="18" t="str">
        <f>IFERROR(__xludf.DUMMYFUNCTION("""COMPUTED_VALUE"""),"Ред булл")</f>
        <v>Ред булл</v>
      </c>
      <c r="Q664" s="18" t="str">
        <f>IFERROR(__xludf.DUMMYFUNCTION("""COMPUTED_VALUE"""),"Спрайт")</f>
        <v>Спрайт</v>
      </c>
      <c r="R664" s="18" t="str">
        <f>IFERROR(__xludf.DUMMYFUNCTION("""COMPUTED_VALUE"""),"ананас клюква ")</f>
        <v>ананас клюква </v>
      </c>
      <c r="S664" s="18" t="str">
        <f>IFERROR(__xludf.DUMMYFUNCTION("""COMPUTED_VALUE"""),"Тархун")</f>
        <v>Тархун</v>
      </c>
      <c r="T664" s="18" t="str">
        <f>IFERROR(__xludf.DUMMYFUNCTION("""COMPUTED_VALUE"""),"алоэ Виноград ")</f>
        <v>алоэ Виноград </v>
      </c>
      <c r="U664" s="18" t="str">
        <f>IFERROR(__xludf.DUMMYFUNCTION("""COMPUTED_VALUE"""),"Фруктовая жвачка")</f>
        <v>Фруктовая жвачка</v>
      </c>
      <c r="V664" s="18" t="str">
        <f>IFERROR(__xludf.DUMMYFUNCTION("""COMPUTED_VALUE"""),"Холодная кола")</f>
        <v>Холодная кола</v>
      </c>
      <c r="W664" s="18" t="str">
        <f>IFERROR(__xludf.DUMMYFUNCTION("""COMPUTED_VALUE"""),"Черная смородина клюква")</f>
        <v>Черная смородина клюква</v>
      </c>
      <c r="X664" s="18" t="str">
        <f>IFERROR(__xludf.DUMMYFUNCTION("""COMPUTED_VALUE"""),"Черника арбуз")</f>
        <v>Черника арбуз</v>
      </c>
      <c r="Y664" s="18" t="str">
        <f>IFERROR(__xludf.DUMMYFUNCTION("""COMPUTED_VALUE"""),"Яблоко черника")</f>
        <v>Яблоко черника</v>
      </c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</row>
    <row r="665">
      <c r="A665" s="18" t="str">
        <f>IFERROR(__xludf.DUMMYFUNCTION("""COMPUTED_VALUE"""),"кислая земляника")</f>
        <v>кислая земляника</v>
      </c>
      <c r="B665" s="18" t="str">
        <f>IFERROR(__xludf.DUMMYFUNCTION("""COMPUTED_VALUE"""),"кислая фанта с черникой")</f>
        <v>кислая фанта с черникой</v>
      </c>
      <c r="C665" s="18" t="str">
        <f>IFERROR(__xludf.DUMMYFUNCTION("""COMPUTED_VALUE"""),"кислое харибо с колой и черешней")</f>
        <v>кислое харибо с колой и черешней</v>
      </c>
      <c r="D665" s="18" t="str">
        <f>IFERROR(__xludf.DUMMYFUNCTION("""COMPUTED_VALUE"""),"кислое яблочно клубничная шипучка")</f>
        <v>кислое яблочно клубничная шипучка</v>
      </c>
      <c r="E665" s="18" t="str">
        <f>IFERROR(__xludf.DUMMYFUNCTION("""COMPUTED_VALUE"""),"кислые желатинки маракуйя ананас")</f>
        <v>кислые желатинки маракуйя ананас</v>
      </c>
      <c r="F665" s="18" t="str">
        <f>IFERROR(__xludf.DUMMYFUNCTION("""COMPUTED_VALUE"""),"кислые ленточки маракуя манго")</f>
        <v>кислые ленточки маракуя манго</v>
      </c>
      <c r="G665" s="18" t="str">
        <f>IFERROR(__xludf.DUMMYFUNCTION("""COMPUTED_VALUE"""),"кислые мармеладные ягоды")</f>
        <v>кислые мармеладные ягоды</v>
      </c>
      <c r="H665" s="18" t="str">
        <f>IFERROR(__xludf.DUMMYFUNCTION("""COMPUTED_VALUE"""),"кислый виноград лайм")</f>
        <v>кислый виноград лайм</v>
      </c>
      <c r="I665" s="18" t="str">
        <f>IFERROR(__xludf.DUMMYFUNCTION("""COMPUTED_VALUE"""),"кислый грейпфрут с вишней")</f>
        <v>кислый грейпфрут с вишней</v>
      </c>
      <c r="J665" s="18" t="str">
        <f>IFERROR(__xludf.DUMMYFUNCTION("""COMPUTED_VALUE"""),"кислый леденец виноград киви яблоко")</f>
        <v>кислый леденец виноград киви яблоко</v>
      </c>
      <c r="K665" s="18" t="str">
        <f>IFERROR(__xludf.DUMMYFUNCTION("""COMPUTED_VALUE"""),"кислый лимонад арбуз лайм малина")</f>
        <v>кислый лимонад арбуз лайм малина</v>
      </c>
      <c r="L665" s="18" t="str">
        <f>IFERROR(__xludf.DUMMYFUNCTION("""COMPUTED_VALUE"""),"кислый персик клубника")</f>
        <v>кислый персик клубника</v>
      </c>
      <c r="M665" s="18" t="str">
        <f>IFERROR(__xludf.DUMMYFUNCTION("""COMPUTED_VALUE"""),"кислый яблочно лимонные колечки")</f>
        <v>кислый яблочно лимонные колечки</v>
      </c>
      <c r="N665" s="18" t="str">
        <f>IFERROR(__xludf.DUMMYFUNCTION("""COMPUTED_VALUE"""),"фанта апельсин с кислой малиной")</f>
        <v>фанта апельсин с кислой малиной</v>
      </c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</row>
    <row r="666">
      <c r="A666" s="18" t="str">
        <f>IFERROR(__xludf.DUMMYFUNCTION("""COMPUTED_VALUE"""),"0.4")</f>
        <v>0.4</v>
      </c>
      <c r="B666" s="18" t="str">
        <f>IFERROR(__xludf.DUMMYFUNCTION("""COMPUTED_VALUE"""),"0.6")</f>
        <v>0.6</v>
      </c>
      <c r="C666" s="18" t="str">
        <f>IFERROR(__xludf.DUMMYFUNCTION("""COMPUTED_VALUE"""),"0.7")</f>
        <v>0.7</v>
      </c>
      <c r="D666" s="18" t="str">
        <f>IFERROR(__xludf.DUMMYFUNCTION("""COMPUTED_VALUE"""),"0.8")</f>
        <v>0.8</v>
      </c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</row>
    <row r="667">
      <c r="A667" s="18" t="str">
        <f>IFERROR(__xludf.DUMMYFUNCTION("""COMPUTED_VALUE"""),"0.4")</f>
        <v>0.4</v>
      </c>
      <c r="B667" s="18" t="str">
        <f>IFERROR(__xludf.DUMMYFUNCTION("""COMPUTED_VALUE"""),"0.6")</f>
        <v>0.6</v>
      </c>
      <c r="C667" s="18" t="str">
        <f>IFERROR(__xludf.DUMMYFUNCTION("""COMPUTED_VALUE"""),"0.7")</f>
        <v>0.7</v>
      </c>
      <c r="D667" s="18" t="str">
        <f>IFERROR(__xludf.DUMMYFUNCTION("""COMPUTED_VALUE"""),"0.8")</f>
        <v>0.8</v>
      </c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</row>
    <row r="668">
      <c r="A668" s="18" t="str">
        <f>IFERROR(__xludf.DUMMYFUNCTION("""COMPUTED_VALUE"""),"0.4")</f>
        <v>0.4</v>
      </c>
      <c r="B668" s="18" t="str">
        <f>IFERROR(__xludf.DUMMYFUNCTION("""COMPUTED_VALUE"""),"0.6")</f>
        <v>0.6</v>
      </c>
      <c r="C668" s="18" t="str">
        <f>IFERROR(__xludf.DUMMYFUNCTION("""COMPUTED_VALUE"""),"0.7")</f>
        <v>0.7</v>
      </c>
      <c r="D668" s="18" t="str">
        <f>IFERROR(__xludf.DUMMYFUNCTION("""COMPUTED_VALUE"""),"0.8")</f>
        <v>0.8</v>
      </c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</row>
    <row r="669">
      <c r="A669" s="18" t="str">
        <f>IFERROR(__xludf.DUMMYFUNCTION("""COMPUTED_VALUE"""),"0.2")</f>
        <v>0.2</v>
      </c>
      <c r="B669" s="18" t="str">
        <f>IFERROR(__xludf.DUMMYFUNCTION("""COMPUTED_VALUE"""),"0.3")</f>
        <v>0.3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</row>
    <row r="670">
      <c r="A670" s="18" t="str">
        <f>IFERROR(__xludf.DUMMYFUNCTION("""COMPUTED_VALUE"""),"Ягодный микс")</f>
        <v>Ягодный микс</v>
      </c>
      <c r="B670" s="18" t="str">
        <f>IFERROR(__xludf.DUMMYFUNCTION("""COMPUTED_VALUE"""),"Энергетик малина")</f>
        <v>Энергетик малина</v>
      </c>
      <c r="C670" s="18" t="str">
        <f>IFERROR(__xludf.DUMMYFUNCTION("""COMPUTED_VALUE"""),"Клубника арбуз")</f>
        <v>Клубника арбуз</v>
      </c>
      <c r="D670" s="18" t="str">
        <f>IFERROR(__xludf.DUMMYFUNCTION("""COMPUTED_VALUE"""),"Ежевика малина")</f>
        <v>Ежевика малина</v>
      </c>
      <c r="E670" s="18" t="str">
        <f>IFERROR(__xludf.DUMMYFUNCTION("""COMPUTED_VALUE"""),"Голубая малина виноград")</f>
        <v>Голубая малина виноград</v>
      </c>
      <c r="F670" s="18" t="str">
        <f>IFERROR(__xludf.DUMMYFUNCTION("""COMPUTED_VALUE"""),"Вишня яблоко")</f>
        <v>Вишня яблоко</v>
      </c>
      <c r="G670" s="18" t="str">
        <f>IFERROR(__xludf.DUMMYFUNCTION("""COMPUTED_VALUE"""),"Виноград лёд")</f>
        <v>Виноград лёд</v>
      </c>
      <c r="H670" s="18" t="str">
        <f>IFERROR(__xludf.DUMMYFUNCTION("""COMPUTED_VALUE"""),"Бабл гам")</f>
        <v>Бабл гам</v>
      </c>
      <c r="I670" s="18" t="str">
        <f>IFERROR(__xludf.DUMMYFUNCTION("""COMPUTED_VALUE"""),"Энергетик лайм")</f>
        <v>Энергетик лайм</v>
      </c>
      <c r="J670" s="18" t="str">
        <f>IFERROR(__xludf.DUMMYFUNCTION("""COMPUTED_VALUE"""),"Черника смородина айс")</f>
        <v>Черника смородина айс</v>
      </c>
      <c r="K670" s="18" t="str">
        <f>IFERROR(__xludf.DUMMYFUNCTION("""COMPUTED_VALUE"""),"Мохито клубничный лёд")</f>
        <v>Мохито клубничный лёд</v>
      </c>
      <c r="L670" s="18" t="str">
        <f>IFERROR(__xludf.DUMMYFUNCTION("""COMPUTED_VALUE"""),"Черная вишня лёд")</f>
        <v>Черная вишня лёд</v>
      </c>
      <c r="M670" s="18" t="str">
        <f>IFERROR(__xludf.DUMMYFUNCTION("""COMPUTED_VALUE"""),"Ананас кокос лёд")</f>
        <v>Ананас кокос лёд</v>
      </c>
      <c r="N670" s="18" t="str">
        <f>IFERROR(__xludf.DUMMYFUNCTION("""COMPUTED_VALUE"""),"Киви лёд")</f>
        <v>Киви лёд</v>
      </c>
      <c r="O670" s="18" t="str">
        <f>IFERROR(__xludf.DUMMYFUNCTION("""COMPUTED_VALUE"""),"Кислая клюква лёд")</f>
        <v>Кислая клюква лёд</v>
      </c>
      <c r="P670" s="18" t="str">
        <f>IFERROR(__xludf.DUMMYFUNCTION("""COMPUTED_VALUE"""),"Кислый скитлс лёд")</f>
        <v>Кислый скитлс лёд</v>
      </c>
      <c r="Q670" s="18" t="str">
        <f>IFERROR(__xludf.DUMMYFUNCTION("""COMPUTED_VALUE"""),"Клубника черника лёд")</f>
        <v>Клубника черника лёд</v>
      </c>
      <c r="R670" s="18" t="str">
        <f>IFERROR(__xludf.DUMMYFUNCTION("""COMPUTED_VALUE"""),"Малина смородина лёд")</f>
        <v>Малина смородина лёд</v>
      </c>
      <c r="S670" s="18" t="str">
        <f>IFERROR(__xludf.DUMMYFUNCTION("""COMPUTED_VALUE"""),"Манго лёд")</f>
        <v>Манго лёд</v>
      </c>
      <c r="T670" s="18" t="str">
        <f>IFERROR(__xludf.DUMMYFUNCTION("""COMPUTED_VALUE"""),"Малина вишня лёд")</f>
        <v>Малина вишня лёд</v>
      </c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</row>
    <row r="671">
      <c r="A671" s="18" t="str">
        <f>IFERROR(__xludf.DUMMYFUNCTION("""COMPUTED_VALUE"""),"0.4")</f>
        <v>0.4</v>
      </c>
      <c r="B671" s="18" t="str">
        <f>IFERROR(__xludf.DUMMYFUNCTION("""COMPUTED_VALUE"""),"0.6")</f>
        <v>0.6</v>
      </c>
      <c r="C671" s="18" t="str">
        <f>IFERROR(__xludf.DUMMYFUNCTION("""COMPUTED_VALUE"""),"0.7")</f>
        <v>0.7</v>
      </c>
      <c r="D671" s="18" t="str">
        <f>IFERROR(__xludf.DUMMYFUNCTION("""COMPUTED_VALUE"""),"0.8")</f>
        <v>0.8</v>
      </c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</row>
    <row r="672">
      <c r="A672" s="18" t="str">
        <f>IFERROR(__xludf.DUMMYFUNCTION("""COMPUTED_VALUE"""),"подарок ")</f>
        <v>подарок </v>
      </c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</row>
    <row r="673">
      <c r="A673" s="18" t="str">
        <f>IFERROR(__xludf.DUMMYFUNCTION("""COMPUTED_VALUE"""),"0.4")</f>
        <v>0.4</v>
      </c>
      <c r="B673" s="18" t="str">
        <f>IFERROR(__xludf.DUMMYFUNCTION("""COMPUTED_VALUE"""),"0.6")</f>
        <v>0.6</v>
      </c>
      <c r="C673" s="18" t="str">
        <f>IFERROR(__xludf.DUMMYFUNCTION("""COMPUTED_VALUE"""),"0.7")</f>
        <v>0.7</v>
      </c>
      <c r="D673" s="18" t="str">
        <f>IFERROR(__xludf.DUMMYFUNCTION("""COMPUTED_VALUE"""),"0.8")</f>
        <v>0.8</v>
      </c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</row>
    <row r="674">
      <c r="A674" s="18" t="str">
        <f>IFERROR(__xludf.DUMMYFUNCTION("""COMPUTED_VALUE"""),"кислая земляника")</f>
        <v>кислая земляника</v>
      </c>
      <c r="B674" s="18" t="str">
        <f>IFERROR(__xludf.DUMMYFUNCTION("""COMPUTED_VALUE"""),"кислая фанта с черникой")</f>
        <v>кислая фанта с черникой</v>
      </c>
      <c r="C674" s="18" t="str">
        <f>IFERROR(__xludf.DUMMYFUNCTION("""COMPUTED_VALUE"""),"кислое харибо с колой и черешней")</f>
        <v>кислое харибо с колой и черешней</v>
      </c>
      <c r="D674" s="18" t="str">
        <f>IFERROR(__xludf.DUMMYFUNCTION("""COMPUTED_VALUE"""),"кислое яблочно клубничная шипучка")</f>
        <v>кислое яблочно клубничная шипучка</v>
      </c>
      <c r="E674" s="18" t="str">
        <f>IFERROR(__xludf.DUMMYFUNCTION("""COMPUTED_VALUE"""),"кислые желатинки маракуйя ананас")</f>
        <v>кислые желатинки маракуйя ананас</v>
      </c>
      <c r="F674" s="18" t="str">
        <f>IFERROR(__xludf.DUMMYFUNCTION("""COMPUTED_VALUE"""),"кислые ленточки маракуя манго")</f>
        <v>кислые ленточки маракуя манго</v>
      </c>
      <c r="G674" s="18" t="str">
        <f>IFERROR(__xludf.DUMMYFUNCTION("""COMPUTED_VALUE"""),"кислые мармеладные ягоды")</f>
        <v>кислые мармеладные ягоды</v>
      </c>
      <c r="H674" s="18" t="str">
        <f>IFERROR(__xludf.DUMMYFUNCTION("""COMPUTED_VALUE"""),"кислый виноград лайм")</f>
        <v>кислый виноград лайм</v>
      </c>
      <c r="I674" s="18" t="str">
        <f>IFERROR(__xludf.DUMMYFUNCTION("""COMPUTED_VALUE"""),"кислый грейпфрут с вишней")</f>
        <v>кислый грейпфрут с вишней</v>
      </c>
      <c r="J674" s="18" t="str">
        <f>IFERROR(__xludf.DUMMYFUNCTION("""COMPUTED_VALUE"""),"кислый леденец виноград киви яблоко")</f>
        <v>кислый леденец виноград киви яблоко</v>
      </c>
      <c r="K674" s="18" t="str">
        <f>IFERROR(__xludf.DUMMYFUNCTION("""COMPUTED_VALUE"""),"кислый лимонад арбуз лайм малина")</f>
        <v>кислый лимонад арбуз лайм малина</v>
      </c>
      <c r="L674" s="18" t="str">
        <f>IFERROR(__xludf.DUMMYFUNCTION("""COMPUTED_VALUE"""),"кислый персик клубника")</f>
        <v>кислый персик клубника</v>
      </c>
      <c r="M674" s="18" t="str">
        <f>IFERROR(__xludf.DUMMYFUNCTION("""COMPUTED_VALUE"""),"кислый яблочно лимонные колечки")</f>
        <v>кислый яблочно лимонные колечки</v>
      </c>
      <c r="N674" s="18" t="str">
        <f>IFERROR(__xludf.DUMMYFUNCTION("""COMPUTED_VALUE"""),"фанта апельсин с кислой малиной")</f>
        <v>фанта апельсин с кислой малиной</v>
      </c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</row>
    <row r="675">
      <c r="A675" s="18" t="str">
        <f>IFERROR(__xludf.DUMMYFUNCTION("""COMPUTED_VALUE"""),"0.4")</f>
        <v>0.4</v>
      </c>
      <c r="B675" s="18" t="str">
        <f>IFERROR(__xludf.DUMMYFUNCTION("""COMPUTED_VALUE"""),"0.6")</f>
        <v>0.6</v>
      </c>
      <c r="C675" s="18" t="str">
        <f>IFERROR(__xludf.DUMMYFUNCTION("""COMPUTED_VALUE"""),"0.7")</f>
        <v>0.7</v>
      </c>
      <c r="D675" s="18" t="str">
        <f>IFERROR(__xludf.DUMMYFUNCTION("""COMPUTED_VALUE"""),"0.8")</f>
        <v>0.8</v>
      </c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</row>
    <row r="676">
      <c r="A676" s="18" t="str">
        <f>IFERROR(__xludf.DUMMYFUNCTION("""COMPUTED_VALUE"""),"Кислый малиново-грейпфрутовый швепс")</f>
        <v>Кислый малиново-грейпфрутовый швепс</v>
      </c>
      <c r="B676" s="18" t="str">
        <f>IFERROR(__xludf.DUMMYFUNCTION("""COMPUTED_VALUE"""),"Ананас апельсин")</f>
        <v>Ананас апельсин</v>
      </c>
      <c r="C676" s="18" t="str">
        <f>IFERROR(__xludf.DUMMYFUNCTION("""COMPUTED_VALUE"""),"Пинаколада")</f>
        <v>Пинаколада</v>
      </c>
      <c r="D676" s="18" t="str">
        <f>IFERROR(__xludf.DUMMYFUNCTION("""COMPUTED_VALUE"""),"Мятный бабл гам")</f>
        <v>Мятный бабл гам</v>
      </c>
      <c r="E676" s="18" t="str">
        <f>IFERROR(__xludf.DUMMYFUNCTION("""COMPUTED_VALUE"""),"Мянго драгонфрут")</f>
        <v>Мянго драгонфрут</v>
      </c>
      <c r="F676" s="18" t="str">
        <f>IFERROR(__xludf.DUMMYFUNCTION("""COMPUTED_VALUE"""),"Клубничная фанта")</f>
        <v>Клубничная фанта</v>
      </c>
      <c r="G676" s="18" t="str">
        <f>IFERROR(__xludf.DUMMYFUNCTION("""COMPUTED_VALUE"""),"Клубничная арбуз")</f>
        <v>Клубничная арбуз</v>
      </c>
      <c r="H676" s="18" t="str">
        <f>IFERROR(__xludf.DUMMYFUNCTION("""COMPUTED_VALUE"""),"Кислый скитлс")</f>
        <v>Кислый скитлс</v>
      </c>
      <c r="I676" s="18" t="str">
        <f>IFERROR(__xludf.DUMMYFUNCTION("""COMPUTED_VALUE"""),"Кислый лайм арбуз")</f>
        <v>Кислый лайм арбуз</v>
      </c>
      <c r="J676" s="18" t="str">
        <f>IFERROR(__xludf.DUMMYFUNCTION("""COMPUTED_VALUE"""),"Тропический банан")</f>
        <v>Тропический банан</v>
      </c>
      <c r="K676" s="18" t="str">
        <f>IFERROR(__xludf.DUMMYFUNCTION("""COMPUTED_VALUE"""),"Яблочный энергетик")</f>
        <v>Яблочный энергетик</v>
      </c>
      <c r="L676" s="18" t="str">
        <f>IFERROR(__xludf.DUMMYFUNCTION("""COMPUTED_VALUE"""),"Барбарисовый лимонад")</f>
        <v>Барбарисовый лимонад</v>
      </c>
      <c r="M676" s="18" t="str">
        <f>IFERROR(__xludf.DUMMYFUNCTION("""COMPUTED_VALUE"""),"Лимонад виноград вишня")</f>
        <v>Лимонад виноград вишня</v>
      </c>
      <c r="N676" s="18" t="str">
        <f>IFERROR(__xludf.DUMMYFUNCTION("""COMPUTED_VALUE"""),"Розовый лимонад")</f>
        <v>Розовый лимонад</v>
      </c>
      <c r="O676" s="18" t="str">
        <f>IFERROR(__xludf.DUMMYFUNCTION("""COMPUTED_VALUE"""),"Двойной манго")</f>
        <v>Двойной манго</v>
      </c>
      <c r="P676" s="18" t="str">
        <f>IFERROR(__xludf.DUMMYFUNCTION("""COMPUTED_VALUE"""),"Лесные ягоды ")</f>
        <v>Лесные ягоды </v>
      </c>
      <c r="Q676" s="18" t="str">
        <f>IFERROR(__xludf.DUMMYFUNCTION("""COMPUTED_VALUE"""),"Ежевика малина ")</f>
        <v>Ежевика малина </v>
      </c>
      <c r="R676" s="18" t="str">
        <f>IFERROR(__xludf.DUMMYFUNCTION("""COMPUTED_VALUE"""),"Смородиновый лимонад")</f>
        <v>Смородиновый лимонад</v>
      </c>
      <c r="S676" s="18" t="str">
        <f>IFERROR(__xludf.DUMMYFUNCTION("""COMPUTED_VALUE"""),"Кола вишня")</f>
        <v>Кола вишня</v>
      </c>
      <c r="T676" s="18" t="str">
        <f>IFERROR(__xludf.DUMMYFUNCTION("""COMPUTED_VALUE"""),"Манго арбуз")</f>
        <v>Манго арбуз</v>
      </c>
      <c r="U676" s="18" t="str">
        <f>IFERROR(__xludf.DUMMYFUNCTION("""COMPUTED_VALUE"""),"Алоэ виноград")</f>
        <v>Алоэ виноград</v>
      </c>
      <c r="V676" s="18" t="str">
        <f>IFERROR(__xludf.DUMMYFUNCTION("""COMPUTED_VALUE"""),"Банан клубника")</f>
        <v>Банан клубника</v>
      </c>
      <c r="W676" s="18" t="str">
        <f>IFERROR(__xludf.DUMMYFUNCTION("""COMPUTED_VALUE"""),"Малиновый мармелад")</f>
        <v>Малиновый мармелад</v>
      </c>
      <c r="X676" s="18" t="str">
        <f>IFERROR(__xludf.DUMMYFUNCTION("""COMPUTED_VALUE"""),"Клубника киви")</f>
        <v>Клубника киви</v>
      </c>
      <c r="Y676" s="18" t="str">
        <f>IFERROR(__xludf.DUMMYFUNCTION("""COMPUTED_VALUE"""),"Клюква лайм")</f>
        <v>Клюква лайм</v>
      </c>
      <c r="Z676" s="18" t="str">
        <f>IFERROR(__xludf.DUMMYFUNCTION("""COMPUTED_VALUE"""),"Гуава ананас")</f>
        <v>Гуава ананас</v>
      </c>
      <c r="AA676" s="18" t="str">
        <f>IFERROR(__xludf.DUMMYFUNCTION("""COMPUTED_VALUE"""),"Морс")</f>
        <v>Морс</v>
      </c>
      <c r="AB676" s="18" t="str">
        <f>IFERROR(__xludf.DUMMYFUNCTION("""COMPUTED_VALUE"""),"Красный апельсин")</f>
        <v>Красный апельсин</v>
      </c>
      <c r="AC676" s="18" t="str">
        <f>IFERROR(__xludf.DUMMYFUNCTION("""COMPUTED_VALUE"""),"Арбузная жвачка")</f>
        <v>Арбузная жвачка</v>
      </c>
      <c r="AD676" s="18" t="str">
        <f>IFERROR(__xludf.DUMMYFUNCTION("""COMPUTED_VALUE"""),"Смородина Виноград")</f>
        <v>Смородина Виноград</v>
      </c>
      <c r="AE676" s="18" t="str">
        <f>IFERROR(__xludf.DUMMYFUNCTION("""COMPUTED_VALUE"""),"Гранатовая Мармелад")</f>
        <v>Гранатовая Мармелад</v>
      </c>
      <c r="AF676" s="18" t="str">
        <f>IFERROR(__xludf.DUMMYFUNCTION("""COMPUTED_VALUE"""),"Яблоко Киви")</f>
        <v>Яблоко Киви</v>
      </c>
      <c r="AG676" s="18" t="str">
        <f>IFERROR(__xludf.DUMMYFUNCTION("""COMPUTED_VALUE"""),"Клубника Ежевика")</f>
        <v>Клубника Ежевика</v>
      </c>
      <c r="AH676" s="18" t="str">
        <f>IFERROR(__xludf.DUMMYFUNCTION("""COMPUTED_VALUE"""),"Клубничный Коктейль")</f>
        <v>Клубничный Коктейль</v>
      </c>
      <c r="AI676" s="18" t="str">
        <f>IFERROR(__xludf.DUMMYFUNCTION("""COMPUTED_VALUE"""),"Клюква Земляника ")</f>
        <v>Клюква Земляника </v>
      </c>
      <c r="AJ676" s="18" t="str">
        <f>IFERROR(__xludf.DUMMYFUNCTION("""COMPUTED_VALUE"""),"Какос Дыня")</f>
        <v>Какос Дыня</v>
      </c>
      <c r="AK676" s="18" t="str">
        <f>IFERROR(__xludf.DUMMYFUNCTION("""COMPUTED_VALUE"""),"Маракуйя мандарин")</f>
        <v>Маракуйя мандарин</v>
      </c>
      <c r="AL676" s="18" t="str">
        <f>IFERROR(__xludf.DUMMYFUNCTION("""COMPUTED_VALUE"""),"Персик кактус")</f>
        <v>Персик кактус</v>
      </c>
      <c r="AM676" s="18" t="str">
        <f>IFERROR(__xludf.DUMMYFUNCTION("""COMPUTED_VALUE"""),"Спрайт")</f>
        <v>Спрайт</v>
      </c>
      <c r="AN676" s="18" t="str">
        <f>IFERROR(__xludf.DUMMYFUNCTION("""COMPUTED_VALUE"""),"Черничная фанта")</f>
        <v>Черничная фанта</v>
      </c>
      <c r="AO676" s="18" t="str">
        <f>IFERROR(__xludf.DUMMYFUNCTION("""COMPUTED_VALUE"""),"Ягодная жвачка")</f>
        <v>Ягодная жвачка</v>
      </c>
      <c r="AP676" s="18" t="str">
        <f>IFERROR(__xludf.DUMMYFUNCTION("""COMPUTED_VALUE"""),"Ягодный энергетик")</f>
        <v>Ягодный энергетик</v>
      </c>
      <c r="AQ676" s="18" t="str">
        <f>IFERROR(__xludf.DUMMYFUNCTION("""COMPUTED_VALUE"""),"Ягодный пунш ")</f>
        <v>Ягодный пунш </v>
      </c>
      <c r="AR676" s="18" t="str">
        <f>IFERROR(__xludf.DUMMYFUNCTION("""COMPUTED_VALUE"""),"Виноградный холс")</f>
        <v>Виноградный холс</v>
      </c>
      <c r="AS676" s="18" t="str">
        <f>IFERROR(__xludf.DUMMYFUNCTION("""COMPUTED_VALUE"""),"Грейпфрут смородина")</f>
        <v>Грейпфрут смородина</v>
      </c>
      <c r="AT676" s="18" t="str">
        <f>IFERROR(__xludf.DUMMYFUNCTION("""COMPUTED_VALUE"""),"Дыня персик")</f>
        <v>Дыня персик</v>
      </c>
      <c r="AU676" s="18" t="str">
        <f>IFERROR(__xludf.DUMMYFUNCTION("""COMPUTED_VALUE"""),"Земляника виноград")</f>
        <v>Земляника виноград</v>
      </c>
      <c r="AV676" s="18" t="str">
        <f>IFERROR(__xludf.DUMMYFUNCTION("""COMPUTED_VALUE"""),"Киви маракуйя гуава")</f>
        <v>Киви маракуйя гуава</v>
      </c>
      <c r="AW676" s="18" t="str">
        <f>IFERROR(__xludf.DUMMYFUNCTION("""COMPUTED_VALUE"""),"Кислые вишнёвые червячки")</f>
        <v>Кислые вишнёвые червячки</v>
      </c>
      <c r="AX676" s="18" t="str">
        <f>IFERROR(__xludf.DUMMYFUNCTION("""COMPUTED_VALUE"""),"Кислые чернично-малиновое червячки")</f>
        <v>Кислые чернично-малиновое червячки</v>
      </c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</row>
    <row r="698">
      <c r="A698" s="18" t="str">
        <f>IFERROR(__xludf.DUMMYFUNCTION("""COMPUTED_VALUE"""),"Арбуз Малина ")</f>
        <v>Арбуз Малина </v>
      </c>
      <c r="B698" s="18" t="str">
        <f>IFERROR(__xludf.DUMMYFUNCTION("""COMPUTED_VALUE"""),"Банан Кокос ")</f>
        <v>Банан Кокос </v>
      </c>
      <c r="C698" s="18" t="str">
        <f>IFERROR(__xludf.DUMMYFUNCTION("""COMPUTED_VALUE"""),"Барбарисовый Энергетик ")</f>
        <v>Барбарисовый Энергетик </v>
      </c>
      <c r="D698" s="18" t="str">
        <f>IFERROR(__xludf.DUMMYFUNCTION("""COMPUTED_VALUE"""),"Виноградный Энергетик")</f>
        <v>Виноградный Энергетик</v>
      </c>
      <c r="E698" s="18" t="str">
        <f>IFERROR(__xludf.DUMMYFUNCTION("""COMPUTED_VALUE"""),"Гранат Клубника ")</f>
        <v>Гранат Клубника </v>
      </c>
      <c r="F698" s="18" t="str">
        <f>IFERROR(__xludf.DUMMYFUNCTION("""COMPUTED_VALUE"""),"Гранат Смородина ")</f>
        <v>Гранат Смородина </v>
      </c>
      <c r="G698" s="18" t="str">
        <f>IFERROR(__xludf.DUMMYFUNCTION("""COMPUTED_VALUE"""),"Грейпфрутовый Швепс ")</f>
        <v>Грейпфрутовый Швепс </v>
      </c>
      <c r="H698" s="18" t="str">
        <f>IFERROR(__xludf.DUMMYFUNCTION("""COMPUTED_VALUE"""),"Земляника Драгонфрут ")</f>
        <v>Земляника Драгонфрут </v>
      </c>
      <c r="I698" s="18" t="str">
        <f>IFERROR(__xludf.DUMMYFUNCTION("""COMPUTED_VALUE"""),"Киви Личи ")</f>
        <v>Киви Личи </v>
      </c>
      <c r="J698" s="18" t="str">
        <f>IFERROR(__xludf.DUMMYFUNCTION("""COMPUTED_VALUE"""),"Киви Маракуйя Гуава ")</f>
        <v>Киви Маракуйя Гуава </v>
      </c>
      <c r="K698" s="18" t="str">
        <f>IFERROR(__xludf.DUMMYFUNCTION("""COMPUTED_VALUE"""),"Клубника Банан ")</f>
        <v>Клубника Банан </v>
      </c>
      <c r="L698" s="18" t="str">
        <f>IFERROR(__xludf.DUMMYFUNCTION("""COMPUTED_VALUE"""),"Клубника Вишня ")</f>
        <v>Клубника Вишня </v>
      </c>
      <c r="M698" s="18" t="str">
        <f>IFERROR(__xludf.DUMMYFUNCTION("""COMPUTED_VALUE"""),"Клубника Земляника ")</f>
        <v>Клубника Земляника </v>
      </c>
      <c r="N698" s="18" t="str">
        <f>IFERROR(__xludf.DUMMYFUNCTION("""COMPUTED_VALUE"""),"Клубничный Мохито ")</f>
        <v>Клубничный Мохито </v>
      </c>
      <c r="O698" s="18" t="str">
        <f>IFERROR(__xludf.DUMMYFUNCTION("""COMPUTED_VALUE"""),"Манго Грейпфрут ")</f>
        <v>Манго Грейпфрут </v>
      </c>
      <c r="P698" s="18" t="str">
        <f>IFERROR(__xludf.DUMMYFUNCTION("""COMPUTED_VALUE"""),"Манго Персик Личи ")</f>
        <v>Манго Персик Личи </v>
      </c>
      <c r="Q698" s="18" t="str">
        <f>IFERROR(__xludf.DUMMYFUNCTION("""COMPUTED_VALUE"""),"Персик Бабл Гам ")</f>
        <v>Персик Бабл Гам </v>
      </c>
      <c r="R698" s="18" t="str">
        <f>IFERROR(__xludf.DUMMYFUNCTION("""COMPUTED_VALUE"""),"Садовые Ягоды ")</f>
        <v>Садовые Ягоды </v>
      </c>
      <c r="S698" s="18" t="str">
        <f>IFERROR(__xludf.DUMMYFUNCTION("""COMPUTED_VALUE"""),"Скитлс Лимон Лайм 2")</f>
        <v>Скитлс Лимон Лайм 2</v>
      </c>
      <c r="T698" s="18" t="str">
        <f>IFERROR(__xludf.DUMMYFUNCTION("""COMPUTED_VALUE"""),"Смородина Мармелад 1")</f>
        <v>Смородина Мармелад 1</v>
      </c>
      <c r="U698" s="18" t="str">
        <f>IFERROR(__xludf.DUMMYFUNCTION("""COMPUTED_VALUE"""),"Темная Вишня 1")</f>
        <v>Темная Вишня 1</v>
      </c>
      <c r="V698" s="18" t="str">
        <f>IFERROR(__xludf.DUMMYFUNCTION("""COMPUTED_VALUE"""),"Фруктовые Пластинки 1")</f>
        <v>Фруктовые Пластинки 1</v>
      </c>
      <c r="W698" s="18" t="str">
        <f>IFERROR(__xludf.DUMMYFUNCTION("""COMPUTED_VALUE"""),"Черника Ежевика 1")</f>
        <v>Черника Ежевика 1</v>
      </c>
      <c r="X698" s="18" t="str">
        <f>IFERROR(__xludf.DUMMYFUNCTION("""COMPUTED_VALUE"""),"Черника Малина 1")</f>
        <v>Черника Малина 1</v>
      </c>
      <c r="Y698" s="18" t="str">
        <f>IFERROR(__xludf.DUMMYFUNCTION("""COMPUTED_VALUE"""),"Черника Мята 2")</f>
        <v>Черника Мята 2</v>
      </c>
      <c r="Z698" s="18" t="str">
        <f>IFERROR(__xludf.DUMMYFUNCTION("""COMPUTED_VALUE"""),"Яблоко Виноград 2")</f>
        <v>Яблоко Виноград 2</v>
      </c>
      <c r="AA698" s="18" t="str">
        <f>IFERROR(__xludf.DUMMYFUNCTION("""COMPUTED_VALUE"""),"Яблоко Малина 4")</f>
        <v>Яблоко Малина 4</v>
      </c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</row>
    <row r="699">
      <c r="A699" s="18" t="str">
        <f>IFERROR(__xludf.DUMMYFUNCTION("""COMPUTED_VALUE"""),"Арбуз Малина ")</f>
        <v>Арбуз Малина </v>
      </c>
      <c r="B699" s="18" t="str">
        <f>IFERROR(__xludf.DUMMYFUNCTION("""COMPUTED_VALUE"""),"Банан Кокос ")</f>
        <v>Банан Кокос </v>
      </c>
      <c r="C699" s="18" t="str">
        <f>IFERROR(__xludf.DUMMYFUNCTION("""COMPUTED_VALUE"""),"Барбарисовый Энергетик ")</f>
        <v>Барбарисовый Энергетик </v>
      </c>
      <c r="D699" s="18" t="str">
        <f>IFERROR(__xludf.DUMMYFUNCTION("""COMPUTED_VALUE"""),"Виноградный Энергетик")</f>
        <v>Виноградный Энергетик</v>
      </c>
      <c r="E699" s="18" t="str">
        <f>IFERROR(__xludf.DUMMYFUNCTION("""COMPUTED_VALUE"""),"Гранат Клубника ")</f>
        <v>Гранат Клубника </v>
      </c>
      <c r="F699" s="18" t="str">
        <f>IFERROR(__xludf.DUMMYFUNCTION("""COMPUTED_VALUE"""),"Гранат Смородина ")</f>
        <v>Гранат Смородина </v>
      </c>
      <c r="G699" s="18" t="str">
        <f>IFERROR(__xludf.DUMMYFUNCTION("""COMPUTED_VALUE"""),"Грейпфрутовый Швепс ")</f>
        <v>Грейпфрутовый Швепс </v>
      </c>
      <c r="H699" s="18" t="str">
        <f>IFERROR(__xludf.DUMMYFUNCTION("""COMPUTED_VALUE"""),"Земляника Драгонфрут ")</f>
        <v>Земляника Драгонфрут </v>
      </c>
      <c r="I699" s="18" t="str">
        <f>IFERROR(__xludf.DUMMYFUNCTION("""COMPUTED_VALUE"""),"Киви Личи ")</f>
        <v>Киви Личи </v>
      </c>
      <c r="J699" s="18" t="str">
        <f>IFERROR(__xludf.DUMMYFUNCTION("""COMPUTED_VALUE"""),"Киви Маракуйя Гуава ")</f>
        <v>Киви Маракуйя Гуава </v>
      </c>
      <c r="K699" s="18" t="str">
        <f>IFERROR(__xludf.DUMMYFUNCTION("""COMPUTED_VALUE"""),"Клубника Банан ")</f>
        <v>Клубника Банан </v>
      </c>
      <c r="L699" s="18" t="str">
        <f>IFERROR(__xludf.DUMMYFUNCTION("""COMPUTED_VALUE"""),"Клубника Вишня ")</f>
        <v>Клубника Вишня </v>
      </c>
      <c r="M699" s="18" t="str">
        <f>IFERROR(__xludf.DUMMYFUNCTION("""COMPUTED_VALUE"""),"Клубника Земляника ")</f>
        <v>Клубника Земляника </v>
      </c>
      <c r="N699" s="18" t="str">
        <f>IFERROR(__xludf.DUMMYFUNCTION("""COMPUTED_VALUE"""),"Клубничный Мохито ")</f>
        <v>Клубничный Мохито </v>
      </c>
      <c r="O699" s="18" t="str">
        <f>IFERROR(__xludf.DUMMYFUNCTION("""COMPUTED_VALUE"""),"Манго Грейпфрут ")</f>
        <v>Манго Грейпфрут </v>
      </c>
      <c r="P699" s="18" t="str">
        <f>IFERROR(__xludf.DUMMYFUNCTION("""COMPUTED_VALUE"""),"Манго Персик Личи ")</f>
        <v>Манго Персик Личи </v>
      </c>
      <c r="Q699" s="18" t="str">
        <f>IFERROR(__xludf.DUMMYFUNCTION("""COMPUTED_VALUE"""),"Персик Бабл Гам ")</f>
        <v>Персик Бабл Гам </v>
      </c>
      <c r="R699" s="18" t="str">
        <f>IFERROR(__xludf.DUMMYFUNCTION("""COMPUTED_VALUE"""),"Садовые Ягоды ")</f>
        <v>Садовые Ягоды </v>
      </c>
      <c r="S699" s="18" t="str">
        <f>IFERROR(__xludf.DUMMYFUNCTION("""COMPUTED_VALUE"""),"Скитлс Лимон Лайм 2")</f>
        <v>Скитлс Лимон Лайм 2</v>
      </c>
      <c r="T699" s="18" t="str">
        <f>IFERROR(__xludf.DUMMYFUNCTION("""COMPUTED_VALUE"""),"Смородина Мармелад 1")</f>
        <v>Смородина Мармелад 1</v>
      </c>
      <c r="U699" s="18" t="str">
        <f>IFERROR(__xludf.DUMMYFUNCTION("""COMPUTED_VALUE"""),"Темная Вишня 1")</f>
        <v>Темная Вишня 1</v>
      </c>
      <c r="V699" s="18" t="str">
        <f>IFERROR(__xludf.DUMMYFUNCTION("""COMPUTED_VALUE"""),"Фруктовые Пластинки 1")</f>
        <v>Фруктовые Пластинки 1</v>
      </c>
      <c r="W699" s="18" t="str">
        <f>IFERROR(__xludf.DUMMYFUNCTION("""COMPUTED_VALUE"""),"Черника Ежевика 1")</f>
        <v>Черника Ежевика 1</v>
      </c>
      <c r="X699" s="18" t="str">
        <f>IFERROR(__xludf.DUMMYFUNCTION("""COMPUTED_VALUE"""),"Черника Малина 1")</f>
        <v>Черника Малина 1</v>
      </c>
      <c r="Y699" s="18" t="str">
        <f>IFERROR(__xludf.DUMMYFUNCTION("""COMPUTED_VALUE"""),"Черника Мята 2")</f>
        <v>Черника Мята 2</v>
      </c>
      <c r="Z699" s="18" t="str">
        <f>IFERROR(__xludf.DUMMYFUNCTION("""COMPUTED_VALUE"""),"Яблоко Виноград 2")</f>
        <v>Яблоко Виноград 2</v>
      </c>
      <c r="AA699" s="18" t="str">
        <f>IFERROR(__xludf.DUMMYFUNCTION("""COMPUTED_VALUE"""),"Яблоко Малина 4")</f>
        <v>Яблоко Малина 4</v>
      </c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</row>
    <row r="700">
      <c r="A700" s="18" t="str">
        <f>IFERROR(__xludf.DUMMYFUNCTION("""COMPUTED_VALUE"""),"Арбуз Малина ")</f>
        <v>Арбуз Малина </v>
      </c>
      <c r="B700" s="18" t="str">
        <f>IFERROR(__xludf.DUMMYFUNCTION("""COMPUTED_VALUE"""),"Банан Кокос ")</f>
        <v>Банан Кокос </v>
      </c>
      <c r="C700" s="18" t="str">
        <f>IFERROR(__xludf.DUMMYFUNCTION("""COMPUTED_VALUE"""),"Барбарисовый Энергетик ")</f>
        <v>Барбарисовый Энергетик </v>
      </c>
      <c r="D700" s="18" t="str">
        <f>IFERROR(__xludf.DUMMYFUNCTION("""COMPUTED_VALUE"""),"Виноградный Энергетик")</f>
        <v>Виноградный Энергетик</v>
      </c>
      <c r="E700" s="18" t="str">
        <f>IFERROR(__xludf.DUMMYFUNCTION("""COMPUTED_VALUE"""),"Гранат Клубника ")</f>
        <v>Гранат Клубника </v>
      </c>
      <c r="F700" s="18" t="str">
        <f>IFERROR(__xludf.DUMMYFUNCTION("""COMPUTED_VALUE"""),"Гранат Смородина ")</f>
        <v>Гранат Смородина </v>
      </c>
      <c r="G700" s="18" t="str">
        <f>IFERROR(__xludf.DUMMYFUNCTION("""COMPUTED_VALUE"""),"Грейпфрутовый Швепс ")</f>
        <v>Грейпфрутовый Швепс </v>
      </c>
      <c r="H700" s="18" t="str">
        <f>IFERROR(__xludf.DUMMYFUNCTION("""COMPUTED_VALUE"""),"Земляника Драгонфрут ")</f>
        <v>Земляника Драгонфрут </v>
      </c>
      <c r="I700" s="18" t="str">
        <f>IFERROR(__xludf.DUMMYFUNCTION("""COMPUTED_VALUE"""),"Киви Личи ")</f>
        <v>Киви Личи </v>
      </c>
      <c r="J700" s="18" t="str">
        <f>IFERROR(__xludf.DUMMYFUNCTION("""COMPUTED_VALUE"""),"Киви Маракуйя Гуава ")</f>
        <v>Киви Маракуйя Гуава </v>
      </c>
      <c r="K700" s="18" t="str">
        <f>IFERROR(__xludf.DUMMYFUNCTION("""COMPUTED_VALUE"""),"Клубника Банан ")</f>
        <v>Клубника Банан </v>
      </c>
      <c r="L700" s="18" t="str">
        <f>IFERROR(__xludf.DUMMYFUNCTION("""COMPUTED_VALUE"""),"Клубника Вишня ")</f>
        <v>Клубника Вишня </v>
      </c>
      <c r="M700" s="18" t="str">
        <f>IFERROR(__xludf.DUMMYFUNCTION("""COMPUTED_VALUE"""),"Клубника Земляника ")</f>
        <v>Клубника Земляника </v>
      </c>
      <c r="N700" s="18" t="str">
        <f>IFERROR(__xludf.DUMMYFUNCTION("""COMPUTED_VALUE"""),"Клубничный Мохито ")</f>
        <v>Клубничный Мохито </v>
      </c>
      <c r="O700" s="18" t="str">
        <f>IFERROR(__xludf.DUMMYFUNCTION("""COMPUTED_VALUE"""),"Манго Грейпфрут ")</f>
        <v>Манго Грейпфрут </v>
      </c>
      <c r="P700" s="18" t="str">
        <f>IFERROR(__xludf.DUMMYFUNCTION("""COMPUTED_VALUE"""),"Манго Персик Личи ")</f>
        <v>Манго Персик Личи </v>
      </c>
      <c r="Q700" s="18" t="str">
        <f>IFERROR(__xludf.DUMMYFUNCTION("""COMPUTED_VALUE"""),"Персик Бабл Гам ")</f>
        <v>Персик Бабл Гам </v>
      </c>
      <c r="R700" s="18" t="str">
        <f>IFERROR(__xludf.DUMMYFUNCTION("""COMPUTED_VALUE"""),"Садовые Ягоды ")</f>
        <v>Садовые Ягоды </v>
      </c>
      <c r="S700" s="18" t="str">
        <f>IFERROR(__xludf.DUMMYFUNCTION("""COMPUTED_VALUE"""),"Скитлс Лимон Лайм 2")</f>
        <v>Скитлс Лимон Лайм 2</v>
      </c>
      <c r="T700" s="18" t="str">
        <f>IFERROR(__xludf.DUMMYFUNCTION("""COMPUTED_VALUE"""),"Смородина Мармелад 1")</f>
        <v>Смородина Мармелад 1</v>
      </c>
      <c r="U700" s="18" t="str">
        <f>IFERROR(__xludf.DUMMYFUNCTION("""COMPUTED_VALUE"""),"Темная Вишня 1")</f>
        <v>Темная Вишня 1</v>
      </c>
      <c r="V700" s="18" t="str">
        <f>IFERROR(__xludf.DUMMYFUNCTION("""COMPUTED_VALUE"""),"Фруктовые Пластинки 1")</f>
        <v>Фруктовые Пластинки 1</v>
      </c>
      <c r="W700" s="18" t="str">
        <f>IFERROR(__xludf.DUMMYFUNCTION("""COMPUTED_VALUE"""),"Черника Ежевика 1")</f>
        <v>Черника Ежевика 1</v>
      </c>
      <c r="X700" s="18" t="str">
        <f>IFERROR(__xludf.DUMMYFUNCTION("""COMPUTED_VALUE"""),"Черника Малина 1")</f>
        <v>Черника Малина 1</v>
      </c>
      <c r="Y700" s="18" t="str">
        <f>IFERROR(__xludf.DUMMYFUNCTION("""COMPUTED_VALUE"""),"Черника Мята 2")</f>
        <v>Черника Мята 2</v>
      </c>
      <c r="Z700" s="18" t="str">
        <f>IFERROR(__xludf.DUMMYFUNCTION("""COMPUTED_VALUE"""),"Яблоко Виноград 2")</f>
        <v>Яблоко Виноград 2</v>
      </c>
      <c r="AA700" s="18" t="str">
        <f>IFERROR(__xludf.DUMMYFUNCTION("""COMPUTED_VALUE"""),"Яблоко Малина 4")</f>
        <v>Яблоко Малина 4</v>
      </c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</row>
    <row r="701">
      <c r="A701" s="18" t="str">
        <f>IFERROR(__xludf.DUMMYFUNCTION("""COMPUTED_VALUE"""),"0.4")</f>
        <v>0.4</v>
      </c>
      <c r="B701" s="18" t="str">
        <f>IFERROR(__xludf.DUMMYFUNCTION("""COMPUTED_VALUE"""),"0.6")</f>
        <v>0.6</v>
      </c>
      <c r="C701" s="18" t="str">
        <f>IFERROR(__xludf.DUMMYFUNCTION("""COMPUTED_VALUE"""),"0.7")</f>
        <v>0.7</v>
      </c>
      <c r="D701" s="18" t="str">
        <f>IFERROR(__xludf.DUMMYFUNCTION("""COMPUTED_VALUE"""),"0.8")</f>
        <v>0.8</v>
      </c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</row>
    <row r="702">
      <c r="A702" s="18" t="str">
        <f>IFERROR(__xludf.DUMMYFUNCTION("""COMPUTED_VALUE"""),"Кислый малиново-грейпфрутовый швепс")</f>
        <v>Кислый малиново-грейпфрутовый швепс</v>
      </c>
      <c r="B702" s="18" t="str">
        <f>IFERROR(__xludf.DUMMYFUNCTION("""COMPUTED_VALUE"""),"Ананас апельсин")</f>
        <v>Ананас апельсин</v>
      </c>
      <c r="C702" s="18" t="str">
        <f>IFERROR(__xludf.DUMMYFUNCTION("""COMPUTED_VALUE"""),"Пинаколада")</f>
        <v>Пинаколада</v>
      </c>
      <c r="D702" s="18" t="str">
        <f>IFERROR(__xludf.DUMMYFUNCTION("""COMPUTED_VALUE"""),"Мятный бабл гам")</f>
        <v>Мятный бабл гам</v>
      </c>
      <c r="E702" s="18" t="str">
        <f>IFERROR(__xludf.DUMMYFUNCTION("""COMPUTED_VALUE"""),"Мянго драгонфрут")</f>
        <v>Мянго драгонфрут</v>
      </c>
      <c r="F702" s="18" t="str">
        <f>IFERROR(__xludf.DUMMYFUNCTION("""COMPUTED_VALUE"""),"Клубничная фанта")</f>
        <v>Клубничная фанта</v>
      </c>
      <c r="G702" s="18" t="str">
        <f>IFERROR(__xludf.DUMMYFUNCTION("""COMPUTED_VALUE"""),"Клубничная арбуз")</f>
        <v>Клубничная арбуз</v>
      </c>
      <c r="H702" s="18" t="str">
        <f>IFERROR(__xludf.DUMMYFUNCTION("""COMPUTED_VALUE"""),"Кислый скитлс")</f>
        <v>Кислый скитлс</v>
      </c>
      <c r="I702" s="18" t="str">
        <f>IFERROR(__xludf.DUMMYFUNCTION("""COMPUTED_VALUE"""),"Кислый лайм арбуз")</f>
        <v>Кислый лайм арбуз</v>
      </c>
      <c r="J702" s="18" t="str">
        <f>IFERROR(__xludf.DUMMYFUNCTION("""COMPUTED_VALUE"""),"Тропический банан")</f>
        <v>Тропический банан</v>
      </c>
      <c r="K702" s="18" t="str">
        <f>IFERROR(__xludf.DUMMYFUNCTION("""COMPUTED_VALUE"""),"Яблочный энергетик")</f>
        <v>Яблочный энергетик</v>
      </c>
      <c r="L702" s="18" t="str">
        <f>IFERROR(__xludf.DUMMYFUNCTION("""COMPUTED_VALUE"""),"Барбарисовый лимонад")</f>
        <v>Барбарисовый лимонад</v>
      </c>
      <c r="M702" s="18" t="str">
        <f>IFERROR(__xludf.DUMMYFUNCTION("""COMPUTED_VALUE"""),"Лимонад виноград вишня")</f>
        <v>Лимонад виноград вишня</v>
      </c>
      <c r="N702" s="18" t="str">
        <f>IFERROR(__xludf.DUMMYFUNCTION("""COMPUTED_VALUE"""),"Розовый лимонад")</f>
        <v>Розовый лимонад</v>
      </c>
      <c r="O702" s="18" t="str">
        <f>IFERROR(__xludf.DUMMYFUNCTION("""COMPUTED_VALUE"""),"Двойной манго")</f>
        <v>Двойной манго</v>
      </c>
      <c r="P702" s="18" t="str">
        <f>IFERROR(__xludf.DUMMYFUNCTION("""COMPUTED_VALUE"""),"Лесные ягоды ")</f>
        <v>Лесные ягоды </v>
      </c>
      <c r="Q702" s="18" t="str">
        <f>IFERROR(__xludf.DUMMYFUNCTION("""COMPUTED_VALUE"""),"Ежевика малина ")</f>
        <v>Ежевика малина </v>
      </c>
      <c r="R702" s="18" t="str">
        <f>IFERROR(__xludf.DUMMYFUNCTION("""COMPUTED_VALUE"""),"Смородиновый лимонад")</f>
        <v>Смородиновый лимонад</v>
      </c>
      <c r="S702" s="18" t="str">
        <f>IFERROR(__xludf.DUMMYFUNCTION("""COMPUTED_VALUE"""),"Кола вишня")</f>
        <v>Кола вишня</v>
      </c>
      <c r="T702" s="18" t="str">
        <f>IFERROR(__xludf.DUMMYFUNCTION("""COMPUTED_VALUE"""),"Манго арбуз")</f>
        <v>Манго арбуз</v>
      </c>
      <c r="U702" s="18" t="str">
        <f>IFERROR(__xludf.DUMMYFUNCTION("""COMPUTED_VALUE"""),"Алоэ виноград")</f>
        <v>Алоэ виноград</v>
      </c>
      <c r="V702" s="18" t="str">
        <f>IFERROR(__xludf.DUMMYFUNCTION("""COMPUTED_VALUE"""),"Банан клубника")</f>
        <v>Банан клубника</v>
      </c>
      <c r="W702" s="18" t="str">
        <f>IFERROR(__xludf.DUMMYFUNCTION("""COMPUTED_VALUE"""),"Малиновый мармелад")</f>
        <v>Малиновый мармелад</v>
      </c>
      <c r="X702" s="18" t="str">
        <f>IFERROR(__xludf.DUMMYFUNCTION("""COMPUTED_VALUE"""),"Клубника киви")</f>
        <v>Клубника киви</v>
      </c>
      <c r="Y702" s="18" t="str">
        <f>IFERROR(__xludf.DUMMYFUNCTION("""COMPUTED_VALUE"""),"Клюква лайм")</f>
        <v>Клюква лайм</v>
      </c>
      <c r="Z702" s="18" t="str">
        <f>IFERROR(__xludf.DUMMYFUNCTION("""COMPUTED_VALUE"""),"Гуава ананас")</f>
        <v>Гуава ананас</v>
      </c>
      <c r="AA702" s="18" t="str">
        <f>IFERROR(__xludf.DUMMYFUNCTION("""COMPUTED_VALUE"""),"Морс")</f>
        <v>Морс</v>
      </c>
      <c r="AB702" s="18" t="str">
        <f>IFERROR(__xludf.DUMMYFUNCTION("""COMPUTED_VALUE"""),"Красный апельсин")</f>
        <v>Красный апельсин</v>
      </c>
      <c r="AC702" s="18" t="str">
        <f>IFERROR(__xludf.DUMMYFUNCTION("""COMPUTED_VALUE"""),"Арбузная жвачка")</f>
        <v>Арбузная жвачка</v>
      </c>
      <c r="AD702" s="18" t="str">
        <f>IFERROR(__xludf.DUMMYFUNCTION("""COMPUTED_VALUE"""),"Смородина Виноград")</f>
        <v>Смородина Виноград</v>
      </c>
      <c r="AE702" s="18" t="str">
        <f>IFERROR(__xludf.DUMMYFUNCTION("""COMPUTED_VALUE"""),"Гранатовая Мармелад")</f>
        <v>Гранатовая Мармелад</v>
      </c>
      <c r="AF702" s="18" t="str">
        <f>IFERROR(__xludf.DUMMYFUNCTION("""COMPUTED_VALUE"""),"Яблоко Киви")</f>
        <v>Яблоко Киви</v>
      </c>
      <c r="AG702" s="18" t="str">
        <f>IFERROR(__xludf.DUMMYFUNCTION("""COMPUTED_VALUE"""),"Клубника Ежевика")</f>
        <v>Клубника Ежевика</v>
      </c>
      <c r="AH702" s="18" t="str">
        <f>IFERROR(__xludf.DUMMYFUNCTION("""COMPUTED_VALUE"""),"Клубничный Коктейль")</f>
        <v>Клубничный Коктейль</v>
      </c>
      <c r="AI702" s="18" t="str">
        <f>IFERROR(__xludf.DUMMYFUNCTION("""COMPUTED_VALUE"""),"Клюква Земляника ")</f>
        <v>Клюква Земляника </v>
      </c>
      <c r="AJ702" s="18" t="str">
        <f>IFERROR(__xludf.DUMMYFUNCTION("""COMPUTED_VALUE"""),"Какос Дыня")</f>
        <v>Какос Дыня</v>
      </c>
      <c r="AK702" s="18" t="str">
        <f>IFERROR(__xludf.DUMMYFUNCTION("""COMPUTED_VALUE"""),"Маракуйя мандарин")</f>
        <v>Маракуйя мандарин</v>
      </c>
      <c r="AL702" s="18" t="str">
        <f>IFERROR(__xludf.DUMMYFUNCTION("""COMPUTED_VALUE"""),"Персик кактус")</f>
        <v>Персик кактус</v>
      </c>
      <c r="AM702" s="18" t="str">
        <f>IFERROR(__xludf.DUMMYFUNCTION("""COMPUTED_VALUE"""),"Спрайт")</f>
        <v>Спрайт</v>
      </c>
      <c r="AN702" s="18" t="str">
        <f>IFERROR(__xludf.DUMMYFUNCTION("""COMPUTED_VALUE"""),"Черничная фанта")</f>
        <v>Черничная фанта</v>
      </c>
      <c r="AO702" s="18" t="str">
        <f>IFERROR(__xludf.DUMMYFUNCTION("""COMPUTED_VALUE"""),"Ягодная жвачка")</f>
        <v>Ягодная жвачка</v>
      </c>
      <c r="AP702" s="18" t="str">
        <f>IFERROR(__xludf.DUMMYFUNCTION("""COMPUTED_VALUE"""),"Ягодный энергетик")</f>
        <v>Ягодный энергетик</v>
      </c>
      <c r="AQ702" s="18" t="str">
        <f>IFERROR(__xludf.DUMMYFUNCTION("""COMPUTED_VALUE"""),"Ягодный пунш ")</f>
        <v>Ягодный пунш </v>
      </c>
      <c r="AR702" s="18" t="str">
        <f>IFERROR(__xludf.DUMMYFUNCTION("""COMPUTED_VALUE"""),"Виноградный холс")</f>
        <v>Виноградный холс</v>
      </c>
      <c r="AS702" s="18" t="str">
        <f>IFERROR(__xludf.DUMMYFUNCTION("""COMPUTED_VALUE"""),"Грейпфрут смородина")</f>
        <v>Грейпфрут смородина</v>
      </c>
      <c r="AT702" s="18" t="str">
        <f>IFERROR(__xludf.DUMMYFUNCTION("""COMPUTED_VALUE"""),"Дыня персик")</f>
        <v>Дыня персик</v>
      </c>
      <c r="AU702" s="18" t="str">
        <f>IFERROR(__xludf.DUMMYFUNCTION("""COMPUTED_VALUE"""),"Земляника виноград")</f>
        <v>Земляника виноград</v>
      </c>
      <c r="AV702" s="18" t="str">
        <f>IFERROR(__xludf.DUMMYFUNCTION("""COMPUTED_VALUE"""),"Киви маракуйя гуава")</f>
        <v>Киви маракуйя гуава</v>
      </c>
      <c r="AW702" s="18" t="str">
        <f>IFERROR(__xludf.DUMMYFUNCTION("""COMPUTED_VALUE"""),"Кислые вишнёвые червячки")</f>
        <v>Кислые вишнёвые червячки</v>
      </c>
      <c r="AX702" s="18" t="str">
        <f>IFERROR(__xludf.DUMMYFUNCTION("""COMPUTED_VALUE"""),"Кислые чернично-малиновое червячки")</f>
        <v>Кислые чернично-малиновое червячки</v>
      </c>
    </row>
    <row r="703">
      <c r="A703" s="18" t="str">
        <f>IFERROR(__xludf.DUMMYFUNCTION("""COMPUTED_VALUE"""),"Ананас киви")</f>
        <v>Ананас киви</v>
      </c>
      <c r="B703" s="18" t="str">
        <f>IFERROR(__xludf.DUMMYFUNCTION("""COMPUTED_VALUE"""),"Арбузный смузи")</f>
        <v>Арбузный смузи</v>
      </c>
      <c r="C703" s="18" t="str">
        <f>IFERROR(__xludf.DUMMYFUNCTION("""COMPUTED_VALUE"""),"Виноградная фанта")</f>
        <v>Виноградная фанта</v>
      </c>
      <c r="D703" s="18" t="str">
        <f>IFERROR(__xludf.DUMMYFUNCTION("""COMPUTED_VALUE"""),"Вишневый морс")</f>
        <v>Вишневый морс</v>
      </c>
      <c r="E703" s="18" t="str">
        <f>IFERROR(__xludf.DUMMYFUNCTION("""COMPUTED_VALUE"""),"Гранатовый мармелад")</f>
        <v>Гранатовый мармелад</v>
      </c>
      <c r="F703" s="18" t="str">
        <f>IFERROR(__xludf.DUMMYFUNCTION("""COMPUTED_VALUE"""),"Грейпфрут киви")</f>
        <v>Грейпфрут киви</v>
      </c>
      <c r="G703" s="18" t="str">
        <f>IFERROR(__xludf.DUMMYFUNCTION("""COMPUTED_VALUE"""),"Ежевика мята")</f>
        <v>Ежевика мята</v>
      </c>
      <c r="H703" s="18" t="str">
        <f>IFERROR(__xludf.DUMMYFUNCTION("""COMPUTED_VALUE"""),"Киви манго")</f>
        <v>Киви манго</v>
      </c>
      <c r="I703" s="18" t="str">
        <f>IFERROR(__xludf.DUMMYFUNCTION("""COMPUTED_VALUE"""),"Клубника манго")</f>
        <v>Клубника манго</v>
      </c>
      <c r="J703" s="18" t="str">
        <f>IFERROR(__xludf.DUMMYFUNCTION("""COMPUTED_VALUE"""),"черника грейфрут ")</f>
        <v>черника грейфрут </v>
      </c>
      <c r="K703" s="18" t="str">
        <f>IFERROR(__xludf.DUMMYFUNCTION("""COMPUTED_VALUE"""),"Малина лайм")</f>
        <v>Малина лайм</v>
      </c>
      <c r="L703" s="18" t="str">
        <f>IFERROR(__xludf.DUMMYFUNCTION("""COMPUTED_VALUE"""),"Манго арбуз ")</f>
        <v>Манго арбуз </v>
      </c>
      <c r="M703" s="18" t="str">
        <f>IFERROR(__xludf.DUMMYFUNCTION("""COMPUTED_VALUE"""),"Малиновый чай с жасмином")</f>
        <v>Малиновый чай с жасмином</v>
      </c>
      <c r="N703" s="18" t="str">
        <f>IFERROR(__xludf.DUMMYFUNCTION("""COMPUTED_VALUE"""),"малина  апельсин ")</f>
        <v>малина  апельсин </v>
      </c>
      <c r="O703" s="18" t="str">
        <f>IFERROR(__xludf.DUMMYFUNCTION("""COMPUTED_VALUE"""),"Манго апельсин")</f>
        <v>Манго апельсин</v>
      </c>
      <c r="P703" s="18" t="str">
        <f>IFERROR(__xludf.DUMMYFUNCTION("""COMPUTED_VALUE"""),"Ред булл")</f>
        <v>Ред булл</v>
      </c>
      <c r="Q703" s="18" t="str">
        <f>IFERROR(__xludf.DUMMYFUNCTION("""COMPUTED_VALUE"""),"Спрайт")</f>
        <v>Спрайт</v>
      </c>
      <c r="R703" s="18" t="str">
        <f>IFERROR(__xludf.DUMMYFUNCTION("""COMPUTED_VALUE"""),"ананас клюква ")</f>
        <v>ананас клюква </v>
      </c>
      <c r="S703" s="18" t="str">
        <f>IFERROR(__xludf.DUMMYFUNCTION("""COMPUTED_VALUE"""),"Тархун")</f>
        <v>Тархун</v>
      </c>
      <c r="T703" s="18" t="str">
        <f>IFERROR(__xludf.DUMMYFUNCTION("""COMPUTED_VALUE"""),"алоэ Виноград ")</f>
        <v>алоэ Виноград </v>
      </c>
      <c r="U703" s="18" t="str">
        <f>IFERROR(__xludf.DUMMYFUNCTION("""COMPUTED_VALUE"""),"Фруктовая жвачка")</f>
        <v>Фруктовая жвачка</v>
      </c>
      <c r="V703" s="18" t="str">
        <f>IFERROR(__xludf.DUMMYFUNCTION("""COMPUTED_VALUE"""),"Холодная кола")</f>
        <v>Холодная кола</v>
      </c>
      <c r="W703" s="18" t="str">
        <f>IFERROR(__xludf.DUMMYFUNCTION("""COMPUTED_VALUE"""),"Черная смородина клюква")</f>
        <v>Черная смородина клюква</v>
      </c>
      <c r="X703" s="18" t="str">
        <f>IFERROR(__xludf.DUMMYFUNCTION("""COMPUTED_VALUE"""),"Черника арбуз")</f>
        <v>Черника арбуз</v>
      </c>
      <c r="Y703" s="18" t="str">
        <f>IFERROR(__xludf.DUMMYFUNCTION("""COMPUTED_VALUE"""),"Яблоко черника")</f>
        <v>Яблоко черника</v>
      </c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</row>
    <row r="704">
      <c r="A704" s="18" t="str">
        <f>IFERROR(__xludf.DUMMYFUNCTION("""COMPUTED_VALUE"""),"Арбуз Малина ")</f>
        <v>Арбуз Малина </v>
      </c>
      <c r="B704" s="18" t="str">
        <f>IFERROR(__xludf.DUMMYFUNCTION("""COMPUTED_VALUE"""),"Банан Кокос ")</f>
        <v>Банан Кокос </v>
      </c>
      <c r="C704" s="18" t="str">
        <f>IFERROR(__xludf.DUMMYFUNCTION("""COMPUTED_VALUE"""),"Барбарисовый Энергетик ")</f>
        <v>Барбарисовый Энергетик </v>
      </c>
      <c r="D704" s="18" t="str">
        <f>IFERROR(__xludf.DUMMYFUNCTION("""COMPUTED_VALUE"""),"Виноградный Энергетик")</f>
        <v>Виноградный Энергетик</v>
      </c>
      <c r="E704" s="18" t="str">
        <f>IFERROR(__xludf.DUMMYFUNCTION("""COMPUTED_VALUE"""),"Гранат Клубника ")</f>
        <v>Гранат Клубника </v>
      </c>
      <c r="F704" s="18" t="str">
        <f>IFERROR(__xludf.DUMMYFUNCTION("""COMPUTED_VALUE"""),"Гранат Смородина ")</f>
        <v>Гранат Смородина </v>
      </c>
      <c r="G704" s="18" t="str">
        <f>IFERROR(__xludf.DUMMYFUNCTION("""COMPUTED_VALUE"""),"Грейпфрутовый Швепс ")</f>
        <v>Грейпфрутовый Швепс </v>
      </c>
      <c r="H704" s="18" t="str">
        <f>IFERROR(__xludf.DUMMYFUNCTION("""COMPUTED_VALUE"""),"Земляника Драгонфрут ")</f>
        <v>Земляника Драгонфрут </v>
      </c>
      <c r="I704" s="18" t="str">
        <f>IFERROR(__xludf.DUMMYFUNCTION("""COMPUTED_VALUE"""),"Киви Личи ")</f>
        <v>Киви Личи </v>
      </c>
      <c r="J704" s="18" t="str">
        <f>IFERROR(__xludf.DUMMYFUNCTION("""COMPUTED_VALUE"""),"Киви Маракуйя Гуава ")</f>
        <v>Киви Маракуйя Гуава </v>
      </c>
      <c r="K704" s="18" t="str">
        <f>IFERROR(__xludf.DUMMYFUNCTION("""COMPUTED_VALUE"""),"Клубника Банан ")</f>
        <v>Клубника Банан </v>
      </c>
      <c r="L704" s="18" t="str">
        <f>IFERROR(__xludf.DUMMYFUNCTION("""COMPUTED_VALUE"""),"Клубника Вишня ")</f>
        <v>Клубника Вишня </v>
      </c>
      <c r="M704" s="18" t="str">
        <f>IFERROR(__xludf.DUMMYFUNCTION("""COMPUTED_VALUE"""),"Клубника Земляника ")</f>
        <v>Клубника Земляника </v>
      </c>
      <c r="N704" s="18" t="str">
        <f>IFERROR(__xludf.DUMMYFUNCTION("""COMPUTED_VALUE"""),"Клубничный Мохито ")</f>
        <v>Клубничный Мохито </v>
      </c>
      <c r="O704" s="18" t="str">
        <f>IFERROR(__xludf.DUMMYFUNCTION("""COMPUTED_VALUE"""),"Манго Грейпфрут ")</f>
        <v>Манго Грейпфрут </v>
      </c>
      <c r="P704" s="18" t="str">
        <f>IFERROR(__xludf.DUMMYFUNCTION("""COMPUTED_VALUE"""),"Манго Персик Личи ")</f>
        <v>Манго Персик Личи </v>
      </c>
      <c r="Q704" s="18" t="str">
        <f>IFERROR(__xludf.DUMMYFUNCTION("""COMPUTED_VALUE"""),"Персик Бабл Гам ")</f>
        <v>Персик Бабл Гам </v>
      </c>
      <c r="R704" s="18" t="str">
        <f>IFERROR(__xludf.DUMMYFUNCTION("""COMPUTED_VALUE"""),"Садовые Ягоды ")</f>
        <v>Садовые Ягоды </v>
      </c>
      <c r="S704" s="18" t="str">
        <f>IFERROR(__xludf.DUMMYFUNCTION("""COMPUTED_VALUE"""),"Скитлс Лимон Лайм 2")</f>
        <v>Скитлс Лимон Лайм 2</v>
      </c>
      <c r="T704" s="18" t="str">
        <f>IFERROR(__xludf.DUMMYFUNCTION("""COMPUTED_VALUE"""),"Смородина Мармелад 1")</f>
        <v>Смородина Мармелад 1</v>
      </c>
      <c r="U704" s="18" t="str">
        <f>IFERROR(__xludf.DUMMYFUNCTION("""COMPUTED_VALUE"""),"Темная Вишня 1")</f>
        <v>Темная Вишня 1</v>
      </c>
      <c r="V704" s="18" t="str">
        <f>IFERROR(__xludf.DUMMYFUNCTION("""COMPUTED_VALUE"""),"Фруктовые Пластинки 1")</f>
        <v>Фруктовые Пластинки 1</v>
      </c>
      <c r="W704" s="18" t="str">
        <f>IFERROR(__xludf.DUMMYFUNCTION("""COMPUTED_VALUE"""),"Черника Ежевика 1")</f>
        <v>Черника Ежевика 1</v>
      </c>
      <c r="X704" s="18" t="str">
        <f>IFERROR(__xludf.DUMMYFUNCTION("""COMPUTED_VALUE"""),"Черника Малина 1")</f>
        <v>Черника Малина 1</v>
      </c>
      <c r="Y704" s="18" t="str">
        <f>IFERROR(__xludf.DUMMYFUNCTION("""COMPUTED_VALUE"""),"Черника Мята 2")</f>
        <v>Черника Мята 2</v>
      </c>
      <c r="Z704" s="18" t="str">
        <f>IFERROR(__xludf.DUMMYFUNCTION("""COMPUTED_VALUE"""),"Яблоко Виноград 2")</f>
        <v>Яблоко Виноград 2</v>
      </c>
      <c r="AA704" s="18" t="str">
        <f>IFERROR(__xludf.DUMMYFUNCTION("""COMPUTED_VALUE"""),"Яблоко Малина 4")</f>
        <v>Яблоко Малина 4</v>
      </c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</row>
    <row r="705">
      <c r="A705" s="18" t="str">
        <f>IFERROR(__xludf.DUMMYFUNCTION("""COMPUTED_VALUE"""),"Кислый малиново-грейпфрутовый швепс")</f>
        <v>Кислый малиново-грейпфрутовый швепс</v>
      </c>
      <c r="B705" s="18" t="str">
        <f>IFERROR(__xludf.DUMMYFUNCTION("""COMPUTED_VALUE"""),"Ананас апельсин")</f>
        <v>Ананас апельсин</v>
      </c>
      <c r="C705" s="18" t="str">
        <f>IFERROR(__xludf.DUMMYFUNCTION("""COMPUTED_VALUE"""),"Пинаколада")</f>
        <v>Пинаколада</v>
      </c>
      <c r="D705" s="18" t="str">
        <f>IFERROR(__xludf.DUMMYFUNCTION("""COMPUTED_VALUE"""),"Мятный бабл гам")</f>
        <v>Мятный бабл гам</v>
      </c>
      <c r="E705" s="18" t="str">
        <f>IFERROR(__xludf.DUMMYFUNCTION("""COMPUTED_VALUE"""),"Мянго драгонфрут")</f>
        <v>Мянго драгонфрут</v>
      </c>
      <c r="F705" s="18" t="str">
        <f>IFERROR(__xludf.DUMMYFUNCTION("""COMPUTED_VALUE"""),"Клубничная фанта")</f>
        <v>Клубничная фанта</v>
      </c>
      <c r="G705" s="18" t="str">
        <f>IFERROR(__xludf.DUMMYFUNCTION("""COMPUTED_VALUE"""),"Клубничная арбуз")</f>
        <v>Клубничная арбуз</v>
      </c>
      <c r="H705" s="18" t="str">
        <f>IFERROR(__xludf.DUMMYFUNCTION("""COMPUTED_VALUE"""),"Кислый скитлс")</f>
        <v>Кислый скитлс</v>
      </c>
      <c r="I705" s="18" t="str">
        <f>IFERROR(__xludf.DUMMYFUNCTION("""COMPUTED_VALUE"""),"Кислый лайм арбуз")</f>
        <v>Кислый лайм арбуз</v>
      </c>
      <c r="J705" s="18" t="str">
        <f>IFERROR(__xludf.DUMMYFUNCTION("""COMPUTED_VALUE"""),"Тропический банан")</f>
        <v>Тропический банан</v>
      </c>
      <c r="K705" s="18" t="str">
        <f>IFERROR(__xludf.DUMMYFUNCTION("""COMPUTED_VALUE"""),"Яблочный энергетик")</f>
        <v>Яблочный энергетик</v>
      </c>
      <c r="L705" s="18" t="str">
        <f>IFERROR(__xludf.DUMMYFUNCTION("""COMPUTED_VALUE"""),"Барбарисовый лимонад")</f>
        <v>Барбарисовый лимонад</v>
      </c>
      <c r="M705" s="18" t="str">
        <f>IFERROR(__xludf.DUMMYFUNCTION("""COMPUTED_VALUE"""),"Лимонад виноград вишня")</f>
        <v>Лимонад виноград вишня</v>
      </c>
      <c r="N705" s="18" t="str">
        <f>IFERROR(__xludf.DUMMYFUNCTION("""COMPUTED_VALUE"""),"Розовый лимонад")</f>
        <v>Розовый лимонад</v>
      </c>
      <c r="O705" s="18" t="str">
        <f>IFERROR(__xludf.DUMMYFUNCTION("""COMPUTED_VALUE"""),"Двойной манго")</f>
        <v>Двойной манго</v>
      </c>
      <c r="P705" s="18" t="str">
        <f>IFERROR(__xludf.DUMMYFUNCTION("""COMPUTED_VALUE"""),"Лесные ягоды ")</f>
        <v>Лесные ягоды </v>
      </c>
      <c r="Q705" s="18" t="str">
        <f>IFERROR(__xludf.DUMMYFUNCTION("""COMPUTED_VALUE"""),"Ежевика малина ")</f>
        <v>Ежевика малина </v>
      </c>
      <c r="R705" s="18" t="str">
        <f>IFERROR(__xludf.DUMMYFUNCTION("""COMPUTED_VALUE"""),"Смородиновый лимонад")</f>
        <v>Смородиновый лимонад</v>
      </c>
      <c r="S705" s="18" t="str">
        <f>IFERROR(__xludf.DUMMYFUNCTION("""COMPUTED_VALUE"""),"Кола вишня")</f>
        <v>Кола вишня</v>
      </c>
      <c r="T705" s="18" t="str">
        <f>IFERROR(__xludf.DUMMYFUNCTION("""COMPUTED_VALUE"""),"Манго арбуз")</f>
        <v>Манго арбуз</v>
      </c>
      <c r="U705" s="18" t="str">
        <f>IFERROR(__xludf.DUMMYFUNCTION("""COMPUTED_VALUE"""),"Алоэ виноград")</f>
        <v>Алоэ виноград</v>
      </c>
      <c r="V705" s="18" t="str">
        <f>IFERROR(__xludf.DUMMYFUNCTION("""COMPUTED_VALUE"""),"Банан клубника")</f>
        <v>Банан клубника</v>
      </c>
      <c r="W705" s="18" t="str">
        <f>IFERROR(__xludf.DUMMYFUNCTION("""COMPUTED_VALUE"""),"Малиновый мармелад")</f>
        <v>Малиновый мармелад</v>
      </c>
      <c r="X705" s="18" t="str">
        <f>IFERROR(__xludf.DUMMYFUNCTION("""COMPUTED_VALUE"""),"Клубника киви")</f>
        <v>Клубника киви</v>
      </c>
      <c r="Y705" s="18" t="str">
        <f>IFERROR(__xludf.DUMMYFUNCTION("""COMPUTED_VALUE"""),"Клюква лайм")</f>
        <v>Клюква лайм</v>
      </c>
      <c r="Z705" s="18" t="str">
        <f>IFERROR(__xludf.DUMMYFUNCTION("""COMPUTED_VALUE"""),"Гуава ананас")</f>
        <v>Гуава ананас</v>
      </c>
      <c r="AA705" s="18" t="str">
        <f>IFERROR(__xludf.DUMMYFUNCTION("""COMPUTED_VALUE"""),"Морс")</f>
        <v>Морс</v>
      </c>
      <c r="AB705" s="18" t="str">
        <f>IFERROR(__xludf.DUMMYFUNCTION("""COMPUTED_VALUE"""),"Красный апельсин")</f>
        <v>Красный апельсин</v>
      </c>
      <c r="AC705" s="18" t="str">
        <f>IFERROR(__xludf.DUMMYFUNCTION("""COMPUTED_VALUE"""),"Арбузная жвачка")</f>
        <v>Арбузная жвачка</v>
      </c>
      <c r="AD705" s="18" t="str">
        <f>IFERROR(__xludf.DUMMYFUNCTION("""COMPUTED_VALUE"""),"Смородина Виноград")</f>
        <v>Смородина Виноград</v>
      </c>
      <c r="AE705" s="18" t="str">
        <f>IFERROR(__xludf.DUMMYFUNCTION("""COMPUTED_VALUE"""),"Гранатовая Мармелад")</f>
        <v>Гранатовая Мармелад</v>
      </c>
      <c r="AF705" s="18" t="str">
        <f>IFERROR(__xludf.DUMMYFUNCTION("""COMPUTED_VALUE"""),"Яблоко Киви")</f>
        <v>Яблоко Киви</v>
      </c>
      <c r="AG705" s="18" t="str">
        <f>IFERROR(__xludf.DUMMYFUNCTION("""COMPUTED_VALUE"""),"Клубника Ежевика")</f>
        <v>Клубника Ежевика</v>
      </c>
      <c r="AH705" s="18" t="str">
        <f>IFERROR(__xludf.DUMMYFUNCTION("""COMPUTED_VALUE"""),"Клубничный Коктейль")</f>
        <v>Клубничный Коктейль</v>
      </c>
      <c r="AI705" s="18" t="str">
        <f>IFERROR(__xludf.DUMMYFUNCTION("""COMPUTED_VALUE"""),"Клюква Земляника ")</f>
        <v>Клюква Земляника </v>
      </c>
      <c r="AJ705" s="18" t="str">
        <f>IFERROR(__xludf.DUMMYFUNCTION("""COMPUTED_VALUE"""),"Какос Дыня")</f>
        <v>Какос Дыня</v>
      </c>
      <c r="AK705" s="18" t="str">
        <f>IFERROR(__xludf.DUMMYFUNCTION("""COMPUTED_VALUE"""),"Маракуйя мандарин")</f>
        <v>Маракуйя мандарин</v>
      </c>
      <c r="AL705" s="18" t="str">
        <f>IFERROR(__xludf.DUMMYFUNCTION("""COMPUTED_VALUE"""),"Персик кактус")</f>
        <v>Персик кактус</v>
      </c>
      <c r="AM705" s="18" t="str">
        <f>IFERROR(__xludf.DUMMYFUNCTION("""COMPUTED_VALUE"""),"Спрайт")</f>
        <v>Спрайт</v>
      </c>
      <c r="AN705" s="18" t="str">
        <f>IFERROR(__xludf.DUMMYFUNCTION("""COMPUTED_VALUE"""),"Черничная фанта")</f>
        <v>Черничная фанта</v>
      </c>
      <c r="AO705" s="18" t="str">
        <f>IFERROR(__xludf.DUMMYFUNCTION("""COMPUTED_VALUE"""),"Ягодная жвачка")</f>
        <v>Ягодная жвачка</v>
      </c>
      <c r="AP705" s="18" t="str">
        <f>IFERROR(__xludf.DUMMYFUNCTION("""COMPUTED_VALUE"""),"Ягодный энергетик")</f>
        <v>Ягодный энергетик</v>
      </c>
      <c r="AQ705" s="18" t="str">
        <f>IFERROR(__xludf.DUMMYFUNCTION("""COMPUTED_VALUE"""),"Ягодный пунш ")</f>
        <v>Ягодный пунш </v>
      </c>
      <c r="AR705" s="18" t="str">
        <f>IFERROR(__xludf.DUMMYFUNCTION("""COMPUTED_VALUE"""),"Виноградный холс")</f>
        <v>Виноградный холс</v>
      </c>
      <c r="AS705" s="18" t="str">
        <f>IFERROR(__xludf.DUMMYFUNCTION("""COMPUTED_VALUE"""),"Грейпфрут смородина")</f>
        <v>Грейпфрут смородина</v>
      </c>
      <c r="AT705" s="18" t="str">
        <f>IFERROR(__xludf.DUMMYFUNCTION("""COMPUTED_VALUE"""),"Дыня персик")</f>
        <v>Дыня персик</v>
      </c>
      <c r="AU705" s="18" t="str">
        <f>IFERROR(__xludf.DUMMYFUNCTION("""COMPUTED_VALUE"""),"Земляника виноград")</f>
        <v>Земляника виноград</v>
      </c>
      <c r="AV705" s="18" t="str">
        <f>IFERROR(__xludf.DUMMYFUNCTION("""COMPUTED_VALUE"""),"Киви маракуйя гуава")</f>
        <v>Киви маракуйя гуава</v>
      </c>
      <c r="AW705" s="18" t="str">
        <f>IFERROR(__xludf.DUMMYFUNCTION("""COMPUTED_VALUE"""),"Кислые вишнёвые червячки")</f>
        <v>Кислые вишнёвые червячки</v>
      </c>
      <c r="AX705" s="18" t="str">
        <f>IFERROR(__xludf.DUMMYFUNCTION("""COMPUTED_VALUE"""),"Кислые чернично-малиновое червячки")</f>
        <v>Кислые чернично-малиновое червячки</v>
      </c>
    </row>
    <row r="706">
      <c r="A706" s="18" t="str">
        <f>IFERROR(__xludf.DUMMYFUNCTION("""COMPUTED_VALUE"""),"Ягодный микс")</f>
        <v>Ягодный микс</v>
      </c>
      <c r="B706" s="18" t="str">
        <f>IFERROR(__xludf.DUMMYFUNCTION("""COMPUTED_VALUE"""),"Энергетик малина")</f>
        <v>Энергетик малина</v>
      </c>
      <c r="C706" s="18" t="str">
        <f>IFERROR(__xludf.DUMMYFUNCTION("""COMPUTED_VALUE"""),"Клубника арбуз")</f>
        <v>Клубника арбуз</v>
      </c>
      <c r="D706" s="18" t="str">
        <f>IFERROR(__xludf.DUMMYFUNCTION("""COMPUTED_VALUE"""),"Ежевика малина")</f>
        <v>Ежевика малина</v>
      </c>
      <c r="E706" s="18" t="str">
        <f>IFERROR(__xludf.DUMMYFUNCTION("""COMPUTED_VALUE"""),"Голубая малина виноград")</f>
        <v>Голубая малина виноград</v>
      </c>
      <c r="F706" s="18" t="str">
        <f>IFERROR(__xludf.DUMMYFUNCTION("""COMPUTED_VALUE"""),"Вишня яблоко")</f>
        <v>Вишня яблоко</v>
      </c>
      <c r="G706" s="18" t="str">
        <f>IFERROR(__xludf.DUMMYFUNCTION("""COMPUTED_VALUE"""),"Виноград лёд")</f>
        <v>Виноград лёд</v>
      </c>
      <c r="H706" s="18" t="str">
        <f>IFERROR(__xludf.DUMMYFUNCTION("""COMPUTED_VALUE"""),"Бабл гам")</f>
        <v>Бабл гам</v>
      </c>
      <c r="I706" s="18" t="str">
        <f>IFERROR(__xludf.DUMMYFUNCTION("""COMPUTED_VALUE"""),"Энергетик лайм")</f>
        <v>Энергетик лайм</v>
      </c>
      <c r="J706" s="18" t="str">
        <f>IFERROR(__xludf.DUMMYFUNCTION("""COMPUTED_VALUE"""),"Черника смородина айс")</f>
        <v>Черника смородина айс</v>
      </c>
      <c r="K706" s="18" t="str">
        <f>IFERROR(__xludf.DUMMYFUNCTION("""COMPUTED_VALUE"""),"Мохито клубничный лёд")</f>
        <v>Мохито клубничный лёд</v>
      </c>
      <c r="L706" s="18" t="str">
        <f>IFERROR(__xludf.DUMMYFUNCTION("""COMPUTED_VALUE"""),"Черная вишня лёд")</f>
        <v>Черная вишня лёд</v>
      </c>
      <c r="M706" s="18" t="str">
        <f>IFERROR(__xludf.DUMMYFUNCTION("""COMPUTED_VALUE"""),"Ананас кокос лёд")</f>
        <v>Ананас кокос лёд</v>
      </c>
      <c r="N706" s="18" t="str">
        <f>IFERROR(__xludf.DUMMYFUNCTION("""COMPUTED_VALUE"""),"Киви лёд")</f>
        <v>Киви лёд</v>
      </c>
      <c r="O706" s="18" t="str">
        <f>IFERROR(__xludf.DUMMYFUNCTION("""COMPUTED_VALUE"""),"Кислая клюква лёд")</f>
        <v>Кислая клюква лёд</v>
      </c>
      <c r="P706" s="18" t="str">
        <f>IFERROR(__xludf.DUMMYFUNCTION("""COMPUTED_VALUE"""),"Кислый скитлс лёд")</f>
        <v>Кислый скитлс лёд</v>
      </c>
      <c r="Q706" s="18" t="str">
        <f>IFERROR(__xludf.DUMMYFUNCTION("""COMPUTED_VALUE"""),"Клубника черника лёд")</f>
        <v>Клубника черника лёд</v>
      </c>
      <c r="R706" s="18" t="str">
        <f>IFERROR(__xludf.DUMMYFUNCTION("""COMPUTED_VALUE"""),"Малина смородина лёд")</f>
        <v>Малина смородина лёд</v>
      </c>
      <c r="S706" s="18" t="str">
        <f>IFERROR(__xludf.DUMMYFUNCTION("""COMPUTED_VALUE"""),"Манго лёд")</f>
        <v>Манго лёд</v>
      </c>
      <c r="T706" s="18" t="str">
        <f>IFERROR(__xludf.DUMMYFUNCTION("""COMPUTED_VALUE"""),"Малина вишня лёд")</f>
        <v>Малина вишня лёд</v>
      </c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</row>
    <row r="707">
      <c r="A707" s="18" t="str">
        <f>IFERROR(__xludf.DUMMYFUNCTION("""COMPUTED_VALUE"""),"0.4")</f>
        <v>0.4</v>
      </c>
      <c r="B707" s="18" t="str">
        <f>IFERROR(__xludf.DUMMYFUNCTION("""COMPUTED_VALUE"""),"0.6")</f>
        <v>0.6</v>
      </c>
      <c r="C707" s="18" t="str">
        <f>IFERROR(__xludf.DUMMYFUNCTION("""COMPUTED_VALUE"""),"0.7")</f>
        <v>0.7</v>
      </c>
      <c r="D707" s="18" t="str">
        <f>IFERROR(__xludf.DUMMYFUNCTION("""COMPUTED_VALUE"""),"0.8")</f>
        <v>0.8</v>
      </c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</row>
    <row r="708">
      <c r="A708" s="18" t="str">
        <f>IFERROR(__xludf.DUMMYFUNCTION("""COMPUTED_VALUE"""),"Ягодный микс")</f>
        <v>Ягодный микс</v>
      </c>
      <c r="B708" s="18" t="str">
        <f>IFERROR(__xludf.DUMMYFUNCTION("""COMPUTED_VALUE"""),"Энергетик малина")</f>
        <v>Энергетик малина</v>
      </c>
      <c r="C708" s="18" t="str">
        <f>IFERROR(__xludf.DUMMYFUNCTION("""COMPUTED_VALUE"""),"Клубника арбуз")</f>
        <v>Клубника арбуз</v>
      </c>
      <c r="D708" s="18" t="str">
        <f>IFERROR(__xludf.DUMMYFUNCTION("""COMPUTED_VALUE"""),"Ежевика малина")</f>
        <v>Ежевика малина</v>
      </c>
      <c r="E708" s="18" t="str">
        <f>IFERROR(__xludf.DUMMYFUNCTION("""COMPUTED_VALUE"""),"Голубая малина виноград")</f>
        <v>Голубая малина виноград</v>
      </c>
      <c r="F708" s="18" t="str">
        <f>IFERROR(__xludf.DUMMYFUNCTION("""COMPUTED_VALUE"""),"Вишня яблоко")</f>
        <v>Вишня яблоко</v>
      </c>
      <c r="G708" s="18" t="str">
        <f>IFERROR(__xludf.DUMMYFUNCTION("""COMPUTED_VALUE"""),"Виноград лёд")</f>
        <v>Виноград лёд</v>
      </c>
      <c r="H708" s="18" t="str">
        <f>IFERROR(__xludf.DUMMYFUNCTION("""COMPUTED_VALUE"""),"Бабл гам")</f>
        <v>Бабл гам</v>
      </c>
      <c r="I708" s="18" t="str">
        <f>IFERROR(__xludf.DUMMYFUNCTION("""COMPUTED_VALUE"""),"Энергетик лайм")</f>
        <v>Энергетик лайм</v>
      </c>
      <c r="J708" s="18" t="str">
        <f>IFERROR(__xludf.DUMMYFUNCTION("""COMPUTED_VALUE"""),"Черника смородина айс")</f>
        <v>Черника смородина айс</v>
      </c>
      <c r="K708" s="18" t="str">
        <f>IFERROR(__xludf.DUMMYFUNCTION("""COMPUTED_VALUE"""),"Мохито клубничный лёд")</f>
        <v>Мохито клубничный лёд</v>
      </c>
      <c r="L708" s="18" t="str">
        <f>IFERROR(__xludf.DUMMYFUNCTION("""COMPUTED_VALUE"""),"Черная вишня лёд")</f>
        <v>Черная вишня лёд</v>
      </c>
      <c r="M708" s="18" t="str">
        <f>IFERROR(__xludf.DUMMYFUNCTION("""COMPUTED_VALUE"""),"Ананас кокос лёд")</f>
        <v>Ананас кокос лёд</v>
      </c>
      <c r="N708" s="18" t="str">
        <f>IFERROR(__xludf.DUMMYFUNCTION("""COMPUTED_VALUE"""),"Киви лёд")</f>
        <v>Киви лёд</v>
      </c>
      <c r="O708" s="18" t="str">
        <f>IFERROR(__xludf.DUMMYFUNCTION("""COMPUTED_VALUE"""),"Кислая клюква лёд")</f>
        <v>Кислая клюква лёд</v>
      </c>
      <c r="P708" s="18" t="str">
        <f>IFERROR(__xludf.DUMMYFUNCTION("""COMPUTED_VALUE"""),"Кислый скитлс лёд")</f>
        <v>Кислый скитлс лёд</v>
      </c>
      <c r="Q708" s="18" t="str">
        <f>IFERROR(__xludf.DUMMYFUNCTION("""COMPUTED_VALUE"""),"Клубника черника лёд")</f>
        <v>Клубника черника лёд</v>
      </c>
      <c r="R708" s="18" t="str">
        <f>IFERROR(__xludf.DUMMYFUNCTION("""COMPUTED_VALUE"""),"Малина смородина лёд")</f>
        <v>Малина смородина лёд</v>
      </c>
      <c r="S708" s="18" t="str">
        <f>IFERROR(__xludf.DUMMYFUNCTION("""COMPUTED_VALUE"""),"Манго лёд")</f>
        <v>Манго лёд</v>
      </c>
      <c r="T708" s="18" t="str">
        <f>IFERROR(__xludf.DUMMYFUNCTION("""COMPUTED_VALUE"""),"Малина вишня лёд")</f>
        <v>Малина вишня лёд</v>
      </c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</row>
    <row r="709">
      <c r="A709" s="18" t="str">
        <f>IFERROR(__xludf.DUMMYFUNCTION("""COMPUTED_VALUE"""),"0.4")</f>
        <v>0.4</v>
      </c>
      <c r="B709" s="18" t="str">
        <f>IFERROR(__xludf.DUMMYFUNCTION("""COMPUTED_VALUE"""),"0.6")</f>
        <v>0.6</v>
      </c>
      <c r="C709" s="18" t="str">
        <f>IFERROR(__xludf.DUMMYFUNCTION("""COMPUTED_VALUE"""),"0.7")</f>
        <v>0.7</v>
      </c>
      <c r="D709" s="18" t="str">
        <f>IFERROR(__xludf.DUMMYFUNCTION("""COMPUTED_VALUE"""),"0.8")</f>
        <v>0.8</v>
      </c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</row>
    <row r="710">
      <c r="A710" s="18" t="str">
        <f>IFERROR(__xludf.DUMMYFUNCTION("""COMPUTED_VALUE"""),"Кислый малиново-грейпфрутовый швепс")</f>
        <v>Кислый малиново-грейпфрутовый швепс</v>
      </c>
      <c r="B710" s="18" t="str">
        <f>IFERROR(__xludf.DUMMYFUNCTION("""COMPUTED_VALUE"""),"Ананас апельсин")</f>
        <v>Ананас апельсин</v>
      </c>
      <c r="C710" s="18" t="str">
        <f>IFERROR(__xludf.DUMMYFUNCTION("""COMPUTED_VALUE"""),"Пинаколада")</f>
        <v>Пинаколада</v>
      </c>
      <c r="D710" s="18" t="str">
        <f>IFERROR(__xludf.DUMMYFUNCTION("""COMPUTED_VALUE"""),"Мятный бабл гам")</f>
        <v>Мятный бабл гам</v>
      </c>
      <c r="E710" s="18" t="str">
        <f>IFERROR(__xludf.DUMMYFUNCTION("""COMPUTED_VALUE"""),"Мянго драгонфрут")</f>
        <v>Мянго драгонфрут</v>
      </c>
      <c r="F710" s="18" t="str">
        <f>IFERROR(__xludf.DUMMYFUNCTION("""COMPUTED_VALUE"""),"Клубничная фанта")</f>
        <v>Клубничная фанта</v>
      </c>
      <c r="G710" s="18" t="str">
        <f>IFERROR(__xludf.DUMMYFUNCTION("""COMPUTED_VALUE"""),"Клубничная арбуз")</f>
        <v>Клубничная арбуз</v>
      </c>
      <c r="H710" s="18" t="str">
        <f>IFERROR(__xludf.DUMMYFUNCTION("""COMPUTED_VALUE"""),"Кислый скитлс")</f>
        <v>Кислый скитлс</v>
      </c>
      <c r="I710" s="18" t="str">
        <f>IFERROR(__xludf.DUMMYFUNCTION("""COMPUTED_VALUE"""),"Кислый лайм арбуз")</f>
        <v>Кислый лайм арбуз</v>
      </c>
      <c r="J710" s="18" t="str">
        <f>IFERROR(__xludf.DUMMYFUNCTION("""COMPUTED_VALUE"""),"Тропический банан")</f>
        <v>Тропический банан</v>
      </c>
      <c r="K710" s="18" t="str">
        <f>IFERROR(__xludf.DUMMYFUNCTION("""COMPUTED_VALUE"""),"Яблочный энергетик")</f>
        <v>Яблочный энергетик</v>
      </c>
      <c r="L710" s="18" t="str">
        <f>IFERROR(__xludf.DUMMYFUNCTION("""COMPUTED_VALUE"""),"Барбарисовый лимонад")</f>
        <v>Барбарисовый лимонад</v>
      </c>
      <c r="M710" s="18" t="str">
        <f>IFERROR(__xludf.DUMMYFUNCTION("""COMPUTED_VALUE"""),"Лимонад виноград вишня")</f>
        <v>Лимонад виноград вишня</v>
      </c>
      <c r="N710" s="18" t="str">
        <f>IFERROR(__xludf.DUMMYFUNCTION("""COMPUTED_VALUE"""),"Розовый лимонад")</f>
        <v>Розовый лимонад</v>
      </c>
      <c r="O710" s="18" t="str">
        <f>IFERROR(__xludf.DUMMYFUNCTION("""COMPUTED_VALUE"""),"Двойной манго")</f>
        <v>Двойной манго</v>
      </c>
      <c r="P710" s="18" t="str">
        <f>IFERROR(__xludf.DUMMYFUNCTION("""COMPUTED_VALUE"""),"Лесные ягоды ")</f>
        <v>Лесные ягоды </v>
      </c>
      <c r="Q710" s="18" t="str">
        <f>IFERROR(__xludf.DUMMYFUNCTION("""COMPUTED_VALUE"""),"Ежевика малина ")</f>
        <v>Ежевика малина </v>
      </c>
      <c r="R710" s="18" t="str">
        <f>IFERROR(__xludf.DUMMYFUNCTION("""COMPUTED_VALUE"""),"Смородиновый лимонад")</f>
        <v>Смородиновый лимонад</v>
      </c>
      <c r="S710" s="18" t="str">
        <f>IFERROR(__xludf.DUMMYFUNCTION("""COMPUTED_VALUE"""),"Кола вишня")</f>
        <v>Кола вишня</v>
      </c>
      <c r="T710" s="18" t="str">
        <f>IFERROR(__xludf.DUMMYFUNCTION("""COMPUTED_VALUE"""),"Манго арбуз")</f>
        <v>Манго арбуз</v>
      </c>
      <c r="U710" s="18" t="str">
        <f>IFERROR(__xludf.DUMMYFUNCTION("""COMPUTED_VALUE"""),"Алоэ виноград")</f>
        <v>Алоэ виноград</v>
      </c>
      <c r="V710" s="18" t="str">
        <f>IFERROR(__xludf.DUMMYFUNCTION("""COMPUTED_VALUE"""),"Банан клубника")</f>
        <v>Банан клубника</v>
      </c>
      <c r="W710" s="18" t="str">
        <f>IFERROR(__xludf.DUMMYFUNCTION("""COMPUTED_VALUE"""),"Малиновый мармелад")</f>
        <v>Малиновый мармелад</v>
      </c>
      <c r="X710" s="18" t="str">
        <f>IFERROR(__xludf.DUMMYFUNCTION("""COMPUTED_VALUE"""),"Клубника киви")</f>
        <v>Клубника киви</v>
      </c>
      <c r="Y710" s="18" t="str">
        <f>IFERROR(__xludf.DUMMYFUNCTION("""COMPUTED_VALUE"""),"Клюква лайм")</f>
        <v>Клюква лайм</v>
      </c>
      <c r="Z710" s="18" t="str">
        <f>IFERROR(__xludf.DUMMYFUNCTION("""COMPUTED_VALUE"""),"Гуава ананас")</f>
        <v>Гуава ананас</v>
      </c>
      <c r="AA710" s="18" t="str">
        <f>IFERROR(__xludf.DUMMYFUNCTION("""COMPUTED_VALUE"""),"Морс")</f>
        <v>Морс</v>
      </c>
      <c r="AB710" s="18" t="str">
        <f>IFERROR(__xludf.DUMMYFUNCTION("""COMPUTED_VALUE"""),"Красный апельсин")</f>
        <v>Красный апельсин</v>
      </c>
      <c r="AC710" s="18" t="str">
        <f>IFERROR(__xludf.DUMMYFUNCTION("""COMPUTED_VALUE"""),"Арбузная жвачка")</f>
        <v>Арбузная жвачка</v>
      </c>
      <c r="AD710" s="18" t="str">
        <f>IFERROR(__xludf.DUMMYFUNCTION("""COMPUTED_VALUE"""),"Смородина Виноград")</f>
        <v>Смородина Виноград</v>
      </c>
      <c r="AE710" s="18" t="str">
        <f>IFERROR(__xludf.DUMMYFUNCTION("""COMPUTED_VALUE"""),"Гранатовая Мармелад")</f>
        <v>Гранатовая Мармелад</v>
      </c>
      <c r="AF710" s="18" t="str">
        <f>IFERROR(__xludf.DUMMYFUNCTION("""COMPUTED_VALUE"""),"Яблоко Киви")</f>
        <v>Яблоко Киви</v>
      </c>
      <c r="AG710" s="18" t="str">
        <f>IFERROR(__xludf.DUMMYFUNCTION("""COMPUTED_VALUE"""),"Клубника Ежевика")</f>
        <v>Клубника Ежевика</v>
      </c>
      <c r="AH710" s="18" t="str">
        <f>IFERROR(__xludf.DUMMYFUNCTION("""COMPUTED_VALUE"""),"Клубничный Коктейль")</f>
        <v>Клубничный Коктейль</v>
      </c>
      <c r="AI710" s="18" t="str">
        <f>IFERROR(__xludf.DUMMYFUNCTION("""COMPUTED_VALUE"""),"Клюква Земляника ")</f>
        <v>Клюква Земляника </v>
      </c>
      <c r="AJ710" s="18" t="str">
        <f>IFERROR(__xludf.DUMMYFUNCTION("""COMPUTED_VALUE"""),"Какос Дыня")</f>
        <v>Какос Дыня</v>
      </c>
      <c r="AK710" s="18" t="str">
        <f>IFERROR(__xludf.DUMMYFUNCTION("""COMPUTED_VALUE"""),"Маракуйя мандарин")</f>
        <v>Маракуйя мандарин</v>
      </c>
      <c r="AL710" s="18" t="str">
        <f>IFERROR(__xludf.DUMMYFUNCTION("""COMPUTED_VALUE"""),"Персик кактус")</f>
        <v>Персик кактус</v>
      </c>
      <c r="AM710" s="18" t="str">
        <f>IFERROR(__xludf.DUMMYFUNCTION("""COMPUTED_VALUE"""),"Спрайт")</f>
        <v>Спрайт</v>
      </c>
      <c r="AN710" s="18" t="str">
        <f>IFERROR(__xludf.DUMMYFUNCTION("""COMPUTED_VALUE"""),"Черничная фанта")</f>
        <v>Черничная фанта</v>
      </c>
      <c r="AO710" s="18" t="str">
        <f>IFERROR(__xludf.DUMMYFUNCTION("""COMPUTED_VALUE"""),"Ягодная жвачка")</f>
        <v>Ягодная жвачка</v>
      </c>
      <c r="AP710" s="18" t="str">
        <f>IFERROR(__xludf.DUMMYFUNCTION("""COMPUTED_VALUE"""),"Ягодный энергетик")</f>
        <v>Ягодный энергетик</v>
      </c>
      <c r="AQ710" s="18" t="str">
        <f>IFERROR(__xludf.DUMMYFUNCTION("""COMPUTED_VALUE"""),"Ягодный пунш ")</f>
        <v>Ягодный пунш </v>
      </c>
      <c r="AR710" s="18" t="str">
        <f>IFERROR(__xludf.DUMMYFUNCTION("""COMPUTED_VALUE"""),"Виноградный холс")</f>
        <v>Виноградный холс</v>
      </c>
      <c r="AS710" s="18" t="str">
        <f>IFERROR(__xludf.DUMMYFUNCTION("""COMPUTED_VALUE"""),"Грейпфрут смородина")</f>
        <v>Грейпфрут смородина</v>
      </c>
      <c r="AT710" s="18" t="str">
        <f>IFERROR(__xludf.DUMMYFUNCTION("""COMPUTED_VALUE"""),"Дыня персик")</f>
        <v>Дыня персик</v>
      </c>
      <c r="AU710" s="18" t="str">
        <f>IFERROR(__xludf.DUMMYFUNCTION("""COMPUTED_VALUE"""),"Земляника виноград")</f>
        <v>Земляника виноград</v>
      </c>
      <c r="AV710" s="18" t="str">
        <f>IFERROR(__xludf.DUMMYFUNCTION("""COMPUTED_VALUE"""),"Киви маракуйя гуава")</f>
        <v>Киви маракуйя гуава</v>
      </c>
      <c r="AW710" s="18" t="str">
        <f>IFERROR(__xludf.DUMMYFUNCTION("""COMPUTED_VALUE"""),"Кислые вишнёвые червячки")</f>
        <v>Кислые вишнёвые червячки</v>
      </c>
      <c r="AX710" s="18" t="str">
        <f>IFERROR(__xludf.DUMMYFUNCTION("""COMPUTED_VALUE"""),"Кислые чернично-малиновое червячки")</f>
        <v>Кислые чернично-малиновое червячки</v>
      </c>
    </row>
    <row r="711">
      <c r="A711" s="18" t="str">
        <f>IFERROR(__xludf.DUMMYFUNCTION("""COMPUTED_VALUE"""),"Ягодный микс")</f>
        <v>Ягодный микс</v>
      </c>
      <c r="B711" s="18" t="str">
        <f>IFERROR(__xludf.DUMMYFUNCTION("""COMPUTED_VALUE"""),"Энергетик малина")</f>
        <v>Энергетик малина</v>
      </c>
      <c r="C711" s="18" t="str">
        <f>IFERROR(__xludf.DUMMYFUNCTION("""COMPUTED_VALUE"""),"Клубника арбуз")</f>
        <v>Клубника арбуз</v>
      </c>
      <c r="D711" s="18" t="str">
        <f>IFERROR(__xludf.DUMMYFUNCTION("""COMPUTED_VALUE"""),"Ежевика малина")</f>
        <v>Ежевика малина</v>
      </c>
      <c r="E711" s="18" t="str">
        <f>IFERROR(__xludf.DUMMYFUNCTION("""COMPUTED_VALUE"""),"Голубая малина виноград")</f>
        <v>Голубая малина виноград</v>
      </c>
      <c r="F711" s="18" t="str">
        <f>IFERROR(__xludf.DUMMYFUNCTION("""COMPUTED_VALUE"""),"Вишня яблоко")</f>
        <v>Вишня яблоко</v>
      </c>
      <c r="G711" s="18" t="str">
        <f>IFERROR(__xludf.DUMMYFUNCTION("""COMPUTED_VALUE"""),"Виноград лёд")</f>
        <v>Виноград лёд</v>
      </c>
      <c r="H711" s="18" t="str">
        <f>IFERROR(__xludf.DUMMYFUNCTION("""COMPUTED_VALUE"""),"Бабл гам")</f>
        <v>Бабл гам</v>
      </c>
      <c r="I711" s="18" t="str">
        <f>IFERROR(__xludf.DUMMYFUNCTION("""COMPUTED_VALUE"""),"Энергетик лайм")</f>
        <v>Энергетик лайм</v>
      </c>
      <c r="J711" s="18" t="str">
        <f>IFERROR(__xludf.DUMMYFUNCTION("""COMPUTED_VALUE"""),"Черника смородина айс")</f>
        <v>Черника смородина айс</v>
      </c>
      <c r="K711" s="18" t="str">
        <f>IFERROR(__xludf.DUMMYFUNCTION("""COMPUTED_VALUE"""),"Мохито клубничный лёд")</f>
        <v>Мохито клубничный лёд</v>
      </c>
      <c r="L711" s="18" t="str">
        <f>IFERROR(__xludf.DUMMYFUNCTION("""COMPUTED_VALUE"""),"Черная вишня лёд")</f>
        <v>Черная вишня лёд</v>
      </c>
      <c r="M711" s="18" t="str">
        <f>IFERROR(__xludf.DUMMYFUNCTION("""COMPUTED_VALUE"""),"Ананас кокос лёд")</f>
        <v>Ананас кокос лёд</v>
      </c>
      <c r="N711" s="18" t="str">
        <f>IFERROR(__xludf.DUMMYFUNCTION("""COMPUTED_VALUE"""),"Киви лёд")</f>
        <v>Киви лёд</v>
      </c>
      <c r="O711" s="18" t="str">
        <f>IFERROR(__xludf.DUMMYFUNCTION("""COMPUTED_VALUE"""),"Кислая клюква лёд")</f>
        <v>Кислая клюква лёд</v>
      </c>
      <c r="P711" s="18" t="str">
        <f>IFERROR(__xludf.DUMMYFUNCTION("""COMPUTED_VALUE"""),"Кислый скитлс лёд")</f>
        <v>Кислый скитлс лёд</v>
      </c>
      <c r="Q711" s="18" t="str">
        <f>IFERROR(__xludf.DUMMYFUNCTION("""COMPUTED_VALUE"""),"Клубника черника лёд")</f>
        <v>Клубника черника лёд</v>
      </c>
      <c r="R711" s="18" t="str">
        <f>IFERROR(__xludf.DUMMYFUNCTION("""COMPUTED_VALUE"""),"Малина смородина лёд")</f>
        <v>Малина смородина лёд</v>
      </c>
      <c r="S711" s="18" t="str">
        <f>IFERROR(__xludf.DUMMYFUNCTION("""COMPUTED_VALUE"""),"Манго лёд")</f>
        <v>Манго лёд</v>
      </c>
      <c r="T711" s="18" t="str">
        <f>IFERROR(__xludf.DUMMYFUNCTION("""COMPUTED_VALUE"""),"Малина вишня лёд")</f>
        <v>Малина вишня лёд</v>
      </c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</row>
    <row r="712">
      <c r="A712" s="18" t="str">
        <f>IFERROR(__xludf.DUMMYFUNCTION("""COMPUTED_VALUE"""),"0.4")</f>
        <v>0.4</v>
      </c>
      <c r="B712" s="18" t="str">
        <f>IFERROR(__xludf.DUMMYFUNCTION("""COMPUTED_VALUE"""),"0.6")</f>
        <v>0.6</v>
      </c>
      <c r="C712" s="18" t="str">
        <f>IFERROR(__xludf.DUMMYFUNCTION("""COMPUTED_VALUE"""),"0.7")</f>
        <v>0.7</v>
      </c>
      <c r="D712" s="18" t="str">
        <f>IFERROR(__xludf.DUMMYFUNCTION("""COMPUTED_VALUE"""),"0.8")</f>
        <v>0.8</v>
      </c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</row>
    <row r="713">
      <c r="A713" s="18" t="str">
        <f>IFERROR(__xludf.DUMMYFUNCTION("""COMPUTED_VALUE"""),"0.4")</f>
        <v>0.4</v>
      </c>
      <c r="B713" s="18" t="str">
        <f>IFERROR(__xludf.DUMMYFUNCTION("""COMPUTED_VALUE"""),"0.6")</f>
        <v>0.6</v>
      </c>
      <c r="C713" s="18" t="str">
        <f>IFERROR(__xludf.DUMMYFUNCTION("""COMPUTED_VALUE"""),"0.7")</f>
        <v>0.7</v>
      </c>
      <c r="D713" s="18" t="str">
        <f>IFERROR(__xludf.DUMMYFUNCTION("""COMPUTED_VALUE"""),"0.8")</f>
        <v>0.8</v>
      </c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</row>
    <row r="714">
      <c r="A714" s="18" t="str">
        <f>IFERROR(__xludf.DUMMYFUNCTION("""COMPUTED_VALUE"""),"Смородина холс")</f>
        <v>Смородина холс</v>
      </c>
      <c r="B714" s="18" t="str">
        <f>IFERROR(__xludf.DUMMYFUNCTION("""COMPUTED_VALUE"""),"Тропические фрукты")</f>
        <v>Тропические фрукты</v>
      </c>
      <c r="C714" s="18" t="str">
        <f>IFERROR(__xludf.DUMMYFUNCTION("""COMPUTED_VALUE"""),"Черничная конфета")</f>
        <v>Черничная конфета</v>
      </c>
      <c r="D714" s="18" t="str">
        <f>IFERROR(__xludf.DUMMYFUNCTION("""COMPUTED_VALUE"""),"Яблоко вишня")</f>
        <v>Яблоко вишня</v>
      </c>
      <c r="E714" s="18" t="str">
        <f>IFERROR(__xludf.DUMMYFUNCTION("""COMPUTED_VALUE"""),"Виноград мята")</f>
        <v>Виноград мята</v>
      </c>
      <c r="F714" s="18" t="str">
        <f>IFERROR(__xludf.DUMMYFUNCTION("""COMPUTED_VALUE"""),"Виноград холс")</f>
        <v>Виноград холс</v>
      </c>
      <c r="G714" s="18" t="str">
        <f>IFERROR(__xludf.DUMMYFUNCTION("""COMPUTED_VALUE"""),"Грейпфрутовый лимонад")</f>
        <v>Грейпфрутовый лимонад</v>
      </c>
      <c r="H714" s="18" t="str">
        <f>IFERROR(__xludf.DUMMYFUNCTION("""COMPUTED_VALUE"""),"Дыня банан")</f>
        <v>Дыня банан</v>
      </c>
      <c r="I714" s="18" t="str">
        <f>IFERROR(__xludf.DUMMYFUNCTION("""COMPUTED_VALUE"""),"Ежевичный лимонад")</f>
        <v>Ежевичный лимонад</v>
      </c>
      <c r="J714" s="18" t="str">
        <f>IFERROR(__xludf.DUMMYFUNCTION("""COMPUTED_VALUE"""),"Земляничная конфета ")</f>
        <v>Земляничная конфета </v>
      </c>
      <c r="K714" s="18" t="str">
        <f>IFERROR(__xludf.DUMMYFUNCTION("""COMPUTED_VALUE"""),"Ананас манго ")</f>
        <v>Ананас манго </v>
      </c>
      <c r="L714" s="18" t="str">
        <f>IFERROR(__xludf.DUMMYFUNCTION("""COMPUTED_VALUE"""),"Жвачка черника мята ")</f>
        <v>Жвачка черника мята </v>
      </c>
      <c r="M714" s="18" t="str">
        <f>IFERROR(__xludf.DUMMYFUNCTION("""COMPUTED_VALUE"""),"Зеленый манго")</f>
        <v>Зеленый манго</v>
      </c>
      <c r="N714" s="18" t="str">
        <f>IFERROR(__xludf.DUMMYFUNCTION("""COMPUTED_VALUE"""),"Клюква брусника")</f>
        <v>Клюква брусника</v>
      </c>
      <c r="O714" s="18" t="str">
        <f>IFERROR(__xludf.DUMMYFUNCTION("""COMPUTED_VALUE"""),"Апельсин ")</f>
        <v>Апельсин </v>
      </c>
      <c r="P714" s="18" t="str">
        <f>IFERROR(__xludf.DUMMYFUNCTION("""COMPUTED_VALUE"""),"Кокос малина")</f>
        <v>Кокос малина</v>
      </c>
      <c r="Q714" s="18" t="str">
        <f>IFERROR(__xludf.DUMMYFUNCTION("""COMPUTED_VALUE"""),"Лимонные черви")</f>
        <v>Лимонные черви</v>
      </c>
      <c r="R714" s="18" t="str">
        <f>IFERROR(__xludf.DUMMYFUNCTION("""COMPUTED_VALUE"""),"Малиновый лимонад")</f>
        <v>Малиновый лимонад</v>
      </c>
      <c r="S714" s="18" t="str">
        <f>IFERROR(__xludf.DUMMYFUNCTION("""COMPUTED_VALUE"""),"Смородина малина")</f>
        <v>Смородина малина</v>
      </c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</row>
    <row r="715">
      <c r="A715" s="18" t="str">
        <f>IFERROR(__xludf.DUMMYFUNCTION("""COMPUTED_VALUE"""),"Ананас киви")</f>
        <v>Ананас киви</v>
      </c>
      <c r="B715" s="18" t="str">
        <f>IFERROR(__xludf.DUMMYFUNCTION("""COMPUTED_VALUE"""),"Арбузный смузи")</f>
        <v>Арбузный смузи</v>
      </c>
      <c r="C715" s="18" t="str">
        <f>IFERROR(__xludf.DUMMYFUNCTION("""COMPUTED_VALUE"""),"Виноградная фанта")</f>
        <v>Виноградная фанта</v>
      </c>
      <c r="D715" s="18" t="str">
        <f>IFERROR(__xludf.DUMMYFUNCTION("""COMPUTED_VALUE"""),"Вишневый морс")</f>
        <v>Вишневый морс</v>
      </c>
      <c r="E715" s="18" t="str">
        <f>IFERROR(__xludf.DUMMYFUNCTION("""COMPUTED_VALUE"""),"Гранатовый мармелад")</f>
        <v>Гранатовый мармелад</v>
      </c>
      <c r="F715" s="18" t="str">
        <f>IFERROR(__xludf.DUMMYFUNCTION("""COMPUTED_VALUE"""),"Грейпфрут киви")</f>
        <v>Грейпфрут киви</v>
      </c>
      <c r="G715" s="18" t="str">
        <f>IFERROR(__xludf.DUMMYFUNCTION("""COMPUTED_VALUE"""),"Ежевика мята")</f>
        <v>Ежевика мята</v>
      </c>
      <c r="H715" s="18" t="str">
        <f>IFERROR(__xludf.DUMMYFUNCTION("""COMPUTED_VALUE"""),"Киви манго")</f>
        <v>Киви манго</v>
      </c>
      <c r="I715" s="18" t="str">
        <f>IFERROR(__xludf.DUMMYFUNCTION("""COMPUTED_VALUE"""),"Клубника манго")</f>
        <v>Клубника манго</v>
      </c>
      <c r="J715" s="18" t="str">
        <f>IFERROR(__xludf.DUMMYFUNCTION("""COMPUTED_VALUE"""),"черника грейфрут ")</f>
        <v>черника грейфрут </v>
      </c>
      <c r="K715" s="18" t="str">
        <f>IFERROR(__xludf.DUMMYFUNCTION("""COMPUTED_VALUE"""),"Малина лайм")</f>
        <v>Малина лайм</v>
      </c>
      <c r="L715" s="18" t="str">
        <f>IFERROR(__xludf.DUMMYFUNCTION("""COMPUTED_VALUE"""),"Манго арбуз ")</f>
        <v>Манго арбуз </v>
      </c>
      <c r="M715" s="18" t="str">
        <f>IFERROR(__xludf.DUMMYFUNCTION("""COMPUTED_VALUE"""),"Малиновый чай с жасмином")</f>
        <v>Малиновый чай с жасмином</v>
      </c>
      <c r="N715" s="18" t="str">
        <f>IFERROR(__xludf.DUMMYFUNCTION("""COMPUTED_VALUE"""),"малина  апельсин ")</f>
        <v>малина  апельсин </v>
      </c>
      <c r="O715" s="18" t="str">
        <f>IFERROR(__xludf.DUMMYFUNCTION("""COMPUTED_VALUE"""),"Манго апельсин")</f>
        <v>Манго апельсин</v>
      </c>
      <c r="P715" s="18" t="str">
        <f>IFERROR(__xludf.DUMMYFUNCTION("""COMPUTED_VALUE"""),"Ред булл")</f>
        <v>Ред булл</v>
      </c>
      <c r="Q715" s="18" t="str">
        <f>IFERROR(__xludf.DUMMYFUNCTION("""COMPUTED_VALUE"""),"Спрайт")</f>
        <v>Спрайт</v>
      </c>
      <c r="R715" s="18" t="str">
        <f>IFERROR(__xludf.DUMMYFUNCTION("""COMPUTED_VALUE"""),"ананас клюква ")</f>
        <v>ананас клюква </v>
      </c>
      <c r="S715" s="18" t="str">
        <f>IFERROR(__xludf.DUMMYFUNCTION("""COMPUTED_VALUE"""),"Тархун")</f>
        <v>Тархун</v>
      </c>
      <c r="T715" s="18" t="str">
        <f>IFERROR(__xludf.DUMMYFUNCTION("""COMPUTED_VALUE"""),"алоэ Виноград ")</f>
        <v>алоэ Виноград </v>
      </c>
      <c r="U715" s="18" t="str">
        <f>IFERROR(__xludf.DUMMYFUNCTION("""COMPUTED_VALUE"""),"Фруктовая жвачка")</f>
        <v>Фруктовая жвачка</v>
      </c>
      <c r="V715" s="18" t="str">
        <f>IFERROR(__xludf.DUMMYFUNCTION("""COMPUTED_VALUE"""),"Холодная кола")</f>
        <v>Холодная кола</v>
      </c>
      <c r="W715" s="18" t="str">
        <f>IFERROR(__xludf.DUMMYFUNCTION("""COMPUTED_VALUE"""),"Черная смородина клюква")</f>
        <v>Черная смородина клюква</v>
      </c>
      <c r="X715" s="18" t="str">
        <f>IFERROR(__xludf.DUMMYFUNCTION("""COMPUTED_VALUE"""),"Черника арбуз")</f>
        <v>Черника арбуз</v>
      </c>
      <c r="Y715" s="18" t="str">
        <f>IFERROR(__xludf.DUMMYFUNCTION("""COMPUTED_VALUE"""),"Яблоко черника")</f>
        <v>Яблоко черника</v>
      </c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</row>
    <row r="716">
      <c r="A716" s="18" t="str">
        <f>IFERROR(__xludf.DUMMYFUNCTION("""COMPUTED_VALUE"""),"0.4")</f>
        <v>0.4</v>
      </c>
      <c r="B716" s="18" t="str">
        <f>IFERROR(__xludf.DUMMYFUNCTION("""COMPUTED_VALUE"""),"0.6")</f>
        <v>0.6</v>
      </c>
      <c r="C716" s="18" t="str">
        <f>IFERROR(__xludf.DUMMYFUNCTION("""COMPUTED_VALUE"""),"0.7")</f>
        <v>0.7</v>
      </c>
      <c r="D716" s="18" t="str">
        <f>IFERROR(__xludf.DUMMYFUNCTION("""COMPUTED_VALUE"""),"0.8")</f>
        <v>0.8</v>
      </c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</row>
    <row r="717">
      <c r="A717" s="18" t="str">
        <f>IFERROR(__xludf.DUMMYFUNCTION("""COMPUTED_VALUE"""),"0.4")</f>
        <v>0.4</v>
      </c>
      <c r="B717" s="18" t="str">
        <f>IFERROR(__xludf.DUMMYFUNCTION("""COMPUTED_VALUE"""),"0.6")</f>
        <v>0.6</v>
      </c>
      <c r="C717" s="18" t="str">
        <f>IFERROR(__xludf.DUMMYFUNCTION("""COMPUTED_VALUE"""),"0.7")</f>
        <v>0.7</v>
      </c>
      <c r="D717" s="18" t="str">
        <f>IFERROR(__xludf.DUMMYFUNCTION("""COMPUTED_VALUE"""),"0.8")</f>
        <v>0.8</v>
      </c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</row>
    <row r="718">
      <c r="A718" s="18" t="str">
        <f>IFERROR(__xludf.DUMMYFUNCTION("""COMPUTED_VALUE"""),"Кислый малиново-грейпфрутовый швепс")</f>
        <v>Кислый малиново-грейпфрутовый швепс</v>
      </c>
      <c r="B718" s="18" t="str">
        <f>IFERROR(__xludf.DUMMYFUNCTION("""COMPUTED_VALUE"""),"Ананас апельсин")</f>
        <v>Ананас апельсин</v>
      </c>
      <c r="C718" s="18" t="str">
        <f>IFERROR(__xludf.DUMMYFUNCTION("""COMPUTED_VALUE"""),"Пинаколада")</f>
        <v>Пинаколада</v>
      </c>
      <c r="D718" s="18" t="str">
        <f>IFERROR(__xludf.DUMMYFUNCTION("""COMPUTED_VALUE"""),"Мятный бабл гам")</f>
        <v>Мятный бабл гам</v>
      </c>
      <c r="E718" s="18" t="str">
        <f>IFERROR(__xludf.DUMMYFUNCTION("""COMPUTED_VALUE"""),"Мянго драгонфрут")</f>
        <v>Мянго драгонфрут</v>
      </c>
      <c r="F718" s="18" t="str">
        <f>IFERROR(__xludf.DUMMYFUNCTION("""COMPUTED_VALUE"""),"Клубничная фанта")</f>
        <v>Клубничная фанта</v>
      </c>
      <c r="G718" s="18" t="str">
        <f>IFERROR(__xludf.DUMMYFUNCTION("""COMPUTED_VALUE"""),"Клубничная арбуз")</f>
        <v>Клубничная арбуз</v>
      </c>
      <c r="H718" s="18" t="str">
        <f>IFERROR(__xludf.DUMMYFUNCTION("""COMPUTED_VALUE"""),"Кислый скитлс")</f>
        <v>Кислый скитлс</v>
      </c>
      <c r="I718" s="18" t="str">
        <f>IFERROR(__xludf.DUMMYFUNCTION("""COMPUTED_VALUE"""),"Кислый лайм арбуз")</f>
        <v>Кислый лайм арбуз</v>
      </c>
      <c r="J718" s="18" t="str">
        <f>IFERROR(__xludf.DUMMYFUNCTION("""COMPUTED_VALUE"""),"Тропический банан")</f>
        <v>Тропический банан</v>
      </c>
      <c r="K718" s="18" t="str">
        <f>IFERROR(__xludf.DUMMYFUNCTION("""COMPUTED_VALUE"""),"Яблочный энергетик")</f>
        <v>Яблочный энергетик</v>
      </c>
      <c r="L718" s="18" t="str">
        <f>IFERROR(__xludf.DUMMYFUNCTION("""COMPUTED_VALUE"""),"Барбарисовый лимонад")</f>
        <v>Барбарисовый лимонад</v>
      </c>
      <c r="M718" s="18" t="str">
        <f>IFERROR(__xludf.DUMMYFUNCTION("""COMPUTED_VALUE"""),"Лимонад виноград вишня")</f>
        <v>Лимонад виноград вишня</v>
      </c>
      <c r="N718" s="18" t="str">
        <f>IFERROR(__xludf.DUMMYFUNCTION("""COMPUTED_VALUE"""),"Розовый лимонад")</f>
        <v>Розовый лимонад</v>
      </c>
      <c r="O718" s="18" t="str">
        <f>IFERROR(__xludf.DUMMYFUNCTION("""COMPUTED_VALUE"""),"Двойной манго")</f>
        <v>Двойной манго</v>
      </c>
      <c r="P718" s="18" t="str">
        <f>IFERROR(__xludf.DUMMYFUNCTION("""COMPUTED_VALUE"""),"Лесные ягоды ")</f>
        <v>Лесные ягоды </v>
      </c>
      <c r="Q718" s="18" t="str">
        <f>IFERROR(__xludf.DUMMYFUNCTION("""COMPUTED_VALUE"""),"Ежевика малина ")</f>
        <v>Ежевика малина </v>
      </c>
      <c r="R718" s="18" t="str">
        <f>IFERROR(__xludf.DUMMYFUNCTION("""COMPUTED_VALUE"""),"Смородиновый лимонад")</f>
        <v>Смородиновый лимонад</v>
      </c>
      <c r="S718" s="18" t="str">
        <f>IFERROR(__xludf.DUMMYFUNCTION("""COMPUTED_VALUE"""),"Кола вишня")</f>
        <v>Кола вишня</v>
      </c>
      <c r="T718" s="18" t="str">
        <f>IFERROR(__xludf.DUMMYFUNCTION("""COMPUTED_VALUE"""),"Манго арбуз")</f>
        <v>Манго арбуз</v>
      </c>
      <c r="U718" s="18" t="str">
        <f>IFERROR(__xludf.DUMMYFUNCTION("""COMPUTED_VALUE"""),"Алоэ виноград")</f>
        <v>Алоэ виноград</v>
      </c>
      <c r="V718" s="18" t="str">
        <f>IFERROR(__xludf.DUMMYFUNCTION("""COMPUTED_VALUE"""),"Банан клубника")</f>
        <v>Банан клубника</v>
      </c>
      <c r="W718" s="18" t="str">
        <f>IFERROR(__xludf.DUMMYFUNCTION("""COMPUTED_VALUE"""),"Малиновый мармелад")</f>
        <v>Малиновый мармелад</v>
      </c>
      <c r="X718" s="18" t="str">
        <f>IFERROR(__xludf.DUMMYFUNCTION("""COMPUTED_VALUE"""),"Клубника киви")</f>
        <v>Клубника киви</v>
      </c>
      <c r="Y718" s="18" t="str">
        <f>IFERROR(__xludf.DUMMYFUNCTION("""COMPUTED_VALUE"""),"Клюква лайм")</f>
        <v>Клюква лайм</v>
      </c>
      <c r="Z718" s="18" t="str">
        <f>IFERROR(__xludf.DUMMYFUNCTION("""COMPUTED_VALUE"""),"Гуава ананас")</f>
        <v>Гуава ананас</v>
      </c>
      <c r="AA718" s="18" t="str">
        <f>IFERROR(__xludf.DUMMYFUNCTION("""COMPUTED_VALUE"""),"Морс")</f>
        <v>Морс</v>
      </c>
      <c r="AB718" s="18" t="str">
        <f>IFERROR(__xludf.DUMMYFUNCTION("""COMPUTED_VALUE"""),"Красный апельсин")</f>
        <v>Красный апельсин</v>
      </c>
      <c r="AC718" s="18" t="str">
        <f>IFERROR(__xludf.DUMMYFUNCTION("""COMPUTED_VALUE"""),"Арбузная жвачка")</f>
        <v>Арбузная жвачка</v>
      </c>
      <c r="AD718" s="18" t="str">
        <f>IFERROR(__xludf.DUMMYFUNCTION("""COMPUTED_VALUE"""),"Смородина Виноград")</f>
        <v>Смородина Виноград</v>
      </c>
      <c r="AE718" s="18" t="str">
        <f>IFERROR(__xludf.DUMMYFUNCTION("""COMPUTED_VALUE"""),"Гранатовая Мармелад")</f>
        <v>Гранатовая Мармелад</v>
      </c>
      <c r="AF718" s="18" t="str">
        <f>IFERROR(__xludf.DUMMYFUNCTION("""COMPUTED_VALUE"""),"Яблоко Киви")</f>
        <v>Яблоко Киви</v>
      </c>
      <c r="AG718" s="18" t="str">
        <f>IFERROR(__xludf.DUMMYFUNCTION("""COMPUTED_VALUE"""),"Клубника Ежевика")</f>
        <v>Клубника Ежевика</v>
      </c>
      <c r="AH718" s="18" t="str">
        <f>IFERROR(__xludf.DUMMYFUNCTION("""COMPUTED_VALUE"""),"Клубничный Коктейль")</f>
        <v>Клубничный Коктейль</v>
      </c>
      <c r="AI718" s="18" t="str">
        <f>IFERROR(__xludf.DUMMYFUNCTION("""COMPUTED_VALUE"""),"Клюква Земляника ")</f>
        <v>Клюква Земляника </v>
      </c>
      <c r="AJ718" s="18" t="str">
        <f>IFERROR(__xludf.DUMMYFUNCTION("""COMPUTED_VALUE"""),"Какос Дыня")</f>
        <v>Какос Дыня</v>
      </c>
      <c r="AK718" s="18" t="str">
        <f>IFERROR(__xludf.DUMMYFUNCTION("""COMPUTED_VALUE"""),"Маракуйя мандарин")</f>
        <v>Маракуйя мандарин</v>
      </c>
      <c r="AL718" s="18" t="str">
        <f>IFERROR(__xludf.DUMMYFUNCTION("""COMPUTED_VALUE"""),"Персик кактус")</f>
        <v>Персик кактус</v>
      </c>
      <c r="AM718" s="18" t="str">
        <f>IFERROR(__xludf.DUMMYFUNCTION("""COMPUTED_VALUE"""),"Спрайт")</f>
        <v>Спрайт</v>
      </c>
      <c r="AN718" s="18" t="str">
        <f>IFERROR(__xludf.DUMMYFUNCTION("""COMPUTED_VALUE"""),"Черничная фанта")</f>
        <v>Черничная фанта</v>
      </c>
      <c r="AO718" s="18" t="str">
        <f>IFERROR(__xludf.DUMMYFUNCTION("""COMPUTED_VALUE"""),"Ягодная жвачка")</f>
        <v>Ягодная жвачка</v>
      </c>
      <c r="AP718" s="18" t="str">
        <f>IFERROR(__xludf.DUMMYFUNCTION("""COMPUTED_VALUE"""),"Ягодный энергетик")</f>
        <v>Ягодный энергетик</v>
      </c>
      <c r="AQ718" s="18" t="str">
        <f>IFERROR(__xludf.DUMMYFUNCTION("""COMPUTED_VALUE"""),"Ягодный пунш ")</f>
        <v>Ягодный пунш </v>
      </c>
      <c r="AR718" s="18" t="str">
        <f>IFERROR(__xludf.DUMMYFUNCTION("""COMPUTED_VALUE"""),"Виноградный холс")</f>
        <v>Виноградный холс</v>
      </c>
      <c r="AS718" s="18" t="str">
        <f>IFERROR(__xludf.DUMMYFUNCTION("""COMPUTED_VALUE"""),"Грейпфрут смородина")</f>
        <v>Грейпфрут смородина</v>
      </c>
      <c r="AT718" s="18" t="str">
        <f>IFERROR(__xludf.DUMMYFUNCTION("""COMPUTED_VALUE"""),"Дыня персик")</f>
        <v>Дыня персик</v>
      </c>
      <c r="AU718" s="18" t="str">
        <f>IFERROR(__xludf.DUMMYFUNCTION("""COMPUTED_VALUE"""),"Земляника виноград")</f>
        <v>Земляника виноград</v>
      </c>
      <c r="AV718" s="18" t="str">
        <f>IFERROR(__xludf.DUMMYFUNCTION("""COMPUTED_VALUE"""),"Киви маракуйя гуава")</f>
        <v>Киви маракуйя гуава</v>
      </c>
      <c r="AW718" s="18" t="str">
        <f>IFERROR(__xludf.DUMMYFUNCTION("""COMPUTED_VALUE"""),"Кислые вишнёвые червячки")</f>
        <v>Кислые вишнёвые червячки</v>
      </c>
      <c r="AX718" s="18" t="str">
        <f>IFERROR(__xludf.DUMMYFUNCTION("""COMPUTED_VALUE"""),"Кислые чернично-малиновое червячки")</f>
        <v>Кислые чернично-малиновое червячки</v>
      </c>
    </row>
    <row r="719">
      <c r="A719" s="18" t="str">
        <f>IFERROR(__xludf.DUMMYFUNCTION("""COMPUTED_VALUE"""),"Кислый малиново-грейпфрутовый швепс")</f>
        <v>Кислый малиново-грейпфрутовый швепс</v>
      </c>
      <c r="B719" s="18" t="str">
        <f>IFERROR(__xludf.DUMMYFUNCTION("""COMPUTED_VALUE"""),"Ананас апельсин")</f>
        <v>Ананас апельсин</v>
      </c>
      <c r="C719" s="18" t="str">
        <f>IFERROR(__xludf.DUMMYFUNCTION("""COMPUTED_VALUE"""),"Пинаколада")</f>
        <v>Пинаколада</v>
      </c>
      <c r="D719" s="18" t="str">
        <f>IFERROR(__xludf.DUMMYFUNCTION("""COMPUTED_VALUE"""),"Мятный бабл гам")</f>
        <v>Мятный бабл гам</v>
      </c>
      <c r="E719" s="18" t="str">
        <f>IFERROR(__xludf.DUMMYFUNCTION("""COMPUTED_VALUE"""),"Мянго драгонфрут")</f>
        <v>Мянго драгонфрут</v>
      </c>
      <c r="F719" s="18" t="str">
        <f>IFERROR(__xludf.DUMMYFUNCTION("""COMPUTED_VALUE"""),"Клубничная фанта")</f>
        <v>Клубничная фанта</v>
      </c>
      <c r="G719" s="18" t="str">
        <f>IFERROR(__xludf.DUMMYFUNCTION("""COMPUTED_VALUE"""),"Клубничная арбуз")</f>
        <v>Клубничная арбуз</v>
      </c>
      <c r="H719" s="18" t="str">
        <f>IFERROR(__xludf.DUMMYFUNCTION("""COMPUTED_VALUE"""),"Кислый скитлс")</f>
        <v>Кислый скитлс</v>
      </c>
      <c r="I719" s="18" t="str">
        <f>IFERROR(__xludf.DUMMYFUNCTION("""COMPUTED_VALUE"""),"Кислый лайм арбуз")</f>
        <v>Кислый лайм арбуз</v>
      </c>
      <c r="J719" s="18" t="str">
        <f>IFERROR(__xludf.DUMMYFUNCTION("""COMPUTED_VALUE"""),"Тропический банан")</f>
        <v>Тропический банан</v>
      </c>
      <c r="K719" s="18" t="str">
        <f>IFERROR(__xludf.DUMMYFUNCTION("""COMPUTED_VALUE"""),"Яблочный энергетик")</f>
        <v>Яблочный энергетик</v>
      </c>
      <c r="L719" s="18" t="str">
        <f>IFERROR(__xludf.DUMMYFUNCTION("""COMPUTED_VALUE"""),"Барбарисовый лимонад")</f>
        <v>Барбарисовый лимонад</v>
      </c>
      <c r="M719" s="18" t="str">
        <f>IFERROR(__xludf.DUMMYFUNCTION("""COMPUTED_VALUE"""),"Лимонад виноград вишня")</f>
        <v>Лимонад виноград вишня</v>
      </c>
      <c r="N719" s="18" t="str">
        <f>IFERROR(__xludf.DUMMYFUNCTION("""COMPUTED_VALUE"""),"Розовый лимонад")</f>
        <v>Розовый лимонад</v>
      </c>
      <c r="O719" s="18" t="str">
        <f>IFERROR(__xludf.DUMMYFUNCTION("""COMPUTED_VALUE"""),"Двойной манго")</f>
        <v>Двойной манго</v>
      </c>
      <c r="P719" s="18" t="str">
        <f>IFERROR(__xludf.DUMMYFUNCTION("""COMPUTED_VALUE"""),"Лесные ягоды ")</f>
        <v>Лесные ягоды </v>
      </c>
      <c r="Q719" s="18" t="str">
        <f>IFERROR(__xludf.DUMMYFUNCTION("""COMPUTED_VALUE"""),"Ежевика малина ")</f>
        <v>Ежевика малина </v>
      </c>
      <c r="R719" s="18" t="str">
        <f>IFERROR(__xludf.DUMMYFUNCTION("""COMPUTED_VALUE"""),"Смородиновый лимонад")</f>
        <v>Смородиновый лимонад</v>
      </c>
      <c r="S719" s="18" t="str">
        <f>IFERROR(__xludf.DUMMYFUNCTION("""COMPUTED_VALUE"""),"Кола вишня")</f>
        <v>Кола вишня</v>
      </c>
      <c r="T719" s="18" t="str">
        <f>IFERROR(__xludf.DUMMYFUNCTION("""COMPUTED_VALUE"""),"Манго арбуз")</f>
        <v>Манго арбуз</v>
      </c>
      <c r="U719" s="18" t="str">
        <f>IFERROR(__xludf.DUMMYFUNCTION("""COMPUTED_VALUE"""),"Алоэ виноград")</f>
        <v>Алоэ виноград</v>
      </c>
      <c r="V719" s="18" t="str">
        <f>IFERROR(__xludf.DUMMYFUNCTION("""COMPUTED_VALUE"""),"Банан клубника")</f>
        <v>Банан клубника</v>
      </c>
      <c r="W719" s="18" t="str">
        <f>IFERROR(__xludf.DUMMYFUNCTION("""COMPUTED_VALUE"""),"Малиновый мармелад")</f>
        <v>Малиновый мармелад</v>
      </c>
      <c r="X719" s="18" t="str">
        <f>IFERROR(__xludf.DUMMYFUNCTION("""COMPUTED_VALUE"""),"Клубника киви")</f>
        <v>Клубника киви</v>
      </c>
      <c r="Y719" s="18" t="str">
        <f>IFERROR(__xludf.DUMMYFUNCTION("""COMPUTED_VALUE"""),"Клюква лайм")</f>
        <v>Клюква лайм</v>
      </c>
      <c r="Z719" s="18" t="str">
        <f>IFERROR(__xludf.DUMMYFUNCTION("""COMPUTED_VALUE"""),"Гуава ананас")</f>
        <v>Гуава ананас</v>
      </c>
      <c r="AA719" s="18" t="str">
        <f>IFERROR(__xludf.DUMMYFUNCTION("""COMPUTED_VALUE"""),"Морс")</f>
        <v>Морс</v>
      </c>
      <c r="AB719" s="18" t="str">
        <f>IFERROR(__xludf.DUMMYFUNCTION("""COMPUTED_VALUE"""),"Красный апельсин")</f>
        <v>Красный апельсин</v>
      </c>
      <c r="AC719" s="18" t="str">
        <f>IFERROR(__xludf.DUMMYFUNCTION("""COMPUTED_VALUE"""),"Арбузная жвачка")</f>
        <v>Арбузная жвачка</v>
      </c>
      <c r="AD719" s="18" t="str">
        <f>IFERROR(__xludf.DUMMYFUNCTION("""COMPUTED_VALUE"""),"Смородина Виноград")</f>
        <v>Смородина Виноград</v>
      </c>
      <c r="AE719" s="18" t="str">
        <f>IFERROR(__xludf.DUMMYFUNCTION("""COMPUTED_VALUE"""),"Гранатовая Мармелад")</f>
        <v>Гранатовая Мармелад</v>
      </c>
      <c r="AF719" s="18" t="str">
        <f>IFERROR(__xludf.DUMMYFUNCTION("""COMPUTED_VALUE"""),"Яблоко Киви")</f>
        <v>Яблоко Киви</v>
      </c>
      <c r="AG719" s="18" t="str">
        <f>IFERROR(__xludf.DUMMYFUNCTION("""COMPUTED_VALUE"""),"Клубника Ежевика")</f>
        <v>Клубника Ежевика</v>
      </c>
      <c r="AH719" s="18" t="str">
        <f>IFERROR(__xludf.DUMMYFUNCTION("""COMPUTED_VALUE"""),"Клубничный Коктейль")</f>
        <v>Клубничный Коктейль</v>
      </c>
      <c r="AI719" s="18" t="str">
        <f>IFERROR(__xludf.DUMMYFUNCTION("""COMPUTED_VALUE"""),"Клюква Земляника ")</f>
        <v>Клюква Земляника </v>
      </c>
      <c r="AJ719" s="18" t="str">
        <f>IFERROR(__xludf.DUMMYFUNCTION("""COMPUTED_VALUE"""),"Какос Дыня")</f>
        <v>Какос Дыня</v>
      </c>
      <c r="AK719" s="18" t="str">
        <f>IFERROR(__xludf.DUMMYFUNCTION("""COMPUTED_VALUE"""),"Маракуйя мандарин")</f>
        <v>Маракуйя мандарин</v>
      </c>
      <c r="AL719" s="18" t="str">
        <f>IFERROR(__xludf.DUMMYFUNCTION("""COMPUTED_VALUE"""),"Персик кактус")</f>
        <v>Персик кактус</v>
      </c>
      <c r="AM719" s="18" t="str">
        <f>IFERROR(__xludf.DUMMYFUNCTION("""COMPUTED_VALUE"""),"Спрайт")</f>
        <v>Спрайт</v>
      </c>
      <c r="AN719" s="18" t="str">
        <f>IFERROR(__xludf.DUMMYFUNCTION("""COMPUTED_VALUE"""),"Черничная фанта")</f>
        <v>Черничная фанта</v>
      </c>
      <c r="AO719" s="18" t="str">
        <f>IFERROR(__xludf.DUMMYFUNCTION("""COMPUTED_VALUE"""),"Ягодная жвачка")</f>
        <v>Ягодная жвачка</v>
      </c>
      <c r="AP719" s="18" t="str">
        <f>IFERROR(__xludf.DUMMYFUNCTION("""COMPUTED_VALUE"""),"Ягодный энергетик")</f>
        <v>Ягодный энергетик</v>
      </c>
      <c r="AQ719" s="18" t="str">
        <f>IFERROR(__xludf.DUMMYFUNCTION("""COMPUTED_VALUE"""),"Ягодный пунш ")</f>
        <v>Ягодный пунш </v>
      </c>
      <c r="AR719" s="18" t="str">
        <f>IFERROR(__xludf.DUMMYFUNCTION("""COMPUTED_VALUE"""),"Виноградный холс")</f>
        <v>Виноградный холс</v>
      </c>
      <c r="AS719" s="18" t="str">
        <f>IFERROR(__xludf.DUMMYFUNCTION("""COMPUTED_VALUE"""),"Грейпфрут смородина")</f>
        <v>Грейпфрут смородина</v>
      </c>
      <c r="AT719" s="18" t="str">
        <f>IFERROR(__xludf.DUMMYFUNCTION("""COMPUTED_VALUE"""),"Дыня персик")</f>
        <v>Дыня персик</v>
      </c>
      <c r="AU719" s="18" t="str">
        <f>IFERROR(__xludf.DUMMYFUNCTION("""COMPUTED_VALUE"""),"Земляника виноград")</f>
        <v>Земляника виноград</v>
      </c>
      <c r="AV719" s="18" t="str">
        <f>IFERROR(__xludf.DUMMYFUNCTION("""COMPUTED_VALUE"""),"Киви маракуйя гуава")</f>
        <v>Киви маракуйя гуава</v>
      </c>
      <c r="AW719" s="18" t="str">
        <f>IFERROR(__xludf.DUMMYFUNCTION("""COMPUTED_VALUE"""),"Кислые вишнёвые червячки")</f>
        <v>Кислые вишнёвые червячки</v>
      </c>
      <c r="AX719" s="18" t="str">
        <f>IFERROR(__xludf.DUMMYFUNCTION("""COMPUTED_VALUE"""),"Кислые чернично-малиновое червячки")</f>
        <v>Кислые чернично-малиновое червячки</v>
      </c>
    </row>
    <row r="720">
      <c r="A720" s="18" t="str">
        <f>IFERROR(__xludf.DUMMYFUNCTION("""COMPUTED_VALUE"""),"Малина вишня лёд")</f>
        <v>Малина вишня лёд</v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</row>
    <row r="721">
      <c r="A721" s="18" t="str">
        <f>IFERROR(__xludf.DUMMYFUNCTION("""COMPUTED_VALUE"""),"Ананас киви")</f>
        <v>Ананас киви</v>
      </c>
      <c r="B721" s="18" t="str">
        <f>IFERROR(__xludf.DUMMYFUNCTION("""COMPUTED_VALUE"""),"Арбузный смузи")</f>
        <v>Арбузный смузи</v>
      </c>
      <c r="C721" s="18" t="str">
        <f>IFERROR(__xludf.DUMMYFUNCTION("""COMPUTED_VALUE"""),"Виноградная фанта")</f>
        <v>Виноградная фанта</v>
      </c>
      <c r="D721" s="18" t="str">
        <f>IFERROR(__xludf.DUMMYFUNCTION("""COMPUTED_VALUE"""),"Вишневый морс")</f>
        <v>Вишневый морс</v>
      </c>
      <c r="E721" s="18" t="str">
        <f>IFERROR(__xludf.DUMMYFUNCTION("""COMPUTED_VALUE"""),"Гранатовый мармелад")</f>
        <v>Гранатовый мармелад</v>
      </c>
      <c r="F721" s="18" t="str">
        <f>IFERROR(__xludf.DUMMYFUNCTION("""COMPUTED_VALUE"""),"Грейпфрут киви")</f>
        <v>Грейпфрут киви</v>
      </c>
      <c r="G721" s="18" t="str">
        <f>IFERROR(__xludf.DUMMYFUNCTION("""COMPUTED_VALUE"""),"Ежевика мята")</f>
        <v>Ежевика мята</v>
      </c>
      <c r="H721" s="18" t="str">
        <f>IFERROR(__xludf.DUMMYFUNCTION("""COMPUTED_VALUE"""),"Киви манго")</f>
        <v>Киви манго</v>
      </c>
      <c r="I721" s="18" t="str">
        <f>IFERROR(__xludf.DUMMYFUNCTION("""COMPUTED_VALUE"""),"Клубника манго")</f>
        <v>Клубника манго</v>
      </c>
      <c r="J721" s="18" t="str">
        <f>IFERROR(__xludf.DUMMYFUNCTION("""COMPUTED_VALUE"""),"черника грейфрут ")</f>
        <v>черника грейфрут </v>
      </c>
      <c r="K721" s="18" t="str">
        <f>IFERROR(__xludf.DUMMYFUNCTION("""COMPUTED_VALUE"""),"Малина лайм")</f>
        <v>Малина лайм</v>
      </c>
      <c r="L721" s="18" t="str">
        <f>IFERROR(__xludf.DUMMYFUNCTION("""COMPUTED_VALUE"""),"Манго арбуз ")</f>
        <v>Манго арбуз </v>
      </c>
      <c r="M721" s="18" t="str">
        <f>IFERROR(__xludf.DUMMYFUNCTION("""COMPUTED_VALUE"""),"Малиновый чай с жасмином")</f>
        <v>Малиновый чай с жасмином</v>
      </c>
      <c r="N721" s="18" t="str">
        <f>IFERROR(__xludf.DUMMYFUNCTION("""COMPUTED_VALUE"""),"малина  апельсин ")</f>
        <v>малина  апельсин </v>
      </c>
      <c r="O721" s="18" t="str">
        <f>IFERROR(__xludf.DUMMYFUNCTION("""COMPUTED_VALUE"""),"Манго апельсин")</f>
        <v>Манго апельсин</v>
      </c>
      <c r="P721" s="18" t="str">
        <f>IFERROR(__xludf.DUMMYFUNCTION("""COMPUTED_VALUE"""),"Ред булл")</f>
        <v>Ред булл</v>
      </c>
      <c r="Q721" s="18" t="str">
        <f>IFERROR(__xludf.DUMMYFUNCTION("""COMPUTED_VALUE"""),"Спрайт")</f>
        <v>Спрайт</v>
      </c>
      <c r="R721" s="18" t="str">
        <f>IFERROR(__xludf.DUMMYFUNCTION("""COMPUTED_VALUE"""),"ананас клюква ")</f>
        <v>ананас клюква </v>
      </c>
      <c r="S721" s="18" t="str">
        <f>IFERROR(__xludf.DUMMYFUNCTION("""COMPUTED_VALUE"""),"Тархун")</f>
        <v>Тархун</v>
      </c>
      <c r="T721" s="18" t="str">
        <f>IFERROR(__xludf.DUMMYFUNCTION("""COMPUTED_VALUE"""),"алоэ Виноград ")</f>
        <v>алоэ Виноград </v>
      </c>
      <c r="U721" s="18" t="str">
        <f>IFERROR(__xludf.DUMMYFUNCTION("""COMPUTED_VALUE"""),"Фруктовая жвачка")</f>
        <v>Фруктовая жвачка</v>
      </c>
      <c r="V721" s="18" t="str">
        <f>IFERROR(__xludf.DUMMYFUNCTION("""COMPUTED_VALUE"""),"Холодная кола")</f>
        <v>Холодная кола</v>
      </c>
      <c r="W721" s="18" t="str">
        <f>IFERROR(__xludf.DUMMYFUNCTION("""COMPUTED_VALUE"""),"Черная смородина клюква")</f>
        <v>Черная смородина клюква</v>
      </c>
      <c r="X721" s="18" t="str">
        <f>IFERROR(__xludf.DUMMYFUNCTION("""COMPUTED_VALUE"""),"Черника арбуз")</f>
        <v>Черника арбуз</v>
      </c>
      <c r="Y721" s="18" t="str">
        <f>IFERROR(__xludf.DUMMYFUNCTION("""COMPUTED_VALUE"""),"Яблоко черника")</f>
        <v>Яблоко черника</v>
      </c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</row>
    <row r="722">
      <c r="A722" s="18" t="str">
        <f>IFERROR(__xludf.DUMMYFUNCTION("""COMPUTED_VALUE"""),"Апельсиновое драже")</f>
        <v>Апельсиновое драже</v>
      </c>
      <c r="B722" s="18" t="str">
        <f>IFERROR(__xludf.DUMMYFUNCTION("""COMPUTED_VALUE"""),"Бабл гам")</f>
        <v>Бабл гам</v>
      </c>
      <c r="C722" s="18" t="str">
        <f>IFERROR(__xludf.DUMMYFUNCTION("""COMPUTED_VALUE"""),"Виноградная конфета")</f>
        <v>Виноградная конфета</v>
      </c>
      <c r="D722" s="18" t="str">
        <f>IFERROR(__xludf.DUMMYFUNCTION("""COMPUTED_VALUE"""),"Даня кокос")</f>
        <v>Даня кокос</v>
      </c>
      <c r="E722" s="18" t="str">
        <f>IFERROR(__xludf.DUMMYFUNCTION("""COMPUTED_VALUE"""),"Земляника груша")</f>
        <v>Земляника груша</v>
      </c>
      <c r="F722" s="18" t="str">
        <f>IFERROR(__xludf.DUMMYFUNCTION("""COMPUTED_VALUE"""),"Кислый киви")</f>
        <v>Кислый киви</v>
      </c>
      <c r="G722" s="18" t="str">
        <f>IFERROR(__xludf.DUMMYFUNCTION("""COMPUTED_VALUE"""),"Кислый малиновый лимонад ")</f>
        <v>Кислый малиновый лимонад </v>
      </c>
      <c r="H722" s="18" t="str">
        <f>IFERROR(__xludf.DUMMYFUNCTION("""COMPUTED_VALUE"""),"Кола сода айс")</f>
        <v>Кола сода айс</v>
      </c>
      <c r="I722" s="18" t="str">
        <f>IFERROR(__xludf.DUMMYFUNCTION("""COMPUTED_VALUE"""),"Ледяной ананас")</f>
        <v>Ледяной ананас</v>
      </c>
      <c r="J722" s="18" t="str">
        <f>IFERROR(__xludf.DUMMYFUNCTION("""COMPUTED_VALUE"""),"Лимонные червячки ")</f>
        <v>Лимонные червячки </v>
      </c>
      <c r="K722" s="18" t="str">
        <f>IFERROR(__xludf.DUMMYFUNCTION("""COMPUTED_VALUE"""),"Манго апельсин")</f>
        <v>Манго апельсин</v>
      </c>
      <c r="L722" s="18" t="str">
        <f>IFERROR(__xludf.DUMMYFUNCTION("""COMPUTED_VALUE"""),"Смородина виноград")</f>
        <v>Смородина виноград</v>
      </c>
      <c r="M722" s="18" t="str">
        <f>IFERROR(__xludf.DUMMYFUNCTION("""COMPUTED_VALUE"""),"Яблочный холс")</f>
        <v>Яблочный холс</v>
      </c>
      <c r="N722" s="18" t="str">
        <f>IFERROR(__xludf.DUMMYFUNCTION("""COMPUTED_VALUE"""),"Ягодный смузи")</f>
        <v>Ягодный смузи</v>
      </c>
      <c r="O722" s="18" t="str">
        <f>IFERROR(__xludf.DUMMYFUNCTION("""COMPUTED_VALUE"""),"Ягодный энергетик")</f>
        <v>Ягодный энергетик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</row>
    <row r="723">
      <c r="A723" s="18" t="str">
        <f>IFERROR(__xludf.DUMMYFUNCTION("""COMPUTED_VALUE"""),"Малина вишня лёд")</f>
        <v>Малина вишня лёд</v>
      </c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</row>
    <row r="724">
      <c r="A724" s="18" t="str">
        <f>IFERROR(__xludf.DUMMYFUNCTION("""COMPUTED_VALUE"""),"Апельсиновое драже")</f>
        <v>Апельсиновое драже</v>
      </c>
      <c r="B724" s="18" t="str">
        <f>IFERROR(__xludf.DUMMYFUNCTION("""COMPUTED_VALUE"""),"Бабл гам")</f>
        <v>Бабл гам</v>
      </c>
      <c r="C724" s="18" t="str">
        <f>IFERROR(__xludf.DUMMYFUNCTION("""COMPUTED_VALUE"""),"Виноградная конфета")</f>
        <v>Виноградная конфета</v>
      </c>
      <c r="D724" s="18" t="str">
        <f>IFERROR(__xludf.DUMMYFUNCTION("""COMPUTED_VALUE"""),"Даня кокос")</f>
        <v>Даня кокос</v>
      </c>
      <c r="E724" s="18" t="str">
        <f>IFERROR(__xludf.DUMMYFUNCTION("""COMPUTED_VALUE"""),"Земляника груша")</f>
        <v>Земляника груша</v>
      </c>
      <c r="F724" s="18" t="str">
        <f>IFERROR(__xludf.DUMMYFUNCTION("""COMPUTED_VALUE"""),"Кислый киви")</f>
        <v>Кислый киви</v>
      </c>
      <c r="G724" s="18" t="str">
        <f>IFERROR(__xludf.DUMMYFUNCTION("""COMPUTED_VALUE"""),"Кислый малиновый лимонад ")</f>
        <v>Кислый малиновый лимонад </v>
      </c>
      <c r="H724" s="18" t="str">
        <f>IFERROR(__xludf.DUMMYFUNCTION("""COMPUTED_VALUE"""),"Кола сода айс")</f>
        <v>Кола сода айс</v>
      </c>
      <c r="I724" s="18" t="str">
        <f>IFERROR(__xludf.DUMMYFUNCTION("""COMPUTED_VALUE"""),"Ледяной ананас")</f>
        <v>Ледяной ананас</v>
      </c>
      <c r="J724" s="18" t="str">
        <f>IFERROR(__xludf.DUMMYFUNCTION("""COMPUTED_VALUE"""),"Лимонные червячки ")</f>
        <v>Лимонные червячки </v>
      </c>
      <c r="K724" s="18" t="str">
        <f>IFERROR(__xludf.DUMMYFUNCTION("""COMPUTED_VALUE"""),"Манго апельсин")</f>
        <v>Манго апельсин</v>
      </c>
      <c r="L724" s="18" t="str">
        <f>IFERROR(__xludf.DUMMYFUNCTION("""COMPUTED_VALUE"""),"Смородина виноград")</f>
        <v>Смородина виноград</v>
      </c>
      <c r="M724" s="18" t="str">
        <f>IFERROR(__xludf.DUMMYFUNCTION("""COMPUTED_VALUE"""),"Яблочный холс")</f>
        <v>Яблочный холс</v>
      </c>
      <c r="N724" s="18" t="str">
        <f>IFERROR(__xludf.DUMMYFUNCTION("""COMPUTED_VALUE"""),"Ягодный смузи")</f>
        <v>Ягодный смузи</v>
      </c>
      <c r="O724" s="18" t="str">
        <f>IFERROR(__xludf.DUMMYFUNCTION("""COMPUTED_VALUE"""),"Ягодный энергетик")</f>
        <v>Ягодный энергетик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</row>
    <row r="725">
      <c r="A725" s="18" t="str">
        <f>IFERROR(__xludf.DUMMYFUNCTION("""COMPUTED_VALUE"""),"Маракуйя с тропическими нотками")</f>
        <v>Маракуйя с тропическими нотками</v>
      </c>
      <c r="B725" s="18" t="str">
        <f>IFERROR(__xludf.DUMMYFUNCTION("""COMPUTED_VALUE"""),"Арбузный милкшейк")</f>
        <v>Арбузный милкшейк</v>
      </c>
      <c r="C725" s="18" t="str">
        <f>IFERROR(__xludf.DUMMYFUNCTION("""COMPUTED_VALUE"""),"Конфеты со вкусом винограда")</f>
        <v>Конфеты со вкусом винограда</v>
      </c>
      <c r="D725" s="18" t="str">
        <f>IFERROR(__xludf.DUMMYFUNCTION("""COMPUTED_VALUE"""),"Манго с апельсином и послевкусием гуавы")</f>
        <v>Манго с апельсином и послевкусием гуавы</v>
      </c>
      <c r="E725" s="18" t="str">
        <f>IFERROR(__xludf.DUMMYFUNCTION("""COMPUTED_VALUE"""),"Холодное сочетание мяты и конфет холс")</f>
        <v>Холодное сочетание мяты и конфет холс</v>
      </c>
      <c r="F725" s="18" t="str">
        <f>IFERROR(__xludf.DUMMYFUNCTION("""COMPUTED_VALUE"""),"Яблочные мармеладные червячки")</f>
        <v>Яблочные мармеладные червячки</v>
      </c>
      <c r="G72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725" s="18" t="str">
        <f>IFERROR(__xludf.DUMMYFUNCTION("""COMPUTED_VALUE"""),"Лимон лайм")</f>
        <v>Лимон лайм</v>
      </c>
      <c r="I725" s="18" t="str">
        <f>IFERROR(__xludf.DUMMYFUNCTION("""COMPUTED_VALUE"""),"Классика энергетика с кислой малиной")</f>
        <v>Классика энергетика с кислой малиной</v>
      </c>
      <c r="J725" s="18" t="str">
        <f>IFERROR(__xludf.DUMMYFUNCTION("""COMPUTED_VALUE"""),"Зеленое манго и смородина")</f>
        <v>Зеленое манго и смородина</v>
      </c>
      <c r="K725" s="18" t="str">
        <f>IFERROR(__xludf.DUMMYFUNCTION("""COMPUTED_VALUE"""),"Дуэт лемонграсса и сладкой малины")</f>
        <v>Дуэт лемонграсса и сладкой малины</v>
      </c>
      <c r="L725" s="18" t="str">
        <f>IFERROR(__xludf.DUMMYFUNCTION("""COMPUTED_VALUE"""),"Сладкий мармелад из черной смородины")</f>
        <v>Сладкий мармелад из черной смородины</v>
      </c>
      <c r="M725" s="18" t="str">
        <f>IFERROR(__xludf.DUMMYFUNCTION("""COMPUTED_VALUE"""),"Вишня кола")</f>
        <v>Вишня кола</v>
      </c>
      <c r="N725" s="18" t="str">
        <f>IFERROR(__xludf.DUMMYFUNCTION("""COMPUTED_VALUE"""),"Малина с кокосом")</f>
        <v>Малина с кокосом</v>
      </c>
      <c r="O725" s="18" t="str">
        <f>IFERROR(__xludf.DUMMYFUNCTION("""COMPUTED_VALUE"""),"Сладкие конфеты СКИТЛЗ и смородина")</f>
        <v>Сладкие конфеты СКИТЛЗ и смородина</v>
      </c>
      <c r="P725" s="18" t="str">
        <f>IFERROR(__xludf.DUMMYFUNCTION("""COMPUTED_VALUE"""),"Ежевичный лимонад")</f>
        <v>Ежевичный лимонад</v>
      </c>
      <c r="Q725" s="18" t="str">
        <f>IFERROR(__xludf.DUMMYFUNCTION("""COMPUTED_VALUE"""),"Дыня кокос")</f>
        <v>Дыня кокос</v>
      </c>
      <c r="R725" s="18" t="str">
        <f>IFERROR(__xludf.DUMMYFUNCTION("""COMPUTED_VALUE"""),"Земляничный бабл гам")</f>
        <v>Земляничный бабл гам</v>
      </c>
      <c r="S725" s="18" t="str">
        <f>IFERROR(__xludf.DUMMYFUNCTION("""COMPUTED_VALUE"""),"Лимонные леденцы")</f>
        <v>Лимонные леденцы</v>
      </c>
      <c r="T725" s="18" t="str">
        <f>IFERROR(__xludf.DUMMYFUNCTION("""COMPUTED_VALUE"""),"Экзотический фрукты")</f>
        <v>Экзотический фрукты</v>
      </c>
      <c r="U725" s="18" t="str">
        <f>IFERROR(__xludf.DUMMYFUNCTION("""COMPUTED_VALUE"""),"Личи виноград мята")</f>
        <v>Личи виноград мята</v>
      </c>
      <c r="V725" s="18" t="str">
        <f>IFERROR(__xludf.DUMMYFUNCTION("""COMPUTED_VALUE"""),"Черника малина мята")</f>
        <v>Черника малина мята</v>
      </c>
      <c r="W725" s="18" t="str">
        <f>IFERROR(__xludf.DUMMYFUNCTION("""COMPUTED_VALUE"""),"Абрикосовый йогурт")</f>
        <v>Абрикосовый йогурт</v>
      </c>
      <c r="X725" s="18" t="str">
        <f>IFERROR(__xludf.DUMMYFUNCTION("""COMPUTED_VALUE"""),"Арбуз лед")</f>
        <v>Арбуз лед</v>
      </c>
      <c r="Y725" s="18" t="str">
        <f>IFERROR(__xludf.DUMMYFUNCTION("""COMPUTED_VALUE"""),"Банан клубника лед")</f>
        <v>Банан клубника лед</v>
      </c>
      <c r="Z725" s="18" t="str">
        <f>IFERROR(__xludf.DUMMYFUNCTION("""COMPUTED_VALUE"""),"Арбузное мороженное")</f>
        <v>Арбузное мороженное</v>
      </c>
      <c r="AA725" s="18" t="str">
        <f>IFERROR(__xludf.DUMMYFUNCTION("""COMPUTED_VALUE"""),"Клубника малина жвачка")</f>
        <v>Клубника малина жвачка</v>
      </c>
      <c r="AB725" s="18" t="str">
        <f>IFERROR(__xludf.DUMMYFUNCTION("""COMPUTED_VALUE"""),"Клубничное мороженное")</f>
        <v>Клубничное мороженное</v>
      </c>
      <c r="AC725" s="18" t="str">
        <f>IFERROR(__xludf.DUMMYFUNCTION("""COMPUTED_VALUE"""),"Кола сода лед")</f>
        <v>Кола сода лед</v>
      </c>
      <c r="AD725" s="18" t="str">
        <f>IFERROR(__xludf.DUMMYFUNCTION("""COMPUTED_VALUE"""),"Банановый милкшейк")</f>
        <v>Банановый милкшейк</v>
      </c>
      <c r="AE725" s="18" t="str">
        <f>IFERROR(__xludf.DUMMYFUNCTION("""COMPUTED_VALUE"""),"Микс ягод лед")</f>
        <v>Микс ягод лед</v>
      </c>
      <c r="AF725" s="18" t="str">
        <f>IFERROR(__xludf.DUMMYFUNCTION("""COMPUTED_VALUE"""),"Брусничный морс")</f>
        <v>Брусничный морс</v>
      </c>
      <c r="AG725" s="18" t="str">
        <f>IFERROR(__xludf.DUMMYFUNCTION("""COMPUTED_VALUE"""),"Яблочный лимонад")</f>
        <v>Яблочный лимонад</v>
      </c>
      <c r="AH725" s="18" t="str">
        <f>IFERROR(__xludf.DUMMYFUNCTION("""COMPUTED_VALUE"""),"Лесные ягоды")</f>
        <v>Лесные ягоды</v>
      </c>
      <c r="AI725" s="18" t="str">
        <f>IFERROR(__xludf.DUMMYFUNCTION("""COMPUTED_VALUE"""),"Смородиновый лимонад")</f>
        <v>Смородиновый лимонад</v>
      </c>
      <c r="AJ725" s="18" t="str">
        <f>IFERROR(__xludf.DUMMYFUNCTION("""COMPUTED_VALUE"""),"Вишня лайм лед")</f>
        <v>Вишня лайм лед</v>
      </c>
      <c r="AK725" s="18" t="str">
        <f>IFERROR(__xludf.DUMMYFUNCTION("""COMPUTED_VALUE"""),"Лист виноград мята энергетик")</f>
        <v>Лист виноград мята энергетик</v>
      </c>
      <c r="AL725" s="18" t="str">
        <f>IFERROR(__xludf.DUMMYFUNCTION("""COMPUTED_VALUE"""),"Двойное яблоко лед")</f>
        <v>Двойное яблоко лед</v>
      </c>
      <c r="AM725" s="18" t="str">
        <f>IFERROR(__xludf.DUMMYFUNCTION("""COMPUTED_VALUE"""),"Смородиновый холс")</f>
        <v>Смородиновый холс</v>
      </c>
      <c r="AN725" s="18" t="str">
        <f>IFERROR(__xludf.DUMMYFUNCTION("""COMPUTED_VALUE"""),"Клубничное шампанское")</f>
        <v>Клубничное шампанское</v>
      </c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</row>
    <row r="726">
      <c r="A726" s="18" t="str">
        <f>IFERROR(__xludf.DUMMYFUNCTION("""COMPUTED_VALUE"""),"Лесные ягоды")</f>
        <v>Лесные ягоды</v>
      </c>
      <c r="B726" s="18" t="str">
        <f>IFERROR(__xludf.DUMMYFUNCTION("""COMPUTED_VALUE"""),"Алоэ виноград ")</f>
        <v>Алоэ виноград </v>
      </c>
      <c r="C726" s="18" t="str">
        <f>IFERROR(__xludf.DUMMYFUNCTION("""COMPUTED_VALUE"""),"Апельсиновый адреналин")</f>
        <v>Апельсиновый адреналин</v>
      </c>
      <c r="D726" s="18" t="str">
        <f>IFERROR(__xludf.DUMMYFUNCTION("""COMPUTED_VALUE"""),"Клюква лайм")</f>
        <v>Клюква лайм</v>
      </c>
      <c r="E726" s="18" t="str">
        <f>IFERROR(__xludf.DUMMYFUNCTION("""COMPUTED_VALUE"""),"Виноградная фанта ")</f>
        <v>Виноградная фанта </v>
      </c>
      <c r="F726" s="18" t="str">
        <f>IFERROR(__xludf.DUMMYFUNCTION("""COMPUTED_VALUE"""),"Зеленый чай лемонграсс")</f>
        <v>Зеленый чай лемонграсс</v>
      </c>
      <c r="G726" s="18" t="str">
        <f>IFERROR(__xludf.DUMMYFUNCTION("""COMPUTED_VALUE"""),"Малина арбуз")</f>
        <v>Малина арбуз</v>
      </c>
      <c r="H726" s="18" t="str">
        <f>IFERROR(__xludf.DUMMYFUNCTION("""COMPUTED_VALUE"""),"Ананас персик")</f>
        <v>Ананас персик</v>
      </c>
      <c r="I726" s="18" t="str">
        <f>IFERROR(__xludf.DUMMYFUNCTION("""COMPUTED_VALUE"""),"Клубничный мохито ")</f>
        <v>Клубничный мохито </v>
      </c>
      <c r="J726" s="18" t="str">
        <f>IFERROR(__xludf.DUMMYFUNCTION("""COMPUTED_VALUE"""),"Яблоко лайм")</f>
        <v>Яблоко лайм</v>
      </c>
      <c r="K726" s="18" t="str">
        <f>IFERROR(__xludf.DUMMYFUNCTION("""COMPUTED_VALUE"""),"Спрайт арбуз лайм ")</f>
        <v>Спрайт арбуз лайм </v>
      </c>
      <c r="L726" s="18" t="str">
        <f>IFERROR(__xludf.DUMMYFUNCTION("""COMPUTED_VALUE"""),"Черничная фанта")</f>
        <v>Черничная фанта</v>
      </c>
      <c r="M726" s="18" t="str">
        <f>IFERROR(__xludf.DUMMYFUNCTION("""COMPUTED_VALUE"""),"Чёрная смородина")</f>
        <v>Чёрная смородина</v>
      </c>
      <c r="N726" s="18" t="str">
        <f>IFERROR(__xludf.DUMMYFUNCTION("""COMPUTED_VALUE"""),"Червячки голубика малина")</f>
        <v>Червячки голубика малина</v>
      </c>
      <c r="O726" s="18" t="str">
        <f>IFERROR(__xludf.DUMMYFUNCTION("""COMPUTED_VALUE"""),"Малина смородина ")</f>
        <v>Малина смородина </v>
      </c>
      <c r="P726" s="18" t="str">
        <f>IFERROR(__xludf.DUMMYFUNCTION("""COMPUTED_VALUE"""),"Черника лайм ")</f>
        <v>Черника лайм </v>
      </c>
      <c r="Q726" s="18" t="str">
        <f>IFERROR(__xludf.DUMMYFUNCTION("""COMPUTED_VALUE"""),"Виноградный чупа чупс")</f>
        <v>Виноградный чупа чупс</v>
      </c>
      <c r="R726" s="18" t="str">
        <f>IFERROR(__xludf.DUMMYFUNCTION("""COMPUTED_VALUE"""),"Киви лайм")</f>
        <v>Киви лайм</v>
      </c>
      <c r="S726" s="18" t="str">
        <f>IFERROR(__xludf.DUMMYFUNCTION("""COMPUTED_VALUE"""),"Ягодный морс")</f>
        <v>Ягодный морс</v>
      </c>
      <c r="T726" s="18" t="str">
        <f>IFERROR(__xludf.DUMMYFUNCTION("""COMPUTED_VALUE"""),"Фруктовый скитлс")</f>
        <v>Фруктовый скитлс</v>
      </c>
      <c r="U726" s="18" t="str">
        <f>IFERROR(__xludf.DUMMYFUNCTION("""COMPUTED_VALUE"""),"черника лимон ")</f>
        <v>черника лимон </v>
      </c>
      <c r="V726" s="18" t="str">
        <f>IFERROR(__xludf.DUMMYFUNCTION("""COMPUTED_VALUE"""),"Вишнёвая бомба")</f>
        <v>Вишнёвая бомба</v>
      </c>
      <c r="W726" s="18" t="str">
        <f>IFERROR(__xludf.DUMMYFUNCTION("""COMPUTED_VALUE"""),"Тропический манго")</f>
        <v>Тропический манго</v>
      </c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</row>
    <row r="727">
      <c r="A727" s="18" t="str">
        <f>IFERROR(__xludf.DUMMYFUNCTION("""COMPUTED_VALUE"""),"Лесные ягоды")</f>
        <v>Лесные ягоды</v>
      </c>
      <c r="B727" s="18" t="str">
        <f>IFERROR(__xludf.DUMMYFUNCTION("""COMPUTED_VALUE"""),"Алоэ виноград ")</f>
        <v>Алоэ виноград </v>
      </c>
      <c r="C727" s="18" t="str">
        <f>IFERROR(__xludf.DUMMYFUNCTION("""COMPUTED_VALUE"""),"Апельсиновый адреналин")</f>
        <v>Апельсиновый адреналин</v>
      </c>
      <c r="D727" s="18" t="str">
        <f>IFERROR(__xludf.DUMMYFUNCTION("""COMPUTED_VALUE"""),"Клюква лайм")</f>
        <v>Клюква лайм</v>
      </c>
      <c r="E727" s="18" t="str">
        <f>IFERROR(__xludf.DUMMYFUNCTION("""COMPUTED_VALUE"""),"Виноградная фанта ")</f>
        <v>Виноградная фанта </v>
      </c>
      <c r="F727" s="18" t="str">
        <f>IFERROR(__xludf.DUMMYFUNCTION("""COMPUTED_VALUE"""),"Зеленый чай лемонграсс")</f>
        <v>Зеленый чай лемонграсс</v>
      </c>
      <c r="G727" s="18" t="str">
        <f>IFERROR(__xludf.DUMMYFUNCTION("""COMPUTED_VALUE"""),"Малина арбуз")</f>
        <v>Малина арбуз</v>
      </c>
      <c r="H727" s="18" t="str">
        <f>IFERROR(__xludf.DUMMYFUNCTION("""COMPUTED_VALUE"""),"Ананас персик")</f>
        <v>Ананас персик</v>
      </c>
      <c r="I727" s="18" t="str">
        <f>IFERROR(__xludf.DUMMYFUNCTION("""COMPUTED_VALUE"""),"Клубничный мохито ")</f>
        <v>Клубничный мохито </v>
      </c>
      <c r="J727" s="18" t="str">
        <f>IFERROR(__xludf.DUMMYFUNCTION("""COMPUTED_VALUE"""),"Яблоко лайм")</f>
        <v>Яблоко лайм</v>
      </c>
      <c r="K727" s="18" t="str">
        <f>IFERROR(__xludf.DUMMYFUNCTION("""COMPUTED_VALUE"""),"Спрайт арбуз лайм ")</f>
        <v>Спрайт арбуз лайм </v>
      </c>
      <c r="L727" s="18" t="str">
        <f>IFERROR(__xludf.DUMMYFUNCTION("""COMPUTED_VALUE"""),"Черничная фанта")</f>
        <v>Черничная фанта</v>
      </c>
      <c r="M727" s="18" t="str">
        <f>IFERROR(__xludf.DUMMYFUNCTION("""COMPUTED_VALUE"""),"Чёрная смородина")</f>
        <v>Чёрная смородина</v>
      </c>
      <c r="N727" s="18" t="str">
        <f>IFERROR(__xludf.DUMMYFUNCTION("""COMPUTED_VALUE"""),"Червячки голубика малина")</f>
        <v>Червячки голубика малина</v>
      </c>
      <c r="O727" s="18" t="str">
        <f>IFERROR(__xludf.DUMMYFUNCTION("""COMPUTED_VALUE"""),"Малина смородина ")</f>
        <v>Малина смородина </v>
      </c>
      <c r="P727" s="18" t="str">
        <f>IFERROR(__xludf.DUMMYFUNCTION("""COMPUTED_VALUE"""),"Черника лайм ")</f>
        <v>Черника лайм </v>
      </c>
      <c r="Q727" s="18" t="str">
        <f>IFERROR(__xludf.DUMMYFUNCTION("""COMPUTED_VALUE"""),"Виноградный чупа чупс")</f>
        <v>Виноградный чупа чупс</v>
      </c>
      <c r="R727" s="18" t="str">
        <f>IFERROR(__xludf.DUMMYFUNCTION("""COMPUTED_VALUE"""),"Киви лайм")</f>
        <v>Киви лайм</v>
      </c>
      <c r="S727" s="18" t="str">
        <f>IFERROR(__xludf.DUMMYFUNCTION("""COMPUTED_VALUE"""),"Ягодный морс")</f>
        <v>Ягодный морс</v>
      </c>
      <c r="T727" s="18" t="str">
        <f>IFERROR(__xludf.DUMMYFUNCTION("""COMPUTED_VALUE"""),"Фруктовый скитлс")</f>
        <v>Фруктовый скитлс</v>
      </c>
      <c r="U727" s="18" t="str">
        <f>IFERROR(__xludf.DUMMYFUNCTION("""COMPUTED_VALUE"""),"черника лимон ")</f>
        <v>черника лимон </v>
      </c>
      <c r="V727" s="18" t="str">
        <f>IFERROR(__xludf.DUMMYFUNCTION("""COMPUTED_VALUE"""),"Вишнёвая бомба")</f>
        <v>Вишнёвая бомба</v>
      </c>
      <c r="W727" s="18" t="str">
        <f>IFERROR(__xludf.DUMMYFUNCTION("""COMPUTED_VALUE"""),"Тропический манго")</f>
        <v>Тропический манго</v>
      </c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</row>
    <row r="728">
      <c r="A728" s="18" t="str">
        <f>IFERROR(__xludf.DUMMYFUNCTION("""COMPUTED_VALUE"""),"Кислый малиново-грейпфрутовый швепс")</f>
        <v>Кислый малиново-грейпфрутовый швепс</v>
      </c>
      <c r="B728" s="18" t="str">
        <f>IFERROR(__xludf.DUMMYFUNCTION("""COMPUTED_VALUE"""),"Ананас апельсин")</f>
        <v>Ананас апельсин</v>
      </c>
      <c r="C728" s="18" t="str">
        <f>IFERROR(__xludf.DUMMYFUNCTION("""COMPUTED_VALUE"""),"Пинаколада")</f>
        <v>Пинаколада</v>
      </c>
      <c r="D728" s="18" t="str">
        <f>IFERROR(__xludf.DUMMYFUNCTION("""COMPUTED_VALUE"""),"Мятный бабл гам")</f>
        <v>Мятный бабл гам</v>
      </c>
      <c r="E728" s="18" t="str">
        <f>IFERROR(__xludf.DUMMYFUNCTION("""COMPUTED_VALUE"""),"Мянго драгонфрут")</f>
        <v>Мянго драгонфрут</v>
      </c>
      <c r="F728" s="18" t="str">
        <f>IFERROR(__xludf.DUMMYFUNCTION("""COMPUTED_VALUE"""),"Клубничная фанта")</f>
        <v>Клубничная фанта</v>
      </c>
      <c r="G728" s="18" t="str">
        <f>IFERROR(__xludf.DUMMYFUNCTION("""COMPUTED_VALUE"""),"Клубничная арбуз")</f>
        <v>Клубничная арбуз</v>
      </c>
      <c r="H728" s="18" t="str">
        <f>IFERROR(__xludf.DUMMYFUNCTION("""COMPUTED_VALUE"""),"Кислый скитлс")</f>
        <v>Кислый скитлс</v>
      </c>
      <c r="I728" s="18" t="str">
        <f>IFERROR(__xludf.DUMMYFUNCTION("""COMPUTED_VALUE"""),"Кислый лайм арбуз")</f>
        <v>Кислый лайм арбуз</v>
      </c>
      <c r="J728" s="18" t="str">
        <f>IFERROR(__xludf.DUMMYFUNCTION("""COMPUTED_VALUE"""),"Тропический банан")</f>
        <v>Тропический банан</v>
      </c>
      <c r="K728" s="18" t="str">
        <f>IFERROR(__xludf.DUMMYFUNCTION("""COMPUTED_VALUE"""),"Яблочный энергетик")</f>
        <v>Яблочный энергетик</v>
      </c>
      <c r="L728" s="18" t="str">
        <f>IFERROR(__xludf.DUMMYFUNCTION("""COMPUTED_VALUE"""),"Барбарисовый лимонад")</f>
        <v>Барбарисовый лимонад</v>
      </c>
      <c r="M728" s="18" t="str">
        <f>IFERROR(__xludf.DUMMYFUNCTION("""COMPUTED_VALUE"""),"Лимонад виноград вишня")</f>
        <v>Лимонад виноград вишня</v>
      </c>
      <c r="N728" s="18" t="str">
        <f>IFERROR(__xludf.DUMMYFUNCTION("""COMPUTED_VALUE"""),"Розовый лимонад")</f>
        <v>Розовый лимонад</v>
      </c>
      <c r="O728" s="18" t="str">
        <f>IFERROR(__xludf.DUMMYFUNCTION("""COMPUTED_VALUE"""),"Двойной манго")</f>
        <v>Двойной манго</v>
      </c>
      <c r="P728" s="18" t="str">
        <f>IFERROR(__xludf.DUMMYFUNCTION("""COMPUTED_VALUE"""),"Лесные ягоды ")</f>
        <v>Лесные ягоды </v>
      </c>
      <c r="Q728" s="18" t="str">
        <f>IFERROR(__xludf.DUMMYFUNCTION("""COMPUTED_VALUE"""),"Ежевика малина ")</f>
        <v>Ежевика малина </v>
      </c>
      <c r="R728" s="18" t="str">
        <f>IFERROR(__xludf.DUMMYFUNCTION("""COMPUTED_VALUE"""),"Смородиновый лимонад")</f>
        <v>Смородиновый лимонад</v>
      </c>
      <c r="S728" s="18" t="str">
        <f>IFERROR(__xludf.DUMMYFUNCTION("""COMPUTED_VALUE"""),"Кола вишня")</f>
        <v>Кола вишня</v>
      </c>
      <c r="T728" s="18" t="str">
        <f>IFERROR(__xludf.DUMMYFUNCTION("""COMPUTED_VALUE"""),"Манго арбуз")</f>
        <v>Манго арбуз</v>
      </c>
      <c r="U728" s="18" t="str">
        <f>IFERROR(__xludf.DUMMYFUNCTION("""COMPUTED_VALUE"""),"Алоэ виноград")</f>
        <v>Алоэ виноград</v>
      </c>
      <c r="V728" s="18" t="str">
        <f>IFERROR(__xludf.DUMMYFUNCTION("""COMPUTED_VALUE"""),"Банан клубника")</f>
        <v>Банан клубника</v>
      </c>
      <c r="W728" s="18" t="str">
        <f>IFERROR(__xludf.DUMMYFUNCTION("""COMPUTED_VALUE"""),"Малиновый мармелад")</f>
        <v>Малиновый мармелад</v>
      </c>
      <c r="X728" s="18" t="str">
        <f>IFERROR(__xludf.DUMMYFUNCTION("""COMPUTED_VALUE"""),"Клубника киви")</f>
        <v>Клубника киви</v>
      </c>
      <c r="Y728" s="18" t="str">
        <f>IFERROR(__xludf.DUMMYFUNCTION("""COMPUTED_VALUE"""),"Клюква лайм")</f>
        <v>Клюква лайм</v>
      </c>
      <c r="Z728" s="18" t="str">
        <f>IFERROR(__xludf.DUMMYFUNCTION("""COMPUTED_VALUE"""),"Гуава ананас")</f>
        <v>Гуава ананас</v>
      </c>
      <c r="AA728" s="18" t="str">
        <f>IFERROR(__xludf.DUMMYFUNCTION("""COMPUTED_VALUE"""),"Морс")</f>
        <v>Морс</v>
      </c>
      <c r="AB728" s="18" t="str">
        <f>IFERROR(__xludf.DUMMYFUNCTION("""COMPUTED_VALUE"""),"Красный апельсин")</f>
        <v>Красный апельсин</v>
      </c>
      <c r="AC728" s="18" t="str">
        <f>IFERROR(__xludf.DUMMYFUNCTION("""COMPUTED_VALUE"""),"Арбузная жвачка")</f>
        <v>Арбузная жвачка</v>
      </c>
      <c r="AD728" s="18" t="str">
        <f>IFERROR(__xludf.DUMMYFUNCTION("""COMPUTED_VALUE"""),"Смородина Виноград")</f>
        <v>Смородина Виноград</v>
      </c>
      <c r="AE728" s="18" t="str">
        <f>IFERROR(__xludf.DUMMYFUNCTION("""COMPUTED_VALUE"""),"Гранатовая Мармелад")</f>
        <v>Гранатовая Мармелад</v>
      </c>
      <c r="AF728" s="18" t="str">
        <f>IFERROR(__xludf.DUMMYFUNCTION("""COMPUTED_VALUE"""),"Яблоко Киви")</f>
        <v>Яблоко Киви</v>
      </c>
      <c r="AG728" s="18" t="str">
        <f>IFERROR(__xludf.DUMMYFUNCTION("""COMPUTED_VALUE"""),"Клубника Ежевика")</f>
        <v>Клубника Ежевика</v>
      </c>
      <c r="AH728" s="18" t="str">
        <f>IFERROR(__xludf.DUMMYFUNCTION("""COMPUTED_VALUE"""),"Клубничный Коктейль")</f>
        <v>Клубничный Коктейль</v>
      </c>
      <c r="AI728" s="18" t="str">
        <f>IFERROR(__xludf.DUMMYFUNCTION("""COMPUTED_VALUE"""),"Клюква Земляника ")</f>
        <v>Клюква Земляника </v>
      </c>
      <c r="AJ728" s="18" t="str">
        <f>IFERROR(__xludf.DUMMYFUNCTION("""COMPUTED_VALUE"""),"Какос Дыня")</f>
        <v>Какос Дыня</v>
      </c>
      <c r="AK728" s="18" t="str">
        <f>IFERROR(__xludf.DUMMYFUNCTION("""COMPUTED_VALUE"""),"Маракуйя мандарин")</f>
        <v>Маракуйя мандарин</v>
      </c>
      <c r="AL728" s="18" t="str">
        <f>IFERROR(__xludf.DUMMYFUNCTION("""COMPUTED_VALUE"""),"Персик кактус")</f>
        <v>Персик кактус</v>
      </c>
      <c r="AM728" s="18" t="str">
        <f>IFERROR(__xludf.DUMMYFUNCTION("""COMPUTED_VALUE"""),"Спрайт")</f>
        <v>Спрайт</v>
      </c>
      <c r="AN728" s="18" t="str">
        <f>IFERROR(__xludf.DUMMYFUNCTION("""COMPUTED_VALUE"""),"Черничная фанта")</f>
        <v>Черничная фанта</v>
      </c>
      <c r="AO728" s="18" t="str">
        <f>IFERROR(__xludf.DUMMYFUNCTION("""COMPUTED_VALUE"""),"Ягодная жвачка")</f>
        <v>Ягодная жвачка</v>
      </c>
      <c r="AP728" s="18" t="str">
        <f>IFERROR(__xludf.DUMMYFUNCTION("""COMPUTED_VALUE"""),"Ягодный энергетик")</f>
        <v>Ягодный энергетик</v>
      </c>
      <c r="AQ728" s="18" t="str">
        <f>IFERROR(__xludf.DUMMYFUNCTION("""COMPUTED_VALUE"""),"Ягодный пунш ")</f>
        <v>Ягодный пунш </v>
      </c>
      <c r="AR728" s="18" t="str">
        <f>IFERROR(__xludf.DUMMYFUNCTION("""COMPUTED_VALUE"""),"Виноградный холс")</f>
        <v>Виноградный холс</v>
      </c>
      <c r="AS728" s="18" t="str">
        <f>IFERROR(__xludf.DUMMYFUNCTION("""COMPUTED_VALUE"""),"Грейпфрут смородина")</f>
        <v>Грейпфрут смородина</v>
      </c>
      <c r="AT728" s="18" t="str">
        <f>IFERROR(__xludf.DUMMYFUNCTION("""COMPUTED_VALUE"""),"Дыня персик")</f>
        <v>Дыня персик</v>
      </c>
      <c r="AU728" s="18" t="str">
        <f>IFERROR(__xludf.DUMMYFUNCTION("""COMPUTED_VALUE"""),"Земляника виноград")</f>
        <v>Земляника виноград</v>
      </c>
      <c r="AV728" s="18" t="str">
        <f>IFERROR(__xludf.DUMMYFUNCTION("""COMPUTED_VALUE"""),"Киви маракуйя гуава")</f>
        <v>Киви маракуйя гуава</v>
      </c>
      <c r="AW728" s="18" t="str">
        <f>IFERROR(__xludf.DUMMYFUNCTION("""COMPUTED_VALUE"""),"Кислые вишнёвые червячки")</f>
        <v>Кислые вишнёвые червячки</v>
      </c>
      <c r="AX728" s="18" t="str">
        <f>IFERROR(__xludf.DUMMYFUNCTION("""COMPUTED_VALUE"""),"Кислые чернично-малиновое червячки")</f>
        <v>Кислые чернично-малиновое червячки</v>
      </c>
    </row>
    <row r="729">
      <c r="A729" s="18" t="str">
        <f>IFERROR(__xludf.DUMMYFUNCTION("""COMPUTED_VALUE"""),"Малина вишня лёд")</f>
        <v>Малина вишня лёд</v>
      </c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</row>
    <row r="730">
      <c r="A730" s="18" t="str">
        <f>IFERROR(__xludf.DUMMYFUNCTION("""COMPUTED_VALUE"""),"Малина вишня лёд")</f>
        <v>Малина вишня лёд</v>
      </c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</row>
    <row r="731">
      <c r="A731" s="18" t="str">
        <f>IFERROR(__xludf.DUMMYFUNCTION("""COMPUTED_VALUE"""),"Ананас киви")</f>
        <v>Ананас киви</v>
      </c>
      <c r="B731" s="18" t="str">
        <f>IFERROR(__xludf.DUMMYFUNCTION("""COMPUTED_VALUE"""),"Арбузный смузи")</f>
        <v>Арбузный смузи</v>
      </c>
      <c r="C731" s="18" t="str">
        <f>IFERROR(__xludf.DUMMYFUNCTION("""COMPUTED_VALUE"""),"Виноградная фанта")</f>
        <v>Виноградная фанта</v>
      </c>
      <c r="D731" s="18" t="str">
        <f>IFERROR(__xludf.DUMMYFUNCTION("""COMPUTED_VALUE"""),"Вишневый морс")</f>
        <v>Вишневый морс</v>
      </c>
      <c r="E731" s="18" t="str">
        <f>IFERROR(__xludf.DUMMYFUNCTION("""COMPUTED_VALUE"""),"Гранатовый мармелад")</f>
        <v>Гранатовый мармелад</v>
      </c>
      <c r="F731" s="18" t="str">
        <f>IFERROR(__xludf.DUMMYFUNCTION("""COMPUTED_VALUE"""),"Грейпфрут киви")</f>
        <v>Грейпфрут киви</v>
      </c>
      <c r="G731" s="18" t="str">
        <f>IFERROR(__xludf.DUMMYFUNCTION("""COMPUTED_VALUE"""),"Ежевика мята")</f>
        <v>Ежевика мята</v>
      </c>
      <c r="H731" s="18" t="str">
        <f>IFERROR(__xludf.DUMMYFUNCTION("""COMPUTED_VALUE"""),"Киви манго")</f>
        <v>Киви манго</v>
      </c>
      <c r="I731" s="18" t="str">
        <f>IFERROR(__xludf.DUMMYFUNCTION("""COMPUTED_VALUE"""),"Клубника манго")</f>
        <v>Клубника манго</v>
      </c>
      <c r="J731" s="18" t="str">
        <f>IFERROR(__xludf.DUMMYFUNCTION("""COMPUTED_VALUE"""),"черника грейфрут ")</f>
        <v>черника грейфрут </v>
      </c>
      <c r="K731" s="18" t="str">
        <f>IFERROR(__xludf.DUMMYFUNCTION("""COMPUTED_VALUE"""),"Малина лайм")</f>
        <v>Малина лайм</v>
      </c>
      <c r="L731" s="18" t="str">
        <f>IFERROR(__xludf.DUMMYFUNCTION("""COMPUTED_VALUE"""),"Манго арбуз ")</f>
        <v>Манго арбуз </v>
      </c>
      <c r="M731" s="18" t="str">
        <f>IFERROR(__xludf.DUMMYFUNCTION("""COMPUTED_VALUE"""),"Малиновый чай с жасмином")</f>
        <v>Малиновый чай с жасмином</v>
      </c>
      <c r="N731" s="18" t="str">
        <f>IFERROR(__xludf.DUMMYFUNCTION("""COMPUTED_VALUE"""),"малина  апельсин ")</f>
        <v>малина  апельсин </v>
      </c>
      <c r="O731" s="18" t="str">
        <f>IFERROR(__xludf.DUMMYFUNCTION("""COMPUTED_VALUE"""),"Манго апельсин")</f>
        <v>Манго апельсин</v>
      </c>
      <c r="P731" s="18" t="str">
        <f>IFERROR(__xludf.DUMMYFUNCTION("""COMPUTED_VALUE"""),"Ред булл")</f>
        <v>Ред булл</v>
      </c>
      <c r="Q731" s="18" t="str">
        <f>IFERROR(__xludf.DUMMYFUNCTION("""COMPUTED_VALUE"""),"Спрайт")</f>
        <v>Спрайт</v>
      </c>
      <c r="R731" s="18" t="str">
        <f>IFERROR(__xludf.DUMMYFUNCTION("""COMPUTED_VALUE"""),"ананас клюква ")</f>
        <v>ананас клюква </v>
      </c>
      <c r="S731" s="18" t="str">
        <f>IFERROR(__xludf.DUMMYFUNCTION("""COMPUTED_VALUE"""),"Тархун")</f>
        <v>Тархун</v>
      </c>
      <c r="T731" s="18" t="str">
        <f>IFERROR(__xludf.DUMMYFUNCTION("""COMPUTED_VALUE"""),"алоэ Виноград ")</f>
        <v>алоэ Виноград </v>
      </c>
      <c r="U731" s="18" t="str">
        <f>IFERROR(__xludf.DUMMYFUNCTION("""COMPUTED_VALUE"""),"Фруктовая жвачка")</f>
        <v>Фруктовая жвачка</v>
      </c>
      <c r="V731" s="18" t="str">
        <f>IFERROR(__xludf.DUMMYFUNCTION("""COMPUTED_VALUE"""),"Холодная кола")</f>
        <v>Холодная кола</v>
      </c>
      <c r="W731" s="18" t="str">
        <f>IFERROR(__xludf.DUMMYFUNCTION("""COMPUTED_VALUE"""),"Черная смородина клюква")</f>
        <v>Черная смородина клюква</v>
      </c>
      <c r="X731" s="18" t="str">
        <f>IFERROR(__xludf.DUMMYFUNCTION("""COMPUTED_VALUE"""),"Черника арбуз")</f>
        <v>Черника арбуз</v>
      </c>
      <c r="Y731" s="18" t="str">
        <f>IFERROR(__xludf.DUMMYFUNCTION("""COMPUTED_VALUE"""),"Яблоко черника")</f>
        <v>Яблоко черника</v>
      </c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</row>
    <row r="732">
      <c r="A732" s="18" t="str">
        <f>IFERROR(__xludf.DUMMYFUNCTION("""COMPUTED_VALUE"""),"Ананас киви")</f>
        <v>Ананас киви</v>
      </c>
      <c r="B732" s="18" t="str">
        <f>IFERROR(__xludf.DUMMYFUNCTION("""COMPUTED_VALUE"""),"Арбузный смузи")</f>
        <v>Арбузный смузи</v>
      </c>
      <c r="C732" s="18" t="str">
        <f>IFERROR(__xludf.DUMMYFUNCTION("""COMPUTED_VALUE"""),"Виноградная фанта")</f>
        <v>Виноградная фанта</v>
      </c>
      <c r="D732" s="18" t="str">
        <f>IFERROR(__xludf.DUMMYFUNCTION("""COMPUTED_VALUE"""),"Вишневый морс")</f>
        <v>Вишневый морс</v>
      </c>
      <c r="E732" s="18" t="str">
        <f>IFERROR(__xludf.DUMMYFUNCTION("""COMPUTED_VALUE"""),"Гранатовый мармелад")</f>
        <v>Гранатовый мармелад</v>
      </c>
      <c r="F732" s="18" t="str">
        <f>IFERROR(__xludf.DUMMYFUNCTION("""COMPUTED_VALUE"""),"Грейпфрут киви")</f>
        <v>Грейпфрут киви</v>
      </c>
      <c r="G732" s="18" t="str">
        <f>IFERROR(__xludf.DUMMYFUNCTION("""COMPUTED_VALUE"""),"Ежевика мята")</f>
        <v>Ежевика мята</v>
      </c>
      <c r="H732" s="18" t="str">
        <f>IFERROR(__xludf.DUMMYFUNCTION("""COMPUTED_VALUE"""),"Киви манго")</f>
        <v>Киви манго</v>
      </c>
      <c r="I732" s="18" t="str">
        <f>IFERROR(__xludf.DUMMYFUNCTION("""COMPUTED_VALUE"""),"Клубника манго")</f>
        <v>Клубника манго</v>
      </c>
      <c r="J732" s="18" t="str">
        <f>IFERROR(__xludf.DUMMYFUNCTION("""COMPUTED_VALUE"""),"черника грейфрут ")</f>
        <v>черника грейфрут </v>
      </c>
      <c r="K732" s="18" t="str">
        <f>IFERROR(__xludf.DUMMYFUNCTION("""COMPUTED_VALUE"""),"Малина лайм")</f>
        <v>Малина лайм</v>
      </c>
      <c r="L732" s="18" t="str">
        <f>IFERROR(__xludf.DUMMYFUNCTION("""COMPUTED_VALUE"""),"Манго арбуз ")</f>
        <v>Манго арбуз </v>
      </c>
      <c r="M732" s="18" t="str">
        <f>IFERROR(__xludf.DUMMYFUNCTION("""COMPUTED_VALUE"""),"Малиновый чай с жасмином")</f>
        <v>Малиновый чай с жасмином</v>
      </c>
      <c r="N732" s="18" t="str">
        <f>IFERROR(__xludf.DUMMYFUNCTION("""COMPUTED_VALUE"""),"малина  апельсин ")</f>
        <v>малина  апельсин </v>
      </c>
      <c r="O732" s="18" t="str">
        <f>IFERROR(__xludf.DUMMYFUNCTION("""COMPUTED_VALUE"""),"Манго апельсин")</f>
        <v>Манго апельсин</v>
      </c>
      <c r="P732" s="18" t="str">
        <f>IFERROR(__xludf.DUMMYFUNCTION("""COMPUTED_VALUE"""),"Ред булл")</f>
        <v>Ред булл</v>
      </c>
      <c r="Q732" s="18" t="str">
        <f>IFERROR(__xludf.DUMMYFUNCTION("""COMPUTED_VALUE"""),"Спрайт")</f>
        <v>Спрайт</v>
      </c>
      <c r="R732" s="18" t="str">
        <f>IFERROR(__xludf.DUMMYFUNCTION("""COMPUTED_VALUE"""),"ананас клюква ")</f>
        <v>ананас клюква </v>
      </c>
      <c r="S732" s="18" t="str">
        <f>IFERROR(__xludf.DUMMYFUNCTION("""COMPUTED_VALUE"""),"Тархун")</f>
        <v>Тархун</v>
      </c>
      <c r="T732" s="18" t="str">
        <f>IFERROR(__xludf.DUMMYFUNCTION("""COMPUTED_VALUE"""),"алоэ Виноград ")</f>
        <v>алоэ Виноград </v>
      </c>
      <c r="U732" s="18" t="str">
        <f>IFERROR(__xludf.DUMMYFUNCTION("""COMPUTED_VALUE"""),"Фруктовая жвачка")</f>
        <v>Фруктовая жвачка</v>
      </c>
      <c r="V732" s="18" t="str">
        <f>IFERROR(__xludf.DUMMYFUNCTION("""COMPUTED_VALUE"""),"Холодная кола")</f>
        <v>Холодная кола</v>
      </c>
      <c r="W732" s="18" t="str">
        <f>IFERROR(__xludf.DUMMYFUNCTION("""COMPUTED_VALUE"""),"Черная смородина клюква")</f>
        <v>Черная смородина клюква</v>
      </c>
      <c r="X732" s="18" t="str">
        <f>IFERROR(__xludf.DUMMYFUNCTION("""COMPUTED_VALUE"""),"Черника арбуз")</f>
        <v>Черника арбуз</v>
      </c>
      <c r="Y732" s="18" t="str">
        <f>IFERROR(__xludf.DUMMYFUNCTION("""COMPUTED_VALUE"""),"Яблоко черника")</f>
        <v>Яблоко черника</v>
      </c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</row>
    <row r="733">
      <c r="A733" s="18" t="str">
        <f>IFERROR(__xludf.DUMMYFUNCTION("""COMPUTED_VALUE"""),"кислая земляника")</f>
        <v>кислая земляника</v>
      </c>
      <c r="B733" s="18" t="str">
        <f>IFERROR(__xludf.DUMMYFUNCTION("""COMPUTED_VALUE"""),"кислая фанта с черникой")</f>
        <v>кислая фанта с черникой</v>
      </c>
      <c r="C733" s="18" t="str">
        <f>IFERROR(__xludf.DUMMYFUNCTION("""COMPUTED_VALUE"""),"кислое харибо с колой и черешней")</f>
        <v>кислое харибо с колой и черешней</v>
      </c>
      <c r="D733" s="18" t="str">
        <f>IFERROR(__xludf.DUMMYFUNCTION("""COMPUTED_VALUE"""),"кислое яблочно клубничная шипучка")</f>
        <v>кислое яблочно клубничная шипучка</v>
      </c>
      <c r="E733" s="18" t="str">
        <f>IFERROR(__xludf.DUMMYFUNCTION("""COMPUTED_VALUE"""),"кислые желатинки маракуйя ананас")</f>
        <v>кислые желатинки маракуйя ананас</v>
      </c>
      <c r="F733" s="18" t="str">
        <f>IFERROR(__xludf.DUMMYFUNCTION("""COMPUTED_VALUE"""),"кислые ленточки маракуя манго")</f>
        <v>кислые ленточки маракуя манго</v>
      </c>
      <c r="G733" s="18" t="str">
        <f>IFERROR(__xludf.DUMMYFUNCTION("""COMPUTED_VALUE"""),"кислые мармеладные ягоды")</f>
        <v>кислые мармеладные ягоды</v>
      </c>
      <c r="H733" s="18" t="str">
        <f>IFERROR(__xludf.DUMMYFUNCTION("""COMPUTED_VALUE"""),"кислый виноград лайм")</f>
        <v>кислый виноград лайм</v>
      </c>
      <c r="I733" s="18" t="str">
        <f>IFERROR(__xludf.DUMMYFUNCTION("""COMPUTED_VALUE"""),"кислый грейпфрут с вишней")</f>
        <v>кислый грейпфрут с вишней</v>
      </c>
      <c r="J733" s="18" t="str">
        <f>IFERROR(__xludf.DUMMYFUNCTION("""COMPUTED_VALUE"""),"кислый леденец виноград киви яблоко")</f>
        <v>кислый леденец виноград киви яблоко</v>
      </c>
      <c r="K733" s="18" t="str">
        <f>IFERROR(__xludf.DUMMYFUNCTION("""COMPUTED_VALUE"""),"кислый лимонад арбуз лайм малина")</f>
        <v>кислый лимонад арбуз лайм малина</v>
      </c>
      <c r="L733" s="18" t="str">
        <f>IFERROR(__xludf.DUMMYFUNCTION("""COMPUTED_VALUE"""),"кислый персик клубника")</f>
        <v>кислый персик клубника</v>
      </c>
      <c r="M733" s="18" t="str">
        <f>IFERROR(__xludf.DUMMYFUNCTION("""COMPUTED_VALUE"""),"кислый яблочно лимонные колечки")</f>
        <v>кислый яблочно лимонные колечки</v>
      </c>
      <c r="N733" s="18" t="str">
        <f>IFERROR(__xludf.DUMMYFUNCTION("""COMPUTED_VALUE"""),"фанта апельсин с кислой малиной")</f>
        <v>фанта апельсин с кислой малиной</v>
      </c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</row>
    <row r="734">
      <c r="A734" s="18" t="str">
        <f>IFERROR(__xludf.DUMMYFUNCTION("""COMPUTED_VALUE"""),"Лесные ягоды")</f>
        <v>Лесные ягоды</v>
      </c>
      <c r="B734" s="18" t="str">
        <f>IFERROR(__xludf.DUMMYFUNCTION("""COMPUTED_VALUE"""),"Алоэ виноград ")</f>
        <v>Алоэ виноград </v>
      </c>
      <c r="C734" s="18" t="str">
        <f>IFERROR(__xludf.DUMMYFUNCTION("""COMPUTED_VALUE"""),"Апельсиновый адреналин")</f>
        <v>Апельсиновый адреналин</v>
      </c>
      <c r="D734" s="18" t="str">
        <f>IFERROR(__xludf.DUMMYFUNCTION("""COMPUTED_VALUE"""),"Клюква лайм")</f>
        <v>Клюква лайм</v>
      </c>
      <c r="E734" s="18" t="str">
        <f>IFERROR(__xludf.DUMMYFUNCTION("""COMPUTED_VALUE"""),"Виноградная фанта ")</f>
        <v>Виноградная фанта </v>
      </c>
      <c r="F734" s="18" t="str">
        <f>IFERROR(__xludf.DUMMYFUNCTION("""COMPUTED_VALUE"""),"Зеленый чай лемонграсс")</f>
        <v>Зеленый чай лемонграсс</v>
      </c>
      <c r="G734" s="18" t="str">
        <f>IFERROR(__xludf.DUMMYFUNCTION("""COMPUTED_VALUE"""),"Малина арбуз")</f>
        <v>Малина арбуз</v>
      </c>
      <c r="H734" s="18" t="str">
        <f>IFERROR(__xludf.DUMMYFUNCTION("""COMPUTED_VALUE"""),"Ананас персик")</f>
        <v>Ананас персик</v>
      </c>
      <c r="I734" s="18" t="str">
        <f>IFERROR(__xludf.DUMMYFUNCTION("""COMPUTED_VALUE"""),"Клубничный мохито ")</f>
        <v>Клубничный мохито </v>
      </c>
      <c r="J734" s="18" t="str">
        <f>IFERROR(__xludf.DUMMYFUNCTION("""COMPUTED_VALUE"""),"Яблоко лайм")</f>
        <v>Яблоко лайм</v>
      </c>
      <c r="K734" s="18" t="str">
        <f>IFERROR(__xludf.DUMMYFUNCTION("""COMPUTED_VALUE"""),"Спрайт арбуз лайм ")</f>
        <v>Спрайт арбуз лайм </v>
      </c>
      <c r="L734" s="18" t="str">
        <f>IFERROR(__xludf.DUMMYFUNCTION("""COMPUTED_VALUE"""),"Черничная фанта")</f>
        <v>Черничная фанта</v>
      </c>
      <c r="M734" s="18" t="str">
        <f>IFERROR(__xludf.DUMMYFUNCTION("""COMPUTED_VALUE"""),"Чёрная смородина")</f>
        <v>Чёрная смородина</v>
      </c>
      <c r="N734" s="18" t="str">
        <f>IFERROR(__xludf.DUMMYFUNCTION("""COMPUTED_VALUE"""),"Червячки голубика малина")</f>
        <v>Червячки голубика малина</v>
      </c>
      <c r="O734" s="18" t="str">
        <f>IFERROR(__xludf.DUMMYFUNCTION("""COMPUTED_VALUE"""),"Малина смородина ")</f>
        <v>Малина смородина </v>
      </c>
      <c r="P734" s="18" t="str">
        <f>IFERROR(__xludf.DUMMYFUNCTION("""COMPUTED_VALUE"""),"Черника лайм ")</f>
        <v>Черника лайм </v>
      </c>
      <c r="Q734" s="18" t="str">
        <f>IFERROR(__xludf.DUMMYFUNCTION("""COMPUTED_VALUE"""),"Виноградный чупа чупс")</f>
        <v>Виноградный чупа чупс</v>
      </c>
      <c r="R734" s="18" t="str">
        <f>IFERROR(__xludf.DUMMYFUNCTION("""COMPUTED_VALUE"""),"Киви лайм")</f>
        <v>Киви лайм</v>
      </c>
      <c r="S734" s="18" t="str">
        <f>IFERROR(__xludf.DUMMYFUNCTION("""COMPUTED_VALUE"""),"Ягодный морс")</f>
        <v>Ягодный морс</v>
      </c>
      <c r="T734" s="18" t="str">
        <f>IFERROR(__xludf.DUMMYFUNCTION("""COMPUTED_VALUE"""),"Фруктовый скитлс")</f>
        <v>Фруктовый скитлс</v>
      </c>
      <c r="U734" s="18" t="str">
        <f>IFERROR(__xludf.DUMMYFUNCTION("""COMPUTED_VALUE"""),"черника лимон ")</f>
        <v>черника лимон </v>
      </c>
      <c r="V734" s="18" t="str">
        <f>IFERROR(__xludf.DUMMYFUNCTION("""COMPUTED_VALUE"""),"Вишнёвая бомба")</f>
        <v>Вишнёвая бомба</v>
      </c>
      <c r="W734" s="18" t="str">
        <f>IFERROR(__xludf.DUMMYFUNCTION("""COMPUTED_VALUE"""),"Тропический манго")</f>
        <v>Тропический манго</v>
      </c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</row>
    <row r="735">
      <c r="A735" s="18" t="str">
        <f>IFERROR(__xludf.DUMMYFUNCTION("""COMPUTED_VALUE"""),"Ананас киви")</f>
        <v>Ананас киви</v>
      </c>
      <c r="B735" s="18" t="str">
        <f>IFERROR(__xludf.DUMMYFUNCTION("""COMPUTED_VALUE"""),"Арбузный смузи")</f>
        <v>Арбузный смузи</v>
      </c>
      <c r="C735" s="18" t="str">
        <f>IFERROR(__xludf.DUMMYFUNCTION("""COMPUTED_VALUE"""),"Виноградная фанта")</f>
        <v>Виноградная фанта</v>
      </c>
      <c r="D735" s="18" t="str">
        <f>IFERROR(__xludf.DUMMYFUNCTION("""COMPUTED_VALUE"""),"Вишневый морс")</f>
        <v>Вишневый морс</v>
      </c>
      <c r="E735" s="18" t="str">
        <f>IFERROR(__xludf.DUMMYFUNCTION("""COMPUTED_VALUE"""),"Гранатовый мармелад")</f>
        <v>Гранатовый мармелад</v>
      </c>
      <c r="F735" s="18" t="str">
        <f>IFERROR(__xludf.DUMMYFUNCTION("""COMPUTED_VALUE"""),"Грейпфрут киви")</f>
        <v>Грейпфрут киви</v>
      </c>
      <c r="G735" s="18" t="str">
        <f>IFERROR(__xludf.DUMMYFUNCTION("""COMPUTED_VALUE"""),"Ежевика мята")</f>
        <v>Ежевика мята</v>
      </c>
      <c r="H735" s="18" t="str">
        <f>IFERROR(__xludf.DUMMYFUNCTION("""COMPUTED_VALUE"""),"Киви манго")</f>
        <v>Киви манго</v>
      </c>
      <c r="I735" s="18" t="str">
        <f>IFERROR(__xludf.DUMMYFUNCTION("""COMPUTED_VALUE"""),"Клубника манго")</f>
        <v>Клубника манго</v>
      </c>
      <c r="J735" s="18" t="str">
        <f>IFERROR(__xludf.DUMMYFUNCTION("""COMPUTED_VALUE"""),"черника грейфрут ")</f>
        <v>черника грейфрут </v>
      </c>
      <c r="K735" s="18" t="str">
        <f>IFERROR(__xludf.DUMMYFUNCTION("""COMPUTED_VALUE"""),"Малина лайм")</f>
        <v>Малина лайм</v>
      </c>
      <c r="L735" s="18" t="str">
        <f>IFERROR(__xludf.DUMMYFUNCTION("""COMPUTED_VALUE"""),"Манго арбуз ")</f>
        <v>Манго арбуз </v>
      </c>
      <c r="M735" s="18" t="str">
        <f>IFERROR(__xludf.DUMMYFUNCTION("""COMPUTED_VALUE"""),"Малиновый чай с жасмином")</f>
        <v>Малиновый чай с жасмином</v>
      </c>
      <c r="N735" s="18" t="str">
        <f>IFERROR(__xludf.DUMMYFUNCTION("""COMPUTED_VALUE"""),"малина  апельсин ")</f>
        <v>малина  апельсин </v>
      </c>
      <c r="O735" s="18" t="str">
        <f>IFERROR(__xludf.DUMMYFUNCTION("""COMPUTED_VALUE"""),"Манго апельсин")</f>
        <v>Манго апельсин</v>
      </c>
      <c r="P735" s="18" t="str">
        <f>IFERROR(__xludf.DUMMYFUNCTION("""COMPUTED_VALUE"""),"Ред булл")</f>
        <v>Ред булл</v>
      </c>
      <c r="Q735" s="18" t="str">
        <f>IFERROR(__xludf.DUMMYFUNCTION("""COMPUTED_VALUE"""),"Спрайт")</f>
        <v>Спрайт</v>
      </c>
      <c r="R735" s="18" t="str">
        <f>IFERROR(__xludf.DUMMYFUNCTION("""COMPUTED_VALUE"""),"ананас клюква ")</f>
        <v>ананас клюква </v>
      </c>
      <c r="S735" s="18" t="str">
        <f>IFERROR(__xludf.DUMMYFUNCTION("""COMPUTED_VALUE"""),"Тархун")</f>
        <v>Тархун</v>
      </c>
      <c r="T735" s="18" t="str">
        <f>IFERROR(__xludf.DUMMYFUNCTION("""COMPUTED_VALUE"""),"алоэ Виноград ")</f>
        <v>алоэ Виноград </v>
      </c>
      <c r="U735" s="18" t="str">
        <f>IFERROR(__xludf.DUMMYFUNCTION("""COMPUTED_VALUE"""),"Фруктовая жвачка")</f>
        <v>Фруктовая жвачка</v>
      </c>
      <c r="V735" s="18" t="str">
        <f>IFERROR(__xludf.DUMMYFUNCTION("""COMPUTED_VALUE"""),"Холодная кола")</f>
        <v>Холодная кола</v>
      </c>
      <c r="W735" s="18" t="str">
        <f>IFERROR(__xludf.DUMMYFUNCTION("""COMPUTED_VALUE"""),"Черная смородина клюква")</f>
        <v>Черная смородина клюква</v>
      </c>
      <c r="X735" s="18" t="str">
        <f>IFERROR(__xludf.DUMMYFUNCTION("""COMPUTED_VALUE"""),"Черника арбуз")</f>
        <v>Черника арбуз</v>
      </c>
      <c r="Y735" s="18" t="str">
        <f>IFERROR(__xludf.DUMMYFUNCTION("""COMPUTED_VALUE"""),"Яблоко черника")</f>
        <v>Яблоко черника</v>
      </c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</row>
    <row r="736">
      <c r="A736" s="18" t="str">
        <f>IFERROR(__xludf.DUMMYFUNCTION("""COMPUTED_VALUE"""),"Ананас киви")</f>
        <v>Ананас киви</v>
      </c>
      <c r="B736" s="18" t="str">
        <f>IFERROR(__xludf.DUMMYFUNCTION("""COMPUTED_VALUE"""),"Арбузный смузи")</f>
        <v>Арбузный смузи</v>
      </c>
      <c r="C736" s="18" t="str">
        <f>IFERROR(__xludf.DUMMYFUNCTION("""COMPUTED_VALUE"""),"Виноградная фанта")</f>
        <v>Виноградная фанта</v>
      </c>
      <c r="D736" s="18" t="str">
        <f>IFERROR(__xludf.DUMMYFUNCTION("""COMPUTED_VALUE"""),"Вишневый морс")</f>
        <v>Вишневый морс</v>
      </c>
      <c r="E736" s="18" t="str">
        <f>IFERROR(__xludf.DUMMYFUNCTION("""COMPUTED_VALUE"""),"Гранатовый мармелад")</f>
        <v>Гранатовый мармелад</v>
      </c>
      <c r="F736" s="18" t="str">
        <f>IFERROR(__xludf.DUMMYFUNCTION("""COMPUTED_VALUE"""),"Грейпфрут киви")</f>
        <v>Грейпфрут киви</v>
      </c>
      <c r="G736" s="18" t="str">
        <f>IFERROR(__xludf.DUMMYFUNCTION("""COMPUTED_VALUE"""),"Ежевика мята")</f>
        <v>Ежевика мята</v>
      </c>
      <c r="H736" s="18" t="str">
        <f>IFERROR(__xludf.DUMMYFUNCTION("""COMPUTED_VALUE"""),"Киви манго")</f>
        <v>Киви манго</v>
      </c>
      <c r="I736" s="18" t="str">
        <f>IFERROR(__xludf.DUMMYFUNCTION("""COMPUTED_VALUE"""),"Клубника манго")</f>
        <v>Клубника манго</v>
      </c>
      <c r="J736" s="18" t="str">
        <f>IFERROR(__xludf.DUMMYFUNCTION("""COMPUTED_VALUE"""),"черника грейфрут ")</f>
        <v>черника грейфрут </v>
      </c>
      <c r="K736" s="18" t="str">
        <f>IFERROR(__xludf.DUMMYFUNCTION("""COMPUTED_VALUE"""),"Малина лайм")</f>
        <v>Малина лайм</v>
      </c>
      <c r="L736" s="18" t="str">
        <f>IFERROR(__xludf.DUMMYFUNCTION("""COMPUTED_VALUE"""),"Манго арбуз ")</f>
        <v>Манго арбуз </v>
      </c>
      <c r="M736" s="18" t="str">
        <f>IFERROR(__xludf.DUMMYFUNCTION("""COMPUTED_VALUE"""),"Малиновый чай с жасмином")</f>
        <v>Малиновый чай с жасмином</v>
      </c>
      <c r="N736" s="18" t="str">
        <f>IFERROR(__xludf.DUMMYFUNCTION("""COMPUTED_VALUE"""),"малина  апельсин ")</f>
        <v>малина  апельсин </v>
      </c>
      <c r="O736" s="18" t="str">
        <f>IFERROR(__xludf.DUMMYFUNCTION("""COMPUTED_VALUE"""),"Манго апельсин")</f>
        <v>Манго апельсин</v>
      </c>
      <c r="P736" s="18" t="str">
        <f>IFERROR(__xludf.DUMMYFUNCTION("""COMPUTED_VALUE"""),"Ред булл")</f>
        <v>Ред булл</v>
      </c>
      <c r="Q736" s="18" t="str">
        <f>IFERROR(__xludf.DUMMYFUNCTION("""COMPUTED_VALUE"""),"Спрайт")</f>
        <v>Спрайт</v>
      </c>
      <c r="R736" s="18" t="str">
        <f>IFERROR(__xludf.DUMMYFUNCTION("""COMPUTED_VALUE"""),"ананас клюква ")</f>
        <v>ананас клюква </v>
      </c>
      <c r="S736" s="18" t="str">
        <f>IFERROR(__xludf.DUMMYFUNCTION("""COMPUTED_VALUE"""),"Тархун")</f>
        <v>Тархун</v>
      </c>
      <c r="T736" s="18" t="str">
        <f>IFERROR(__xludf.DUMMYFUNCTION("""COMPUTED_VALUE"""),"алоэ Виноград ")</f>
        <v>алоэ Виноград </v>
      </c>
      <c r="U736" s="18" t="str">
        <f>IFERROR(__xludf.DUMMYFUNCTION("""COMPUTED_VALUE"""),"Фруктовая жвачка")</f>
        <v>Фруктовая жвачка</v>
      </c>
      <c r="V736" s="18" t="str">
        <f>IFERROR(__xludf.DUMMYFUNCTION("""COMPUTED_VALUE"""),"Холодная кола")</f>
        <v>Холодная кола</v>
      </c>
      <c r="W736" s="18" t="str">
        <f>IFERROR(__xludf.DUMMYFUNCTION("""COMPUTED_VALUE"""),"Черная смородина клюква")</f>
        <v>Черная смородина клюква</v>
      </c>
      <c r="X736" s="18" t="str">
        <f>IFERROR(__xludf.DUMMYFUNCTION("""COMPUTED_VALUE"""),"Черника арбуз")</f>
        <v>Черника арбуз</v>
      </c>
      <c r="Y736" s="18" t="str">
        <f>IFERROR(__xludf.DUMMYFUNCTION("""COMPUTED_VALUE"""),"Яблоко черника")</f>
        <v>Яблоко черника</v>
      </c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</row>
    <row r="737">
      <c r="A737" s="18" t="str">
        <f>IFERROR(__xludf.DUMMYFUNCTION("""COMPUTED_VALUE"""),"кислая земляника")</f>
        <v>кислая земляника</v>
      </c>
      <c r="B737" s="18" t="str">
        <f>IFERROR(__xludf.DUMMYFUNCTION("""COMPUTED_VALUE"""),"кислая фанта с черникой")</f>
        <v>кислая фанта с черникой</v>
      </c>
      <c r="C737" s="18" t="str">
        <f>IFERROR(__xludf.DUMMYFUNCTION("""COMPUTED_VALUE"""),"кислое харибо с колой и черешней")</f>
        <v>кислое харибо с колой и черешней</v>
      </c>
      <c r="D737" s="18" t="str">
        <f>IFERROR(__xludf.DUMMYFUNCTION("""COMPUTED_VALUE"""),"кислое яблочно клубничная шипучка")</f>
        <v>кислое яблочно клубничная шипучка</v>
      </c>
      <c r="E737" s="18" t="str">
        <f>IFERROR(__xludf.DUMMYFUNCTION("""COMPUTED_VALUE"""),"кислые желатинки маракуйя ананас")</f>
        <v>кислые желатинки маракуйя ананас</v>
      </c>
      <c r="F737" s="18" t="str">
        <f>IFERROR(__xludf.DUMMYFUNCTION("""COMPUTED_VALUE"""),"кислые ленточки маракуя манго")</f>
        <v>кислые ленточки маракуя манго</v>
      </c>
      <c r="G737" s="18" t="str">
        <f>IFERROR(__xludf.DUMMYFUNCTION("""COMPUTED_VALUE"""),"кислые мармеладные ягоды")</f>
        <v>кислые мармеладные ягоды</v>
      </c>
      <c r="H737" s="18" t="str">
        <f>IFERROR(__xludf.DUMMYFUNCTION("""COMPUTED_VALUE"""),"кислый виноград лайм")</f>
        <v>кислый виноград лайм</v>
      </c>
      <c r="I737" s="18" t="str">
        <f>IFERROR(__xludf.DUMMYFUNCTION("""COMPUTED_VALUE"""),"кислый грейпфрут с вишней")</f>
        <v>кислый грейпфрут с вишней</v>
      </c>
      <c r="J737" s="18" t="str">
        <f>IFERROR(__xludf.DUMMYFUNCTION("""COMPUTED_VALUE"""),"кислый леденец виноград киви яблоко")</f>
        <v>кислый леденец виноград киви яблоко</v>
      </c>
      <c r="K737" s="18" t="str">
        <f>IFERROR(__xludf.DUMMYFUNCTION("""COMPUTED_VALUE"""),"кислый лимонад арбуз лайм малина")</f>
        <v>кислый лимонад арбуз лайм малина</v>
      </c>
      <c r="L737" s="18" t="str">
        <f>IFERROR(__xludf.DUMMYFUNCTION("""COMPUTED_VALUE"""),"кислый персик клубника")</f>
        <v>кислый персик клубника</v>
      </c>
      <c r="M737" s="18" t="str">
        <f>IFERROR(__xludf.DUMMYFUNCTION("""COMPUTED_VALUE"""),"кислый яблочно лимонные колечки")</f>
        <v>кислый яблочно лимонные колечки</v>
      </c>
      <c r="N737" s="18" t="str">
        <f>IFERROR(__xludf.DUMMYFUNCTION("""COMPUTED_VALUE"""),"фанта апельсин с кислой малиной")</f>
        <v>фанта апельсин с кислой малиной</v>
      </c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</row>
    <row r="738">
      <c r="A738" s="18" t="str">
        <f>IFERROR(__xludf.DUMMYFUNCTION("""COMPUTED_VALUE"""),"кислая земляника")</f>
        <v>кислая земляника</v>
      </c>
      <c r="B738" s="18" t="str">
        <f>IFERROR(__xludf.DUMMYFUNCTION("""COMPUTED_VALUE"""),"кислая фанта с черникой")</f>
        <v>кислая фанта с черникой</v>
      </c>
      <c r="C738" s="18" t="str">
        <f>IFERROR(__xludf.DUMMYFUNCTION("""COMPUTED_VALUE"""),"кислое харибо с колой и черешней")</f>
        <v>кислое харибо с колой и черешней</v>
      </c>
      <c r="D738" s="18" t="str">
        <f>IFERROR(__xludf.DUMMYFUNCTION("""COMPUTED_VALUE"""),"кислое яблочно клубничная шипучка")</f>
        <v>кислое яблочно клубничная шипучка</v>
      </c>
      <c r="E738" s="18" t="str">
        <f>IFERROR(__xludf.DUMMYFUNCTION("""COMPUTED_VALUE"""),"кислые желатинки маракуйя ананас")</f>
        <v>кислые желатинки маракуйя ананас</v>
      </c>
      <c r="F738" s="18" t="str">
        <f>IFERROR(__xludf.DUMMYFUNCTION("""COMPUTED_VALUE"""),"кислые ленточки маракуя манго")</f>
        <v>кислые ленточки маракуя манго</v>
      </c>
      <c r="G738" s="18" t="str">
        <f>IFERROR(__xludf.DUMMYFUNCTION("""COMPUTED_VALUE"""),"кислые мармеладные ягоды")</f>
        <v>кислые мармеладные ягоды</v>
      </c>
      <c r="H738" s="18" t="str">
        <f>IFERROR(__xludf.DUMMYFUNCTION("""COMPUTED_VALUE"""),"кислый виноград лайм")</f>
        <v>кислый виноград лайм</v>
      </c>
      <c r="I738" s="18" t="str">
        <f>IFERROR(__xludf.DUMMYFUNCTION("""COMPUTED_VALUE"""),"кислый грейпфрут с вишней")</f>
        <v>кислый грейпфрут с вишней</v>
      </c>
      <c r="J738" s="18" t="str">
        <f>IFERROR(__xludf.DUMMYFUNCTION("""COMPUTED_VALUE"""),"кислый леденец виноград киви яблоко")</f>
        <v>кислый леденец виноград киви яблоко</v>
      </c>
      <c r="K738" s="18" t="str">
        <f>IFERROR(__xludf.DUMMYFUNCTION("""COMPUTED_VALUE"""),"кислый лимонад арбуз лайм малина")</f>
        <v>кислый лимонад арбуз лайм малина</v>
      </c>
      <c r="L738" s="18" t="str">
        <f>IFERROR(__xludf.DUMMYFUNCTION("""COMPUTED_VALUE"""),"кислый персик клубника")</f>
        <v>кислый персик клубника</v>
      </c>
      <c r="M738" s="18" t="str">
        <f>IFERROR(__xludf.DUMMYFUNCTION("""COMPUTED_VALUE"""),"кислый яблочно лимонные колечки")</f>
        <v>кислый яблочно лимонные колечки</v>
      </c>
      <c r="N738" s="18" t="str">
        <f>IFERROR(__xludf.DUMMYFUNCTION("""COMPUTED_VALUE"""),"фанта апельсин с кислой малиной")</f>
        <v>фанта апельсин с кислой малиной</v>
      </c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</row>
    <row r="739">
      <c r="A739" s="18" t="str">
        <f>IFERROR(__xludf.DUMMYFUNCTION("""COMPUTED_VALUE"""),"Кислый малиново-грейпфрутовый швепс")</f>
        <v>Кислый малиново-грейпфрутовый швепс</v>
      </c>
      <c r="B739" s="18" t="str">
        <f>IFERROR(__xludf.DUMMYFUNCTION("""COMPUTED_VALUE"""),"Ананас апельсин")</f>
        <v>Ананас апельсин</v>
      </c>
      <c r="C739" s="18" t="str">
        <f>IFERROR(__xludf.DUMMYFUNCTION("""COMPUTED_VALUE"""),"Пинаколада")</f>
        <v>Пинаколада</v>
      </c>
      <c r="D739" s="18" t="str">
        <f>IFERROR(__xludf.DUMMYFUNCTION("""COMPUTED_VALUE"""),"Мятный бабл гам")</f>
        <v>Мятный бабл гам</v>
      </c>
      <c r="E739" s="18" t="str">
        <f>IFERROR(__xludf.DUMMYFUNCTION("""COMPUTED_VALUE"""),"Мянго драгонфрут")</f>
        <v>Мянго драгонфрут</v>
      </c>
      <c r="F739" s="18" t="str">
        <f>IFERROR(__xludf.DUMMYFUNCTION("""COMPUTED_VALUE"""),"Клубничная фанта")</f>
        <v>Клубничная фанта</v>
      </c>
      <c r="G739" s="18" t="str">
        <f>IFERROR(__xludf.DUMMYFUNCTION("""COMPUTED_VALUE"""),"Клубничная арбуз")</f>
        <v>Клубничная арбуз</v>
      </c>
      <c r="H739" s="18" t="str">
        <f>IFERROR(__xludf.DUMMYFUNCTION("""COMPUTED_VALUE"""),"Кислый скитлс")</f>
        <v>Кислый скитлс</v>
      </c>
      <c r="I739" s="18" t="str">
        <f>IFERROR(__xludf.DUMMYFUNCTION("""COMPUTED_VALUE"""),"Кислый лайм арбуз")</f>
        <v>Кислый лайм арбуз</v>
      </c>
      <c r="J739" s="18" t="str">
        <f>IFERROR(__xludf.DUMMYFUNCTION("""COMPUTED_VALUE"""),"Тропический банан")</f>
        <v>Тропический банан</v>
      </c>
      <c r="K739" s="18" t="str">
        <f>IFERROR(__xludf.DUMMYFUNCTION("""COMPUTED_VALUE"""),"Яблочный энергетик")</f>
        <v>Яблочный энергетик</v>
      </c>
      <c r="L739" s="18" t="str">
        <f>IFERROR(__xludf.DUMMYFUNCTION("""COMPUTED_VALUE"""),"Барбарисовый лимонад")</f>
        <v>Барбарисовый лимонад</v>
      </c>
      <c r="M739" s="18" t="str">
        <f>IFERROR(__xludf.DUMMYFUNCTION("""COMPUTED_VALUE"""),"Лимонад виноград вишня")</f>
        <v>Лимонад виноград вишня</v>
      </c>
      <c r="N739" s="18" t="str">
        <f>IFERROR(__xludf.DUMMYFUNCTION("""COMPUTED_VALUE"""),"Розовый лимонад")</f>
        <v>Розовый лимонад</v>
      </c>
      <c r="O739" s="18" t="str">
        <f>IFERROR(__xludf.DUMMYFUNCTION("""COMPUTED_VALUE"""),"Двойной манго")</f>
        <v>Двойной манго</v>
      </c>
      <c r="P739" s="18" t="str">
        <f>IFERROR(__xludf.DUMMYFUNCTION("""COMPUTED_VALUE"""),"Лесные ягоды ")</f>
        <v>Лесные ягоды </v>
      </c>
      <c r="Q739" s="18" t="str">
        <f>IFERROR(__xludf.DUMMYFUNCTION("""COMPUTED_VALUE"""),"Ежевика малина ")</f>
        <v>Ежевика малина </v>
      </c>
      <c r="R739" s="18" t="str">
        <f>IFERROR(__xludf.DUMMYFUNCTION("""COMPUTED_VALUE"""),"Смородиновый лимонад")</f>
        <v>Смородиновый лимонад</v>
      </c>
      <c r="S739" s="18" t="str">
        <f>IFERROR(__xludf.DUMMYFUNCTION("""COMPUTED_VALUE"""),"Кола вишня")</f>
        <v>Кола вишня</v>
      </c>
      <c r="T739" s="18" t="str">
        <f>IFERROR(__xludf.DUMMYFUNCTION("""COMPUTED_VALUE"""),"Манго арбуз")</f>
        <v>Манго арбуз</v>
      </c>
      <c r="U739" s="18" t="str">
        <f>IFERROR(__xludf.DUMMYFUNCTION("""COMPUTED_VALUE"""),"Алоэ виноград")</f>
        <v>Алоэ виноград</v>
      </c>
      <c r="V739" s="18" t="str">
        <f>IFERROR(__xludf.DUMMYFUNCTION("""COMPUTED_VALUE"""),"Банан клубника")</f>
        <v>Банан клубника</v>
      </c>
      <c r="W739" s="18" t="str">
        <f>IFERROR(__xludf.DUMMYFUNCTION("""COMPUTED_VALUE"""),"Малиновый мармелад")</f>
        <v>Малиновый мармелад</v>
      </c>
      <c r="X739" s="18" t="str">
        <f>IFERROR(__xludf.DUMMYFUNCTION("""COMPUTED_VALUE"""),"Клубника киви")</f>
        <v>Клубника киви</v>
      </c>
      <c r="Y739" s="18" t="str">
        <f>IFERROR(__xludf.DUMMYFUNCTION("""COMPUTED_VALUE"""),"Клюква лайм")</f>
        <v>Клюква лайм</v>
      </c>
      <c r="Z739" s="18" t="str">
        <f>IFERROR(__xludf.DUMMYFUNCTION("""COMPUTED_VALUE"""),"Гуава ананас")</f>
        <v>Гуава ананас</v>
      </c>
      <c r="AA739" s="18" t="str">
        <f>IFERROR(__xludf.DUMMYFUNCTION("""COMPUTED_VALUE"""),"Морс")</f>
        <v>Морс</v>
      </c>
      <c r="AB739" s="18" t="str">
        <f>IFERROR(__xludf.DUMMYFUNCTION("""COMPUTED_VALUE"""),"Красный апельсин")</f>
        <v>Красный апельсин</v>
      </c>
      <c r="AC739" s="18" t="str">
        <f>IFERROR(__xludf.DUMMYFUNCTION("""COMPUTED_VALUE"""),"Арбузная жвачка")</f>
        <v>Арбузная жвачка</v>
      </c>
      <c r="AD739" s="18" t="str">
        <f>IFERROR(__xludf.DUMMYFUNCTION("""COMPUTED_VALUE"""),"Смородина Виноград")</f>
        <v>Смородина Виноград</v>
      </c>
      <c r="AE739" s="18" t="str">
        <f>IFERROR(__xludf.DUMMYFUNCTION("""COMPUTED_VALUE"""),"Гранатовая Мармелад")</f>
        <v>Гранатовая Мармелад</v>
      </c>
      <c r="AF739" s="18" t="str">
        <f>IFERROR(__xludf.DUMMYFUNCTION("""COMPUTED_VALUE"""),"Яблоко Киви")</f>
        <v>Яблоко Киви</v>
      </c>
      <c r="AG739" s="18" t="str">
        <f>IFERROR(__xludf.DUMMYFUNCTION("""COMPUTED_VALUE"""),"Клубника Ежевика")</f>
        <v>Клубника Ежевика</v>
      </c>
      <c r="AH739" s="18" t="str">
        <f>IFERROR(__xludf.DUMMYFUNCTION("""COMPUTED_VALUE"""),"Клубничный Коктейль")</f>
        <v>Клубничный Коктейль</v>
      </c>
      <c r="AI739" s="18" t="str">
        <f>IFERROR(__xludf.DUMMYFUNCTION("""COMPUTED_VALUE"""),"Клюква Земляника ")</f>
        <v>Клюква Земляника </v>
      </c>
      <c r="AJ739" s="18" t="str">
        <f>IFERROR(__xludf.DUMMYFUNCTION("""COMPUTED_VALUE"""),"Какос Дыня")</f>
        <v>Какос Дыня</v>
      </c>
      <c r="AK739" s="18" t="str">
        <f>IFERROR(__xludf.DUMMYFUNCTION("""COMPUTED_VALUE"""),"Маракуйя мандарин")</f>
        <v>Маракуйя мандарин</v>
      </c>
      <c r="AL739" s="18" t="str">
        <f>IFERROR(__xludf.DUMMYFUNCTION("""COMPUTED_VALUE"""),"Персик кактус")</f>
        <v>Персик кактус</v>
      </c>
      <c r="AM739" s="18" t="str">
        <f>IFERROR(__xludf.DUMMYFUNCTION("""COMPUTED_VALUE"""),"Спрайт")</f>
        <v>Спрайт</v>
      </c>
      <c r="AN739" s="18" t="str">
        <f>IFERROR(__xludf.DUMMYFUNCTION("""COMPUTED_VALUE"""),"Черничная фанта")</f>
        <v>Черничная фанта</v>
      </c>
      <c r="AO739" s="18" t="str">
        <f>IFERROR(__xludf.DUMMYFUNCTION("""COMPUTED_VALUE"""),"Ягодная жвачка")</f>
        <v>Ягодная жвачка</v>
      </c>
      <c r="AP739" s="18" t="str">
        <f>IFERROR(__xludf.DUMMYFUNCTION("""COMPUTED_VALUE"""),"Ягодный энергетик")</f>
        <v>Ягодный энергетик</v>
      </c>
      <c r="AQ739" s="18" t="str">
        <f>IFERROR(__xludf.DUMMYFUNCTION("""COMPUTED_VALUE"""),"Ягодный пунш ")</f>
        <v>Ягодный пунш </v>
      </c>
      <c r="AR739" s="18" t="str">
        <f>IFERROR(__xludf.DUMMYFUNCTION("""COMPUTED_VALUE"""),"Виноградный холс")</f>
        <v>Виноградный холс</v>
      </c>
      <c r="AS739" s="18" t="str">
        <f>IFERROR(__xludf.DUMMYFUNCTION("""COMPUTED_VALUE"""),"Грейпфрут смородина")</f>
        <v>Грейпфрут смородина</v>
      </c>
      <c r="AT739" s="18" t="str">
        <f>IFERROR(__xludf.DUMMYFUNCTION("""COMPUTED_VALUE"""),"Дыня персик")</f>
        <v>Дыня персик</v>
      </c>
      <c r="AU739" s="18" t="str">
        <f>IFERROR(__xludf.DUMMYFUNCTION("""COMPUTED_VALUE"""),"Земляника виноград")</f>
        <v>Земляника виноград</v>
      </c>
      <c r="AV739" s="18" t="str">
        <f>IFERROR(__xludf.DUMMYFUNCTION("""COMPUTED_VALUE"""),"Киви маракуйя гуава")</f>
        <v>Киви маракуйя гуава</v>
      </c>
      <c r="AW739" s="18" t="str">
        <f>IFERROR(__xludf.DUMMYFUNCTION("""COMPUTED_VALUE"""),"Кислые вишнёвые червячки")</f>
        <v>Кислые вишнёвые червячки</v>
      </c>
      <c r="AX739" s="18" t="str">
        <f>IFERROR(__xludf.DUMMYFUNCTION("""COMPUTED_VALUE"""),"Кислые чернично-малиновое червячки")</f>
        <v>Кислые чернично-малиновое червячки</v>
      </c>
    </row>
    <row r="740">
      <c r="A740" s="18" t="str">
        <f>IFERROR(__xludf.DUMMYFUNCTION("""COMPUTED_VALUE"""),"0.4")</f>
        <v>0.4</v>
      </c>
      <c r="B740" s="18" t="str">
        <f>IFERROR(__xludf.DUMMYFUNCTION("""COMPUTED_VALUE"""),"0.6")</f>
        <v>0.6</v>
      </c>
      <c r="C740" s="18" t="str">
        <f>IFERROR(__xludf.DUMMYFUNCTION("""COMPUTED_VALUE"""),"0.7")</f>
        <v>0.7</v>
      </c>
      <c r="D740" s="18" t="str">
        <f>IFERROR(__xludf.DUMMYFUNCTION("""COMPUTED_VALUE"""),"0.8")</f>
        <v>0.8</v>
      </c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</row>
    <row r="741">
      <c r="A741" s="18" t="str">
        <f>IFERROR(__xludf.DUMMYFUNCTION("""COMPUTED_VALUE"""),"Кислый малиново-грейпфрутовый швепс")</f>
        <v>Кислый малиново-грейпфрутовый швепс</v>
      </c>
      <c r="B741" s="18" t="str">
        <f>IFERROR(__xludf.DUMMYFUNCTION("""COMPUTED_VALUE"""),"Ананас апельсин")</f>
        <v>Ананас апельсин</v>
      </c>
      <c r="C741" s="18" t="str">
        <f>IFERROR(__xludf.DUMMYFUNCTION("""COMPUTED_VALUE"""),"Пинаколада")</f>
        <v>Пинаколада</v>
      </c>
      <c r="D741" s="18" t="str">
        <f>IFERROR(__xludf.DUMMYFUNCTION("""COMPUTED_VALUE"""),"Мятный бабл гам")</f>
        <v>Мятный бабл гам</v>
      </c>
      <c r="E741" s="18" t="str">
        <f>IFERROR(__xludf.DUMMYFUNCTION("""COMPUTED_VALUE"""),"Мянго драгонфрут")</f>
        <v>Мянго драгонфрут</v>
      </c>
      <c r="F741" s="18" t="str">
        <f>IFERROR(__xludf.DUMMYFUNCTION("""COMPUTED_VALUE"""),"Клубничная фанта")</f>
        <v>Клубничная фанта</v>
      </c>
      <c r="G741" s="18" t="str">
        <f>IFERROR(__xludf.DUMMYFUNCTION("""COMPUTED_VALUE"""),"Клубничная арбуз")</f>
        <v>Клубничная арбуз</v>
      </c>
      <c r="H741" s="18" t="str">
        <f>IFERROR(__xludf.DUMMYFUNCTION("""COMPUTED_VALUE"""),"Кислый скитлс")</f>
        <v>Кислый скитлс</v>
      </c>
      <c r="I741" s="18" t="str">
        <f>IFERROR(__xludf.DUMMYFUNCTION("""COMPUTED_VALUE"""),"Кислый лайм арбуз")</f>
        <v>Кислый лайм арбуз</v>
      </c>
      <c r="J741" s="18" t="str">
        <f>IFERROR(__xludf.DUMMYFUNCTION("""COMPUTED_VALUE"""),"Тропический банан")</f>
        <v>Тропический банан</v>
      </c>
      <c r="K741" s="18" t="str">
        <f>IFERROR(__xludf.DUMMYFUNCTION("""COMPUTED_VALUE"""),"Яблочный энергетик")</f>
        <v>Яблочный энергетик</v>
      </c>
      <c r="L741" s="18" t="str">
        <f>IFERROR(__xludf.DUMMYFUNCTION("""COMPUTED_VALUE"""),"Барбарисовый лимонад")</f>
        <v>Барбарисовый лимонад</v>
      </c>
      <c r="M741" s="18" t="str">
        <f>IFERROR(__xludf.DUMMYFUNCTION("""COMPUTED_VALUE"""),"Лимонад виноград вишня")</f>
        <v>Лимонад виноград вишня</v>
      </c>
      <c r="N741" s="18" t="str">
        <f>IFERROR(__xludf.DUMMYFUNCTION("""COMPUTED_VALUE"""),"Розовый лимонад")</f>
        <v>Розовый лимонад</v>
      </c>
      <c r="O741" s="18" t="str">
        <f>IFERROR(__xludf.DUMMYFUNCTION("""COMPUTED_VALUE"""),"Двойной манго")</f>
        <v>Двойной манго</v>
      </c>
      <c r="P741" s="18" t="str">
        <f>IFERROR(__xludf.DUMMYFUNCTION("""COMPUTED_VALUE"""),"Лесные ягоды ")</f>
        <v>Лесные ягоды </v>
      </c>
      <c r="Q741" s="18" t="str">
        <f>IFERROR(__xludf.DUMMYFUNCTION("""COMPUTED_VALUE"""),"Ежевика малина ")</f>
        <v>Ежевика малина </v>
      </c>
      <c r="R741" s="18" t="str">
        <f>IFERROR(__xludf.DUMMYFUNCTION("""COMPUTED_VALUE"""),"Смородиновый лимонад")</f>
        <v>Смородиновый лимонад</v>
      </c>
      <c r="S741" s="18" t="str">
        <f>IFERROR(__xludf.DUMMYFUNCTION("""COMPUTED_VALUE"""),"Кола вишня")</f>
        <v>Кола вишня</v>
      </c>
      <c r="T741" s="18" t="str">
        <f>IFERROR(__xludf.DUMMYFUNCTION("""COMPUTED_VALUE"""),"Манго арбуз")</f>
        <v>Манго арбуз</v>
      </c>
      <c r="U741" s="18" t="str">
        <f>IFERROR(__xludf.DUMMYFUNCTION("""COMPUTED_VALUE"""),"Алоэ виноград")</f>
        <v>Алоэ виноград</v>
      </c>
      <c r="V741" s="18" t="str">
        <f>IFERROR(__xludf.DUMMYFUNCTION("""COMPUTED_VALUE"""),"Банан клубника")</f>
        <v>Банан клубника</v>
      </c>
      <c r="W741" s="18" t="str">
        <f>IFERROR(__xludf.DUMMYFUNCTION("""COMPUTED_VALUE"""),"Малиновый мармелад")</f>
        <v>Малиновый мармелад</v>
      </c>
      <c r="X741" s="18" t="str">
        <f>IFERROR(__xludf.DUMMYFUNCTION("""COMPUTED_VALUE"""),"Клубника киви")</f>
        <v>Клубника киви</v>
      </c>
      <c r="Y741" s="18" t="str">
        <f>IFERROR(__xludf.DUMMYFUNCTION("""COMPUTED_VALUE"""),"Клюква лайм")</f>
        <v>Клюква лайм</v>
      </c>
      <c r="Z741" s="18" t="str">
        <f>IFERROR(__xludf.DUMMYFUNCTION("""COMPUTED_VALUE"""),"Гуава ананас")</f>
        <v>Гуава ананас</v>
      </c>
      <c r="AA741" s="18" t="str">
        <f>IFERROR(__xludf.DUMMYFUNCTION("""COMPUTED_VALUE"""),"Морс")</f>
        <v>Морс</v>
      </c>
      <c r="AB741" s="18" t="str">
        <f>IFERROR(__xludf.DUMMYFUNCTION("""COMPUTED_VALUE"""),"Красный апельсин")</f>
        <v>Красный апельсин</v>
      </c>
      <c r="AC741" s="18" t="str">
        <f>IFERROR(__xludf.DUMMYFUNCTION("""COMPUTED_VALUE"""),"Арбузная жвачка")</f>
        <v>Арбузная жвачка</v>
      </c>
      <c r="AD741" s="18" t="str">
        <f>IFERROR(__xludf.DUMMYFUNCTION("""COMPUTED_VALUE"""),"Смородина Виноград")</f>
        <v>Смородина Виноград</v>
      </c>
      <c r="AE741" s="18" t="str">
        <f>IFERROR(__xludf.DUMMYFUNCTION("""COMPUTED_VALUE"""),"Гранатовая Мармелад")</f>
        <v>Гранатовая Мармелад</v>
      </c>
      <c r="AF741" s="18" t="str">
        <f>IFERROR(__xludf.DUMMYFUNCTION("""COMPUTED_VALUE"""),"Яблоко Киви")</f>
        <v>Яблоко Киви</v>
      </c>
      <c r="AG741" s="18" t="str">
        <f>IFERROR(__xludf.DUMMYFUNCTION("""COMPUTED_VALUE"""),"Клубника Ежевика")</f>
        <v>Клубника Ежевика</v>
      </c>
      <c r="AH741" s="18" t="str">
        <f>IFERROR(__xludf.DUMMYFUNCTION("""COMPUTED_VALUE"""),"Клубничный Коктейль")</f>
        <v>Клубничный Коктейль</v>
      </c>
      <c r="AI741" s="18" t="str">
        <f>IFERROR(__xludf.DUMMYFUNCTION("""COMPUTED_VALUE"""),"Клюква Земляника ")</f>
        <v>Клюква Земляника </v>
      </c>
      <c r="AJ741" s="18" t="str">
        <f>IFERROR(__xludf.DUMMYFUNCTION("""COMPUTED_VALUE"""),"Какос Дыня")</f>
        <v>Какос Дыня</v>
      </c>
      <c r="AK741" s="18" t="str">
        <f>IFERROR(__xludf.DUMMYFUNCTION("""COMPUTED_VALUE"""),"Маракуйя мандарин")</f>
        <v>Маракуйя мандарин</v>
      </c>
      <c r="AL741" s="18" t="str">
        <f>IFERROR(__xludf.DUMMYFUNCTION("""COMPUTED_VALUE"""),"Персик кактус")</f>
        <v>Персик кактус</v>
      </c>
      <c r="AM741" s="18" t="str">
        <f>IFERROR(__xludf.DUMMYFUNCTION("""COMPUTED_VALUE"""),"Спрайт")</f>
        <v>Спрайт</v>
      </c>
      <c r="AN741" s="18" t="str">
        <f>IFERROR(__xludf.DUMMYFUNCTION("""COMPUTED_VALUE"""),"Черничная фанта")</f>
        <v>Черничная фанта</v>
      </c>
      <c r="AO741" s="18" t="str">
        <f>IFERROR(__xludf.DUMMYFUNCTION("""COMPUTED_VALUE"""),"Ягодная жвачка")</f>
        <v>Ягодная жвачка</v>
      </c>
      <c r="AP741" s="18" t="str">
        <f>IFERROR(__xludf.DUMMYFUNCTION("""COMPUTED_VALUE"""),"Ягодный энергетик")</f>
        <v>Ягодный энергетик</v>
      </c>
      <c r="AQ741" s="18" t="str">
        <f>IFERROR(__xludf.DUMMYFUNCTION("""COMPUTED_VALUE"""),"Ягодный пунш ")</f>
        <v>Ягодный пунш </v>
      </c>
      <c r="AR741" s="18" t="str">
        <f>IFERROR(__xludf.DUMMYFUNCTION("""COMPUTED_VALUE"""),"Виноградный холс")</f>
        <v>Виноградный холс</v>
      </c>
      <c r="AS741" s="18" t="str">
        <f>IFERROR(__xludf.DUMMYFUNCTION("""COMPUTED_VALUE"""),"Грейпфрут смородина")</f>
        <v>Грейпфрут смородина</v>
      </c>
      <c r="AT741" s="18" t="str">
        <f>IFERROR(__xludf.DUMMYFUNCTION("""COMPUTED_VALUE"""),"Дыня персик")</f>
        <v>Дыня персик</v>
      </c>
      <c r="AU741" s="18" t="str">
        <f>IFERROR(__xludf.DUMMYFUNCTION("""COMPUTED_VALUE"""),"Земляника виноград")</f>
        <v>Земляника виноград</v>
      </c>
      <c r="AV741" s="18" t="str">
        <f>IFERROR(__xludf.DUMMYFUNCTION("""COMPUTED_VALUE"""),"Киви маракуйя гуава")</f>
        <v>Киви маракуйя гуава</v>
      </c>
      <c r="AW741" s="18" t="str">
        <f>IFERROR(__xludf.DUMMYFUNCTION("""COMPUTED_VALUE"""),"Кислые вишнёвые червячки")</f>
        <v>Кислые вишнёвые червячки</v>
      </c>
      <c r="AX741" s="18" t="str">
        <f>IFERROR(__xludf.DUMMYFUNCTION("""COMPUTED_VALUE"""),"Кислые чернично-малиновое червячки")</f>
        <v>Кислые чернично-малиновое червячки</v>
      </c>
    </row>
    <row r="742">
      <c r="A742" s="18" t="str">
        <f>IFERROR(__xludf.DUMMYFUNCTION("""COMPUTED_VALUE"""),"0.4")</f>
        <v>0.4</v>
      </c>
      <c r="B742" s="18" t="str">
        <f>IFERROR(__xludf.DUMMYFUNCTION("""COMPUTED_VALUE"""),"0.6")</f>
        <v>0.6</v>
      </c>
      <c r="C742" s="18" t="str">
        <f>IFERROR(__xludf.DUMMYFUNCTION("""COMPUTED_VALUE"""),"0.7")</f>
        <v>0.7</v>
      </c>
      <c r="D742" s="18" t="str">
        <f>IFERROR(__xludf.DUMMYFUNCTION("""COMPUTED_VALUE"""),"0.8")</f>
        <v>0.8</v>
      </c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</row>
    <row r="743">
      <c r="A743" s="18" t="str">
        <f>IFERROR(__xludf.DUMMYFUNCTION("""COMPUTED_VALUE"""),"Ананас киви")</f>
        <v>Ананас киви</v>
      </c>
      <c r="B743" s="18" t="str">
        <f>IFERROR(__xludf.DUMMYFUNCTION("""COMPUTED_VALUE"""),"Арбузный смузи")</f>
        <v>Арбузный смузи</v>
      </c>
      <c r="C743" s="18" t="str">
        <f>IFERROR(__xludf.DUMMYFUNCTION("""COMPUTED_VALUE"""),"Виноградная фанта")</f>
        <v>Виноградная фанта</v>
      </c>
      <c r="D743" s="18" t="str">
        <f>IFERROR(__xludf.DUMMYFUNCTION("""COMPUTED_VALUE"""),"Вишневый морс")</f>
        <v>Вишневый морс</v>
      </c>
      <c r="E743" s="18" t="str">
        <f>IFERROR(__xludf.DUMMYFUNCTION("""COMPUTED_VALUE"""),"Гранатовый мармелад")</f>
        <v>Гранатовый мармелад</v>
      </c>
      <c r="F743" s="18" t="str">
        <f>IFERROR(__xludf.DUMMYFUNCTION("""COMPUTED_VALUE"""),"Грейпфрут киви")</f>
        <v>Грейпфрут киви</v>
      </c>
      <c r="G743" s="18" t="str">
        <f>IFERROR(__xludf.DUMMYFUNCTION("""COMPUTED_VALUE"""),"Ежевика мята")</f>
        <v>Ежевика мята</v>
      </c>
      <c r="H743" s="18" t="str">
        <f>IFERROR(__xludf.DUMMYFUNCTION("""COMPUTED_VALUE"""),"Киви манго")</f>
        <v>Киви манго</v>
      </c>
      <c r="I743" s="18" t="str">
        <f>IFERROR(__xludf.DUMMYFUNCTION("""COMPUTED_VALUE"""),"Клубника манго")</f>
        <v>Клубника манго</v>
      </c>
      <c r="J743" s="18" t="str">
        <f>IFERROR(__xludf.DUMMYFUNCTION("""COMPUTED_VALUE"""),"черника грейфрут ")</f>
        <v>черника грейфрут </v>
      </c>
      <c r="K743" s="18" t="str">
        <f>IFERROR(__xludf.DUMMYFUNCTION("""COMPUTED_VALUE"""),"Малина лайм")</f>
        <v>Малина лайм</v>
      </c>
      <c r="L743" s="18" t="str">
        <f>IFERROR(__xludf.DUMMYFUNCTION("""COMPUTED_VALUE"""),"Манго арбуз ")</f>
        <v>Манго арбуз </v>
      </c>
      <c r="M743" s="18" t="str">
        <f>IFERROR(__xludf.DUMMYFUNCTION("""COMPUTED_VALUE"""),"Малиновый чай с жасмином")</f>
        <v>Малиновый чай с жасмином</v>
      </c>
      <c r="N743" s="18" t="str">
        <f>IFERROR(__xludf.DUMMYFUNCTION("""COMPUTED_VALUE"""),"малина  апельсин ")</f>
        <v>малина  апельсин </v>
      </c>
      <c r="O743" s="18" t="str">
        <f>IFERROR(__xludf.DUMMYFUNCTION("""COMPUTED_VALUE"""),"Манго апельсин")</f>
        <v>Манго апельсин</v>
      </c>
      <c r="P743" s="18" t="str">
        <f>IFERROR(__xludf.DUMMYFUNCTION("""COMPUTED_VALUE"""),"Ред булл")</f>
        <v>Ред булл</v>
      </c>
      <c r="Q743" s="18" t="str">
        <f>IFERROR(__xludf.DUMMYFUNCTION("""COMPUTED_VALUE"""),"Спрайт")</f>
        <v>Спрайт</v>
      </c>
      <c r="R743" s="18" t="str">
        <f>IFERROR(__xludf.DUMMYFUNCTION("""COMPUTED_VALUE"""),"ананас клюква ")</f>
        <v>ананас клюква </v>
      </c>
      <c r="S743" s="18" t="str">
        <f>IFERROR(__xludf.DUMMYFUNCTION("""COMPUTED_VALUE"""),"Тархун")</f>
        <v>Тархун</v>
      </c>
      <c r="T743" s="18" t="str">
        <f>IFERROR(__xludf.DUMMYFUNCTION("""COMPUTED_VALUE"""),"алоэ Виноград ")</f>
        <v>алоэ Виноград </v>
      </c>
      <c r="U743" s="18" t="str">
        <f>IFERROR(__xludf.DUMMYFUNCTION("""COMPUTED_VALUE"""),"Фруктовая жвачка")</f>
        <v>Фруктовая жвачка</v>
      </c>
      <c r="V743" s="18" t="str">
        <f>IFERROR(__xludf.DUMMYFUNCTION("""COMPUTED_VALUE"""),"Холодная кола")</f>
        <v>Холодная кола</v>
      </c>
      <c r="W743" s="18" t="str">
        <f>IFERROR(__xludf.DUMMYFUNCTION("""COMPUTED_VALUE"""),"Черная смородина клюква")</f>
        <v>Черная смородина клюква</v>
      </c>
      <c r="X743" s="18" t="str">
        <f>IFERROR(__xludf.DUMMYFUNCTION("""COMPUTED_VALUE"""),"Черника арбуз")</f>
        <v>Черника арбуз</v>
      </c>
      <c r="Y743" s="18" t="str">
        <f>IFERROR(__xludf.DUMMYFUNCTION("""COMPUTED_VALUE"""),"Яблоко черника")</f>
        <v>Яблоко черника</v>
      </c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</row>
    <row r="744">
      <c r="A744" s="18" t="str">
        <f>IFERROR(__xludf.DUMMYFUNCTION("""COMPUTED_VALUE"""),"Ягодный микс")</f>
        <v>Ягодный микс</v>
      </c>
      <c r="B744" s="18" t="str">
        <f>IFERROR(__xludf.DUMMYFUNCTION("""COMPUTED_VALUE"""),"Энергетик малина")</f>
        <v>Энергетик малина</v>
      </c>
      <c r="C744" s="18" t="str">
        <f>IFERROR(__xludf.DUMMYFUNCTION("""COMPUTED_VALUE"""),"Клубника арбуз")</f>
        <v>Клубника арбуз</v>
      </c>
      <c r="D744" s="18" t="str">
        <f>IFERROR(__xludf.DUMMYFUNCTION("""COMPUTED_VALUE"""),"Ежевика малина")</f>
        <v>Ежевика малина</v>
      </c>
      <c r="E744" s="18" t="str">
        <f>IFERROR(__xludf.DUMMYFUNCTION("""COMPUTED_VALUE"""),"Голубая малина виноград")</f>
        <v>Голубая малина виноград</v>
      </c>
      <c r="F744" s="18" t="str">
        <f>IFERROR(__xludf.DUMMYFUNCTION("""COMPUTED_VALUE"""),"Вишня яблоко")</f>
        <v>Вишня яблоко</v>
      </c>
      <c r="G744" s="18" t="str">
        <f>IFERROR(__xludf.DUMMYFUNCTION("""COMPUTED_VALUE"""),"Виноград лёд")</f>
        <v>Виноград лёд</v>
      </c>
      <c r="H744" s="18" t="str">
        <f>IFERROR(__xludf.DUMMYFUNCTION("""COMPUTED_VALUE"""),"Бабл гам")</f>
        <v>Бабл гам</v>
      </c>
      <c r="I744" s="18" t="str">
        <f>IFERROR(__xludf.DUMMYFUNCTION("""COMPUTED_VALUE"""),"Энергетик лайм")</f>
        <v>Энергетик лайм</v>
      </c>
      <c r="J744" s="18" t="str">
        <f>IFERROR(__xludf.DUMMYFUNCTION("""COMPUTED_VALUE"""),"Черника смородина айс")</f>
        <v>Черника смородина айс</v>
      </c>
      <c r="K744" s="18" t="str">
        <f>IFERROR(__xludf.DUMMYFUNCTION("""COMPUTED_VALUE"""),"Мохито клубничный лёд")</f>
        <v>Мохито клубничный лёд</v>
      </c>
      <c r="L744" s="18" t="str">
        <f>IFERROR(__xludf.DUMMYFUNCTION("""COMPUTED_VALUE"""),"Черная вишня лёд")</f>
        <v>Черная вишня лёд</v>
      </c>
      <c r="M744" s="18" t="str">
        <f>IFERROR(__xludf.DUMMYFUNCTION("""COMPUTED_VALUE"""),"Ананас кокос лёд")</f>
        <v>Ананас кокос лёд</v>
      </c>
      <c r="N744" s="18" t="str">
        <f>IFERROR(__xludf.DUMMYFUNCTION("""COMPUTED_VALUE"""),"Киви лёд")</f>
        <v>Киви лёд</v>
      </c>
      <c r="O744" s="18" t="str">
        <f>IFERROR(__xludf.DUMMYFUNCTION("""COMPUTED_VALUE"""),"Кислая клюква лёд")</f>
        <v>Кислая клюква лёд</v>
      </c>
      <c r="P744" s="18" t="str">
        <f>IFERROR(__xludf.DUMMYFUNCTION("""COMPUTED_VALUE"""),"Кислый скитлс лёд")</f>
        <v>Кислый скитлс лёд</v>
      </c>
      <c r="Q744" s="18" t="str">
        <f>IFERROR(__xludf.DUMMYFUNCTION("""COMPUTED_VALUE"""),"Клубника черника лёд")</f>
        <v>Клубника черника лёд</v>
      </c>
      <c r="R744" s="18" t="str">
        <f>IFERROR(__xludf.DUMMYFUNCTION("""COMPUTED_VALUE"""),"Малина смородина лёд")</f>
        <v>Малина смородина лёд</v>
      </c>
      <c r="S744" s="18" t="str">
        <f>IFERROR(__xludf.DUMMYFUNCTION("""COMPUTED_VALUE"""),"Манго лёд")</f>
        <v>Манго лёд</v>
      </c>
      <c r="T744" s="18" t="str">
        <f>IFERROR(__xludf.DUMMYFUNCTION("""COMPUTED_VALUE"""),"Малина вишня лёд")</f>
        <v>Малина вишня лёд</v>
      </c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</row>
    <row r="745">
      <c r="A745" s="18" t="str">
        <f>IFERROR(__xludf.DUMMYFUNCTION("""COMPUTED_VALUE"""),"Ананас киви")</f>
        <v>Ананас киви</v>
      </c>
      <c r="B745" s="18" t="str">
        <f>IFERROR(__xludf.DUMMYFUNCTION("""COMPUTED_VALUE"""),"Арбузный смузи")</f>
        <v>Арбузный смузи</v>
      </c>
      <c r="C745" s="18" t="str">
        <f>IFERROR(__xludf.DUMMYFUNCTION("""COMPUTED_VALUE"""),"Виноградная фанта")</f>
        <v>Виноградная фанта</v>
      </c>
      <c r="D745" s="18" t="str">
        <f>IFERROR(__xludf.DUMMYFUNCTION("""COMPUTED_VALUE"""),"Вишневый морс")</f>
        <v>Вишневый морс</v>
      </c>
      <c r="E745" s="18" t="str">
        <f>IFERROR(__xludf.DUMMYFUNCTION("""COMPUTED_VALUE"""),"Гранатовый мармелад")</f>
        <v>Гранатовый мармелад</v>
      </c>
      <c r="F745" s="18" t="str">
        <f>IFERROR(__xludf.DUMMYFUNCTION("""COMPUTED_VALUE"""),"Грейпфрут киви")</f>
        <v>Грейпфрут киви</v>
      </c>
      <c r="G745" s="18" t="str">
        <f>IFERROR(__xludf.DUMMYFUNCTION("""COMPUTED_VALUE"""),"Ежевика мята")</f>
        <v>Ежевика мята</v>
      </c>
      <c r="H745" s="18" t="str">
        <f>IFERROR(__xludf.DUMMYFUNCTION("""COMPUTED_VALUE"""),"Киви манго")</f>
        <v>Киви манго</v>
      </c>
      <c r="I745" s="18" t="str">
        <f>IFERROR(__xludf.DUMMYFUNCTION("""COMPUTED_VALUE"""),"Клубника манго")</f>
        <v>Клубника манго</v>
      </c>
      <c r="J745" s="18" t="str">
        <f>IFERROR(__xludf.DUMMYFUNCTION("""COMPUTED_VALUE"""),"черника грейфрут ")</f>
        <v>черника грейфрут </v>
      </c>
      <c r="K745" s="18" t="str">
        <f>IFERROR(__xludf.DUMMYFUNCTION("""COMPUTED_VALUE"""),"Малина лайм")</f>
        <v>Малина лайм</v>
      </c>
      <c r="L745" s="18" t="str">
        <f>IFERROR(__xludf.DUMMYFUNCTION("""COMPUTED_VALUE"""),"Манго арбуз ")</f>
        <v>Манго арбуз </v>
      </c>
      <c r="M745" s="18" t="str">
        <f>IFERROR(__xludf.DUMMYFUNCTION("""COMPUTED_VALUE"""),"Малиновый чай с жасмином")</f>
        <v>Малиновый чай с жасмином</v>
      </c>
      <c r="N745" s="18" t="str">
        <f>IFERROR(__xludf.DUMMYFUNCTION("""COMPUTED_VALUE"""),"малина  апельсин ")</f>
        <v>малина  апельсин </v>
      </c>
      <c r="O745" s="18" t="str">
        <f>IFERROR(__xludf.DUMMYFUNCTION("""COMPUTED_VALUE"""),"Манго апельсин")</f>
        <v>Манго апельсин</v>
      </c>
      <c r="P745" s="18" t="str">
        <f>IFERROR(__xludf.DUMMYFUNCTION("""COMPUTED_VALUE"""),"Ред булл")</f>
        <v>Ред булл</v>
      </c>
      <c r="Q745" s="18" t="str">
        <f>IFERROR(__xludf.DUMMYFUNCTION("""COMPUTED_VALUE"""),"Спрайт")</f>
        <v>Спрайт</v>
      </c>
      <c r="R745" s="18" t="str">
        <f>IFERROR(__xludf.DUMMYFUNCTION("""COMPUTED_VALUE"""),"ананас клюква ")</f>
        <v>ананас клюква </v>
      </c>
      <c r="S745" s="18" t="str">
        <f>IFERROR(__xludf.DUMMYFUNCTION("""COMPUTED_VALUE"""),"Тархун")</f>
        <v>Тархун</v>
      </c>
      <c r="T745" s="18" t="str">
        <f>IFERROR(__xludf.DUMMYFUNCTION("""COMPUTED_VALUE"""),"алоэ Виноград ")</f>
        <v>алоэ Виноград </v>
      </c>
      <c r="U745" s="18" t="str">
        <f>IFERROR(__xludf.DUMMYFUNCTION("""COMPUTED_VALUE"""),"Фруктовая жвачка")</f>
        <v>Фруктовая жвачка</v>
      </c>
      <c r="V745" s="18" t="str">
        <f>IFERROR(__xludf.DUMMYFUNCTION("""COMPUTED_VALUE"""),"Холодная кола")</f>
        <v>Холодная кола</v>
      </c>
      <c r="W745" s="18" t="str">
        <f>IFERROR(__xludf.DUMMYFUNCTION("""COMPUTED_VALUE"""),"Черная смородина клюква")</f>
        <v>Черная смородина клюква</v>
      </c>
      <c r="X745" s="18" t="str">
        <f>IFERROR(__xludf.DUMMYFUNCTION("""COMPUTED_VALUE"""),"Черника арбуз")</f>
        <v>Черника арбуз</v>
      </c>
      <c r="Y745" s="18" t="str">
        <f>IFERROR(__xludf.DUMMYFUNCTION("""COMPUTED_VALUE"""),"Яблоко черника")</f>
        <v>Яблоко черника</v>
      </c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</row>
    <row r="746">
      <c r="A746" s="18" t="str">
        <f>IFERROR(__xludf.DUMMYFUNCTION("""COMPUTED_VALUE"""),"Ананас киви")</f>
        <v>Ананас киви</v>
      </c>
      <c r="B746" s="18" t="str">
        <f>IFERROR(__xludf.DUMMYFUNCTION("""COMPUTED_VALUE"""),"Арбузный смузи")</f>
        <v>Арбузный смузи</v>
      </c>
      <c r="C746" s="18" t="str">
        <f>IFERROR(__xludf.DUMMYFUNCTION("""COMPUTED_VALUE"""),"Виноградная фанта")</f>
        <v>Виноградная фанта</v>
      </c>
      <c r="D746" s="18" t="str">
        <f>IFERROR(__xludf.DUMMYFUNCTION("""COMPUTED_VALUE"""),"Вишневый морс")</f>
        <v>Вишневый морс</v>
      </c>
      <c r="E746" s="18" t="str">
        <f>IFERROR(__xludf.DUMMYFUNCTION("""COMPUTED_VALUE"""),"Гранатовый мармелад")</f>
        <v>Гранатовый мармелад</v>
      </c>
      <c r="F746" s="18" t="str">
        <f>IFERROR(__xludf.DUMMYFUNCTION("""COMPUTED_VALUE"""),"Грейпфрут киви")</f>
        <v>Грейпфрут киви</v>
      </c>
      <c r="G746" s="18" t="str">
        <f>IFERROR(__xludf.DUMMYFUNCTION("""COMPUTED_VALUE"""),"Ежевика мята")</f>
        <v>Ежевика мята</v>
      </c>
      <c r="H746" s="18" t="str">
        <f>IFERROR(__xludf.DUMMYFUNCTION("""COMPUTED_VALUE"""),"Киви манго")</f>
        <v>Киви манго</v>
      </c>
      <c r="I746" s="18" t="str">
        <f>IFERROR(__xludf.DUMMYFUNCTION("""COMPUTED_VALUE"""),"Клубника манго")</f>
        <v>Клубника манго</v>
      </c>
      <c r="J746" s="18" t="str">
        <f>IFERROR(__xludf.DUMMYFUNCTION("""COMPUTED_VALUE"""),"черника грейфрут ")</f>
        <v>черника грейфрут </v>
      </c>
      <c r="K746" s="18" t="str">
        <f>IFERROR(__xludf.DUMMYFUNCTION("""COMPUTED_VALUE"""),"Малина лайм")</f>
        <v>Малина лайм</v>
      </c>
      <c r="L746" s="18" t="str">
        <f>IFERROR(__xludf.DUMMYFUNCTION("""COMPUTED_VALUE"""),"Манго арбуз ")</f>
        <v>Манго арбуз </v>
      </c>
      <c r="M746" s="18" t="str">
        <f>IFERROR(__xludf.DUMMYFUNCTION("""COMPUTED_VALUE"""),"Малиновый чай с жасмином")</f>
        <v>Малиновый чай с жасмином</v>
      </c>
      <c r="N746" s="18" t="str">
        <f>IFERROR(__xludf.DUMMYFUNCTION("""COMPUTED_VALUE"""),"малина  апельсин ")</f>
        <v>малина  апельсин </v>
      </c>
      <c r="O746" s="18" t="str">
        <f>IFERROR(__xludf.DUMMYFUNCTION("""COMPUTED_VALUE"""),"Манго апельсин")</f>
        <v>Манго апельсин</v>
      </c>
      <c r="P746" s="18" t="str">
        <f>IFERROR(__xludf.DUMMYFUNCTION("""COMPUTED_VALUE"""),"Ред булл")</f>
        <v>Ред булл</v>
      </c>
      <c r="Q746" s="18" t="str">
        <f>IFERROR(__xludf.DUMMYFUNCTION("""COMPUTED_VALUE"""),"Спрайт")</f>
        <v>Спрайт</v>
      </c>
      <c r="R746" s="18" t="str">
        <f>IFERROR(__xludf.DUMMYFUNCTION("""COMPUTED_VALUE"""),"ананас клюква ")</f>
        <v>ананас клюква </v>
      </c>
      <c r="S746" s="18" t="str">
        <f>IFERROR(__xludf.DUMMYFUNCTION("""COMPUTED_VALUE"""),"Тархун")</f>
        <v>Тархун</v>
      </c>
      <c r="T746" s="18" t="str">
        <f>IFERROR(__xludf.DUMMYFUNCTION("""COMPUTED_VALUE"""),"алоэ Виноград ")</f>
        <v>алоэ Виноград </v>
      </c>
      <c r="U746" s="18" t="str">
        <f>IFERROR(__xludf.DUMMYFUNCTION("""COMPUTED_VALUE"""),"Фруктовая жвачка")</f>
        <v>Фруктовая жвачка</v>
      </c>
      <c r="V746" s="18" t="str">
        <f>IFERROR(__xludf.DUMMYFUNCTION("""COMPUTED_VALUE"""),"Холодная кола")</f>
        <v>Холодная кола</v>
      </c>
      <c r="W746" s="18" t="str">
        <f>IFERROR(__xludf.DUMMYFUNCTION("""COMPUTED_VALUE"""),"Черная смородина клюква")</f>
        <v>Черная смородина клюква</v>
      </c>
      <c r="X746" s="18" t="str">
        <f>IFERROR(__xludf.DUMMYFUNCTION("""COMPUTED_VALUE"""),"Черника арбуз")</f>
        <v>Черника арбуз</v>
      </c>
      <c r="Y746" s="18" t="str">
        <f>IFERROR(__xludf.DUMMYFUNCTION("""COMPUTED_VALUE"""),"Яблоко черника")</f>
        <v>Яблоко черника</v>
      </c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</row>
    <row r="761">
      <c r="A761" s="18" t="str">
        <f>IFERROR(__xludf.DUMMYFUNCTION("""COMPUTED_VALUE"""),"Малина вишня лёд")</f>
        <v>Малина вишня лёд</v>
      </c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</row>
    <row r="762">
      <c r="A762" s="18" t="str">
        <f>IFERROR(__xludf.DUMMYFUNCTION("""COMPUTED_VALUE"""),"0.4")</f>
        <v>0.4</v>
      </c>
      <c r="B762" s="18" t="str">
        <f>IFERROR(__xludf.DUMMYFUNCTION("""COMPUTED_VALUE"""),"0.6")</f>
        <v>0.6</v>
      </c>
      <c r="C762" s="18" t="str">
        <f>IFERROR(__xludf.DUMMYFUNCTION("""COMPUTED_VALUE"""),"0.7")</f>
        <v>0.7</v>
      </c>
      <c r="D762" s="18" t="str">
        <f>IFERROR(__xludf.DUMMYFUNCTION("""COMPUTED_VALUE"""),"0.8")</f>
        <v>0.8</v>
      </c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</row>
    <row r="763">
      <c r="A763" s="18" t="str">
        <f>IFERROR(__xludf.DUMMYFUNCTION("""COMPUTED_VALUE"""),"кислая земляника")</f>
        <v>кислая земляника</v>
      </c>
      <c r="B763" s="18" t="str">
        <f>IFERROR(__xludf.DUMMYFUNCTION("""COMPUTED_VALUE"""),"кислая фанта с черникой")</f>
        <v>кислая фанта с черникой</v>
      </c>
      <c r="C763" s="18" t="str">
        <f>IFERROR(__xludf.DUMMYFUNCTION("""COMPUTED_VALUE"""),"кислое харибо с колой и черешней")</f>
        <v>кислое харибо с колой и черешней</v>
      </c>
      <c r="D763" s="18" t="str">
        <f>IFERROR(__xludf.DUMMYFUNCTION("""COMPUTED_VALUE"""),"кислое яблочно клубничная шипучка")</f>
        <v>кислое яблочно клубничная шипучка</v>
      </c>
      <c r="E763" s="18" t="str">
        <f>IFERROR(__xludf.DUMMYFUNCTION("""COMPUTED_VALUE"""),"кислые желатинки маракуйя ананас")</f>
        <v>кислые желатинки маракуйя ананас</v>
      </c>
      <c r="F763" s="18" t="str">
        <f>IFERROR(__xludf.DUMMYFUNCTION("""COMPUTED_VALUE"""),"кислые ленточки маракуя манго")</f>
        <v>кислые ленточки маракуя манго</v>
      </c>
      <c r="G763" s="18" t="str">
        <f>IFERROR(__xludf.DUMMYFUNCTION("""COMPUTED_VALUE"""),"кислые мармеладные ягоды")</f>
        <v>кислые мармеладные ягоды</v>
      </c>
      <c r="H763" s="18" t="str">
        <f>IFERROR(__xludf.DUMMYFUNCTION("""COMPUTED_VALUE"""),"кислый виноград лайм")</f>
        <v>кислый виноград лайм</v>
      </c>
      <c r="I763" s="18" t="str">
        <f>IFERROR(__xludf.DUMMYFUNCTION("""COMPUTED_VALUE"""),"кислый грейпфрут с вишней")</f>
        <v>кислый грейпфрут с вишней</v>
      </c>
      <c r="J763" s="18" t="str">
        <f>IFERROR(__xludf.DUMMYFUNCTION("""COMPUTED_VALUE"""),"кислый леденец виноград киви яблоко")</f>
        <v>кислый леденец виноград киви яблоко</v>
      </c>
      <c r="K763" s="18" t="str">
        <f>IFERROR(__xludf.DUMMYFUNCTION("""COMPUTED_VALUE"""),"кислый лимонад арбуз лайм малина")</f>
        <v>кислый лимонад арбуз лайм малина</v>
      </c>
      <c r="L763" s="18" t="str">
        <f>IFERROR(__xludf.DUMMYFUNCTION("""COMPUTED_VALUE"""),"кислый персик клубника")</f>
        <v>кислый персик клубника</v>
      </c>
      <c r="M763" s="18" t="str">
        <f>IFERROR(__xludf.DUMMYFUNCTION("""COMPUTED_VALUE"""),"кислый яблочно лимонные колечки")</f>
        <v>кислый яблочно лимонные колечки</v>
      </c>
      <c r="N763" s="18" t="str">
        <f>IFERROR(__xludf.DUMMYFUNCTION("""COMPUTED_VALUE"""),"фанта апельсин с кислой малиной")</f>
        <v>фанта апельсин с кислой малиной</v>
      </c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</row>
    <row r="764">
      <c r="A764" s="18" t="str">
        <f>IFERROR(__xludf.DUMMYFUNCTION("""COMPUTED_VALUE"""),"Ягодный микс")</f>
        <v>Ягодный микс</v>
      </c>
      <c r="B764" s="18" t="str">
        <f>IFERROR(__xludf.DUMMYFUNCTION("""COMPUTED_VALUE"""),"Энергетик малина")</f>
        <v>Энергетик малина</v>
      </c>
      <c r="C764" s="18" t="str">
        <f>IFERROR(__xludf.DUMMYFUNCTION("""COMPUTED_VALUE"""),"Клубника арбуз")</f>
        <v>Клубника арбуз</v>
      </c>
      <c r="D764" s="18" t="str">
        <f>IFERROR(__xludf.DUMMYFUNCTION("""COMPUTED_VALUE"""),"Ежевика малина")</f>
        <v>Ежевика малина</v>
      </c>
      <c r="E764" s="18" t="str">
        <f>IFERROR(__xludf.DUMMYFUNCTION("""COMPUTED_VALUE"""),"Голубая малина виноград")</f>
        <v>Голубая малина виноград</v>
      </c>
      <c r="F764" s="18" t="str">
        <f>IFERROR(__xludf.DUMMYFUNCTION("""COMPUTED_VALUE"""),"Вишня яблоко")</f>
        <v>Вишня яблоко</v>
      </c>
      <c r="G764" s="18" t="str">
        <f>IFERROR(__xludf.DUMMYFUNCTION("""COMPUTED_VALUE"""),"Виноград лёд")</f>
        <v>Виноград лёд</v>
      </c>
      <c r="H764" s="18" t="str">
        <f>IFERROR(__xludf.DUMMYFUNCTION("""COMPUTED_VALUE"""),"Бабл гам")</f>
        <v>Бабл гам</v>
      </c>
      <c r="I764" s="18" t="str">
        <f>IFERROR(__xludf.DUMMYFUNCTION("""COMPUTED_VALUE"""),"Энергетик лайм")</f>
        <v>Энергетик лайм</v>
      </c>
      <c r="J764" s="18" t="str">
        <f>IFERROR(__xludf.DUMMYFUNCTION("""COMPUTED_VALUE"""),"Черника смородина айс")</f>
        <v>Черника смородина айс</v>
      </c>
      <c r="K764" s="18" t="str">
        <f>IFERROR(__xludf.DUMMYFUNCTION("""COMPUTED_VALUE"""),"Мохито клубничный лёд")</f>
        <v>Мохито клубничный лёд</v>
      </c>
      <c r="L764" s="18" t="str">
        <f>IFERROR(__xludf.DUMMYFUNCTION("""COMPUTED_VALUE"""),"Черная вишня лёд")</f>
        <v>Черная вишня лёд</v>
      </c>
      <c r="M764" s="18" t="str">
        <f>IFERROR(__xludf.DUMMYFUNCTION("""COMPUTED_VALUE"""),"Ананас кокос лёд")</f>
        <v>Ананас кокос лёд</v>
      </c>
      <c r="N764" s="18" t="str">
        <f>IFERROR(__xludf.DUMMYFUNCTION("""COMPUTED_VALUE"""),"Киви лёд")</f>
        <v>Киви лёд</v>
      </c>
      <c r="O764" s="18" t="str">
        <f>IFERROR(__xludf.DUMMYFUNCTION("""COMPUTED_VALUE"""),"Кислая клюква лёд")</f>
        <v>Кислая клюква лёд</v>
      </c>
      <c r="P764" s="18" t="str">
        <f>IFERROR(__xludf.DUMMYFUNCTION("""COMPUTED_VALUE"""),"Кислый скитлс лёд")</f>
        <v>Кислый скитлс лёд</v>
      </c>
      <c r="Q764" s="18" t="str">
        <f>IFERROR(__xludf.DUMMYFUNCTION("""COMPUTED_VALUE"""),"Клубника черника лёд")</f>
        <v>Клубника черника лёд</v>
      </c>
      <c r="R764" s="18" t="str">
        <f>IFERROR(__xludf.DUMMYFUNCTION("""COMPUTED_VALUE"""),"Малина смородина лёд")</f>
        <v>Малина смородина лёд</v>
      </c>
      <c r="S764" s="18" t="str">
        <f>IFERROR(__xludf.DUMMYFUNCTION("""COMPUTED_VALUE"""),"Манго лёд")</f>
        <v>Манго лёд</v>
      </c>
      <c r="T764" s="18" t="str">
        <f>IFERROR(__xludf.DUMMYFUNCTION("""COMPUTED_VALUE"""),"Малина вишня лёд")</f>
        <v>Малина вишня лёд</v>
      </c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</row>
    <row r="765">
      <c r="A765" s="18" t="str">
        <f>IFERROR(__xludf.DUMMYFUNCTION("""COMPUTED_VALUE"""),"кислая земляника")</f>
        <v>кислая земляника</v>
      </c>
      <c r="B765" s="18" t="str">
        <f>IFERROR(__xludf.DUMMYFUNCTION("""COMPUTED_VALUE"""),"кислая фанта с черникой")</f>
        <v>кислая фанта с черникой</v>
      </c>
      <c r="C765" s="18" t="str">
        <f>IFERROR(__xludf.DUMMYFUNCTION("""COMPUTED_VALUE"""),"кислое харибо с колой и черешней")</f>
        <v>кислое харибо с колой и черешней</v>
      </c>
      <c r="D765" s="18" t="str">
        <f>IFERROR(__xludf.DUMMYFUNCTION("""COMPUTED_VALUE"""),"кислое яблочно клубничная шипучка")</f>
        <v>кислое яблочно клубничная шипучка</v>
      </c>
      <c r="E765" s="18" t="str">
        <f>IFERROR(__xludf.DUMMYFUNCTION("""COMPUTED_VALUE"""),"кислые желатинки маракуйя ананас")</f>
        <v>кислые желатинки маракуйя ананас</v>
      </c>
      <c r="F765" s="18" t="str">
        <f>IFERROR(__xludf.DUMMYFUNCTION("""COMPUTED_VALUE"""),"кислые ленточки маракуя манго")</f>
        <v>кислые ленточки маракуя манго</v>
      </c>
      <c r="G765" s="18" t="str">
        <f>IFERROR(__xludf.DUMMYFUNCTION("""COMPUTED_VALUE"""),"кислые мармеладные ягоды")</f>
        <v>кислые мармеладные ягоды</v>
      </c>
      <c r="H765" s="18" t="str">
        <f>IFERROR(__xludf.DUMMYFUNCTION("""COMPUTED_VALUE"""),"кислый виноград лайм")</f>
        <v>кислый виноград лайм</v>
      </c>
      <c r="I765" s="18" t="str">
        <f>IFERROR(__xludf.DUMMYFUNCTION("""COMPUTED_VALUE"""),"кислый грейпфрут с вишней")</f>
        <v>кислый грейпфрут с вишней</v>
      </c>
      <c r="J765" s="18" t="str">
        <f>IFERROR(__xludf.DUMMYFUNCTION("""COMPUTED_VALUE"""),"кислый леденец виноград киви яблоко")</f>
        <v>кислый леденец виноград киви яблоко</v>
      </c>
      <c r="K765" s="18" t="str">
        <f>IFERROR(__xludf.DUMMYFUNCTION("""COMPUTED_VALUE"""),"кислый лимонад арбуз лайм малина")</f>
        <v>кислый лимонад арбуз лайм малина</v>
      </c>
      <c r="L765" s="18" t="str">
        <f>IFERROR(__xludf.DUMMYFUNCTION("""COMPUTED_VALUE"""),"кислый персик клубника")</f>
        <v>кислый персик клубника</v>
      </c>
      <c r="M765" s="18" t="str">
        <f>IFERROR(__xludf.DUMMYFUNCTION("""COMPUTED_VALUE"""),"кислый яблочно лимонные колечки")</f>
        <v>кислый яблочно лимонные колечки</v>
      </c>
      <c r="N765" s="18" t="str">
        <f>IFERROR(__xludf.DUMMYFUNCTION("""COMPUTED_VALUE"""),"фанта апельсин с кислой малиной")</f>
        <v>фанта апельсин с кислой малиной</v>
      </c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</row>
    <row r="766">
      <c r="A766" s="18" t="str">
        <f>IFERROR(__xludf.DUMMYFUNCTION("""COMPUTED_VALUE"""),"Апельсиновое драже")</f>
        <v>Апельсиновое драже</v>
      </c>
      <c r="B766" s="18" t="str">
        <f>IFERROR(__xludf.DUMMYFUNCTION("""COMPUTED_VALUE"""),"Бабл гам")</f>
        <v>Бабл гам</v>
      </c>
      <c r="C766" s="18" t="str">
        <f>IFERROR(__xludf.DUMMYFUNCTION("""COMPUTED_VALUE"""),"Виноградная конфета")</f>
        <v>Виноградная конфета</v>
      </c>
      <c r="D766" s="18" t="str">
        <f>IFERROR(__xludf.DUMMYFUNCTION("""COMPUTED_VALUE"""),"Даня кокос")</f>
        <v>Даня кокос</v>
      </c>
      <c r="E766" s="18" t="str">
        <f>IFERROR(__xludf.DUMMYFUNCTION("""COMPUTED_VALUE"""),"Земляника груша")</f>
        <v>Земляника груша</v>
      </c>
      <c r="F766" s="18" t="str">
        <f>IFERROR(__xludf.DUMMYFUNCTION("""COMPUTED_VALUE"""),"Кислый киви")</f>
        <v>Кислый киви</v>
      </c>
      <c r="G766" s="18" t="str">
        <f>IFERROR(__xludf.DUMMYFUNCTION("""COMPUTED_VALUE"""),"Кислый малиновый лимонад ")</f>
        <v>Кислый малиновый лимонад </v>
      </c>
      <c r="H766" s="18" t="str">
        <f>IFERROR(__xludf.DUMMYFUNCTION("""COMPUTED_VALUE"""),"Кола сода айс")</f>
        <v>Кола сода айс</v>
      </c>
      <c r="I766" s="18" t="str">
        <f>IFERROR(__xludf.DUMMYFUNCTION("""COMPUTED_VALUE"""),"Ледяной ананас")</f>
        <v>Ледяной ананас</v>
      </c>
      <c r="J766" s="18" t="str">
        <f>IFERROR(__xludf.DUMMYFUNCTION("""COMPUTED_VALUE"""),"Лимонные червячки ")</f>
        <v>Лимонные червячки </v>
      </c>
      <c r="K766" s="18" t="str">
        <f>IFERROR(__xludf.DUMMYFUNCTION("""COMPUTED_VALUE"""),"Манго апельсин")</f>
        <v>Манго апельсин</v>
      </c>
      <c r="L766" s="18" t="str">
        <f>IFERROR(__xludf.DUMMYFUNCTION("""COMPUTED_VALUE"""),"Смородина виноград")</f>
        <v>Смородина виноград</v>
      </c>
      <c r="M766" s="18" t="str">
        <f>IFERROR(__xludf.DUMMYFUNCTION("""COMPUTED_VALUE"""),"Яблочный холс")</f>
        <v>Яблочный холс</v>
      </c>
      <c r="N766" s="18" t="str">
        <f>IFERROR(__xludf.DUMMYFUNCTION("""COMPUTED_VALUE"""),"Ягодный смузи")</f>
        <v>Ягодный смузи</v>
      </c>
      <c r="O766" s="18" t="str">
        <f>IFERROR(__xludf.DUMMYFUNCTION("""COMPUTED_VALUE"""),"Ягодный энергетик")</f>
        <v>Ягодный энергетик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</row>
    <row r="767">
      <c r="A767" s="18" t="str">
        <f>IFERROR(__xludf.DUMMYFUNCTION("""COMPUTED_VALUE"""),"Апельсиновое драже")</f>
        <v>Апельсиновое драже</v>
      </c>
      <c r="B767" s="18" t="str">
        <f>IFERROR(__xludf.DUMMYFUNCTION("""COMPUTED_VALUE"""),"Бабл гам")</f>
        <v>Бабл гам</v>
      </c>
      <c r="C767" s="18" t="str">
        <f>IFERROR(__xludf.DUMMYFUNCTION("""COMPUTED_VALUE"""),"Виноградная конфета")</f>
        <v>Виноградная конфета</v>
      </c>
      <c r="D767" s="18" t="str">
        <f>IFERROR(__xludf.DUMMYFUNCTION("""COMPUTED_VALUE"""),"Даня кокос")</f>
        <v>Даня кокос</v>
      </c>
      <c r="E767" s="18" t="str">
        <f>IFERROR(__xludf.DUMMYFUNCTION("""COMPUTED_VALUE"""),"Земляника груша")</f>
        <v>Земляника груша</v>
      </c>
      <c r="F767" s="18" t="str">
        <f>IFERROR(__xludf.DUMMYFUNCTION("""COMPUTED_VALUE"""),"Кислый киви")</f>
        <v>Кислый киви</v>
      </c>
      <c r="G767" s="18" t="str">
        <f>IFERROR(__xludf.DUMMYFUNCTION("""COMPUTED_VALUE"""),"Кислый малиновый лимонад ")</f>
        <v>Кислый малиновый лимонад </v>
      </c>
      <c r="H767" s="18" t="str">
        <f>IFERROR(__xludf.DUMMYFUNCTION("""COMPUTED_VALUE"""),"Кола сода айс")</f>
        <v>Кола сода айс</v>
      </c>
      <c r="I767" s="18" t="str">
        <f>IFERROR(__xludf.DUMMYFUNCTION("""COMPUTED_VALUE"""),"Ледяной ананас")</f>
        <v>Ледяной ананас</v>
      </c>
      <c r="J767" s="18" t="str">
        <f>IFERROR(__xludf.DUMMYFUNCTION("""COMPUTED_VALUE"""),"Лимонные червячки ")</f>
        <v>Лимонные червячки </v>
      </c>
      <c r="K767" s="18" t="str">
        <f>IFERROR(__xludf.DUMMYFUNCTION("""COMPUTED_VALUE"""),"Манго апельсин")</f>
        <v>Манго апельсин</v>
      </c>
      <c r="L767" s="18" t="str">
        <f>IFERROR(__xludf.DUMMYFUNCTION("""COMPUTED_VALUE"""),"Смородина виноград")</f>
        <v>Смородина виноград</v>
      </c>
      <c r="M767" s="18" t="str">
        <f>IFERROR(__xludf.DUMMYFUNCTION("""COMPUTED_VALUE"""),"Яблочный холс")</f>
        <v>Яблочный холс</v>
      </c>
      <c r="N767" s="18" t="str">
        <f>IFERROR(__xludf.DUMMYFUNCTION("""COMPUTED_VALUE"""),"Ягодный смузи")</f>
        <v>Ягодный смузи</v>
      </c>
      <c r="O767" s="18" t="str">
        <f>IFERROR(__xludf.DUMMYFUNCTION("""COMPUTED_VALUE"""),"Ягодный энергетик")</f>
        <v>Ягодный энергетик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</row>
    <row r="768">
      <c r="A768" s="18" t="str">
        <f>IFERROR(__xludf.DUMMYFUNCTION("""COMPUTED_VALUE"""),"Смородина холс")</f>
        <v>Смородина холс</v>
      </c>
      <c r="B768" s="18" t="str">
        <f>IFERROR(__xludf.DUMMYFUNCTION("""COMPUTED_VALUE"""),"Тропические фрукты")</f>
        <v>Тропические фрукты</v>
      </c>
      <c r="C768" s="18" t="str">
        <f>IFERROR(__xludf.DUMMYFUNCTION("""COMPUTED_VALUE"""),"Черничная конфета")</f>
        <v>Черничная конфета</v>
      </c>
      <c r="D768" s="18" t="str">
        <f>IFERROR(__xludf.DUMMYFUNCTION("""COMPUTED_VALUE"""),"Яблоко вишня")</f>
        <v>Яблоко вишня</v>
      </c>
      <c r="E768" s="18" t="str">
        <f>IFERROR(__xludf.DUMMYFUNCTION("""COMPUTED_VALUE"""),"Виноград мята")</f>
        <v>Виноград мята</v>
      </c>
      <c r="F768" s="18" t="str">
        <f>IFERROR(__xludf.DUMMYFUNCTION("""COMPUTED_VALUE"""),"Виноград холс")</f>
        <v>Виноград холс</v>
      </c>
      <c r="G768" s="18" t="str">
        <f>IFERROR(__xludf.DUMMYFUNCTION("""COMPUTED_VALUE"""),"Грейпфрутовый лимонад")</f>
        <v>Грейпфрутовый лимонад</v>
      </c>
      <c r="H768" s="18" t="str">
        <f>IFERROR(__xludf.DUMMYFUNCTION("""COMPUTED_VALUE"""),"Дыня банан")</f>
        <v>Дыня банан</v>
      </c>
      <c r="I768" s="18" t="str">
        <f>IFERROR(__xludf.DUMMYFUNCTION("""COMPUTED_VALUE"""),"Ежевичный лимонад")</f>
        <v>Ежевичный лимонад</v>
      </c>
      <c r="J768" s="18" t="str">
        <f>IFERROR(__xludf.DUMMYFUNCTION("""COMPUTED_VALUE"""),"Земляничная конфета ")</f>
        <v>Земляничная конфета </v>
      </c>
      <c r="K768" s="18" t="str">
        <f>IFERROR(__xludf.DUMMYFUNCTION("""COMPUTED_VALUE"""),"Ананас манго ")</f>
        <v>Ананас манго </v>
      </c>
      <c r="L768" s="18" t="str">
        <f>IFERROR(__xludf.DUMMYFUNCTION("""COMPUTED_VALUE"""),"Жвачка черника мята ")</f>
        <v>Жвачка черника мята </v>
      </c>
      <c r="M768" s="18" t="str">
        <f>IFERROR(__xludf.DUMMYFUNCTION("""COMPUTED_VALUE"""),"Зеленый манго")</f>
        <v>Зеленый манго</v>
      </c>
      <c r="N768" s="18" t="str">
        <f>IFERROR(__xludf.DUMMYFUNCTION("""COMPUTED_VALUE"""),"Клюква брусника")</f>
        <v>Клюква брусника</v>
      </c>
      <c r="O768" s="18" t="str">
        <f>IFERROR(__xludf.DUMMYFUNCTION("""COMPUTED_VALUE"""),"Апельсин ")</f>
        <v>Апельсин </v>
      </c>
      <c r="P768" s="18" t="str">
        <f>IFERROR(__xludf.DUMMYFUNCTION("""COMPUTED_VALUE"""),"Кокос малина")</f>
        <v>Кокос малина</v>
      </c>
      <c r="Q768" s="18" t="str">
        <f>IFERROR(__xludf.DUMMYFUNCTION("""COMPUTED_VALUE"""),"Лимонные черви")</f>
        <v>Лимонные черви</v>
      </c>
      <c r="R768" s="18" t="str">
        <f>IFERROR(__xludf.DUMMYFUNCTION("""COMPUTED_VALUE"""),"Малиновый лимонад")</f>
        <v>Малиновый лимонад</v>
      </c>
      <c r="S768" s="18" t="str">
        <f>IFERROR(__xludf.DUMMYFUNCTION("""COMPUTED_VALUE"""),"Смородина малина")</f>
        <v>Смородина малина</v>
      </c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</row>
    <row r="769">
      <c r="A769" s="18" t="str">
        <f>IFERROR(__xludf.DUMMYFUNCTION("""COMPUTED_VALUE"""),"Личи гуава")</f>
        <v>Личи гуава</v>
      </c>
      <c r="B769" s="18" t="str">
        <f>IFERROR(__xludf.DUMMYFUNCTION("""COMPUTED_VALUE"""),"Морозный спрайт")</f>
        <v>Морозный спрайт</v>
      </c>
      <c r="C769" s="18" t="str">
        <f>IFERROR(__xludf.DUMMYFUNCTION("""COMPUTED_VALUE"""),"Морозная дыня")</f>
        <v>Морозная дыня</v>
      </c>
      <c r="D769" s="18" t="str">
        <f>IFERROR(__xludf.DUMMYFUNCTION("""COMPUTED_VALUE"""),"Черника арбуз")</f>
        <v>Черника арбуз</v>
      </c>
      <c r="E769" s="18" t="str">
        <f>IFERROR(__xludf.DUMMYFUNCTION("""COMPUTED_VALUE"""),"Грейпфрут малина клубника")</f>
        <v>Грейпфрут малина клубника</v>
      </c>
      <c r="F769" s="18" t="str">
        <f>IFERROR(__xludf.DUMMYFUNCTION("""COMPUTED_VALUE"""),"Виноград клубника NEW!")</f>
        <v>Виноград клубника NEW!</v>
      </c>
      <c r="G769" s="18" t="str">
        <f>IFERROR(__xludf.DUMMYFUNCTION("""COMPUTED_VALUE"""),"Жвачка арбуз дыня NEW!")</f>
        <v>Жвачка арбуз дыня NEW!</v>
      </c>
      <c r="H769" s="18" t="str">
        <f>IFERROR(__xludf.DUMMYFUNCTION("""COMPUTED_VALUE"""),"Клубника киви NEW!")</f>
        <v>Клубника киви NEW!</v>
      </c>
      <c r="I769" s="18" t="str">
        <f>IFERROR(__xludf.DUMMYFUNCTION("""COMPUTED_VALUE"""),"Клубничный лимонад NEW!")</f>
        <v>Клубничный лимонад NEW!</v>
      </c>
      <c r="J769" s="18" t="str">
        <f>IFERROR(__xludf.DUMMYFUNCTION("""COMPUTED_VALUE"""),"Клюква лимон NEW!")</f>
        <v>Клюква лимон NEW!</v>
      </c>
      <c r="K769" s="18" t="str">
        <f>IFERROR(__xludf.DUMMYFUNCTION("""COMPUTED_VALUE"""),"Кола лимон NEW")</f>
        <v>Кола лимон NEW</v>
      </c>
      <c r="L769" s="18" t="str">
        <f>IFERROR(__xludf.DUMMYFUNCTION("""COMPUTED_VALUE"""),"Манго малина NEW!")</f>
        <v>Манго малина NEW!</v>
      </c>
      <c r="M769" s="18" t="str">
        <f>IFERROR(__xludf.DUMMYFUNCTION("""COMPUTED_VALUE"""),"Персик маракуйя NEW")</f>
        <v>Персик маракуйя NEW</v>
      </c>
      <c r="N769" s="18" t="str">
        <f>IFERROR(__xludf.DUMMYFUNCTION("""COMPUTED_VALUE"""),"Киви гуава NEW")</f>
        <v>Киви гуава NEW</v>
      </c>
      <c r="O769" s="18" t="str">
        <f>IFERROR(__xludf.DUMMYFUNCTION("""COMPUTED_VALUE"""),"Манго апельсин NEW")</f>
        <v>Манго апельсин NEW</v>
      </c>
      <c r="P769" s="18" t="str">
        <f>IFERROR(__xludf.DUMMYFUNCTION("""COMPUTED_VALUE"""),"Манго кумкват NEW")</f>
        <v>Манго кумкват NEW</v>
      </c>
      <c r="Q769" s="18" t="str">
        <f>IFERROR(__xludf.DUMMYFUNCTION("""COMPUTED_VALUE"""),"Морозная вишня")</f>
        <v>Морозная вишня</v>
      </c>
      <c r="R769" s="18" t="str">
        <f>IFERROR(__xludf.DUMMYFUNCTION("""COMPUTED_VALUE"""),"кислая жвачка грейпфрут клубника")</f>
        <v>кислая жвачка грейпфрут клубника</v>
      </c>
      <c r="S769" s="18" t="str">
        <f>IFERROR(__xludf.DUMMYFUNCTION("""COMPUTED_VALUE"""),"Морозное яблоко")</f>
        <v>Морозное яблоко</v>
      </c>
      <c r="T769" s="18" t="str">
        <f>IFERROR(__xludf.DUMMYFUNCTION("""COMPUTED_VALUE"""),"Морозный арбуз")</f>
        <v>Морозный арбуз</v>
      </c>
      <c r="U769" s="18" t="str">
        <f>IFERROR(__xludf.DUMMYFUNCTION("""COMPUTED_VALUE"""),"Морозный виноград")</f>
        <v>Морозный виноград</v>
      </c>
      <c r="V769" s="18" t="str">
        <f>IFERROR(__xludf.DUMMYFUNCTION("""COMPUTED_VALUE"""),"Морозный ред булл")</f>
        <v>Морозный ред булл</v>
      </c>
      <c r="W769" s="18" t="str">
        <f>IFERROR(__xludf.DUMMYFUNCTION("""COMPUTED_VALUE"""),"Персик киви NEW")</f>
        <v>Персик киви NEW</v>
      </c>
      <c r="X769" s="18" t="str">
        <f>IFERROR(__xludf.DUMMYFUNCTION("""COMPUTED_VALUE"""),"Печенье банан NEW")</f>
        <v>Печенье банан NEW</v>
      </c>
      <c r="Y769" s="18" t="str">
        <f>IFERROR(__xludf.DUMMYFUNCTION("""COMPUTED_VALUE"""),"Лимонный пирог NEW")</f>
        <v>Лимонный пирог NEW</v>
      </c>
      <c r="Z769" s="18" t="str">
        <f>IFERROR(__xludf.DUMMYFUNCTION("""COMPUTED_VALUE"""),"Холодная смородина")</f>
        <v>Холодная смородина</v>
      </c>
      <c r="AA769" s="18" t="str">
        <f>IFERROR(__xludf.DUMMYFUNCTION("""COMPUTED_VALUE"""),"Черника грейпфрут")</f>
        <v>Черника грейпфрут</v>
      </c>
      <c r="AB769" s="18" t="str">
        <f>IFERROR(__xludf.DUMMYFUNCTION("""COMPUTED_VALUE"""),"Черника лимон")</f>
        <v>Черника лимон</v>
      </c>
      <c r="AC769" s="18" t="str">
        <f>IFERROR(__xludf.DUMMYFUNCTION("""COMPUTED_VALUE"""),"Черника мята")</f>
        <v>Черника мята</v>
      </c>
      <c r="AD769" s="18" t="str">
        <f>IFERROR(__xludf.DUMMYFUNCTION("""COMPUTED_VALUE"""),"Экзотические фрукты")</f>
        <v>Экзотические фрукты</v>
      </c>
      <c r="AE769" s="18" t="str">
        <f>IFERROR(__xludf.DUMMYFUNCTION("""COMPUTED_VALUE"""),"Энергетический виноград")</f>
        <v>Энергетический виноград</v>
      </c>
      <c r="AF769" s="18" t="str">
        <f>IFERROR(__xludf.DUMMYFUNCTION("""COMPUTED_VALUE"""),"Ягодный морс")</f>
        <v>Ягодный морс</v>
      </c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</row>
    <row r="770">
      <c r="A770" s="18" t="str">
        <f>IFERROR(__xludf.DUMMYFUNCTION("""COMPUTED_VALUE"""),"Ананас киви")</f>
        <v>Ананас киви</v>
      </c>
      <c r="B770" s="18" t="str">
        <f>IFERROR(__xludf.DUMMYFUNCTION("""COMPUTED_VALUE"""),"Арбузный смузи")</f>
        <v>Арбузный смузи</v>
      </c>
      <c r="C770" s="18" t="str">
        <f>IFERROR(__xludf.DUMMYFUNCTION("""COMPUTED_VALUE"""),"Виноградная фанта")</f>
        <v>Виноградная фанта</v>
      </c>
      <c r="D770" s="18" t="str">
        <f>IFERROR(__xludf.DUMMYFUNCTION("""COMPUTED_VALUE"""),"Вишневый морс")</f>
        <v>Вишневый морс</v>
      </c>
      <c r="E770" s="18" t="str">
        <f>IFERROR(__xludf.DUMMYFUNCTION("""COMPUTED_VALUE"""),"Гранатовый мармелад")</f>
        <v>Гранатовый мармелад</v>
      </c>
      <c r="F770" s="18" t="str">
        <f>IFERROR(__xludf.DUMMYFUNCTION("""COMPUTED_VALUE"""),"Грейпфрут киви")</f>
        <v>Грейпфрут киви</v>
      </c>
      <c r="G770" s="18" t="str">
        <f>IFERROR(__xludf.DUMMYFUNCTION("""COMPUTED_VALUE"""),"Ежевика мята")</f>
        <v>Ежевика мята</v>
      </c>
      <c r="H770" s="18" t="str">
        <f>IFERROR(__xludf.DUMMYFUNCTION("""COMPUTED_VALUE"""),"Киви манго")</f>
        <v>Киви манго</v>
      </c>
      <c r="I770" s="18" t="str">
        <f>IFERROR(__xludf.DUMMYFUNCTION("""COMPUTED_VALUE"""),"Клубника манго")</f>
        <v>Клубника манго</v>
      </c>
      <c r="J770" s="18" t="str">
        <f>IFERROR(__xludf.DUMMYFUNCTION("""COMPUTED_VALUE"""),"черника грейфрут ")</f>
        <v>черника грейфрут </v>
      </c>
      <c r="K770" s="18" t="str">
        <f>IFERROR(__xludf.DUMMYFUNCTION("""COMPUTED_VALUE"""),"Малина лайм")</f>
        <v>Малина лайм</v>
      </c>
      <c r="L770" s="18" t="str">
        <f>IFERROR(__xludf.DUMMYFUNCTION("""COMPUTED_VALUE"""),"Манго арбуз ")</f>
        <v>Манго арбуз </v>
      </c>
      <c r="M770" s="18" t="str">
        <f>IFERROR(__xludf.DUMMYFUNCTION("""COMPUTED_VALUE"""),"Малиновый чай с жасмином")</f>
        <v>Малиновый чай с жасмином</v>
      </c>
      <c r="N770" s="18" t="str">
        <f>IFERROR(__xludf.DUMMYFUNCTION("""COMPUTED_VALUE"""),"малина  апельсин ")</f>
        <v>малина  апельсин </v>
      </c>
      <c r="O770" s="18" t="str">
        <f>IFERROR(__xludf.DUMMYFUNCTION("""COMPUTED_VALUE"""),"Манго апельсин")</f>
        <v>Манго апельсин</v>
      </c>
      <c r="P770" s="18" t="str">
        <f>IFERROR(__xludf.DUMMYFUNCTION("""COMPUTED_VALUE"""),"Ред булл")</f>
        <v>Ред булл</v>
      </c>
      <c r="Q770" s="18" t="str">
        <f>IFERROR(__xludf.DUMMYFUNCTION("""COMPUTED_VALUE"""),"Спрайт")</f>
        <v>Спрайт</v>
      </c>
      <c r="R770" s="18" t="str">
        <f>IFERROR(__xludf.DUMMYFUNCTION("""COMPUTED_VALUE"""),"ананас клюква ")</f>
        <v>ананас клюква </v>
      </c>
      <c r="S770" s="18" t="str">
        <f>IFERROR(__xludf.DUMMYFUNCTION("""COMPUTED_VALUE"""),"Тархун")</f>
        <v>Тархун</v>
      </c>
      <c r="T770" s="18" t="str">
        <f>IFERROR(__xludf.DUMMYFUNCTION("""COMPUTED_VALUE"""),"алоэ Виноград ")</f>
        <v>алоэ Виноград </v>
      </c>
      <c r="U770" s="18" t="str">
        <f>IFERROR(__xludf.DUMMYFUNCTION("""COMPUTED_VALUE"""),"Фруктовая жвачка")</f>
        <v>Фруктовая жвачка</v>
      </c>
      <c r="V770" s="18" t="str">
        <f>IFERROR(__xludf.DUMMYFUNCTION("""COMPUTED_VALUE"""),"Холодная кола")</f>
        <v>Холодная кола</v>
      </c>
      <c r="W770" s="18" t="str">
        <f>IFERROR(__xludf.DUMMYFUNCTION("""COMPUTED_VALUE"""),"Черная смородина клюква")</f>
        <v>Черная смородина клюква</v>
      </c>
      <c r="X770" s="18" t="str">
        <f>IFERROR(__xludf.DUMMYFUNCTION("""COMPUTED_VALUE"""),"Черника арбуз")</f>
        <v>Черника арбуз</v>
      </c>
      <c r="Y770" s="18" t="str">
        <f>IFERROR(__xludf.DUMMYFUNCTION("""COMPUTED_VALUE"""),"Яблоко черника")</f>
        <v>Яблоко черника</v>
      </c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</row>
    <row r="771">
      <c r="A771" s="18" t="str">
        <f>IFERROR(__xludf.DUMMYFUNCTION("""COMPUTED_VALUE"""),"Ягодный микс")</f>
        <v>Ягодный микс</v>
      </c>
      <c r="B771" s="18" t="str">
        <f>IFERROR(__xludf.DUMMYFUNCTION("""COMPUTED_VALUE"""),"Энергетик малина")</f>
        <v>Энергетик малина</v>
      </c>
      <c r="C771" s="18" t="str">
        <f>IFERROR(__xludf.DUMMYFUNCTION("""COMPUTED_VALUE"""),"Клубника арбуз")</f>
        <v>Клубника арбуз</v>
      </c>
      <c r="D771" s="18" t="str">
        <f>IFERROR(__xludf.DUMMYFUNCTION("""COMPUTED_VALUE"""),"Ежевика малина")</f>
        <v>Ежевика малина</v>
      </c>
      <c r="E771" s="18" t="str">
        <f>IFERROR(__xludf.DUMMYFUNCTION("""COMPUTED_VALUE"""),"Голубая малина виноград")</f>
        <v>Голубая малина виноград</v>
      </c>
      <c r="F771" s="18" t="str">
        <f>IFERROR(__xludf.DUMMYFUNCTION("""COMPUTED_VALUE"""),"Вишня яблоко")</f>
        <v>Вишня яблоко</v>
      </c>
      <c r="G771" s="18" t="str">
        <f>IFERROR(__xludf.DUMMYFUNCTION("""COMPUTED_VALUE"""),"Виноград лёд")</f>
        <v>Виноград лёд</v>
      </c>
      <c r="H771" s="18" t="str">
        <f>IFERROR(__xludf.DUMMYFUNCTION("""COMPUTED_VALUE"""),"Бабл гам")</f>
        <v>Бабл гам</v>
      </c>
      <c r="I771" s="18" t="str">
        <f>IFERROR(__xludf.DUMMYFUNCTION("""COMPUTED_VALUE"""),"Энергетик лайм")</f>
        <v>Энергетик лайм</v>
      </c>
      <c r="J771" s="18" t="str">
        <f>IFERROR(__xludf.DUMMYFUNCTION("""COMPUTED_VALUE"""),"Черника смородина айс")</f>
        <v>Черника смородина айс</v>
      </c>
      <c r="K771" s="18" t="str">
        <f>IFERROR(__xludf.DUMMYFUNCTION("""COMPUTED_VALUE"""),"Мохито клубничный лёд")</f>
        <v>Мохито клубничный лёд</v>
      </c>
      <c r="L771" s="18" t="str">
        <f>IFERROR(__xludf.DUMMYFUNCTION("""COMPUTED_VALUE"""),"Черная вишня лёд")</f>
        <v>Черная вишня лёд</v>
      </c>
      <c r="M771" s="18" t="str">
        <f>IFERROR(__xludf.DUMMYFUNCTION("""COMPUTED_VALUE"""),"Ананас кокос лёд")</f>
        <v>Ананас кокос лёд</v>
      </c>
      <c r="N771" s="18" t="str">
        <f>IFERROR(__xludf.DUMMYFUNCTION("""COMPUTED_VALUE"""),"Киви лёд")</f>
        <v>Киви лёд</v>
      </c>
      <c r="O771" s="18" t="str">
        <f>IFERROR(__xludf.DUMMYFUNCTION("""COMPUTED_VALUE"""),"Кислая клюква лёд")</f>
        <v>Кислая клюква лёд</v>
      </c>
      <c r="P771" s="18" t="str">
        <f>IFERROR(__xludf.DUMMYFUNCTION("""COMPUTED_VALUE"""),"Кислый скитлс лёд")</f>
        <v>Кислый скитлс лёд</v>
      </c>
      <c r="Q771" s="18" t="str">
        <f>IFERROR(__xludf.DUMMYFUNCTION("""COMPUTED_VALUE"""),"Клубника черника лёд")</f>
        <v>Клубника черника лёд</v>
      </c>
      <c r="R771" s="18" t="str">
        <f>IFERROR(__xludf.DUMMYFUNCTION("""COMPUTED_VALUE"""),"Малина смородина лёд")</f>
        <v>Малина смородина лёд</v>
      </c>
      <c r="S771" s="18" t="str">
        <f>IFERROR(__xludf.DUMMYFUNCTION("""COMPUTED_VALUE"""),"Манго лёд")</f>
        <v>Манго лёд</v>
      </c>
      <c r="T771" s="18" t="str">
        <f>IFERROR(__xludf.DUMMYFUNCTION("""COMPUTED_VALUE"""),"Малина вишня лёд")</f>
        <v>Малина вишня лёд</v>
      </c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</row>
    <row r="772">
      <c r="A772" s="18" t="str">
        <f>IFERROR(__xludf.DUMMYFUNCTION("""COMPUTED_VALUE"""),"Маракуйя с тропическими нотками")</f>
        <v>Маракуйя с тропическими нотками</v>
      </c>
      <c r="B772" s="18" t="str">
        <f>IFERROR(__xludf.DUMMYFUNCTION("""COMPUTED_VALUE"""),"Арбузный милкшейк")</f>
        <v>Арбузный милкшейк</v>
      </c>
      <c r="C772" s="18" t="str">
        <f>IFERROR(__xludf.DUMMYFUNCTION("""COMPUTED_VALUE"""),"Конфеты со вкусом винограда")</f>
        <v>Конфеты со вкусом винограда</v>
      </c>
      <c r="D772" s="18" t="str">
        <f>IFERROR(__xludf.DUMMYFUNCTION("""COMPUTED_VALUE"""),"Манго с апельсином и послевкусием гуавы")</f>
        <v>Манго с апельсином и послевкусием гуавы</v>
      </c>
      <c r="E772" s="18" t="str">
        <f>IFERROR(__xludf.DUMMYFUNCTION("""COMPUTED_VALUE"""),"Холодное сочетание мяты и конфет холс")</f>
        <v>Холодное сочетание мяты и конфет холс</v>
      </c>
      <c r="F772" s="18" t="str">
        <f>IFERROR(__xludf.DUMMYFUNCTION("""COMPUTED_VALUE"""),"Яблочные мармеладные червячки")</f>
        <v>Яблочные мармеладные червячки</v>
      </c>
      <c r="G77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772" s="18" t="str">
        <f>IFERROR(__xludf.DUMMYFUNCTION("""COMPUTED_VALUE"""),"Лимон лайм")</f>
        <v>Лимон лайм</v>
      </c>
      <c r="I772" s="18" t="str">
        <f>IFERROR(__xludf.DUMMYFUNCTION("""COMPUTED_VALUE"""),"Классика энергетика с кислой малиной")</f>
        <v>Классика энергетика с кислой малиной</v>
      </c>
      <c r="J772" s="18" t="str">
        <f>IFERROR(__xludf.DUMMYFUNCTION("""COMPUTED_VALUE"""),"Зеленое манго и смородина")</f>
        <v>Зеленое манго и смородина</v>
      </c>
      <c r="K772" s="18" t="str">
        <f>IFERROR(__xludf.DUMMYFUNCTION("""COMPUTED_VALUE"""),"Дуэт лемонграсса и сладкой малины")</f>
        <v>Дуэт лемонграсса и сладкой малины</v>
      </c>
      <c r="L772" s="18" t="str">
        <f>IFERROR(__xludf.DUMMYFUNCTION("""COMPUTED_VALUE"""),"Сладкий мармелад из черной смородины")</f>
        <v>Сладкий мармелад из черной смородины</v>
      </c>
      <c r="M772" s="18" t="str">
        <f>IFERROR(__xludf.DUMMYFUNCTION("""COMPUTED_VALUE"""),"Вишня кола")</f>
        <v>Вишня кола</v>
      </c>
      <c r="N772" s="18" t="str">
        <f>IFERROR(__xludf.DUMMYFUNCTION("""COMPUTED_VALUE"""),"Малина с кокосом")</f>
        <v>Малина с кокосом</v>
      </c>
      <c r="O772" s="18" t="str">
        <f>IFERROR(__xludf.DUMMYFUNCTION("""COMPUTED_VALUE"""),"Сладкие конфеты СКИТЛЗ и смородина")</f>
        <v>Сладкие конфеты СКИТЛЗ и смородина</v>
      </c>
      <c r="P772" s="18" t="str">
        <f>IFERROR(__xludf.DUMMYFUNCTION("""COMPUTED_VALUE"""),"Ежевичный лимонад")</f>
        <v>Ежевичный лимонад</v>
      </c>
      <c r="Q772" s="18" t="str">
        <f>IFERROR(__xludf.DUMMYFUNCTION("""COMPUTED_VALUE"""),"Дыня кокос")</f>
        <v>Дыня кокос</v>
      </c>
      <c r="R772" s="18" t="str">
        <f>IFERROR(__xludf.DUMMYFUNCTION("""COMPUTED_VALUE"""),"Земляничный бабл гам")</f>
        <v>Земляничный бабл гам</v>
      </c>
      <c r="S772" s="18" t="str">
        <f>IFERROR(__xludf.DUMMYFUNCTION("""COMPUTED_VALUE"""),"Лимонные леденцы")</f>
        <v>Лимонные леденцы</v>
      </c>
      <c r="T772" s="18" t="str">
        <f>IFERROR(__xludf.DUMMYFUNCTION("""COMPUTED_VALUE"""),"Экзотический фрукты")</f>
        <v>Экзотический фрукты</v>
      </c>
      <c r="U772" s="18" t="str">
        <f>IFERROR(__xludf.DUMMYFUNCTION("""COMPUTED_VALUE"""),"Личи виноград мята")</f>
        <v>Личи виноград мята</v>
      </c>
      <c r="V772" s="18" t="str">
        <f>IFERROR(__xludf.DUMMYFUNCTION("""COMPUTED_VALUE"""),"Черника малина мята")</f>
        <v>Черника малина мята</v>
      </c>
      <c r="W772" s="18" t="str">
        <f>IFERROR(__xludf.DUMMYFUNCTION("""COMPUTED_VALUE"""),"Абрикосовый йогурт")</f>
        <v>Абрикосовый йогурт</v>
      </c>
      <c r="X772" s="18" t="str">
        <f>IFERROR(__xludf.DUMMYFUNCTION("""COMPUTED_VALUE"""),"Арбуз лед")</f>
        <v>Арбуз лед</v>
      </c>
      <c r="Y772" s="18" t="str">
        <f>IFERROR(__xludf.DUMMYFUNCTION("""COMPUTED_VALUE"""),"Банан клубника лед")</f>
        <v>Банан клубника лед</v>
      </c>
      <c r="Z772" s="18" t="str">
        <f>IFERROR(__xludf.DUMMYFUNCTION("""COMPUTED_VALUE"""),"Арбузное мороженное")</f>
        <v>Арбузное мороженное</v>
      </c>
      <c r="AA772" s="18" t="str">
        <f>IFERROR(__xludf.DUMMYFUNCTION("""COMPUTED_VALUE"""),"Клубника малина жвачка")</f>
        <v>Клубника малина жвачка</v>
      </c>
      <c r="AB772" s="18" t="str">
        <f>IFERROR(__xludf.DUMMYFUNCTION("""COMPUTED_VALUE"""),"Клубничное мороженное")</f>
        <v>Клубничное мороженное</v>
      </c>
      <c r="AC772" s="18" t="str">
        <f>IFERROR(__xludf.DUMMYFUNCTION("""COMPUTED_VALUE"""),"Кола сода лед")</f>
        <v>Кола сода лед</v>
      </c>
      <c r="AD772" s="18" t="str">
        <f>IFERROR(__xludf.DUMMYFUNCTION("""COMPUTED_VALUE"""),"Банановый милкшейк")</f>
        <v>Банановый милкшейк</v>
      </c>
      <c r="AE772" s="18" t="str">
        <f>IFERROR(__xludf.DUMMYFUNCTION("""COMPUTED_VALUE"""),"Микс ягод лед")</f>
        <v>Микс ягод лед</v>
      </c>
      <c r="AF772" s="18" t="str">
        <f>IFERROR(__xludf.DUMMYFUNCTION("""COMPUTED_VALUE"""),"Брусничный морс")</f>
        <v>Брусничный морс</v>
      </c>
      <c r="AG772" s="18" t="str">
        <f>IFERROR(__xludf.DUMMYFUNCTION("""COMPUTED_VALUE"""),"Яблочный лимонад")</f>
        <v>Яблочный лимонад</v>
      </c>
      <c r="AH772" s="18" t="str">
        <f>IFERROR(__xludf.DUMMYFUNCTION("""COMPUTED_VALUE"""),"Лесные ягоды")</f>
        <v>Лесные ягоды</v>
      </c>
      <c r="AI772" s="18" t="str">
        <f>IFERROR(__xludf.DUMMYFUNCTION("""COMPUTED_VALUE"""),"Смородиновый лимонад")</f>
        <v>Смородиновый лимонад</v>
      </c>
      <c r="AJ772" s="18" t="str">
        <f>IFERROR(__xludf.DUMMYFUNCTION("""COMPUTED_VALUE"""),"Вишня лайм лед")</f>
        <v>Вишня лайм лед</v>
      </c>
      <c r="AK772" s="18" t="str">
        <f>IFERROR(__xludf.DUMMYFUNCTION("""COMPUTED_VALUE"""),"Лист виноград мята энергетик")</f>
        <v>Лист виноград мята энергетик</v>
      </c>
      <c r="AL772" s="18" t="str">
        <f>IFERROR(__xludf.DUMMYFUNCTION("""COMPUTED_VALUE"""),"Двойное яблоко лед")</f>
        <v>Двойное яблоко лед</v>
      </c>
      <c r="AM772" s="18" t="str">
        <f>IFERROR(__xludf.DUMMYFUNCTION("""COMPUTED_VALUE"""),"Смородиновый холс")</f>
        <v>Смородиновый холс</v>
      </c>
      <c r="AN772" s="18" t="str">
        <f>IFERROR(__xludf.DUMMYFUNCTION("""COMPUTED_VALUE"""),"Клубничное шампанское")</f>
        <v>Клубничное шампанское</v>
      </c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</row>
    <row r="773">
      <c r="A773" s="18" t="str">
        <f>IFERROR(__xludf.DUMMYFUNCTION("""COMPUTED_VALUE"""),"кислая земляника")</f>
        <v>кислая земляника</v>
      </c>
      <c r="B773" s="18" t="str">
        <f>IFERROR(__xludf.DUMMYFUNCTION("""COMPUTED_VALUE"""),"кислая фанта с черникой")</f>
        <v>кислая фанта с черникой</v>
      </c>
      <c r="C773" s="18" t="str">
        <f>IFERROR(__xludf.DUMMYFUNCTION("""COMPUTED_VALUE"""),"кислое харибо с колой и черешней")</f>
        <v>кислое харибо с колой и черешней</v>
      </c>
      <c r="D773" s="18" t="str">
        <f>IFERROR(__xludf.DUMMYFUNCTION("""COMPUTED_VALUE"""),"кислое яблочно клубничная шипучка")</f>
        <v>кислое яблочно клубничная шипучка</v>
      </c>
      <c r="E773" s="18" t="str">
        <f>IFERROR(__xludf.DUMMYFUNCTION("""COMPUTED_VALUE"""),"кислые желатинки маракуйя ананас")</f>
        <v>кислые желатинки маракуйя ананас</v>
      </c>
      <c r="F773" s="18" t="str">
        <f>IFERROR(__xludf.DUMMYFUNCTION("""COMPUTED_VALUE"""),"кислые ленточки маракуя манго")</f>
        <v>кислые ленточки маракуя манго</v>
      </c>
      <c r="G773" s="18" t="str">
        <f>IFERROR(__xludf.DUMMYFUNCTION("""COMPUTED_VALUE"""),"кислые мармеладные ягоды")</f>
        <v>кислые мармеладные ягоды</v>
      </c>
      <c r="H773" s="18" t="str">
        <f>IFERROR(__xludf.DUMMYFUNCTION("""COMPUTED_VALUE"""),"кислый виноград лайм")</f>
        <v>кислый виноград лайм</v>
      </c>
      <c r="I773" s="18" t="str">
        <f>IFERROR(__xludf.DUMMYFUNCTION("""COMPUTED_VALUE"""),"кислый грейпфрут с вишней")</f>
        <v>кислый грейпфрут с вишней</v>
      </c>
      <c r="J773" s="18" t="str">
        <f>IFERROR(__xludf.DUMMYFUNCTION("""COMPUTED_VALUE"""),"кислый леденец виноград киви яблоко")</f>
        <v>кислый леденец виноград киви яблоко</v>
      </c>
      <c r="K773" s="18" t="str">
        <f>IFERROR(__xludf.DUMMYFUNCTION("""COMPUTED_VALUE"""),"кислый лимонад арбуз лайм малина")</f>
        <v>кислый лимонад арбуз лайм малина</v>
      </c>
      <c r="L773" s="18" t="str">
        <f>IFERROR(__xludf.DUMMYFUNCTION("""COMPUTED_VALUE"""),"кислый персик клубника")</f>
        <v>кислый персик клубника</v>
      </c>
      <c r="M773" s="18" t="str">
        <f>IFERROR(__xludf.DUMMYFUNCTION("""COMPUTED_VALUE"""),"кислый яблочно лимонные колечки")</f>
        <v>кислый яблочно лимонные колечки</v>
      </c>
      <c r="N773" s="18" t="str">
        <f>IFERROR(__xludf.DUMMYFUNCTION("""COMPUTED_VALUE"""),"фанта апельсин с кислой малиной")</f>
        <v>фанта апельсин с кислой малиной</v>
      </c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</row>
    <row r="774">
      <c r="A774" s="18" t="str">
        <f>IFERROR(__xludf.DUMMYFUNCTION("""COMPUTED_VALUE"""),"Ананас киви")</f>
        <v>Ананас киви</v>
      </c>
      <c r="B774" s="18" t="str">
        <f>IFERROR(__xludf.DUMMYFUNCTION("""COMPUTED_VALUE"""),"Арбузный смузи")</f>
        <v>Арбузный смузи</v>
      </c>
      <c r="C774" s="18" t="str">
        <f>IFERROR(__xludf.DUMMYFUNCTION("""COMPUTED_VALUE"""),"Виноградная фанта")</f>
        <v>Виноградная фанта</v>
      </c>
      <c r="D774" s="18" t="str">
        <f>IFERROR(__xludf.DUMMYFUNCTION("""COMPUTED_VALUE"""),"Вишневый морс")</f>
        <v>Вишневый морс</v>
      </c>
      <c r="E774" s="18" t="str">
        <f>IFERROR(__xludf.DUMMYFUNCTION("""COMPUTED_VALUE"""),"Гранатовый мармелад")</f>
        <v>Гранатовый мармелад</v>
      </c>
      <c r="F774" s="18" t="str">
        <f>IFERROR(__xludf.DUMMYFUNCTION("""COMPUTED_VALUE"""),"Грейпфрут киви")</f>
        <v>Грейпфрут киви</v>
      </c>
      <c r="G774" s="18" t="str">
        <f>IFERROR(__xludf.DUMMYFUNCTION("""COMPUTED_VALUE"""),"Ежевика мята")</f>
        <v>Ежевика мята</v>
      </c>
      <c r="H774" s="18" t="str">
        <f>IFERROR(__xludf.DUMMYFUNCTION("""COMPUTED_VALUE"""),"Киви манго")</f>
        <v>Киви манго</v>
      </c>
      <c r="I774" s="18" t="str">
        <f>IFERROR(__xludf.DUMMYFUNCTION("""COMPUTED_VALUE"""),"Клубника манго")</f>
        <v>Клубника манго</v>
      </c>
      <c r="J774" s="18" t="str">
        <f>IFERROR(__xludf.DUMMYFUNCTION("""COMPUTED_VALUE"""),"черника грейфрут ")</f>
        <v>черника грейфрут </v>
      </c>
      <c r="K774" s="18" t="str">
        <f>IFERROR(__xludf.DUMMYFUNCTION("""COMPUTED_VALUE"""),"Малина лайм")</f>
        <v>Малина лайм</v>
      </c>
      <c r="L774" s="18" t="str">
        <f>IFERROR(__xludf.DUMMYFUNCTION("""COMPUTED_VALUE"""),"Манго арбуз ")</f>
        <v>Манго арбуз </v>
      </c>
      <c r="M774" s="18" t="str">
        <f>IFERROR(__xludf.DUMMYFUNCTION("""COMPUTED_VALUE"""),"Малиновый чай с жасмином")</f>
        <v>Малиновый чай с жасмином</v>
      </c>
      <c r="N774" s="18" t="str">
        <f>IFERROR(__xludf.DUMMYFUNCTION("""COMPUTED_VALUE"""),"малина  апельсин ")</f>
        <v>малина  апельсин </v>
      </c>
      <c r="O774" s="18" t="str">
        <f>IFERROR(__xludf.DUMMYFUNCTION("""COMPUTED_VALUE"""),"Манго апельсин")</f>
        <v>Манго апельсин</v>
      </c>
      <c r="P774" s="18" t="str">
        <f>IFERROR(__xludf.DUMMYFUNCTION("""COMPUTED_VALUE"""),"Ред булл")</f>
        <v>Ред булл</v>
      </c>
      <c r="Q774" s="18" t="str">
        <f>IFERROR(__xludf.DUMMYFUNCTION("""COMPUTED_VALUE"""),"Спрайт")</f>
        <v>Спрайт</v>
      </c>
      <c r="R774" s="18" t="str">
        <f>IFERROR(__xludf.DUMMYFUNCTION("""COMPUTED_VALUE"""),"ананас клюква ")</f>
        <v>ананас клюква </v>
      </c>
      <c r="S774" s="18" t="str">
        <f>IFERROR(__xludf.DUMMYFUNCTION("""COMPUTED_VALUE"""),"Тархун")</f>
        <v>Тархун</v>
      </c>
      <c r="T774" s="18" t="str">
        <f>IFERROR(__xludf.DUMMYFUNCTION("""COMPUTED_VALUE"""),"алоэ Виноград ")</f>
        <v>алоэ Виноград </v>
      </c>
      <c r="U774" s="18" t="str">
        <f>IFERROR(__xludf.DUMMYFUNCTION("""COMPUTED_VALUE"""),"Фруктовая жвачка")</f>
        <v>Фруктовая жвачка</v>
      </c>
      <c r="V774" s="18" t="str">
        <f>IFERROR(__xludf.DUMMYFUNCTION("""COMPUTED_VALUE"""),"Холодная кола")</f>
        <v>Холодная кола</v>
      </c>
      <c r="W774" s="18" t="str">
        <f>IFERROR(__xludf.DUMMYFUNCTION("""COMPUTED_VALUE"""),"Черная смородина клюква")</f>
        <v>Черная смородина клюква</v>
      </c>
      <c r="X774" s="18" t="str">
        <f>IFERROR(__xludf.DUMMYFUNCTION("""COMPUTED_VALUE"""),"Черника арбуз")</f>
        <v>Черника арбуз</v>
      </c>
      <c r="Y774" s="18" t="str">
        <f>IFERROR(__xludf.DUMMYFUNCTION("""COMPUTED_VALUE"""),"Яблоко черника")</f>
        <v>Яблоко черника</v>
      </c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</row>
    <row r="775">
      <c r="A775" s="18" t="str">
        <f>IFERROR(__xludf.DUMMYFUNCTION("""COMPUTED_VALUE"""),"0.4")</f>
        <v>0.4</v>
      </c>
      <c r="B775" s="18" t="str">
        <f>IFERROR(__xludf.DUMMYFUNCTION("""COMPUTED_VALUE"""),"0.6")</f>
        <v>0.6</v>
      </c>
      <c r="C775" s="18" t="str">
        <f>IFERROR(__xludf.DUMMYFUNCTION("""COMPUTED_VALUE"""),"0.7")</f>
        <v>0.7</v>
      </c>
      <c r="D775" s="18" t="str">
        <f>IFERROR(__xludf.DUMMYFUNCTION("""COMPUTED_VALUE"""),"0.8")</f>
        <v>0.8</v>
      </c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</row>
    <row r="776">
      <c r="A776" s="18" t="str">
        <f>IFERROR(__xludf.DUMMYFUNCTION("""COMPUTED_VALUE"""),"0.2")</f>
        <v>0.2</v>
      </c>
      <c r="B776" s="18" t="str">
        <f>IFERROR(__xludf.DUMMYFUNCTION("""COMPUTED_VALUE"""),"0.3")</f>
        <v>0.3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</row>
    <row r="777">
      <c r="A777" s="18" t="str">
        <f>IFERROR(__xludf.DUMMYFUNCTION("""COMPUTED_VALUE"""),"Ананас киви")</f>
        <v>Ананас киви</v>
      </c>
      <c r="B777" s="18" t="str">
        <f>IFERROR(__xludf.DUMMYFUNCTION("""COMPUTED_VALUE"""),"Арбузный смузи")</f>
        <v>Арбузный смузи</v>
      </c>
      <c r="C777" s="18" t="str">
        <f>IFERROR(__xludf.DUMMYFUNCTION("""COMPUTED_VALUE"""),"Виноградная фанта")</f>
        <v>Виноградная фанта</v>
      </c>
      <c r="D777" s="18" t="str">
        <f>IFERROR(__xludf.DUMMYFUNCTION("""COMPUTED_VALUE"""),"Вишневый морс")</f>
        <v>Вишневый морс</v>
      </c>
      <c r="E777" s="18" t="str">
        <f>IFERROR(__xludf.DUMMYFUNCTION("""COMPUTED_VALUE"""),"Гранатовый мармелад")</f>
        <v>Гранатовый мармелад</v>
      </c>
      <c r="F777" s="18" t="str">
        <f>IFERROR(__xludf.DUMMYFUNCTION("""COMPUTED_VALUE"""),"Грейпфрут киви")</f>
        <v>Грейпфрут киви</v>
      </c>
      <c r="G777" s="18" t="str">
        <f>IFERROR(__xludf.DUMMYFUNCTION("""COMPUTED_VALUE"""),"Ежевика мята")</f>
        <v>Ежевика мята</v>
      </c>
      <c r="H777" s="18" t="str">
        <f>IFERROR(__xludf.DUMMYFUNCTION("""COMPUTED_VALUE"""),"Киви манго")</f>
        <v>Киви манго</v>
      </c>
      <c r="I777" s="18" t="str">
        <f>IFERROR(__xludf.DUMMYFUNCTION("""COMPUTED_VALUE"""),"Клубника манго")</f>
        <v>Клубника манго</v>
      </c>
      <c r="J777" s="18" t="str">
        <f>IFERROR(__xludf.DUMMYFUNCTION("""COMPUTED_VALUE"""),"черника грейфрут ")</f>
        <v>черника грейфрут </v>
      </c>
      <c r="K777" s="18" t="str">
        <f>IFERROR(__xludf.DUMMYFUNCTION("""COMPUTED_VALUE"""),"Малина лайм")</f>
        <v>Малина лайм</v>
      </c>
      <c r="L777" s="18" t="str">
        <f>IFERROR(__xludf.DUMMYFUNCTION("""COMPUTED_VALUE"""),"Манго арбуз ")</f>
        <v>Манго арбуз </v>
      </c>
      <c r="M777" s="18" t="str">
        <f>IFERROR(__xludf.DUMMYFUNCTION("""COMPUTED_VALUE"""),"Малиновый чай с жасмином")</f>
        <v>Малиновый чай с жасмином</v>
      </c>
      <c r="N777" s="18" t="str">
        <f>IFERROR(__xludf.DUMMYFUNCTION("""COMPUTED_VALUE"""),"малина  апельсин ")</f>
        <v>малина  апельсин </v>
      </c>
      <c r="O777" s="18" t="str">
        <f>IFERROR(__xludf.DUMMYFUNCTION("""COMPUTED_VALUE"""),"Манго апельсин")</f>
        <v>Манго апельсин</v>
      </c>
      <c r="P777" s="18" t="str">
        <f>IFERROR(__xludf.DUMMYFUNCTION("""COMPUTED_VALUE"""),"Ред булл")</f>
        <v>Ред булл</v>
      </c>
      <c r="Q777" s="18" t="str">
        <f>IFERROR(__xludf.DUMMYFUNCTION("""COMPUTED_VALUE"""),"Спрайт")</f>
        <v>Спрайт</v>
      </c>
      <c r="R777" s="18" t="str">
        <f>IFERROR(__xludf.DUMMYFUNCTION("""COMPUTED_VALUE"""),"ананас клюква ")</f>
        <v>ананас клюква </v>
      </c>
      <c r="S777" s="18" t="str">
        <f>IFERROR(__xludf.DUMMYFUNCTION("""COMPUTED_VALUE"""),"Тархун")</f>
        <v>Тархун</v>
      </c>
      <c r="T777" s="18" t="str">
        <f>IFERROR(__xludf.DUMMYFUNCTION("""COMPUTED_VALUE"""),"алоэ Виноград ")</f>
        <v>алоэ Виноград </v>
      </c>
      <c r="U777" s="18" t="str">
        <f>IFERROR(__xludf.DUMMYFUNCTION("""COMPUTED_VALUE"""),"Фруктовая жвачка")</f>
        <v>Фруктовая жвачка</v>
      </c>
      <c r="V777" s="18" t="str">
        <f>IFERROR(__xludf.DUMMYFUNCTION("""COMPUTED_VALUE"""),"Холодная кола")</f>
        <v>Холодная кола</v>
      </c>
      <c r="W777" s="18" t="str">
        <f>IFERROR(__xludf.DUMMYFUNCTION("""COMPUTED_VALUE"""),"Черная смородина клюква")</f>
        <v>Черная смородина клюква</v>
      </c>
      <c r="X777" s="18" t="str">
        <f>IFERROR(__xludf.DUMMYFUNCTION("""COMPUTED_VALUE"""),"Черника арбуз")</f>
        <v>Черника арбуз</v>
      </c>
      <c r="Y777" s="18" t="str">
        <f>IFERROR(__xludf.DUMMYFUNCTION("""COMPUTED_VALUE"""),"Яблоко черника")</f>
        <v>Яблоко черника</v>
      </c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</row>
    <row r="778">
      <c r="A778" s="18" t="str">
        <f>IFERROR(__xludf.DUMMYFUNCTION("""COMPUTED_VALUE"""),"кислая земляника")</f>
        <v>кислая земляника</v>
      </c>
      <c r="B778" s="18" t="str">
        <f>IFERROR(__xludf.DUMMYFUNCTION("""COMPUTED_VALUE"""),"кислая фанта с черникой")</f>
        <v>кислая фанта с черникой</v>
      </c>
      <c r="C778" s="18" t="str">
        <f>IFERROR(__xludf.DUMMYFUNCTION("""COMPUTED_VALUE"""),"кислое харибо с колой и черешней")</f>
        <v>кислое харибо с колой и черешней</v>
      </c>
      <c r="D778" s="18" t="str">
        <f>IFERROR(__xludf.DUMMYFUNCTION("""COMPUTED_VALUE"""),"кислое яблочно клубничная шипучка")</f>
        <v>кислое яблочно клубничная шипучка</v>
      </c>
      <c r="E778" s="18" t="str">
        <f>IFERROR(__xludf.DUMMYFUNCTION("""COMPUTED_VALUE"""),"кислые желатинки маракуйя ананас")</f>
        <v>кислые желатинки маракуйя ананас</v>
      </c>
      <c r="F778" s="18" t="str">
        <f>IFERROR(__xludf.DUMMYFUNCTION("""COMPUTED_VALUE"""),"кислые ленточки маракуя манго")</f>
        <v>кислые ленточки маракуя манго</v>
      </c>
      <c r="G778" s="18" t="str">
        <f>IFERROR(__xludf.DUMMYFUNCTION("""COMPUTED_VALUE"""),"кислые мармеладные ягоды")</f>
        <v>кислые мармеладные ягоды</v>
      </c>
      <c r="H778" s="18" t="str">
        <f>IFERROR(__xludf.DUMMYFUNCTION("""COMPUTED_VALUE"""),"кислый виноград лайм")</f>
        <v>кислый виноград лайм</v>
      </c>
      <c r="I778" s="18" t="str">
        <f>IFERROR(__xludf.DUMMYFUNCTION("""COMPUTED_VALUE"""),"кислый грейпфрут с вишней")</f>
        <v>кислый грейпфрут с вишней</v>
      </c>
      <c r="J778" s="18" t="str">
        <f>IFERROR(__xludf.DUMMYFUNCTION("""COMPUTED_VALUE"""),"кислый леденец виноград киви яблоко")</f>
        <v>кислый леденец виноград киви яблоко</v>
      </c>
      <c r="K778" s="18" t="str">
        <f>IFERROR(__xludf.DUMMYFUNCTION("""COMPUTED_VALUE"""),"кислый лимонад арбуз лайм малина")</f>
        <v>кислый лимонад арбуз лайм малина</v>
      </c>
      <c r="L778" s="18" t="str">
        <f>IFERROR(__xludf.DUMMYFUNCTION("""COMPUTED_VALUE"""),"кислый персик клубника")</f>
        <v>кислый персик клубника</v>
      </c>
      <c r="M778" s="18" t="str">
        <f>IFERROR(__xludf.DUMMYFUNCTION("""COMPUTED_VALUE"""),"кислый яблочно лимонные колечки")</f>
        <v>кислый яблочно лимонные колечки</v>
      </c>
      <c r="N778" s="18" t="str">
        <f>IFERROR(__xludf.DUMMYFUNCTION("""COMPUTED_VALUE"""),"фанта апельсин с кислой малиной")</f>
        <v>фанта апельсин с кислой малиной</v>
      </c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</row>
    <row r="779">
      <c r="A779" s="18" t="str">
        <f>IFERROR(__xludf.DUMMYFUNCTION("""COMPUTED_VALUE"""),"Малина вишня лёд")</f>
        <v>Малина вишня лёд</v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</row>
    <row r="780">
      <c r="A780" s="18" t="str">
        <f>IFERROR(__xludf.DUMMYFUNCTION("""COMPUTED_VALUE"""),"Маракуйя с тропическими нотками")</f>
        <v>Маракуйя с тропическими нотками</v>
      </c>
      <c r="B780" s="18" t="str">
        <f>IFERROR(__xludf.DUMMYFUNCTION("""COMPUTED_VALUE"""),"Арбузный милкшейк")</f>
        <v>Арбузный милкшейк</v>
      </c>
      <c r="C780" s="18" t="str">
        <f>IFERROR(__xludf.DUMMYFUNCTION("""COMPUTED_VALUE"""),"Конфеты со вкусом винограда")</f>
        <v>Конфеты со вкусом винограда</v>
      </c>
      <c r="D780" s="18" t="str">
        <f>IFERROR(__xludf.DUMMYFUNCTION("""COMPUTED_VALUE"""),"Манго с апельсином и послевкусием гуавы")</f>
        <v>Манго с апельсином и послевкусием гуавы</v>
      </c>
      <c r="E780" s="18" t="str">
        <f>IFERROR(__xludf.DUMMYFUNCTION("""COMPUTED_VALUE"""),"Холодное сочетание мяты и конфет холс")</f>
        <v>Холодное сочетание мяты и конфет холс</v>
      </c>
      <c r="F780" s="18" t="str">
        <f>IFERROR(__xludf.DUMMYFUNCTION("""COMPUTED_VALUE"""),"Яблочные мармеладные червячки")</f>
        <v>Яблочные мармеладные червячки</v>
      </c>
      <c r="G78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780" s="18" t="str">
        <f>IFERROR(__xludf.DUMMYFUNCTION("""COMPUTED_VALUE"""),"Лимон лайм")</f>
        <v>Лимон лайм</v>
      </c>
      <c r="I780" s="18" t="str">
        <f>IFERROR(__xludf.DUMMYFUNCTION("""COMPUTED_VALUE"""),"Классика энергетика с кислой малиной")</f>
        <v>Классика энергетика с кислой малиной</v>
      </c>
      <c r="J780" s="18" t="str">
        <f>IFERROR(__xludf.DUMMYFUNCTION("""COMPUTED_VALUE"""),"Зеленое манго и смородина")</f>
        <v>Зеленое манго и смородина</v>
      </c>
      <c r="K780" s="18" t="str">
        <f>IFERROR(__xludf.DUMMYFUNCTION("""COMPUTED_VALUE"""),"Дуэт лемонграсса и сладкой малины")</f>
        <v>Дуэт лемонграсса и сладкой малины</v>
      </c>
      <c r="L780" s="18" t="str">
        <f>IFERROR(__xludf.DUMMYFUNCTION("""COMPUTED_VALUE"""),"Сладкий мармелад из черной смородины")</f>
        <v>Сладкий мармелад из черной смородины</v>
      </c>
      <c r="M780" s="18" t="str">
        <f>IFERROR(__xludf.DUMMYFUNCTION("""COMPUTED_VALUE"""),"Вишня кола")</f>
        <v>Вишня кола</v>
      </c>
      <c r="N780" s="18" t="str">
        <f>IFERROR(__xludf.DUMMYFUNCTION("""COMPUTED_VALUE"""),"Малина с кокосом")</f>
        <v>Малина с кокосом</v>
      </c>
      <c r="O780" s="18" t="str">
        <f>IFERROR(__xludf.DUMMYFUNCTION("""COMPUTED_VALUE"""),"Сладкие конфеты СКИТЛЗ и смородина")</f>
        <v>Сладкие конфеты СКИТЛЗ и смородина</v>
      </c>
      <c r="P780" s="18" t="str">
        <f>IFERROR(__xludf.DUMMYFUNCTION("""COMPUTED_VALUE"""),"Ежевичный лимонад")</f>
        <v>Ежевичный лимонад</v>
      </c>
      <c r="Q780" s="18" t="str">
        <f>IFERROR(__xludf.DUMMYFUNCTION("""COMPUTED_VALUE"""),"Дыня кокос")</f>
        <v>Дыня кокос</v>
      </c>
      <c r="R780" s="18" t="str">
        <f>IFERROR(__xludf.DUMMYFUNCTION("""COMPUTED_VALUE"""),"Земляничный бабл гам")</f>
        <v>Земляничный бабл гам</v>
      </c>
      <c r="S780" s="18" t="str">
        <f>IFERROR(__xludf.DUMMYFUNCTION("""COMPUTED_VALUE"""),"Лимонные леденцы")</f>
        <v>Лимонные леденцы</v>
      </c>
      <c r="T780" s="18" t="str">
        <f>IFERROR(__xludf.DUMMYFUNCTION("""COMPUTED_VALUE"""),"Экзотический фрукты")</f>
        <v>Экзотический фрукты</v>
      </c>
      <c r="U780" s="18" t="str">
        <f>IFERROR(__xludf.DUMMYFUNCTION("""COMPUTED_VALUE"""),"Личи виноград мята")</f>
        <v>Личи виноград мята</v>
      </c>
      <c r="V780" s="18" t="str">
        <f>IFERROR(__xludf.DUMMYFUNCTION("""COMPUTED_VALUE"""),"Черника малина мята")</f>
        <v>Черника малина мята</v>
      </c>
      <c r="W780" s="18" t="str">
        <f>IFERROR(__xludf.DUMMYFUNCTION("""COMPUTED_VALUE"""),"Абрикосовый йогурт")</f>
        <v>Абрикосовый йогурт</v>
      </c>
      <c r="X780" s="18" t="str">
        <f>IFERROR(__xludf.DUMMYFUNCTION("""COMPUTED_VALUE"""),"Арбуз лед")</f>
        <v>Арбуз лед</v>
      </c>
      <c r="Y780" s="18" t="str">
        <f>IFERROR(__xludf.DUMMYFUNCTION("""COMPUTED_VALUE"""),"Банан клубника лед")</f>
        <v>Банан клубника лед</v>
      </c>
      <c r="Z780" s="18" t="str">
        <f>IFERROR(__xludf.DUMMYFUNCTION("""COMPUTED_VALUE"""),"Арбузное мороженное")</f>
        <v>Арбузное мороженное</v>
      </c>
      <c r="AA780" s="18" t="str">
        <f>IFERROR(__xludf.DUMMYFUNCTION("""COMPUTED_VALUE"""),"Клубника малина жвачка")</f>
        <v>Клубника малина жвачка</v>
      </c>
      <c r="AB780" s="18" t="str">
        <f>IFERROR(__xludf.DUMMYFUNCTION("""COMPUTED_VALUE"""),"Клубничное мороженное")</f>
        <v>Клубничное мороженное</v>
      </c>
      <c r="AC780" s="18" t="str">
        <f>IFERROR(__xludf.DUMMYFUNCTION("""COMPUTED_VALUE"""),"Кола сода лед")</f>
        <v>Кола сода лед</v>
      </c>
      <c r="AD780" s="18" t="str">
        <f>IFERROR(__xludf.DUMMYFUNCTION("""COMPUTED_VALUE"""),"Банановый милкшейк")</f>
        <v>Банановый милкшейк</v>
      </c>
      <c r="AE780" s="18" t="str">
        <f>IFERROR(__xludf.DUMMYFUNCTION("""COMPUTED_VALUE"""),"Микс ягод лед")</f>
        <v>Микс ягод лед</v>
      </c>
      <c r="AF780" s="18" t="str">
        <f>IFERROR(__xludf.DUMMYFUNCTION("""COMPUTED_VALUE"""),"Брусничный морс")</f>
        <v>Брусничный морс</v>
      </c>
      <c r="AG780" s="18" t="str">
        <f>IFERROR(__xludf.DUMMYFUNCTION("""COMPUTED_VALUE"""),"Яблочный лимонад")</f>
        <v>Яблочный лимонад</v>
      </c>
      <c r="AH780" s="18" t="str">
        <f>IFERROR(__xludf.DUMMYFUNCTION("""COMPUTED_VALUE"""),"Лесные ягоды")</f>
        <v>Лесные ягоды</v>
      </c>
      <c r="AI780" s="18" t="str">
        <f>IFERROR(__xludf.DUMMYFUNCTION("""COMPUTED_VALUE"""),"Смородиновый лимонад")</f>
        <v>Смородиновый лимонад</v>
      </c>
      <c r="AJ780" s="18" t="str">
        <f>IFERROR(__xludf.DUMMYFUNCTION("""COMPUTED_VALUE"""),"Вишня лайм лед")</f>
        <v>Вишня лайм лед</v>
      </c>
      <c r="AK780" s="18" t="str">
        <f>IFERROR(__xludf.DUMMYFUNCTION("""COMPUTED_VALUE"""),"Лист виноград мята энергетик")</f>
        <v>Лист виноград мята энергетик</v>
      </c>
      <c r="AL780" s="18" t="str">
        <f>IFERROR(__xludf.DUMMYFUNCTION("""COMPUTED_VALUE"""),"Двойное яблоко лед")</f>
        <v>Двойное яблоко лед</v>
      </c>
      <c r="AM780" s="18" t="str">
        <f>IFERROR(__xludf.DUMMYFUNCTION("""COMPUTED_VALUE"""),"Смородиновый холс")</f>
        <v>Смородиновый холс</v>
      </c>
      <c r="AN780" s="18" t="str">
        <f>IFERROR(__xludf.DUMMYFUNCTION("""COMPUTED_VALUE"""),"Клубничное шампанское")</f>
        <v>Клубничное шампанское</v>
      </c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</row>
    <row r="781">
      <c r="A781" s="18" t="str">
        <f>IFERROR(__xludf.DUMMYFUNCTION("""COMPUTED_VALUE"""),"0.4")</f>
        <v>0.4</v>
      </c>
      <c r="B781" s="18" t="str">
        <f>IFERROR(__xludf.DUMMYFUNCTION("""COMPUTED_VALUE"""),"0.6")</f>
        <v>0.6</v>
      </c>
      <c r="C781" s="18" t="str">
        <f>IFERROR(__xludf.DUMMYFUNCTION("""COMPUTED_VALUE"""),"0.7")</f>
        <v>0.7</v>
      </c>
      <c r="D781" s="18" t="str">
        <f>IFERROR(__xludf.DUMMYFUNCTION("""COMPUTED_VALUE"""),"0.8")</f>
        <v>0.8</v>
      </c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</row>
    <row r="782">
      <c r="A782" s="18" t="str">
        <f>IFERROR(__xludf.DUMMYFUNCTION("""COMPUTED_VALUE"""),"0.4")</f>
        <v>0.4</v>
      </c>
      <c r="B782" s="18" t="str">
        <f>IFERROR(__xludf.DUMMYFUNCTION("""COMPUTED_VALUE"""),"0.6")</f>
        <v>0.6</v>
      </c>
      <c r="C782" s="18" t="str">
        <f>IFERROR(__xludf.DUMMYFUNCTION("""COMPUTED_VALUE"""),"0.7")</f>
        <v>0.7</v>
      </c>
      <c r="D782" s="18" t="str">
        <f>IFERROR(__xludf.DUMMYFUNCTION("""COMPUTED_VALUE"""),"0.8")</f>
        <v>0.8</v>
      </c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</row>
    <row r="783">
      <c r="A783" s="18" t="str">
        <f>IFERROR(__xludf.DUMMYFUNCTION("""COMPUTED_VALUE"""),"Кислый малиново-грейпфрутовый швепс")</f>
        <v>Кислый малиново-грейпфрутовый швепс</v>
      </c>
      <c r="B783" s="18" t="str">
        <f>IFERROR(__xludf.DUMMYFUNCTION("""COMPUTED_VALUE"""),"Ананас апельсин")</f>
        <v>Ананас апельсин</v>
      </c>
      <c r="C783" s="18" t="str">
        <f>IFERROR(__xludf.DUMMYFUNCTION("""COMPUTED_VALUE"""),"Пинаколада")</f>
        <v>Пинаколада</v>
      </c>
      <c r="D783" s="18" t="str">
        <f>IFERROR(__xludf.DUMMYFUNCTION("""COMPUTED_VALUE"""),"Мятный бабл гам")</f>
        <v>Мятный бабл гам</v>
      </c>
      <c r="E783" s="18" t="str">
        <f>IFERROR(__xludf.DUMMYFUNCTION("""COMPUTED_VALUE"""),"Мянго драгонфрут")</f>
        <v>Мянго драгонфрут</v>
      </c>
      <c r="F783" s="18" t="str">
        <f>IFERROR(__xludf.DUMMYFUNCTION("""COMPUTED_VALUE"""),"Клубничная фанта")</f>
        <v>Клубничная фанта</v>
      </c>
      <c r="G783" s="18" t="str">
        <f>IFERROR(__xludf.DUMMYFUNCTION("""COMPUTED_VALUE"""),"Клубничная арбуз")</f>
        <v>Клубничная арбуз</v>
      </c>
      <c r="H783" s="18" t="str">
        <f>IFERROR(__xludf.DUMMYFUNCTION("""COMPUTED_VALUE"""),"Кислый скитлс")</f>
        <v>Кислый скитлс</v>
      </c>
      <c r="I783" s="18" t="str">
        <f>IFERROR(__xludf.DUMMYFUNCTION("""COMPUTED_VALUE"""),"Кислый лайм арбуз")</f>
        <v>Кислый лайм арбуз</v>
      </c>
      <c r="J783" s="18" t="str">
        <f>IFERROR(__xludf.DUMMYFUNCTION("""COMPUTED_VALUE"""),"Тропический банан")</f>
        <v>Тропический банан</v>
      </c>
      <c r="K783" s="18" t="str">
        <f>IFERROR(__xludf.DUMMYFUNCTION("""COMPUTED_VALUE"""),"Яблочный энергетик")</f>
        <v>Яблочный энергетик</v>
      </c>
      <c r="L783" s="18" t="str">
        <f>IFERROR(__xludf.DUMMYFUNCTION("""COMPUTED_VALUE"""),"Барбарисовый лимонад")</f>
        <v>Барбарисовый лимонад</v>
      </c>
      <c r="M783" s="18" t="str">
        <f>IFERROR(__xludf.DUMMYFUNCTION("""COMPUTED_VALUE"""),"Лимонад виноград вишня")</f>
        <v>Лимонад виноград вишня</v>
      </c>
      <c r="N783" s="18" t="str">
        <f>IFERROR(__xludf.DUMMYFUNCTION("""COMPUTED_VALUE"""),"Розовый лимонад")</f>
        <v>Розовый лимонад</v>
      </c>
      <c r="O783" s="18" t="str">
        <f>IFERROR(__xludf.DUMMYFUNCTION("""COMPUTED_VALUE"""),"Двойной манго")</f>
        <v>Двойной манго</v>
      </c>
      <c r="P783" s="18" t="str">
        <f>IFERROR(__xludf.DUMMYFUNCTION("""COMPUTED_VALUE"""),"Лесные ягоды ")</f>
        <v>Лесные ягоды </v>
      </c>
      <c r="Q783" s="18" t="str">
        <f>IFERROR(__xludf.DUMMYFUNCTION("""COMPUTED_VALUE"""),"Ежевика малина ")</f>
        <v>Ежевика малина </v>
      </c>
      <c r="R783" s="18" t="str">
        <f>IFERROR(__xludf.DUMMYFUNCTION("""COMPUTED_VALUE"""),"Смородиновый лимонад")</f>
        <v>Смородиновый лимонад</v>
      </c>
      <c r="S783" s="18" t="str">
        <f>IFERROR(__xludf.DUMMYFUNCTION("""COMPUTED_VALUE"""),"Кола вишня")</f>
        <v>Кола вишня</v>
      </c>
      <c r="T783" s="18" t="str">
        <f>IFERROR(__xludf.DUMMYFUNCTION("""COMPUTED_VALUE"""),"Манго арбуз")</f>
        <v>Манго арбуз</v>
      </c>
      <c r="U783" s="18" t="str">
        <f>IFERROR(__xludf.DUMMYFUNCTION("""COMPUTED_VALUE"""),"Алоэ виноград")</f>
        <v>Алоэ виноград</v>
      </c>
      <c r="V783" s="18" t="str">
        <f>IFERROR(__xludf.DUMMYFUNCTION("""COMPUTED_VALUE"""),"Банан клубника")</f>
        <v>Банан клубника</v>
      </c>
      <c r="W783" s="18" t="str">
        <f>IFERROR(__xludf.DUMMYFUNCTION("""COMPUTED_VALUE"""),"Малиновый мармелад")</f>
        <v>Малиновый мармелад</v>
      </c>
      <c r="X783" s="18" t="str">
        <f>IFERROR(__xludf.DUMMYFUNCTION("""COMPUTED_VALUE"""),"Клубника киви")</f>
        <v>Клубника киви</v>
      </c>
      <c r="Y783" s="18" t="str">
        <f>IFERROR(__xludf.DUMMYFUNCTION("""COMPUTED_VALUE"""),"Клюква лайм")</f>
        <v>Клюква лайм</v>
      </c>
      <c r="Z783" s="18" t="str">
        <f>IFERROR(__xludf.DUMMYFUNCTION("""COMPUTED_VALUE"""),"Гуава ананас")</f>
        <v>Гуава ананас</v>
      </c>
      <c r="AA783" s="18" t="str">
        <f>IFERROR(__xludf.DUMMYFUNCTION("""COMPUTED_VALUE"""),"Морс")</f>
        <v>Морс</v>
      </c>
      <c r="AB783" s="18" t="str">
        <f>IFERROR(__xludf.DUMMYFUNCTION("""COMPUTED_VALUE"""),"Красный апельсин")</f>
        <v>Красный апельсин</v>
      </c>
      <c r="AC783" s="18" t="str">
        <f>IFERROR(__xludf.DUMMYFUNCTION("""COMPUTED_VALUE"""),"Арбузная жвачка")</f>
        <v>Арбузная жвачка</v>
      </c>
      <c r="AD783" s="18" t="str">
        <f>IFERROR(__xludf.DUMMYFUNCTION("""COMPUTED_VALUE"""),"Смородина Виноград")</f>
        <v>Смородина Виноград</v>
      </c>
      <c r="AE783" s="18" t="str">
        <f>IFERROR(__xludf.DUMMYFUNCTION("""COMPUTED_VALUE"""),"Гранатовая Мармелад")</f>
        <v>Гранатовая Мармелад</v>
      </c>
      <c r="AF783" s="18" t="str">
        <f>IFERROR(__xludf.DUMMYFUNCTION("""COMPUTED_VALUE"""),"Яблоко Киви")</f>
        <v>Яблоко Киви</v>
      </c>
      <c r="AG783" s="18" t="str">
        <f>IFERROR(__xludf.DUMMYFUNCTION("""COMPUTED_VALUE"""),"Клубника Ежевика")</f>
        <v>Клубника Ежевика</v>
      </c>
      <c r="AH783" s="18" t="str">
        <f>IFERROR(__xludf.DUMMYFUNCTION("""COMPUTED_VALUE"""),"Клубничный Коктейль")</f>
        <v>Клубничный Коктейль</v>
      </c>
      <c r="AI783" s="18" t="str">
        <f>IFERROR(__xludf.DUMMYFUNCTION("""COMPUTED_VALUE"""),"Клюква Земляника ")</f>
        <v>Клюква Земляника </v>
      </c>
      <c r="AJ783" s="18" t="str">
        <f>IFERROR(__xludf.DUMMYFUNCTION("""COMPUTED_VALUE"""),"Какос Дыня")</f>
        <v>Какос Дыня</v>
      </c>
      <c r="AK783" s="18" t="str">
        <f>IFERROR(__xludf.DUMMYFUNCTION("""COMPUTED_VALUE"""),"Маракуйя мандарин")</f>
        <v>Маракуйя мандарин</v>
      </c>
      <c r="AL783" s="18" t="str">
        <f>IFERROR(__xludf.DUMMYFUNCTION("""COMPUTED_VALUE"""),"Персик кактус")</f>
        <v>Персик кактус</v>
      </c>
      <c r="AM783" s="18" t="str">
        <f>IFERROR(__xludf.DUMMYFUNCTION("""COMPUTED_VALUE"""),"Спрайт")</f>
        <v>Спрайт</v>
      </c>
      <c r="AN783" s="18" t="str">
        <f>IFERROR(__xludf.DUMMYFUNCTION("""COMPUTED_VALUE"""),"Черничная фанта")</f>
        <v>Черничная фанта</v>
      </c>
      <c r="AO783" s="18" t="str">
        <f>IFERROR(__xludf.DUMMYFUNCTION("""COMPUTED_VALUE"""),"Ягодная жвачка")</f>
        <v>Ягодная жвачка</v>
      </c>
      <c r="AP783" s="18" t="str">
        <f>IFERROR(__xludf.DUMMYFUNCTION("""COMPUTED_VALUE"""),"Ягодный энергетик")</f>
        <v>Ягодный энергетик</v>
      </c>
      <c r="AQ783" s="18" t="str">
        <f>IFERROR(__xludf.DUMMYFUNCTION("""COMPUTED_VALUE"""),"Ягодный пунш ")</f>
        <v>Ягодный пунш </v>
      </c>
      <c r="AR783" s="18" t="str">
        <f>IFERROR(__xludf.DUMMYFUNCTION("""COMPUTED_VALUE"""),"Виноградный холс")</f>
        <v>Виноградный холс</v>
      </c>
      <c r="AS783" s="18" t="str">
        <f>IFERROR(__xludf.DUMMYFUNCTION("""COMPUTED_VALUE"""),"Грейпфрут смородина")</f>
        <v>Грейпфрут смородина</v>
      </c>
      <c r="AT783" s="18" t="str">
        <f>IFERROR(__xludf.DUMMYFUNCTION("""COMPUTED_VALUE"""),"Дыня персик")</f>
        <v>Дыня персик</v>
      </c>
      <c r="AU783" s="18" t="str">
        <f>IFERROR(__xludf.DUMMYFUNCTION("""COMPUTED_VALUE"""),"Земляника виноград")</f>
        <v>Земляника виноград</v>
      </c>
      <c r="AV783" s="18" t="str">
        <f>IFERROR(__xludf.DUMMYFUNCTION("""COMPUTED_VALUE"""),"Киви маракуйя гуава")</f>
        <v>Киви маракуйя гуава</v>
      </c>
      <c r="AW783" s="18" t="str">
        <f>IFERROR(__xludf.DUMMYFUNCTION("""COMPUTED_VALUE"""),"Кислые вишнёвые червячки")</f>
        <v>Кислые вишнёвые червячки</v>
      </c>
      <c r="AX783" s="18" t="str">
        <f>IFERROR(__xludf.DUMMYFUNCTION("""COMPUTED_VALUE"""),"Кислые чернично-малиновое червячки")</f>
        <v>Кислые чернично-малиновое червячки</v>
      </c>
    </row>
    <row r="784">
      <c r="A784" s="18" t="str">
        <f>IFERROR(__xludf.DUMMYFUNCTION("""COMPUTED_VALUE"""),"Ананас киви")</f>
        <v>Ананас киви</v>
      </c>
      <c r="B784" s="18" t="str">
        <f>IFERROR(__xludf.DUMMYFUNCTION("""COMPUTED_VALUE"""),"Арбузный смузи")</f>
        <v>Арбузный смузи</v>
      </c>
      <c r="C784" s="18" t="str">
        <f>IFERROR(__xludf.DUMMYFUNCTION("""COMPUTED_VALUE"""),"Виноградная фанта")</f>
        <v>Виноградная фанта</v>
      </c>
      <c r="D784" s="18" t="str">
        <f>IFERROR(__xludf.DUMMYFUNCTION("""COMPUTED_VALUE"""),"Вишневый морс")</f>
        <v>Вишневый морс</v>
      </c>
      <c r="E784" s="18" t="str">
        <f>IFERROR(__xludf.DUMMYFUNCTION("""COMPUTED_VALUE"""),"Гранатовый мармелад")</f>
        <v>Гранатовый мармелад</v>
      </c>
      <c r="F784" s="18" t="str">
        <f>IFERROR(__xludf.DUMMYFUNCTION("""COMPUTED_VALUE"""),"Грейпфрут киви")</f>
        <v>Грейпфрут киви</v>
      </c>
      <c r="G784" s="18" t="str">
        <f>IFERROR(__xludf.DUMMYFUNCTION("""COMPUTED_VALUE"""),"Ежевика мята")</f>
        <v>Ежевика мята</v>
      </c>
      <c r="H784" s="18" t="str">
        <f>IFERROR(__xludf.DUMMYFUNCTION("""COMPUTED_VALUE"""),"Киви манго")</f>
        <v>Киви манго</v>
      </c>
      <c r="I784" s="18" t="str">
        <f>IFERROR(__xludf.DUMMYFUNCTION("""COMPUTED_VALUE"""),"Клубника манго")</f>
        <v>Клубника манго</v>
      </c>
      <c r="J784" s="18" t="str">
        <f>IFERROR(__xludf.DUMMYFUNCTION("""COMPUTED_VALUE"""),"черника грейфрут ")</f>
        <v>черника грейфрут </v>
      </c>
      <c r="K784" s="18" t="str">
        <f>IFERROR(__xludf.DUMMYFUNCTION("""COMPUTED_VALUE"""),"Малина лайм")</f>
        <v>Малина лайм</v>
      </c>
      <c r="L784" s="18" t="str">
        <f>IFERROR(__xludf.DUMMYFUNCTION("""COMPUTED_VALUE"""),"Манго арбуз ")</f>
        <v>Манго арбуз </v>
      </c>
      <c r="M784" s="18" t="str">
        <f>IFERROR(__xludf.DUMMYFUNCTION("""COMPUTED_VALUE"""),"Малиновый чай с жасмином")</f>
        <v>Малиновый чай с жасмином</v>
      </c>
      <c r="N784" s="18" t="str">
        <f>IFERROR(__xludf.DUMMYFUNCTION("""COMPUTED_VALUE"""),"малина  апельсин ")</f>
        <v>малина  апельсин </v>
      </c>
      <c r="O784" s="18" t="str">
        <f>IFERROR(__xludf.DUMMYFUNCTION("""COMPUTED_VALUE"""),"Манго апельсин")</f>
        <v>Манго апельсин</v>
      </c>
      <c r="P784" s="18" t="str">
        <f>IFERROR(__xludf.DUMMYFUNCTION("""COMPUTED_VALUE"""),"Ред булл")</f>
        <v>Ред булл</v>
      </c>
      <c r="Q784" s="18" t="str">
        <f>IFERROR(__xludf.DUMMYFUNCTION("""COMPUTED_VALUE"""),"Спрайт")</f>
        <v>Спрайт</v>
      </c>
      <c r="R784" s="18" t="str">
        <f>IFERROR(__xludf.DUMMYFUNCTION("""COMPUTED_VALUE"""),"ананас клюква ")</f>
        <v>ананас клюква </v>
      </c>
      <c r="S784" s="18" t="str">
        <f>IFERROR(__xludf.DUMMYFUNCTION("""COMPUTED_VALUE"""),"Тархун")</f>
        <v>Тархун</v>
      </c>
      <c r="T784" s="18" t="str">
        <f>IFERROR(__xludf.DUMMYFUNCTION("""COMPUTED_VALUE"""),"алоэ Виноград ")</f>
        <v>алоэ Виноград </v>
      </c>
      <c r="U784" s="18" t="str">
        <f>IFERROR(__xludf.DUMMYFUNCTION("""COMPUTED_VALUE"""),"Фруктовая жвачка")</f>
        <v>Фруктовая жвачка</v>
      </c>
      <c r="V784" s="18" t="str">
        <f>IFERROR(__xludf.DUMMYFUNCTION("""COMPUTED_VALUE"""),"Холодная кола")</f>
        <v>Холодная кола</v>
      </c>
      <c r="W784" s="18" t="str">
        <f>IFERROR(__xludf.DUMMYFUNCTION("""COMPUTED_VALUE"""),"Черная смородина клюква")</f>
        <v>Черная смородина клюква</v>
      </c>
      <c r="X784" s="18" t="str">
        <f>IFERROR(__xludf.DUMMYFUNCTION("""COMPUTED_VALUE"""),"Черника арбуз")</f>
        <v>Черника арбуз</v>
      </c>
      <c r="Y784" s="18" t="str">
        <f>IFERROR(__xludf.DUMMYFUNCTION("""COMPUTED_VALUE"""),"Яблоко черника")</f>
        <v>Яблоко черника</v>
      </c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</row>
    <row r="785">
      <c r="A785" s="18" t="str">
        <f>IFERROR(__xludf.DUMMYFUNCTION("""COMPUTED_VALUE"""),"кислая земляника")</f>
        <v>кислая земляника</v>
      </c>
      <c r="B785" s="18" t="str">
        <f>IFERROR(__xludf.DUMMYFUNCTION("""COMPUTED_VALUE"""),"кислая фанта с черникой")</f>
        <v>кислая фанта с черникой</v>
      </c>
      <c r="C785" s="18" t="str">
        <f>IFERROR(__xludf.DUMMYFUNCTION("""COMPUTED_VALUE"""),"кислое харибо с колой и черешней")</f>
        <v>кислое харибо с колой и черешней</v>
      </c>
      <c r="D785" s="18" t="str">
        <f>IFERROR(__xludf.DUMMYFUNCTION("""COMPUTED_VALUE"""),"кислое яблочно клубничная шипучка")</f>
        <v>кислое яблочно клубничная шипучка</v>
      </c>
      <c r="E785" s="18" t="str">
        <f>IFERROR(__xludf.DUMMYFUNCTION("""COMPUTED_VALUE"""),"кислые желатинки маракуйя ананас")</f>
        <v>кислые желатинки маракуйя ананас</v>
      </c>
      <c r="F785" s="18" t="str">
        <f>IFERROR(__xludf.DUMMYFUNCTION("""COMPUTED_VALUE"""),"кислые ленточки маракуя манго")</f>
        <v>кислые ленточки маракуя манго</v>
      </c>
      <c r="G785" s="18" t="str">
        <f>IFERROR(__xludf.DUMMYFUNCTION("""COMPUTED_VALUE"""),"кислые мармеладные ягоды")</f>
        <v>кислые мармеладные ягоды</v>
      </c>
      <c r="H785" s="18" t="str">
        <f>IFERROR(__xludf.DUMMYFUNCTION("""COMPUTED_VALUE"""),"кислый виноград лайм")</f>
        <v>кислый виноград лайм</v>
      </c>
      <c r="I785" s="18" t="str">
        <f>IFERROR(__xludf.DUMMYFUNCTION("""COMPUTED_VALUE"""),"кислый грейпфрут с вишней")</f>
        <v>кислый грейпфрут с вишней</v>
      </c>
      <c r="J785" s="18" t="str">
        <f>IFERROR(__xludf.DUMMYFUNCTION("""COMPUTED_VALUE"""),"кислый леденец виноград киви яблоко")</f>
        <v>кислый леденец виноград киви яблоко</v>
      </c>
      <c r="K785" s="18" t="str">
        <f>IFERROR(__xludf.DUMMYFUNCTION("""COMPUTED_VALUE"""),"кислый лимонад арбуз лайм малина")</f>
        <v>кислый лимонад арбуз лайм малина</v>
      </c>
      <c r="L785" s="18" t="str">
        <f>IFERROR(__xludf.DUMMYFUNCTION("""COMPUTED_VALUE"""),"кислый персик клубника")</f>
        <v>кислый персик клубника</v>
      </c>
      <c r="M785" s="18" t="str">
        <f>IFERROR(__xludf.DUMMYFUNCTION("""COMPUTED_VALUE"""),"кислый яблочно лимонные колечки")</f>
        <v>кислый яблочно лимонные колечки</v>
      </c>
      <c r="N785" s="18" t="str">
        <f>IFERROR(__xludf.DUMMYFUNCTION("""COMPUTED_VALUE"""),"фанта апельсин с кислой малиной")</f>
        <v>фанта апельсин с кислой малиной</v>
      </c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</row>
    <row r="786">
      <c r="A786" s="18" t="str">
        <f>IFERROR(__xludf.DUMMYFUNCTION("""COMPUTED_VALUE"""),"Личи гуава")</f>
        <v>Личи гуава</v>
      </c>
      <c r="B786" s="18" t="str">
        <f>IFERROR(__xludf.DUMMYFUNCTION("""COMPUTED_VALUE"""),"Морозный спрайт")</f>
        <v>Морозный спрайт</v>
      </c>
      <c r="C786" s="18" t="str">
        <f>IFERROR(__xludf.DUMMYFUNCTION("""COMPUTED_VALUE"""),"Морозная дыня")</f>
        <v>Морозная дыня</v>
      </c>
      <c r="D786" s="18" t="str">
        <f>IFERROR(__xludf.DUMMYFUNCTION("""COMPUTED_VALUE"""),"Черника арбуз")</f>
        <v>Черника арбуз</v>
      </c>
      <c r="E786" s="18" t="str">
        <f>IFERROR(__xludf.DUMMYFUNCTION("""COMPUTED_VALUE"""),"Грейпфрут малина клубника")</f>
        <v>Грейпфрут малина клубника</v>
      </c>
      <c r="F786" s="18" t="str">
        <f>IFERROR(__xludf.DUMMYFUNCTION("""COMPUTED_VALUE"""),"Виноград клубника NEW!")</f>
        <v>Виноград клубника NEW!</v>
      </c>
      <c r="G786" s="18" t="str">
        <f>IFERROR(__xludf.DUMMYFUNCTION("""COMPUTED_VALUE"""),"Жвачка арбуз дыня NEW!")</f>
        <v>Жвачка арбуз дыня NEW!</v>
      </c>
      <c r="H786" s="18" t="str">
        <f>IFERROR(__xludf.DUMMYFUNCTION("""COMPUTED_VALUE"""),"Клубника киви NEW!")</f>
        <v>Клубника киви NEW!</v>
      </c>
      <c r="I786" s="18" t="str">
        <f>IFERROR(__xludf.DUMMYFUNCTION("""COMPUTED_VALUE"""),"Клубничный лимонад NEW!")</f>
        <v>Клубничный лимонад NEW!</v>
      </c>
      <c r="J786" s="18" t="str">
        <f>IFERROR(__xludf.DUMMYFUNCTION("""COMPUTED_VALUE"""),"Клюква лимон NEW!")</f>
        <v>Клюква лимон NEW!</v>
      </c>
      <c r="K786" s="18" t="str">
        <f>IFERROR(__xludf.DUMMYFUNCTION("""COMPUTED_VALUE"""),"Кола лимон NEW")</f>
        <v>Кола лимон NEW</v>
      </c>
      <c r="L786" s="18" t="str">
        <f>IFERROR(__xludf.DUMMYFUNCTION("""COMPUTED_VALUE"""),"Манго малина NEW!")</f>
        <v>Манго малина NEW!</v>
      </c>
      <c r="M786" s="18" t="str">
        <f>IFERROR(__xludf.DUMMYFUNCTION("""COMPUTED_VALUE"""),"Персик маракуйя NEW")</f>
        <v>Персик маракуйя NEW</v>
      </c>
      <c r="N786" s="18" t="str">
        <f>IFERROR(__xludf.DUMMYFUNCTION("""COMPUTED_VALUE"""),"Киви гуава NEW")</f>
        <v>Киви гуава NEW</v>
      </c>
      <c r="O786" s="18" t="str">
        <f>IFERROR(__xludf.DUMMYFUNCTION("""COMPUTED_VALUE"""),"Манго апельсин NEW")</f>
        <v>Манго апельсин NEW</v>
      </c>
      <c r="P786" s="18" t="str">
        <f>IFERROR(__xludf.DUMMYFUNCTION("""COMPUTED_VALUE"""),"Манго кумкват NEW")</f>
        <v>Манго кумкват NEW</v>
      </c>
      <c r="Q786" s="18" t="str">
        <f>IFERROR(__xludf.DUMMYFUNCTION("""COMPUTED_VALUE"""),"Морозная вишня")</f>
        <v>Морозная вишня</v>
      </c>
      <c r="R786" s="18" t="str">
        <f>IFERROR(__xludf.DUMMYFUNCTION("""COMPUTED_VALUE"""),"кислая жвачка грейпфрут клубника")</f>
        <v>кислая жвачка грейпфрут клубника</v>
      </c>
      <c r="S786" s="18" t="str">
        <f>IFERROR(__xludf.DUMMYFUNCTION("""COMPUTED_VALUE"""),"Морозное яблоко")</f>
        <v>Морозное яблоко</v>
      </c>
      <c r="T786" s="18" t="str">
        <f>IFERROR(__xludf.DUMMYFUNCTION("""COMPUTED_VALUE"""),"Морозный арбуз")</f>
        <v>Морозный арбуз</v>
      </c>
      <c r="U786" s="18" t="str">
        <f>IFERROR(__xludf.DUMMYFUNCTION("""COMPUTED_VALUE"""),"Морозный виноград")</f>
        <v>Морозный виноград</v>
      </c>
      <c r="V786" s="18" t="str">
        <f>IFERROR(__xludf.DUMMYFUNCTION("""COMPUTED_VALUE"""),"Морозный ред булл")</f>
        <v>Морозный ред булл</v>
      </c>
      <c r="W786" s="18" t="str">
        <f>IFERROR(__xludf.DUMMYFUNCTION("""COMPUTED_VALUE"""),"Персик киви NEW")</f>
        <v>Персик киви NEW</v>
      </c>
      <c r="X786" s="18" t="str">
        <f>IFERROR(__xludf.DUMMYFUNCTION("""COMPUTED_VALUE"""),"Печенье банан NEW")</f>
        <v>Печенье банан NEW</v>
      </c>
      <c r="Y786" s="18" t="str">
        <f>IFERROR(__xludf.DUMMYFUNCTION("""COMPUTED_VALUE"""),"Лимонный пирог NEW")</f>
        <v>Лимонный пирог NEW</v>
      </c>
      <c r="Z786" s="18" t="str">
        <f>IFERROR(__xludf.DUMMYFUNCTION("""COMPUTED_VALUE"""),"Холодная смородина")</f>
        <v>Холодная смородина</v>
      </c>
      <c r="AA786" s="18" t="str">
        <f>IFERROR(__xludf.DUMMYFUNCTION("""COMPUTED_VALUE"""),"Черника грейпфрут")</f>
        <v>Черника грейпфрут</v>
      </c>
      <c r="AB786" s="18" t="str">
        <f>IFERROR(__xludf.DUMMYFUNCTION("""COMPUTED_VALUE"""),"Черника лимон")</f>
        <v>Черника лимон</v>
      </c>
      <c r="AC786" s="18" t="str">
        <f>IFERROR(__xludf.DUMMYFUNCTION("""COMPUTED_VALUE"""),"Черника мята")</f>
        <v>Черника мята</v>
      </c>
      <c r="AD786" s="18" t="str">
        <f>IFERROR(__xludf.DUMMYFUNCTION("""COMPUTED_VALUE"""),"Экзотические фрукты")</f>
        <v>Экзотические фрукты</v>
      </c>
      <c r="AE786" s="18" t="str">
        <f>IFERROR(__xludf.DUMMYFUNCTION("""COMPUTED_VALUE"""),"Энергетический виноград")</f>
        <v>Энергетический виноград</v>
      </c>
      <c r="AF786" s="18" t="str">
        <f>IFERROR(__xludf.DUMMYFUNCTION("""COMPUTED_VALUE"""),"Ягодный морс")</f>
        <v>Ягодный морс</v>
      </c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</row>
    <row r="787">
      <c r="A787" s="18" t="str">
        <f>IFERROR(__xludf.DUMMYFUNCTION("""COMPUTED_VALUE"""),"Личи гуава")</f>
        <v>Личи гуава</v>
      </c>
      <c r="B787" s="18" t="str">
        <f>IFERROR(__xludf.DUMMYFUNCTION("""COMPUTED_VALUE"""),"Морозный спрайт")</f>
        <v>Морозный спрайт</v>
      </c>
      <c r="C787" s="18" t="str">
        <f>IFERROR(__xludf.DUMMYFUNCTION("""COMPUTED_VALUE"""),"Морозная дыня")</f>
        <v>Морозная дыня</v>
      </c>
      <c r="D787" s="18" t="str">
        <f>IFERROR(__xludf.DUMMYFUNCTION("""COMPUTED_VALUE"""),"Черника арбуз")</f>
        <v>Черника арбуз</v>
      </c>
      <c r="E787" s="18" t="str">
        <f>IFERROR(__xludf.DUMMYFUNCTION("""COMPUTED_VALUE"""),"Грейпфрут малина клубника")</f>
        <v>Грейпфрут малина клубника</v>
      </c>
      <c r="F787" s="18" t="str">
        <f>IFERROR(__xludf.DUMMYFUNCTION("""COMPUTED_VALUE"""),"Виноград клубника NEW!")</f>
        <v>Виноград клубника NEW!</v>
      </c>
      <c r="G787" s="18" t="str">
        <f>IFERROR(__xludf.DUMMYFUNCTION("""COMPUTED_VALUE"""),"Жвачка арбуз дыня NEW!")</f>
        <v>Жвачка арбуз дыня NEW!</v>
      </c>
      <c r="H787" s="18" t="str">
        <f>IFERROR(__xludf.DUMMYFUNCTION("""COMPUTED_VALUE"""),"Клубника киви NEW!")</f>
        <v>Клубника киви NEW!</v>
      </c>
      <c r="I787" s="18" t="str">
        <f>IFERROR(__xludf.DUMMYFUNCTION("""COMPUTED_VALUE"""),"Клубничный лимонад NEW!")</f>
        <v>Клубничный лимонад NEW!</v>
      </c>
      <c r="J787" s="18" t="str">
        <f>IFERROR(__xludf.DUMMYFUNCTION("""COMPUTED_VALUE"""),"Клюква лимон NEW!")</f>
        <v>Клюква лимон NEW!</v>
      </c>
      <c r="K787" s="18" t="str">
        <f>IFERROR(__xludf.DUMMYFUNCTION("""COMPUTED_VALUE"""),"Кола лимон NEW")</f>
        <v>Кола лимон NEW</v>
      </c>
      <c r="L787" s="18" t="str">
        <f>IFERROR(__xludf.DUMMYFUNCTION("""COMPUTED_VALUE"""),"Манго малина NEW!")</f>
        <v>Манго малина NEW!</v>
      </c>
      <c r="M787" s="18" t="str">
        <f>IFERROR(__xludf.DUMMYFUNCTION("""COMPUTED_VALUE"""),"Персик маракуйя NEW")</f>
        <v>Персик маракуйя NEW</v>
      </c>
      <c r="N787" s="18" t="str">
        <f>IFERROR(__xludf.DUMMYFUNCTION("""COMPUTED_VALUE"""),"Киви гуава NEW")</f>
        <v>Киви гуава NEW</v>
      </c>
      <c r="O787" s="18" t="str">
        <f>IFERROR(__xludf.DUMMYFUNCTION("""COMPUTED_VALUE"""),"Манго апельсин NEW")</f>
        <v>Манго апельсин NEW</v>
      </c>
      <c r="P787" s="18" t="str">
        <f>IFERROR(__xludf.DUMMYFUNCTION("""COMPUTED_VALUE"""),"Манго кумкват NEW")</f>
        <v>Манго кумкват NEW</v>
      </c>
      <c r="Q787" s="18" t="str">
        <f>IFERROR(__xludf.DUMMYFUNCTION("""COMPUTED_VALUE"""),"Морозная вишня")</f>
        <v>Морозная вишня</v>
      </c>
      <c r="R787" s="18" t="str">
        <f>IFERROR(__xludf.DUMMYFUNCTION("""COMPUTED_VALUE"""),"кислая жвачка грейпфрут клубника")</f>
        <v>кислая жвачка грейпфрут клубника</v>
      </c>
      <c r="S787" s="18" t="str">
        <f>IFERROR(__xludf.DUMMYFUNCTION("""COMPUTED_VALUE"""),"Морозное яблоко")</f>
        <v>Морозное яблоко</v>
      </c>
      <c r="T787" s="18" t="str">
        <f>IFERROR(__xludf.DUMMYFUNCTION("""COMPUTED_VALUE"""),"Морозный арбуз")</f>
        <v>Морозный арбуз</v>
      </c>
      <c r="U787" s="18" t="str">
        <f>IFERROR(__xludf.DUMMYFUNCTION("""COMPUTED_VALUE"""),"Морозный виноград")</f>
        <v>Морозный виноград</v>
      </c>
      <c r="V787" s="18" t="str">
        <f>IFERROR(__xludf.DUMMYFUNCTION("""COMPUTED_VALUE"""),"Морозный ред булл")</f>
        <v>Морозный ред булл</v>
      </c>
      <c r="W787" s="18" t="str">
        <f>IFERROR(__xludf.DUMMYFUNCTION("""COMPUTED_VALUE"""),"Персик киви NEW")</f>
        <v>Персик киви NEW</v>
      </c>
      <c r="X787" s="18" t="str">
        <f>IFERROR(__xludf.DUMMYFUNCTION("""COMPUTED_VALUE"""),"Печенье банан NEW")</f>
        <v>Печенье банан NEW</v>
      </c>
      <c r="Y787" s="18" t="str">
        <f>IFERROR(__xludf.DUMMYFUNCTION("""COMPUTED_VALUE"""),"Лимонный пирог NEW")</f>
        <v>Лимонный пирог NEW</v>
      </c>
      <c r="Z787" s="18" t="str">
        <f>IFERROR(__xludf.DUMMYFUNCTION("""COMPUTED_VALUE"""),"Холодная смородина")</f>
        <v>Холодная смородина</v>
      </c>
      <c r="AA787" s="18" t="str">
        <f>IFERROR(__xludf.DUMMYFUNCTION("""COMPUTED_VALUE"""),"Черника грейпфрут")</f>
        <v>Черника грейпфрут</v>
      </c>
      <c r="AB787" s="18" t="str">
        <f>IFERROR(__xludf.DUMMYFUNCTION("""COMPUTED_VALUE"""),"Черника лимон")</f>
        <v>Черника лимон</v>
      </c>
      <c r="AC787" s="18" t="str">
        <f>IFERROR(__xludf.DUMMYFUNCTION("""COMPUTED_VALUE"""),"Черника мята")</f>
        <v>Черника мята</v>
      </c>
      <c r="AD787" s="18" t="str">
        <f>IFERROR(__xludf.DUMMYFUNCTION("""COMPUTED_VALUE"""),"Экзотические фрукты")</f>
        <v>Экзотические фрукты</v>
      </c>
      <c r="AE787" s="18" t="str">
        <f>IFERROR(__xludf.DUMMYFUNCTION("""COMPUTED_VALUE"""),"Энергетический виноград")</f>
        <v>Энергетический виноград</v>
      </c>
      <c r="AF787" s="18" t="str">
        <f>IFERROR(__xludf.DUMMYFUNCTION("""COMPUTED_VALUE"""),"Ягодный морс")</f>
        <v>Ягодный морс</v>
      </c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</row>
    <row r="788">
      <c r="A788" s="18" t="str">
        <f>IFERROR(__xludf.DUMMYFUNCTION("""COMPUTED_VALUE"""),"Личи гуава")</f>
        <v>Личи гуава</v>
      </c>
      <c r="B788" s="18" t="str">
        <f>IFERROR(__xludf.DUMMYFUNCTION("""COMPUTED_VALUE"""),"Морозный спрайт")</f>
        <v>Морозный спрайт</v>
      </c>
      <c r="C788" s="18" t="str">
        <f>IFERROR(__xludf.DUMMYFUNCTION("""COMPUTED_VALUE"""),"Морозная дыня")</f>
        <v>Морозная дыня</v>
      </c>
      <c r="D788" s="18" t="str">
        <f>IFERROR(__xludf.DUMMYFUNCTION("""COMPUTED_VALUE"""),"Черника арбуз")</f>
        <v>Черника арбуз</v>
      </c>
      <c r="E788" s="18" t="str">
        <f>IFERROR(__xludf.DUMMYFUNCTION("""COMPUTED_VALUE"""),"Грейпфрут малина клубника")</f>
        <v>Грейпфрут малина клубника</v>
      </c>
      <c r="F788" s="18" t="str">
        <f>IFERROR(__xludf.DUMMYFUNCTION("""COMPUTED_VALUE"""),"Виноград клубника NEW!")</f>
        <v>Виноград клубника NEW!</v>
      </c>
      <c r="G788" s="18" t="str">
        <f>IFERROR(__xludf.DUMMYFUNCTION("""COMPUTED_VALUE"""),"Жвачка арбуз дыня NEW!")</f>
        <v>Жвачка арбуз дыня NEW!</v>
      </c>
      <c r="H788" s="18" t="str">
        <f>IFERROR(__xludf.DUMMYFUNCTION("""COMPUTED_VALUE"""),"Клубника киви NEW!")</f>
        <v>Клубника киви NEW!</v>
      </c>
      <c r="I788" s="18" t="str">
        <f>IFERROR(__xludf.DUMMYFUNCTION("""COMPUTED_VALUE"""),"Клубничный лимонад NEW!")</f>
        <v>Клубничный лимонад NEW!</v>
      </c>
      <c r="J788" s="18" t="str">
        <f>IFERROR(__xludf.DUMMYFUNCTION("""COMPUTED_VALUE"""),"Клюква лимон NEW!")</f>
        <v>Клюква лимон NEW!</v>
      </c>
      <c r="K788" s="18" t="str">
        <f>IFERROR(__xludf.DUMMYFUNCTION("""COMPUTED_VALUE"""),"Кола лимон NEW")</f>
        <v>Кола лимон NEW</v>
      </c>
      <c r="L788" s="18" t="str">
        <f>IFERROR(__xludf.DUMMYFUNCTION("""COMPUTED_VALUE"""),"Манго малина NEW!")</f>
        <v>Манго малина NEW!</v>
      </c>
      <c r="M788" s="18" t="str">
        <f>IFERROR(__xludf.DUMMYFUNCTION("""COMPUTED_VALUE"""),"Персик маракуйя NEW")</f>
        <v>Персик маракуйя NEW</v>
      </c>
      <c r="N788" s="18" t="str">
        <f>IFERROR(__xludf.DUMMYFUNCTION("""COMPUTED_VALUE"""),"Киви гуава NEW")</f>
        <v>Киви гуава NEW</v>
      </c>
      <c r="O788" s="18" t="str">
        <f>IFERROR(__xludf.DUMMYFUNCTION("""COMPUTED_VALUE"""),"Манго апельсин NEW")</f>
        <v>Манго апельсин NEW</v>
      </c>
      <c r="P788" s="18" t="str">
        <f>IFERROR(__xludf.DUMMYFUNCTION("""COMPUTED_VALUE"""),"Манго кумкват NEW")</f>
        <v>Манго кумкват NEW</v>
      </c>
      <c r="Q788" s="18" t="str">
        <f>IFERROR(__xludf.DUMMYFUNCTION("""COMPUTED_VALUE"""),"Морозная вишня")</f>
        <v>Морозная вишня</v>
      </c>
      <c r="R788" s="18" t="str">
        <f>IFERROR(__xludf.DUMMYFUNCTION("""COMPUTED_VALUE"""),"кислая жвачка грейпфрут клубника")</f>
        <v>кислая жвачка грейпфрут клубника</v>
      </c>
      <c r="S788" s="18" t="str">
        <f>IFERROR(__xludf.DUMMYFUNCTION("""COMPUTED_VALUE"""),"Морозное яблоко")</f>
        <v>Морозное яблоко</v>
      </c>
      <c r="T788" s="18" t="str">
        <f>IFERROR(__xludf.DUMMYFUNCTION("""COMPUTED_VALUE"""),"Морозный арбуз")</f>
        <v>Морозный арбуз</v>
      </c>
      <c r="U788" s="18" t="str">
        <f>IFERROR(__xludf.DUMMYFUNCTION("""COMPUTED_VALUE"""),"Морозный виноград")</f>
        <v>Морозный виноград</v>
      </c>
      <c r="V788" s="18" t="str">
        <f>IFERROR(__xludf.DUMMYFUNCTION("""COMPUTED_VALUE"""),"Морозный ред булл")</f>
        <v>Морозный ред булл</v>
      </c>
      <c r="W788" s="18" t="str">
        <f>IFERROR(__xludf.DUMMYFUNCTION("""COMPUTED_VALUE"""),"Персик киви NEW")</f>
        <v>Персик киви NEW</v>
      </c>
      <c r="X788" s="18" t="str">
        <f>IFERROR(__xludf.DUMMYFUNCTION("""COMPUTED_VALUE"""),"Печенье банан NEW")</f>
        <v>Печенье банан NEW</v>
      </c>
      <c r="Y788" s="18" t="str">
        <f>IFERROR(__xludf.DUMMYFUNCTION("""COMPUTED_VALUE"""),"Лимонный пирог NEW")</f>
        <v>Лимонный пирог NEW</v>
      </c>
      <c r="Z788" s="18" t="str">
        <f>IFERROR(__xludf.DUMMYFUNCTION("""COMPUTED_VALUE"""),"Холодная смородина")</f>
        <v>Холодная смородина</v>
      </c>
      <c r="AA788" s="18" t="str">
        <f>IFERROR(__xludf.DUMMYFUNCTION("""COMPUTED_VALUE"""),"Черника грейпфрут")</f>
        <v>Черника грейпфрут</v>
      </c>
      <c r="AB788" s="18" t="str">
        <f>IFERROR(__xludf.DUMMYFUNCTION("""COMPUTED_VALUE"""),"Черника лимон")</f>
        <v>Черника лимон</v>
      </c>
      <c r="AC788" s="18" t="str">
        <f>IFERROR(__xludf.DUMMYFUNCTION("""COMPUTED_VALUE"""),"Черника мята")</f>
        <v>Черника мята</v>
      </c>
      <c r="AD788" s="18" t="str">
        <f>IFERROR(__xludf.DUMMYFUNCTION("""COMPUTED_VALUE"""),"Экзотические фрукты")</f>
        <v>Экзотические фрукты</v>
      </c>
      <c r="AE788" s="18" t="str">
        <f>IFERROR(__xludf.DUMMYFUNCTION("""COMPUTED_VALUE"""),"Энергетический виноград")</f>
        <v>Энергетический виноград</v>
      </c>
      <c r="AF788" s="18" t="str">
        <f>IFERROR(__xludf.DUMMYFUNCTION("""COMPUTED_VALUE"""),"Ягодный морс")</f>
        <v>Ягодный морс</v>
      </c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</row>
    <row r="789">
      <c r="A789" s="18" t="str">
        <f>IFERROR(__xludf.DUMMYFUNCTION("""COMPUTED_VALUE"""),"кислая земляника")</f>
        <v>кислая земляника</v>
      </c>
      <c r="B789" s="18" t="str">
        <f>IFERROR(__xludf.DUMMYFUNCTION("""COMPUTED_VALUE"""),"кислая фанта с черникой")</f>
        <v>кислая фанта с черникой</v>
      </c>
      <c r="C789" s="18" t="str">
        <f>IFERROR(__xludf.DUMMYFUNCTION("""COMPUTED_VALUE"""),"кислое харибо с колой и черешней")</f>
        <v>кислое харибо с колой и черешней</v>
      </c>
      <c r="D789" s="18" t="str">
        <f>IFERROR(__xludf.DUMMYFUNCTION("""COMPUTED_VALUE"""),"кислое яблочно клубничная шипучка")</f>
        <v>кислое яблочно клубничная шипучка</v>
      </c>
      <c r="E789" s="18" t="str">
        <f>IFERROR(__xludf.DUMMYFUNCTION("""COMPUTED_VALUE"""),"кислые желатинки маракуйя ананас")</f>
        <v>кислые желатинки маракуйя ананас</v>
      </c>
      <c r="F789" s="18" t="str">
        <f>IFERROR(__xludf.DUMMYFUNCTION("""COMPUTED_VALUE"""),"кислые ленточки маракуя манго")</f>
        <v>кислые ленточки маракуя манго</v>
      </c>
      <c r="G789" s="18" t="str">
        <f>IFERROR(__xludf.DUMMYFUNCTION("""COMPUTED_VALUE"""),"кислые мармеладные ягоды")</f>
        <v>кислые мармеладные ягоды</v>
      </c>
      <c r="H789" s="18" t="str">
        <f>IFERROR(__xludf.DUMMYFUNCTION("""COMPUTED_VALUE"""),"кислый виноград лайм")</f>
        <v>кислый виноград лайм</v>
      </c>
      <c r="I789" s="18" t="str">
        <f>IFERROR(__xludf.DUMMYFUNCTION("""COMPUTED_VALUE"""),"кислый грейпфрут с вишней")</f>
        <v>кислый грейпфрут с вишней</v>
      </c>
      <c r="J789" s="18" t="str">
        <f>IFERROR(__xludf.DUMMYFUNCTION("""COMPUTED_VALUE"""),"кислый леденец виноград киви яблоко")</f>
        <v>кислый леденец виноград киви яблоко</v>
      </c>
      <c r="K789" s="18" t="str">
        <f>IFERROR(__xludf.DUMMYFUNCTION("""COMPUTED_VALUE"""),"кислый лимонад арбуз лайм малина")</f>
        <v>кислый лимонад арбуз лайм малина</v>
      </c>
      <c r="L789" s="18" t="str">
        <f>IFERROR(__xludf.DUMMYFUNCTION("""COMPUTED_VALUE"""),"кислый персик клубника")</f>
        <v>кислый персик клубника</v>
      </c>
      <c r="M789" s="18" t="str">
        <f>IFERROR(__xludf.DUMMYFUNCTION("""COMPUTED_VALUE"""),"кислый яблочно лимонные колечки")</f>
        <v>кислый яблочно лимонные колечки</v>
      </c>
      <c r="N789" s="18" t="str">
        <f>IFERROR(__xludf.DUMMYFUNCTION("""COMPUTED_VALUE"""),"фанта апельсин с кислой малиной")</f>
        <v>фанта апельсин с кислой малиной</v>
      </c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</row>
    <row r="790">
      <c r="A790" s="18" t="str">
        <f>IFERROR(__xludf.DUMMYFUNCTION("""COMPUTED_VALUE"""),"0.4")</f>
        <v>0.4</v>
      </c>
      <c r="B790" s="18" t="str">
        <f>IFERROR(__xludf.DUMMYFUNCTION("""COMPUTED_VALUE"""),"0.6")</f>
        <v>0.6</v>
      </c>
      <c r="C790" s="18" t="str">
        <f>IFERROR(__xludf.DUMMYFUNCTION("""COMPUTED_VALUE"""),"0.7")</f>
        <v>0.7</v>
      </c>
      <c r="D790" s="18" t="str">
        <f>IFERROR(__xludf.DUMMYFUNCTION("""COMPUTED_VALUE"""),"0.8")</f>
        <v>0.8</v>
      </c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</row>
    <row r="791">
      <c r="A791" s="18" t="str">
        <f>IFERROR(__xludf.DUMMYFUNCTION("""COMPUTED_VALUE"""),"кислая земляника")</f>
        <v>кислая земляника</v>
      </c>
      <c r="B791" s="18" t="str">
        <f>IFERROR(__xludf.DUMMYFUNCTION("""COMPUTED_VALUE"""),"кислая фанта с черникой")</f>
        <v>кислая фанта с черникой</v>
      </c>
      <c r="C791" s="18" t="str">
        <f>IFERROR(__xludf.DUMMYFUNCTION("""COMPUTED_VALUE"""),"кислое харибо с колой и черешней")</f>
        <v>кислое харибо с колой и черешней</v>
      </c>
      <c r="D791" s="18" t="str">
        <f>IFERROR(__xludf.DUMMYFUNCTION("""COMPUTED_VALUE"""),"кислое яблочно клубничная шипучка")</f>
        <v>кислое яблочно клубничная шипучка</v>
      </c>
      <c r="E791" s="18" t="str">
        <f>IFERROR(__xludf.DUMMYFUNCTION("""COMPUTED_VALUE"""),"кислые желатинки маракуйя ананас")</f>
        <v>кислые желатинки маракуйя ананас</v>
      </c>
      <c r="F791" s="18" t="str">
        <f>IFERROR(__xludf.DUMMYFUNCTION("""COMPUTED_VALUE"""),"кислые ленточки маракуя манго")</f>
        <v>кислые ленточки маракуя манго</v>
      </c>
      <c r="G791" s="18" t="str">
        <f>IFERROR(__xludf.DUMMYFUNCTION("""COMPUTED_VALUE"""),"кислые мармеладные ягоды")</f>
        <v>кислые мармеладные ягоды</v>
      </c>
      <c r="H791" s="18" t="str">
        <f>IFERROR(__xludf.DUMMYFUNCTION("""COMPUTED_VALUE"""),"кислый виноград лайм")</f>
        <v>кислый виноград лайм</v>
      </c>
      <c r="I791" s="18" t="str">
        <f>IFERROR(__xludf.DUMMYFUNCTION("""COMPUTED_VALUE"""),"кислый грейпфрут с вишней")</f>
        <v>кислый грейпфрут с вишней</v>
      </c>
      <c r="J791" s="18" t="str">
        <f>IFERROR(__xludf.DUMMYFUNCTION("""COMPUTED_VALUE"""),"кислый леденец виноград киви яблоко")</f>
        <v>кислый леденец виноград киви яблоко</v>
      </c>
      <c r="K791" s="18" t="str">
        <f>IFERROR(__xludf.DUMMYFUNCTION("""COMPUTED_VALUE"""),"кислый лимонад арбуз лайм малина")</f>
        <v>кислый лимонад арбуз лайм малина</v>
      </c>
      <c r="L791" s="18" t="str">
        <f>IFERROR(__xludf.DUMMYFUNCTION("""COMPUTED_VALUE"""),"кислый персик клубника")</f>
        <v>кислый персик клубника</v>
      </c>
      <c r="M791" s="18" t="str">
        <f>IFERROR(__xludf.DUMMYFUNCTION("""COMPUTED_VALUE"""),"кислый яблочно лимонные колечки")</f>
        <v>кислый яблочно лимонные колечки</v>
      </c>
      <c r="N791" s="18" t="str">
        <f>IFERROR(__xludf.DUMMYFUNCTION("""COMPUTED_VALUE"""),"фанта апельсин с кислой малиной")</f>
        <v>фанта апельсин с кислой малиной</v>
      </c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</row>
    <row r="792">
      <c r="A792" s="18" t="str">
        <f>IFERROR(__xludf.DUMMYFUNCTION("""COMPUTED_VALUE"""),"Личи гуава")</f>
        <v>Личи гуава</v>
      </c>
      <c r="B792" s="18" t="str">
        <f>IFERROR(__xludf.DUMMYFUNCTION("""COMPUTED_VALUE"""),"Морозный спрайт")</f>
        <v>Морозный спрайт</v>
      </c>
      <c r="C792" s="18" t="str">
        <f>IFERROR(__xludf.DUMMYFUNCTION("""COMPUTED_VALUE"""),"Морозная дыня")</f>
        <v>Морозная дыня</v>
      </c>
      <c r="D792" s="18" t="str">
        <f>IFERROR(__xludf.DUMMYFUNCTION("""COMPUTED_VALUE"""),"Черника арбуз")</f>
        <v>Черника арбуз</v>
      </c>
      <c r="E792" s="18" t="str">
        <f>IFERROR(__xludf.DUMMYFUNCTION("""COMPUTED_VALUE"""),"Грейпфрут малина клубника")</f>
        <v>Грейпфрут малина клубника</v>
      </c>
      <c r="F792" s="18" t="str">
        <f>IFERROR(__xludf.DUMMYFUNCTION("""COMPUTED_VALUE"""),"Виноград клубника NEW!")</f>
        <v>Виноград клубника NEW!</v>
      </c>
      <c r="G792" s="18" t="str">
        <f>IFERROR(__xludf.DUMMYFUNCTION("""COMPUTED_VALUE"""),"Жвачка арбуз дыня NEW!")</f>
        <v>Жвачка арбуз дыня NEW!</v>
      </c>
      <c r="H792" s="18" t="str">
        <f>IFERROR(__xludf.DUMMYFUNCTION("""COMPUTED_VALUE"""),"Клубника киви NEW!")</f>
        <v>Клубника киви NEW!</v>
      </c>
      <c r="I792" s="18" t="str">
        <f>IFERROR(__xludf.DUMMYFUNCTION("""COMPUTED_VALUE"""),"Клубничный лимонад NEW!")</f>
        <v>Клубничный лимонад NEW!</v>
      </c>
      <c r="J792" s="18" t="str">
        <f>IFERROR(__xludf.DUMMYFUNCTION("""COMPUTED_VALUE"""),"Клюква лимон NEW!")</f>
        <v>Клюква лимон NEW!</v>
      </c>
      <c r="K792" s="18" t="str">
        <f>IFERROR(__xludf.DUMMYFUNCTION("""COMPUTED_VALUE"""),"Кола лимон NEW")</f>
        <v>Кола лимон NEW</v>
      </c>
      <c r="L792" s="18" t="str">
        <f>IFERROR(__xludf.DUMMYFUNCTION("""COMPUTED_VALUE"""),"Манго малина NEW!")</f>
        <v>Манго малина NEW!</v>
      </c>
      <c r="M792" s="18" t="str">
        <f>IFERROR(__xludf.DUMMYFUNCTION("""COMPUTED_VALUE"""),"Персик маракуйя NEW")</f>
        <v>Персик маракуйя NEW</v>
      </c>
      <c r="N792" s="18" t="str">
        <f>IFERROR(__xludf.DUMMYFUNCTION("""COMPUTED_VALUE"""),"Киви гуава NEW")</f>
        <v>Киви гуава NEW</v>
      </c>
      <c r="O792" s="18" t="str">
        <f>IFERROR(__xludf.DUMMYFUNCTION("""COMPUTED_VALUE"""),"Манго апельсин NEW")</f>
        <v>Манго апельсин NEW</v>
      </c>
      <c r="P792" s="18" t="str">
        <f>IFERROR(__xludf.DUMMYFUNCTION("""COMPUTED_VALUE"""),"Манго кумкват NEW")</f>
        <v>Манго кумкват NEW</v>
      </c>
      <c r="Q792" s="18" t="str">
        <f>IFERROR(__xludf.DUMMYFUNCTION("""COMPUTED_VALUE"""),"Морозная вишня")</f>
        <v>Морозная вишня</v>
      </c>
      <c r="R792" s="18" t="str">
        <f>IFERROR(__xludf.DUMMYFUNCTION("""COMPUTED_VALUE"""),"кислая жвачка грейпфрут клубника")</f>
        <v>кислая жвачка грейпфрут клубника</v>
      </c>
      <c r="S792" s="18" t="str">
        <f>IFERROR(__xludf.DUMMYFUNCTION("""COMPUTED_VALUE"""),"Морозное яблоко")</f>
        <v>Морозное яблоко</v>
      </c>
      <c r="T792" s="18" t="str">
        <f>IFERROR(__xludf.DUMMYFUNCTION("""COMPUTED_VALUE"""),"Морозный арбуз")</f>
        <v>Морозный арбуз</v>
      </c>
      <c r="U792" s="18" t="str">
        <f>IFERROR(__xludf.DUMMYFUNCTION("""COMPUTED_VALUE"""),"Морозный виноград")</f>
        <v>Морозный виноград</v>
      </c>
      <c r="V792" s="18" t="str">
        <f>IFERROR(__xludf.DUMMYFUNCTION("""COMPUTED_VALUE"""),"Морозный ред булл")</f>
        <v>Морозный ред булл</v>
      </c>
      <c r="W792" s="18" t="str">
        <f>IFERROR(__xludf.DUMMYFUNCTION("""COMPUTED_VALUE"""),"Персик киви NEW")</f>
        <v>Персик киви NEW</v>
      </c>
      <c r="X792" s="18" t="str">
        <f>IFERROR(__xludf.DUMMYFUNCTION("""COMPUTED_VALUE"""),"Печенье банан NEW")</f>
        <v>Печенье банан NEW</v>
      </c>
      <c r="Y792" s="18" t="str">
        <f>IFERROR(__xludf.DUMMYFUNCTION("""COMPUTED_VALUE"""),"Лимонный пирог NEW")</f>
        <v>Лимонный пирог NEW</v>
      </c>
      <c r="Z792" s="18" t="str">
        <f>IFERROR(__xludf.DUMMYFUNCTION("""COMPUTED_VALUE"""),"Холодная смородина")</f>
        <v>Холодная смородина</v>
      </c>
      <c r="AA792" s="18" t="str">
        <f>IFERROR(__xludf.DUMMYFUNCTION("""COMPUTED_VALUE"""),"Черника грейпфрут")</f>
        <v>Черника грейпфрут</v>
      </c>
      <c r="AB792" s="18" t="str">
        <f>IFERROR(__xludf.DUMMYFUNCTION("""COMPUTED_VALUE"""),"Черника лимон")</f>
        <v>Черника лимон</v>
      </c>
      <c r="AC792" s="18" t="str">
        <f>IFERROR(__xludf.DUMMYFUNCTION("""COMPUTED_VALUE"""),"Черника мята")</f>
        <v>Черника мята</v>
      </c>
      <c r="AD792" s="18" t="str">
        <f>IFERROR(__xludf.DUMMYFUNCTION("""COMPUTED_VALUE"""),"Экзотические фрукты")</f>
        <v>Экзотические фрукты</v>
      </c>
      <c r="AE792" s="18" t="str">
        <f>IFERROR(__xludf.DUMMYFUNCTION("""COMPUTED_VALUE"""),"Энергетический виноград")</f>
        <v>Энергетический виноград</v>
      </c>
      <c r="AF792" s="18" t="str">
        <f>IFERROR(__xludf.DUMMYFUNCTION("""COMPUTED_VALUE"""),"Ягодный морс")</f>
        <v>Ягодный морс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</row>
    <row r="793">
      <c r="A793" s="18" t="str">
        <f>IFERROR(__xludf.DUMMYFUNCTION("""COMPUTED_VALUE"""),"Ягодный микс")</f>
        <v>Ягодный микс</v>
      </c>
      <c r="B793" s="18" t="str">
        <f>IFERROR(__xludf.DUMMYFUNCTION("""COMPUTED_VALUE"""),"Энергетик малина")</f>
        <v>Энергетик малина</v>
      </c>
      <c r="C793" s="18" t="str">
        <f>IFERROR(__xludf.DUMMYFUNCTION("""COMPUTED_VALUE"""),"Клубника арбуз")</f>
        <v>Клубника арбуз</v>
      </c>
      <c r="D793" s="18" t="str">
        <f>IFERROR(__xludf.DUMMYFUNCTION("""COMPUTED_VALUE"""),"Ежевика малина")</f>
        <v>Ежевика малина</v>
      </c>
      <c r="E793" s="18" t="str">
        <f>IFERROR(__xludf.DUMMYFUNCTION("""COMPUTED_VALUE"""),"Голубая малина виноград")</f>
        <v>Голубая малина виноград</v>
      </c>
      <c r="F793" s="18" t="str">
        <f>IFERROR(__xludf.DUMMYFUNCTION("""COMPUTED_VALUE"""),"Вишня яблоко")</f>
        <v>Вишня яблоко</v>
      </c>
      <c r="G793" s="18" t="str">
        <f>IFERROR(__xludf.DUMMYFUNCTION("""COMPUTED_VALUE"""),"Виноград лёд")</f>
        <v>Виноград лёд</v>
      </c>
      <c r="H793" s="18" t="str">
        <f>IFERROR(__xludf.DUMMYFUNCTION("""COMPUTED_VALUE"""),"Бабл гам")</f>
        <v>Бабл гам</v>
      </c>
      <c r="I793" s="18" t="str">
        <f>IFERROR(__xludf.DUMMYFUNCTION("""COMPUTED_VALUE"""),"Энергетик лайм")</f>
        <v>Энергетик лайм</v>
      </c>
      <c r="J793" s="18" t="str">
        <f>IFERROR(__xludf.DUMMYFUNCTION("""COMPUTED_VALUE"""),"Черника смородина айс")</f>
        <v>Черника смородина айс</v>
      </c>
      <c r="K793" s="18" t="str">
        <f>IFERROR(__xludf.DUMMYFUNCTION("""COMPUTED_VALUE"""),"Мохито клубничный лёд")</f>
        <v>Мохито клубничный лёд</v>
      </c>
      <c r="L793" s="18" t="str">
        <f>IFERROR(__xludf.DUMMYFUNCTION("""COMPUTED_VALUE"""),"Черная вишня лёд")</f>
        <v>Черная вишня лёд</v>
      </c>
      <c r="M793" s="18" t="str">
        <f>IFERROR(__xludf.DUMMYFUNCTION("""COMPUTED_VALUE"""),"Ананас кокос лёд")</f>
        <v>Ананас кокос лёд</v>
      </c>
      <c r="N793" s="18" t="str">
        <f>IFERROR(__xludf.DUMMYFUNCTION("""COMPUTED_VALUE"""),"Киви лёд")</f>
        <v>Киви лёд</v>
      </c>
      <c r="O793" s="18" t="str">
        <f>IFERROR(__xludf.DUMMYFUNCTION("""COMPUTED_VALUE"""),"Кислая клюква лёд")</f>
        <v>Кислая клюква лёд</v>
      </c>
      <c r="P793" s="18" t="str">
        <f>IFERROR(__xludf.DUMMYFUNCTION("""COMPUTED_VALUE"""),"Кислый скитлс лёд")</f>
        <v>Кислый скитлс лёд</v>
      </c>
      <c r="Q793" s="18" t="str">
        <f>IFERROR(__xludf.DUMMYFUNCTION("""COMPUTED_VALUE"""),"Клубника черника лёд")</f>
        <v>Клубника черника лёд</v>
      </c>
      <c r="R793" s="18" t="str">
        <f>IFERROR(__xludf.DUMMYFUNCTION("""COMPUTED_VALUE"""),"Малина смородина лёд")</f>
        <v>Малина смородина лёд</v>
      </c>
      <c r="S793" s="18" t="str">
        <f>IFERROR(__xludf.DUMMYFUNCTION("""COMPUTED_VALUE"""),"Манго лёд")</f>
        <v>Манго лёд</v>
      </c>
      <c r="T793" s="18" t="str">
        <f>IFERROR(__xludf.DUMMYFUNCTION("""COMPUTED_VALUE"""),"Малина вишня лёд")</f>
        <v>Малина вишня лёд</v>
      </c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</row>
    <row r="824">
      <c r="A824" s="18" t="str">
        <f>IFERROR(__xludf.DUMMYFUNCTION("""COMPUTED_VALUE"""),"Ананас киви")</f>
        <v>Ананас киви</v>
      </c>
      <c r="B824" s="18" t="str">
        <f>IFERROR(__xludf.DUMMYFUNCTION("""COMPUTED_VALUE"""),"Арбузный смузи")</f>
        <v>Арбузный смузи</v>
      </c>
      <c r="C824" s="18" t="str">
        <f>IFERROR(__xludf.DUMMYFUNCTION("""COMPUTED_VALUE"""),"Виноградная фанта")</f>
        <v>Виноградная фанта</v>
      </c>
      <c r="D824" s="18" t="str">
        <f>IFERROR(__xludf.DUMMYFUNCTION("""COMPUTED_VALUE"""),"Вишневый морс")</f>
        <v>Вишневый морс</v>
      </c>
      <c r="E824" s="18" t="str">
        <f>IFERROR(__xludf.DUMMYFUNCTION("""COMPUTED_VALUE"""),"Гранатовый мармелад")</f>
        <v>Гранатовый мармелад</v>
      </c>
      <c r="F824" s="18" t="str">
        <f>IFERROR(__xludf.DUMMYFUNCTION("""COMPUTED_VALUE"""),"Грейпфрут киви")</f>
        <v>Грейпфрут киви</v>
      </c>
      <c r="G824" s="18" t="str">
        <f>IFERROR(__xludf.DUMMYFUNCTION("""COMPUTED_VALUE"""),"Ежевика мята")</f>
        <v>Ежевика мята</v>
      </c>
      <c r="H824" s="18" t="str">
        <f>IFERROR(__xludf.DUMMYFUNCTION("""COMPUTED_VALUE"""),"Киви манго")</f>
        <v>Киви манго</v>
      </c>
      <c r="I824" s="18" t="str">
        <f>IFERROR(__xludf.DUMMYFUNCTION("""COMPUTED_VALUE"""),"Клубника манго")</f>
        <v>Клубника манго</v>
      </c>
      <c r="J824" s="18" t="str">
        <f>IFERROR(__xludf.DUMMYFUNCTION("""COMPUTED_VALUE"""),"черника грейфрут ")</f>
        <v>черника грейфрут </v>
      </c>
      <c r="K824" s="18" t="str">
        <f>IFERROR(__xludf.DUMMYFUNCTION("""COMPUTED_VALUE"""),"Малина лайм")</f>
        <v>Малина лайм</v>
      </c>
      <c r="L824" s="18" t="str">
        <f>IFERROR(__xludf.DUMMYFUNCTION("""COMPUTED_VALUE"""),"Манго арбуз ")</f>
        <v>Манго арбуз </v>
      </c>
      <c r="M824" s="18" t="str">
        <f>IFERROR(__xludf.DUMMYFUNCTION("""COMPUTED_VALUE"""),"Малиновый чай с жасмином")</f>
        <v>Малиновый чай с жасмином</v>
      </c>
      <c r="N824" s="18" t="str">
        <f>IFERROR(__xludf.DUMMYFUNCTION("""COMPUTED_VALUE"""),"малина  апельсин ")</f>
        <v>малина  апельсин </v>
      </c>
      <c r="O824" s="18" t="str">
        <f>IFERROR(__xludf.DUMMYFUNCTION("""COMPUTED_VALUE"""),"Манго апельсин")</f>
        <v>Манго апельсин</v>
      </c>
      <c r="P824" s="18" t="str">
        <f>IFERROR(__xludf.DUMMYFUNCTION("""COMPUTED_VALUE"""),"Ред булл")</f>
        <v>Ред булл</v>
      </c>
      <c r="Q824" s="18" t="str">
        <f>IFERROR(__xludf.DUMMYFUNCTION("""COMPUTED_VALUE"""),"Спрайт")</f>
        <v>Спрайт</v>
      </c>
      <c r="R824" s="18" t="str">
        <f>IFERROR(__xludf.DUMMYFUNCTION("""COMPUTED_VALUE"""),"ананас клюква ")</f>
        <v>ананас клюква </v>
      </c>
      <c r="S824" s="18" t="str">
        <f>IFERROR(__xludf.DUMMYFUNCTION("""COMPUTED_VALUE"""),"Тархун")</f>
        <v>Тархун</v>
      </c>
      <c r="T824" s="18" t="str">
        <f>IFERROR(__xludf.DUMMYFUNCTION("""COMPUTED_VALUE"""),"алоэ Виноград ")</f>
        <v>алоэ Виноград </v>
      </c>
      <c r="U824" s="18" t="str">
        <f>IFERROR(__xludf.DUMMYFUNCTION("""COMPUTED_VALUE"""),"Фруктовая жвачка")</f>
        <v>Фруктовая жвачка</v>
      </c>
      <c r="V824" s="18" t="str">
        <f>IFERROR(__xludf.DUMMYFUNCTION("""COMPUTED_VALUE"""),"Холодная кола")</f>
        <v>Холодная кола</v>
      </c>
      <c r="W824" s="18" t="str">
        <f>IFERROR(__xludf.DUMMYFUNCTION("""COMPUTED_VALUE"""),"Черная смородина клюква")</f>
        <v>Черная смородина клюква</v>
      </c>
      <c r="X824" s="18" t="str">
        <f>IFERROR(__xludf.DUMMYFUNCTION("""COMPUTED_VALUE"""),"Черника арбуз")</f>
        <v>Черника арбуз</v>
      </c>
      <c r="Y824" s="18" t="str">
        <f>IFERROR(__xludf.DUMMYFUNCTION("""COMPUTED_VALUE"""),"Яблоко черника")</f>
        <v>Яблоко черника</v>
      </c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</row>
    <row r="825">
      <c r="A825" s="18" t="str">
        <f>IFERROR(__xludf.DUMMYFUNCTION("""COMPUTED_VALUE"""),"Ананас киви")</f>
        <v>Ананас киви</v>
      </c>
      <c r="B825" s="18" t="str">
        <f>IFERROR(__xludf.DUMMYFUNCTION("""COMPUTED_VALUE"""),"Арбузный смузи")</f>
        <v>Арбузный смузи</v>
      </c>
      <c r="C825" s="18" t="str">
        <f>IFERROR(__xludf.DUMMYFUNCTION("""COMPUTED_VALUE"""),"Виноградная фанта")</f>
        <v>Виноградная фанта</v>
      </c>
      <c r="D825" s="18" t="str">
        <f>IFERROR(__xludf.DUMMYFUNCTION("""COMPUTED_VALUE"""),"Вишневый морс")</f>
        <v>Вишневый морс</v>
      </c>
      <c r="E825" s="18" t="str">
        <f>IFERROR(__xludf.DUMMYFUNCTION("""COMPUTED_VALUE"""),"Гранатовый мармелад")</f>
        <v>Гранатовый мармелад</v>
      </c>
      <c r="F825" s="18" t="str">
        <f>IFERROR(__xludf.DUMMYFUNCTION("""COMPUTED_VALUE"""),"Грейпфрут киви")</f>
        <v>Грейпфрут киви</v>
      </c>
      <c r="G825" s="18" t="str">
        <f>IFERROR(__xludf.DUMMYFUNCTION("""COMPUTED_VALUE"""),"Ежевика мята")</f>
        <v>Ежевика мята</v>
      </c>
      <c r="H825" s="18" t="str">
        <f>IFERROR(__xludf.DUMMYFUNCTION("""COMPUTED_VALUE"""),"Киви манго")</f>
        <v>Киви манго</v>
      </c>
      <c r="I825" s="18" t="str">
        <f>IFERROR(__xludf.DUMMYFUNCTION("""COMPUTED_VALUE"""),"Клубника манго")</f>
        <v>Клубника манго</v>
      </c>
      <c r="J825" s="18" t="str">
        <f>IFERROR(__xludf.DUMMYFUNCTION("""COMPUTED_VALUE"""),"черника грейфрут ")</f>
        <v>черника грейфрут </v>
      </c>
      <c r="K825" s="18" t="str">
        <f>IFERROR(__xludf.DUMMYFUNCTION("""COMPUTED_VALUE"""),"Малина лайм")</f>
        <v>Малина лайм</v>
      </c>
      <c r="L825" s="18" t="str">
        <f>IFERROR(__xludf.DUMMYFUNCTION("""COMPUTED_VALUE"""),"Манго арбуз ")</f>
        <v>Манго арбуз </v>
      </c>
      <c r="M825" s="18" t="str">
        <f>IFERROR(__xludf.DUMMYFUNCTION("""COMPUTED_VALUE"""),"Малиновый чай с жасмином")</f>
        <v>Малиновый чай с жасмином</v>
      </c>
      <c r="N825" s="18" t="str">
        <f>IFERROR(__xludf.DUMMYFUNCTION("""COMPUTED_VALUE"""),"малина  апельсин ")</f>
        <v>малина  апельсин </v>
      </c>
      <c r="O825" s="18" t="str">
        <f>IFERROR(__xludf.DUMMYFUNCTION("""COMPUTED_VALUE"""),"Манго апельсин")</f>
        <v>Манго апельсин</v>
      </c>
      <c r="P825" s="18" t="str">
        <f>IFERROR(__xludf.DUMMYFUNCTION("""COMPUTED_VALUE"""),"Ред булл")</f>
        <v>Ред булл</v>
      </c>
      <c r="Q825" s="18" t="str">
        <f>IFERROR(__xludf.DUMMYFUNCTION("""COMPUTED_VALUE"""),"Спрайт")</f>
        <v>Спрайт</v>
      </c>
      <c r="R825" s="18" t="str">
        <f>IFERROR(__xludf.DUMMYFUNCTION("""COMPUTED_VALUE"""),"ананас клюква ")</f>
        <v>ананас клюква </v>
      </c>
      <c r="S825" s="18" t="str">
        <f>IFERROR(__xludf.DUMMYFUNCTION("""COMPUTED_VALUE"""),"Тархун")</f>
        <v>Тархун</v>
      </c>
      <c r="T825" s="18" t="str">
        <f>IFERROR(__xludf.DUMMYFUNCTION("""COMPUTED_VALUE"""),"алоэ Виноград ")</f>
        <v>алоэ Виноград </v>
      </c>
      <c r="U825" s="18" t="str">
        <f>IFERROR(__xludf.DUMMYFUNCTION("""COMPUTED_VALUE"""),"Фруктовая жвачка")</f>
        <v>Фруктовая жвачка</v>
      </c>
      <c r="V825" s="18" t="str">
        <f>IFERROR(__xludf.DUMMYFUNCTION("""COMPUTED_VALUE"""),"Холодная кола")</f>
        <v>Холодная кола</v>
      </c>
      <c r="W825" s="18" t="str">
        <f>IFERROR(__xludf.DUMMYFUNCTION("""COMPUTED_VALUE"""),"Черная смородина клюква")</f>
        <v>Черная смородина клюква</v>
      </c>
      <c r="X825" s="18" t="str">
        <f>IFERROR(__xludf.DUMMYFUNCTION("""COMPUTED_VALUE"""),"Черника арбуз")</f>
        <v>Черника арбуз</v>
      </c>
      <c r="Y825" s="18" t="str">
        <f>IFERROR(__xludf.DUMMYFUNCTION("""COMPUTED_VALUE"""),"Яблоко черника")</f>
        <v>Яблоко черника</v>
      </c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</row>
    <row r="826">
      <c r="A826" s="18" t="str">
        <f>IFERROR(__xludf.DUMMYFUNCTION("""COMPUTED_VALUE"""),"Апельсиновое драже")</f>
        <v>Апельсиновое драже</v>
      </c>
      <c r="B826" s="18" t="str">
        <f>IFERROR(__xludf.DUMMYFUNCTION("""COMPUTED_VALUE"""),"Бабл гам")</f>
        <v>Бабл гам</v>
      </c>
      <c r="C826" s="18" t="str">
        <f>IFERROR(__xludf.DUMMYFUNCTION("""COMPUTED_VALUE"""),"Виноградная конфета")</f>
        <v>Виноградная конфета</v>
      </c>
      <c r="D826" s="18" t="str">
        <f>IFERROR(__xludf.DUMMYFUNCTION("""COMPUTED_VALUE"""),"Даня кокос")</f>
        <v>Даня кокос</v>
      </c>
      <c r="E826" s="18" t="str">
        <f>IFERROR(__xludf.DUMMYFUNCTION("""COMPUTED_VALUE"""),"Земляника груша")</f>
        <v>Земляника груша</v>
      </c>
      <c r="F826" s="18" t="str">
        <f>IFERROR(__xludf.DUMMYFUNCTION("""COMPUTED_VALUE"""),"Кислый киви")</f>
        <v>Кислый киви</v>
      </c>
      <c r="G826" s="18" t="str">
        <f>IFERROR(__xludf.DUMMYFUNCTION("""COMPUTED_VALUE"""),"Кислый малиновый лимонад ")</f>
        <v>Кислый малиновый лимонад </v>
      </c>
      <c r="H826" s="18" t="str">
        <f>IFERROR(__xludf.DUMMYFUNCTION("""COMPUTED_VALUE"""),"Кола сода айс")</f>
        <v>Кола сода айс</v>
      </c>
      <c r="I826" s="18" t="str">
        <f>IFERROR(__xludf.DUMMYFUNCTION("""COMPUTED_VALUE"""),"Ледяной ананас")</f>
        <v>Ледяной ананас</v>
      </c>
      <c r="J826" s="18" t="str">
        <f>IFERROR(__xludf.DUMMYFUNCTION("""COMPUTED_VALUE"""),"Лимонные червячки ")</f>
        <v>Лимонные червячки </v>
      </c>
      <c r="K826" s="18" t="str">
        <f>IFERROR(__xludf.DUMMYFUNCTION("""COMPUTED_VALUE"""),"Манго апельсин")</f>
        <v>Манго апельсин</v>
      </c>
      <c r="L826" s="18" t="str">
        <f>IFERROR(__xludf.DUMMYFUNCTION("""COMPUTED_VALUE"""),"Смородина виноград")</f>
        <v>Смородина виноград</v>
      </c>
      <c r="M826" s="18" t="str">
        <f>IFERROR(__xludf.DUMMYFUNCTION("""COMPUTED_VALUE"""),"Яблочный холс")</f>
        <v>Яблочный холс</v>
      </c>
      <c r="N826" s="18" t="str">
        <f>IFERROR(__xludf.DUMMYFUNCTION("""COMPUTED_VALUE"""),"Ягодный смузи")</f>
        <v>Ягодный смузи</v>
      </c>
      <c r="O826" s="18" t="str">
        <f>IFERROR(__xludf.DUMMYFUNCTION("""COMPUTED_VALUE"""),"Ягодный энергетик")</f>
        <v>Ягодный энергетик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</row>
    <row r="827">
      <c r="A827" s="18" t="str">
        <f>IFERROR(__xludf.DUMMYFUNCTION("""COMPUTED_VALUE"""),"0.4")</f>
        <v>0.4</v>
      </c>
      <c r="B827" s="18" t="str">
        <f>IFERROR(__xludf.DUMMYFUNCTION("""COMPUTED_VALUE"""),"0.6")</f>
        <v>0.6</v>
      </c>
      <c r="C827" s="18" t="str">
        <f>IFERROR(__xludf.DUMMYFUNCTION("""COMPUTED_VALUE"""),"0.7")</f>
        <v>0.7</v>
      </c>
      <c r="D827" s="18" t="str">
        <f>IFERROR(__xludf.DUMMYFUNCTION("""COMPUTED_VALUE"""),"0.8")</f>
        <v>0.8</v>
      </c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</row>
    <row r="828">
      <c r="A828" s="18" t="str">
        <f>IFERROR(__xludf.DUMMYFUNCTION("""COMPUTED_VALUE"""),"Ананас киви")</f>
        <v>Ананас киви</v>
      </c>
      <c r="B828" s="18" t="str">
        <f>IFERROR(__xludf.DUMMYFUNCTION("""COMPUTED_VALUE"""),"Арбузный смузи")</f>
        <v>Арбузный смузи</v>
      </c>
      <c r="C828" s="18" t="str">
        <f>IFERROR(__xludf.DUMMYFUNCTION("""COMPUTED_VALUE"""),"Виноградная фанта")</f>
        <v>Виноградная фанта</v>
      </c>
      <c r="D828" s="18" t="str">
        <f>IFERROR(__xludf.DUMMYFUNCTION("""COMPUTED_VALUE"""),"Вишневый морс")</f>
        <v>Вишневый морс</v>
      </c>
      <c r="E828" s="18" t="str">
        <f>IFERROR(__xludf.DUMMYFUNCTION("""COMPUTED_VALUE"""),"Гранатовый мармелад")</f>
        <v>Гранатовый мармелад</v>
      </c>
      <c r="F828" s="18" t="str">
        <f>IFERROR(__xludf.DUMMYFUNCTION("""COMPUTED_VALUE"""),"Грейпфрут киви")</f>
        <v>Грейпфрут киви</v>
      </c>
      <c r="G828" s="18" t="str">
        <f>IFERROR(__xludf.DUMMYFUNCTION("""COMPUTED_VALUE"""),"Ежевика мята")</f>
        <v>Ежевика мята</v>
      </c>
      <c r="H828" s="18" t="str">
        <f>IFERROR(__xludf.DUMMYFUNCTION("""COMPUTED_VALUE"""),"Киви манго")</f>
        <v>Киви манго</v>
      </c>
      <c r="I828" s="18" t="str">
        <f>IFERROR(__xludf.DUMMYFUNCTION("""COMPUTED_VALUE"""),"Клубника манго")</f>
        <v>Клубника манго</v>
      </c>
      <c r="J828" s="18" t="str">
        <f>IFERROR(__xludf.DUMMYFUNCTION("""COMPUTED_VALUE"""),"черника грейфрут ")</f>
        <v>черника грейфрут </v>
      </c>
      <c r="K828" s="18" t="str">
        <f>IFERROR(__xludf.DUMMYFUNCTION("""COMPUTED_VALUE"""),"Малина лайм")</f>
        <v>Малина лайм</v>
      </c>
      <c r="L828" s="18" t="str">
        <f>IFERROR(__xludf.DUMMYFUNCTION("""COMPUTED_VALUE"""),"Манго арбуз ")</f>
        <v>Манго арбуз </v>
      </c>
      <c r="M828" s="18" t="str">
        <f>IFERROR(__xludf.DUMMYFUNCTION("""COMPUTED_VALUE"""),"Малиновый чай с жасмином")</f>
        <v>Малиновый чай с жасмином</v>
      </c>
      <c r="N828" s="18" t="str">
        <f>IFERROR(__xludf.DUMMYFUNCTION("""COMPUTED_VALUE"""),"малина  апельсин ")</f>
        <v>малина  апельсин </v>
      </c>
      <c r="O828" s="18" t="str">
        <f>IFERROR(__xludf.DUMMYFUNCTION("""COMPUTED_VALUE"""),"Манго апельсин")</f>
        <v>Манго апельсин</v>
      </c>
      <c r="P828" s="18" t="str">
        <f>IFERROR(__xludf.DUMMYFUNCTION("""COMPUTED_VALUE"""),"Ред булл")</f>
        <v>Ред булл</v>
      </c>
      <c r="Q828" s="18" t="str">
        <f>IFERROR(__xludf.DUMMYFUNCTION("""COMPUTED_VALUE"""),"Спрайт")</f>
        <v>Спрайт</v>
      </c>
      <c r="R828" s="18" t="str">
        <f>IFERROR(__xludf.DUMMYFUNCTION("""COMPUTED_VALUE"""),"ананас клюква ")</f>
        <v>ананас клюква </v>
      </c>
      <c r="S828" s="18" t="str">
        <f>IFERROR(__xludf.DUMMYFUNCTION("""COMPUTED_VALUE"""),"Тархун")</f>
        <v>Тархун</v>
      </c>
      <c r="T828" s="18" t="str">
        <f>IFERROR(__xludf.DUMMYFUNCTION("""COMPUTED_VALUE"""),"алоэ Виноград ")</f>
        <v>алоэ Виноград </v>
      </c>
      <c r="U828" s="18" t="str">
        <f>IFERROR(__xludf.DUMMYFUNCTION("""COMPUTED_VALUE"""),"Фруктовая жвачка")</f>
        <v>Фруктовая жвачка</v>
      </c>
      <c r="V828" s="18" t="str">
        <f>IFERROR(__xludf.DUMMYFUNCTION("""COMPUTED_VALUE"""),"Холодная кола")</f>
        <v>Холодная кола</v>
      </c>
      <c r="W828" s="18" t="str">
        <f>IFERROR(__xludf.DUMMYFUNCTION("""COMPUTED_VALUE"""),"Черная смородина клюква")</f>
        <v>Черная смородина клюква</v>
      </c>
      <c r="X828" s="18" t="str">
        <f>IFERROR(__xludf.DUMMYFUNCTION("""COMPUTED_VALUE"""),"Черника арбуз")</f>
        <v>Черника арбуз</v>
      </c>
      <c r="Y828" s="18" t="str">
        <f>IFERROR(__xludf.DUMMYFUNCTION("""COMPUTED_VALUE"""),"Яблоко черника")</f>
        <v>Яблоко черника</v>
      </c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</row>
    <row r="829">
      <c r="A829" s="18" t="str">
        <f>IFERROR(__xludf.DUMMYFUNCTION("""COMPUTED_VALUE"""),"Маракуйя с тропическими нотками")</f>
        <v>Маракуйя с тропическими нотками</v>
      </c>
      <c r="B829" s="18" t="str">
        <f>IFERROR(__xludf.DUMMYFUNCTION("""COMPUTED_VALUE"""),"Арбузный милкшейк")</f>
        <v>Арбузный милкшейк</v>
      </c>
      <c r="C829" s="18" t="str">
        <f>IFERROR(__xludf.DUMMYFUNCTION("""COMPUTED_VALUE"""),"Конфеты со вкусом винограда")</f>
        <v>Конфеты со вкусом винограда</v>
      </c>
      <c r="D829" s="18" t="str">
        <f>IFERROR(__xludf.DUMMYFUNCTION("""COMPUTED_VALUE"""),"Манго с апельсином и послевкусием гуавы")</f>
        <v>Манго с апельсином и послевкусием гуавы</v>
      </c>
      <c r="E829" s="18" t="str">
        <f>IFERROR(__xludf.DUMMYFUNCTION("""COMPUTED_VALUE"""),"Холодное сочетание мяты и конфет холс")</f>
        <v>Холодное сочетание мяты и конфет холс</v>
      </c>
      <c r="F829" s="18" t="str">
        <f>IFERROR(__xludf.DUMMYFUNCTION("""COMPUTED_VALUE"""),"Яблочные мармеладные червячки")</f>
        <v>Яблочные мармеладные червячки</v>
      </c>
      <c r="G82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829" s="18" t="str">
        <f>IFERROR(__xludf.DUMMYFUNCTION("""COMPUTED_VALUE"""),"Лимон лайм")</f>
        <v>Лимон лайм</v>
      </c>
      <c r="I829" s="18" t="str">
        <f>IFERROR(__xludf.DUMMYFUNCTION("""COMPUTED_VALUE"""),"Классика энергетика с кислой малиной")</f>
        <v>Классика энергетика с кислой малиной</v>
      </c>
      <c r="J829" s="18" t="str">
        <f>IFERROR(__xludf.DUMMYFUNCTION("""COMPUTED_VALUE"""),"Зеленое манго и смородина")</f>
        <v>Зеленое манго и смородина</v>
      </c>
      <c r="K829" s="18" t="str">
        <f>IFERROR(__xludf.DUMMYFUNCTION("""COMPUTED_VALUE"""),"Дуэт лемонграсса и сладкой малины")</f>
        <v>Дуэт лемонграсса и сладкой малины</v>
      </c>
      <c r="L829" s="18" t="str">
        <f>IFERROR(__xludf.DUMMYFUNCTION("""COMPUTED_VALUE"""),"Сладкий мармелад из черной смородины")</f>
        <v>Сладкий мармелад из черной смородины</v>
      </c>
      <c r="M829" s="18" t="str">
        <f>IFERROR(__xludf.DUMMYFUNCTION("""COMPUTED_VALUE"""),"Вишня кола")</f>
        <v>Вишня кола</v>
      </c>
      <c r="N829" s="18" t="str">
        <f>IFERROR(__xludf.DUMMYFUNCTION("""COMPUTED_VALUE"""),"Малина с кокосом")</f>
        <v>Малина с кокосом</v>
      </c>
      <c r="O829" s="18" t="str">
        <f>IFERROR(__xludf.DUMMYFUNCTION("""COMPUTED_VALUE"""),"Сладкие конфеты СКИТЛЗ и смородина")</f>
        <v>Сладкие конфеты СКИТЛЗ и смородина</v>
      </c>
      <c r="P829" s="18" t="str">
        <f>IFERROR(__xludf.DUMMYFUNCTION("""COMPUTED_VALUE"""),"Ежевичный лимонад")</f>
        <v>Ежевичный лимонад</v>
      </c>
      <c r="Q829" s="18" t="str">
        <f>IFERROR(__xludf.DUMMYFUNCTION("""COMPUTED_VALUE"""),"Дыня кокос")</f>
        <v>Дыня кокос</v>
      </c>
      <c r="R829" s="18" t="str">
        <f>IFERROR(__xludf.DUMMYFUNCTION("""COMPUTED_VALUE"""),"Земляничный бабл гам")</f>
        <v>Земляничный бабл гам</v>
      </c>
      <c r="S829" s="18" t="str">
        <f>IFERROR(__xludf.DUMMYFUNCTION("""COMPUTED_VALUE"""),"Лимонные леденцы")</f>
        <v>Лимонные леденцы</v>
      </c>
      <c r="T829" s="18" t="str">
        <f>IFERROR(__xludf.DUMMYFUNCTION("""COMPUTED_VALUE"""),"Экзотический фрукты")</f>
        <v>Экзотический фрукты</v>
      </c>
      <c r="U829" s="18" t="str">
        <f>IFERROR(__xludf.DUMMYFUNCTION("""COMPUTED_VALUE"""),"Личи виноград мята")</f>
        <v>Личи виноград мята</v>
      </c>
      <c r="V829" s="18" t="str">
        <f>IFERROR(__xludf.DUMMYFUNCTION("""COMPUTED_VALUE"""),"Черника малина мята")</f>
        <v>Черника малина мята</v>
      </c>
      <c r="W829" s="18" t="str">
        <f>IFERROR(__xludf.DUMMYFUNCTION("""COMPUTED_VALUE"""),"Абрикосовый йогурт")</f>
        <v>Абрикосовый йогурт</v>
      </c>
      <c r="X829" s="18" t="str">
        <f>IFERROR(__xludf.DUMMYFUNCTION("""COMPUTED_VALUE"""),"Арбуз лед")</f>
        <v>Арбуз лед</v>
      </c>
      <c r="Y829" s="18" t="str">
        <f>IFERROR(__xludf.DUMMYFUNCTION("""COMPUTED_VALUE"""),"Банан клубника лед")</f>
        <v>Банан клубника лед</v>
      </c>
      <c r="Z829" s="18" t="str">
        <f>IFERROR(__xludf.DUMMYFUNCTION("""COMPUTED_VALUE"""),"Арбузное мороженное")</f>
        <v>Арбузное мороженное</v>
      </c>
      <c r="AA829" s="18" t="str">
        <f>IFERROR(__xludf.DUMMYFUNCTION("""COMPUTED_VALUE"""),"Клубника малина жвачка")</f>
        <v>Клубника малина жвачка</v>
      </c>
      <c r="AB829" s="18" t="str">
        <f>IFERROR(__xludf.DUMMYFUNCTION("""COMPUTED_VALUE"""),"Клубничное мороженное")</f>
        <v>Клубничное мороженное</v>
      </c>
      <c r="AC829" s="18" t="str">
        <f>IFERROR(__xludf.DUMMYFUNCTION("""COMPUTED_VALUE"""),"Кола сода лед")</f>
        <v>Кола сода лед</v>
      </c>
      <c r="AD829" s="18" t="str">
        <f>IFERROR(__xludf.DUMMYFUNCTION("""COMPUTED_VALUE"""),"Банановый милкшейк")</f>
        <v>Банановый милкшейк</v>
      </c>
      <c r="AE829" s="18" t="str">
        <f>IFERROR(__xludf.DUMMYFUNCTION("""COMPUTED_VALUE"""),"Микс ягод лед")</f>
        <v>Микс ягод лед</v>
      </c>
      <c r="AF829" s="18" t="str">
        <f>IFERROR(__xludf.DUMMYFUNCTION("""COMPUTED_VALUE"""),"Брусничный морс")</f>
        <v>Брусничный морс</v>
      </c>
      <c r="AG829" s="18" t="str">
        <f>IFERROR(__xludf.DUMMYFUNCTION("""COMPUTED_VALUE"""),"Яблочный лимонад")</f>
        <v>Яблочный лимонад</v>
      </c>
      <c r="AH829" s="18" t="str">
        <f>IFERROR(__xludf.DUMMYFUNCTION("""COMPUTED_VALUE"""),"Лесные ягоды")</f>
        <v>Лесные ягоды</v>
      </c>
      <c r="AI829" s="18" t="str">
        <f>IFERROR(__xludf.DUMMYFUNCTION("""COMPUTED_VALUE"""),"Смородиновый лимонад")</f>
        <v>Смородиновый лимонад</v>
      </c>
      <c r="AJ829" s="18" t="str">
        <f>IFERROR(__xludf.DUMMYFUNCTION("""COMPUTED_VALUE"""),"Вишня лайм лед")</f>
        <v>Вишня лайм лед</v>
      </c>
      <c r="AK829" s="18" t="str">
        <f>IFERROR(__xludf.DUMMYFUNCTION("""COMPUTED_VALUE"""),"Лист виноград мята энергетик")</f>
        <v>Лист виноград мята энергетик</v>
      </c>
      <c r="AL829" s="18" t="str">
        <f>IFERROR(__xludf.DUMMYFUNCTION("""COMPUTED_VALUE"""),"Двойное яблоко лед")</f>
        <v>Двойное яблоко лед</v>
      </c>
      <c r="AM829" s="18" t="str">
        <f>IFERROR(__xludf.DUMMYFUNCTION("""COMPUTED_VALUE"""),"Смородиновый холс")</f>
        <v>Смородиновый холс</v>
      </c>
      <c r="AN829" s="18" t="str">
        <f>IFERROR(__xludf.DUMMYFUNCTION("""COMPUTED_VALUE"""),"Клубничное шампанское")</f>
        <v>Клубничное шампанское</v>
      </c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</row>
    <row r="830">
      <c r="A830" s="18" t="str">
        <f>IFERROR(__xludf.DUMMYFUNCTION("""COMPUTED_VALUE"""),"0.3")</f>
        <v>0.3</v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</row>
    <row r="831">
      <c r="A831" s="18" t="str">
        <f>IFERROR(__xludf.DUMMYFUNCTION("""COMPUTED_VALUE"""),"кислая земляника")</f>
        <v>кислая земляника</v>
      </c>
      <c r="B831" s="18" t="str">
        <f>IFERROR(__xludf.DUMMYFUNCTION("""COMPUTED_VALUE"""),"кислая фанта с черникой")</f>
        <v>кислая фанта с черникой</v>
      </c>
      <c r="C831" s="18" t="str">
        <f>IFERROR(__xludf.DUMMYFUNCTION("""COMPUTED_VALUE"""),"кислое харибо с колой и черешней")</f>
        <v>кислое харибо с колой и черешней</v>
      </c>
      <c r="D831" s="18" t="str">
        <f>IFERROR(__xludf.DUMMYFUNCTION("""COMPUTED_VALUE"""),"кислое яблочно клубничная шипучка")</f>
        <v>кислое яблочно клубничная шипучка</v>
      </c>
      <c r="E831" s="18" t="str">
        <f>IFERROR(__xludf.DUMMYFUNCTION("""COMPUTED_VALUE"""),"кислые желатинки маракуйя ананас")</f>
        <v>кислые желатинки маракуйя ананас</v>
      </c>
      <c r="F831" s="18" t="str">
        <f>IFERROR(__xludf.DUMMYFUNCTION("""COMPUTED_VALUE"""),"кислые ленточки маракуя манго")</f>
        <v>кислые ленточки маракуя манго</v>
      </c>
      <c r="G831" s="18" t="str">
        <f>IFERROR(__xludf.DUMMYFUNCTION("""COMPUTED_VALUE"""),"кислые мармеладные ягоды")</f>
        <v>кислые мармеладные ягоды</v>
      </c>
      <c r="H831" s="18" t="str">
        <f>IFERROR(__xludf.DUMMYFUNCTION("""COMPUTED_VALUE"""),"кислый виноград лайм")</f>
        <v>кислый виноград лайм</v>
      </c>
      <c r="I831" s="18" t="str">
        <f>IFERROR(__xludf.DUMMYFUNCTION("""COMPUTED_VALUE"""),"кислый грейпфрут с вишней")</f>
        <v>кислый грейпфрут с вишней</v>
      </c>
      <c r="J831" s="18" t="str">
        <f>IFERROR(__xludf.DUMMYFUNCTION("""COMPUTED_VALUE"""),"кислый леденец виноград киви яблоко")</f>
        <v>кислый леденец виноград киви яблоко</v>
      </c>
      <c r="K831" s="18" t="str">
        <f>IFERROR(__xludf.DUMMYFUNCTION("""COMPUTED_VALUE"""),"кислый лимонад арбуз лайм малина")</f>
        <v>кислый лимонад арбуз лайм малина</v>
      </c>
      <c r="L831" s="18" t="str">
        <f>IFERROR(__xludf.DUMMYFUNCTION("""COMPUTED_VALUE"""),"кислый персик клубника")</f>
        <v>кислый персик клубника</v>
      </c>
      <c r="M831" s="18" t="str">
        <f>IFERROR(__xludf.DUMMYFUNCTION("""COMPUTED_VALUE"""),"кислый яблочно лимонные колечки")</f>
        <v>кислый яблочно лимонные колечки</v>
      </c>
      <c r="N831" s="18" t="str">
        <f>IFERROR(__xludf.DUMMYFUNCTION("""COMPUTED_VALUE"""),"фанта апельсин с кислой малиной")</f>
        <v>фанта апельсин с кислой малиной</v>
      </c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</row>
    <row r="832">
      <c r="A832" s="18" t="str">
        <f>IFERROR(__xludf.DUMMYFUNCTION("""COMPUTED_VALUE"""),"Маракуйя с тропическими нотками")</f>
        <v>Маракуйя с тропическими нотками</v>
      </c>
      <c r="B832" s="18" t="str">
        <f>IFERROR(__xludf.DUMMYFUNCTION("""COMPUTED_VALUE"""),"Арбузный милкшейк")</f>
        <v>Арбузный милкшейк</v>
      </c>
      <c r="C832" s="18" t="str">
        <f>IFERROR(__xludf.DUMMYFUNCTION("""COMPUTED_VALUE"""),"Конфеты со вкусом винограда")</f>
        <v>Конфеты со вкусом винограда</v>
      </c>
      <c r="D832" s="18" t="str">
        <f>IFERROR(__xludf.DUMMYFUNCTION("""COMPUTED_VALUE"""),"Манго с апельсином и послевкусием гуавы")</f>
        <v>Манго с апельсином и послевкусием гуавы</v>
      </c>
      <c r="E832" s="18" t="str">
        <f>IFERROR(__xludf.DUMMYFUNCTION("""COMPUTED_VALUE"""),"Холодное сочетание мяты и конфет холс")</f>
        <v>Холодное сочетание мяты и конфет холс</v>
      </c>
      <c r="F832" s="18" t="str">
        <f>IFERROR(__xludf.DUMMYFUNCTION("""COMPUTED_VALUE"""),"Яблочные мармеладные червячки")</f>
        <v>Яблочные мармеладные червячки</v>
      </c>
      <c r="G83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832" s="18" t="str">
        <f>IFERROR(__xludf.DUMMYFUNCTION("""COMPUTED_VALUE"""),"Лимон лайм")</f>
        <v>Лимон лайм</v>
      </c>
      <c r="I832" s="18" t="str">
        <f>IFERROR(__xludf.DUMMYFUNCTION("""COMPUTED_VALUE"""),"Классика энергетика с кислой малиной")</f>
        <v>Классика энергетика с кислой малиной</v>
      </c>
      <c r="J832" s="18" t="str">
        <f>IFERROR(__xludf.DUMMYFUNCTION("""COMPUTED_VALUE"""),"Зеленое манго и смородина")</f>
        <v>Зеленое манго и смородина</v>
      </c>
      <c r="K832" s="18" t="str">
        <f>IFERROR(__xludf.DUMMYFUNCTION("""COMPUTED_VALUE"""),"Дуэт лемонграсса и сладкой малины")</f>
        <v>Дуэт лемонграсса и сладкой малины</v>
      </c>
      <c r="L832" s="18" t="str">
        <f>IFERROR(__xludf.DUMMYFUNCTION("""COMPUTED_VALUE"""),"Сладкий мармелад из черной смородины")</f>
        <v>Сладкий мармелад из черной смородины</v>
      </c>
      <c r="M832" s="18" t="str">
        <f>IFERROR(__xludf.DUMMYFUNCTION("""COMPUTED_VALUE"""),"Вишня кола")</f>
        <v>Вишня кола</v>
      </c>
      <c r="N832" s="18" t="str">
        <f>IFERROR(__xludf.DUMMYFUNCTION("""COMPUTED_VALUE"""),"Малина с кокосом")</f>
        <v>Малина с кокосом</v>
      </c>
      <c r="O832" s="18" t="str">
        <f>IFERROR(__xludf.DUMMYFUNCTION("""COMPUTED_VALUE"""),"Сладкие конфеты СКИТЛЗ и смородина")</f>
        <v>Сладкие конфеты СКИТЛЗ и смородина</v>
      </c>
      <c r="P832" s="18" t="str">
        <f>IFERROR(__xludf.DUMMYFUNCTION("""COMPUTED_VALUE"""),"Ежевичный лимонад")</f>
        <v>Ежевичный лимонад</v>
      </c>
      <c r="Q832" s="18" t="str">
        <f>IFERROR(__xludf.DUMMYFUNCTION("""COMPUTED_VALUE"""),"Дыня кокос")</f>
        <v>Дыня кокос</v>
      </c>
      <c r="R832" s="18" t="str">
        <f>IFERROR(__xludf.DUMMYFUNCTION("""COMPUTED_VALUE"""),"Земляничный бабл гам")</f>
        <v>Земляничный бабл гам</v>
      </c>
      <c r="S832" s="18" t="str">
        <f>IFERROR(__xludf.DUMMYFUNCTION("""COMPUTED_VALUE"""),"Лимонные леденцы")</f>
        <v>Лимонные леденцы</v>
      </c>
      <c r="T832" s="18" t="str">
        <f>IFERROR(__xludf.DUMMYFUNCTION("""COMPUTED_VALUE"""),"Экзотический фрукты")</f>
        <v>Экзотический фрукты</v>
      </c>
      <c r="U832" s="18" t="str">
        <f>IFERROR(__xludf.DUMMYFUNCTION("""COMPUTED_VALUE"""),"Личи виноград мята")</f>
        <v>Личи виноград мята</v>
      </c>
      <c r="V832" s="18" t="str">
        <f>IFERROR(__xludf.DUMMYFUNCTION("""COMPUTED_VALUE"""),"Черника малина мята")</f>
        <v>Черника малина мята</v>
      </c>
      <c r="W832" s="18" t="str">
        <f>IFERROR(__xludf.DUMMYFUNCTION("""COMPUTED_VALUE"""),"Абрикосовый йогурт")</f>
        <v>Абрикосовый йогурт</v>
      </c>
      <c r="X832" s="18" t="str">
        <f>IFERROR(__xludf.DUMMYFUNCTION("""COMPUTED_VALUE"""),"Арбуз лед")</f>
        <v>Арбуз лед</v>
      </c>
      <c r="Y832" s="18" t="str">
        <f>IFERROR(__xludf.DUMMYFUNCTION("""COMPUTED_VALUE"""),"Банан клубника лед")</f>
        <v>Банан клубника лед</v>
      </c>
      <c r="Z832" s="18" t="str">
        <f>IFERROR(__xludf.DUMMYFUNCTION("""COMPUTED_VALUE"""),"Арбузное мороженное")</f>
        <v>Арбузное мороженное</v>
      </c>
      <c r="AA832" s="18" t="str">
        <f>IFERROR(__xludf.DUMMYFUNCTION("""COMPUTED_VALUE"""),"Клубника малина жвачка")</f>
        <v>Клубника малина жвачка</v>
      </c>
      <c r="AB832" s="18" t="str">
        <f>IFERROR(__xludf.DUMMYFUNCTION("""COMPUTED_VALUE"""),"Клубничное мороженное")</f>
        <v>Клубничное мороженное</v>
      </c>
      <c r="AC832" s="18" t="str">
        <f>IFERROR(__xludf.DUMMYFUNCTION("""COMPUTED_VALUE"""),"Кола сода лед")</f>
        <v>Кола сода лед</v>
      </c>
      <c r="AD832" s="18" t="str">
        <f>IFERROR(__xludf.DUMMYFUNCTION("""COMPUTED_VALUE"""),"Банановый милкшейк")</f>
        <v>Банановый милкшейк</v>
      </c>
      <c r="AE832" s="18" t="str">
        <f>IFERROR(__xludf.DUMMYFUNCTION("""COMPUTED_VALUE"""),"Микс ягод лед")</f>
        <v>Микс ягод лед</v>
      </c>
      <c r="AF832" s="18" t="str">
        <f>IFERROR(__xludf.DUMMYFUNCTION("""COMPUTED_VALUE"""),"Брусничный морс")</f>
        <v>Брусничный морс</v>
      </c>
      <c r="AG832" s="18" t="str">
        <f>IFERROR(__xludf.DUMMYFUNCTION("""COMPUTED_VALUE"""),"Яблочный лимонад")</f>
        <v>Яблочный лимонад</v>
      </c>
      <c r="AH832" s="18" t="str">
        <f>IFERROR(__xludf.DUMMYFUNCTION("""COMPUTED_VALUE"""),"Лесные ягоды")</f>
        <v>Лесные ягоды</v>
      </c>
      <c r="AI832" s="18" t="str">
        <f>IFERROR(__xludf.DUMMYFUNCTION("""COMPUTED_VALUE"""),"Смородиновый лимонад")</f>
        <v>Смородиновый лимонад</v>
      </c>
      <c r="AJ832" s="18" t="str">
        <f>IFERROR(__xludf.DUMMYFUNCTION("""COMPUTED_VALUE"""),"Вишня лайм лед")</f>
        <v>Вишня лайм лед</v>
      </c>
      <c r="AK832" s="18" t="str">
        <f>IFERROR(__xludf.DUMMYFUNCTION("""COMPUTED_VALUE"""),"Лист виноград мята энергетик")</f>
        <v>Лист виноград мята энергетик</v>
      </c>
      <c r="AL832" s="18" t="str">
        <f>IFERROR(__xludf.DUMMYFUNCTION("""COMPUTED_VALUE"""),"Двойное яблоко лед")</f>
        <v>Двойное яблоко лед</v>
      </c>
      <c r="AM832" s="18" t="str">
        <f>IFERROR(__xludf.DUMMYFUNCTION("""COMPUTED_VALUE"""),"Смородиновый холс")</f>
        <v>Смородиновый холс</v>
      </c>
      <c r="AN832" s="18" t="str">
        <f>IFERROR(__xludf.DUMMYFUNCTION("""COMPUTED_VALUE"""),"Клубничное шампанское")</f>
        <v>Клубничное шампанское</v>
      </c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</row>
    <row r="833">
      <c r="A833" s="18" t="str">
        <f>IFERROR(__xludf.DUMMYFUNCTION("""COMPUTED_VALUE"""),"Ягодный микс")</f>
        <v>Ягодный микс</v>
      </c>
      <c r="B833" s="18" t="str">
        <f>IFERROR(__xludf.DUMMYFUNCTION("""COMPUTED_VALUE"""),"Энергетик малина")</f>
        <v>Энергетик малина</v>
      </c>
      <c r="C833" s="18" t="str">
        <f>IFERROR(__xludf.DUMMYFUNCTION("""COMPUTED_VALUE"""),"Клубника арбуз")</f>
        <v>Клубника арбуз</v>
      </c>
      <c r="D833" s="18" t="str">
        <f>IFERROR(__xludf.DUMMYFUNCTION("""COMPUTED_VALUE"""),"Ежевика малина")</f>
        <v>Ежевика малина</v>
      </c>
      <c r="E833" s="18" t="str">
        <f>IFERROR(__xludf.DUMMYFUNCTION("""COMPUTED_VALUE"""),"Голубая малина виноград")</f>
        <v>Голубая малина виноград</v>
      </c>
      <c r="F833" s="18" t="str">
        <f>IFERROR(__xludf.DUMMYFUNCTION("""COMPUTED_VALUE"""),"Вишня яблоко")</f>
        <v>Вишня яблоко</v>
      </c>
      <c r="G833" s="18" t="str">
        <f>IFERROR(__xludf.DUMMYFUNCTION("""COMPUTED_VALUE"""),"Виноград лёд")</f>
        <v>Виноград лёд</v>
      </c>
      <c r="H833" s="18" t="str">
        <f>IFERROR(__xludf.DUMMYFUNCTION("""COMPUTED_VALUE"""),"Бабл гам")</f>
        <v>Бабл гам</v>
      </c>
      <c r="I833" s="18" t="str">
        <f>IFERROR(__xludf.DUMMYFUNCTION("""COMPUTED_VALUE"""),"Энергетик лайм")</f>
        <v>Энергетик лайм</v>
      </c>
      <c r="J833" s="18" t="str">
        <f>IFERROR(__xludf.DUMMYFUNCTION("""COMPUTED_VALUE"""),"Черника смородина айс")</f>
        <v>Черника смородина айс</v>
      </c>
      <c r="K833" s="18" t="str">
        <f>IFERROR(__xludf.DUMMYFUNCTION("""COMPUTED_VALUE"""),"Мохито клубничный лёд")</f>
        <v>Мохито клубничный лёд</v>
      </c>
      <c r="L833" s="18" t="str">
        <f>IFERROR(__xludf.DUMMYFUNCTION("""COMPUTED_VALUE"""),"Черная вишня лёд")</f>
        <v>Черная вишня лёд</v>
      </c>
      <c r="M833" s="18" t="str">
        <f>IFERROR(__xludf.DUMMYFUNCTION("""COMPUTED_VALUE"""),"Ананас кокос лёд")</f>
        <v>Ананас кокос лёд</v>
      </c>
      <c r="N833" s="18" t="str">
        <f>IFERROR(__xludf.DUMMYFUNCTION("""COMPUTED_VALUE"""),"Киви лёд")</f>
        <v>Киви лёд</v>
      </c>
      <c r="O833" s="18" t="str">
        <f>IFERROR(__xludf.DUMMYFUNCTION("""COMPUTED_VALUE"""),"Кислая клюква лёд")</f>
        <v>Кислая клюква лёд</v>
      </c>
      <c r="P833" s="18" t="str">
        <f>IFERROR(__xludf.DUMMYFUNCTION("""COMPUTED_VALUE"""),"Кислый скитлс лёд")</f>
        <v>Кислый скитлс лёд</v>
      </c>
      <c r="Q833" s="18" t="str">
        <f>IFERROR(__xludf.DUMMYFUNCTION("""COMPUTED_VALUE"""),"Клубника черника лёд")</f>
        <v>Клубника черника лёд</v>
      </c>
      <c r="R833" s="18" t="str">
        <f>IFERROR(__xludf.DUMMYFUNCTION("""COMPUTED_VALUE"""),"Малина смородина лёд")</f>
        <v>Малина смородина лёд</v>
      </c>
      <c r="S833" s="18" t="str">
        <f>IFERROR(__xludf.DUMMYFUNCTION("""COMPUTED_VALUE"""),"Манго лёд")</f>
        <v>Манго лёд</v>
      </c>
      <c r="T833" s="18" t="str">
        <f>IFERROR(__xludf.DUMMYFUNCTION("""COMPUTED_VALUE"""),"Малина вишня лёд")</f>
        <v>Малина вишня лёд</v>
      </c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</row>
    <row r="834">
      <c r="A834" s="18" t="str">
        <f>IFERROR(__xludf.DUMMYFUNCTION("""COMPUTED_VALUE"""),"Ягодный микс")</f>
        <v>Ягодный микс</v>
      </c>
      <c r="B834" s="18" t="str">
        <f>IFERROR(__xludf.DUMMYFUNCTION("""COMPUTED_VALUE"""),"Энергетик малина")</f>
        <v>Энергетик малина</v>
      </c>
      <c r="C834" s="18" t="str">
        <f>IFERROR(__xludf.DUMMYFUNCTION("""COMPUTED_VALUE"""),"Клубника арбуз")</f>
        <v>Клубника арбуз</v>
      </c>
      <c r="D834" s="18" t="str">
        <f>IFERROR(__xludf.DUMMYFUNCTION("""COMPUTED_VALUE"""),"Ежевика малина")</f>
        <v>Ежевика малина</v>
      </c>
      <c r="E834" s="18" t="str">
        <f>IFERROR(__xludf.DUMMYFUNCTION("""COMPUTED_VALUE"""),"Голубая малина виноград")</f>
        <v>Голубая малина виноград</v>
      </c>
      <c r="F834" s="18" t="str">
        <f>IFERROR(__xludf.DUMMYFUNCTION("""COMPUTED_VALUE"""),"Вишня яблоко")</f>
        <v>Вишня яблоко</v>
      </c>
      <c r="G834" s="18" t="str">
        <f>IFERROR(__xludf.DUMMYFUNCTION("""COMPUTED_VALUE"""),"Виноград лёд")</f>
        <v>Виноград лёд</v>
      </c>
      <c r="H834" s="18" t="str">
        <f>IFERROR(__xludf.DUMMYFUNCTION("""COMPUTED_VALUE"""),"Бабл гам")</f>
        <v>Бабл гам</v>
      </c>
      <c r="I834" s="18" t="str">
        <f>IFERROR(__xludf.DUMMYFUNCTION("""COMPUTED_VALUE"""),"Энергетик лайм")</f>
        <v>Энергетик лайм</v>
      </c>
      <c r="J834" s="18" t="str">
        <f>IFERROR(__xludf.DUMMYFUNCTION("""COMPUTED_VALUE"""),"Черника смородина айс")</f>
        <v>Черника смородина айс</v>
      </c>
      <c r="K834" s="18" t="str">
        <f>IFERROR(__xludf.DUMMYFUNCTION("""COMPUTED_VALUE"""),"Мохито клубничный лёд")</f>
        <v>Мохито клубничный лёд</v>
      </c>
      <c r="L834" s="18" t="str">
        <f>IFERROR(__xludf.DUMMYFUNCTION("""COMPUTED_VALUE"""),"Черная вишня лёд")</f>
        <v>Черная вишня лёд</v>
      </c>
      <c r="M834" s="18" t="str">
        <f>IFERROR(__xludf.DUMMYFUNCTION("""COMPUTED_VALUE"""),"Ананас кокос лёд")</f>
        <v>Ананас кокос лёд</v>
      </c>
      <c r="N834" s="18" t="str">
        <f>IFERROR(__xludf.DUMMYFUNCTION("""COMPUTED_VALUE"""),"Киви лёд")</f>
        <v>Киви лёд</v>
      </c>
      <c r="O834" s="18" t="str">
        <f>IFERROR(__xludf.DUMMYFUNCTION("""COMPUTED_VALUE"""),"Кислая клюква лёд")</f>
        <v>Кислая клюква лёд</v>
      </c>
      <c r="P834" s="18" t="str">
        <f>IFERROR(__xludf.DUMMYFUNCTION("""COMPUTED_VALUE"""),"Кислый скитлс лёд")</f>
        <v>Кислый скитлс лёд</v>
      </c>
      <c r="Q834" s="18" t="str">
        <f>IFERROR(__xludf.DUMMYFUNCTION("""COMPUTED_VALUE"""),"Клубника черника лёд")</f>
        <v>Клубника черника лёд</v>
      </c>
      <c r="R834" s="18" t="str">
        <f>IFERROR(__xludf.DUMMYFUNCTION("""COMPUTED_VALUE"""),"Малина смородина лёд")</f>
        <v>Малина смородина лёд</v>
      </c>
      <c r="S834" s="18" t="str">
        <f>IFERROR(__xludf.DUMMYFUNCTION("""COMPUTED_VALUE"""),"Манго лёд")</f>
        <v>Манго лёд</v>
      </c>
      <c r="T834" s="18" t="str">
        <f>IFERROR(__xludf.DUMMYFUNCTION("""COMPUTED_VALUE"""),"Малина вишня лёд")</f>
        <v>Малина вишня лёд</v>
      </c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</row>
    <row r="835">
      <c r="A835" s="18" t="str">
        <f>IFERROR(__xludf.DUMMYFUNCTION("""COMPUTED_VALUE"""),"Малина вишня лёд")</f>
        <v>Малина вишня лёд</v>
      </c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</row>
    <row r="836">
      <c r="A836" s="18" t="str">
        <f>IFERROR(__xludf.DUMMYFUNCTION("""COMPUTED_VALUE"""),"Ягодный микс")</f>
        <v>Ягодный микс</v>
      </c>
      <c r="B836" s="18" t="str">
        <f>IFERROR(__xludf.DUMMYFUNCTION("""COMPUTED_VALUE"""),"Энергетик малина")</f>
        <v>Энергетик малина</v>
      </c>
      <c r="C836" s="18" t="str">
        <f>IFERROR(__xludf.DUMMYFUNCTION("""COMPUTED_VALUE"""),"Клубника арбуз")</f>
        <v>Клубника арбуз</v>
      </c>
      <c r="D836" s="18" t="str">
        <f>IFERROR(__xludf.DUMMYFUNCTION("""COMPUTED_VALUE"""),"Ежевика малина")</f>
        <v>Ежевика малина</v>
      </c>
      <c r="E836" s="18" t="str">
        <f>IFERROR(__xludf.DUMMYFUNCTION("""COMPUTED_VALUE"""),"Голубая малина виноград")</f>
        <v>Голубая малина виноград</v>
      </c>
      <c r="F836" s="18" t="str">
        <f>IFERROR(__xludf.DUMMYFUNCTION("""COMPUTED_VALUE"""),"Вишня яблоко")</f>
        <v>Вишня яблоко</v>
      </c>
      <c r="G836" s="18" t="str">
        <f>IFERROR(__xludf.DUMMYFUNCTION("""COMPUTED_VALUE"""),"Виноград лёд")</f>
        <v>Виноград лёд</v>
      </c>
      <c r="H836" s="18" t="str">
        <f>IFERROR(__xludf.DUMMYFUNCTION("""COMPUTED_VALUE"""),"Бабл гам")</f>
        <v>Бабл гам</v>
      </c>
      <c r="I836" s="18" t="str">
        <f>IFERROR(__xludf.DUMMYFUNCTION("""COMPUTED_VALUE"""),"Энергетик лайм")</f>
        <v>Энергетик лайм</v>
      </c>
      <c r="J836" s="18" t="str">
        <f>IFERROR(__xludf.DUMMYFUNCTION("""COMPUTED_VALUE"""),"Черника смородина айс")</f>
        <v>Черника смородина айс</v>
      </c>
      <c r="K836" s="18" t="str">
        <f>IFERROR(__xludf.DUMMYFUNCTION("""COMPUTED_VALUE"""),"Мохито клубничный лёд")</f>
        <v>Мохито клубничный лёд</v>
      </c>
      <c r="L836" s="18" t="str">
        <f>IFERROR(__xludf.DUMMYFUNCTION("""COMPUTED_VALUE"""),"Черная вишня лёд")</f>
        <v>Черная вишня лёд</v>
      </c>
      <c r="M836" s="18" t="str">
        <f>IFERROR(__xludf.DUMMYFUNCTION("""COMPUTED_VALUE"""),"Ананас кокос лёд")</f>
        <v>Ананас кокос лёд</v>
      </c>
      <c r="N836" s="18" t="str">
        <f>IFERROR(__xludf.DUMMYFUNCTION("""COMPUTED_VALUE"""),"Киви лёд")</f>
        <v>Киви лёд</v>
      </c>
      <c r="O836" s="18" t="str">
        <f>IFERROR(__xludf.DUMMYFUNCTION("""COMPUTED_VALUE"""),"Кислая клюква лёд")</f>
        <v>Кислая клюква лёд</v>
      </c>
      <c r="P836" s="18" t="str">
        <f>IFERROR(__xludf.DUMMYFUNCTION("""COMPUTED_VALUE"""),"Кислый скитлс лёд")</f>
        <v>Кислый скитлс лёд</v>
      </c>
      <c r="Q836" s="18" t="str">
        <f>IFERROR(__xludf.DUMMYFUNCTION("""COMPUTED_VALUE"""),"Клубника черника лёд")</f>
        <v>Клубника черника лёд</v>
      </c>
      <c r="R836" s="18" t="str">
        <f>IFERROR(__xludf.DUMMYFUNCTION("""COMPUTED_VALUE"""),"Малина смородина лёд")</f>
        <v>Малина смородина лёд</v>
      </c>
      <c r="S836" s="18" t="str">
        <f>IFERROR(__xludf.DUMMYFUNCTION("""COMPUTED_VALUE"""),"Манго лёд")</f>
        <v>Манго лёд</v>
      </c>
      <c r="T836" s="18" t="str">
        <f>IFERROR(__xludf.DUMMYFUNCTION("""COMPUTED_VALUE"""),"Малина вишня лёд")</f>
        <v>Малина вишня лёд</v>
      </c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</row>
    <row r="837">
      <c r="A837" s="18" t="str">
        <f>IFERROR(__xludf.DUMMYFUNCTION("""COMPUTED_VALUE"""),"Экзотический микс")</f>
        <v>Экзотический микс</v>
      </c>
      <c r="B837" s="18" t="str">
        <f>IFERROR(__xludf.DUMMYFUNCTION("""COMPUTED_VALUE"""),"Энергетик")</f>
        <v>Энергетик</v>
      </c>
      <c r="C837" s="18" t="str">
        <f>IFERROR(__xludf.DUMMYFUNCTION("""COMPUTED_VALUE"""),"Виноградный чупа-чупс")</f>
        <v>Виноградный чупа-чупс</v>
      </c>
      <c r="D837" s="18" t="str">
        <f>IFERROR(__xludf.DUMMYFUNCTION("""COMPUTED_VALUE"""),"Кислая лесная клюква")</f>
        <v>Кислая лесная клюква</v>
      </c>
      <c r="E837" s="18" t="str">
        <f>IFERROR(__xludf.DUMMYFUNCTION("""COMPUTED_VALUE"""),"Смородина персик")</f>
        <v>Смородина персик</v>
      </c>
      <c r="F837" s="18" t="str">
        <f>IFERROR(__xludf.DUMMYFUNCTION("""COMPUTED_VALUE"""),"Спелый киви кисло сладкий")</f>
        <v>Спелый киви кисло сладкий</v>
      </c>
      <c r="G837" s="18" t="str">
        <f>IFERROR(__xludf.DUMMYFUNCTION("""COMPUTED_VALUE"""),"Кислые черви в вишневом сиропе")</f>
        <v>Кислые черви в вишневом сиропе</v>
      </c>
      <c r="H837" s="18" t="str">
        <f>IFERROR(__xludf.DUMMYFUNCTION("""COMPUTED_VALUE"""),"Грушевый лимонад")</f>
        <v>Грушевый лимонад</v>
      </c>
      <c r="I837" s="18" t="str">
        <f>IFERROR(__xludf.DUMMYFUNCTION("""COMPUTED_VALUE"""),"Лимонад с сладкой малиной")</f>
        <v>Лимонад с сладкой малиной</v>
      </c>
      <c r="J837" s="18" t="str">
        <f>IFERROR(__xludf.DUMMYFUNCTION("""COMPUTED_VALUE"""),"Ананасовая кислинка")</f>
        <v>Ананасовая кислинка</v>
      </c>
      <c r="K837" s="18" t="str">
        <f>IFERROR(__xludf.DUMMYFUNCTION("""COMPUTED_VALUE"""),"Мармеладные мишки")</f>
        <v>Мармеладные мишки</v>
      </c>
      <c r="L837" s="18" t="str">
        <f>IFERROR(__xludf.DUMMYFUNCTION("""COMPUTED_VALUE"""),"Мандариновый сок с цедрой")</f>
        <v>Мандариновый сок с цедрой</v>
      </c>
      <c r="M837" s="18" t="str">
        <f>IFERROR(__xludf.DUMMYFUNCTION("""COMPUTED_VALUE"""),"Кисло-сладкое ягодное драже")</f>
        <v>Кисло-сладкое ягодное драже</v>
      </c>
      <c r="N837" s="18" t="str">
        <f>IFERROR(__xludf.DUMMYFUNCTION("""COMPUTED_VALUE"""),"Классическая фанта")</f>
        <v>Классическая фанта</v>
      </c>
      <c r="O837" s="18" t="str">
        <f>IFERROR(__xludf.DUMMYFUNCTION("""COMPUTED_VALUE"""),"Сладкие барбарисоввые конфеты")</f>
        <v>Сладкие барбарисоввые конфеты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</row>
    <row r="838">
      <c r="A838" s="18" t="str">
        <f>IFERROR(__xludf.DUMMYFUNCTION("""COMPUTED_VALUE"""),"0.3")</f>
        <v>0.3</v>
      </c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</row>
    <row r="887">
      <c r="A887" s="18" t="str">
        <f>IFERROR(__xludf.DUMMYFUNCTION("""COMPUTED_VALUE"""),"кислая земляника")</f>
        <v>кислая земляника</v>
      </c>
      <c r="B887" s="18" t="str">
        <f>IFERROR(__xludf.DUMMYFUNCTION("""COMPUTED_VALUE"""),"кислая фанта с черникой")</f>
        <v>кислая фанта с черникой</v>
      </c>
      <c r="C887" s="18" t="str">
        <f>IFERROR(__xludf.DUMMYFUNCTION("""COMPUTED_VALUE"""),"кислое харибо с колой и черешней")</f>
        <v>кислое харибо с колой и черешней</v>
      </c>
      <c r="D887" s="18" t="str">
        <f>IFERROR(__xludf.DUMMYFUNCTION("""COMPUTED_VALUE"""),"кислое яблочно клубничная шипучка")</f>
        <v>кислое яблочно клубничная шипучка</v>
      </c>
      <c r="E887" s="18" t="str">
        <f>IFERROR(__xludf.DUMMYFUNCTION("""COMPUTED_VALUE"""),"кислые желатинки маракуйя ананас")</f>
        <v>кислые желатинки маракуйя ананас</v>
      </c>
      <c r="F887" s="18" t="str">
        <f>IFERROR(__xludf.DUMMYFUNCTION("""COMPUTED_VALUE"""),"кислые ленточки маракуя манго")</f>
        <v>кислые ленточки маракуя манго</v>
      </c>
      <c r="G887" s="18" t="str">
        <f>IFERROR(__xludf.DUMMYFUNCTION("""COMPUTED_VALUE"""),"кислые мармеладные ягоды")</f>
        <v>кислые мармеладные ягоды</v>
      </c>
      <c r="H887" s="18" t="str">
        <f>IFERROR(__xludf.DUMMYFUNCTION("""COMPUTED_VALUE"""),"кислый виноград лайм")</f>
        <v>кислый виноград лайм</v>
      </c>
      <c r="I887" s="18" t="str">
        <f>IFERROR(__xludf.DUMMYFUNCTION("""COMPUTED_VALUE"""),"кислый грейпфрут с вишней")</f>
        <v>кислый грейпфрут с вишней</v>
      </c>
      <c r="J887" s="18" t="str">
        <f>IFERROR(__xludf.DUMMYFUNCTION("""COMPUTED_VALUE"""),"кислый леденец виноград киви яблоко")</f>
        <v>кислый леденец виноград киви яблоко</v>
      </c>
      <c r="K887" s="18" t="str">
        <f>IFERROR(__xludf.DUMMYFUNCTION("""COMPUTED_VALUE"""),"кислый лимонад арбуз лайм малина")</f>
        <v>кислый лимонад арбуз лайм малина</v>
      </c>
      <c r="L887" s="18" t="str">
        <f>IFERROR(__xludf.DUMMYFUNCTION("""COMPUTED_VALUE"""),"кислый персик клубника")</f>
        <v>кислый персик клубника</v>
      </c>
      <c r="M887" s="18" t="str">
        <f>IFERROR(__xludf.DUMMYFUNCTION("""COMPUTED_VALUE"""),"кислый яблочно лимонные колечки")</f>
        <v>кислый яблочно лимонные колечки</v>
      </c>
      <c r="N887" s="18" t="str">
        <f>IFERROR(__xludf.DUMMYFUNCTION("""COMPUTED_VALUE"""),"фанта апельсин с кислой малиной")</f>
        <v>фанта апельсин с кислой малиной</v>
      </c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</row>
    <row r="888">
      <c r="A888" s="18" t="str">
        <f>IFERROR(__xludf.DUMMYFUNCTION("""COMPUTED_VALUE"""),"кислая земляника")</f>
        <v>кислая земляника</v>
      </c>
      <c r="B888" s="18" t="str">
        <f>IFERROR(__xludf.DUMMYFUNCTION("""COMPUTED_VALUE"""),"кислая фанта с черникой")</f>
        <v>кислая фанта с черникой</v>
      </c>
      <c r="C888" s="18" t="str">
        <f>IFERROR(__xludf.DUMMYFUNCTION("""COMPUTED_VALUE"""),"кислое харибо с колой и черешней")</f>
        <v>кислое харибо с колой и черешней</v>
      </c>
      <c r="D888" s="18" t="str">
        <f>IFERROR(__xludf.DUMMYFUNCTION("""COMPUTED_VALUE"""),"кислое яблочно клубничная шипучка")</f>
        <v>кислое яблочно клубничная шипучка</v>
      </c>
      <c r="E888" s="18" t="str">
        <f>IFERROR(__xludf.DUMMYFUNCTION("""COMPUTED_VALUE"""),"кислые желатинки маракуйя ананас")</f>
        <v>кислые желатинки маракуйя ананас</v>
      </c>
      <c r="F888" s="18" t="str">
        <f>IFERROR(__xludf.DUMMYFUNCTION("""COMPUTED_VALUE"""),"кислые ленточки маракуя манго")</f>
        <v>кислые ленточки маракуя манго</v>
      </c>
      <c r="G888" s="18" t="str">
        <f>IFERROR(__xludf.DUMMYFUNCTION("""COMPUTED_VALUE"""),"кислые мармеладные ягоды")</f>
        <v>кислые мармеладные ягоды</v>
      </c>
      <c r="H888" s="18" t="str">
        <f>IFERROR(__xludf.DUMMYFUNCTION("""COMPUTED_VALUE"""),"кислый виноград лайм")</f>
        <v>кислый виноград лайм</v>
      </c>
      <c r="I888" s="18" t="str">
        <f>IFERROR(__xludf.DUMMYFUNCTION("""COMPUTED_VALUE"""),"кислый грейпфрут с вишней")</f>
        <v>кислый грейпфрут с вишней</v>
      </c>
      <c r="J888" s="18" t="str">
        <f>IFERROR(__xludf.DUMMYFUNCTION("""COMPUTED_VALUE"""),"кислый леденец виноград киви яблоко")</f>
        <v>кислый леденец виноград киви яблоко</v>
      </c>
      <c r="K888" s="18" t="str">
        <f>IFERROR(__xludf.DUMMYFUNCTION("""COMPUTED_VALUE"""),"кислый лимонад арбуз лайм малина")</f>
        <v>кислый лимонад арбуз лайм малина</v>
      </c>
      <c r="L888" s="18" t="str">
        <f>IFERROR(__xludf.DUMMYFUNCTION("""COMPUTED_VALUE"""),"кислый персик клубника")</f>
        <v>кислый персик клубника</v>
      </c>
      <c r="M888" s="18" t="str">
        <f>IFERROR(__xludf.DUMMYFUNCTION("""COMPUTED_VALUE"""),"кислый яблочно лимонные колечки")</f>
        <v>кислый яблочно лимонные колечки</v>
      </c>
      <c r="N888" s="18" t="str">
        <f>IFERROR(__xludf.DUMMYFUNCTION("""COMPUTED_VALUE"""),"фанта апельсин с кислой малиной")</f>
        <v>фанта апельсин с кислой малиной</v>
      </c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</row>
    <row r="889">
      <c r="A889" s="18" t="str">
        <f>IFERROR(__xludf.DUMMYFUNCTION("""COMPUTED_VALUE"""),"0.4")</f>
        <v>0.4</v>
      </c>
      <c r="B889" s="18" t="str">
        <f>IFERROR(__xludf.DUMMYFUNCTION("""COMPUTED_VALUE"""),"0.6")</f>
        <v>0.6</v>
      </c>
      <c r="C889" s="18" t="str">
        <f>IFERROR(__xludf.DUMMYFUNCTION("""COMPUTED_VALUE"""),"0.7")</f>
        <v>0.7</v>
      </c>
      <c r="D889" s="18" t="str">
        <f>IFERROR(__xludf.DUMMYFUNCTION("""COMPUTED_VALUE"""),"0.8")</f>
        <v>0.8</v>
      </c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</row>
    <row r="890">
      <c r="A890" s="18" t="str">
        <f>IFERROR(__xludf.DUMMYFUNCTION("""COMPUTED_VALUE"""),"0.4")</f>
        <v>0.4</v>
      </c>
      <c r="B890" s="18" t="str">
        <f>IFERROR(__xludf.DUMMYFUNCTION("""COMPUTED_VALUE"""),"0.6")</f>
        <v>0.6</v>
      </c>
      <c r="C890" s="18" t="str">
        <f>IFERROR(__xludf.DUMMYFUNCTION("""COMPUTED_VALUE"""),"0.7")</f>
        <v>0.7</v>
      </c>
      <c r="D890" s="18" t="str">
        <f>IFERROR(__xludf.DUMMYFUNCTION("""COMPUTED_VALUE"""),"0.8")</f>
        <v>0.8</v>
      </c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</row>
    <row r="891">
      <c r="A891" s="18" t="str">
        <f>IFERROR(__xludf.DUMMYFUNCTION("""COMPUTED_VALUE"""),"Ягодный микс")</f>
        <v>Ягодный микс</v>
      </c>
      <c r="B891" s="18" t="str">
        <f>IFERROR(__xludf.DUMMYFUNCTION("""COMPUTED_VALUE"""),"Энергетик малина")</f>
        <v>Энергетик малина</v>
      </c>
      <c r="C891" s="18" t="str">
        <f>IFERROR(__xludf.DUMMYFUNCTION("""COMPUTED_VALUE"""),"Клубника арбуз")</f>
        <v>Клубника арбуз</v>
      </c>
      <c r="D891" s="18" t="str">
        <f>IFERROR(__xludf.DUMMYFUNCTION("""COMPUTED_VALUE"""),"Ежевика малина")</f>
        <v>Ежевика малина</v>
      </c>
      <c r="E891" s="18" t="str">
        <f>IFERROR(__xludf.DUMMYFUNCTION("""COMPUTED_VALUE"""),"Голубая малина виноград")</f>
        <v>Голубая малина виноград</v>
      </c>
      <c r="F891" s="18" t="str">
        <f>IFERROR(__xludf.DUMMYFUNCTION("""COMPUTED_VALUE"""),"Вишня яблоко")</f>
        <v>Вишня яблоко</v>
      </c>
      <c r="G891" s="18" t="str">
        <f>IFERROR(__xludf.DUMMYFUNCTION("""COMPUTED_VALUE"""),"Виноград лёд")</f>
        <v>Виноград лёд</v>
      </c>
      <c r="H891" s="18" t="str">
        <f>IFERROR(__xludf.DUMMYFUNCTION("""COMPUTED_VALUE"""),"Бабл гам")</f>
        <v>Бабл гам</v>
      </c>
      <c r="I891" s="18" t="str">
        <f>IFERROR(__xludf.DUMMYFUNCTION("""COMPUTED_VALUE"""),"Энергетик лайм")</f>
        <v>Энергетик лайм</v>
      </c>
      <c r="J891" s="18" t="str">
        <f>IFERROR(__xludf.DUMMYFUNCTION("""COMPUTED_VALUE"""),"Черника смородина айс")</f>
        <v>Черника смородина айс</v>
      </c>
      <c r="K891" s="18" t="str">
        <f>IFERROR(__xludf.DUMMYFUNCTION("""COMPUTED_VALUE"""),"Мохито клубничный лёд")</f>
        <v>Мохито клубничный лёд</v>
      </c>
      <c r="L891" s="18" t="str">
        <f>IFERROR(__xludf.DUMMYFUNCTION("""COMPUTED_VALUE"""),"Черная вишня лёд")</f>
        <v>Черная вишня лёд</v>
      </c>
      <c r="M891" s="18" t="str">
        <f>IFERROR(__xludf.DUMMYFUNCTION("""COMPUTED_VALUE"""),"Ананас кокос лёд")</f>
        <v>Ананас кокос лёд</v>
      </c>
      <c r="N891" s="18" t="str">
        <f>IFERROR(__xludf.DUMMYFUNCTION("""COMPUTED_VALUE"""),"Киви лёд")</f>
        <v>Киви лёд</v>
      </c>
      <c r="O891" s="18" t="str">
        <f>IFERROR(__xludf.DUMMYFUNCTION("""COMPUTED_VALUE"""),"Кислая клюква лёд")</f>
        <v>Кислая клюква лёд</v>
      </c>
      <c r="P891" s="18" t="str">
        <f>IFERROR(__xludf.DUMMYFUNCTION("""COMPUTED_VALUE"""),"Кислый скитлс лёд")</f>
        <v>Кислый скитлс лёд</v>
      </c>
      <c r="Q891" s="18" t="str">
        <f>IFERROR(__xludf.DUMMYFUNCTION("""COMPUTED_VALUE"""),"Клубника черника лёд")</f>
        <v>Клубника черника лёд</v>
      </c>
      <c r="R891" s="18" t="str">
        <f>IFERROR(__xludf.DUMMYFUNCTION("""COMPUTED_VALUE"""),"Малина смородина лёд")</f>
        <v>Малина смородина лёд</v>
      </c>
      <c r="S891" s="18" t="str">
        <f>IFERROR(__xludf.DUMMYFUNCTION("""COMPUTED_VALUE"""),"Манго лёд")</f>
        <v>Манго лёд</v>
      </c>
      <c r="T891" s="18" t="str">
        <f>IFERROR(__xludf.DUMMYFUNCTION("""COMPUTED_VALUE"""),"Малина вишня лёд")</f>
        <v>Малина вишня лёд</v>
      </c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</row>
    <row r="892">
      <c r="A892" s="18" t="str">
        <f>IFERROR(__xludf.DUMMYFUNCTION("""COMPUTED_VALUE"""),"Малина вишня лёд")</f>
        <v>Малина вишня лёд</v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</row>
    <row r="893">
      <c r="A893" s="18" t="str">
        <f>IFERROR(__xludf.DUMMYFUNCTION("""COMPUTED_VALUE"""),"Ягодный микс")</f>
        <v>Ягодный микс</v>
      </c>
      <c r="B893" s="18" t="str">
        <f>IFERROR(__xludf.DUMMYFUNCTION("""COMPUTED_VALUE"""),"Энергетик малина")</f>
        <v>Энергетик малина</v>
      </c>
      <c r="C893" s="18" t="str">
        <f>IFERROR(__xludf.DUMMYFUNCTION("""COMPUTED_VALUE"""),"Клубника арбуз")</f>
        <v>Клубника арбуз</v>
      </c>
      <c r="D893" s="18" t="str">
        <f>IFERROR(__xludf.DUMMYFUNCTION("""COMPUTED_VALUE"""),"Ежевика малина")</f>
        <v>Ежевика малина</v>
      </c>
      <c r="E893" s="18" t="str">
        <f>IFERROR(__xludf.DUMMYFUNCTION("""COMPUTED_VALUE"""),"Голубая малина виноград")</f>
        <v>Голубая малина виноград</v>
      </c>
      <c r="F893" s="18" t="str">
        <f>IFERROR(__xludf.DUMMYFUNCTION("""COMPUTED_VALUE"""),"Вишня яблоко")</f>
        <v>Вишня яблоко</v>
      </c>
      <c r="G893" s="18" t="str">
        <f>IFERROR(__xludf.DUMMYFUNCTION("""COMPUTED_VALUE"""),"Виноград лёд")</f>
        <v>Виноград лёд</v>
      </c>
      <c r="H893" s="18" t="str">
        <f>IFERROR(__xludf.DUMMYFUNCTION("""COMPUTED_VALUE"""),"Бабл гам")</f>
        <v>Бабл гам</v>
      </c>
      <c r="I893" s="18" t="str">
        <f>IFERROR(__xludf.DUMMYFUNCTION("""COMPUTED_VALUE"""),"Энергетик лайм")</f>
        <v>Энергетик лайм</v>
      </c>
      <c r="J893" s="18" t="str">
        <f>IFERROR(__xludf.DUMMYFUNCTION("""COMPUTED_VALUE"""),"Черника смородина айс")</f>
        <v>Черника смородина айс</v>
      </c>
      <c r="K893" s="18" t="str">
        <f>IFERROR(__xludf.DUMMYFUNCTION("""COMPUTED_VALUE"""),"Мохито клубничный лёд")</f>
        <v>Мохито клубничный лёд</v>
      </c>
      <c r="L893" s="18" t="str">
        <f>IFERROR(__xludf.DUMMYFUNCTION("""COMPUTED_VALUE"""),"Черная вишня лёд")</f>
        <v>Черная вишня лёд</v>
      </c>
      <c r="M893" s="18" t="str">
        <f>IFERROR(__xludf.DUMMYFUNCTION("""COMPUTED_VALUE"""),"Ананас кокос лёд")</f>
        <v>Ананас кокос лёд</v>
      </c>
      <c r="N893" s="18" t="str">
        <f>IFERROR(__xludf.DUMMYFUNCTION("""COMPUTED_VALUE"""),"Киви лёд")</f>
        <v>Киви лёд</v>
      </c>
      <c r="O893" s="18" t="str">
        <f>IFERROR(__xludf.DUMMYFUNCTION("""COMPUTED_VALUE"""),"Кислая клюква лёд")</f>
        <v>Кислая клюква лёд</v>
      </c>
      <c r="P893" s="18" t="str">
        <f>IFERROR(__xludf.DUMMYFUNCTION("""COMPUTED_VALUE"""),"Кислый скитлс лёд")</f>
        <v>Кислый скитлс лёд</v>
      </c>
      <c r="Q893" s="18" t="str">
        <f>IFERROR(__xludf.DUMMYFUNCTION("""COMPUTED_VALUE"""),"Клубника черника лёд")</f>
        <v>Клубника черника лёд</v>
      </c>
      <c r="R893" s="18" t="str">
        <f>IFERROR(__xludf.DUMMYFUNCTION("""COMPUTED_VALUE"""),"Малина смородина лёд")</f>
        <v>Малина смородина лёд</v>
      </c>
      <c r="S893" s="18" t="str">
        <f>IFERROR(__xludf.DUMMYFUNCTION("""COMPUTED_VALUE"""),"Манго лёд")</f>
        <v>Манго лёд</v>
      </c>
      <c r="T893" s="18" t="str">
        <f>IFERROR(__xludf.DUMMYFUNCTION("""COMPUTED_VALUE"""),"Малина вишня лёд")</f>
        <v>Малина вишня лёд</v>
      </c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</row>
    <row r="894">
      <c r="A894" s="18" t="str">
        <f>IFERROR(__xludf.DUMMYFUNCTION("""COMPUTED_VALUE"""),"Ягодный микс")</f>
        <v>Ягодный микс</v>
      </c>
      <c r="B894" s="18" t="str">
        <f>IFERROR(__xludf.DUMMYFUNCTION("""COMPUTED_VALUE"""),"Энергетик малина")</f>
        <v>Энергетик малина</v>
      </c>
      <c r="C894" s="18" t="str">
        <f>IFERROR(__xludf.DUMMYFUNCTION("""COMPUTED_VALUE"""),"Клубника арбуз")</f>
        <v>Клубника арбуз</v>
      </c>
      <c r="D894" s="18" t="str">
        <f>IFERROR(__xludf.DUMMYFUNCTION("""COMPUTED_VALUE"""),"Ежевика малина")</f>
        <v>Ежевика малина</v>
      </c>
      <c r="E894" s="18" t="str">
        <f>IFERROR(__xludf.DUMMYFUNCTION("""COMPUTED_VALUE"""),"Голубая малина виноград")</f>
        <v>Голубая малина виноград</v>
      </c>
      <c r="F894" s="18" t="str">
        <f>IFERROR(__xludf.DUMMYFUNCTION("""COMPUTED_VALUE"""),"Вишня яблоко")</f>
        <v>Вишня яблоко</v>
      </c>
      <c r="G894" s="18" t="str">
        <f>IFERROR(__xludf.DUMMYFUNCTION("""COMPUTED_VALUE"""),"Виноград лёд")</f>
        <v>Виноград лёд</v>
      </c>
      <c r="H894" s="18" t="str">
        <f>IFERROR(__xludf.DUMMYFUNCTION("""COMPUTED_VALUE"""),"Бабл гам")</f>
        <v>Бабл гам</v>
      </c>
      <c r="I894" s="18" t="str">
        <f>IFERROR(__xludf.DUMMYFUNCTION("""COMPUTED_VALUE"""),"Энергетик лайм")</f>
        <v>Энергетик лайм</v>
      </c>
      <c r="J894" s="18" t="str">
        <f>IFERROR(__xludf.DUMMYFUNCTION("""COMPUTED_VALUE"""),"Черника смородина айс")</f>
        <v>Черника смородина айс</v>
      </c>
      <c r="K894" s="18" t="str">
        <f>IFERROR(__xludf.DUMMYFUNCTION("""COMPUTED_VALUE"""),"Мохито клубничный лёд")</f>
        <v>Мохито клубничный лёд</v>
      </c>
      <c r="L894" s="18" t="str">
        <f>IFERROR(__xludf.DUMMYFUNCTION("""COMPUTED_VALUE"""),"Черная вишня лёд")</f>
        <v>Черная вишня лёд</v>
      </c>
      <c r="M894" s="18" t="str">
        <f>IFERROR(__xludf.DUMMYFUNCTION("""COMPUTED_VALUE"""),"Ананас кокос лёд")</f>
        <v>Ананас кокос лёд</v>
      </c>
      <c r="N894" s="18" t="str">
        <f>IFERROR(__xludf.DUMMYFUNCTION("""COMPUTED_VALUE"""),"Киви лёд")</f>
        <v>Киви лёд</v>
      </c>
      <c r="O894" s="18" t="str">
        <f>IFERROR(__xludf.DUMMYFUNCTION("""COMPUTED_VALUE"""),"Кислая клюква лёд")</f>
        <v>Кислая клюква лёд</v>
      </c>
      <c r="P894" s="18" t="str">
        <f>IFERROR(__xludf.DUMMYFUNCTION("""COMPUTED_VALUE"""),"Кислый скитлс лёд")</f>
        <v>Кислый скитлс лёд</v>
      </c>
      <c r="Q894" s="18" t="str">
        <f>IFERROR(__xludf.DUMMYFUNCTION("""COMPUTED_VALUE"""),"Клубника черника лёд")</f>
        <v>Клубника черника лёд</v>
      </c>
      <c r="R894" s="18" t="str">
        <f>IFERROR(__xludf.DUMMYFUNCTION("""COMPUTED_VALUE"""),"Малина смородина лёд")</f>
        <v>Малина смородина лёд</v>
      </c>
      <c r="S894" s="18" t="str">
        <f>IFERROR(__xludf.DUMMYFUNCTION("""COMPUTED_VALUE"""),"Манго лёд")</f>
        <v>Манго лёд</v>
      </c>
      <c r="T894" s="18" t="str">
        <f>IFERROR(__xludf.DUMMYFUNCTION("""COMPUTED_VALUE"""),"Малина вишня лёд")</f>
        <v>Малина вишня лёд</v>
      </c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</row>
    <row r="895">
      <c r="A895" s="18" t="str">
        <f>IFERROR(__xludf.DUMMYFUNCTION("""COMPUTED_VALUE"""),"Ягодный микс")</f>
        <v>Ягодный микс</v>
      </c>
      <c r="B895" s="18" t="str">
        <f>IFERROR(__xludf.DUMMYFUNCTION("""COMPUTED_VALUE"""),"Энергетик малина")</f>
        <v>Энергетик малина</v>
      </c>
      <c r="C895" s="18" t="str">
        <f>IFERROR(__xludf.DUMMYFUNCTION("""COMPUTED_VALUE"""),"Клубника арбуз")</f>
        <v>Клубника арбуз</v>
      </c>
      <c r="D895" s="18" t="str">
        <f>IFERROR(__xludf.DUMMYFUNCTION("""COMPUTED_VALUE"""),"Ежевика малина")</f>
        <v>Ежевика малина</v>
      </c>
      <c r="E895" s="18" t="str">
        <f>IFERROR(__xludf.DUMMYFUNCTION("""COMPUTED_VALUE"""),"Голубая малина виноград")</f>
        <v>Голубая малина виноград</v>
      </c>
      <c r="F895" s="18" t="str">
        <f>IFERROR(__xludf.DUMMYFUNCTION("""COMPUTED_VALUE"""),"Вишня яблоко")</f>
        <v>Вишня яблоко</v>
      </c>
      <c r="G895" s="18" t="str">
        <f>IFERROR(__xludf.DUMMYFUNCTION("""COMPUTED_VALUE"""),"Виноград лёд")</f>
        <v>Виноград лёд</v>
      </c>
      <c r="H895" s="18" t="str">
        <f>IFERROR(__xludf.DUMMYFUNCTION("""COMPUTED_VALUE"""),"Бабл гам")</f>
        <v>Бабл гам</v>
      </c>
      <c r="I895" s="18" t="str">
        <f>IFERROR(__xludf.DUMMYFUNCTION("""COMPUTED_VALUE"""),"Энергетик лайм")</f>
        <v>Энергетик лайм</v>
      </c>
      <c r="J895" s="18" t="str">
        <f>IFERROR(__xludf.DUMMYFUNCTION("""COMPUTED_VALUE"""),"Черника смородина айс")</f>
        <v>Черника смородина айс</v>
      </c>
      <c r="K895" s="18" t="str">
        <f>IFERROR(__xludf.DUMMYFUNCTION("""COMPUTED_VALUE"""),"Мохито клубничный лёд")</f>
        <v>Мохито клубничный лёд</v>
      </c>
      <c r="L895" s="18" t="str">
        <f>IFERROR(__xludf.DUMMYFUNCTION("""COMPUTED_VALUE"""),"Черная вишня лёд")</f>
        <v>Черная вишня лёд</v>
      </c>
      <c r="M895" s="18" t="str">
        <f>IFERROR(__xludf.DUMMYFUNCTION("""COMPUTED_VALUE"""),"Ананас кокос лёд")</f>
        <v>Ананас кокос лёд</v>
      </c>
      <c r="N895" s="18" t="str">
        <f>IFERROR(__xludf.DUMMYFUNCTION("""COMPUTED_VALUE"""),"Киви лёд")</f>
        <v>Киви лёд</v>
      </c>
      <c r="O895" s="18" t="str">
        <f>IFERROR(__xludf.DUMMYFUNCTION("""COMPUTED_VALUE"""),"Кислая клюква лёд")</f>
        <v>Кислая клюква лёд</v>
      </c>
      <c r="P895" s="18" t="str">
        <f>IFERROR(__xludf.DUMMYFUNCTION("""COMPUTED_VALUE"""),"Кислый скитлс лёд")</f>
        <v>Кислый скитлс лёд</v>
      </c>
      <c r="Q895" s="18" t="str">
        <f>IFERROR(__xludf.DUMMYFUNCTION("""COMPUTED_VALUE"""),"Клубника черника лёд")</f>
        <v>Клубника черника лёд</v>
      </c>
      <c r="R895" s="18" t="str">
        <f>IFERROR(__xludf.DUMMYFUNCTION("""COMPUTED_VALUE"""),"Малина смородина лёд")</f>
        <v>Малина смородина лёд</v>
      </c>
      <c r="S895" s="18" t="str">
        <f>IFERROR(__xludf.DUMMYFUNCTION("""COMPUTED_VALUE"""),"Манго лёд")</f>
        <v>Манго лёд</v>
      </c>
      <c r="T895" s="18" t="str">
        <f>IFERROR(__xludf.DUMMYFUNCTION("""COMPUTED_VALUE"""),"Малина вишня лёд")</f>
        <v>Малина вишня лёд</v>
      </c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</row>
    <row r="896">
      <c r="A896" s="18" t="str">
        <f>IFERROR(__xludf.DUMMYFUNCTION("""COMPUTED_VALUE"""),"Ягодный микс")</f>
        <v>Ягодный микс</v>
      </c>
      <c r="B896" s="18" t="str">
        <f>IFERROR(__xludf.DUMMYFUNCTION("""COMPUTED_VALUE"""),"Энергетик малина")</f>
        <v>Энергетик малина</v>
      </c>
      <c r="C896" s="18" t="str">
        <f>IFERROR(__xludf.DUMMYFUNCTION("""COMPUTED_VALUE"""),"Клубника арбуз")</f>
        <v>Клубника арбуз</v>
      </c>
      <c r="D896" s="18" t="str">
        <f>IFERROR(__xludf.DUMMYFUNCTION("""COMPUTED_VALUE"""),"Ежевика малина")</f>
        <v>Ежевика малина</v>
      </c>
      <c r="E896" s="18" t="str">
        <f>IFERROR(__xludf.DUMMYFUNCTION("""COMPUTED_VALUE"""),"Голубая малина виноград")</f>
        <v>Голубая малина виноград</v>
      </c>
      <c r="F896" s="18" t="str">
        <f>IFERROR(__xludf.DUMMYFUNCTION("""COMPUTED_VALUE"""),"Вишня яблоко")</f>
        <v>Вишня яблоко</v>
      </c>
      <c r="G896" s="18" t="str">
        <f>IFERROR(__xludf.DUMMYFUNCTION("""COMPUTED_VALUE"""),"Виноград лёд")</f>
        <v>Виноград лёд</v>
      </c>
      <c r="H896" s="18" t="str">
        <f>IFERROR(__xludf.DUMMYFUNCTION("""COMPUTED_VALUE"""),"Бабл гам")</f>
        <v>Бабл гам</v>
      </c>
      <c r="I896" s="18" t="str">
        <f>IFERROR(__xludf.DUMMYFUNCTION("""COMPUTED_VALUE"""),"Энергетик лайм")</f>
        <v>Энергетик лайм</v>
      </c>
      <c r="J896" s="18" t="str">
        <f>IFERROR(__xludf.DUMMYFUNCTION("""COMPUTED_VALUE"""),"Черника смородина айс")</f>
        <v>Черника смородина айс</v>
      </c>
      <c r="K896" s="18" t="str">
        <f>IFERROR(__xludf.DUMMYFUNCTION("""COMPUTED_VALUE"""),"Мохито клубничный лёд")</f>
        <v>Мохито клубничный лёд</v>
      </c>
      <c r="L896" s="18" t="str">
        <f>IFERROR(__xludf.DUMMYFUNCTION("""COMPUTED_VALUE"""),"Черная вишня лёд")</f>
        <v>Черная вишня лёд</v>
      </c>
      <c r="M896" s="18" t="str">
        <f>IFERROR(__xludf.DUMMYFUNCTION("""COMPUTED_VALUE"""),"Ананас кокос лёд")</f>
        <v>Ананас кокос лёд</v>
      </c>
      <c r="N896" s="18" t="str">
        <f>IFERROR(__xludf.DUMMYFUNCTION("""COMPUTED_VALUE"""),"Киви лёд")</f>
        <v>Киви лёд</v>
      </c>
      <c r="O896" s="18" t="str">
        <f>IFERROR(__xludf.DUMMYFUNCTION("""COMPUTED_VALUE"""),"Кислая клюква лёд")</f>
        <v>Кислая клюква лёд</v>
      </c>
      <c r="P896" s="18" t="str">
        <f>IFERROR(__xludf.DUMMYFUNCTION("""COMPUTED_VALUE"""),"Кислый скитлс лёд")</f>
        <v>Кислый скитлс лёд</v>
      </c>
      <c r="Q896" s="18" t="str">
        <f>IFERROR(__xludf.DUMMYFUNCTION("""COMPUTED_VALUE"""),"Клубника черника лёд")</f>
        <v>Клубника черника лёд</v>
      </c>
      <c r="R896" s="18" t="str">
        <f>IFERROR(__xludf.DUMMYFUNCTION("""COMPUTED_VALUE"""),"Малина смородина лёд")</f>
        <v>Малина смородина лёд</v>
      </c>
      <c r="S896" s="18" t="str">
        <f>IFERROR(__xludf.DUMMYFUNCTION("""COMPUTED_VALUE"""),"Манго лёд")</f>
        <v>Манго лёд</v>
      </c>
      <c r="T896" s="18" t="str">
        <f>IFERROR(__xludf.DUMMYFUNCTION("""COMPUTED_VALUE"""),"Малина вишня лёд")</f>
        <v>Малина вишня лёд</v>
      </c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</row>
    <row r="897">
      <c r="A897" s="18" t="str">
        <f>IFERROR(__xludf.DUMMYFUNCTION("""COMPUTED_VALUE"""),"Смородина холс")</f>
        <v>Смородина холс</v>
      </c>
      <c r="B897" s="18" t="str">
        <f>IFERROR(__xludf.DUMMYFUNCTION("""COMPUTED_VALUE"""),"Тропические фрукты")</f>
        <v>Тропические фрукты</v>
      </c>
      <c r="C897" s="18" t="str">
        <f>IFERROR(__xludf.DUMMYFUNCTION("""COMPUTED_VALUE"""),"Черничная конфета")</f>
        <v>Черничная конфета</v>
      </c>
      <c r="D897" s="18" t="str">
        <f>IFERROR(__xludf.DUMMYFUNCTION("""COMPUTED_VALUE"""),"Яблоко вишня")</f>
        <v>Яблоко вишня</v>
      </c>
      <c r="E897" s="18" t="str">
        <f>IFERROR(__xludf.DUMMYFUNCTION("""COMPUTED_VALUE"""),"Виноград мята")</f>
        <v>Виноград мята</v>
      </c>
      <c r="F897" s="18" t="str">
        <f>IFERROR(__xludf.DUMMYFUNCTION("""COMPUTED_VALUE"""),"Виноград холс")</f>
        <v>Виноград холс</v>
      </c>
      <c r="G897" s="18" t="str">
        <f>IFERROR(__xludf.DUMMYFUNCTION("""COMPUTED_VALUE"""),"Грейпфрутовый лимонад")</f>
        <v>Грейпфрутовый лимонад</v>
      </c>
      <c r="H897" s="18" t="str">
        <f>IFERROR(__xludf.DUMMYFUNCTION("""COMPUTED_VALUE"""),"Дыня банан")</f>
        <v>Дыня банан</v>
      </c>
      <c r="I897" s="18" t="str">
        <f>IFERROR(__xludf.DUMMYFUNCTION("""COMPUTED_VALUE"""),"Ежевичный лимонад")</f>
        <v>Ежевичный лимонад</v>
      </c>
      <c r="J897" s="18" t="str">
        <f>IFERROR(__xludf.DUMMYFUNCTION("""COMPUTED_VALUE"""),"Земляничная конфета ")</f>
        <v>Земляничная конфета </v>
      </c>
      <c r="K897" s="18" t="str">
        <f>IFERROR(__xludf.DUMMYFUNCTION("""COMPUTED_VALUE"""),"Ананас манго ")</f>
        <v>Ананас манго </v>
      </c>
      <c r="L897" s="18" t="str">
        <f>IFERROR(__xludf.DUMMYFUNCTION("""COMPUTED_VALUE"""),"Жвачка черника мята ")</f>
        <v>Жвачка черника мята </v>
      </c>
      <c r="M897" s="18" t="str">
        <f>IFERROR(__xludf.DUMMYFUNCTION("""COMPUTED_VALUE"""),"Зеленый манго")</f>
        <v>Зеленый манго</v>
      </c>
      <c r="N897" s="18" t="str">
        <f>IFERROR(__xludf.DUMMYFUNCTION("""COMPUTED_VALUE"""),"Клюква брусника")</f>
        <v>Клюква брусника</v>
      </c>
      <c r="O897" s="18" t="str">
        <f>IFERROR(__xludf.DUMMYFUNCTION("""COMPUTED_VALUE"""),"Апельсин ")</f>
        <v>Апельсин </v>
      </c>
      <c r="P897" s="18" t="str">
        <f>IFERROR(__xludf.DUMMYFUNCTION("""COMPUTED_VALUE"""),"Кокос малина")</f>
        <v>Кокос малина</v>
      </c>
      <c r="Q897" s="18" t="str">
        <f>IFERROR(__xludf.DUMMYFUNCTION("""COMPUTED_VALUE"""),"Лимонные черви")</f>
        <v>Лимонные черви</v>
      </c>
      <c r="R897" s="18" t="str">
        <f>IFERROR(__xludf.DUMMYFUNCTION("""COMPUTED_VALUE"""),"Малиновый лимонад")</f>
        <v>Малиновый лимонад</v>
      </c>
      <c r="S897" s="18" t="str">
        <f>IFERROR(__xludf.DUMMYFUNCTION("""COMPUTED_VALUE"""),"Смородина малина")</f>
        <v>Смородина малина</v>
      </c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</row>
    <row r="898">
      <c r="A898" s="18" t="str">
        <f>IFERROR(__xludf.DUMMYFUNCTION("""COMPUTED_VALUE"""),"Кислый малиново-грейпфрутовый швепс")</f>
        <v>Кислый малиново-грейпфрутовый швепс</v>
      </c>
      <c r="B898" s="18" t="str">
        <f>IFERROR(__xludf.DUMMYFUNCTION("""COMPUTED_VALUE"""),"Ананас апельсин")</f>
        <v>Ананас апельсин</v>
      </c>
      <c r="C898" s="18" t="str">
        <f>IFERROR(__xludf.DUMMYFUNCTION("""COMPUTED_VALUE"""),"Пинаколада")</f>
        <v>Пинаколада</v>
      </c>
      <c r="D898" s="18" t="str">
        <f>IFERROR(__xludf.DUMMYFUNCTION("""COMPUTED_VALUE"""),"Мятный бабл гам")</f>
        <v>Мятный бабл гам</v>
      </c>
      <c r="E898" s="18" t="str">
        <f>IFERROR(__xludf.DUMMYFUNCTION("""COMPUTED_VALUE"""),"Мянго драгонфрут")</f>
        <v>Мянго драгонфрут</v>
      </c>
      <c r="F898" s="18" t="str">
        <f>IFERROR(__xludf.DUMMYFUNCTION("""COMPUTED_VALUE"""),"Клубничная фанта")</f>
        <v>Клубничная фанта</v>
      </c>
      <c r="G898" s="18" t="str">
        <f>IFERROR(__xludf.DUMMYFUNCTION("""COMPUTED_VALUE"""),"Клубничная арбуз")</f>
        <v>Клубничная арбуз</v>
      </c>
      <c r="H898" s="18" t="str">
        <f>IFERROR(__xludf.DUMMYFUNCTION("""COMPUTED_VALUE"""),"Кислый скитлс")</f>
        <v>Кислый скитлс</v>
      </c>
      <c r="I898" s="18" t="str">
        <f>IFERROR(__xludf.DUMMYFUNCTION("""COMPUTED_VALUE"""),"Кислый лайм арбуз")</f>
        <v>Кислый лайм арбуз</v>
      </c>
      <c r="J898" s="18" t="str">
        <f>IFERROR(__xludf.DUMMYFUNCTION("""COMPUTED_VALUE"""),"Тропический банан")</f>
        <v>Тропический банан</v>
      </c>
      <c r="K898" s="18" t="str">
        <f>IFERROR(__xludf.DUMMYFUNCTION("""COMPUTED_VALUE"""),"Яблочный энергетик")</f>
        <v>Яблочный энергетик</v>
      </c>
      <c r="L898" s="18" t="str">
        <f>IFERROR(__xludf.DUMMYFUNCTION("""COMPUTED_VALUE"""),"Барбарисовый лимонад")</f>
        <v>Барбарисовый лимонад</v>
      </c>
      <c r="M898" s="18" t="str">
        <f>IFERROR(__xludf.DUMMYFUNCTION("""COMPUTED_VALUE"""),"Лимонад виноград вишня")</f>
        <v>Лимонад виноград вишня</v>
      </c>
      <c r="N898" s="18" t="str">
        <f>IFERROR(__xludf.DUMMYFUNCTION("""COMPUTED_VALUE"""),"Розовый лимонад")</f>
        <v>Розовый лимонад</v>
      </c>
      <c r="O898" s="18" t="str">
        <f>IFERROR(__xludf.DUMMYFUNCTION("""COMPUTED_VALUE"""),"Двойной манго")</f>
        <v>Двойной манго</v>
      </c>
      <c r="P898" s="18" t="str">
        <f>IFERROR(__xludf.DUMMYFUNCTION("""COMPUTED_VALUE"""),"Лесные ягоды ")</f>
        <v>Лесные ягоды </v>
      </c>
      <c r="Q898" s="18" t="str">
        <f>IFERROR(__xludf.DUMMYFUNCTION("""COMPUTED_VALUE"""),"Ежевика малина ")</f>
        <v>Ежевика малина </v>
      </c>
      <c r="R898" s="18" t="str">
        <f>IFERROR(__xludf.DUMMYFUNCTION("""COMPUTED_VALUE"""),"Смородиновый лимонад")</f>
        <v>Смородиновый лимонад</v>
      </c>
      <c r="S898" s="18" t="str">
        <f>IFERROR(__xludf.DUMMYFUNCTION("""COMPUTED_VALUE"""),"Кола вишня")</f>
        <v>Кола вишня</v>
      </c>
      <c r="T898" s="18" t="str">
        <f>IFERROR(__xludf.DUMMYFUNCTION("""COMPUTED_VALUE"""),"Манго арбуз")</f>
        <v>Манго арбуз</v>
      </c>
      <c r="U898" s="18" t="str">
        <f>IFERROR(__xludf.DUMMYFUNCTION("""COMPUTED_VALUE"""),"Алоэ виноград")</f>
        <v>Алоэ виноград</v>
      </c>
      <c r="V898" s="18" t="str">
        <f>IFERROR(__xludf.DUMMYFUNCTION("""COMPUTED_VALUE"""),"Банан клубника")</f>
        <v>Банан клубника</v>
      </c>
      <c r="W898" s="18" t="str">
        <f>IFERROR(__xludf.DUMMYFUNCTION("""COMPUTED_VALUE"""),"Малиновый мармелад")</f>
        <v>Малиновый мармелад</v>
      </c>
      <c r="X898" s="18" t="str">
        <f>IFERROR(__xludf.DUMMYFUNCTION("""COMPUTED_VALUE"""),"Клубника киви")</f>
        <v>Клубника киви</v>
      </c>
      <c r="Y898" s="18" t="str">
        <f>IFERROR(__xludf.DUMMYFUNCTION("""COMPUTED_VALUE"""),"Клюква лайм")</f>
        <v>Клюква лайм</v>
      </c>
      <c r="Z898" s="18" t="str">
        <f>IFERROR(__xludf.DUMMYFUNCTION("""COMPUTED_VALUE"""),"Гуава ананас")</f>
        <v>Гуава ананас</v>
      </c>
      <c r="AA898" s="18" t="str">
        <f>IFERROR(__xludf.DUMMYFUNCTION("""COMPUTED_VALUE"""),"Морс")</f>
        <v>Морс</v>
      </c>
      <c r="AB898" s="18" t="str">
        <f>IFERROR(__xludf.DUMMYFUNCTION("""COMPUTED_VALUE"""),"Красный апельсин")</f>
        <v>Красный апельсин</v>
      </c>
      <c r="AC898" s="18" t="str">
        <f>IFERROR(__xludf.DUMMYFUNCTION("""COMPUTED_VALUE"""),"Арбузная жвачка")</f>
        <v>Арбузная жвачка</v>
      </c>
      <c r="AD898" s="18" t="str">
        <f>IFERROR(__xludf.DUMMYFUNCTION("""COMPUTED_VALUE"""),"Смородина Виноград")</f>
        <v>Смородина Виноград</v>
      </c>
      <c r="AE898" s="18" t="str">
        <f>IFERROR(__xludf.DUMMYFUNCTION("""COMPUTED_VALUE"""),"Гранатовая Мармелад")</f>
        <v>Гранатовая Мармелад</v>
      </c>
      <c r="AF898" s="18" t="str">
        <f>IFERROR(__xludf.DUMMYFUNCTION("""COMPUTED_VALUE"""),"Яблоко Киви")</f>
        <v>Яблоко Киви</v>
      </c>
      <c r="AG898" s="18" t="str">
        <f>IFERROR(__xludf.DUMMYFUNCTION("""COMPUTED_VALUE"""),"Клубника Ежевика")</f>
        <v>Клубника Ежевика</v>
      </c>
      <c r="AH898" s="18" t="str">
        <f>IFERROR(__xludf.DUMMYFUNCTION("""COMPUTED_VALUE"""),"Клубничный Коктейль")</f>
        <v>Клубничный Коктейль</v>
      </c>
      <c r="AI898" s="18" t="str">
        <f>IFERROR(__xludf.DUMMYFUNCTION("""COMPUTED_VALUE"""),"Клюква Земляника ")</f>
        <v>Клюква Земляника </v>
      </c>
      <c r="AJ898" s="18" t="str">
        <f>IFERROR(__xludf.DUMMYFUNCTION("""COMPUTED_VALUE"""),"Какос Дыня")</f>
        <v>Какос Дыня</v>
      </c>
      <c r="AK898" s="18" t="str">
        <f>IFERROR(__xludf.DUMMYFUNCTION("""COMPUTED_VALUE"""),"Маракуйя мандарин")</f>
        <v>Маракуйя мандарин</v>
      </c>
      <c r="AL898" s="18" t="str">
        <f>IFERROR(__xludf.DUMMYFUNCTION("""COMPUTED_VALUE"""),"Персик кактус")</f>
        <v>Персик кактус</v>
      </c>
      <c r="AM898" s="18" t="str">
        <f>IFERROR(__xludf.DUMMYFUNCTION("""COMPUTED_VALUE"""),"Спрайт")</f>
        <v>Спрайт</v>
      </c>
      <c r="AN898" s="18" t="str">
        <f>IFERROR(__xludf.DUMMYFUNCTION("""COMPUTED_VALUE"""),"Черничная фанта")</f>
        <v>Черничная фанта</v>
      </c>
      <c r="AO898" s="18" t="str">
        <f>IFERROR(__xludf.DUMMYFUNCTION("""COMPUTED_VALUE"""),"Ягодная жвачка")</f>
        <v>Ягодная жвачка</v>
      </c>
      <c r="AP898" s="18" t="str">
        <f>IFERROR(__xludf.DUMMYFUNCTION("""COMPUTED_VALUE"""),"Ягодный энергетик")</f>
        <v>Ягодный энергетик</v>
      </c>
      <c r="AQ898" s="18" t="str">
        <f>IFERROR(__xludf.DUMMYFUNCTION("""COMPUTED_VALUE"""),"Ягодный пунш ")</f>
        <v>Ягодный пунш </v>
      </c>
      <c r="AR898" s="18" t="str">
        <f>IFERROR(__xludf.DUMMYFUNCTION("""COMPUTED_VALUE"""),"Виноградный холс")</f>
        <v>Виноградный холс</v>
      </c>
      <c r="AS898" s="18" t="str">
        <f>IFERROR(__xludf.DUMMYFUNCTION("""COMPUTED_VALUE"""),"Грейпфрут смородина")</f>
        <v>Грейпфрут смородина</v>
      </c>
      <c r="AT898" s="18" t="str">
        <f>IFERROR(__xludf.DUMMYFUNCTION("""COMPUTED_VALUE"""),"Дыня персик")</f>
        <v>Дыня персик</v>
      </c>
      <c r="AU898" s="18" t="str">
        <f>IFERROR(__xludf.DUMMYFUNCTION("""COMPUTED_VALUE"""),"Земляника виноград")</f>
        <v>Земляника виноград</v>
      </c>
      <c r="AV898" s="18" t="str">
        <f>IFERROR(__xludf.DUMMYFUNCTION("""COMPUTED_VALUE"""),"Киви маракуйя гуава")</f>
        <v>Киви маракуйя гуава</v>
      </c>
      <c r="AW898" s="18" t="str">
        <f>IFERROR(__xludf.DUMMYFUNCTION("""COMPUTED_VALUE"""),"Кислые вишнёвые червячки")</f>
        <v>Кислые вишнёвые червячки</v>
      </c>
      <c r="AX898" s="18" t="str">
        <f>IFERROR(__xludf.DUMMYFUNCTION("""COMPUTED_VALUE"""),"Кислые чернично-малиновое червячки")</f>
        <v>Кислые чернично-малиновое червячки</v>
      </c>
    </row>
    <row r="899">
      <c r="A899" s="18" t="str">
        <f>IFERROR(__xludf.DUMMYFUNCTION("""COMPUTED_VALUE"""),"Арбуз Малина ")</f>
        <v>Арбуз Малина </v>
      </c>
      <c r="B899" s="18" t="str">
        <f>IFERROR(__xludf.DUMMYFUNCTION("""COMPUTED_VALUE"""),"Банан Кокос ")</f>
        <v>Банан Кокос </v>
      </c>
      <c r="C899" s="18" t="str">
        <f>IFERROR(__xludf.DUMMYFUNCTION("""COMPUTED_VALUE"""),"Барбарисовый Энергетик ")</f>
        <v>Барбарисовый Энергетик </v>
      </c>
      <c r="D899" s="18" t="str">
        <f>IFERROR(__xludf.DUMMYFUNCTION("""COMPUTED_VALUE"""),"Виноградный Энергетик")</f>
        <v>Виноградный Энергетик</v>
      </c>
      <c r="E899" s="18" t="str">
        <f>IFERROR(__xludf.DUMMYFUNCTION("""COMPUTED_VALUE"""),"Гранат Клубника ")</f>
        <v>Гранат Клубника </v>
      </c>
      <c r="F899" s="18" t="str">
        <f>IFERROR(__xludf.DUMMYFUNCTION("""COMPUTED_VALUE"""),"Гранат Смородина ")</f>
        <v>Гранат Смородина </v>
      </c>
      <c r="G899" s="18" t="str">
        <f>IFERROR(__xludf.DUMMYFUNCTION("""COMPUTED_VALUE"""),"Грейпфрутовый Швепс ")</f>
        <v>Грейпфрутовый Швепс </v>
      </c>
      <c r="H899" s="18" t="str">
        <f>IFERROR(__xludf.DUMMYFUNCTION("""COMPUTED_VALUE"""),"Земляника Драгонфрут ")</f>
        <v>Земляника Драгонфрут </v>
      </c>
      <c r="I899" s="18" t="str">
        <f>IFERROR(__xludf.DUMMYFUNCTION("""COMPUTED_VALUE"""),"Киви Личи ")</f>
        <v>Киви Личи </v>
      </c>
      <c r="J899" s="18" t="str">
        <f>IFERROR(__xludf.DUMMYFUNCTION("""COMPUTED_VALUE"""),"Киви Маракуйя Гуава ")</f>
        <v>Киви Маракуйя Гуава </v>
      </c>
      <c r="K899" s="18" t="str">
        <f>IFERROR(__xludf.DUMMYFUNCTION("""COMPUTED_VALUE"""),"Клубника Банан ")</f>
        <v>Клубника Банан </v>
      </c>
      <c r="L899" s="18" t="str">
        <f>IFERROR(__xludf.DUMMYFUNCTION("""COMPUTED_VALUE"""),"Клубника Вишня ")</f>
        <v>Клубника Вишня </v>
      </c>
      <c r="M899" s="18" t="str">
        <f>IFERROR(__xludf.DUMMYFUNCTION("""COMPUTED_VALUE"""),"Клубника Земляника ")</f>
        <v>Клубника Земляника </v>
      </c>
      <c r="N899" s="18" t="str">
        <f>IFERROR(__xludf.DUMMYFUNCTION("""COMPUTED_VALUE"""),"Клубничный Мохито ")</f>
        <v>Клубничный Мохито </v>
      </c>
      <c r="O899" s="18" t="str">
        <f>IFERROR(__xludf.DUMMYFUNCTION("""COMPUTED_VALUE"""),"Манго Грейпфрут ")</f>
        <v>Манго Грейпфрут </v>
      </c>
      <c r="P899" s="18" t="str">
        <f>IFERROR(__xludf.DUMMYFUNCTION("""COMPUTED_VALUE"""),"Манго Персик Личи ")</f>
        <v>Манго Персик Личи </v>
      </c>
      <c r="Q899" s="18" t="str">
        <f>IFERROR(__xludf.DUMMYFUNCTION("""COMPUTED_VALUE"""),"Персик Бабл Гам ")</f>
        <v>Персик Бабл Гам </v>
      </c>
      <c r="R899" s="18" t="str">
        <f>IFERROR(__xludf.DUMMYFUNCTION("""COMPUTED_VALUE"""),"Садовые Ягоды ")</f>
        <v>Садовые Ягоды </v>
      </c>
      <c r="S899" s="18" t="str">
        <f>IFERROR(__xludf.DUMMYFUNCTION("""COMPUTED_VALUE"""),"Скитлс Лимон Лайм 2")</f>
        <v>Скитлс Лимон Лайм 2</v>
      </c>
      <c r="T899" s="18" t="str">
        <f>IFERROR(__xludf.DUMMYFUNCTION("""COMPUTED_VALUE"""),"Смородина Мармелад 1")</f>
        <v>Смородина Мармелад 1</v>
      </c>
      <c r="U899" s="18" t="str">
        <f>IFERROR(__xludf.DUMMYFUNCTION("""COMPUTED_VALUE"""),"Темная Вишня 1")</f>
        <v>Темная Вишня 1</v>
      </c>
      <c r="V899" s="18" t="str">
        <f>IFERROR(__xludf.DUMMYFUNCTION("""COMPUTED_VALUE"""),"Фруктовые Пластинки 1")</f>
        <v>Фруктовые Пластинки 1</v>
      </c>
      <c r="W899" s="18" t="str">
        <f>IFERROR(__xludf.DUMMYFUNCTION("""COMPUTED_VALUE"""),"Черника Ежевика 1")</f>
        <v>Черника Ежевика 1</v>
      </c>
      <c r="X899" s="18" t="str">
        <f>IFERROR(__xludf.DUMMYFUNCTION("""COMPUTED_VALUE"""),"Черника Малина 1")</f>
        <v>Черника Малина 1</v>
      </c>
      <c r="Y899" s="18" t="str">
        <f>IFERROR(__xludf.DUMMYFUNCTION("""COMPUTED_VALUE"""),"Черника Мята 2")</f>
        <v>Черника Мята 2</v>
      </c>
      <c r="Z899" s="18" t="str">
        <f>IFERROR(__xludf.DUMMYFUNCTION("""COMPUTED_VALUE"""),"Яблоко Виноград 2")</f>
        <v>Яблоко Виноград 2</v>
      </c>
      <c r="AA899" s="18" t="str">
        <f>IFERROR(__xludf.DUMMYFUNCTION("""COMPUTED_VALUE"""),"Яблоко Малина 4")</f>
        <v>Яблоко Малина 4</v>
      </c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</row>
    <row r="900">
      <c r="A900" s="18" t="str">
        <f>IFERROR(__xludf.DUMMYFUNCTION("""COMPUTED_VALUE"""),"0.4")</f>
        <v>0.4</v>
      </c>
      <c r="B900" s="18" t="str">
        <f>IFERROR(__xludf.DUMMYFUNCTION("""COMPUTED_VALUE"""),"0.6")</f>
        <v>0.6</v>
      </c>
      <c r="C900" s="18" t="str">
        <f>IFERROR(__xludf.DUMMYFUNCTION("""COMPUTED_VALUE"""),"0.7")</f>
        <v>0.7</v>
      </c>
      <c r="D900" s="18" t="str">
        <f>IFERROR(__xludf.DUMMYFUNCTION("""COMPUTED_VALUE"""),"0.8")</f>
        <v>0.8</v>
      </c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</row>
    <row r="901">
      <c r="A901" s="18" t="str">
        <f>IFERROR(__xludf.DUMMYFUNCTION("""COMPUTED_VALUE"""),"подарок ")</f>
        <v>подарок </v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</row>
    <row r="902">
      <c r="A902" s="18" t="str">
        <f>IFERROR(__xludf.DUMMYFUNCTION("""COMPUTED_VALUE"""),"Арбуз Малина ")</f>
        <v>Арбуз Малина </v>
      </c>
      <c r="B902" s="18" t="str">
        <f>IFERROR(__xludf.DUMMYFUNCTION("""COMPUTED_VALUE"""),"Банан Кокос ")</f>
        <v>Банан Кокос </v>
      </c>
      <c r="C902" s="18" t="str">
        <f>IFERROR(__xludf.DUMMYFUNCTION("""COMPUTED_VALUE"""),"Барбарисовый Энергетик ")</f>
        <v>Барбарисовый Энергетик </v>
      </c>
      <c r="D902" s="18" t="str">
        <f>IFERROR(__xludf.DUMMYFUNCTION("""COMPUTED_VALUE"""),"Виноградный Энергетик")</f>
        <v>Виноградный Энергетик</v>
      </c>
      <c r="E902" s="18" t="str">
        <f>IFERROR(__xludf.DUMMYFUNCTION("""COMPUTED_VALUE"""),"Гранат Клубника ")</f>
        <v>Гранат Клубника </v>
      </c>
      <c r="F902" s="18" t="str">
        <f>IFERROR(__xludf.DUMMYFUNCTION("""COMPUTED_VALUE"""),"Гранат Смородина ")</f>
        <v>Гранат Смородина </v>
      </c>
      <c r="G902" s="18" t="str">
        <f>IFERROR(__xludf.DUMMYFUNCTION("""COMPUTED_VALUE"""),"Грейпфрутовый Швепс ")</f>
        <v>Грейпфрутовый Швепс </v>
      </c>
      <c r="H902" s="18" t="str">
        <f>IFERROR(__xludf.DUMMYFUNCTION("""COMPUTED_VALUE"""),"Земляника Драгонфрут ")</f>
        <v>Земляника Драгонфрут </v>
      </c>
      <c r="I902" s="18" t="str">
        <f>IFERROR(__xludf.DUMMYFUNCTION("""COMPUTED_VALUE"""),"Киви Личи ")</f>
        <v>Киви Личи </v>
      </c>
      <c r="J902" s="18" t="str">
        <f>IFERROR(__xludf.DUMMYFUNCTION("""COMPUTED_VALUE"""),"Киви Маракуйя Гуава ")</f>
        <v>Киви Маракуйя Гуава </v>
      </c>
      <c r="K902" s="18" t="str">
        <f>IFERROR(__xludf.DUMMYFUNCTION("""COMPUTED_VALUE"""),"Клубника Банан ")</f>
        <v>Клубника Банан </v>
      </c>
      <c r="L902" s="18" t="str">
        <f>IFERROR(__xludf.DUMMYFUNCTION("""COMPUTED_VALUE"""),"Клубника Вишня ")</f>
        <v>Клубника Вишня </v>
      </c>
      <c r="M902" s="18" t="str">
        <f>IFERROR(__xludf.DUMMYFUNCTION("""COMPUTED_VALUE"""),"Клубника Земляника ")</f>
        <v>Клубника Земляника </v>
      </c>
      <c r="N902" s="18" t="str">
        <f>IFERROR(__xludf.DUMMYFUNCTION("""COMPUTED_VALUE"""),"Клубничный Мохито ")</f>
        <v>Клубничный Мохито </v>
      </c>
      <c r="O902" s="18" t="str">
        <f>IFERROR(__xludf.DUMMYFUNCTION("""COMPUTED_VALUE"""),"Манго Грейпфрут ")</f>
        <v>Манго Грейпфрут </v>
      </c>
      <c r="P902" s="18" t="str">
        <f>IFERROR(__xludf.DUMMYFUNCTION("""COMPUTED_VALUE"""),"Манго Персик Личи ")</f>
        <v>Манго Персик Личи </v>
      </c>
      <c r="Q902" s="18" t="str">
        <f>IFERROR(__xludf.DUMMYFUNCTION("""COMPUTED_VALUE"""),"Персик Бабл Гам ")</f>
        <v>Персик Бабл Гам </v>
      </c>
      <c r="R902" s="18" t="str">
        <f>IFERROR(__xludf.DUMMYFUNCTION("""COMPUTED_VALUE"""),"Садовые Ягоды ")</f>
        <v>Садовые Ягоды </v>
      </c>
      <c r="S902" s="18" t="str">
        <f>IFERROR(__xludf.DUMMYFUNCTION("""COMPUTED_VALUE"""),"Скитлс Лимон Лайм 2")</f>
        <v>Скитлс Лимон Лайм 2</v>
      </c>
      <c r="T902" s="18" t="str">
        <f>IFERROR(__xludf.DUMMYFUNCTION("""COMPUTED_VALUE"""),"Смородина Мармелад 1")</f>
        <v>Смородина Мармелад 1</v>
      </c>
      <c r="U902" s="18" t="str">
        <f>IFERROR(__xludf.DUMMYFUNCTION("""COMPUTED_VALUE"""),"Темная Вишня 1")</f>
        <v>Темная Вишня 1</v>
      </c>
      <c r="V902" s="18" t="str">
        <f>IFERROR(__xludf.DUMMYFUNCTION("""COMPUTED_VALUE"""),"Фруктовые Пластинки 1")</f>
        <v>Фруктовые Пластинки 1</v>
      </c>
      <c r="W902" s="18" t="str">
        <f>IFERROR(__xludf.DUMMYFUNCTION("""COMPUTED_VALUE"""),"Черника Ежевика 1")</f>
        <v>Черника Ежевика 1</v>
      </c>
      <c r="X902" s="18" t="str">
        <f>IFERROR(__xludf.DUMMYFUNCTION("""COMPUTED_VALUE"""),"Черника Малина 1")</f>
        <v>Черника Малина 1</v>
      </c>
      <c r="Y902" s="18" t="str">
        <f>IFERROR(__xludf.DUMMYFUNCTION("""COMPUTED_VALUE"""),"Черника Мята 2")</f>
        <v>Черника Мята 2</v>
      </c>
      <c r="Z902" s="18" t="str">
        <f>IFERROR(__xludf.DUMMYFUNCTION("""COMPUTED_VALUE"""),"Яблоко Виноград 2")</f>
        <v>Яблоко Виноград 2</v>
      </c>
      <c r="AA902" s="18" t="str">
        <f>IFERROR(__xludf.DUMMYFUNCTION("""COMPUTED_VALUE"""),"Яблоко Малина 4")</f>
        <v>Яблоко Малина 4</v>
      </c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</row>
    <row r="903">
      <c r="A903" s="18" t="str">
        <f>IFERROR(__xludf.DUMMYFUNCTION("""COMPUTED_VALUE"""),"0.4")</f>
        <v>0.4</v>
      </c>
      <c r="B903" s="18" t="str">
        <f>IFERROR(__xludf.DUMMYFUNCTION("""COMPUTED_VALUE"""),"0.6")</f>
        <v>0.6</v>
      </c>
      <c r="C903" s="18" t="str">
        <f>IFERROR(__xludf.DUMMYFUNCTION("""COMPUTED_VALUE"""),"0.7")</f>
        <v>0.7</v>
      </c>
      <c r="D903" s="18" t="str">
        <f>IFERROR(__xludf.DUMMYFUNCTION("""COMPUTED_VALUE"""),"0.8")</f>
        <v>0.8</v>
      </c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</row>
    <row r="904">
      <c r="A904" s="18" t="str">
        <f>IFERROR(__xludf.DUMMYFUNCTION("""COMPUTED_VALUE"""),"Ягодный микс")</f>
        <v>Ягодный микс</v>
      </c>
      <c r="B904" s="18" t="str">
        <f>IFERROR(__xludf.DUMMYFUNCTION("""COMPUTED_VALUE"""),"Энергетик малина")</f>
        <v>Энергетик малина</v>
      </c>
      <c r="C904" s="18" t="str">
        <f>IFERROR(__xludf.DUMMYFUNCTION("""COMPUTED_VALUE"""),"Клубника арбуз")</f>
        <v>Клубника арбуз</v>
      </c>
      <c r="D904" s="18" t="str">
        <f>IFERROR(__xludf.DUMMYFUNCTION("""COMPUTED_VALUE"""),"Ежевика малина")</f>
        <v>Ежевика малина</v>
      </c>
      <c r="E904" s="18" t="str">
        <f>IFERROR(__xludf.DUMMYFUNCTION("""COMPUTED_VALUE"""),"Голубая малина виноград")</f>
        <v>Голубая малина виноград</v>
      </c>
      <c r="F904" s="18" t="str">
        <f>IFERROR(__xludf.DUMMYFUNCTION("""COMPUTED_VALUE"""),"Вишня яблоко")</f>
        <v>Вишня яблоко</v>
      </c>
      <c r="G904" s="18" t="str">
        <f>IFERROR(__xludf.DUMMYFUNCTION("""COMPUTED_VALUE"""),"Виноград лёд")</f>
        <v>Виноград лёд</v>
      </c>
      <c r="H904" s="18" t="str">
        <f>IFERROR(__xludf.DUMMYFUNCTION("""COMPUTED_VALUE"""),"Бабл гам")</f>
        <v>Бабл гам</v>
      </c>
      <c r="I904" s="18" t="str">
        <f>IFERROR(__xludf.DUMMYFUNCTION("""COMPUTED_VALUE"""),"Энергетик лайм")</f>
        <v>Энергетик лайм</v>
      </c>
      <c r="J904" s="18" t="str">
        <f>IFERROR(__xludf.DUMMYFUNCTION("""COMPUTED_VALUE"""),"Черника смородина айс")</f>
        <v>Черника смородина айс</v>
      </c>
      <c r="K904" s="18" t="str">
        <f>IFERROR(__xludf.DUMMYFUNCTION("""COMPUTED_VALUE"""),"Мохито клубничный лёд")</f>
        <v>Мохито клубничный лёд</v>
      </c>
      <c r="L904" s="18" t="str">
        <f>IFERROR(__xludf.DUMMYFUNCTION("""COMPUTED_VALUE"""),"Черная вишня лёд")</f>
        <v>Черная вишня лёд</v>
      </c>
      <c r="M904" s="18" t="str">
        <f>IFERROR(__xludf.DUMMYFUNCTION("""COMPUTED_VALUE"""),"Ананас кокос лёд")</f>
        <v>Ананас кокос лёд</v>
      </c>
      <c r="N904" s="18" t="str">
        <f>IFERROR(__xludf.DUMMYFUNCTION("""COMPUTED_VALUE"""),"Киви лёд")</f>
        <v>Киви лёд</v>
      </c>
      <c r="O904" s="18" t="str">
        <f>IFERROR(__xludf.DUMMYFUNCTION("""COMPUTED_VALUE"""),"Кислая клюква лёд")</f>
        <v>Кислая клюква лёд</v>
      </c>
      <c r="P904" s="18" t="str">
        <f>IFERROR(__xludf.DUMMYFUNCTION("""COMPUTED_VALUE"""),"Кислый скитлс лёд")</f>
        <v>Кислый скитлс лёд</v>
      </c>
      <c r="Q904" s="18" t="str">
        <f>IFERROR(__xludf.DUMMYFUNCTION("""COMPUTED_VALUE"""),"Клубника черника лёд")</f>
        <v>Клубника черника лёд</v>
      </c>
      <c r="R904" s="18" t="str">
        <f>IFERROR(__xludf.DUMMYFUNCTION("""COMPUTED_VALUE"""),"Малина смородина лёд")</f>
        <v>Малина смородина лёд</v>
      </c>
      <c r="S904" s="18" t="str">
        <f>IFERROR(__xludf.DUMMYFUNCTION("""COMPUTED_VALUE"""),"Манго лёд")</f>
        <v>Манго лёд</v>
      </c>
      <c r="T904" s="18" t="str">
        <f>IFERROR(__xludf.DUMMYFUNCTION("""COMPUTED_VALUE"""),"Малина вишня лёд")</f>
        <v>Малина вишня лёд</v>
      </c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</row>
    <row r="905">
      <c r="A905" s="18" t="str">
        <f>IFERROR(__xludf.DUMMYFUNCTION("""COMPUTED_VALUE"""),"подарок ")</f>
        <v>подарок </v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</row>
    <row r="906">
      <c r="A906" s="18" t="str">
        <f>IFERROR(__xludf.DUMMYFUNCTION("""COMPUTED_VALUE"""),"Кислый малиново-грейпфрутовый швепс")</f>
        <v>Кислый малиново-грейпфрутовый швепс</v>
      </c>
      <c r="B906" s="18" t="str">
        <f>IFERROR(__xludf.DUMMYFUNCTION("""COMPUTED_VALUE"""),"Ананас апельсин")</f>
        <v>Ананас апельсин</v>
      </c>
      <c r="C906" s="18" t="str">
        <f>IFERROR(__xludf.DUMMYFUNCTION("""COMPUTED_VALUE"""),"Пинаколада")</f>
        <v>Пинаколада</v>
      </c>
      <c r="D906" s="18" t="str">
        <f>IFERROR(__xludf.DUMMYFUNCTION("""COMPUTED_VALUE"""),"Мятный бабл гам")</f>
        <v>Мятный бабл гам</v>
      </c>
      <c r="E906" s="18" t="str">
        <f>IFERROR(__xludf.DUMMYFUNCTION("""COMPUTED_VALUE"""),"Мянго драгонфрут")</f>
        <v>Мянго драгонфрут</v>
      </c>
      <c r="F906" s="18" t="str">
        <f>IFERROR(__xludf.DUMMYFUNCTION("""COMPUTED_VALUE"""),"Клубничная фанта")</f>
        <v>Клубничная фанта</v>
      </c>
      <c r="G906" s="18" t="str">
        <f>IFERROR(__xludf.DUMMYFUNCTION("""COMPUTED_VALUE"""),"Клубничная арбуз")</f>
        <v>Клубничная арбуз</v>
      </c>
      <c r="H906" s="18" t="str">
        <f>IFERROR(__xludf.DUMMYFUNCTION("""COMPUTED_VALUE"""),"Кислый скитлс")</f>
        <v>Кислый скитлс</v>
      </c>
      <c r="I906" s="18" t="str">
        <f>IFERROR(__xludf.DUMMYFUNCTION("""COMPUTED_VALUE"""),"Кислый лайм арбуз")</f>
        <v>Кислый лайм арбуз</v>
      </c>
      <c r="J906" s="18" t="str">
        <f>IFERROR(__xludf.DUMMYFUNCTION("""COMPUTED_VALUE"""),"Тропический банан")</f>
        <v>Тропический банан</v>
      </c>
      <c r="K906" s="18" t="str">
        <f>IFERROR(__xludf.DUMMYFUNCTION("""COMPUTED_VALUE"""),"Яблочный энергетик")</f>
        <v>Яблочный энергетик</v>
      </c>
      <c r="L906" s="18" t="str">
        <f>IFERROR(__xludf.DUMMYFUNCTION("""COMPUTED_VALUE"""),"Барбарисовый лимонад")</f>
        <v>Барбарисовый лимонад</v>
      </c>
      <c r="M906" s="18" t="str">
        <f>IFERROR(__xludf.DUMMYFUNCTION("""COMPUTED_VALUE"""),"Лимонад виноград вишня")</f>
        <v>Лимонад виноград вишня</v>
      </c>
      <c r="N906" s="18" t="str">
        <f>IFERROR(__xludf.DUMMYFUNCTION("""COMPUTED_VALUE"""),"Розовый лимонад")</f>
        <v>Розовый лимонад</v>
      </c>
      <c r="O906" s="18" t="str">
        <f>IFERROR(__xludf.DUMMYFUNCTION("""COMPUTED_VALUE"""),"Двойной манго")</f>
        <v>Двойной манго</v>
      </c>
      <c r="P906" s="18" t="str">
        <f>IFERROR(__xludf.DUMMYFUNCTION("""COMPUTED_VALUE"""),"Лесные ягоды ")</f>
        <v>Лесные ягоды </v>
      </c>
      <c r="Q906" s="18" t="str">
        <f>IFERROR(__xludf.DUMMYFUNCTION("""COMPUTED_VALUE"""),"Ежевика малина ")</f>
        <v>Ежевика малина </v>
      </c>
      <c r="R906" s="18" t="str">
        <f>IFERROR(__xludf.DUMMYFUNCTION("""COMPUTED_VALUE"""),"Смородиновый лимонад")</f>
        <v>Смородиновый лимонад</v>
      </c>
      <c r="S906" s="18" t="str">
        <f>IFERROR(__xludf.DUMMYFUNCTION("""COMPUTED_VALUE"""),"Кола вишня")</f>
        <v>Кола вишня</v>
      </c>
      <c r="T906" s="18" t="str">
        <f>IFERROR(__xludf.DUMMYFUNCTION("""COMPUTED_VALUE"""),"Манго арбуз")</f>
        <v>Манго арбуз</v>
      </c>
      <c r="U906" s="18" t="str">
        <f>IFERROR(__xludf.DUMMYFUNCTION("""COMPUTED_VALUE"""),"Алоэ виноград")</f>
        <v>Алоэ виноград</v>
      </c>
      <c r="V906" s="18" t="str">
        <f>IFERROR(__xludf.DUMMYFUNCTION("""COMPUTED_VALUE"""),"Банан клубника")</f>
        <v>Банан клубника</v>
      </c>
      <c r="W906" s="18" t="str">
        <f>IFERROR(__xludf.DUMMYFUNCTION("""COMPUTED_VALUE"""),"Малиновый мармелад")</f>
        <v>Малиновый мармелад</v>
      </c>
      <c r="X906" s="18" t="str">
        <f>IFERROR(__xludf.DUMMYFUNCTION("""COMPUTED_VALUE"""),"Клубника киви")</f>
        <v>Клубника киви</v>
      </c>
      <c r="Y906" s="18" t="str">
        <f>IFERROR(__xludf.DUMMYFUNCTION("""COMPUTED_VALUE"""),"Клюква лайм")</f>
        <v>Клюква лайм</v>
      </c>
      <c r="Z906" s="18" t="str">
        <f>IFERROR(__xludf.DUMMYFUNCTION("""COMPUTED_VALUE"""),"Гуава ананас")</f>
        <v>Гуава ананас</v>
      </c>
      <c r="AA906" s="18" t="str">
        <f>IFERROR(__xludf.DUMMYFUNCTION("""COMPUTED_VALUE"""),"Морс")</f>
        <v>Морс</v>
      </c>
      <c r="AB906" s="18" t="str">
        <f>IFERROR(__xludf.DUMMYFUNCTION("""COMPUTED_VALUE"""),"Красный апельсин")</f>
        <v>Красный апельсин</v>
      </c>
      <c r="AC906" s="18" t="str">
        <f>IFERROR(__xludf.DUMMYFUNCTION("""COMPUTED_VALUE"""),"Арбузная жвачка")</f>
        <v>Арбузная жвачка</v>
      </c>
      <c r="AD906" s="18" t="str">
        <f>IFERROR(__xludf.DUMMYFUNCTION("""COMPUTED_VALUE"""),"Смородина Виноград")</f>
        <v>Смородина Виноград</v>
      </c>
      <c r="AE906" s="18" t="str">
        <f>IFERROR(__xludf.DUMMYFUNCTION("""COMPUTED_VALUE"""),"Гранатовая Мармелад")</f>
        <v>Гранатовая Мармелад</v>
      </c>
      <c r="AF906" s="18" t="str">
        <f>IFERROR(__xludf.DUMMYFUNCTION("""COMPUTED_VALUE"""),"Яблоко Киви")</f>
        <v>Яблоко Киви</v>
      </c>
      <c r="AG906" s="18" t="str">
        <f>IFERROR(__xludf.DUMMYFUNCTION("""COMPUTED_VALUE"""),"Клубника Ежевика")</f>
        <v>Клубника Ежевика</v>
      </c>
      <c r="AH906" s="18" t="str">
        <f>IFERROR(__xludf.DUMMYFUNCTION("""COMPUTED_VALUE"""),"Клубничный Коктейль")</f>
        <v>Клубничный Коктейль</v>
      </c>
      <c r="AI906" s="18" t="str">
        <f>IFERROR(__xludf.DUMMYFUNCTION("""COMPUTED_VALUE"""),"Клюква Земляника ")</f>
        <v>Клюква Земляника </v>
      </c>
      <c r="AJ906" s="18" t="str">
        <f>IFERROR(__xludf.DUMMYFUNCTION("""COMPUTED_VALUE"""),"Какос Дыня")</f>
        <v>Какос Дыня</v>
      </c>
      <c r="AK906" s="18" t="str">
        <f>IFERROR(__xludf.DUMMYFUNCTION("""COMPUTED_VALUE"""),"Маракуйя мандарин")</f>
        <v>Маракуйя мандарин</v>
      </c>
      <c r="AL906" s="18" t="str">
        <f>IFERROR(__xludf.DUMMYFUNCTION("""COMPUTED_VALUE"""),"Персик кактус")</f>
        <v>Персик кактус</v>
      </c>
      <c r="AM906" s="18" t="str">
        <f>IFERROR(__xludf.DUMMYFUNCTION("""COMPUTED_VALUE"""),"Спрайт")</f>
        <v>Спрайт</v>
      </c>
      <c r="AN906" s="18" t="str">
        <f>IFERROR(__xludf.DUMMYFUNCTION("""COMPUTED_VALUE"""),"Черничная фанта")</f>
        <v>Черничная фанта</v>
      </c>
      <c r="AO906" s="18" t="str">
        <f>IFERROR(__xludf.DUMMYFUNCTION("""COMPUTED_VALUE"""),"Ягодная жвачка")</f>
        <v>Ягодная жвачка</v>
      </c>
      <c r="AP906" s="18" t="str">
        <f>IFERROR(__xludf.DUMMYFUNCTION("""COMPUTED_VALUE"""),"Ягодный энергетик")</f>
        <v>Ягодный энергетик</v>
      </c>
      <c r="AQ906" s="18" t="str">
        <f>IFERROR(__xludf.DUMMYFUNCTION("""COMPUTED_VALUE"""),"Ягодный пунш ")</f>
        <v>Ягодный пунш </v>
      </c>
      <c r="AR906" s="18" t="str">
        <f>IFERROR(__xludf.DUMMYFUNCTION("""COMPUTED_VALUE"""),"Виноградный холс")</f>
        <v>Виноградный холс</v>
      </c>
      <c r="AS906" s="18" t="str">
        <f>IFERROR(__xludf.DUMMYFUNCTION("""COMPUTED_VALUE"""),"Грейпфрут смородина")</f>
        <v>Грейпфрут смородина</v>
      </c>
      <c r="AT906" s="18" t="str">
        <f>IFERROR(__xludf.DUMMYFUNCTION("""COMPUTED_VALUE"""),"Дыня персик")</f>
        <v>Дыня персик</v>
      </c>
      <c r="AU906" s="18" t="str">
        <f>IFERROR(__xludf.DUMMYFUNCTION("""COMPUTED_VALUE"""),"Земляника виноград")</f>
        <v>Земляника виноград</v>
      </c>
      <c r="AV906" s="18" t="str">
        <f>IFERROR(__xludf.DUMMYFUNCTION("""COMPUTED_VALUE"""),"Киви маракуйя гуава")</f>
        <v>Киви маракуйя гуава</v>
      </c>
      <c r="AW906" s="18" t="str">
        <f>IFERROR(__xludf.DUMMYFUNCTION("""COMPUTED_VALUE"""),"Кислые вишнёвые червячки")</f>
        <v>Кислые вишнёвые червячки</v>
      </c>
      <c r="AX906" s="18" t="str">
        <f>IFERROR(__xludf.DUMMYFUNCTION("""COMPUTED_VALUE"""),"Кислые чернично-малиновое червячки")</f>
        <v>Кислые чернично-малиновое червячки</v>
      </c>
    </row>
    <row r="907">
      <c r="A907" s="18" t="str">
        <f>IFERROR(__xludf.DUMMYFUNCTION("""COMPUTED_VALUE"""),"Арбуз Малина ")</f>
        <v>Арбуз Малина </v>
      </c>
      <c r="B907" s="18" t="str">
        <f>IFERROR(__xludf.DUMMYFUNCTION("""COMPUTED_VALUE"""),"Банан Кокос ")</f>
        <v>Банан Кокос </v>
      </c>
      <c r="C907" s="18" t="str">
        <f>IFERROR(__xludf.DUMMYFUNCTION("""COMPUTED_VALUE"""),"Барбарисовый Энергетик ")</f>
        <v>Барбарисовый Энергетик </v>
      </c>
      <c r="D907" s="18" t="str">
        <f>IFERROR(__xludf.DUMMYFUNCTION("""COMPUTED_VALUE"""),"Виноградный Энергетик")</f>
        <v>Виноградный Энергетик</v>
      </c>
      <c r="E907" s="18" t="str">
        <f>IFERROR(__xludf.DUMMYFUNCTION("""COMPUTED_VALUE"""),"Гранат Клубника ")</f>
        <v>Гранат Клубника </v>
      </c>
      <c r="F907" s="18" t="str">
        <f>IFERROR(__xludf.DUMMYFUNCTION("""COMPUTED_VALUE"""),"Гранат Смородина ")</f>
        <v>Гранат Смородина </v>
      </c>
      <c r="G907" s="18" t="str">
        <f>IFERROR(__xludf.DUMMYFUNCTION("""COMPUTED_VALUE"""),"Грейпфрутовый Швепс ")</f>
        <v>Грейпфрутовый Швепс </v>
      </c>
      <c r="H907" s="18" t="str">
        <f>IFERROR(__xludf.DUMMYFUNCTION("""COMPUTED_VALUE"""),"Земляника Драгонфрут ")</f>
        <v>Земляника Драгонфрут </v>
      </c>
      <c r="I907" s="18" t="str">
        <f>IFERROR(__xludf.DUMMYFUNCTION("""COMPUTED_VALUE"""),"Киви Личи ")</f>
        <v>Киви Личи </v>
      </c>
      <c r="J907" s="18" t="str">
        <f>IFERROR(__xludf.DUMMYFUNCTION("""COMPUTED_VALUE"""),"Киви Маракуйя Гуава ")</f>
        <v>Киви Маракуйя Гуава </v>
      </c>
      <c r="K907" s="18" t="str">
        <f>IFERROR(__xludf.DUMMYFUNCTION("""COMPUTED_VALUE"""),"Клубника Банан ")</f>
        <v>Клубника Банан </v>
      </c>
      <c r="L907" s="18" t="str">
        <f>IFERROR(__xludf.DUMMYFUNCTION("""COMPUTED_VALUE"""),"Клубника Вишня ")</f>
        <v>Клубника Вишня </v>
      </c>
      <c r="M907" s="18" t="str">
        <f>IFERROR(__xludf.DUMMYFUNCTION("""COMPUTED_VALUE"""),"Клубника Земляника ")</f>
        <v>Клубника Земляника </v>
      </c>
      <c r="N907" s="18" t="str">
        <f>IFERROR(__xludf.DUMMYFUNCTION("""COMPUTED_VALUE"""),"Клубничный Мохито ")</f>
        <v>Клубничный Мохито </v>
      </c>
      <c r="O907" s="18" t="str">
        <f>IFERROR(__xludf.DUMMYFUNCTION("""COMPUTED_VALUE"""),"Манго Грейпфрут ")</f>
        <v>Манго Грейпфрут </v>
      </c>
      <c r="P907" s="18" t="str">
        <f>IFERROR(__xludf.DUMMYFUNCTION("""COMPUTED_VALUE"""),"Манго Персик Личи ")</f>
        <v>Манго Персик Личи </v>
      </c>
      <c r="Q907" s="18" t="str">
        <f>IFERROR(__xludf.DUMMYFUNCTION("""COMPUTED_VALUE"""),"Персик Бабл Гам ")</f>
        <v>Персик Бабл Гам </v>
      </c>
      <c r="R907" s="18" t="str">
        <f>IFERROR(__xludf.DUMMYFUNCTION("""COMPUTED_VALUE"""),"Садовые Ягоды ")</f>
        <v>Садовые Ягоды </v>
      </c>
      <c r="S907" s="18" t="str">
        <f>IFERROR(__xludf.DUMMYFUNCTION("""COMPUTED_VALUE"""),"Скитлс Лимон Лайм 2")</f>
        <v>Скитлс Лимон Лайм 2</v>
      </c>
      <c r="T907" s="18" t="str">
        <f>IFERROR(__xludf.DUMMYFUNCTION("""COMPUTED_VALUE"""),"Смородина Мармелад 1")</f>
        <v>Смородина Мармелад 1</v>
      </c>
      <c r="U907" s="18" t="str">
        <f>IFERROR(__xludf.DUMMYFUNCTION("""COMPUTED_VALUE"""),"Темная Вишня 1")</f>
        <v>Темная Вишня 1</v>
      </c>
      <c r="V907" s="18" t="str">
        <f>IFERROR(__xludf.DUMMYFUNCTION("""COMPUTED_VALUE"""),"Фруктовые Пластинки 1")</f>
        <v>Фруктовые Пластинки 1</v>
      </c>
      <c r="W907" s="18" t="str">
        <f>IFERROR(__xludf.DUMMYFUNCTION("""COMPUTED_VALUE"""),"Черника Ежевика 1")</f>
        <v>Черника Ежевика 1</v>
      </c>
      <c r="X907" s="18" t="str">
        <f>IFERROR(__xludf.DUMMYFUNCTION("""COMPUTED_VALUE"""),"Черника Малина 1")</f>
        <v>Черника Малина 1</v>
      </c>
      <c r="Y907" s="18" t="str">
        <f>IFERROR(__xludf.DUMMYFUNCTION("""COMPUTED_VALUE"""),"Черника Мята 2")</f>
        <v>Черника Мята 2</v>
      </c>
      <c r="Z907" s="18" t="str">
        <f>IFERROR(__xludf.DUMMYFUNCTION("""COMPUTED_VALUE"""),"Яблоко Виноград 2")</f>
        <v>Яблоко Виноград 2</v>
      </c>
      <c r="AA907" s="18" t="str">
        <f>IFERROR(__xludf.DUMMYFUNCTION("""COMPUTED_VALUE"""),"Яблоко Малина 4")</f>
        <v>Яблоко Малина 4</v>
      </c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</row>
    <row r="908">
      <c r="A908" s="18" t="str">
        <f>IFERROR(__xludf.DUMMYFUNCTION("""COMPUTED_VALUE"""),"Экзотический микс")</f>
        <v>Экзотический микс</v>
      </c>
      <c r="B908" s="18" t="str">
        <f>IFERROR(__xludf.DUMMYFUNCTION("""COMPUTED_VALUE"""),"Энергетик")</f>
        <v>Энергетик</v>
      </c>
      <c r="C908" s="18" t="str">
        <f>IFERROR(__xludf.DUMMYFUNCTION("""COMPUTED_VALUE"""),"Виноградный чупа-чупс")</f>
        <v>Виноградный чупа-чупс</v>
      </c>
      <c r="D908" s="18" t="str">
        <f>IFERROR(__xludf.DUMMYFUNCTION("""COMPUTED_VALUE"""),"Кислая лесная клюква")</f>
        <v>Кислая лесная клюква</v>
      </c>
      <c r="E908" s="18" t="str">
        <f>IFERROR(__xludf.DUMMYFUNCTION("""COMPUTED_VALUE"""),"Смородина персик")</f>
        <v>Смородина персик</v>
      </c>
      <c r="F908" s="18" t="str">
        <f>IFERROR(__xludf.DUMMYFUNCTION("""COMPUTED_VALUE"""),"Спелый киви кисло сладкий")</f>
        <v>Спелый киви кисло сладкий</v>
      </c>
      <c r="G908" s="18" t="str">
        <f>IFERROR(__xludf.DUMMYFUNCTION("""COMPUTED_VALUE"""),"Кислые черви в вишневом сиропе")</f>
        <v>Кислые черви в вишневом сиропе</v>
      </c>
      <c r="H908" s="18" t="str">
        <f>IFERROR(__xludf.DUMMYFUNCTION("""COMPUTED_VALUE"""),"Грушевый лимонад")</f>
        <v>Грушевый лимонад</v>
      </c>
      <c r="I908" s="18" t="str">
        <f>IFERROR(__xludf.DUMMYFUNCTION("""COMPUTED_VALUE"""),"Лимонад с сладкой малиной")</f>
        <v>Лимонад с сладкой малиной</v>
      </c>
      <c r="J908" s="18" t="str">
        <f>IFERROR(__xludf.DUMMYFUNCTION("""COMPUTED_VALUE"""),"Ананасовая кислинка")</f>
        <v>Ананасовая кислинка</v>
      </c>
      <c r="K908" s="18" t="str">
        <f>IFERROR(__xludf.DUMMYFUNCTION("""COMPUTED_VALUE"""),"Мармеладные мишки")</f>
        <v>Мармеладные мишки</v>
      </c>
      <c r="L908" s="18" t="str">
        <f>IFERROR(__xludf.DUMMYFUNCTION("""COMPUTED_VALUE"""),"Мандариновый сок с цедрой")</f>
        <v>Мандариновый сок с цедрой</v>
      </c>
      <c r="M908" s="18" t="str">
        <f>IFERROR(__xludf.DUMMYFUNCTION("""COMPUTED_VALUE"""),"Кисло-сладкое ягодное драже")</f>
        <v>Кисло-сладкое ягодное драже</v>
      </c>
      <c r="N908" s="18" t="str">
        <f>IFERROR(__xludf.DUMMYFUNCTION("""COMPUTED_VALUE"""),"Классическая фанта")</f>
        <v>Классическая фанта</v>
      </c>
      <c r="O908" s="18" t="str">
        <f>IFERROR(__xludf.DUMMYFUNCTION("""COMPUTED_VALUE"""),"Сладкие барбарисоввые конфеты")</f>
        <v>Сладкие барбарисоввые конфеты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</row>
    <row r="909">
      <c r="A909" s="18" t="str">
        <f>IFERROR(__xludf.DUMMYFUNCTION("""COMPUTED_VALUE"""),"0.4")</f>
        <v>0.4</v>
      </c>
      <c r="B909" s="18" t="str">
        <f>IFERROR(__xludf.DUMMYFUNCTION("""COMPUTED_VALUE"""),"0.6")</f>
        <v>0.6</v>
      </c>
      <c r="C909" s="18" t="str">
        <f>IFERROR(__xludf.DUMMYFUNCTION("""COMPUTED_VALUE"""),"0.7")</f>
        <v>0.7</v>
      </c>
      <c r="D909" s="18" t="str">
        <f>IFERROR(__xludf.DUMMYFUNCTION("""COMPUTED_VALUE"""),"0.8")</f>
        <v>0.8</v>
      </c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</row>
    <row r="910">
      <c r="A910" s="18" t="str">
        <f>IFERROR(__xludf.DUMMYFUNCTION("""COMPUTED_VALUE"""),"0.3")</f>
        <v>0.3</v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</row>
    <row r="911">
      <c r="A911" s="18" t="str">
        <f>IFERROR(__xludf.DUMMYFUNCTION("""COMPUTED_VALUE"""),"Апельсиновое драже")</f>
        <v>Апельсиновое драже</v>
      </c>
      <c r="B911" s="18" t="str">
        <f>IFERROR(__xludf.DUMMYFUNCTION("""COMPUTED_VALUE"""),"Бабл гам")</f>
        <v>Бабл гам</v>
      </c>
      <c r="C911" s="18" t="str">
        <f>IFERROR(__xludf.DUMMYFUNCTION("""COMPUTED_VALUE"""),"Виноградная конфета")</f>
        <v>Виноградная конфета</v>
      </c>
      <c r="D911" s="18" t="str">
        <f>IFERROR(__xludf.DUMMYFUNCTION("""COMPUTED_VALUE"""),"Даня кокос")</f>
        <v>Даня кокос</v>
      </c>
      <c r="E911" s="18" t="str">
        <f>IFERROR(__xludf.DUMMYFUNCTION("""COMPUTED_VALUE"""),"Земляника груша")</f>
        <v>Земляника груша</v>
      </c>
      <c r="F911" s="18" t="str">
        <f>IFERROR(__xludf.DUMMYFUNCTION("""COMPUTED_VALUE"""),"Кислый киви")</f>
        <v>Кислый киви</v>
      </c>
      <c r="G911" s="18" t="str">
        <f>IFERROR(__xludf.DUMMYFUNCTION("""COMPUTED_VALUE"""),"Кислый малиновый лимонад ")</f>
        <v>Кислый малиновый лимонад </v>
      </c>
      <c r="H911" s="18" t="str">
        <f>IFERROR(__xludf.DUMMYFUNCTION("""COMPUTED_VALUE"""),"Кола сода айс")</f>
        <v>Кола сода айс</v>
      </c>
      <c r="I911" s="18" t="str">
        <f>IFERROR(__xludf.DUMMYFUNCTION("""COMPUTED_VALUE"""),"Ледяной ананас")</f>
        <v>Ледяной ананас</v>
      </c>
      <c r="J911" s="18" t="str">
        <f>IFERROR(__xludf.DUMMYFUNCTION("""COMPUTED_VALUE"""),"Лимонные червячки ")</f>
        <v>Лимонные червячки </v>
      </c>
      <c r="K911" s="18" t="str">
        <f>IFERROR(__xludf.DUMMYFUNCTION("""COMPUTED_VALUE"""),"Манго апельсин")</f>
        <v>Манго апельсин</v>
      </c>
      <c r="L911" s="18" t="str">
        <f>IFERROR(__xludf.DUMMYFUNCTION("""COMPUTED_VALUE"""),"Смородина виноград")</f>
        <v>Смородина виноград</v>
      </c>
      <c r="M911" s="18" t="str">
        <f>IFERROR(__xludf.DUMMYFUNCTION("""COMPUTED_VALUE"""),"Яблочный холс")</f>
        <v>Яблочный холс</v>
      </c>
      <c r="N911" s="18" t="str">
        <f>IFERROR(__xludf.DUMMYFUNCTION("""COMPUTED_VALUE"""),"Ягодный смузи")</f>
        <v>Ягодный смузи</v>
      </c>
      <c r="O911" s="18" t="str">
        <f>IFERROR(__xludf.DUMMYFUNCTION("""COMPUTED_VALUE"""),"Ягодный энергетик")</f>
        <v>Ягодный энергетик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</row>
    <row r="912">
      <c r="A912" s="18" t="str">
        <f>IFERROR(__xludf.DUMMYFUNCTION("""COMPUTED_VALUE"""),"Смородина холс")</f>
        <v>Смородина холс</v>
      </c>
      <c r="B912" s="18" t="str">
        <f>IFERROR(__xludf.DUMMYFUNCTION("""COMPUTED_VALUE"""),"Тропические фрукты")</f>
        <v>Тропические фрукты</v>
      </c>
      <c r="C912" s="18" t="str">
        <f>IFERROR(__xludf.DUMMYFUNCTION("""COMPUTED_VALUE"""),"Черничная конфета")</f>
        <v>Черничная конфета</v>
      </c>
      <c r="D912" s="18" t="str">
        <f>IFERROR(__xludf.DUMMYFUNCTION("""COMPUTED_VALUE"""),"Яблоко вишня")</f>
        <v>Яблоко вишня</v>
      </c>
      <c r="E912" s="18" t="str">
        <f>IFERROR(__xludf.DUMMYFUNCTION("""COMPUTED_VALUE"""),"Виноград мята")</f>
        <v>Виноград мята</v>
      </c>
      <c r="F912" s="18" t="str">
        <f>IFERROR(__xludf.DUMMYFUNCTION("""COMPUTED_VALUE"""),"Виноград холс")</f>
        <v>Виноград холс</v>
      </c>
      <c r="G912" s="18" t="str">
        <f>IFERROR(__xludf.DUMMYFUNCTION("""COMPUTED_VALUE"""),"Грейпфрутовый лимонад")</f>
        <v>Грейпфрутовый лимонад</v>
      </c>
      <c r="H912" s="18" t="str">
        <f>IFERROR(__xludf.DUMMYFUNCTION("""COMPUTED_VALUE"""),"Дыня банан")</f>
        <v>Дыня банан</v>
      </c>
      <c r="I912" s="18" t="str">
        <f>IFERROR(__xludf.DUMMYFUNCTION("""COMPUTED_VALUE"""),"Ежевичный лимонад")</f>
        <v>Ежевичный лимонад</v>
      </c>
      <c r="J912" s="18" t="str">
        <f>IFERROR(__xludf.DUMMYFUNCTION("""COMPUTED_VALUE"""),"Земляничная конфета ")</f>
        <v>Земляничная конфета </v>
      </c>
      <c r="K912" s="18" t="str">
        <f>IFERROR(__xludf.DUMMYFUNCTION("""COMPUTED_VALUE"""),"Ананас манго ")</f>
        <v>Ананас манго </v>
      </c>
      <c r="L912" s="18" t="str">
        <f>IFERROR(__xludf.DUMMYFUNCTION("""COMPUTED_VALUE"""),"Жвачка черника мята ")</f>
        <v>Жвачка черника мята </v>
      </c>
      <c r="M912" s="18" t="str">
        <f>IFERROR(__xludf.DUMMYFUNCTION("""COMPUTED_VALUE"""),"Зеленый манго")</f>
        <v>Зеленый манго</v>
      </c>
      <c r="N912" s="18" t="str">
        <f>IFERROR(__xludf.DUMMYFUNCTION("""COMPUTED_VALUE"""),"Клюква брусника")</f>
        <v>Клюква брусника</v>
      </c>
      <c r="O912" s="18" t="str">
        <f>IFERROR(__xludf.DUMMYFUNCTION("""COMPUTED_VALUE"""),"Апельсин ")</f>
        <v>Апельсин </v>
      </c>
      <c r="P912" s="18" t="str">
        <f>IFERROR(__xludf.DUMMYFUNCTION("""COMPUTED_VALUE"""),"Кокос малина")</f>
        <v>Кокос малина</v>
      </c>
      <c r="Q912" s="18" t="str">
        <f>IFERROR(__xludf.DUMMYFUNCTION("""COMPUTED_VALUE"""),"Лимонные черви")</f>
        <v>Лимонные черви</v>
      </c>
      <c r="R912" s="18" t="str">
        <f>IFERROR(__xludf.DUMMYFUNCTION("""COMPUTED_VALUE"""),"Малиновый лимонад")</f>
        <v>Малиновый лимонад</v>
      </c>
      <c r="S912" s="18" t="str">
        <f>IFERROR(__xludf.DUMMYFUNCTION("""COMPUTED_VALUE"""),"Смородина малина")</f>
        <v>Смородина малина</v>
      </c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</row>
    <row r="913">
      <c r="A913" s="18" t="str">
        <f>IFERROR(__xludf.DUMMYFUNCTION("""COMPUTED_VALUE"""),"Арбуз Малина ")</f>
        <v>Арбуз Малина </v>
      </c>
      <c r="B913" s="18" t="str">
        <f>IFERROR(__xludf.DUMMYFUNCTION("""COMPUTED_VALUE"""),"Банан Кокос ")</f>
        <v>Банан Кокос </v>
      </c>
      <c r="C913" s="18" t="str">
        <f>IFERROR(__xludf.DUMMYFUNCTION("""COMPUTED_VALUE"""),"Барбарисовый Энергетик ")</f>
        <v>Барбарисовый Энергетик </v>
      </c>
      <c r="D913" s="18" t="str">
        <f>IFERROR(__xludf.DUMMYFUNCTION("""COMPUTED_VALUE"""),"Виноградный Энергетик")</f>
        <v>Виноградный Энергетик</v>
      </c>
      <c r="E913" s="18" t="str">
        <f>IFERROR(__xludf.DUMMYFUNCTION("""COMPUTED_VALUE"""),"Гранат Клубника ")</f>
        <v>Гранат Клубника </v>
      </c>
      <c r="F913" s="18" t="str">
        <f>IFERROR(__xludf.DUMMYFUNCTION("""COMPUTED_VALUE"""),"Гранат Смородина ")</f>
        <v>Гранат Смородина </v>
      </c>
      <c r="G913" s="18" t="str">
        <f>IFERROR(__xludf.DUMMYFUNCTION("""COMPUTED_VALUE"""),"Грейпфрутовый Швепс ")</f>
        <v>Грейпфрутовый Швепс </v>
      </c>
      <c r="H913" s="18" t="str">
        <f>IFERROR(__xludf.DUMMYFUNCTION("""COMPUTED_VALUE"""),"Земляника Драгонфрут ")</f>
        <v>Земляника Драгонфрут </v>
      </c>
      <c r="I913" s="18" t="str">
        <f>IFERROR(__xludf.DUMMYFUNCTION("""COMPUTED_VALUE"""),"Киви Личи ")</f>
        <v>Киви Личи </v>
      </c>
      <c r="J913" s="18" t="str">
        <f>IFERROR(__xludf.DUMMYFUNCTION("""COMPUTED_VALUE"""),"Киви Маракуйя Гуава ")</f>
        <v>Киви Маракуйя Гуава </v>
      </c>
      <c r="K913" s="18" t="str">
        <f>IFERROR(__xludf.DUMMYFUNCTION("""COMPUTED_VALUE"""),"Клубника Банан ")</f>
        <v>Клубника Банан </v>
      </c>
      <c r="L913" s="18" t="str">
        <f>IFERROR(__xludf.DUMMYFUNCTION("""COMPUTED_VALUE"""),"Клубника Вишня ")</f>
        <v>Клубника Вишня </v>
      </c>
      <c r="M913" s="18" t="str">
        <f>IFERROR(__xludf.DUMMYFUNCTION("""COMPUTED_VALUE"""),"Клубника Земляника ")</f>
        <v>Клубника Земляника </v>
      </c>
      <c r="N913" s="18" t="str">
        <f>IFERROR(__xludf.DUMMYFUNCTION("""COMPUTED_VALUE"""),"Клубничный Мохито ")</f>
        <v>Клубничный Мохито </v>
      </c>
      <c r="O913" s="18" t="str">
        <f>IFERROR(__xludf.DUMMYFUNCTION("""COMPUTED_VALUE"""),"Манго Грейпфрут ")</f>
        <v>Манго Грейпфрут </v>
      </c>
      <c r="P913" s="18" t="str">
        <f>IFERROR(__xludf.DUMMYFUNCTION("""COMPUTED_VALUE"""),"Манго Персик Личи ")</f>
        <v>Манго Персик Личи </v>
      </c>
      <c r="Q913" s="18" t="str">
        <f>IFERROR(__xludf.DUMMYFUNCTION("""COMPUTED_VALUE"""),"Персик Бабл Гам ")</f>
        <v>Персик Бабл Гам </v>
      </c>
      <c r="R913" s="18" t="str">
        <f>IFERROR(__xludf.DUMMYFUNCTION("""COMPUTED_VALUE"""),"Садовые Ягоды ")</f>
        <v>Садовые Ягоды </v>
      </c>
      <c r="S913" s="18" t="str">
        <f>IFERROR(__xludf.DUMMYFUNCTION("""COMPUTED_VALUE"""),"Скитлс Лимон Лайм 2")</f>
        <v>Скитлс Лимон Лайм 2</v>
      </c>
      <c r="T913" s="18" t="str">
        <f>IFERROR(__xludf.DUMMYFUNCTION("""COMPUTED_VALUE"""),"Смородина Мармелад 1")</f>
        <v>Смородина Мармелад 1</v>
      </c>
      <c r="U913" s="18" t="str">
        <f>IFERROR(__xludf.DUMMYFUNCTION("""COMPUTED_VALUE"""),"Темная Вишня 1")</f>
        <v>Темная Вишня 1</v>
      </c>
      <c r="V913" s="18" t="str">
        <f>IFERROR(__xludf.DUMMYFUNCTION("""COMPUTED_VALUE"""),"Фруктовые Пластинки 1")</f>
        <v>Фруктовые Пластинки 1</v>
      </c>
      <c r="W913" s="18" t="str">
        <f>IFERROR(__xludf.DUMMYFUNCTION("""COMPUTED_VALUE"""),"Черника Ежевика 1")</f>
        <v>Черника Ежевика 1</v>
      </c>
      <c r="X913" s="18" t="str">
        <f>IFERROR(__xludf.DUMMYFUNCTION("""COMPUTED_VALUE"""),"Черника Малина 1")</f>
        <v>Черника Малина 1</v>
      </c>
      <c r="Y913" s="18" t="str">
        <f>IFERROR(__xludf.DUMMYFUNCTION("""COMPUTED_VALUE"""),"Черника Мята 2")</f>
        <v>Черника Мята 2</v>
      </c>
      <c r="Z913" s="18" t="str">
        <f>IFERROR(__xludf.DUMMYFUNCTION("""COMPUTED_VALUE"""),"Яблоко Виноград 2")</f>
        <v>Яблоко Виноград 2</v>
      </c>
      <c r="AA913" s="18" t="str">
        <f>IFERROR(__xludf.DUMMYFUNCTION("""COMPUTED_VALUE"""),"Яблоко Малина 4")</f>
        <v>Яблоко Малина 4</v>
      </c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</row>
    <row r="914">
      <c r="A914" s="18" t="str">
        <f>IFERROR(__xludf.DUMMYFUNCTION("""COMPUTED_VALUE"""),"Арбуз Малина ")</f>
        <v>Арбуз Малина </v>
      </c>
      <c r="B914" s="18" t="str">
        <f>IFERROR(__xludf.DUMMYFUNCTION("""COMPUTED_VALUE"""),"Банан Кокос ")</f>
        <v>Банан Кокос </v>
      </c>
      <c r="C914" s="18" t="str">
        <f>IFERROR(__xludf.DUMMYFUNCTION("""COMPUTED_VALUE"""),"Барбарисовый Энергетик ")</f>
        <v>Барбарисовый Энергетик </v>
      </c>
      <c r="D914" s="18" t="str">
        <f>IFERROR(__xludf.DUMMYFUNCTION("""COMPUTED_VALUE"""),"Виноградный Энергетик")</f>
        <v>Виноградный Энергетик</v>
      </c>
      <c r="E914" s="18" t="str">
        <f>IFERROR(__xludf.DUMMYFUNCTION("""COMPUTED_VALUE"""),"Гранат Клубника ")</f>
        <v>Гранат Клубника </v>
      </c>
      <c r="F914" s="18" t="str">
        <f>IFERROR(__xludf.DUMMYFUNCTION("""COMPUTED_VALUE"""),"Гранат Смородина ")</f>
        <v>Гранат Смородина </v>
      </c>
      <c r="G914" s="18" t="str">
        <f>IFERROR(__xludf.DUMMYFUNCTION("""COMPUTED_VALUE"""),"Грейпфрутовый Швепс ")</f>
        <v>Грейпфрутовый Швепс </v>
      </c>
      <c r="H914" s="18" t="str">
        <f>IFERROR(__xludf.DUMMYFUNCTION("""COMPUTED_VALUE"""),"Земляника Драгонфрут ")</f>
        <v>Земляника Драгонфрут </v>
      </c>
      <c r="I914" s="18" t="str">
        <f>IFERROR(__xludf.DUMMYFUNCTION("""COMPUTED_VALUE"""),"Киви Личи ")</f>
        <v>Киви Личи </v>
      </c>
      <c r="J914" s="18" t="str">
        <f>IFERROR(__xludf.DUMMYFUNCTION("""COMPUTED_VALUE"""),"Киви Маракуйя Гуава ")</f>
        <v>Киви Маракуйя Гуава </v>
      </c>
      <c r="K914" s="18" t="str">
        <f>IFERROR(__xludf.DUMMYFUNCTION("""COMPUTED_VALUE"""),"Клубника Банан ")</f>
        <v>Клубника Банан </v>
      </c>
      <c r="L914" s="18" t="str">
        <f>IFERROR(__xludf.DUMMYFUNCTION("""COMPUTED_VALUE"""),"Клубника Вишня ")</f>
        <v>Клубника Вишня </v>
      </c>
      <c r="M914" s="18" t="str">
        <f>IFERROR(__xludf.DUMMYFUNCTION("""COMPUTED_VALUE"""),"Клубника Земляника ")</f>
        <v>Клубника Земляника </v>
      </c>
      <c r="N914" s="18" t="str">
        <f>IFERROR(__xludf.DUMMYFUNCTION("""COMPUTED_VALUE"""),"Клубничный Мохито ")</f>
        <v>Клубничный Мохито </v>
      </c>
      <c r="O914" s="18" t="str">
        <f>IFERROR(__xludf.DUMMYFUNCTION("""COMPUTED_VALUE"""),"Манго Грейпфрут ")</f>
        <v>Манго Грейпфрут </v>
      </c>
      <c r="P914" s="18" t="str">
        <f>IFERROR(__xludf.DUMMYFUNCTION("""COMPUTED_VALUE"""),"Манго Персик Личи ")</f>
        <v>Манго Персик Личи </v>
      </c>
      <c r="Q914" s="18" t="str">
        <f>IFERROR(__xludf.DUMMYFUNCTION("""COMPUTED_VALUE"""),"Персик Бабл Гам ")</f>
        <v>Персик Бабл Гам </v>
      </c>
      <c r="R914" s="18" t="str">
        <f>IFERROR(__xludf.DUMMYFUNCTION("""COMPUTED_VALUE"""),"Садовые Ягоды ")</f>
        <v>Садовые Ягоды </v>
      </c>
      <c r="S914" s="18" t="str">
        <f>IFERROR(__xludf.DUMMYFUNCTION("""COMPUTED_VALUE"""),"Скитлс Лимон Лайм 2")</f>
        <v>Скитлс Лимон Лайм 2</v>
      </c>
      <c r="T914" s="18" t="str">
        <f>IFERROR(__xludf.DUMMYFUNCTION("""COMPUTED_VALUE"""),"Смородина Мармелад 1")</f>
        <v>Смородина Мармелад 1</v>
      </c>
      <c r="U914" s="18" t="str">
        <f>IFERROR(__xludf.DUMMYFUNCTION("""COMPUTED_VALUE"""),"Темная Вишня 1")</f>
        <v>Темная Вишня 1</v>
      </c>
      <c r="V914" s="18" t="str">
        <f>IFERROR(__xludf.DUMMYFUNCTION("""COMPUTED_VALUE"""),"Фруктовые Пластинки 1")</f>
        <v>Фруктовые Пластинки 1</v>
      </c>
      <c r="W914" s="18" t="str">
        <f>IFERROR(__xludf.DUMMYFUNCTION("""COMPUTED_VALUE"""),"Черника Ежевика 1")</f>
        <v>Черника Ежевика 1</v>
      </c>
      <c r="X914" s="18" t="str">
        <f>IFERROR(__xludf.DUMMYFUNCTION("""COMPUTED_VALUE"""),"Черника Малина 1")</f>
        <v>Черника Малина 1</v>
      </c>
      <c r="Y914" s="18" t="str">
        <f>IFERROR(__xludf.DUMMYFUNCTION("""COMPUTED_VALUE"""),"Черника Мята 2")</f>
        <v>Черника Мята 2</v>
      </c>
      <c r="Z914" s="18" t="str">
        <f>IFERROR(__xludf.DUMMYFUNCTION("""COMPUTED_VALUE"""),"Яблоко Виноград 2")</f>
        <v>Яблоко Виноград 2</v>
      </c>
      <c r="AA914" s="18" t="str">
        <f>IFERROR(__xludf.DUMMYFUNCTION("""COMPUTED_VALUE"""),"Яблоко Малина 4")</f>
        <v>Яблоко Малина 4</v>
      </c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</row>
    <row r="915">
      <c r="A915" s="18" t="str">
        <f>IFERROR(__xludf.DUMMYFUNCTION("""COMPUTED_VALUE"""),"Ягодный микс")</f>
        <v>Ягодный микс</v>
      </c>
      <c r="B915" s="18" t="str">
        <f>IFERROR(__xludf.DUMMYFUNCTION("""COMPUTED_VALUE"""),"Энергетик малина")</f>
        <v>Энергетик малина</v>
      </c>
      <c r="C915" s="18" t="str">
        <f>IFERROR(__xludf.DUMMYFUNCTION("""COMPUTED_VALUE"""),"Клубника арбуз")</f>
        <v>Клубника арбуз</v>
      </c>
      <c r="D915" s="18" t="str">
        <f>IFERROR(__xludf.DUMMYFUNCTION("""COMPUTED_VALUE"""),"Ежевика малина")</f>
        <v>Ежевика малина</v>
      </c>
      <c r="E915" s="18" t="str">
        <f>IFERROR(__xludf.DUMMYFUNCTION("""COMPUTED_VALUE"""),"Голубая малина виноград")</f>
        <v>Голубая малина виноград</v>
      </c>
      <c r="F915" s="18" t="str">
        <f>IFERROR(__xludf.DUMMYFUNCTION("""COMPUTED_VALUE"""),"Вишня яблоко")</f>
        <v>Вишня яблоко</v>
      </c>
      <c r="G915" s="18" t="str">
        <f>IFERROR(__xludf.DUMMYFUNCTION("""COMPUTED_VALUE"""),"Виноград лёд")</f>
        <v>Виноград лёд</v>
      </c>
      <c r="H915" s="18" t="str">
        <f>IFERROR(__xludf.DUMMYFUNCTION("""COMPUTED_VALUE"""),"Бабл гам")</f>
        <v>Бабл гам</v>
      </c>
      <c r="I915" s="18" t="str">
        <f>IFERROR(__xludf.DUMMYFUNCTION("""COMPUTED_VALUE"""),"Энергетик лайм")</f>
        <v>Энергетик лайм</v>
      </c>
      <c r="J915" s="18" t="str">
        <f>IFERROR(__xludf.DUMMYFUNCTION("""COMPUTED_VALUE"""),"Черника смородина айс")</f>
        <v>Черника смородина айс</v>
      </c>
      <c r="K915" s="18" t="str">
        <f>IFERROR(__xludf.DUMMYFUNCTION("""COMPUTED_VALUE"""),"Мохито клубничный лёд")</f>
        <v>Мохито клубничный лёд</v>
      </c>
      <c r="L915" s="18" t="str">
        <f>IFERROR(__xludf.DUMMYFUNCTION("""COMPUTED_VALUE"""),"Черная вишня лёд")</f>
        <v>Черная вишня лёд</v>
      </c>
      <c r="M915" s="18" t="str">
        <f>IFERROR(__xludf.DUMMYFUNCTION("""COMPUTED_VALUE"""),"Ананас кокос лёд")</f>
        <v>Ананас кокос лёд</v>
      </c>
      <c r="N915" s="18" t="str">
        <f>IFERROR(__xludf.DUMMYFUNCTION("""COMPUTED_VALUE"""),"Киви лёд")</f>
        <v>Киви лёд</v>
      </c>
      <c r="O915" s="18" t="str">
        <f>IFERROR(__xludf.DUMMYFUNCTION("""COMPUTED_VALUE"""),"Кислая клюква лёд")</f>
        <v>Кислая клюква лёд</v>
      </c>
      <c r="P915" s="18" t="str">
        <f>IFERROR(__xludf.DUMMYFUNCTION("""COMPUTED_VALUE"""),"Кислый скитлс лёд")</f>
        <v>Кислый скитлс лёд</v>
      </c>
      <c r="Q915" s="18" t="str">
        <f>IFERROR(__xludf.DUMMYFUNCTION("""COMPUTED_VALUE"""),"Клубника черника лёд")</f>
        <v>Клубника черника лёд</v>
      </c>
      <c r="R915" s="18" t="str">
        <f>IFERROR(__xludf.DUMMYFUNCTION("""COMPUTED_VALUE"""),"Малина смородина лёд")</f>
        <v>Малина смородина лёд</v>
      </c>
      <c r="S915" s="18" t="str">
        <f>IFERROR(__xludf.DUMMYFUNCTION("""COMPUTED_VALUE"""),"Манго лёд")</f>
        <v>Манго лёд</v>
      </c>
      <c r="T915" s="18" t="str">
        <f>IFERROR(__xludf.DUMMYFUNCTION("""COMPUTED_VALUE"""),"Малина вишня лёд")</f>
        <v>Малина вишня лёд</v>
      </c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</row>
    <row r="916">
      <c r="A916" s="18" t="str">
        <f>IFERROR(__xludf.DUMMYFUNCTION("""COMPUTED_VALUE"""),"Арбуз Малина ")</f>
        <v>Арбуз Малина </v>
      </c>
      <c r="B916" s="18" t="str">
        <f>IFERROR(__xludf.DUMMYFUNCTION("""COMPUTED_VALUE"""),"Банан Кокос ")</f>
        <v>Банан Кокос </v>
      </c>
      <c r="C916" s="18" t="str">
        <f>IFERROR(__xludf.DUMMYFUNCTION("""COMPUTED_VALUE"""),"Барбарисовый Энергетик ")</f>
        <v>Барбарисовый Энергетик </v>
      </c>
      <c r="D916" s="18" t="str">
        <f>IFERROR(__xludf.DUMMYFUNCTION("""COMPUTED_VALUE"""),"Виноградный Энергетик")</f>
        <v>Виноградный Энергетик</v>
      </c>
      <c r="E916" s="18" t="str">
        <f>IFERROR(__xludf.DUMMYFUNCTION("""COMPUTED_VALUE"""),"Гранат Клубника ")</f>
        <v>Гранат Клубника </v>
      </c>
      <c r="F916" s="18" t="str">
        <f>IFERROR(__xludf.DUMMYFUNCTION("""COMPUTED_VALUE"""),"Гранат Смородина ")</f>
        <v>Гранат Смородина </v>
      </c>
      <c r="G916" s="18" t="str">
        <f>IFERROR(__xludf.DUMMYFUNCTION("""COMPUTED_VALUE"""),"Грейпфрутовый Швепс ")</f>
        <v>Грейпфрутовый Швепс </v>
      </c>
      <c r="H916" s="18" t="str">
        <f>IFERROR(__xludf.DUMMYFUNCTION("""COMPUTED_VALUE"""),"Земляника Драгонфрут ")</f>
        <v>Земляника Драгонфрут </v>
      </c>
      <c r="I916" s="18" t="str">
        <f>IFERROR(__xludf.DUMMYFUNCTION("""COMPUTED_VALUE"""),"Киви Личи ")</f>
        <v>Киви Личи </v>
      </c>
      <c r="J916" s="18" t="str">
        <f>IFERROR(__xludf.DUMMYFUNCTION("""COMPUTED_VALUE"""),"Киви Маракуйя Гуава ")</f>
        <v>Киви Маракуйя Гуава </v>
      </c>
      <c r="K916" s="18" t="str">
        <f>IFERROR(__xludf.DUMMYFUNCTION("""COMPUTED_VALUE"""),"Клубника Банан ")</f>
        <v>Клубника Банан </v>
      </c>
      <c r="L916" s="18" t="str">
        <f>IFERROR(__xludf.DUMMYFUNCTION("""COMPUTED_VALUE"""),"Клубника Вишня ")</f>
        <v>Клубника Вишня </v>
      </c>
      <c r="M916" s="18" t="str">
        <f>IFERROR(__xludf.DUMMYFUNCTION("""COMPUTED_VALUE"""),"Клубника Земляника ")</f>
        <v>Клубника Земляника </v>
      </c>
      <c r="N916" s="18" t="str">
        <f>IFERROR(__xludf.DUMMYFUNCTION("""COMPUTED_VALUE"""),"Клубничный Мохито ")</f>
        <v>Клубничный Мохито </v>
      </c>
      <c r="O916" s="18" t="str">
        <f>IFERROR(__xludf.DUMMYFUNCTION("""COMPUTED_VALUE"""),"Манго Грейпфрут ")</f>
        <v>Манго Грейпфрут </v>
      </c>
      <c r="P916" s="18" t="str">
        <f>IFERROR(__xludf.DUMMYFUNCTION("""COMPUTED_VALUE"""),"Манго Персик Личи ")</f>
        <v>Манго Персик Личи </v>
      </c>
      <c r="Q916" s="18" t="str">
        <f>IFERROR(__xludf.DUMMYFUNCTION("""COMPUTED_VALUE"""),"Персик Бабл Гам ")</f>
        <v>Персик Бабл Гам </v>
      </c>
      <c r="R916" s="18" t="str">
        <f>IFERROR(__xludf.DUMMYFUNCTION("""COMPUTED_VALUE"""),"Садовые Ягоды ")</f>
        <v>Садовые Ягоды </v>
      </c>
      <c r="S916" s="18" t="str">
        <f>IFERROR(__xludf.DUMMYFUNCTION("""COMPUTED_VALUE"""),"Скитлс Лимон Лайм 2")</f>
        <v>Скитлс Лимон Лайм 2</v>
      </c>
      <c r="T916" s="18" t="str">
        <f>IFERROR(__xludf.DUMMYFUNCTION("""COMPUTED_VALUE"""),"Смородина Мармелад 1")</f>
        <v>Смородина Мармелад 1</v>
      </c>
      <c r="U916" s="18" t="str">
        <f>IFERROR(__xludf.DUMMYFUNCTION("""COMPUTED_VALUE"""),"Темная Вишня 1")</f>
        <v>Темная Вишня 1</v>
      </c>
      <c r="V916" s="18" t="str">
        <f>IFERROR(__xludf.DUMMYFUNCTION("""COMPUTED_VALUE"""),"Фруктовые Пластинки 1")</f>
        <v>Фруктовые Пластинки 1</v>
      </c>
      <c r="W916" s="18" t="str">
        <f>IFERROR(__xludf.DUMMYFUNCTION("""COMPUTED_VALUE"""),"Черника Ежевика 1")</f>
        <v>Черника Ежевика 1</v>
      </c>
      <c r="X916" s="18" t="str">
        <f>IFERROR(__xludf.DUMMYFUNCTION("""COMPUTED_VALUE"""),"Черника Малина 1")</f>
        <v>Черника Малина 1</v>
      </c>
      <c r="Y916" s="18" t="str">
        <f>IFERROR(__xludf.DUMMYFUNCTION("""COMPUTED_VALUE"""),"Черника Мята 2")</f>
        <v>Черника Мята 2</v>
      </c>
      <c r="Z916" s="18" t="str">
        <f>IFERROR(__xludf.DUMMYFUNCTION("""COMPUTED_VALUE"""),"Яблоко Виноград 2")</f>
        <v>Яблоко Виноград 2</v>
      </c>
      <c r="AA916" s="18" t="str">
        <f>IFERROR(__xludf.DUMMYFUNCTION("""COMPUTED_VALUE"""),"Яблоко Малина 4")</f>
        <v>Яблоко Малина 4</v>
      </c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</row>
    <row r="917">
      <c r="A917" s="18" t="str">
        <f>IFERROR(__xludf.DUMMYFUNCTION("""COMPUTED_VALUE"""),"0.3")</f>
        <v>0.3</v>
      </c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</row>
    <row r="918">
      <c r="A918" s="18" t="str">
        <f>IFERROR(__xludf.DUMMYFUNCTION("""COMPUTED_VALUE"""),"Кислый малиново-грейпфрутовый швепс")</f>
        <v>Кислый малиново-грейпфрутовый швепс</v>
      </c>
      <c r="B918" s="18" t="str">
        <f>IFERROR(__xludf.DUMMYFUNCTION("""COMPUTED_VALUE"""),"Ананас апельсин")</f>
        <v>Ананас апельсин</v>
      </c>
      <c r="C918" s="18" t="str">
        <f>IFERROR(__xludf.DUMMYFUNCTION("""COMPUTED_VALUE"""),"Пинаколада")</f>
        <v>Пинаколада</v>
      </c>
      <c r="D918" s="18" t="str">
        <f>IFERROR(__xludf.DUMMYFUNCTION("""COMPUTED_VALUE"""),"Мятный бабл гам")</f>
        <v>Мятный бабл гам</v>
      </c>
      <c r="E918" s="18" t="str">
        <f>IFERROR(__xludf.DUMMYFUNCTION("""COMPUTED_VALUE"""),"Мянго драгонфрут")</f>
        <v>Мянго драгонфрут</v>
      </c>
      <c r="F918" s="18" t="str">
        <f>IFERROR(__xludf.DUMMYFUNCTION("""COMPUTED_VALUE"""),"Клубничная фанта")</f>
        <v>Клубничная фанта</v>
      </c>
      <c r="G918" s="18" t="str">
        <f>IFERROR(__xludf.DUMMYFUNCTION("""COMPUTED_VALUE"""),"Клубничная арбуз")</f>
        <v>Клубничная арбуз</v>
      </c>
      <c r="H918" s="18" t="str">
        <f>IFERROR(__xludf.DUMMYFUNCTION("""COMPUTED_VALUE"""),"Кислый скитлс")</f>
        <v>Кислый скитлс</v>
      </c>
      <c r="I918" s="18" t="str">
        <f>IFERROR(__xludf.DUMMYFUNCTION("""COMPUTED_VALUE"""),"Кислый лайм арбуз")</f>
        <v>Кислый лайм арбуз</v>
      </c>
      <c r="J918" s="18" t="str">
        <f>IFERROR(__xludf.DUMMYFUNCTION("""COMPUTED_VALUE"""),"Тропический банан")</f>
        <v>Тропический банан</v>
      </c>
      <c r="K918" s="18" t="str">
        <f>IFERROR(__xludf.DUMMYFUNCTION("""COMPUTED_VALUE"""),"Яблочный энергетик")</f>
        <v>Яблочный энергетик</v>
      </c>
      <c r="L918" s="18" t="str">
        <f>IFERROR(__xludf.DUMMYFUNCTION("""COMPUTED_VALUE"""),"Барбарисовый лимонад")</f>
        <v>Барбарисовый лимонад</v>
      </c>
      <c r="M918" s="18" t="str">
        <f>IFERROR(__xludf.DUMMYFUNCTION("""COMPUTED_VALUE"""),"Лимонад виноград вишня")</f>
        <v>Лимонад виноград вишня</v>
      </c>
      <c r="N918" s="18" t="str">
        <f>IFERROR(__xludf.DUMMYFUNCTION("""COMPUTED_VALUE"""),"Розовый лимонад")</f>
        <v>Розовый лимонад</v>
      </c>
      <c r="O918" s="18" t="str">
        <f>IFERROR(__xludf.DUMMYFUNCTION("""COMPUTED_VALUE"""),"Двойной манго")</f>
        <v>Двойной манго</v>
      </c>
      <c r="P918" s="18" t="str">
        <f>IFERROR(__xludf.DUMMYFUNCTION("""COMPUTED_VALUE"""),"Лесные ягоды ")</f>
        <v>Лесные ягоды </v>
      </c>
      <c r="Q918" s="18" t="str">
        <f>IFERROR(__xludf.DUMMYFUNCTION("""COMPUTED_VALUE"""),"Ежевика малина ")</f>
        <v>Ежевика малина </v>
      </c>
      <c r="R918" s="18" t="str">
        <f>IFERROR(__xludf.DUMMYFUNCTION("""COMPUTED_VALUE"""),"Смородиновый лимонад")</f>
        <v>Смородиновый лимонад</v>
      </c>
      <c r="S918" s="18" t="str">
        <f>IFERROR(__xludf.DUMMYFUNCTION("""COMPUTED_VALUE"""),"Кола вишня")</f>
        <v>Кола вишня</v>
      </c>
      <c r="T918" s="18" t="str">
        <f>IFERROR(__xludf.DUMMYFUNCTION("""COMPUTED_VALUE"""),"Манго арбуз")</f>
        <v>Манго арбуз</v>
      </c>
      <c r="U918" s="18" t="str">
        <f>IFERROR(__xludf.DUMMYFUNCTION("""COMPUTED_VALUE"""),"Алоэ виноград")</f>
        <v>Алоэ виноград</v>
      </c>
      <c r="V918" s="18" t="str">
        <f>IFERROR(__xludf.DUMMYFUNCTION("""COMPUTED_VALUE"""),"Банан клубника")</f>
        <v>Банан клубника</v>
      </c>
      <c r="W918" s="18" t="str">
        <f>IFERROR(__xludf.DUMMYFUNCTION("""COMPUTED_VALUE"""),"Малиновый мармелад")</f>
        <v>Малиновый мармелад</v>
      </c>
      <c r="X918" s="18" t="str">
        <f>IFERROR(__xludf.DUMMYFUNCTION("""COMPUTED_VALUE"""),"Клубника киви")</f>
        <v>Клубника киви</v>
      </c>
      <c r="Y918" s="18" t="str">
        <f>IFERROR(__xludf.DUMMYFUNCTION("""COMPUTED_VALUE"""),"Клюква лайм")</f>
        <v>Клюква лайм</v>
      </c>
      <c r="Z918" s="18" t="str">
        <f>IFERROR(__xludf.DUMMYFUNCTION("""COMPUTED_VALUE"""),"Гуава ананас")</f>
        <v>Гуава ананас</v>
      </c>
      <c r="AA918" s="18" t="str">
        <f>IFERROR(__xludf.DUMMYFUNCTION("""COMPUTED_VALUE"""),"Морс")</f>
        <v>Морс</v>
      </c>
      <c r="AB918" s="18" t="str">
        <f>IFERROR(__xludf.DUMMYFUNCTION("""COMPUTED_VALUE"""),"Красный апельсин")</f>
        <v>Красный апельсин</v>
      </c>
      <c r="AC918" s="18" t="str">
        <f>IFERROR(__xludf.DUMMYFUNCTION("""COMPUTED_VALUE"""),"Арбузная жвачка")</f>
        <v>Арбузная жвачка</v>
      </c>
      <c r="AD918" s="18" t="str">
        <f>IFERROR(__xludf.DUMMYFUNCTION("""COMPUTED_VALUE"""),"Смородина Виноград")</f>
        <v>Смородина Виноград</v>
      </c>
      <c r="AE918" s="18" t="str">
        <f>IFERROR(__xludf.DUMMYFUNCTION("""COMPUTED_VALUE"""),"Гранатовая Мармелад")</f>
        <v>Гранатовая Мармелад</v>
      </c>
      <c r="AF918" s="18" t="str">
        <f>IFERROR(__xludf.DUMMYFUNCTION("""COMPUTED_VALUE"""),"Яблоко Киви")</f>
        <v>Яблоко Киви</v>
      </c>
      <c r="AG918" s="18" t="str">
        <f>IFERROR(__xludf.DUMMYFUNCTION("""COMPUTED_VALUE"""),"Клубника Ежевика")</f>
        <v>Клубника Ежевика</v>
      </c>
      <c r="AH918" s="18" t="str">
        <f>IFERROR(__xludf.DUMMYFUNCTION("""COMPUTED_VALUE"""),"Клубничный Коктейль")</f>
        <v>Клубничный Коктейль</v>
      </c>
      <c r="AI918" s="18" t="str">
        <f>IFERROR(__xludf.DUMMYFUNCTION("""COMPUTED_VALUE"""),"Клюква Земляника ")</f>
        <v>Клюква Земляника </v>
      </c>
      <c r="AJ918" s="18" t="str">
        <f>IFERROR(__xludf.DUMMYFUNCTION("""COMPUTED_VALUE"""),"Какос Дыня")</f>
        <v>Какос Дыня</v>
      </c>
      <c r="AK918" s="18" t="str">
        <f>IFERROR(__xludf.DUMMYFUNCTION("""COMPUTED_VALUE"""),"Маракуйя мандарин")</f>
        <v>Маракуйя мандарин</v>
      </c>
      <c r="AL918" s="18" t="str">
        <f>IFERROR(__xludf.DUMMYFUNCTION("""COMPUTED_VALUE"""),"Персик кактус")</f>
        <v>Персик кактус</v>
      </c>
      <c r="AM918" s="18" t="str">
        <f>IFERROR(__xludf.DUMMYFUNCTION("""COMPUTED_VALUE"""),"Спрайт")</f>
        <v>Спрайт</v>
      </c>
      <c r="AN918" s="18" t="str">
        <f>IFERROR(__xludf.DUMMYFUNCTION("""COMPUTED_VALUE"""),"Черничная фанта")</f>
        <v>Черничная фанта</v>
      </c>
      <c r="AO918" s="18" t="str">
        <f>IFERROR(__xludf.DUMMYFUNCTION("""COMPUTED_VALUE"""),"Ягодная жвачка")</f>
        <v>Ягодная жвачка</v>
      </c>
      <c r="AP918" s="18" t="str">
        <f>IFERROR(__xludf.DUMMYFUNCTION("""COMPUTED_VALUE"""),"Ягодный энергетик")</f>
        <v>Ягодный энергетик</v>
      </c>
      <c r="AQ918" s="18" t="str">
        <f>IFERROR(__xludf.DUMMYFUNCTION("""COMPUTED_VALUE"""),"Ягодный пунш ")</f>
        <v>Ягодный пунш </v>
      </c>
      <c r="AR918" s="18" t="str">
        <f>IFERROR(__xludf.DUMMYFUNCTION("""COMPUTED_VALUE"""),"Виноградный холс")</f>
        <v>Виноградный холс</v>
      </c>
      <c r="AS918" s="18" t="str">
        <f>IFERROR(__xludf.DUMMYFUNCTION("""COMPUTED_VALUE"""),"Грейпфрут смородина")</f>
        <v>Грейпфрут смородина</v>
      </c>
      <c r="AT918" s="18" t="str">
        <f>IFERROR(__xludf.DUMMYFUNCTION("""COMPUTED_VALUE"""),"Дыня персик")</f>
        <v>Дыня персик</v>
      </c>
      <c r="AU918" s="18" t="str">
        <f>IFERROR(__xludf.DUMMYFUNCTION("""COMPUTED_VALUE"""),"Земляника виноград")</f>
        <v>Земляника виноград</v>
      </c>
      <c r="AV918" s="18" t="str">
        <f>IFERROR(__xludf.DUMMYFUNCTION("""COMPUTED_VALUE"""),"Киви маракуйя гуава")</f>
        <v>Киви маракуйя гуава</v>
      </c>
      <c r="AW918" s="18" t="str">
        <f>IFERROR(__xludf.DUMMYFUNCTION("""COMPUTED_VALUE"""),"Кислые вишнёвые червячки")</f>
        <v>Кислые вишнёвые червячки</v>
      </c>
      <c r="AX918" s="18" t="str">
        <f>IFERROR(__xludf.DUMMYFUNCTION("""COMPUTED_VALUE"""),"Кислые чернично-малиновое червячки")</f>
        <v>Кислые чернично-малиновое червячки</v>
      </c>
    </row>
    <row r="919">
      <c r="A919" s="18" t="str">
        <f>IFERROR(__xludf.DUMMYFUNCTION("""COMPUTED_VALUE"""),"Ягодный микс")</f>
        <v>Ягодный микс</v>
      </c>
      <c r="B919" s="18" t="str">
        <f>IFERROR(__xludf.DUMMYFUNCTION("""COMPUTED_VALUE"""),"Энергетик малина")</f>
        <v>Энергетик малина</v>
      </c>
      <c r="C919" s="18" t="str">
        <f>IFERROR(__xludf.DUMMYFUNCTION("""COMPUTED_VALUE"""),"Клубника арбуз")</f>
        <v>Клубника арбуз</v>
      </c>
      <c r="D919" s="18" t="str">
        <f>IFERROR(__xludf.DUMMYFUNCTION("""COMPUTED_VALUE"""),"Ежевика малина")</f>
        <v>Ежевика малина</v>
      </c>
      <c r="E919" s="18" t="str">
        <f>IFERROR(__xludf.DUMMYFUNCTION("""COMPUTED_VALUE"""),"Голубая малина виноград")</f>
        <v>Голубая малина виноград</v>
      </c>
      <c r="F919" s="18" t="str">
        <f>IFERROR(__xludf.DUMMYFUNCTION("""COMPUTED_VALUE"""),"Вишня яблоко")</f>
        <v>Вишня яблоко</v>
      </c>
      <c r="G919" s="18" t="str">
        <f>IFERROR(__xludf.DUMMYFUNCTION("""COMPUTED_VALUE"""),"Виноград лёд")</f>
        <v>Виноград лёд</v>
      </c>
      <c r="H919" s="18" t="str">
        <f>IFERROR(__xludf.DUMMYFUNCTION("""COMPUTED_VALUE"""),"Бабл гам")</f>
        <v>Бабл гам</v>
      </c>
      <c r="I919" s="18" t="str">
        <f>IFERROR(__xludf.DUMMYFUNCTION("""COMPUTED_VALUE"""),"Энергетик лайм")</f>
        <v>Энергетик лайм</v>
      </c>
      <c r="J919" s="18" t="str">
        <f>IFERROR(__xludf.DUMMYFUNCTION("""COMPUTED_VALUE"""),"Черника смородина айс")</f>
        <v>Черника смородина айс</v>
      </c>
      <c r="K919" s="18" t="str">
        <f>IFERROR(__xludf.DUMMYFUNCTION("""COMPUTED_VALUE"""),"Мохито клубничный лёд")</f>
        <v>Мохито клубничный лёд</v>
      </c>
      <c r="L919" s="18" t="str">
        <f>IFERROR(__xludf.DUMMYFUNCTION("""COMPUTED_VALUE"""),"Черная вишня лёд")</f>
        <v>Черная вишня лёд</v>
      </c>
      <c r="M919" s="18" t="str">
        <f>IFERROR(__xludf.DUMMYFUNCTION("""COMPUTED_VALUE"""),"Ананас кокос лёд")</f>
        <v>Ананас кокос лёд</v>
      </c>
      <c r="N919" s="18" t="str">
        <f>IFERROR(__xludf.DUMMYFUNCTION("""COMPUTED_VALUE"""),"Киви лёд")</f>
        <v>Киви лёд</v>
      </c>
      <c r="O919" s="18" t="str">
        <f>IFERROR(__xludf.DUMMYFUNCTION("""COMPUTED_VALUE"""),"Кислая клюква лёд")</f>
        <v>Кислая клюква лёд</v>
      </c>
      <c r="P919" s="18" t="str">
        <f>IFERROR(__xludf.DUMMYFUNCTION("""COMPUTED_VALUE"""),"Кислый скитлс лёд")</f>
        <v>Кислый скитлс лёд</v>
      </c>
      <c r="Q919" s="18" t="str">
        <f>IFERROR(__xludf.DUMMYFUNCTION("""COMPUTED_VALUE"""),"Клубника черника лёд")</f>
        <v>Клубника черника лёд</v>
      </c>
      <c r="R919" s="18" t="str">
        <f>IFERROR(__xludf.DUMMYFUNCTION("""COMPUTED_VALUE"""),"Малина смородина лёд")</f>
        <v>Малина смородина лёд</v>
      </c>
      <c r="S919" s="18" t="str">
        <f>IFERROR(__xludf.DUMMYFUNCTION("""COMPUTED_VALUE"""),"Манго лёд")</f>
        <v>Манго лёд</v>
      </c>
      <c r="T919" s="18" t="str">
        <f>IFERROR(__xludf.DUMMYFUNCTION("""COMPUTED_VALUE"""),"Малина вишня лёд")</f>
        <v>Малина вишня лёд</v>
      </c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</row>
    <row r="920">
      <c r="A920" s="18" t="str">
        <f>IFERROR(__xludf.DUMMYFUNCTION("""COMPUTED_VALUE"""),"Арбуз Малина ")</f>
        <v>Арбуз Малина </v>
      </c>
      <c r="B920" s="18" t="str">
        <f>IFERROR(__xludf.DUMMYFUNCTION("""COMPUTED_VALUE"""),"Банан Кокос ")</f>
        <v>Банан Кокос </v>
      </c>
      <c r="C920" s="18" t="str">
        <f>IFERROR(__xludf.DUMMYFUNCTION("""COMPUTED_VALUE"""),"Барбарисовый Энергетик ")</f>
        <v>Барбарисовый Энергетик </v>
      </c>
      <c r="D920" s="18" t="str">
        <f>IFERROR(__xludf.DUMMYFUNCTION("""COMPUTED_VALUE"""),"Виноградный Энергетик")</f>
        <v>Виноградный Энергетик</v>
      </c>
      <c r="E920" s="18" t="str">
        <f>IFERROR(__xludf.DUMMYFUNCTION("""COMPUTED_VALUE"""),"Гранат Клубника ")</f>
        <v>Гранат Клубника </v>
      </c>
      <c r="F920" s="18" t="str">
        <f>IFERROR(__xludf.DUMMYFUNCTION("""COMPUTED_VALUE"""),"Гранат Смородина ")</f>
        <v>Гранат Смородина </v>
      </c>
      <c r="G920" s="18" t="str">
        <f>IFERROR(__xludf.DUMMYFUNCTION("""COMPUTED_VALUE"""),"Грейпфрутовый Швепс ")</f>
        <v>Грейпфрутовый Швепс </v>
      </c>
      <c r="H920" s="18" t="str">
        <f>IFERROR(__xludf.DUMMYFUNCTION("""COMPUTED_VALUE"""),"Земляника Драгонфрут ")</f>
        <v>Земляника Драгонфрут </v>
      </c>
      <c r="I920" s="18" t="str">
        <f>IFERROR(__xludf.DUMMYFUNCTION("""COMPUTED_VALUE"""),"Киви Личи ")</f>
        <v>Киви Личи </v>
      </c>
      <c r="J920" s="18" t="str">
        <f>IFERROR(__xludf.DUMMYFUNCTION("""COMPUTED_VALUE"""),"Киви Маракуйя Гуава ")</f>
        <v>Киви Маракуйя Гуава </v>
      </c>
      <c r="K920" s="18" t="str">
        <f>IFERROR(__xludf.DUMMYFUNCTION("""COMPUTED_VALUE"""),"Клубника Банан ")</f>
        <v>Клубника Банан </v>
      </c>
      <c r="L920" s="18" t="str">
        <f>IFERROR(__xludf.DUMMYFUNCTION("""COMPUTED_VALUE"""),"Клубника Вишня ")</f>
        <v>Клубника Вишня </v>
      </c>
      <c r="M920" s="18" t="str">
        <f>IFERROR(__xludf.DUMMYFUNCTION("""COMPUTED_VALUE"""),"Клубника Земляника ")</f>
        <v>Клубника Земляника </v>
      </c>
      <c r="N920" s="18" t="str">
        <f>IFERROR(__xludf.DUMMYFUNCTION("""COMPUTED_VALUE"""),"Клубничный Мохито ")</f>
        <v>Клубничный Мохито </v>
      </c>
      <c r="O920" s="18" t="str">
        <f>IFERROR(__xludf.DUMMYFUNCTION("""COMPUTED_VALUE"""),"Манго Грейпфрут ")</f>
        <v>Манго Грейпфрут </v>
      </c>
      <c r="P920" s="18" t="str">
        <f>IFERROR(__xludf.DUMMYFUNCTION("""COMPUTED_VALUE"""),"Манго Персик Личи ")</f>
        <v>Манго Персик Личи </v>
      </c>
      <c r="Q920" s="18" t="str">
        <f>IFERROR(__xludf.DUMMYFUNCTION("""COMPUTED_VALUE"""),"Персик Бабл Гам ")</f>
        <v>Персик Бабл Гам </v>
      </c>
      <c r="R920" s="18" t="str">
        <f>IFERROR(__xludf.DUMMYFUNCTION("""COMPUTED_VALUE"""),"Садовые Ягоды ")</f>
        <v>Садовые Ягоды </v>
      </c>
      <c r="S920" s="18" t="str">
        <f>IFERROR(__xludf.DUMMYFUNCTION("""COMPUTED_VALUE"""),"Скитлс Лимон Лайм 2")</f>
        <v>Скитлс Лимон Лайм 2</v>
      </c>
      <c r="T920" s="18" t="str">
        <f>IFERROR(__xludf.DUMMYFUNCTION("""COMPUTED_VALUE"""),"Смородина Мармелад 1")</f>
        <v>Смородина Мармелад 1</v>
      </c>
      <c r="U920" s="18" t="str">
        <f>IFERROR(__xludf.DUMMYFUNCTION("""COMPUTED_VALUE"""),"Темная Вишня 1")</f>
        <v>Темная Вишня 1</v>
      </c>
      <c r="V920" s="18" t="str">
        <f>IFERROR(__xludf.DUMMYFUNCTION("""COMPUTED_VALUE"""),"Фруктовые Пластинки 1")</f>
        <v>Фруктовые Пластинки 1</v>
      </c>
      <c r="W920" s="18" t="str">
        <f>IFERROR(__xludf.DUMMYFUNCTION("""COMPUTED_VALUE"""),"Черника Ежевика 1")</f>
        <v>Черника Ежевика 1</v>
      </c>
      <c r="X920" s="18" t="str">
        <f>IFERROR(__xludf.DUMMYFUNCTION("""COMPUTED_VALUE"""),"Черника Малина 1")</f>
        <v>Черника Малина 1</v>
      </c>
      <c r="Y920" s="18" t="str">
        <f>IFERROR(__xludf.DUMMYFUNCTION("""COMPUTED_VALUE"""),"Черника Мята 2")</f>
        <v>Черника Мята 2</v>
      </c>
      <c r="Z920" s="18" t="str">
        <f>IFERROR(__xludf.DUMMYFUNCTION("""COMPUTED_VALUE"""),"Яблоко Виноград 2")</f>
        <v>Яблоко Виноград 2</v>
      </c>
      <c r="AA920" s="18" t="str">
        <f>IFERROR(__xludf.DUMMYFUNCTION("""COMPUTED_VALUE"""),"Яблоко Малина 4")</f>
        <v>Яблоко Малина 4</v>
      </c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</row>
    <row r="921">
      <c r="A921" s="18" t="str">
        <f>IFERROR(__xludf.DUMMYFUNCTION("""COMPUTED_VALUE"""),"Ягодный микс")</f>
        <v>Ягодный микс</v>
      </c>
      <c r="B921" s="18" t="str">
        <f>IFERROR(__xludf.DUMMYFUNCTION("""COMPUTED_VALUE"""),"Энергетик малина")</f>
        <v>Энергетик малина</v>
      </c>
      <c r="C921" s="18" t="str">
        <f>IFERROR(__xludf.DUMMYFUNCTION("""COMPUTED_VALUE"""),"Клубника арбуз")</f>
        <v>Клубника арбуз</v>
      </c>
      <c r="D921" s="18" t="str">
        <f>IFERROR(__xludf.DUMMYFUNCTION("""COMPUTED_VALUE"""),"Ежевика малина")</f>
        <v>Ежевика малина</v>
      </c>
      <c r="E921" s="18" t="str">
        <f>IFERROR(__xludf.DUMMYFUNCTION("""COMPUTED_VALUE"""),"Голубая малина виноград")</f>
        <v>Голубая малина виноград</v>
      </c>
      <c r="F921" s="18" t="str">
        <f>IFERROR(__xludf.DUMMYFUNCTION("""COMPUTED_VALUE"""),"Вишня яблоко")</f>
        <v>Вишня яблоко</v>
      </c>
      <c r="G921" s="18" t="str">
        <f>IFERROR(__xludf.DUMMYFUNCTION("""COMPUTED_VALUE"""),"Виноград лёд")</f>
        <v>Виноград лёд</v>
      </c>
      <c r="H921" s="18" t="str">
        <f>IFERROR(__xludf.DUMMYFUNCTION("""COMPUTED_VALUE"""),"Бабл гам")</f>
        <v>Бабл гам</v>
      </c>
      <c r="I921" s="18" t="str">
        <f>IFERROR(__xludf.DUMMYFUNCTION("""COMPUTED_VALUE"""),"Энергетик лайм")</f>
        <v>Энергетик лайм</v>
      </c>
      <c r="J921" s="18" t="str">
        <f>IFERROR(__xludf.DUMMYFUNCTION("""COMPUTED_VALUE"""),"Черника смородина айс")</f>
        <v>Черника смородина айс</v>
      </c>
      <c r="K921" s="18" t="str">
        <f>IFERROR(__xludf.DUMMYFUNCTION("""COMPUTED_VALUE"""),"Мохито клубничный лёд")</f>
        <v>Мохито клубничный лёд</v>
      </c>
      <c r="L921" s="18" t="str">
        <f>IFERROR(__xludf.DUMMYFUNCTION("""COMPUTED_VALUE"""),"Черная вишня лёд")</f>
        <v>Черная вишня лёд</v>
      </c>
      <c r="M921" s="18" t="str">
        <f>IFERROR(__xludf.DUMMYFUNCTION("""COMPUTED_VALUE"""),"Ананас кокос лёд")</f>
        <v>Ананас кокос лёд</v>
      </c>
      <c r="N921" s="18" t="str">
        <f>IFERROR(__xludf.DUMMYFUNCTION("""COMPUTED_VALUE"""),"Киви лёд")</f>
        <v>Киви лёд</v>
      </c>
      <c r="O921" s="18" t="str">
        <f>IFERROR(__xludf.DUMMYFUNCTION("""COMPUTED_VALUE"""),"Кислая клюква лёд")</f>
        <v>Кислая клюква лёд</v>
      </c>
      <c r="P921" s="18" t="str">
        <f>IFERROR(__xludf.DUMMYFUNCTION("""COMPUTED_VALUE"""),"Кислый скитлс лёд")</f>
        <v>Кислый скитлс лёд</v>
      </c>
      <c r="Q921" s="18" t="str">
        <f>IFERROR(__xludf.DUMMYFUNCTION("""COMPUTED_VALUE"""),"Клубника черника лёд")</f>
        <v>Клубника черника лёд</v>
      </c>
      <c r="R921" s="18" t="str">
        <f>IFERROR(__xludf.DUMMYFUNCTION("""COMPUTED_VALUE"""),"Малина смородина лёд")</f>
        <v>Малина смородина лёд</v>
      </c>
      <c r="S921" s="18" t="str">
        <f>IFERROR(__xludf.DUMMYFUNCTION("""COMPUTED_VALUE"""),"Манго лёд")</f>
        <v>Манго лёд</v>
      </c>
      <c r="T921" s="18" t="str">
        <f>IFERROR(__xludf.DUMMYFUNCTION("""COMPUTED_VALUE"""),"Малина вишня лёд")</f>
        <v>Малина вишня лёд</v>
      </c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</row>
    <row r="922">
      <c r="A922" s="18" t="str">
        <f>IFERROR(__xludf.DUMMYFUNCTION("""COMPUTED_VALUE"""),"кислая земляника")</f>
        <v>кислая земляника</v>
      </c>
      <c r="B922" s="18" t="str">
        <f>IFERROR(__xludf.DUMMYFUNCTION("""COMPUTED_VALUE"""),"кислая фанта с черникой")</f>
        <v>кислая фанта с черникой</v>
      </c>
      <c r="C922" s="18" t="str">
        <f>IFERROR(__xludf.DUMMYFUNCTION("""COMPUTED_VALUE"""),"кислое харибо с колой и черешней")</f>
        <v>кислое харибо с колой и черешней</v>
      </c>
      <c r="D922" s="18" t="str">
        <f>IFERROR(__xludf.DUMMYFUNCTION("""COMPUTED_VALUE"""),"кислое яблочно клубничная шипучка")</f>
        <v>кислое яблочно клубничная шипучка</v>
      </c>
      <c r="E922" s="18" t="str">
        <f>IFERROR(__xludf.DUMMYFUNCTION("""COMPUTED_VALUE"""),"кислые желатинки маракуйя ананас")</f>
        <v>кислые желатинки маракуйя ананас</v>
      </c>
      <c r="F922" s="18" t="str">
        <f>IFERROR(__xludf.DUMMYFUNCTION("""COMPUTED_VALUE"""),"кислые ленточки маракуя манго")</f>
        <v>кислые ленточки маракуя манго</v>
      </c>
      <c r="G922" s="18" t="str">
        <f>IFERROR(__xludf.DUMMYFUNCTION("""COMPUTED_VALUE"""),"кислые мармеладные ягоды")</f>
        <v>кислые мармеладные ягоды</v>
      </c>
      <c r="H922" s="18" t="str">
        <f>IFERROR(__xludf.DUMMYFUNCTION("""COMPUTED_VALUE"""),"кислый виноград лайм")</f>
        <v>кислый виноград лайм</v>
      </c>
      <c r="I922" s="18" t="str">
        <f>IFERROR(__xludf.DUMMYFUNCTION("""COMPUTED_VALUE"""),"кислый грейпфрут с вишней")</f>
        <v>кислый грейпфрут с вишней</v>
      </c>
      <c r="J922" s="18" t="str">
        <f>IFERROR(__xludf.DUMMYFUNCTION("""COMPUTED_VALUE"""),"кислый леденец виноград киви яблоко")</f>
        <v>кислый леденец виноград киви яблоко</v>
      </c>
      <c r="K922" s="18" t="str">
        <f>IFERROR(__xludf.DUMMYFUNCTION("""COMPUTED_VALUE"""),"кислый лимонад арбуз лайм малина")</f>
        <v>кислый лимонад арбуз лайм малина</v>
      </c>
      <c r="L922" s="18" t="str">
        <f>IFERROR(__xludf.DUMMYFUNCTION("""COMPUTED_VALUE"""),"кислый персик клубника")</f>
        <v>кислый персик клубника</v>
      </c>
      <c r="M922" s="18" t="str">
        <f>IFERROR(__xludf.DUMMYFUNCTION("""COMPUTED_VALUE"""),"кислый яблочно лимонные колечки")</f>
        <v>кислый яблочно лимонные колечки</v>
      </c>
      <c r="N922" s="18" t="str">
        <f>IFERROR(__xludf.DUMMYFUNCTION("""COMPUTED_VALUE"""),"фанта апельсин с кислой малиной")</f>
        <v>фанта апельсин с кислой малиной</v>
      </c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</row>
    <row r="923">
      <c r="A923" s="18" t="str">
        <f>IFERROR(__xludf.DUMMYFUNCTION("""COMPUTED_VALUE"""),"Смородина холс")</f>
        <v>Смородина холс</v>
      </c>
      <c r="B923" s="18" t="str">
        <f>IFERROR(__xludf.DUMMYFUNCTION("""COMPUTED_VALUE"""),"Тропические фрукты")</f>
        <v>Тропические фрукты</v>
      </c>
      <c r="C923" s="18" t="str">
        <f>IFERROR(__xludf.DUMMYFUNCTION("""COMPUTED_VALUE"""),"Черничная конфета")</f>
        <v>Черничная конфета</v>
      </c>
      <c r="D923" s="18" t="str">
        <f>IFERROR(__xludf.DUMMYFUNCTION("""COMPUTED_VALUE"""),"Яблоко вишня")</f>
        <v>Яблоко вишня</v>
      </c>
      <c r="E923" s="18" t="str">
        <f>IFERROR(__xludf.DUMMYFUNCTION("""COMPUTED_VALUE"""),"Виноград мята")</f>
        <v>Виноград мята</v>
      </c>
      <c r="F923" s="18" t="str">
        <f>IFERROR(__xludf.DUMMYFUNCTION("""COMPUTED_VALUE"""),"Виноград холс")</f>
        <v>Виноград холс</v>
      </c>
      <c r="G923" s="18" t="str">
        <f>IFERROR(__xludf.DUMMYFUNCTION("""COMPUTED_VALUE"""),"Грейпфрутовый лимонад")</f>
        <v>Грейпфрутовый лимонад</v>
      </c>
      <c r="H923" s="18" t="str">
        <f>IFERROR(__xludf.DUMMYFUNCTION("""COMPUTED_VALUE"""),"Дыня банан")</f>
        <v>Дыня банан</v>
      </c>
      <c r="I923" s="18" t="str">
        <f>IFERROR(__xludf.DUMMYFUNCTION("""COMPUTED_VALUE"""),"Ежевичный лимонад")</f>
        <v>Ежевичный лимонад</v>
      </c>
      <c r="J923" s="18" t="str">
        <f>IFERROR(__xludf.DUMMYFUNCTION("""COMPUTED_VALUE"""),"Земляничная конфета ")</f>
        <v>Земляничная конфета </v>
      </c>
      <c r="K923" s="18" t="str">
        <f>IFERROR(__xludf.DUMMYFUNCTION("""COMPUTED_VALUE"""),"Ананас манго ")</f>
        <v>Ананас манго </v>
      </c>
      <c r="L923" s="18" t="str">
        <f>IFERROR(__xludf.DUMMYFUNCTION("""COMPUTED_VALUE"""),"Жвачка черника мята ")</f>
        <v>Жвачка черника мята </v>
      </c>
      <c r="M923" s="18" t="str">
        <f>IFERROR(__xludf.DUMMYFUNCTION("""COMPUTED_VALUE"""),"Зеленый манго")</f>
        <v>Зеленый манго</v>
      </c>
      <c r="N923" s="18" t="str">
        <f>IFERROR(__xludf.DUMMYFUNCTION("""COMPUTED_VALUE"""),"Клюква брусника")</f>
        <v>Клюква брусника</v>
      </c>
      <c r="O923" s="18" t="str">
        <f>IFERROR(__xludf.DUMMYFUNCTION("""COMPUTED_VALUE"""),"Апельсин ")</f>
        <v>Апельсин </v>
      </c>
      <c r="P923" s="18" t="str">
        <f>IFERROR(__xludf.DUMMYFUNCTION("""COMPUTED_VALUE"""),"Кокос малина")</f>
        <v>Кокос малина</v>
      </c>
      <c r="Q923" s="18" t="str">
        <f>IFERROR(__xludf.DUMMYFUNCTION("""COMPUTED_VALUE"""),"Лимонные черви")</f>
        <v>Лимонные черви</v>
      </c>
      <c r="R923" s="18" t="str">
        <f>IFERROR(__xludf.DUMMYFUNCTION("""COMPUTED_VALUE"""),"Малиновый лимонад")</f>
        <v>Малиновый лимонад</v>
      </c>
      <c r="S923" s="18" t="str">
        <f>IFERROR(__xludf.DUMMYFUNCTION("""COMPUTED_VALUE"""),"Смородина малина")</f>
        <v>Смородина малина</v>
      </c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</row>
    <row r="924">
      <c r="A924" s="18" t="str">
        <f>IFERROR(__xludf.DUMMYFUNCTION("""COMPUTED_VALUE"""),"Смородина холс")</f>
        <v>Смородина холс</v>
      </c>
      <c r="B924" s="18" t="str">
        <f>IFERROR(__xludf.DUMMYFUNCTION("""COMPUTED_VALUE"""),"Тропические фрукты")</f>
        <v>Тропические фрукты</v>
      </c>
      <c r="C924" s="18" t="str">
        <f>IFERROR(__xludf.DUMMYFUNCTION("""COMPUTED_VALUE"""),"Черничная конфета")</f>
        <v>Черничная конфета</v>
      </c>
      <c r="D924" s="18" t="str">
        <f>IFERROR(__xludf.DUMMYFUNCTION("""COMPUTED_VALUE"""),"Яблоко вишня")</f>
        <v>Яблоко вишня</v>
      </c>
      <c r="E924" s="18" t="str">
        <f>IFERROR(__xludf.DUMMYFUNCTION("""COMPUTED_VALUE"""),"Виноград мята")</f>
        <v>Виноград мята</v>
      </c>
      <c r="F924" s="18" t="str">
        <f>IFERROR(__xludf.DUMMYFUNCTION("""COMPUTED_VALUE"""),"Виноград холс")</f>
        <v>Виноград холс</v>
      </c>
      <c r="G924" s="18" t="str">
        <f>IFERROR(__xludf.DUMMYFUNCTION("""COMPUTED_VALUE"""),"Грейпфрутовый лимонад")</f>
        <v>Грейпфрутовый лимонад</v>
      </c>
      <c r="H924" s="18" t="str">
        <f>IFERROR(__xludf.DUMMYFUNCTION("""COMPUTED_VALUE"""),"Дыня банан")</f>
        <v>Дыня банан</v>
      </c>
      <c r="I924" s="18" t="str">
        <f>IFERROR(__xludf.DUMMYFUNCTION("""COMPUTED_VALUE"""),"Ежевичный лимонад")</f>
        <v>Ежевичный лимонад</v>
      </c>
      <c r="J924" s="18" t="str">
        <f>IFERROR(__xludf.DUMMYFUNCTION("""COMPUTED_VALUE"""),"Земляничная конфета ")</f>
        <v>Земляничная конфета </v>
      </c>
      <c r="K924" s="18" t="str">
        <f>IFERROR(__xludf.DUMMYFUNCTION("""COMPUTED_VALUE"""),"Ананас манго ")</f>
        <v>Ананас манго </v>
      </c>
      <c r="L924" s="18" t="str">
        <f>IFERROR(__xludf.DUMMYFUNCTION("""COMPUTED_VALUE"""),"Жвачка черника мята ")</f>
        <v>Жвачка черника мята </v>
      </c>
      <c r="M924" s="18" t="str">
        <f>IFERROR(__xludf.DUMMYFUNCTION("""COMPUTED_VALUE"""),"Зеленый манго")</f>
        <v>Зеленый манго</v>
      </c>
      <c r="N924" s="18" t="str">
        <f>IFERROR(__xludf.DUMMYFUNCTION("""COMPUTED_VALUE"""),"Клюква брусника")</f>
        <v>Клюква брусника</v>
      </c>
      <c r="O924" s="18" t="str">
        <f>IFERROR(__xludf.DUMMYFUNCTION("""COMPUTED_VALUE"""),"Апельсин ")</f>
        <v>Апельсин </v>
      </c>
      <c r="P924" s="18" t="str">
        <f>IFERROR(__xludf.DUMMYFUNCTION("""COMPUTED_VALUE"""),"Кокос малина")</f>
        <v>Кокос малина</v>
      </c>
      <c r="Q924" s="18" t="str">
        <f>IFERROR(__xludf.DUMMYFUNCTION("""COMPUTED_VALUE"""),"Лимонные черви")</f>
        <v>Лимонные черви</v>
      </c>
      <c r="R924" s="18" t="str">
        <f>IFERROR(__xludf.DUMMYFUNCTION("""COMPUTED_VALUE"""),"Малиновый лимонад")</f>
        <v>Малиновый лимонад</v>
      </c>
      <c r="S924" s="18" t="str">
        <f>IFERROR(__xludf.DUMMYFUNCTION("""COMPUTED_VALUE"""),"Смородина малина")</f>
        <v>Смородина малина</v>
      </c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</row>
    <row r="925">
      <c r="A925" s="18" t="str">
        <f>IFERROR(__xludf.DUMMYFUNCTION("""COMPUTED_VALUE"""),"Кислый малиново-грейпфрутовый швепс")</f>
        <v>Кислый малиново-грейпфрутовый швепс</v>
      </c>
      <c r="B925" s="18" t="str">
        <f>IFERROR(__xludf.DUMMYFUNCTION("""COMPUTED_VALUE"""),"Ананас апельсин")</f>
        <v>Ананас апельсин</v>
      </c>
      <c r="C925" s="18" t="str">
        <f>IFERROR(__xludf.DUMMYFUNCTION("""COMPUTED_VALUE"""),"Пинаколада")</f>
        <v>Пинаколада</v>
      </c>
      <c r="D925" s="18" t="str">
        <f>IFERROR(__xludf.DUMMYFUNCTION("""COMPUTED_VALUE"""),"Мятный бабл гам")</f>
        <v>Мятный бабл гам</v>
      </c>
      <c r="E925" s="18" t="str">
        <f>IFERROR(__xludf.DUMMYFUNCTION("""COMPUTED_VALUE"""),"Мянго драгонфрут")</f>
        <v>Мянго драгонфрут</v>
      </c>
      <c r="F925" s="18" t="str">
        <f>IFERROR(__xludf.DUMMYFUNCTION("""COMPUTED_VALUE"""),"Клубничная фанта")</f>
        <v>Клубничная фанта</v>
      </c>
      <c r="G925" s="18" t="str">
        <f>IFERROR(__xludf.DUMMYFUNCTION("""COMPUTED_VALUE"""),"Клубничная арбуз")</f>
        <v>Клубничная арбуз</v>
      </c>
      <c r="H925" s="18" t="str">
        <f>IFERROR(__xludf.DUMMYFUNCTION("""COMPUTED_VALUE"""),"Кислый скитлс")</f>
        <v>Кислый скитлс</v>
      </c>
      <c r="I925" s="18" t="str">
        <f>IFERROR(__xludf.DUMMYFUNCTION("""COMPUTED_VALUE"""),"Кислый лайм арбуз")</f>
        <v>Кислый лайм арбуз</v>
      </c>
      <c r="J925" s="18" t="str">
        <f>IFERROR(__xludf.DUMMYFUNCTION("""COMPUTED_VALUE"""),"Тропический банан")</f>
        <v>Тропический банан</v>
      </c>
      <c r="K925" s="18" t="str">
        <f>IFERROR(__xludf.DUMMYFUNCTION("""COMPUTED_VALUE"""),"Яблочный энергетик")</f>
        <v>Яблочный энергетик</v>
      </c>
      <c r="L925" s="18" t="str">
        <f>IFERROR(__xludf.DUMMYFUNCTION("""COMPUTED_VALUE"""),"Барбарисовый лимонад")</f>
        <v>Барбарисовый лимонад</v>
      </c>
      <c r="M925" s="18" t="str">
        <f>IFERROR(__xludf.DUMMYFUNCTION("""COMPUTED_VALUE"""),"Лимонад виноград вишня")</f>
        <v>Лимонад виноград вишня</v>
      </c>
      <c r="N925" s="18" t="str">
        <f>IFERROR(__xludf.DUMMYFUNCTION("""COMPUTED_VALUE"""),"Розовый лимонад")</f>
        <v>Розовый лимонад</v>
      </c>
      <c r="O925" s="18" t="str">
        <f>IFERROR(__xludf.DUMMYFUNCTION("""COMPUTED_VALUE"""),"Двойной манго")</f>
        <v>Двойной манго</v>
      </c>
      <c r="P925" s="18" t="str">
        <f>IFERROR(__xludf.DUMMYFUNCTION("""COMPUTED_VALUE"""),"Лесные ягоды ")</f>
        <v>Лесные ягоды </v>
      </c>
      <c r="Q925" s="18" t="str">
        <f>IFERROR(__xludf.DUMMYFUNCTION("""COMPUTED_VALUE"""),"Ежевика малина ")</f>
        <v>Ежевика малина </v>
      </c>
      <c r="R925" s="18" t="str">
        <f>IFERROR(__xludf.DUMMYFUNCTION("""COMPUTED_VALUE"""),"Смородиновый лимонад")</f>
        <v>Смородиновый лимонад</v>
      </c>
      <c r="S925" s="18" t="str">
        <f>IFERROR(__xludf.DUMMYFUNCTION("""COMPUTED_VALUE"""),"Кола вишня")</f>
        <v>Кола вишня</v>
      </c>
      <c r="T925" s="18" t="str">
        <f>IFERROR(__xludf.DUMMYFUNCTION("""COMPUTED_VALUE"""),"Манго арбуз")</f>
        <v>Манго арбуз</v>
      </c>
      <c r="U925" s="18" t="str">
        <f>IFERROR(__xludf.DUMMYFUNCTION("""COMPUTED_VALUE"""),"Алоэ виноград")</f>
        <v>Алоэ виноград</v>
      </c>
      <c r="V925" s="18" t="str">
        <f>IFERROR(__xludf.DUMMYFUNCTION("""COMPUTED_VALUE"""),"Банан клубника")</f>
        <v>Банан клубника</v>
      </c>
      <c r="W925" s="18" t="str">
        <f>IFERROR(__xludf.DUMMYFUNCTION("""COMPUTED_VALUE"""),"Малиновый мармелад")</f>
        <v>Малиновый мармелад</v>
      </c>
      <c r="X925" s="18" t="str">
        <f>IFERROR(__xludf.DUMMYFUNCTION("""COMPUTED_VALUE"""),"Клубника киви")</f>
        <v>Клубника киви</v>
      </c>
      <c r="Y925" s="18" t="str">
        <f>IFERROR(__xludf.DUMMYFUNCTION("""COMPUTED_VALUE"""),"Клюква лайм")</f>
        <v>Клюква лайм</v>
      </c>
      <c r="Z925" s="18" t="str">
        <f>IFERROR(__xludf.DUMMYFUNCTION("""COMPUTED_VALUE"""),"Гуава ананас")</f>
        <v>Гуава ананас</v>
      </c>
      <c r="AA925" s="18" t="str">
        <f>IFERROR(__xludf.DUMMYFUNCTION("""COMPUTED_VALUE"""),"Морс")</f>
        <v>Морс</v>
      </c>
      <c r="AB925" s="18" t="str">
        <f>IFERROR(__xludf.DUMMYFUNCTION("""COMPUTED_VALUE"""),"Красный апельсин")</f>
        <v>Красный апельсин</v>
      </c>
      <c r="AC925" s="18" t="str">
        <f>IFERROR(__xludf.DUMMYFUNCTION("""COMPUTED_VALUE"""),"Арбузная жвачка")</f>
        <v>Арбузная жвачка</v>
      </c>
      <c r="AD925" s="18" t="str">
        <f>IFERROR(__xludf.DUMMYFUNCTION("""COMPUTED_VALUE"""),"Смородина Виноград")</f>
        <v>Смородина Виноград</v>
      </c>
      <c r="AE925" s="18" t="str">
        <f>IFERROR(__xludf.DUMMYFUNCTION("""COMPUTED_VALUE"""),"Гранатовая Мармелад")</f>
        <v>Гранатовая Мармелад</v>
      </c>
      <c r="AF925" s="18" t="str">
        <f>IFERROR(__xludf.DUMMYFUNCTION("""COMPUTED_VALUE"""),"Яблоко Киви")</f>
        <v>Яблоко Киви</v>
      </c>
      <c r="AG925" s="18" t="str">
        <f>IFERROR(__xludf.DUMMYFUNCTION("""COMPUTED_VALUE"""),"Клубника Ежевика")</f>
        <v>Клубника Ежевика</v>
      </c>
      <c r="AH925" s="18" t="str">
        <f>IFERROR(__xludf.DUMMYFUNCTION("""COMPUTED_VALUE"""),"Клубничный Коктейль")</f>
        <v>Клубничный Коктейль</v>
      </c>
      <c r="AI925" s="18" t="str">
        <f>IFERROR(__xludf.DUMMYFUNCTION("""COMPUTED_VALUE"""),"Клюква Земляника ")</f>
        <v>Клюква Земляника </v>
      </c>
      <c r="AJ925" s="18" t="str">
        <f>IFERROR(__xludf.DUMMYFUNCTION("""COMPUTED_VALUE"""),"Какос Дыня")</f>
        <v>Какос Дыня</v>
      </c>
      <c r="AK925" s="18" t="str">
        <f>IFERROR(__xludf.DUMMYFUNCTION("""COMPUTED_VALUE"""),"Маракуйя мандарин")</f>
        <v>Маракуйя мандарин</v>
      </c>
      <c r="AL925" s="18" t="str">
        <f>IFERROR(__xludf.DUMMYFUNCTION("""COMPUTED_VALUE"""),"Персик кактус")</f>
        <v>Персик кактус</v>
      </c>
      <c r="AM925" s="18" t="str">
        <f>IFERROR(__xludf.DUMMYFUNCTION("""COMPUTED_VALUE"""),"Спрайт")</f>
        <v>Спрайт</v>
      </c>
      <c r="AN925" s="18" t="str">
        <f>IFERROR(__xludf.DUMMYFUNCTION("""COMPUTED_VALUE"""),"Черничная фанта")</f>
        <v>Черничная фанта</v>
      </c>
      <c r="AO925" s="18" t="str">
        <f>IFERROR(__xludf.DUMMYFUNCTION("""COMPUTED_VALUE"""),"Ягодная жвачка")</f>
        <v>Ягодная жвачка</v>
      </c>
      <c r="AP925" s="18" t="str">
        <f>IFERROR(__xludf.DUMMYFUNCTION("""COMPUTED_VALUE"""),"Ягодный энергетик")</f>
        <v>Ягодный энергетик</v>
      </c>
      <c r="AQ925" s="18" t="str">
        <f>IFERROR(__xludf.DUMMYFUNCTION("""COMPUTED_VALUE"""),"Ягодный пунш ")</f>
        <v>Ягодный пунш </v>
      </c>
      <c r="AR925" s="18" t="str">
        <f>IFERROR(__xludf.DUMMYFUNCTION("""COMPUTED_VALUE"""),"Виноградный холс")</f>
        <v>Виноградный холс</v>
      </c>
      <c r="AS925" s="18" t="str">
        <f>IFERROR(__xludf.DUMMYFUNCTION("""COMPUTED_VALUE"""),"Грейпфрут смородина")</f>
        <v>Грейпфрут смородина</v>
      </c>
      <c r="AT925" s="18" t="str">
        <f>IFERROR(__xludf.DUMMYFUNCTION("""COMPUTED_VALUE"""),"Дыня персик")</f>
        <v>Дыня персик</v>
      </c>
      <c r="AU925" s="18" t="str">
        <f>IFERROR(__xludf.DUMMYFUNCTION("""COMPUTED_VALUE"""),"Земляника виноград")</f>
        <v>Земляника виноград</v>
      </c>
      <c r="AV925" s="18" t="str">
        <f>IFERROR(__xludf.DUMMYFUNCTION("""COMPUTED_VALUE"""),"Киви маракуйя гуава")</f>
        <v>Киви маракуйя гуава</v>
      </c>
      <c r="AW925" s="18" t="str">
        <f>IFERROR(__xludf.DUMMYFUNCTION("""COMPUTED_VALUE"""),"Кислые вишнёвые червячки")</f>
        <v>Кислые вишнёвые червячки</v>
      </c>
      <c r="AX925" s="18" t="str">
        <f>IFERROR(__xludf.DUMMYFUNCTION("""COMPUTED_VALUE"""),"Кислые чернично-малиновое червячки")</f>
        <v>Кислые чернично-малиновое червячки</v>
      </c>
    </row>
    <row r="926">
      <c r="A926" s="18" t="str">
        <f>IFERROR(__xludf.DUMMYFUNCTION("""COMPUTED_VALUE"""),"0.4")</f>
        <v>0.4</v>
      </c>
      <c r="B926" s="18" t="str">
        <f>IFERROR(__xludf.DUMMYFUNCTION("""COMPUTED_VALUE"""),"0.6")</f>
        <v>0.6</v>
      </c>
      <c r="C926" s="18" t="str">
        <f>IFERROR(__xludf.DUMMYFUNCTION("""COMPUTED_VALUE"""),"0.7")</f>
        <v>0.7</v>
      </c>
      <c r="D926" s="18" t="str">
        <f>IFERROR(__xludf.DUMMYFUNCTION("""COMPUTED_VALUE"""),"0.8")</f>
        <v>0.8</v>
      </c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</row>
    <row r="927">
      <c r="A927" s="18" t="str">
        <f>IFERROR(__xludf.DUMMYFUNCTION("""COMPUTED_VALUE"""),"Кислый малиново-грейпфрутовый швепс")</f>
        <v>Кислый малиново-грейпфрутовый швепс</v>
      </c>
      <c r="B927" s="18" t="str">
        <f>IFERROR(__xludf.DUMMYFUNCTION("""COMPUTED_VALUE"""),"Ананас апельсин")</f>
        <v>Ананас апельсин</v>
      </c>
      <c r="C927" s="18" t="str">
        <f>IFERROR(__xludf.DUMMYFUNCTION("""COMPUTED_VALUE"""),"Пинаколада")</f>
        <v>Пинаколада</v>
      </c>
      <c r="D927" s="18" t="str">
        <f>IFERROR(__xludf.DUMMYFUNCTION("""COMPUTED_VALUE"""),"Мятный бабл гам")</f>
        <v>Мятный бабл гам</v>
      </c>
      <c r="E927" s="18" t="str">
        <f>IFERROR(__xludf.DUMMYFUNCTION("""COMPUTED_VALUE"""),"Мянго драгонфрут")</f>
        <v>Мянго драгонфрут</v>
      </c>
      <c r="F927" s="18" t="str">
        <f>IFERROR(__xludf.DUMMYFUNCTION("""COMPUTED_VALUE"""),"Клубничная фанта")</f>
        <v>Клубничная фанта</v>
      </c>
      <c r="G927" s="18" t="str">
        <f>IFERROR(__xludf.DUMMYFUNCTION("""COMPUTED_VALUE"""),"Клубничная арбуз")</f>
        <v>Клубничная арбуз</v>
      </c>
      <c r="H927" s="18" t="str">
        <f>IFERROR(__xludf.DUMMYFUNCTION("""COMPUTED_VALUE"""),"Кислый скитлс")</f>
        <v>Кислый скитлс</v>
      </c>
      <c r="I927" s="18" t="str">
        <f>IFERROR(__xludf.DUMMYFUNCTION("""COMPUTED_VALUE"""),"Кислый лайм арбуз")</f>
        <v>Кислый лайм арбуз</v>
      </c>
      <c r="J927" s="18" t="str">
        <f>IFERROR(__xludf.DUMMYFUNCTION("""COMPUTED_VALUE"""),"Тропический банан")</f>
        <v>Тропический банан</v>
      </c>
      <c r="K927" s="18" t="str">
        <f>IFERROR(__xludf.DUMMYFUNCTION("""COMPUTED_VALUE"""),"Яблочный энергетик")</f>
        <v>Яблочный энергетик</v>
      </c>
      <c r="L927" s="18" t="str">
        <f>IFERROR(__xludf.DUMMYFUNCTION("""COMPUTED_VALUE"""),"Барбарисовый лимонад")</f>
        <v>Барбарисовый лимонад</v>
      </c>
      <c r="M927" s="18" t="str">
        <f>IFERROR(__xludf.DUMMYFUNCTION("""COMPUTED_VALUE"""),"Лимонад виноград вишня")</f>
        <v>Лимонад виноград вишня</v>
      </c>
      <c r="N927" s="18" t="str">
        <f>IFERROR(__xludf.DUMMYFUNCTION("""COMPUTED_VALUE"""),"Розовый лимонад")</f>
        <v>Розовый лимонад</v>
      </c>
      <c r="O927" s="18" t="str">
        <f>IFERROR(__xludf.DUMMYFUNCTION("""COMPUTED_VALUE"""),"Двойной манго")</f>
        <v>Двойной манго</v>
      </c>
      <c r="P927" s="18" t="str">
        <f>IFERROR(__xludf.DUMMYFUNCTION("""COMPUTED_VALUE"""),"Лесные ягоды ")</f>
        <v>Лесные ягоды </v>
      </c>
      <c r="Q927" s="18" t="str">
        <f>IFERROR(__xludf.DUMMYFUNCTION("""COMPUTED_VALUE"""),"Ежевика малина ")</f>
        <v>Ежевика малина </v>
      </c>
      <c r="R927" s="18" t="str">
        <f>IFERROR(__xludf.DUMMYFUNCTION("""COMPUTED_VALUE"""),"Смородиновый лимонад")</f>
        <v>Смородиновый лимонад</v>
      </c>
      <c r="S927" s="18" t="str">
        <f>IFERROR(__xludf.DUMMYFUNCTION("""COMPUTED_VALUE"""),"Кола вишня")</f>
        <v>Кола вишня</v>
      </c>
      <c r="T927" s="18" t="str">
        <f>IFERROR(__xludf.DUMMYFUNCTION("""COMPUTED_VALUE"""),"Манго арбуз")</f>
        <v>Манго арбуз</v>
      </c>
      <c r="U927" s="18" t="str">
        <f>IFERROR(__xludf.DUMMYFUNCTION("""COMPUTED_VALUE"""),"Алоэ виноград")</f>
        <v>Алоэ виноград</v>
      </c>
      <c r="V927" s="18" t="str">
        <f>IFERROR(__xludf.DUMMYFUNCTION("""COMPUTED_VALUE"""),"Банан клубника")</f>
        <v>Банан клубника</v>
      </c>
      <c r="W927" s="18" t="str">
        <f>IFERROR(__xludf.DUMMYFUNCTION("""COMPUTED_VALUE"""),"Малиновый мармелад")</f>
        <v>Малиновый мармелад</v>
      </c>
      <c r="X927" s="18" t="str">
        <f>IFERROR(__xludf.DUMMYFUNCTION("""COMPUTED_VALUE"""),"Клубника киви")</f>
        <v>Клубника киви</v>
      </c>
      <c r="Y927" s="18" t="str">
        <f>IFERROR(__xludf.DUMMYFUNCTION("""COMPUTED_VALUE"""),"Клюква лайм")</f>
        <v>Клюква лайм</v>
      </c>
      <c r="Z927" s="18" t="str">
        <f>IFERROR(__xludf.DUMMYFUNCTION("""COMPUTED_VALUE"""),"Гуава ананас")</f>
        <v>Гуава ананас</v>
      </c>
      <c r="AA927" s="18" t="str">
        <f>IFERROR(__xludf.DUMMYFUNCTION("""COMPUTED_VALUE"""),"Морс")</f>
        <v>Морс</v>
      </c>
      <c r="AB927" s="18" t="str">
        <f>IFERROR(__xludf.DUMMYFUNCTION("""COMPUTED_VALUE"""),"Красный апельсин")</f>
        <v>Красный апельсин</v>
      </c>
      <c r="AC927" s="18" t="str">
        <f>IFERROR(__xludf.DUMMYFUNCTION("""COMPUTED_VALUE"""),"Арбузная жвачка")</f>
        <v>Арбузная жвачка</v>
      </c>
      <c r="AD927" s="18" t="str">
        <f>IFERROR(__xludf.DUMMYFUNCTION("""COMPUTED_VALUE"""),"Смородина Виноград")</f>
        <v>Смородина Виноград</v>
      </c>
      <c r="AE927" s="18" t="str">
        <f>IFERROR(__xludf.DUMMYFUNCTION("""COMPUTED_VALUE"""),"Гранатовая Мармелад")</f>
        <v>Гранатовая Мармелад</v>
      </c>
      <c r="AF927" s="18" t="str">
        <f>IFERROR(__xludf.DUMMYFUNCTION("""COMPUTED_VALUE"""),"Яблоко Киви")</f>
        <v>Яблоко Киви</v>
      </c>
      <c r="AG927" s="18" t="str">
        <f>IFERROR(__xludf.DUMMYFUNCTION("""COMPUTED_VALUE"""),"Клубника Ежевика")</f>
        <v>Клубника Ежевика</v>
      </c>
      <c r="AH927" s="18" t="str">
        <f>IFERROR(__xludf.DUMMYFUNCTION("""COMPUTED_VALUE"""),"Клубничный Коктейль")</f>
        <v>Клубничный Коктейль</v>
      </c>
      <c r="AI927" s="18" t="str">
        <f>IFERROR(__xludf.DUMMYFUNCTION("""COMPUTED_VALUE"""),"Клюква Земляника ")</f>
        <v>Клюква Земляника </v>
      </c>
      <c r="AJ927" s="18" t="str">
        <f>IFERROR(__xludf.DUMMYFUNCTION("""COMPUTED_VALUE"""),"Какос Дыня")</f>
        <v>Какос Дыня</v>
      </c>
      <c r="AK927" s="18" t="str">
        <f>IFERROR(__xludf.DUMMYFUNCTION("""COMPUTED_VALUE"""),"Маракуйя мандарин")</f>
        <v>Маракуйя мандарин</v>
      </c>
      <c r="AL927" s="18" t="str">
        <f>IFERROR(__xludf.DUMMYFUNCTION("""COMPUTED_VALUE"""),"Персик кактус")</f>
        <v>Персик кактус</v>
      </c>
      <c r="AM927" s="18" t="str">
        <f>IFERROR(__xludf.DUMMYFUNCTION("""COMPUTED_VALUE"""),"Спрайт")</f>
        <v>Спрайт</v>
      </c>
      <c r="AN927" s="18" t="str">
        <f>IFERROR(__xludf.DUMMYFUNCTION("""COMPUTED_VALUE"""),"Черничная фанта")</f>
        <v>Черничная фанта</v>
      </c>
      <c r="AO927" s="18" t="str">
        <f>IFERROR(__xludf.DUMMYFUNCTION("""COMPUTED_VALUE"""),"Ягодная жвачка")</f>
        <v>Ягодная жвачка</v>
      </c>
      <c r="AP927" s="18" t="str">
        <f>IFERROR(__xludf.DUMMYFUNCTION("""COMPUTED_VALUE"""),"Ягодный энергетик")</f>
        <v>Ягодный энергетик</v>
      </c>
      <c r="AQ927" s="18" t="str">
        <f>IFERROR(__xludf.DUMMYFUNCTION("""COMPUTED_VALUE"""),"Ягодный пунш ")</f>
        <v>Ягодный пунш </v>
      </c>
      <c r="AR927" s="18" t="str">
        <f>IFERROR(__xludf.DUMMYFUNCTION("""COMPUTED_VALUE"""),"Виноградный холс")</f>
        <v>Виноградный холс</v>
      </c>
      <c r="AS927" s="18" t="str">
        <f>IFERROR(__xludf.DUMMYFUNCTION("""COMPUTED_VALUE"""),"Грейпфрут смородина")</f>
        <v>Грейпфрут смородина</v>
      </c>
      <c r="AT927" s="18" t="str">
        <f>IFERROR(__xludf.DUMMYFUNCTION("""COMPUTED_VALUE"""),"Дыня персик")</f>
        <v>Дыня персик</v>
      </c>
      <c r="AU927" s="18" t="str">
        <f>IFERROR(__xludf.DUMMYFUNCTION("""COMPUTED_VALUE"""),"Земляника виноград")</f>
        <v>Земляника виноград</v>
      </c>
      <c r="AV927" s="18" t="str">
        <f>IFERROR(__xludf.DUMMYFUNCTION("""COMPUTED_VALUE"""),"Киви маракуйя гуава")</f>
        <v>Киви маракуйя гуава</v>
      </c>
      <c r="AW927" s="18" t="str">
        <f>IFERROR(__xludf.DUMMYFUNCTION("""COMPUTED_VALUE"""),"Кислые вишнёвые червячки")</f>
        <v>Кислые вишнёвые червячки</v>
      </c>
      <c r="AX927" s="18" t="str">
        <f>IFERROR(__xludf.DUMMYFUNCTION("""COMPUTED_VALUE"""),"Кислые чернично-малиновое червячки")</f>
        <v>Кислые чернично-малиновое червячки</v>
      </c>
    </row>
    <row r="928">
      <c r="A928" s="18" t="str">
        <f>IFERROR(__xludf.DUMMYFUNCTION("""COMPUTED_VALUE"""),"0.4")</f>
        <v>0.4</v>
      </c>
      <c r="B928" s="18" t="str">
        <f>IFERROR(__xludf.DUMMYFUNCTION("""COMPUTED_VALUE"""),"0.6")</f>
        <v>0.6</v>
      </c>
      <c r="C928" s="18" t="str">
        <f>IFERROR(__xludf.DUMMYFUNCTION("""COMPUTED_VALUE"""),"0.7")</f>
        <v>0.7</v>
      </c>
      <c r="D928" s="18" t="str">
        <f>IFERROR(__xludf.DUMMYFUNCTION("""COMPUTED_VALUE"""),"0.8")</f>
        <v>0.8</v>
      </c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</row>
    <row r="929">
      <c r="A929" s="18" t="str">
        <f>IFERROR(__xludf.DUMMYFUNCTION("""COMPUTED_VALUE"""),"Кислый малиново-грейпфрутовый швепс")</f>
        <v>Кислый малиново-грейпфрутовый швепс</v>
      </c>
      <c r="B929" s="18" t="str">
        <f>IFERROR(__xludf.DUMMYFUNCTION("""COMPUTED_VALUE"""),"Ананас апельсин")</f>
        <v>Ананас апельсин</v>
      </c>
      <c r="C929" s="18" t="str">
        <f>IFERROR(__xludf.DUMMYFUNCTION("""COMPUTED_VALUE"""),"Пинаколада")</f>
        <v>Пинаколада</v>
      </c>
      <c r="D929" s="18" t="str">
        <f>IFERROR(__xludf.DUMMYFUNCTION("""COMPUTED_VALUE"""),"Мятный бабл гам")</f>
        <v>Мятный бабл гам</v>
      </c>
      <c r="E929" s="18" t="str">
        <f>IFERROR(__xludf.DUMMYFUNCTION("""COMPUTED_VALUE"""),"Мянго драгонфрут")</f>
        <v>Мянго драгонфрут</v>
      </c>
      <c r="F929" s="18" t="str">
        <f>IFERROR(__xludf.DUMMYFUNCTION("""COMPUTED_VALUE"""),"Клубничная фанта")</f>
        <v>Клубничная фанта</v>
      </c>
      <c r="G929" s="18" t="str">
        <f>IFERROR(__xludf.DUMMYFUNCTION("""COMPUTED_VALUE"""),"Клубничная арбуз")</f>
        <v>Клубничная арбуз</v>
      </c>
      <c r="H929" s="18" t="str">
        <f>IFERROR(__xludf.DUMMYFUNCTION("""COMPUTED_VALUE"""),"Кислый скитлс")</f>
        <v>Кислый скитлс</v>
      </c>
      <c r="I929" s="18" t="str">
        <f>IFERROR(__xludf.DUMMYFUNCTION("""COMPUTED_VALUE"""),"Кислый лайм арбуз")</f>
        <v>Кислый лайм арбуз</v>
      </c>
      <c r="J929" s="18" t="str">
        <f>IFERROR(__xludf.DUMMYFUNCTION("""COMPUTED_VALUE"""),"Тропический банан")</f>
        <v>Тропический банан</v>
      </c>
      <c r="K929" s="18" t="str">
        <f>IFERROR(__xludf.DUMMYFUNCTION("""COMPUTED_VALUE"""),"Яблочный энергетик")</f>
        <v>Яблочный энергетик</v>
      </c>
      <c r="L929" s="18" t="str">
        <f>IFERROR(__xludf.DUMMYFUNCTION("""COMPUTED_VALUE"""),"Барбарисовый лимонад")</f>
        <v>Барбарисовый лимонад</v>
      </c>
      <c r="M929" s="18" t="str">
        <f>IFERROR(__xludf.DUMMYFUNCTION("""COMPUTED_VALUE"""),"Лимонад виноград вишня")</f>
        <v>Лимонад виноград вишня</v>
      </c>
      <c r="N929" s="18" t="str">
        <f>IFERROR(__xludf.DUMMYFUNCTION("""COMPUTED_VALUE"""),"Розовый лимонад")</f>
        <v>Розовый лимонад</v>
      </c>
      <c r="O929" s="18" t="str">
        <f>IFERROR(__xludf.DUMMYFUNCTION("""COMPUTED_VALUE"""),"Двойной манго")</f>
        <v>Двойной манго</v>
      </c>
      <c r="P929" s="18" t="str">
        <f>IFERROR(__xludf.DUMMYFUNCTION("""COMPUTED_VALUE"""),"Лесные ягоды ")</f>
        <v>Лесные ягоды </v>
      </c>
      <c r="Q929" s="18" t="str">
        <f>IFERROR(__xludf.DUMMYFUNCTION("""COMPUTED_VALUE"""),"Ежевика малина ")</f>
        <v>Ежевика малина </v>
      </c>
      <c r="R929" s="18" t="str">
        <f>IFERROR(__xludf.DUMMYFUNCTION("""COMPUTED_VALUE"""),"Смородиновый лимонад")</f>
        <v>Смородиновый лимонад</v>
      </c>
      <c r="S929" s="18" t="str">
        <f>IFERROR(__xludf.DUMMYFUNCTION("""COMPUTED_VALUE"""),"Кола вишня")</f>
        <v>Кола вишня</v>
      </c>
      <c r="T929" s="18" t="str">
        <f>IFERROR(__xludf.DUMMYFUNCTION("""COMPUTED_VALUE"""),"Манго арбуз")</f>
        <v>Манго арбуз</v>
      </c>
      <c r="U929" s="18" t="str">
        <f>IFERROR(__xludf.DUMMYFUNCTION("""COMPUTED_VALUE"""),"Алоэ виноград")</f>
        <v>Алоэ виноград</v>
      </c>
      <c r="V929" s="18" t="str">
        <f>IFERROR(__xludf.DUMMYFUNCTION("""COMPUTED_VALUE"""),"Банан клубника")</f>
        <v>Банан клубника</v>
      </c>
      <c r="W929" s="18" t="str">
        <f>IFERROR(__xludf.DUMMYFUNCTION("""COMPUTED_VALUE"""),"Малиновый мармелад")</f>
        <v>Малиновый мармелад</v>
      </c>
      <c r="X929" s="18" t="str">
        <f>IFERROR(__xludf.DUMMYFUNCTION("""COMPUTED_VALUE"""),"Клубника киви")</f>
        <v>Клубника киви</v>
      </c>
      <c r="Y929" s="18" t="str">
        <f>IFERROR(__xludf.DUMMYFUNCTION("""COMPUTED_VALUE"""),"Клюква лайм")</f>
        <v>Клюква лайм</v>
      </c>
      <c r="Z929" s="18" t="str">
        <f>IFERROR(__xludf.DUMMYFUNCTION("""COMPUTED_VALUE"""),"Гуава ананас")</f>
        <v>Гуава ананас</v>
      </c>
      <c r="AA929" s="18" t="str">
        <f>IFERROR(__xludf.DUMMYFUNCTION("""COMPUTED_VALUE"""),"Морс")</f>
        <v>Морс</v>
      </c>
      <c r="AB929" s="18" t="str">
        <f>IFERROR(__xludf.DUMMYFUNCTION("""COMPUTED_VALUE"""),"Красный апельсин")</f>
        <v>Красный апельсин</v>
      </c>
      <c r="AC929" s="18" t="str">
        <f>IFERROR(__xludf.DUMMYFUNCTION("""COMPUTED_VALUE"""),"Арбузная жвачка")</f>
        <v>Арбузная жвачка</v>
      </c>
      <c r="AD929" s="18" t="str">
        <f>IFERROR(__xludf.DUMMYFUNCTION("""COMPUTED_VALUE"""),"Смородина Виноград")</f>
        <v>Смородина Виноград</v>
      </c>
      <c r="AE929" s="18" t="str">
        <f>IFERROR(__xludf.DUMMYFUNCTION("""COMPUTED_VALUE"""),"Гранатовая Мармелад")</f>
        <v>Гранатовая Мармелад</v>
      </c>
      <c r="AF929" s="18" t="str">
        <f>IFERROR(__xludf.DUMMYFUNCTION("""COMPUTED_VALUE"""),"Яблоко Киви")</f>
        <v>Яблоко Киви</v>
      </c>
      <c r="AG929" s="18" t="str">
        <f>IFERROR(__xludf.DUMMYFUNCTION("""COMPUTED_VALUE"""),"Клубника Ежевика")</f>
        <v>Клубника Ежевика</v>
      </c>
      <c r="AH929" s="18" t="str">
        <f>IFERROR(__xludf.DUMMYFUNCTION("""COMPUTED_VALUE"""),"Клубничный Коктейль")</f>
        <v>Клубничный Коктейль</v>
      </c>
      <c r="AI929" s="18" t="str">
        <f>IFERROR(__xludf.DUMMYFUNCTION("""COMPUTED_VALUE"""),"Клюква Земляника ")</f>
        <v>Клюква Земляника </v>
      </c>
      <c r="AJ929" s="18" t="str">
        <f>IFERROR(__xludf.DUMMYFUNCTION("""COMPUTED_VALUE"""),"Какос Дыня")</f>
        <v>Какос Дыня</v>
      </c>
      <c r="AK929" s="18" t="str">
        <f>IFERROR(__xludf.DUMMYFUNCTION("""COMPUTED_VALUE"""),"Маракуйя мандарин")</f>
        <v>Маракуйя мандарин</v>
      </c>
      <c r="AL929" s="18" t="str">
        <f>IFERROR(__xludf.DUMMYFUNCTION("""COMPUTED_VALUE"""),"Персик кактус")</f>
        <v>Персик кактус</v>
      </c>
      <c r="AM929" s="18" t="str">
        <f>IFERROR(__xludf.DUMMYFUNCTION("""COMPUTED_VALUE"""),"Спрайт")</f>
        <v>Спрайт</v>
      </c>
      <c r="AN929" s="18" t="str">
        <f>IFERROR(__xludf.DUMMYFUNCTION("""COMPUTED_VALUE"""),"Черничная фанта")</f>
        <v>Черничная фанта</v>
      </c>
      <c r="AO929" s="18" t="str">
        <f>IFERROR(__xludf.DUMMYFUNCTION("""COMPUTED_VALUE"""),"Ягодная жвачка")</f>
        <v>Ягодная жвачка</v>
      </c>
      <c r="AP929" s="18" t="str">
        <f>IFERROR(__xludf.DUMMYFUNCTION("""COMPUTED_VALUE"""),"Ягодный энергетик")</f>
        <v>Ягодный энергетик</v>
      </c>
      <c r="AQ929" s="18" t="str">
        <f>IFERROR(__xludf.DUMMYFUNCTION("""COMPUTED_VALUE"""),"Ягодный пунш ")</f>
        <v>Ягодный пунш </v>
      </c>
      <c r="AR929" s="18" t="str">
        <f>IFERROR(__xludf.DUMMYFUNCTION("""COMPUTED_VALUE"""),"Виноградный холс")</f>
        <v>Виноградный холс</v>
      </c>
      <c r="AS929" s="18" t="str">
        <f>IFERROR(__xludf.DUMMYFUNCTION("""COMPUTED_VALUE"""),"Грейпфрут смородина")</f>
        <v>Грейпфрут смородина</v>
      </c>
      <c r="AT929" s="18" t="str">
        <f>IFERROR(__xludf.DUMMYFUNCTION("""COMPUTED_VALUE"""),"Дыня персик")</f>
        <v>Дыня персик</v>
      </c>
      <c r="AU929" s="18" t="str">
        <f>IFERROR(__xludf.DUMMYFUNCTION("""COMPUTED_VALUE"""),"Земляника виноград")</f>
        <v>Земляника виноград</v>
      </c>
      <c r="AV929" s="18" t="str">
        <f>IFERROR(__xludf.DUMMYFUNCTION("""COMPUTED_VALUE"""),"Киви маракуйя гуава")</f>
        <v>Киви маракуйя гуава</v>
      </c>
      <c r="AW929" s="18" t="str">
        <f>IFERROR(__xludf.DUMMYFUNCTION("""COMPUTED_VALUE"""),"Кислые вишнёвые червячки")</f>
        <v>Кислые вишнёвые червячки</v>
      </c>
      <c r="AX929" s="18" t="str">
        <f>IFERROR(__xludf.DUMMYFUNCTION("""COMPUTED_VALUE"""),"Кислые чернично-малиновое червячки")</f>
        <v>Кислые чернично-малиновое червячки</v>
      </c>
    </row>
    <row r="930">
      <c r="A930" s="18" t="str">
        <f>IFERROR(__xludf.DUMMYFUNCTION("""COMPUTED_VALUE"""),"0.4")</f>
        <v>0.4</v>
      </c>
      <c r="B930" s="18" t="str">
        <f>IFERROR(__xludf.DUMMYFUNCTION("""COMPUTED_VALUE"""),"0.6")</f>
        <v>0.6</v>
      </c>
      <c r="C930" s="18" t="str">
        <f>IFERROR(__xludf.DUMMYFUNCTION("""COMPUTED_VALUE"""),"0.7")</f>
        <v>0.7</v>
      </c>
      <c r="D930" s="18" t="str">
        <f>IFERROR(__xludf.DUMMYFUNCTION("""COMPUTED_VALUE"""),"0.8")</f>
        <v>0.8</v>
      </c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</row>
    <row r="931">
      <c r="A931" s="18" t="str">
        <f>IFERROR(__xludf.DUMMYFUNCTION("""COMPUTED_VALUE"""),"Маракуйя с тропическими нотками")</f>
        <v>Маракуйя с тропическими нотками</v>
      </c>
      <c r="B931" s="18" t="str">
        <f>IFERROR(__xludf.DUMMYFUNCTION("""COMPUTED_VALUE"""),"Арбузный милкшейк")</f>
        <v>Арбузный милкшейк</v>
      </c>
      <c r="C931" s="18" t="str">
        <f>IFERROR(__xludf.DUMMYFUNCTION("""COMPUTED_VALUE"""),"Конфеты со вкусом винограда")</f>
        <v>Конфеты со вкусом винограда</v>
      </c>
      <c r="D931" s="18" t="str">
        <f>IFERROR(__xludf.DUMMYFUNCTION("""COMPUTED_VALUE"""),"Манго с апельсином и послевкусием гуавы")</f>
        <v>Манго с апельсином и послевкусием гуавы</v>
      </c>
      <c r="E931" s="18" t="str">
        <f>IFERROR(__xludf.DUMMYFUNCTION("""COMPUTED_VALUE"""),"Холодное сочетание мяты и конфет холс")</f>
        <v>Холодное сочетание мяты и конфет холс</v>
      </c>
      <c r="F931" s="18" t="str">
        <f>IFERROR(__xludf.DUMMYFUNCTION("""COMPUTED_VALUE"""),"Яблочные мармеладные червячки")</f>
        <v>Яблочные мармеладные червячки</v>
      </c>
      <c r="G93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931" s="18" t="str">
        <f>IFERROR(__xludf.DUMMYFUNCTION("""COMPUTED_VALUE"""),"Лимон лайм")</f>
        <v>Лимон лайм</v>
      </c>
      <c r="I931" s="18" t="str">
        <f>IFERROR(__xludf.DUMMYFUNCTION("""COMPUTED_VALUE"""),"Классика энергетика с кислой малиной")</f>
        <v>Классика энергетика с кислой малиной</v>
      </c>
      <c r="J931" s="18" t="str">
        <f>IFERROR(__xludf.DUMMYFUNCTION("""COMPUTED_VALUE"""),"Зеленое манго и смородина")</f>
        <v>Зеленое манго и смородина</v>
      </c>
      <c r="K931" s="18" t="str">
        <f>IFERROR(__xludf.DUMMYFUNCTION("""COMPUTED_VALUE"""),"Дуэт лемонграсса и сладкой малины")</f>
        <v>Дуэт лемонграсса и сладкой малины</v>
      </c>
      <c r="L931" s="18" t="str">
        <f>IFERROR(__xludf.DUMMYFUNCTION("""COMPUTED_VALUE"""),"Сладкий мармелад из черной смородины")</f>
        <v>Сладкий мармелад из черной смородины</v>
      </c>
      <c r="M931" s="18" t="str">
        <f>IFERROR(__xludf.DUMMYFUNCTION("""COMPUTED_VALUE"""),"Вишня кола")</f>
        <v>Вишня кола</v>
      </c>
      <c r="N931" s="18" t="str">
        <f>IFERROR(__xludf.DUMMYFUNCTION("""COMPUTED_VALUE"""),"Малина с кокосом")</f>
        <v>Малина с кокосом</v>
      </c>
      <c r="O931" s="18" t="str">
        <f>IFERROR(__xludf.DUMMYFUNCTION("""COMPUTED_VALUE"""),"Сладкие конфеты СКИТЛЗ и смородина")</f>
        <v>Сладкие конфеты СКИТЛЗ и смородина</v>
      </c>
      <c r="P931" s="18" t="str">
        <f>IFERROR(__xludf.DUMMYFUNCTION("""COMPUTED_VALUE"""),"Ежевичный лимонад")</f>
        <v>Ежевичный лимонад</v>
      </c>
      <c r="Q931" s="18" t="str">
        <f>IFERROR(__xludf.DUMMYFUNCTION("""COMPUTED_VALUE"""),"Дыня кокос")</f>
        <v>Дыня кокос</v>
      </c>
      <c r="R931" s="18" t="str">
        <f>IFERROR(__xludf.DUMMYFUNCTION("""COMPUTED_VALUE"""),"Земляничный бабл гам")</f>
        <v>Земляничный бабл гам</v>
      </c>
      <c r="S931" s="18" t="str">
        <f>IFERROR(__xludf.DUMMYFUNCTION("""COMPUTED_VALUE"""),"Лимонные леденцы")</f>
        <v>Лимонные леденцы</v>
      </c>
      <c r="T931" s="18" t="str">
        <f>IFERROR(__xludf.DUMMYFUNCTION("""COMPUTED_VALUE"""),"Экзотический фрукты")</f>
        <v>Экзотический фрукты</v>
      </c>
      <c r="U931" s="18" t="str">
        <f>IFERROR(__xludf.DUMMYFUNCTION("""COMPUTED_VALUE"""),"Личи виноград мята")</f>
        <v>Личи виноград мята</v>
      </c>
      <c r="V931" s="18" t="str">
        <f>IFERROR(__xludf.DUMMYFUNCTION("""COMPUTED_VALUE"""),"Черника малина мята")</f>
        <v>Черника малина мята</v>
      </c>
      <c r="W931" s="18" t="str">
        <f>IFERROR(__xludf.DUMMYFUNCTION("""COMPUTED_VALUE"""),"Абрикосовый йогурт")</f>
        <v>Абрикосовый йогурт</v>
      </c>
      <c r="X931" s="18" t="str">
        <f>IFERROR(__xludf.DUMMYFUNCTION("""COMPUTED_VALUE"""),"Арбуз лед")</f>
        <v>Арбуз лед</v>
      </c>
      <c r="Y931" s="18" t="str">
        <f>IFERROR(__xludf.DUMMYFUNCTION("""COMPUTED_VALUE"""),"Банан клубника лед")</f>
        <v>Банан клубника лед</v>
      </c>
      <c r="Z931" s="18" t="str">
        <f>IFERROR(__xludf.DUMMYFUNCTION("""COMPUTED_VALUE"""),"Арбузное мороженное")</f>
        <v>Арбузное мороженное</v>
      </c>
      <c r="AA931" s="18" t="str">
        <f>IFERROR(__xludf.DUMMYFUNCTION("""COMPUTED_VALUE"""),"Клубника малина жвачка")</f>
        <v>Клубника малина жвачка</v>
      </c>
      <c r="AB931" s="18" t="str">
        <f>IFERROR(__xludf.DUMMYFUNCTION("""COMPUTED_VALUE"""),"Клубничное мороженное")</f>
        <v>Клубничное мороженное</v>
      </c>
      <c r="AC931" s="18" t="str">
        <f>IFERROR(__xludf.DUMMYFUNCTION("""COMPUTED_VALUE"""),"Кола сода лед")</f>
        <v>Кола сода лед</v>
      </c>
      <c r="AD931" s="18" t="str">
        <f>IFERROR(__xludf.DUMMYFUNCTION("""COMPUTED_VALUE"""),"Банановый милкшейк")</f>
        <v>Банановый милкшейк</v>
      </c>
      <c r="AE931" s="18" t="str">
        <f>IFERROR(__xludf.DUMMYFUNCTION("""COMPUTED_VALUE"""),"Микс ягод лед")</f>
        <v>Микс ягод лед</v>
      </c>
      <c r="AF931" s="18" t="str">
        <f>IFERROR(__xludf.DUMMYFUNCTION("""COMPUTED_VALUE"""),"Брусничный морс")</f>
        <v>Брусничный морс</v>
      </c>
      <c r="AG931" s="18" t="str">
        <f>IFERROR(__xludf.DUMMYFUNCTION("""COMPUTED_VALUE"""),"Яблочный лимонад")</f>
        <v>Яблочный лимонад</v>
      </c>
      <c r="AH931" s="18" t="str">
        <f>IFERROR(__xludf.DUMMYFUNCTION("""COMPUTED_VALUE"""),"Лесные ягоды")</f>
        <v>Лесные ягоды</v>
      </c>
      <c r="AI931" s="18" t="str">
        <f>IFERROR(__xludf.DUMMYFUNCTION("""COMPUTED_VALUE"""),"Смородиновый лимонад")</f>
        <v>Смородиновый лимонад</v>
      </c>
      <c r="AJ931" s="18" t="str">
        <f>IFERROR(__xludf.DUMMYFUNCTION("""COMPUTED_VALUE"""),"Вишня лайм лед")</f>
        <v>Вишня лайм лед</v>
      </c>
      <c r="AK931" s="18" t="str">
        <f>IFERROR(__xludf.DUMMYFUNCTION("""COMPUTED_VALUE"""),"Лист виноград мята энергетик")</f>
        <v>Лист виноград мята энергетик</v>
      </c>
      <c r="AL931" s="18" t="str">
        <f>IFERROR(__xludf.DUMMYFUNCTION("""COMPUTED_VALUE"""),"Двойное яблоко лед")</f>
        <v>Двойное яблоко лед</v>
      </c>
      <c r="AM931" s="18" t="str">
        <f>IFERROR(__xludf.DUMMYFUNCTION("""COMPUTED_VALUE"""),"Смородиновый холс")</f>
        <v>Смородиновый холс</v>
      </c>
      <c r="AN931" s="18" t="str">
        <f>IFERROR(__xludf.DUMMYFUNCTION("""COMPUTED_VALUE"""),"Клубничное шампанское")</f>
        <v>Клубничное шампанское</v>
      </c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</row>
    <row r="932">
      <c r="A932" s="18" t="str">
        <f>IFERROR(__xludf.DUMMYFUNCTION("""COMPUTED_VALUE"""),"кислая земляника")</f>
        <v>кислая земляника</v>
      </c>
      <c r="B932" s="18" t="str">
        <f>IFERROR(__xludf.DUMMYFUNCTION("""COMPUTED_VALUE"""),"кислая фанта с черникой")</f>
        <v>кислая фанта с черникой</v>
      </c>
      <c r="C932" s="18" t="str">
        <f>IFERROR(__xludf.DUMMYFUNCTION("""COMPUTED_VALUE"""),"кислое харибо с колой и черешней")</f>
        <v>кислое харибо с колой и черешней</v>
      </c>
      <c r="D932" s="18" t="str">
        <f>IFERROR(__xludf.DUMMYFUNCTION("""COMPUTED_VALUE"""),"кислое яблочно клубничная шипучка")</f>
        <v>кислое яблочно клубничная шипучка</v>
      </c>
      <c r="E932" s="18" t="str">
        <f>IFERROR(__xludf.DUMMYFUNCTION("""COMPUTED_VALUE"""),"кислые желатинки маракуйя ананас")</f>
        <v>кислые желатинки маракуйя ананас</v>
      </c>
      <c r="F932" s="18" t="str">
        <f>IFERROR(__xludf.DUMMYFUNCTION("""COMPUTED_VALUE"""),"кислые ленточки маракуя манго")</f>
        <v>кислые ленточки маракуя манго</v>
      </c>
      <c r="G932" s="18" t="str">
        <f>IFERROR(__xludf.DUMMYFUNCTION("""COMPUTED_VALUE"""),"кислые мармеладные ягоды")</f>
        <v>кислые мармеладные ягоды</v>
      </c>
      <c r="H932" s="18" t="str">
        <f>IFERROR(__xludf.DUMMYFUNCTION("""COMPUTED_VALUE"""),"кислый виноград лайм")</f>
        <v>кислый виноград лайм</v>
      </c>
      <c r="I932" s="18" t="str">
        <f>IFERROR(__xludf.DUMMYFUNCTION("""COMPUTED_VALUE"""),"кислый грейпфрут с вишней")</f>
        <v>кислый грейпфрут с вишней</v>
      </c>
      <c r="J932" s="18" t="str">
        <f>IFERROR(__xludf.DUMMYFUNCTION("""COMPUTED_VALUE"""),"кислый леденец виноград киви яблоко")</f>
        <v>кислый леденец виноград киви яблоко</v>
      </c>
      <c r="K932" s="18" t="str">
        <f>IFERROR(__xludf.DUMMYFUNCTION("""COMPUTED_VALUE"""),"кислый лимонад арбуз лайм малина")</f>
        <v>кислый лимонад арбуз лайм малина</v>
      </c>
      <c r="L932" s="18" t="str">
        <f>IFERROR(__xludf.DUMMYFUNCTION("""COMPUTED_VALUE"""),"кислый персик клубника")</f>
        <v>кислый персик клубника</v>
      </c>
      <c r="M932" s="18" t="str">
        <f>IFERROR(__xludf.DUMMYFUNCTION("""COMPUTED_VALUE"""),"кислый яблочно лимонные колечки")</f>
        <v>кислый яблочно лимонные колечки</v>
      </c>
      <c r="N932" s="18" t="str">
        <f>IFERROR(__xludf.DUMMYFUNCTION("""COMPUTED_VALUE"""),"фанта апельсин с кислой малиной")</f>
        <v>фанта апельсин с кислой малиной</v>
      </c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</row>
    <row r="933">
      <c r="A933" s="18" t="str">
        <f>IFERROR(__xludf.DUMMYFUNCTION("""COMPUTED_VALUE"""),"Арбуз Малина ")</f>
        <v>Арбуз Малина </v>
      </c>
      <c r="B933" s="18" t="str">
        <f>IFERROR(__xludf.DUMMYFUNCTION("""COMPUTED_VALUE"""),"Банан Кокос ")</f>
        <v>Банан Кокос </v>
      </c>
      <c r="C933" s="18" t="str">
        <f>IFERROR(__xludf.DUMMYFUNCTION("""COMPUTED_VALUE"""),"Барбарисовый Энергетик ")</f>
        <v>Барбарисовый Энергетик </v>
      </c>
      <c r="D933" s="18" t="str">
        <f>IFERROR(__xludf.DUMMYFUNCTION("""COMPUTED_VALUE"""),"Виноградный Энергетик")</f>
        <v>Виноградный Энергетик</v>
      </c>
      <c r="E933" s="18" t="str">
        <f>IFERROR(__xludf.DUMMYFUNCTION("""COMPUTED_VALUE"""),"Гранат Клубника ")</f>
        <v>Гранат Клубника </v>
      </c>
      <c r="F933" s="18" t="str">
        <f>IFERROR(__xludf.DUMMYFUNCTION("""COMPUTED_VALUE"""),"Гранат Смородина ")</f>
        <v>Гранат Смородина </v>
      </c>
      <c r="G933" s="18" t="str">
        <f>IFERROR(__xludf.DUMMYFUNCTION("""COMPUTED_VALUE"""),"Грейпфрутовый Швепс ")</f>
        <v>Грейпфрутовый Швепс </v>
      </c>
      <c r="H933" s="18" t="str">
        <f>IFERROR(__xludf.DUMMYFUNCTION("""COMPUTED_VALUE"""),"Земляника Драгонфрут ")</f>
        <v>Земляника Драгонфрут </v>
      </c>
      <c r="I933" s="18" t="str">
        <f>IFERROR(__xludf.DUMMYFUNCTION("""COMPUTED_VALUE"""),"Киви Личи ")</f>
        <v>Киви Личи </v>
      </c>
      <c r="J933" s="18" t="str">
        <f>IFERROR(__xludf.DUMMYFUNCTION("""COMPUTED_VALUE"""),"Киви Маракуйя Гуава ")</f>
        <v>Киви Маракуйя Гуава </v>
      </c>
      <c r="K933" s="18" t="str">
        <f>IFERROR(__xludf.DUMMYFUNCTION("""COMPUTED_VALUE"""),"Клубника Банан ")</f>
        <v>Клубника Банан </v>
      </c>
      <c r="L933" s="18" t="str">
        <f>IFERROR(__xludf.DUMMYFUNCTION("""COMPUTED_VALUE"""),"Клубника Вишня ")</f>
        <v>Клубника Вишня </v>
      </c>
      <c r="M933" s="18" t="str">
        <f>IFERROR(__xludf.DUMMYFUNCTION("""COMPUTED_VALUE"""),"Клубника Земляника ")</f>
        <v>Клубника Земляника </v>
      </c>
      <c r="N933" s="18" t="str">
        <f>IFERROR(__xludf.DUMMYFUNCTION("""COMPUTED_VALUE"""),"Клубничный Мохито ")</f>
        <v>Клубничный Мохито </v>
      </c>
      <c r="O933" s="18" t="str">
        <f>IFERROR(__xludf.DUMMYFUNCTION("""COMPUTED_VALUE"""),"Манго Грейпфрут ")</f>
        <v>Манго Грейпфрут </v>
      </c>
      <c r="P933" s="18" t="str">
        <f>IFERROR(__xludf.DUMMYFUNCTION("""COMPUTED_VALUE"""),"Манго Персик Личи ")</f>
        <v>Манго Персик Личи </v>
      </c>
      <c r="Q933" s="18" t="str">
        <f>IFERROR(__xludf.DUMMYFUNCTION("""COMPUTED_VALUE"""),"Персик Бабл Гам ")</f>
        <v>Персик Бабл Гам </v>
      </c>
      <c r="R933" s="18" t="str">
        <f>IFERROR(__xludf.DUMMYFUNCTION("""COMPUTED_VALUE"""),"Садовые Ягоды ")</f>
        <v>Садовые Ягоды </v>
      </c>
      <c r="S933" s="18" t="str">
        <f>IFERROR(__xludf.DUMMYFUNCTION("""COMPUTED_VALUE"""),"Скитлс Лимон Лайм 2")</f>
        <v>Скитлс Лимон Лайм 2</v>
      </c>
      <c r="T933" s="18" t="str">
        <f>IFERROR(__xludf.DUMMYFUNCTION("""COMPUTED_VALUE"""),"Смородина Мармелад 1")</f>
        <v>Смородина Мармелад 1</v>
      </c>
      <c r="U933" s="18" t="str">
        <f>IFERROR(__xludf.DUMMYFUNCTION("""COMPUTED_VALUE"""),"Темная Вишня 1")</f>
        <v>Темная Вишня 1</v>
      </c>
      <c r="V933" s="18" t="str">
        <f>IFERROR(__xludf.DUMMYFUNCTION("""COMPUTED_VALUE"""),"Фруктовые Пластинки 1")</f>
        <v>Фруктовые Пластинки 1</v>
      </c>
      <c r="W933" s="18" t="str">
        <f>IFERROR(__xludf.DUMMYFUNCTION("""COMPUTED_VALUE"""),"Черника Ежевика 1")</f>
        <v>Черника Ежевика 1</v>
      </c>
      <c r="X933" s="18" t="str">
        <f>IFERROR(__xludf.DUMMYFUNCTION("""COMPUTED_VALUE"""),"Черника Малина 1")</f>
        <v>Черника Малина 1</v>
      </c>
      <c r="Y933" s="18" t="str">
        <f>IFERROR(__xludf.DUMMYFUNCTION("""COMPUTED_VALUE"""),"Черника Мята 2")</f>
        <v>Черника Мята 2</v>
      </c>
      <c r="Z933" s="18" t="str">
        <f>IFERROR(__xludf.DUMMYFUNCTION("""COMPUTED_VALUE"""),"Яблоко Виноград 2")</f>
        <v>Яблоко Виноград 2</v>
      </c>
      <c r="AA933" s="18" t="str">
        <f>IFERROR(__xludf.DUMMYFUNCTION("""COMPUTED_VALUE"""),"Яблоко Малина 4")</f>
        <v>Яблоко Малина 4</v>
      </c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</row>
    <row r="934">
      <c r="A934" s="18" t="str">
        <f>IFERROR(__xludf.DUMMYFUNCTION("""COMPUTED_VALUE"""),"Арбуз Малина ")</f>
        <v>Арбуз Малина </v>
      </c>
      <c r="B934" s="18" t="str">
        <f>IFERROR(__xludf.DUMMYFUNCTION("""COMPUTED_VALUE"""),"Банан Кокос ")</f>
        <v>Банан Кокос </v>
      </c>
      <c r="C934" s="18" t="str">
        <f>IFERROR(__xludf.DUMMYFUNCTION("""COMPUTED_VALUE"""),"Барбарисовый Энергетик ")</f>
        <v>Барбарисовый Энергетик </v>
      </c>
      <c r="D934" s="18" t="str">
        <f>IFERROR(__xludf.DUMMYFUNCTION("""COMPUTED_VALUE"""),"Виноградный Энергетик")</f>
        <v>Виноградный Энергетик</v>
      </c>
      <c r="E934" s="18" t="str">
        <f>IFERROR(__xludf.DUMMYFUNCTION("""COMPUTED_VALUE"""),"Гранат Клубника ")</f>
        <v>Гранат Клубника </v>
      </c>
      <c r="F934" s="18" t="str">
        <f>IFERROR(__xludf.DUMMYFUNCTION("""COMPUTED_VALUE"""),"Гранат Смородина ")</f>
        <v>Гранат Смородина </v>
      </c>
      <c r="G934" s="18" t="str">
        <f>IFERROR(__xludf.DUMMYFUNCTION("""COMPUTED_VALUE"""),"Грейпфрутовый Швепс ")</f>
        <v>Грейпфрутовый Швепс </v>
      </c>
      <c r="H934" s="18" t="str">
        <f>IFERROR(__xludf.DUMMYFUNCTION("""COMPUTED_VALUE"""),"Земляника Драгонфрут ")</f>
        <v>Земляника Драгонфрут </v>
      </c>
      <c r="I934" s="18" t="str">
        <f>IFERROR(__xludf.DUMMYFUNCTION("""COMPUTED_VALUE"""),"Киви Личи ")</f>
        <v>Киви Личи </v>
      </c>
      <c r="J934" s="18" t="str">
        <f>IFERROR(__xludf.DUMMYFUNCTION("""COMPUTED_VALUE"""),"Киви Маракуйя Гуава ")</f>
        <v>Киви Маракуйя Гуава </v>
      </c>
      <c r="K934" s="18" t="str">
        <f>IFERROR(__xludf.DUMMYFUNCTION("""COMPUTED_VALUE"""),"Клубника Банан ")</f>
        <v>Клубника Банан </v>
      </c>
      <c r="L934" s="18" t="str">
        <f>IFERROR(__xludf.DUMMYFUNCTION("""COMPUTED_VALUE"""),"Клубника Вишня ")</f>
        <v>Клубника Вишня </v>
      </c>
      <c r="M934" s="18" t="str">
        <f>IFERROR(__xludf.DUMMYFUNCTION("""COMPUTED_VALUE"""),"Клубника Земляника ")</f>
        <v>Клубника Земляника </v>
      </c>
      <c r="N934" s="18" t="str">
        <f>IFERROR(__xludf.DUMMYFUNCTION("""COMPUTED_VALUE"""),"Клубничный Мохито ")</f>
        <v>Клубничный Мохито </v>
      </c>
      <c r="O934" s="18" t="str">
        <f>IFERROR(__xludf.DUMMYFUNCTION("""COMPUTED_VALUE"""),"Манго Грейпфрут ")</f>
        <v>Манго Грейпфрут </v>
      </c>
      <c r="P934" s="18" t="str">
        <f>IFERROR(__xludf.DUMMYFUNCTION("""COMPUTED_VALUE"""),"Манго Персик Личи ")</f>
        <v>Манго Персик Личи </v>
      </c>
      <c r="Q934" s="18" t="str">
        <f>IFERROR(__xludf.DUMMYFUNCTION("""COMPUTED_VALUE"""),"Персик Бабл Гам ")</f>
        <v>Персик Бабл Гам </v>
      </c>
      <c r="R934" s="18" t="str">
        <f>IFERROR(__xludf.DUMMYFUNCTION("""COMPUTED_VALUE"""),"Садовые Ягоды ")</f>
        <v>Садовые Ягоды </v>
      </c>
      <c r="S934" s="18" t="str">
        <f>IFERROR(__xludf.DUMMYFUNCTION("""COMPUTED_VALUE"""),"Скитлс Лимон Лайм 2")</f>
        <v>Скитлс Лимон Лайм 2</v>
      </c>
      <c r="T934" s="18" t="str">
        <f>IFERROR(__xludf.DUMMYFUNCTION("""COMPUTED_VALUE"""),"Смородина Мармелад 1")</f>
        <v>Смородина Мармелад 1</v>
      </c>
      <c r="U934" s="18" t="str">
        <f>IFERROR(__xludf.DUMMYFUNCTION("""COMPUTED_VALUE"""),"Темная Вишня 1")</f>
        <v>Темная Вишня 1</v>
      </c>
      <c r="V934" s="18" t="str">
        <f>IFERROR(__xludf.DUMMYFUNCTION("""COMPUTED_VALUE"""),"Фруктовые Пластинки 1")</f>
        <v>Фруктовые Пластинки 1</v>
      </c>
      <c r="W934" s="18" t="str">
        <f>IFERROR(__xludf.DUMMYFUNCTION("""COMPUTED_VALUE"""),"Черника Ежевика 1")</f>
        <v>Черника Ежевика 1</v>
      </c>
      <c r="X934" s="18" t="str">
        <f>IFERROR(__xludf.DUMMYFUNCTION("""COMPUTED_VALUE"""),"Черника Малина 1")</f>
        <v>Черника Малина 1</v>
      </c>
      <c r="Y934" s="18" t="str">
        <f>IFERROR(__xludf.DUMMYFUNCTION("""COMPUTED_VALUE"""),"Черника Мята 2")</f>
        <v>Черника Мята 2</v>
      </c>
      <c r="Z934" s="18" t="str">
        <f>IFERROR(__xludf.DUMMYFUNCTION("""COMPUTED_VALUE"""),"Яблоко Виноград 2")</f>
        <v>Яблоко Виноград 2</v>
      </c>
      <c r="AA934" s="18" t="str">
        <f>IFERROR(__xludf.DUMMYFUNCTION("""COMPUTED_VALUE"""),"Яблоко Малина 4")</f>
        <v>Яблоко Малина 4</v>
      </c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</row>
    <row r="935">
      <c r="A935" s="18" t="str">
        <f>IFERROR(__xludf.DUMMYFUNCTION("""COMPUTED_VALUE"""),"Кислый малиново-грейпфрутовый швепс")</f>
        <v>Кислый малиново-грейпфрутовый швепс</v>
      </c>
      <c r="B935" s="18" t="str">
        <f>IFERROR(__xludf.DUMMYFUNCTION("""COMPUTED_VALUE"""),"Ананас апельсин")</f>
        <v>Ананас апельсин</v>
      </c>
      <c r="C935" s="18" t="str">
        <f>IFERROR(__xludf.DUMMYFUNCTION("""COMPUTED_VALUE"""),"Пинаколада")</f>
        <v>Пинаколада</v>
      </c>
      <c r="D935" s="18" t="str">
        <f>IFERROR(__xludf.DUMMYFUNCTION("""COMPUTED_VALUE"""),"Мятный бабл гам")</f>
        <v>Мятный бабл гам</v>
      </c>
      <c r="E935" s="18" t="str">
        <f>IFERROR(__xludf.DUMMYFUNCTION("""COMPUTED_VALUE"""),"Мянго драгонфрут")</f>
        <v>Мянго драгонфрут</v>
      </c>
      <c r="F935" s="18" t="str">
        <f>IFERROR(__xludf.DUMMYFUNCTION("""COMPUTED_VALUE"""),"Клубничная фанта")</f>
        <v>Клубничная фанта</v>
      </c>
      <c r="G935" s="18" t="str">
        <f>IFERROR(__xludf.DUMMYFUNCTION("""COMPUTED_VALUE"""),"Клубничная арбуз")</f>
        <v>Клубничная арбуз</v>
      </c>
      <c r="H935" s="18" t="str">
        <f>IFERROR(__xludf.DUMMYFUNCTION("""COMPUTED_VALUE"""),"Кислый скитлс")</f>
        <v>Кислый скитлс</v>
      </c>
      <c r="I935" s="18" t="str">
        <f>IFERROR(__xludf.DUMMYFUNCTION("""COMPUTED_VALUE"""),"Кислый лайм арбуз")</f>
        <v>Кислый лайм арбуз</v>
      </c>
      <c r="J935" s="18" t="str">
        <f>IFERROR(__xludf.DUMMYFUNCTION("""COMPUTED_VALUE"""),"Тропический банан")</f>
        <v>Тропический банан</v>
      </c>
      <c r="K935" s="18" t="str">
        <f>IFERROR(__xludf.DUMMYFUNCTION("""COMPUTED_VALUE"""),"Яблочный энергетик")</f>
        <v>Яблочный энергетик</v>
      </c>
      <c r="L935" s="18" t="str">
        <f>IFERROR(__xludf.DUMMYFUNCTION("""COMPUTED_VALUE"""),"Барбарисовый лимонад")</f>
        <v>Барбарисовый лимонад</v>
      </c>
      <c r="M935" s="18" t="str">
        <f>IFERROR(__xludf.DUMMYFUNCTION("""COMPUTED_VALUE"""),"Лимонад виноград вишня")</f>
        <v>Лимонад виноград вишня</v>
      </c>
      <c r="N935" s="18" t="str">
        <f>IFERROR(__xludf.DUMMYFUNCTION("""COMPUTED_VALUE"""),"Розовый лимонад")</f>
        <v>Розовый лимонад</v>
      </c>
      <c r="O935" s="18" t="str">
        <f>IFERROR(__xludf.DUMMYFUNCTION("""COMPUTED_VALUE"""),"Двойной манго")</f>
        <v>Двойной манго</v>
      </c>
      <c r="P935" s="18" t="str">
        <f>IFERROR(__xludf.DUMMYFUNCTION("""COMPUTED_VALUE"""),"Лесные ягоды ")</f>
        <v>Лесные ягоды </v>
      </c>
      <c r="Q935" s="18" t="str">
        <f>IFERROR(__xludf.DUMMYFUNCTION("""COMPUTED_VALUE"""),"Ежевика малина ")</f>
        <v>Ежевика малина </v>
      </c>
      <c r="R935" s="18" t="str">
        <f>IFERROR(__xludf.DUMMYFUNCTION("""COMPUTED_VALUE"""),"Смородиновый лимонад")</f>
        <v>Смородиновый лимонад</v>
      </c>
      <c r="S935" s="18" t="str">
        <f>IFERROR(__xludf.DUMMYFUNCTION("""COMPUTED_VALUE"""),"Кола вишня")</f>
        <v>Кола вишня</v>
      </c>
      <c r="T935" s="18" t="str">
        <f>IFERROR(__xludf.DUMMYFUNCTION("""COMPUTED_VALUE"""),"Манго арбуз")</f>
        <v>Манго арбуз</v>
      </c>
      <c r="U935" s="18" t="str">
        <f>IFERROR(__xludf.DUMMYFUNCTION("""COMPUTED_VALUE"""),"Алоэ виноград")</f>
        <v>Алоэ виноград</v>
      </c>
      <c r="V935" s="18" t="str">
        <f>IFERROR(__xludf.DUMMYFUNCTION("""COMPUTED_VALUE"""),"Банан клубника")</f>
        <v>Банан клубника</v>
      </c>
      <c r="W935" s="18" t="str">
        <f>IFERROR(__xludf.DUMMYFUNCTION("""COMPUTED_VALUE"""),"Малиновый мармелад")</f>
        <v>Малиновый мармелад</v>
      </c>
      <c r="X935" s="18" t="str">
        <f>IFERROR(__xludf.DUMMYFUNCTION("""COMPUTED_VALUE"""),"Клубника киви")</f>
        <v>Клубника киви</v>
      </c>
      <c r="Y935" s="18" t="str">
        <f>IFERROR(__xludf.DUMMYFUNCTION("""COMPUTED_VALUE"""),"Клюква лайм")</f>
        <v>Клюква лайм</v>
      </c>
      <c r="Z935" s="18" t="str">
        <f>IFERROR(__xludf.DUMMYFUNCTION("""COMPUTED_VALUE"""),"Гуава ананас")</f>
        <v>Гуава ананас</v>
      </c>
      <c r="AA935" s="18" t="str">
        <f>IFERROR(__xludf.DUMMYFUNCTION("""COMPUTED_VALUE"""),"Морс")</f>
        <v>Морс</v>
      </c>
      <c r="AB935" s="18" t="str">
        <f>IFERROR(__xludf.DUMMYFUNCTION("""COMPUTED_VALUE"""),"Красный апельсин")</f>
        <v>Красный апельсин</v>
      </c>
      <c r="AC935" s="18" t="str">
        <f>IFERROR(__xludf.DUMMYFUNCTION("""COMPUTED_VALUE"""),"Арбузная жвачка")</f>
        <v>Арбузная жвачка</v>
      </c>
      <c r="AD935" s="18" t="str">
        <f>IFERROR(__xludf.DUMMYFUNCTION("""COMPUTED_VALUE"""),"Смородина Виноград")</f>
        <v>Смородина Виноград</v>
      </c>
      <c r="AE935" s="18" t="str">
        <f>IFERROR(__xludf.DUMMYFUNCTION("""COMPUTED_VALUE"""),"Гранатовая Мармелад")</f>
        <v>Гранатовая Мармелад</v>
      </c>
      <c r="AF935" s="18" t="str">
        <f>IFERROR(__xludf.DUMMYFUNCTION("""COMPUTED_VALUE"""),"Яблоко Киви")</f>
        <v>Яблоко Киви</v>
      </c>
      <c r="AG935" s="18" t="str">
        <f>IFERROR(__xludf.DUMMYFUNCTION("""COMPUTED_VALUE"""),"Клубника Ежевика")</f>
        <v>Клубника Ежевика</v>
      </c>
      <c r="AH935" s="18" t="str">
        <f>IFERROR(__xludf.DUMMYFUNCTION("""COMPUTED_VALUE"""),"Клубничный Коктейль")</f>
        <v>Клубничный Коктейль</v>
      </c>
      <c r="AI935" s="18" t="str">
        <f>IFERROR(__xludf.DUMMYFUNCTION("""COMPUTED_VALUE"""),"Клюква Земляника ")</f>
        <v>Клюква Земляника </v>
      </c>
      <c r="AJ935" s="18" t="str">
        <f>IFERROR(__xludf.DUMMYFUNCTION("""COMPUTED_VALUE"""),"Какос Дыня")</f>
        <v>Какос Дыня</v>
      </c>
      <c r="AK935" s="18" t="str">
        <f>IFERROR(__xludf.DUMMYFUNCTION("""COMPUTED_VALUE"""),"Маракуйя мандарин")</f>
        <v>Маракуйя мандарин</v>
      </c>
      <c r="AL935" s="18" t="str">
        <f>IFERROR(__xludf.DUMMYFUNCTION("""COMPUTED_VALUE"""),"Персик кактус")</f>
        <v>Персик кактус</v>
      </c>
      <c r="AM935" s="18" t="str">
        <f>IFERROR(__xludf.DUMMYFUNCTION("""COMPUTED_VALUE"""),"Спрайт")</f>
        <v>Спрайт</v>
      </c>
      <c r="AN935" s="18" t="str">
        <f>IFERROR(__xludf.DUMMYFUNCTION("""COMPUTED_VALUE"""),"Черничная фанта")</f>
        <v>Черничная фанта</v>
      </c>
      <c r="AO935" s="18" t="str">
        <f>IFERROR(__xludf.DUMMYFUNCTION("""COMPUTED_VALUE"""),"Ягодная жвачка")</f>
        <v>Ягодная жвачка</v>
      </c>
      <c r="AP935" s="18" t="str">
        <f>IFERROR(__xludf.DUMMYFUNCTION("""COMPUTED_VALUE"""),"Ягодный энергетик")</f>
        <v>Ягодный энергетик</v>
      </c>
      <c r="AQ935" s="18" t="str">
        <f>IFERROR(__xludf.DUMMYFUNCTION("""COMPUTED_VALUE"""),"Ягодный пунш ")</f>
        <v>Ягодный пунш </v>
      </c>
      <c r="AR935" s="18" t="str">
        <f>IFERROR(__xludf.DUMMYFUNCTION("""COMPUTED_VALUE"""),"Виноградный холс")</f>
        <v>Виноградный холс</v>
      </c>
      <c r="AS935" s="18" t="str">
        <f>IFERROR(__xludf.DUMMYFUNCTION("""COMPUTED_VALUE"""),"Грейпфрут смородина")</f>
        <v>Грейпфрут смородина</v>
      </c>
      <c r="AT935" s="18" t="str">
        <f>IFERROR(__xludf.DUMMYFUNCTION("""COMPUTED_VALUE"""),"Дыня персик")</f>
        <v>Дыня персик</v>
      </c>
      <c r="AU935" s="18" t="str">
        <f>IFERROR(__xludf.DUMMYFUNCTION("""COMPUTED_VALUE"""),"Земляника виноград")</f>
        <v>Земляника виноград</v>
      </c>
      <c r="AV935" s="18" t="str">
        <f>IFERROR(__xludf.DUMMYFUNCTION("""COMPUTED_VALUE"""),"Киви маракуйя гуава")</f>
        <v>Киви маракуйя гуава</v>
      </c>
      <c r="AW935" s="18" t="str">
        <f>IFERROR(__xludf.DUMMYFUNCTION("""COMPUTED_VALUE"""),"Кислые вишнёвые червячки")</f>
        <v>Кислые вишнёвые червячки</v>
      </c>
      <c r="AX935" s="18" t="str">
        <f>IFERROR(__xludf.DUMMYFUNCTION("""COMPUTED_VALUE"""),"Кислые чернично-малиновое червячки")</f>
        <v>Кислые чернично-малиновое червячки</v>
      </c>
    </row>
    <row r="936">
      <c r="A936" s="18" t="str">
        <f>IFERROR(__xludf.DUMMYFUNCTION("""COMPUTED_VALUE"""),"Арбуз Малина ")</f>
        <v>Арбуз Малина </v>
      </c>
      <c r="B936" s="18" t="str">
        <f>IFERROR(__xludf.DUMMYFUNCTION("""COMPUTED_VALUE"""),"Банан Кокос ")</f>
        <v>Банан Кокос </v>
      </c>
      <c r="C936" s="18" t="str">
        <f>IFERROR(__xludf.DUMMYFUNCTION("""COMPUTED_VALUE"""),"Барбарисовый Энергетик ")</f>
        <v>Барбарисовый Энергетик </v>
      </c>
      <c r="D936" s="18" t="str">
        <f>IFERROR(__xludf.DUMMYFUNCTION("""COMPUTED_VALUE"""),"Виноградный Энергетик")</f>
        <v>Виноградный Энергетик</v>
      </c>
      <c r="E936" s="18" t="str">
        <f>IFERROR(__xludf.DUMMYFUNCTION("""COMPUTED_VALUE"""),"Гранат Клубника ")</f>
        <v>Гранат Клубника </v>
      </c>
      <c r="F936" s="18" t="str">
        <f>IFERROR(__xludf.DUMMYFUNCTION("""COMPUTED_VALUE"""),"Гранат Смородина ")</f>
        <v>Гранат Смородина </v>
      </c>
      <c r="G936" s="18" t="str">
        <f>IFERROR(__xludf.DUMMYFUNCTION("""COMPUTED_VALUE"""),"Грейпфрутовый Швепс ")</f>
        <v>Грейпфрутовый Швепс </v>
      </c>
      <c r="H936" s="18" t="str">
        <f>IFERROR(__xludf.DUMMYFUNCTION("""COMPUTED_VALUE"""),"Земляника Драгонфрут ")</f>
        <v>Земляника Драгонфрут </v>
      </c>
      <c r="I936" s="18" t="str">
        <f>IFERROR(__xludf.DUMMYFUNCTION("""COMPUTED_VALUE"""),"Киви Личи ")</f>
        <v>Киви Личи </v>
      </c>
      <c r="J936" s="18" t="str">
        <f>IFERROR(__xludf.DUMMYFUNCTION("""COMPUTED_VALUE"""),"Киви Маракуйя Гуава ")</f>
        <v>Киви Маракуйя Гуава </v>
      </c>
      <c r="K936" s="18" t="str">
        <f>IFERROR(__xludf.DUMMYFUNCTION("""COMPUTED_VALUE"""),"Клубника Банан ")</f>
        <v>Клубника Банан </v>
      </c>
      <c r="L936" s="18" t="str">
        <f>IFERROR(__xludf.DUMMYFUNCTION("""COMPUTED_VALUE"""),"Клубника Вишня ")</f>
        <v>Клубника Вишня </v>
      </c>
      <c r="M936" s="18" t="str">
        <f>IFERROR(__xludf.DUMMYFUNCTION("""COMPUTED_VALUE"""),"Клубника Земляника ")</f>
        <v>Клубника Земляника </v>
      </c>
      <c r="N936" s="18" t="str">
        <f>IFERROR(__xludf.DUMMYFUNCTION("""COMPUTED_VALUE"""),"Клубничный Мохито ")</f>
        <v>Клубничный Мохито </v>
      </c>
      <c r="O936" s="18" t="str">
        <f>IFERROR(__xludf.DUMMYFUNCTION("""COMPUTED_VALUE"""),"Манго Грейпфрут ")</f>
        <v>Манго Грейпфрут </v>
      </c>
      <c r="P936" s="18" t="str">
        <f>IFERROR(__xludf.DUMMYFUNCTION("""COMPUTED_VALUE"""),"Манго Персик Личи ")</f>
        <v>Манго Персик Личи </v>
      </c>
      <c r="Q936" s="18" t="str">
        <f>IFERROR(__xludf.DUMMYFUNCTION("""COMPUTED_VALUE"""),"Персик Бабл Гам ")</f>
        <v>Персик Бабл Гам </v>
      </c>
      <c r="R936" s="18" t="str">
        <f>IFERROR(__xludf.DUMMYFUNCTION("""COMPUTED_VALUE"""),"Садовые Ягоды ")</f>
        <v>Садовые Ягоды </v>
      </c>
      <c r="S936" s="18" t="str">
        <f>IFERROR(__xludf.DUMMYFUNCTION("""COMPUTED_VALUE"""),"Скитлс Лимон Лайм 2")</f>
        <v>Скитлс Лимон Лайм 2</v>
      </c>
      <c r="T936" s="18" t="str">
        <f>IFERROR(__xludf.DUMMYFUNCTION("""COMPUTED_VALUE"""),"Смородина Мармелад 1")</f>
        <v>Смородина Мармелад 1</v>
      </c>
      <c r="U936" s="18" t="str">
        <f>IFERROR(__xludf.DUMMYFUNCTION("""COMPUTED_VALUE"""),"Темная Вишня 1")</f>
        <v>Темная Вишня 1</v>
      </c>
      <c r="V936" s="18" t="str">
        <f>IFERROR(__xludf.DUMMYFUNCTION("""COMPUTED_VALUE"""),"Фруктовые Пластинки 1")</f>
        <v>Фруктовые Пластинки 1</v>
      </c>
      <c r="W936" s="18" t="str">
        <f>IFERROR(__xludf.DUMMYFUNCTION("""COMPUTED_VALUE"""),"Черника Ежевика 1")</f>
        <v>Черника Ежевика 1</v>
      </c>
      <c r="X936" s="18" t="str">
        <f>IFERROR(__xludf.DUMMYFUNCTION("""COMPUTED_VALUE"""),"Черника Малина 1")</f>
        <v>Черника Малина 1</v>
      </c>
      <c r="Y936" s="18" t="str">
        <f>IFERROR(__xludf.DUMMYFUNCTION("""COMPUTED_VALUE"""),"Черника Мята 2")</f>
        <v>Черника Мята 2</v>
      </c>
      <c r="Z936" s="18" t="str">
        <f>IFERROR(__xludf.DUMMYFUNCTION("""COMPUTED_VALUE"""),"Яблоко Виноград 2")</f>
        <v>Яблоко Виноград 2</v>
      </c>
      <c r="AA936" s="18" t="str">
        <f>IFERROR(__xludf.DUMMYFUNCTION("""COMPUTED_VALUE"""),"Яблоко Малина 4")</f>
        <v>Яблоко Малина 4</v>
      </c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</row>
    <row r="937">
      <c r="A937" s="18" t="str">
        <f>IFERROR(__xludf.DUMMYFUNCTION("""COMPUTED_VALUE"""),"Смородина холс")</f>
        <v>Смородина холс</v>
      </c>
      <c r="B937" s="18" t="str">
        <f>IFERROR(__xludf.DUMMYFUNCTION("""COMPUTED_VALUE"""),"Тропические фрукты")</f>
        <v>Тропические фрукты</v>
      </c>
      <c r="C937" s="18" t="str">
        <f>IFERROR(__xludf.DUMMYFUNCTION("""COMPUTED_VALUE"""),"Черничная конфета")</f>
        <v>Черничная конфета</v>
      </c>
      <c r="D937" s="18" t="str">
        <f>IFERROR(__xludf.DUMMYFUNCTION("""COMPUTED_VALUE"""),"Яблоко вишня")</f>
        <v>Яблоко вишня</v>
      </c>
      <c r="E937" s="18" t="str">
        <f>IFERROR(__xludf.DUMMYFUNCTION("""COMPUTED_VALUE"""),"Виноград мята")</f>
        <v>Виноград мята</v>
      </c>
      <c r="F937" s="18" t="str">
        <f>IFERROR(__xludf.DUMMYFUNCTION("""COMPUTED_VALUE"""),"Виноград холс")</f>
        <v>Виноград холс</v>
      </c>
      <c r="G937" s="18" t="str">
        <f>IFERROR(__xludf.DUMMYFUNCTION("""COMPUTED_VALUE"""),"Грейпфрутовый лимонад")</f>
        <v>Грейпфрутовый лимонад</v>
      </c>
      <c r="H937" s="18" t="str">
        <f>IFERROR(__xludf.DUMMYFUNCTION("""COMPUTED_VALUE"""),"Дыня банан")</f>
        <v>Дыня банан</v>
      </c>
      <c r="I937" s="18" t="str">
        <f>IFERROR(__xludf.DUMMYFUNCTION("""COMPUTED_VALUE"""),"Ежевичный лимонад")</f>
        <v>Ежевичный лимонад</v>
      </c>
      <c r="J937" s="18" t="str">
        <f>IFERROR(__xludf.DUMMYFUNCTION("""COMPUTED_VALUE"""),"Земляничная конфета ")</f>
        <v>Земляничная конфета </v>
      </c>
      <c r="K937" s="18" t="str">
        <f>IFERROR(__xludf.DUMMYFUNCTION("""COMPUTED_VALUE"""),"Ананас манго ")</f>
        <v>Ананас манго </v>
      </c>
      <c r="L937" s="18" t="str">
        <f>IFERROR(__xludf.DUMMYFUNCTION("""COMPUTED_VALUE"""),"Жвачка черника мята ")</f>
        <v>Жвачка черника мята </v>
      </c>
      <c r="M937" s="18" t="str">
        <f>IFERROR(__xludf.DUMMYFUNCTION("""COMPUTED_VALUE"""),"Зеленый манго")</f>
        <v>Зеленый манго</v>
      </c>
      <c r="N937" s="18" t="str">
        <f>IFERROR(__xludf.DUMMYFUNCTION("""COMPUTED_VALUE"""),"Клюква брусника")</f>
        <v>Клюква брусника</v>
      </c>
      <c r="O937" s="18" t="str">
        <f>IFERROR(__xludf.DUMMYFUNCTION("""COMPUTED_VALUE"""),"Апельсин ")</f>
        <v>Апельсин </v>
      </c>
      <c r="P937" s="18" t="str">
        <f>IFERROR(__xludf.DUMMYFUNCTION("""COMPUTED_VALUE"""),"Кокос малина")</f>
        <v>Кокос малина</v>
      </c>
      <c r="Q937" s="18" t="str">
        <f>IFERROR(__xludf.DUMMYFUNCTION("""COMPUTED_VALUE"""),"Лимонные черви")</f>
        <v>Лимонные черви</v>
      </c>
      <c r="R937" s="18" t="str">
        <f>IFERROR(__xludf.DUMMYFUNCTION("""COMPUTED_VALUE"""),"Малиновый лимонад")</f>
        <v>Малиновый лимонад</v>
      </c>
      <c r="S937" s="18" t="str">
        <f>IFERROR(__xludf.DUMMYFUNCTION("""COMPUTED_VALUE"""),"Смородина малина")</f>
        <v>Смородина малина</v>
      </c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</row>
    <row r="938">
      <c r="A938" s="18" t="str">
        <f>IFERROR(__xludf.DUMMYFUNCTION("""COMPUTED_VALUE"""),"Арбуз Малина ")</f>
        <v>Арбуз Малина </v>
      </c>
      <c r="B938" s="18" t="str">
        <f>IFERROR(__xludf.DUMMYFUNCTION("""COMPUTED_VALUE"""),"Банан Кокос ")</f>
        <v>Банан Кокос </v>
      </c>
      <c r="C938" s="18" t="str">
        <f>IFERROR(__xludf.DUMMYFUNCTION("""COMPUTED_VALUE"""),"Барбарисовый Энергетик ")</f>
        <v>Барбарисовый Энергетик </v>
      </c>
      <c r="D938" s="18" t="str">
        <f>IFERROR(__xludf.DUMMYFUNCTION("""COMPUTED_VALUE"""),"Виноградный Энергетик")</f>
        <v>Виноградный Энергетик</v>
      </c>
      <c r="E938" s="18" t="str">
        <f>IFERROR(__xludf.DUMMYFUNCTION("""COMPUTED_VALUE"""),"Гранат Клубника ")</f>
        <v>Гранат Клубника </v>
      </c>
      <c r="F938" s="18" t="str">
        <f>IFERROR(__xludf.DUMMYFUNCTION("""COMPUTED_VALUE"""),"Гранат Смородина ")</f>
        <v>Гранат Смородина </v>
      </c>
      <c r="G938" s="18" t="str">
        <f>IFERROR(__xludf.DUMMYFUNCTION("""COMPUTED_VALUE"""),"Грейпфрутовый Швепс ")</f>
        <v>Грейпфрутовый Швепс </v>
      </c>
      <c r="H938" s="18" t="str">
        <f>IFERROR(__xludf.DUMMYFUNCTION("""COMPUTED_VALUE"""),"Земляника Драгонфрут ")</f>
        <v>Земляника Драгонфрут </v>
      </c>
      <c r="I938" s="18" t="str">
        <f>IFERROR(__xludf.DUMMYFUNCTION("""COMPUTED_VALUE"""),"Киви Личи ")</f>
        <v>Киви Личи </v>
      </c>
      <c r="J938" s="18" t="str">
        <f>IFERROR(__xludf.DUMMYFUNCTION("""COMPUTED_VALUE"""),"Киви Маракуйя Гуава ")</f>
        <v>Киви Маракуйя Гуава </v>
      </c>
      <c r="K938" s="18" t="str">
        <f>IFERROR(__xludf.DUMMYFUNCTION("""COMPUTED_VALUE"""),"Клубника Банан ")</f>
        <v>Клубника Банан </v>
      </c>
      <c r="L938" s="18" t="str">
        <f>IFERROR(__xludf.DUMMYFUNCTION("""COMPUTED_VALUE"""),"Клубника Вишня ")</f>
        <v>Клубника Вишня </v>
      </c>
      <c r="M938" s="18" t="str">
        <f>IFERROR(__xludf.DUMMYFUNCTION("""COMPUTED_VALUE"""),"Клубника Земляника ")</f>
        <v>Клубника Земляника </v>
      </c>
      <c r="N938" s="18" t="str">
        <f>IFERROR(__xludf.DUMMYFUNCTION("""COMPUTED_VALUE"""),"Клубничный Мохито ")</f>
        <v>Клубничный Мохито </v>
      </c>
      <c r="O938" s="18" t="str">
        <f>IFERROR(__xludf.DUMMYFUNCTION("""COMPUTED_VALUE"""),"Манго Грейпфрут ")</f>
        <v>Манго Грейпфрут </v>
      </c>
      <c r="P938" s="18" t="str">
        <f>IFERROR(__xludf.DUMMYFUNCTION("""COMPUTED_VALUE"""),"Манго Персик Личи ")</f>
        <v>Манго Персик Личи </v>
      </c>
      <c r="Q938" s="18" t="str">
        <f>IFERROR(__xludf.DUMMYFUNCTION("""COMPUTED_VALUE"""),"Персик Бабл Гам ")</f>
        <v>Персик Бабл Гам </v>
      </c>
      <c r="R938" s="18" t="str">
        <f>IFERROR(__xludf.DUMMYFUNCTION("""COMPUTED_VALUE"""),"Садовые Ягоды ")</f>
        <v>Садовые Ягоды </v>
      </c>
      <c r="S938" s="18" t="str">
        <f>IFERROR(__xludf.DUMMYFUNCTION("""COMPUTED_VALUE"""),"Скитлс Лимон Лайм 2")</f>
        <v>Скитлс Лимон Лайм 2</v>
      </c>
      <c r="T938" s="18" t="str">
        <f>IFERROR(__xludf.DUMMYFUNCTION("""COMPUTED_VALUE"""),"Смородина Мармелад 1")</f>
        <v>Смородина Мармелад 1</v>
      </c>
      <c r="U938" s="18" t="str">
        <f>IFERROR(__xludf.DUMMYFUNCTION("""COMPUTED_VALUE"""),"Темная Вишня 1")</f>
        <v>Темная Вишня 1</v>
      </c>
      <c r="V938" s="18" t="str">
        <f>IFERROR(__xludf.DUMMYFUNCTION("""COMPUTED_VALUE"""),"Фруктовые Пластинки 1")</f>
        <v>Фруктовые Пластинки 1</v>
      </c>
      <c r="W938" s="18" t="str">
        <f>IFERROR(__xludf.DUMMYFUNCTION("""COMPUTED_VALUE"""),"Черника Ежевика 1")</f>
        <v>Черника Ежевика 1</v>
      </c>
      <c r="X938" s="18" t="str">
        <f>IFERROR(__xludf.DUMMYFUNCTION("""COMPUTED_VALUE"""),"Черника Малина 1")</f>
        <v>Черника Малина 1</v>
      </c>
      <c r="Y938" s="18" t="str">
        <f>IFERROR(__xludf.DUMMYFUNCTION("""COMPUTED_VALUE"""),"Черника Мята 2")</f>
        <v>Черника Мята 2</v>
      </c>
      <c r="Z938" s="18" t="str">
        <f>IFERROR(__xludf.DUMMYFUNCTION("""COMPUTED_VALUE"""),"Яблоко Виноград 2")</f>
        <v>Яблоко Виноград 2</v>
      </c>
      <c r="AA938" s="18" t="str">
        <f>IFERROR(__xludf.DUMMYFUNCTION("""COMPUTED_VALUE"""),"Яблоко Малина 4")</f>
        <v>Яблоко Малина 4</v>
      </c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</row>
    <row r="950">
      <c r="A950" s="18" t="str">
        <f>IFERROR(__xludf.DUMMYFUNCTION("""COMPUTED_VALUE"""),"Смородина холс")</f>
        <v>Смородина холс</v>
      </c>
      <c r="B950" s="18" t="str">
        <f>IFERROR(__xludf.DUMMYFUNCTION("""COMPUTED_VALUE"""),"Тропические фрукты")</f>
        <v>Тропические фрукты</v>
      </c>
      <c r="C950" s="18" t="str">
        <f>IFERROR(__xludf.DUMMYFUNCTION("""COMPUTED_VALUE"""),"Черничная конфета")</f>
        <v>Черничная конфета</v>
      </c>
      <c r="D950" s="18" t="str">
        <f>IFERROR(__xludf.DUMMYFUNCTION("""COMPUTED_VALUE"""),"Яблоко вишня")</f>
        <v>Яблоко вишня</v>
      </c>
      <c r="E950" s="18" t="str">
        <f>IFERROR(__xludf.DUMMYFUNCTION("""COMPUTED_VALUE"""),"Виноград мята")</f>
        <v>Виноград мята</v>
      </c>
      <c r="F950" s="18" t="str">
        <f>IFERROR(__xludf.DUMMYFUNCTION("""COMPUTED_VALUE"""),"Виноград холс")</f>
        <v>Виноград холс</v>
      </c>
      <c r="G950" s="18" t="str">
        <f>IFERROR(__xludf.DUMMYFUNCTION("""COMPUTED_VALUE"""),"Грейпфрутовый лимонад")</f>
        <v>Грейпфрутовый лимонад</v>
      </c>
      <c r="H950" s="18" t="str">
        <f>IFERROR(__xludf.DUMMYFUNCTION("""COMPUTED_VALUE"""),"Дыня банан")</f>
        <v>Дыня банан</v>
      </c>
      <c r="I950" s="18" t="str">
        <f>IFERROR(__xludf.DUMMYFUNCTION("""COMPUTED_VALUE"""),"Ежевичный лимонад")</f>
        <v>Ежевичный лимонад</v>
      </c>
      <c r="J950" s="18" t="str">
        <f>IFERROR(__xludf.DUMMYFUNCTION("""COMPUTED_VALUE"""),"Земляничная конфета ")</f>
        <v>Земляничная конфета </v>
      </c>
      <c r="K950" s="18" t="str">
        <f>IFERROR(__xludf.DUMMYFUNCTION("""COMPUTED_VALUE"""),"Ананас манго ")</f>
        <v>Ананас манго </v>
      </c>
      <c r="L950" s="18" t="str">
        <f>IFERROR(__xludf.DUMMYFUNCTION("""COMPUTED_VALUE"""),"Жвачка черника мята ")</f>
        <v>Жвачка черника мята </v>
      </c>
      <c r="M950" s="18" t="str">
        <f>IFERROR(__xludf.DUMMYFUNCTION("""COMPUTED_VALUE"""),"Зеленый манго")</f>
        <v>Зеленый манго</v>
      </c>
      <c r="N950" s="18" t="str">
        <f>IFERROR(__xludf.DUMMYFUNCTION("""COMPUTED_VALUE"""),"Клюква брусника")</f>
        <v>Клюква брусника</v>
      </c>
      <c r="O950" s="18" t="str">
        <f>IFERROR(__xludf.DUMMYFUNCTION("""COMPUTED_VALUE"""),"Апельсин ")</f>
        <v>Апельсин </v>
      </c>
      <c r="P950" s="18" t="str">
        <f>IFERROR(__xludf.DUMMYFUNCTION("""COMPUTED_VALUE"""),"Кокос малина")</f>
        <v>Кокос малина</v>
      </c>
      <c r="Q950" s="18" t="str">
        <f>IFERROR(__xludf.DUMMYFUNCTION("""COMPUTED_VALUE"""),"Лимонные черви")</f>
        <v>Лимонные черви</v>
      </c>
      <c r="R950" s="18" t="str">
        <f>IFERROR(__xludf.DUMMYFUNCTION("""COMPUTED_VALUE"""),"Малиновый лимонад")</f>
        <v>Малиновый лимонад</v>
      </c>
      <c r="S950" s="18" t="str">
        <f>IFERROR(__xludf.DUMMYFUNCTION("""COMPUTED_VALUE"""),"Смородина малина")</f>
        <v>Смородина малина</v>
      </c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</row>
    <row r="951">
      <c r="A951" s="18" t="str">
        <f>IFERROR(__xludf.DUMMYFUNCTION("""COMPUTED_VALUE"""),"Арбуз Малина ")</f>
        <v>Арбуз Малина </v>
      </c>
      <c r="B951" s="18" t="str">
        <f>IFERROR(__xludf.DUMMYFUNCTION("""COMPUTED_VALUE"""),"Банан Кокос ")</f>
        <v>Банан Кокос </v>
      </c>
      <c r="C951" s="18" t="str">
        <f>IFERROR(__xludf.DUMMYFUNCTION("""COMPUTED_VALUE"""),"Барбарисовый Энергетик ")</f>
        <v>Барбарисовый Энергетик </v>
      </c>
      <c r="D951" s="18" t="str">
        <f>IFERROR(__xludf.DUMMYFUNCTION("""COMPUTED_VALUE"""),"Виноградный Энергетик")</f>
        <v>Виноградный Энергетик</v>
      </c>
      <c r="E951" s="18" t="str">
        <f>IFERROR(__xludf.DUMMYFUNCTION("""COMPUTED_VALUE"""),"Гранат Клубника ")</f>
        <v>Гранат Клубника </v>
      </c>
      <c r="F951" s="18" t="str">
        <f>IFERROR(__xludf.DUMMYFUNCTION("""COMPUTED_VALUE"""),"Гранат Смородина ")</f>
        <v>Гранат Смородина </v>
      </c>
      <c r="G951" s="18" t="str">
        <f>IFERROR(__xludf.DUMMYFUNCTION("""COMPUTED_VALUE"""),"Грейпфрутовый Швепс ")</f>
        <v>Грейпфрутовый Швепс </v>
      </c>
      <c r="H951" s="18" t="str">
        <f>IFERROR(__xludf.DUMMYFUNCTION("""COMPUTED_VALUE"""),"Земляника Драгонфрут ")</f>
        <v>Земляника Драгонфрут </v>
      </c>
      <c r="I951" s="18" t="str">
        <f>IFERROR(__xludf.DUMMYFUNCTION("""COMPUTED_VALUE"""),"Киви Личи ")</f>
        <v>Киви Личи </v>
      </c>
      <c r="J951" s="18" t="str">
        <f>IFERROR(__xludf.DUMMYFUNCTION("""COMPUTED_VALUE"""),"Киви Маракуйя Гуава ")</f>
        <v>Киви Маракуйя Гуава </v>
      </c>
      <c r="K951" s="18" t="str">
        <f>IFERROR(__xludf.DUMMYFUNCTION("""COMPUTED_VALUE"""),"Клубника Банан ")</f>
        <v>Клубника Банан </v>
      </c>
      <c r="L951" s="18" t="str">
        <f>IFERROR(__xludf.DUMMYFUNCTION("""COMPUTED_VALUE"""),"Клубника Вишня ")</f>
        <v>Клубника Вишня </v>
      </c>
      <c r="M951" s="18" t="str">
        <f>IFERROR(__xludf.DUMMYFUNCTION("""COMPUTED_VALUE"""),"Клубника Земляника ")</f>
        <v>Клубника Земляника </v>
      </c>
      <c r="N951" s="18" t="str">
        <f>IFERROR(__xludf.DUMMYFUNCTION("""COMPUTED_VALUE"""),"Клубничный Мохито ")</f>
        <v>Клубничный Мохито </v>
      </c>
      <c r="O951" s="18" t="str">
        <f>IFERROR(__xludf.DUMMYFUNCTION("""COMPUTED_VALUE"""),"Манго Грейпфрут ")</f>
        <v>Манго Грейпфрут </v>
      </c>
      <c r="P951" s="18" t="str">
        <f>IFERROR(__xludf.DUMMYFUNCTION("""COMPUTED_VALUE"""),"Манго Персик Личи ")</f>
        <v>Манго Персик Личи </v>
      </c>
      <c r="Q951" s="18" t="str">
        <f>IFERROR(__xludf.DUMMYFUNCTION("""COMPUTED_VALUE"""),"Персик Бабл Гам ")</f>
        <v>Персик Бабл Гам </v>
      </c>
      <c r="R951" s="18" t="str">
        <f>IFERROR(__xludf.DUMMYFUNCTION("""COMPUTED_VALUE"""),"Садовые Ягоды ")</f>
        <v>Садовые Ягоды </v>
      </c>
      <c r="S951" s="18" t="str">
        <f>IFERROR(__xludf.DUMMYFUNCTION("""COMPUTED_VALUE"""),"Скитлс Лимон Лайм 2")</f>
        <v>Скитлс Лимон Лайм 2</v>
      </c>
      <c r="T951" s="18" t="str">
        <f>IFERROR(__xludf.DUMMYFUNCTION("""COMPUTED_VALUE"""),"Смородина Мармелад 1")</f>
        <v>Смородина Мармелад 1</v>
      </c>
      <c r="U951" s="18" t="str">
        <f>IFERROR(__xludf.DUMMYFUNCTION("""COMPUTED_VALUE"""),"Темная Вишня 1")</f>
        <v>Темная Вишня 1</v>
      </c>
      <c r="V951" s="18" t="str">
        <f>IFERROR(__xludf.DUMMYFUNCTION("""COMPUTED_VALUE"""),"Фруктовые Пластинки 1")</f>
        <v>Фруктовые Пластинки 1</v>
      </c>
      <c r="W951" s="18" t="str">
        <f>IFERROR(__xludf.DUMMYFUNCTION("""COMPUTED_VALUE"""),"Черника Ежевика 1")</f>
        <v>Черника Ежевика 1</v>
      </c>
      <c r="X951" s="18" t="str">
        <f>IFERROR(__xludf.DUMMYFUNCTION("""COMPUTED_VALUE"""),"Черника Малина 1")</f>
        <v>Черника Малина 1</v>
      </c>
      <c r="Y951" s="18" t="str">
        <f>IFERROR(__xludf.DUMMYFUNCTION("""COMPUTED_VALUE"""),"Черника Мята 2")</f>
        <v>Черника Мята 2</v>
      </c>
      <c r="Z951" s="18" t="str">
        <f>IFERROR(__xludf.DUMMYFUNCTION("""COMPUTED_VALUE"""),"Яблоко Виноград 2")</f>
        <v>Яблоко Виноград 2</v>
      </c>
      <c r="AA951" s="18" t="str">
        <f>IFERROR(__xludf.DUMMYFUNCTION("""COMPUTED_VALUE"""),"Яблоко Малина 4")</f>
        <v>Яблоко Малина 4</v>
      </c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</row>
    <row r="952">
      <c r="A952" s="18" t="str">
        <f>IFERROR(__xludf.DUMMYFUNCTION("""COMPUTED_VALUE"""),"Малина вишня лёд")</f>
        <v>Малина вишня лёд</v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</row>
    <row r="953">
      <c r="A953" s="18" t="str">
        <f>IFERROR(__xludf.DUMMYFUNCTION("""COMPUTED_VALUE"""),"Ягодный микс")</f>
        <v>Ягодный микс</v>
      </c>
      <c r="B953" s="18" t="str">
        <f>IFERROR(__xludf.DUMMYFUNCTION("""COMPUTED_VALUE"""),"Энергетик малина")</f>
        <v>Энергетик малина</v>
      </c>
      <c r="C953" s="18" t="str">
        <f>IFERROR(__xludf.DUMMYFUNCTION("""COMPUTED_VALUE"""),"Клубника арбуз")</f>
        <v>Клубника арбуз</v>
      </c>
      <c r="D953" s="18" t="str">
        <f>IFERROR(__xludf.DUMMYFUNCTION("""COMPUTED_VALUE"""),"Ежевика малина")</f>
        <v>Ежевика малина</v>
      </c>
      <c r="E953" s="18" t="str">
        <f>IFERROR(__xludf.DUMMYFUNCTION("""COMPUTED_VALUE"""),"Голубая малина виноград")</f>
        <v>Голубая малина виноград</v>
      </c>
      <c r="F953" s="18" t="str">
        <f>IFERROR(__xludf.DUMMYFUNCTION("""COMPUTED_VALUE"""),"Вишня яблоко")</f>
        <v>Вишня яблоко</v>
      </c>
      <c r="G953" s="18" t="str">
        <f>IFERROR(__xludf.DUMMYFUNCTION("""COMPUTED_VALUE"""),"Виноград лёд")</f>
        <v>Виноград лёд</v>
      </c>
      <c r="H953" s="18" t="str">
        <f>IFERROR(__xludf.DUMMYFUNCTION("""COMPUTED_VALUE"""),"Бабл гам")</f>
        <v>Бабл гам</v>
      </c>
      <c r="I953" s="18" t="str">
        <f>IFERROR(__xludf.DUMMYFUNCTION("""COMPUTED_VALUE"""),"Энергетик лайм")</f>
        <v>Энергетик лайм</v>
      </c>
      <c r="J953" s="18" t="str">
        <f>IFERROR(__xludf.DUMMYFUNCTION("""COMPUTED_VALUE"""),"Черника смородина айс")</f>
        <v>Черника смородина айс</v>
      </c>
      <c r="K953" s="18" t="str">
        <f>IFERROR(__xludf.DUMMYFUNCTION("""COMPUTED_VALUE"""),"Мохито клубничный лёд")</f>
        <v>Мохито клубничный лёд</v>
      </c>
      <c r="L953" s="18" t="str">
        <f>IFERROR(__xludf.DUMMYFUNCTION("""COMPUTED_VALUE"""),"Черная вишня лёд")</f>
        <v>Черная вишня лёд</v>
      </c>
      <c r="M953" s="18" t="str">
        <f>IFERROR(__xludf.DUMMYFUNCTION("""COMPUTED_VALUE"""),"Ананас кокос лёд")</f>
        <v>Ананас кокос лёд</v>
      </c>
      <c r="N953" s="18" t="str">
        <f>IFERROR(__xludf.DUMMYFUNCTION("""COMPUTED_VALUE"""),"Киви лёд")</f>
        <v>Киви лёд</v>
      </c>
      <c r="O953" s="18" t="str">
        <f>IFERROR(__xludf.DUMMYFUNCTION("""COMPUTED_VALUE"""),"Кислая клюква лёд")</f>
        <v>Кислая клюква лёд</v>
      </c>
      <c r="P953" s="18" t="str">
        <f>IFERROR(__xludf.DUMMYFUNCTION("""COMPUTED_VALUE"""),"Кислый скитлс лёд")</f>
        <v>Кислый скитлс лёд</v>
      </c>
      <c r="Q953" s="18" t="str">
        <f>IFERROR(__xludf.DUMMYFUNCTION("""COMPUTED_VALUE"""),"Клубника черника лёд")</f>
        <v>Клубника черника лёд</v>
      </c>
      <c r="R953" s="18" t="str">
        <f>IFERROR(__xludf.DUMMYFUNCTION("""COMPUTED_VALUE"""),"Малина смородина лёд")</f>
        <v>Малина смородина лёд</v>
      </c>
      <c r="S953" s="18" t="str">
        <f>IFERROR(__xludf.DUMMYFUNCTION("""COMPUTED_VALUE"""),"Манго лёд")</f>
        <v>Манго лёд</v>
      </c>
      <c r="T953" s="18" t="str">
        <f>IFERROR(__xludf.DUMMYFUNCTION("""COMPUTED_VALUE"""),"Малина вишня лёд")</f>
        <v>Малина вишня лёд</v>
      </c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</row>
    <row r="954">
      <c r="A954" s="18" t="str">
        <f>IFERROR(__xludf.DUMMYFUNCTION("""COMPUTED_VALUE"""),"Арбуз Малина ")</f>
        <v>Арбуз Малина </v>
      </c>
      <c r="B954" s="18" t="str">
        <f>IFERROR(__xludf.DUMMYFUNCTION("""COMPUTED_VALUE"""),"Банан Кокос ")</f>
        <v>Банан Кокос </v>
      </c>
      <c r="C954" s="18" t="str">
        <f>IFERROR(__xludf.DUMMYFUNCTION("""COMPUTED_VALUE"""),"Барбарисовый Энергетик ")</f>
        <v>Барбарисовый Энергетик </v>
      </c>
      <c r="D954" s="18" t="str">
        <f>IFERROR(__xludf.DUMMYFUNCTION("""COMPUTED_VALUE"""),"Виноградный Энергетик")</f>
        <v>Виноградный Энергетик</v>
      </c>
      <c r="E954" s="18" t="str">
        <f>IFERROR(__xludf.DUMMYFUNCTION("""COMPUTED_VALUE"""),"Гранат Клубника ")</f>
        <v>Гранат Клубника </v>
      </c>
      <c r="F954" s="18" t="str">
        <f>IFERROR(__xludf.DUMMYFUNCTION("""COMPUTED_VALUE"""),"Гранат Смородина ")</f>
        <v>Гранат Смородина </v>
      </c>
      <c r="G954" s="18" t="str">
        <f>IFERROR(__xludf.DUMMYFUNCTION("""COMPUTED_VALUE"""),"Грейпфрутовый Швепс ")</f>
        <v>Грейпфрутовый Швепс </v>
      </c>
      <c r="H954" s="18" t="str">
        <f>IFERROR(__xludf.DUMMYFUNCTION("""COMPUTED_VALUE"""),"Земляника Драгонфрут ")</f>
        <v>Земляника Драгонфрут </v>
      </c>
      <c r="I954" s="18" t="str">
        <f>IFERROR(__xludf.DUMMYFUNCTION("""COMPUTED_VALUE"""),"Киви Личи ")</f>
        <v>Киви Личи </v>
      </c>
      <c r="J954" s="18" t="str">
        <f>IFERROR(__xludf.DUMMYFUNCTION("""COMPUTED_VALUE"""),"Киви Маракуйя Гуава ")</f>
        <v>Киви Маракуйя Гуава </v>
      </c>
      <c r="K954" s="18" t="str">
        <f>IFERROR(__xludf.DUMMYFUNCTION("""COMPUTED_VALUE"""),"Клубника Банан ")</f>
        <v>Клубника Банан </v>
      </c>
      <c r="L954" s="18" t="str">
        <f>IFERROR(__xludf.DUMMYFUNCTION("""COMPUTED_VALUE"""),"Клубника Вишня ")</f>
        <v>Клубника Вишня </v>
      </c>
      <c r="M954" s="18" t="str">
        <f>IFERROR(__xludf.DUMMYFUNCTION("""COMPUTED_VALUE"""),"Клубника Земляника ")</f>
        <v>Клубника Земляника </v>
      </c>
      <c r="N954" s="18" t="str">
        <f>IFERROR(__xludf.DUMMYFUNCTION("""COMPUTED_VALUE"""),"Клубничный Мохито ")</f>
        <v>Клубничный Мохито </v>
      </c>
      <c r="O954" s="18" t="str">
        <f>IFERROR(__xludf.DUMMYFUNCTION("""COMPUTED_VALUE"""),"Манго Грейпфрут ")</f>
        <v>Манго Грейпфрут </v>
      </c>
      <c r="P954" s="18" t="str">
        <f>IFERROR(__xludf.DUMMYFUNCTION("""COMPUTED_VALUE"""),"Манго Персик Личи ")</f>
        <v>Манго Персик Личи </v>
      </c>
      <c r="Q954" s="18" t="str">
        <f>IFERROR(__xludf.DUMMYFUNCTION("""COMPUTED_VALUE"""),"Персик Бабл Гам ")</f>
        <v>Персик Бабл Гам </v>
      </c>
      <c r="R954" s="18" t="str">
        <f>IFERROR(__xludf.DUMMYFUNCTION("""COMPUTED_VALUE"""),"Садовые Ягоды ")</f>
        <v>Садовые Ягоды </v>
      </c>
      <c r="S954" s="18" t="str">
        <f>IFERROR(__xludf.DUMMYFUNCTION("""COMPUTED_VALUE"""),"Скитлс Лимон Лайм 2")</f>
        <v>Скитлс Лимон Лайм 2</v>
      </c>
      <c r="T954" s="18" t="str">
        <f>IFERROR(__xludf.DUMMYFUNCTION("""COMPUTED_VALUE"""),"Смородина Мармелад 1")</f>
        <v>Смородина Мармелад 1</v>
      </c>
      <c r="U954" s="18" t="str">
        <f>IFERROR(__xludf.DUMMYFUNCTION("""COMPUTED_VALUE"""),"Темная Вишня 1")</f>
        <v>Темная Вишня 1</v>
      </c>
      <c r="V954" s="18" t="str">
        <f>IFERROR(__xludf.DUMMYFUNCTION("""COMPUTED_VALUE"""),"Фруктовые Пластинки 1")</f>
        <v>Фруктовые Пластинки 1</v>
      </c>
      <c r="W954" s="18" t="str">
        <f>IFERROR(__xludf.DUMMYFUNCTION("""COMPUTED_VALUE"""),"Черника Ежевика 1")</f>
        <v>Черника Ежевика 1</v>
      </c>
      <c r="X954" s="18" t="str">
        <f>IFERROR(__xludf.DUMMYFUNCTION("""COMPUTED_VALUE"""),"Черника Малина 1")</f>
        <v>Черника Малина 1</v>
      </c>
      <c r="Y954" s="18" t="str">
        <f>IFERROR(__xludf.DUMMYFUNCTION("""COMPUTED_VALUE"""),"Черника Мята 2")</f>
        <v>Черника Мята 2</v>
      </c>
      <c r="Z954" s="18" t="str">
        <f>IFERROR(__xludf.DUMMYFUNCTION("""COMPUTED_VALUE"""),"Яблоко Виноград 2")</f>
        <v>Яблоко Виноград 2</v>
      </c>
      <c r="AA954" s="18" t="str">
        <f>IFERROR(__xludf.DUMMYFUNCTION("""COMPUTED_VALUE"""),"Яблоко Малина 4")</f>
        <v>Яблоко Малина 4</v>
      </c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</row>
    <row r="955">
      <c r="A955" s="18" t="str">
        <f>IFERROR(__xludf.DUMMYFUNCTION("""COMPUTED_VALUE"""),"Кислый малиново-грейпфрутовый швепс")</f>
        <v>Кислый малиново-грейпфрутовый швепс</v>
      </c>
      <c r="B955" s="18" t="str">
        <f>IFERROR(__xludf.DUMMYFUNCTION("""COMPUTED_VALUE"""),"Ананас апельсин")</f>
        <v>Ананас апельсин</v>
      </c>
      <c r="C955" s="18" t="str">
        <f>IFERROR(__xludf.DUMMYFUNCTION("""COMPUTED_VALUE"""),"Пинаколада")</f>
        <v>Пинаколада</v>
      </c>
      <c r="D955" s="18" t="str">
        <f>IFERROR(__xludf.DUMMYFUNCTION("""COMPUTED_VALUE"""),"Мятный бабл гам")</f>
        <v>Мятный бабл гам</v>
      </c>
      <c r="E955" s="18" t="str">
        <f>IFERROR(__xludf.DUMMYFUNCTION("""COMPUTED_VALUE"""),"Мянго драгонфрут")</f>
        <v>Мянго драгонфрут</v>
      </c>
      <c r="F955" s="18" t="str">
        <f>IFERROR(__xludf.DUMMYFUNCTION("""COMPUTED_VALUE"""),"Клубничная фанта")</f>
        <v>Клубничная фанта</v>
      </c>
      <c r="G955" s="18" t="str">
        <f>IFERROR(__xludf.DUMMYFUNCTION("""COMPUTED_VALUE"""),"Клубничная арбуз")</f>
        <v>Клубничная арбуз</v>
      </c>
      <c r="H955" s="18" t="str">
        <f>IFERROR(__xludf.DUMMYFUNCTION("""COMPUTED_VALUE"""),"Кислый скитлс")</f>
        <v>Кислый скитлс</v>
      </c>
      <c r="I955" s="18" t="str">
        <f>IFERROR(__xludf.DUMMYFUNCTION("""COMPUTED_VALUE"""),"Кислый лайм арбуз")</f>
        <v>Кислый лайм арбуз</v>
      </c>
      <c r="J955" s="18" t="str">
        <f>IFERROR(__xludf.DUMMYFUNCTION("""COMPUTED_VALUE"""),"Тропический банан")</f>
        <v>Тропический банан</v>
      </c>
      <c r="K955" s="18" t="str">
        <f>IFERROR(__xludf.DUMMYFUNCTION("""COMPUTED_VALUE"""),"Яблочный энергетик")</f>
        <v>Яблочный энергетик</v>
      </c>
      <c r="L955" s="18" t="str">
        <f>IFERROR(__xludf.DUMMYFUNCTION("""COMPUTED_VALUE"""),"Барбарисовый лимонад")</f>
        <v>Барбарисовый лимонад</v>
      </c>
      <c r="M955" s="18" t="str">
        <f>IFERROR(__xludf.DUMMYFUNCTION("""COMPUTED_VALUE"""),"Лимонад виноград вишня")</f>
        <v>Лимонад виноград вишня</v>
      </c>
      <c r="N955" s="18" t="str">
        <f>IFERROR(__xludf.DUMMYFUNCTION("""COMPUTED_VALUE"""),"Розовый лимонад")</f>
        <v>Розовый лимонад</v>
      </c>
      <c r="O955" s="18" t="str">
        <f>IFERROR(__xludf.DUMMYFUNCTION("""COMPUTED_VALUE"""),"Двойной манго")</f>
        <v>Двойной манго</v>
      </c>
      <c r="P955" s="18" t="str">
        <f>IFERROR(__xludf.DUMMYFUNCTION("""COMPUTED_VALUE"""),"Лесные ягоды ")</f>
        <v>Лесные ягоды </v>
      </c>
      <c r="Q955" s="18" t="str">
        <f>IFERROR(__xludf.DUMMYFUNCTION("""COMPUTED_VALUE"""),"Ежевика малина ")</f>
        <v>Ежевика малина </v>
      </c>
      <c r="R955" s="18" t="str">
        <f>IFERROR(__xludf.DUMMYFUNCTION("""COMPUTED_VALUE"""),"Смородиновый лимонад")</f>
        <v>Смородиновый лимонад</v>
      </c>
      <c r="S955" s="18" t="str">
        <f>IFERROR(__xludf.DUMMYFUNCTION("""COMPUTED_VALUE"""),"Кола вишня")</f>
        <v>Кола вишня</v>
      </c>
      <c r="T955" s="18" t="str">
        <f>IFERROR(__xludf.DUMMYFUNCTION("""COMPUTED_VALUE"""),"Манго арбуз")</f>
        <v>Манго арбуз</v>
      </c>
      <c r="U955" s="18" t="str">
        <f>IFERROR(__xludf.DUMMYFUNCTION("""COMPUTED_VALUE"""),"Алоэ виноград")</f>
        <v>Алоэ виноград</v>
      </c>
      <c r="V955" s="18" t="str">
        <f>IFERROR(__xludf.DUMMYFUNCTION("""COMPUTED_VALUE"""),"Банан клубника")</f>
        <v>Банан клубника</v>
      </c>
      <c r="W955" s="18" t="str">
        <f>IFERROR(__xludf.DUMMYFUNCTION("""COMPUTED_VALUE"""),"Малиновый мармелад")</f>
        <v>Малиновый мармелад</v>
      </c>
      <c r="X955" s="18" t="str">
        <f>IFERROR(__xludf.DUMMYFUNCTION("""COMPUTED_VALUE"""),"Клубника киви")</f>
        <v>Клубника киви</v>
      </c>
      <c r="Y955" s="18" t="str">
        <f>IFERROR(__xludf.DUMMYFUNCTION("""COMPUTED_VALUE"""),"Клюква лайм")</f>
        <v>Клюква лайм</v>
      </c>
      <c r="Z955" s="18" t="str">
        <f>IFERROR(__xludf.DUMMYFUNCTION("""COMPUTED_VALUE"""),"Гуава ананас")</f>
        <v>Гуава ананас</v>
      </c>
      <c r="AA955" s="18" t="str">
        <f>IFERROR(__xludf.DUMMYFUNCTION("""COMPUTED_VALUE"""),"Морс")</f>
        <v>Морс</v>
      </c>
      <c r="AB955" s="18" t="str">
        <f>IFERROR(__xludf.DUMMYFUNCTION("""COMPUTED_VALUE"""),"Красный апельсин")</f>
        <v>Красный апельсин</v>
      </c>
      <c r="AC955" s="18" t="str">
        <f>IFERROR(__xludf.DUMMYFUNCTION("""COMPUTED_VALUE"""),"Арбузная жвачка")</f>
        <v>Арбузная жвачка</v>
      </c>
      <c r="AD955" s="18" t="str">
        <f>IFERROR(__xludf.DUMMYFUNCTION("""COMPUTED_VALUE"""),"Смородина Виноград")</f>
        <v>Смородина Виноград</v>
      </c>
      <c r="AE955" s="18" t="str">
        <f>IFERROR(__xludf.DUMMYFUNCTION("""COMPUTED_VALUE"""),"Гранатовая Мармелад")</f>
        <v>Гранатовая Мармелад</v>
      </c>
      <c r="AF955" s="18" t="str">
        <f>IFERROR(__xludf.DUMMYFUNCTION("""COMPUTED_VALUE"""),"Яблоко Киви")</f>
        <v>Яблоко Киви</v>
      </c>
      <c r="AG955" s="18" t="str">
        <f>IFERROR(__xludf.DUMMYFUNCTION("""COMPUTED_VALUE"""),"Клубника Ежевика")</f>
        <v>Клубника Ежевика</v>
      </c>
      <c r="AH955" s="18" t="str">
        <f>IFERROR(__xludf.DUMMYFUNCTION("""COMPUTED_VALUE"""),"Клубничный Коктейль")</f>
        <v>Клубничный Коктейль</v>
      </c>
      <c r="AI955" s="18" t="str">
        <f>IFERROR(__xludf.DUMMYFUNCTION("""COMPUTED_VALUE"""),"Клюква Земляника ")</f>
        <v>Клюква Земляника </v>
      </c>
      <c r="AJ955" s="18" t="str">
        <f>IFERROR(__xludf.DUMMYFUNCTION("""COMPUTED_VALUE"""),"Какос Дыня")</f>
        <v>Какос Дыня</v>
      </c>
      <c r="AK955" s="18" t="str">
        <f>IFERROR(__xludf.DUMMYFUNCTION("""COMPUTED_VALUE"""),"Маракуйя мандарин")</f>
        <v>Маракуйя мандарин</v>
      </c>
      <c r="AL955" s="18" t="str">
        <f>IFERROR(__xludf.DUMMYFUNCTION("""COMPUTED_VALUE"""),"Персик кактус")</f>
        <v>Персик кактус</v>
      </c>
      <c r="AM955" s="18" t="str">
        <f>IFERROR(__xludf.DUMMYFUNCTION("""COMPUTED_VALUE"""),"Спрайт")</f>
        <v>Спрайт</v>
      </c>
      <c r="AN955" s="18" t="str">
        <f>IFERROR(__xludf.DUMMYFUNCTION("""COMPUTED_VALUE"""),"Черничная фанта")</f>
        <v>Черничная фанта</v>
      </c>
      <c r="AO955" s="18" t="str">
        <f>IFERROR(__xludf.DUMMYFUNCTION("""COMPUTED_VALUE"""),"Ягодная жвачка")</f>
        <v>Ягодная жвачка</v>
      </c>
      <c r="AP955" s="18" t="str">
        <f>IFERROR(__xludf.DUMMYFUNCTION("""COMPUTED_VALUE"""),"Ягодный энергетик")</f>
        <v>Ягодный энергетик</v>
      </c>
      <c r="AQ955" s="18" t="str">
        <f>IFERROR(__xludf.DUMMYFUNCTION("""COMPUTED_VALUE"""),"Ягодный пунш ")</f>
        <v>Ягодный пунш </v>
      </c>
      <c r="AR955" s="18" t="str">
        <f>IFERROR(__xludf.DUMMYFUNCTION("""COMPUTED_VALUE"""),"Виноградный холс")</f>
        <v>Виноградный холс</v>
      </c>
      <c r="AS955" s="18" t="str">
        <f>IFERROR(__xludf.DUMMYFUNCTION("""COMPUTED_VALUE"""),"Грейпфрут смородина")</f>
        <v>Грейпфрут смородина</v>
      </c>
      <c r="AT955" s="18" t="str">
        <f>IFERROR(__xludf.DUMMYFUNCTION("""COMPUTED_VALUE"""),"Дыня персик")</f>
        <v>Дыня персик</v>
      </c>
      <c r="AU955" s="18" t="str">
        <f>IFERROR(__xludf.DUMMYFUNCTION("""COMPUTED_VALUE"""),"Земляника виноград")</f>
        <v>Земляника виноград</v>
      </c>
      <c r="AV955" s="18" t="str">
        <f>IFERROR(__xludf.DUMMYFUNCTION("""COMPUTED_VALUE"""),"Киви маракуйя гуава")</f>
        <v>Киви маракуйя гуава</v>
      </c>
      <c r="AW955" s="18" t="str">
        <f>IFERROR(__xludf.DUMMYFUNCTION("""COMPUTED_VALUE"""),"Кислые вишнёвые червячки")</f>
        <v>Кислые вишнёвые червячки</v>
      </c>
      <c r="AX955" s="18" t="str">
        <f>IFERROR(__xludf.DUMMYFUNCTION("""COMPUTED_VALUE"""),"Кислые чернично-малиновое червячки")</f>
        <v>Кислые чернично-малиновое червячки</v>
      </c>
    </row>
    <row r="956">
      <c r="A956" s="18" t="str">
        <f>IFERROR(__xludf.DUMMYFUNCTION("""COMPUTED_VALUE"""),"0.4")</f>
        <v>0.4</v>
      </c>
      <c r="B956" s="18" t="str">
        <f>IFERROR(__xludf.DUMMYFUNCTION("""COMPUTED_VALUE"""),"0.6")</f>
        <v>0.6</v>
      </c>
      <c r="C956" s="18" t="str">
        <f>IFERROR(__xludf.DUMMYFUNCTION("""COMPUTED_VALUE"""),"0.7")</f>
        <v>0.7</v>
      </c>
      <c r="D956" s="18" t="str">
        <f>IFERROR(__xludf.DUMMYFUNCTION("""COMPUTED_VALUE"""),"0.8")</f>
        <v>0.8</v>
      </c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</row>
    <row r="957">
      <c r="A957" s="18" t="str">
        <f>IFERROR(__xludf.DUMMYFUNCTION("""COMPUTED_VALUE"""),"0.7")</f>
        <v>0.7</v>
      </c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</row>
    <row r="958">
      <c r="A958" s="18" t="str">
        <f>IFERROR(__xludf.DUMMYFUNCTION("""COMPUTED_VALUE"""),"Арбуз Малина ")</f>
        <v>Арбуз Малина </v>
      </c>
      <c r="B958" s="18" t="str">
        <f>IFERROR(__xludf.DUMMYFUNCTION("""COMPUTED_VALUE"""),"Банан Кокос ")</f>
        <v>Банан Кокос </v>
      </c>
      <c r="C958" s="18" t="str">
        <f>IFERROR(__xludf.DUMMYFUNCTION("""COMPUTED_VALUE"""),"Барбарисовый Энергетик ")</f>
        <v>Барбарисовый Энергетик </v>
      </c>
      <c r="D958" s="18" t="str">
        <f>IFERROR(__xludf.DUMMYFUNCTION("""COMPUTED_VALUE"""),"Виноградный Энергетик")</f>
        <v>Виноградный Энергетик</v>
      </c>
      <c r="E958" s="18" t="str">
        <f>IFERROR(__xludf.DUMMYFUNCTION("""COMPUTED_VALUE"""),"Гранат Клубника ")</f>
        <v>Гранат Клубника </v>
      </c>
      <c r="F958" s="18" t="str">
        <f>IFERROR(__xludf.DUMMYFUNCTION("""COMPUTED_VALUE"""),"Гранат Смородина ")</f>
        <v>Гранат Смородина </v>
      </c>
      <c r="G958" s="18" t="str">
        <f>IFERROR(__xludf.DUMMYFUNCTION("""COMPUTED_VALUE"""),"Грейпфрутовый Швепс ")</f>
        <v>Грейпфрутовый Швепс </v>
      </c>
      <c r="H958" s="18" t="str">
        <f>IFERROR(__xludf.DUMMYFUNCTION("""COMPUTED_VALUE"""),"Земляника Драгонфрут ")</f>
        <v>Земляника Драгонфрут </v>
      </c>
      <c r="I958" s="18" t="str">
        <f>IFERROR(__xludf.DUMMYFUNCTION("""COMPUTED_VALUE"""),"Киви Личи ")</f>
        <v>Киви Личи </v>
      </c>
      <c r="J958" s="18" t="str">
        <f>IFERROR(__xludf.DUMMYFUNCTION("""COMPUTED_VALUE"""),"Киви Маракуйя Гуава ")</f>
        <v>Киви Маракуйя Гуава </v>
      </c>
      <c r="K958" s="18" t="str">
        <f>IFERROR(__xludf.DUMMYFUNCTION("""COMPUTED_VALUE"""),"Клубника Банан ")</f>
        <v>Клубника Банан </v>
      </c>
      <c r="L958" s="18" t="str">
        <f>IFERROR(__xludf.DUMMYFUNCTION("""COMPUTED_VALUE"""),"Клубника Вишня ")</f>
        <v>Клубника Вишня </v>
      </c>
      <c r="M958" s="18" t="str">
        <f>IFERROR(__xludf.DUMMYFUNCTION("""COMPUTED_VALUE"""),"Клубника Земляника ")</f>
        <v>Клубника Земляника </v>
      </c>
      <c r="N958" s="18" t="str">
        <f>IFERROR(__xludf.DUMMYFUNCTION("""COMPUTED_VALUE"""),"Клубничный Мохито ")</f>
        <v>Клубничный Мохито </v>
      </c>
      <c r="O958" s="18" t="str">
        <f>IFERROR(__xludf.DUMMYFUNCTION("""COMPUTED_VALUE"""),"Манго Грейпфрут ")</f>
        <v>Манго Грейпфрут </v>
      </c>
      <c r="P958" s="18" t="str">
        <f>IFERROR(__xludf.DUMMYFUNCTION("""COMPUTED_VALUE"""),"Манго Персик Личи ")</f>
        <v>Манго Персик Личи </v>
      </c>
      <c r="Q958" s="18" t="str">
        <f>IFERROR(__xludf.DUMMYFUNCTION("""COMPUTED_VALUE"""),"Персик Бабл Гам ")</f>
        <v>Персик Бабл Гам </v>
      </c>
      <c r="R958" s="18" t="str">
        <f>IFERROR(__xludf.DUMMYFUNCTION("""COMPUTED_VALUE"""),"Садовые Ягоды ")</f>
        <v>Садовые Ягоды </v>
      </c>
      <c r="S958" s="18" t="str">
        <f>IFERROR(__xludf.DUMMYFUNCTION("""COMPUTED_VALUE"""),"Скитлс Лимон Лайм 2")</f>
        <v>Скитлс Лимон Лайм 2</v>
      </c>
      <c r="T958" s="18" t="str">
        <f>IFERROR(__xludf.DUMMYFUNCTION("""COMPUTED_VALUE"""),"Смородина Мармелад 1")</f>
        <v>Смородина Мармелад 1</v>
      </c>
      <c r="U958" s="18" t="str">
        <f>IFERROR(__xludf.DUMMYFUNCTION("""COMPUTED_VALUE"""),"Темная Вишня 1")</f>
        <v>Темная Вишня 1</v>
      </c>
      <c r="V958" s="18" t="str">
        <f>IFERROR(__xludf.DUMMYFUNCTION("""COMPUTED_VALUE"""),"Фруктовые Пластинки 1")</f>
        <v>Фруктовые Пластинки 1</v>
      </c>
      <c r="W958" s="18" t="str">
        <f>IFERROR(__xludf.DUMMYFUNCTION("""COMPUTED_VALUE"""),"Черника Ежевика 1")</f>
        <v>Черника Ежевика 1</v>
      </c>
      <c r="X958" s="18" t="str">
        <f>IFERROR(__xludf.DUMMYFUNCTION("""COMPUTED_VALUE"""),"Черника Малина 1")</f>
        <v>Черника Малина 1</v>
      </c>
      <c r="Y958" s="18" t="str">
        <f>IFERROR(__xludf.DUMMYFUNCTION("""COMPUTED_VALUE"""),"Черника Мята 2")</f>
        <v>Черника Мята 2</v>
      </c>
      <c r="Z958" s="18" t="str">
        <f>IFERROR(__xludf.DUMMYFUNCTION("""COMPUTED_VALUE"""),"Яблоко Виноград 2")</f>
        <v>Яблоко Виноград 2</v>
      </c>
      <c r="AA958" s="18" t="str">
        <f>IFERROR(__xludf.DUMMYFUNCTION("""COMPUTED_VALUE"""),"Яблоко Малина 4")</f>
        <v>Яблоко Малина 4</v>
      </c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</row>
    <row r="959">
      <c r="A959" s="18" t="str">
        <f>IFERROR(__xludf.DUMMYFUNCTION("""COMPUTED_VALUE"""),"Малина вишня лёд")</f>
        <v>Малина вишня лёд</v>
      </c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</row>
    <row r="960">
      <c r="A960" s="18" t="str">
        <f>IFERROR(__xludf.DUMMYFUNCTION("""COMPUTED_VALUE"""),"Арбуз Малина ")</f>
        <v>Арбуз Малина </v>
      </c>
      <c r="B960" s="18" t="str">
        <f>IFERROR(__xludf.DUMMYFUNCTION("""COMPUTED_VALUE"""),"Банан Кокос ")</f>
        <v>Банан Кокос </v>
      </c>
      <c r="C960" s="18" t="str">
        <f>IFERROR(__xludf.DUMMYFUNCTION("""COMPUTED_VALUE"""),"Барбарисовый Энергетик ")</f>
        <v>Барбарисовый Энергетик </v>
      </c>
      <c r="D960" s="18" t="str">
        <f>IFERROR(__xludf.DUMMYFUNCTION("""COMPUTED_VALUE"""),"Виноградный Энергетик")</f>
        <v>Виноградный Энергетик</v>
      </c>
      <c r="E960" s="18" t="str">
        <f>IFERROR(__xludf.DUMMYFUNCTION("""COMPUTED_VALUE"""),"Гранат Клубника ")</f>
        <v>Гранат Клубника </v>
      </c>
      <c r="F960" s="18" t="str">
        <f>IFERROR(__xludf.DUMMYFUNCTION("""COMPUTED_VALUE"""),"Гранат Смородина ")</f>
        <v>Гранат Смородина </v>
      </c>
      <c r="G960" s="18" t="str">
        <f>IFERROR(__xludf.DUMMYFUNCTION("""COMPUTED_VALUE"""),"Грейпфрутовый Швепс ")</f>
        <v>Грейпфрутовый Швепс </v>
      </c>
      <c r="H960" s="18" t="str">
        <f>IFERROR(__xludf.DUMMYFUNCTION("""COMPUTED_VALUE"""),"Земляника Драгонфрут ")</f>
        <v>Земляника Драгонфрут </v>
      </c>
      <c r="I960" s="18" t="str">
        <f>IFERROR(__xludf.DUMMYFUNCTION("""COMPUTED_VALUE"""),"Киви Личи ")</f>
        <v>Киви Личи </v>
      </c>
      <c r="J960" s="18" t="str">
        <f>IFERROR(__xludf.DUMMYFUNCTION("""COMPUTED_VALUE"""),"Киви Маракуйя Гуава ")</f>
        <v>Киви Маракуйя Гуава </v>
      </c>
      <c r="K960" s="18" t="str">
        <f>IFERROR(__xludf.DUMMYFUNCTION("""COMPUTED_VALUE"""),"Клубника Банан ")</f>
        <v>Клубника Банан </v>
      </c>
      <c r="L960" s="18" t="str">
        <f>IFERROR(__xludf.DUMMYFUNCTION("""COMPUTED_VALUE"""),"Клубника Вишня ")</f>
        <v>Клубника Вишня </v>
      </c>
      <c r="M960" s="18" t="str">
        <f>IFERROR(__xludf.DUMMYFUNCTION("""COMPUTED_VALUE"""),"Клубника Земляника ")</f>
        <v>Клубника Земляника </v>
      </c>
      <c r="N960" s="18" t="str">
        <f>IFERROR(__xludf.DUMMYFUNCTION("""COMPUTED_VALUE"""),"Клубничный Мохито ")</f>
        <v>Клубничный Мохито </v>
      </c>
      <c r="O960" s="18" t="str">
        <f>IFERROR(__xludf.DUMMYFUNCTION("""COMPUTED_VALUE"""),"Манго Грейпфрут ")</f>
        <v>Манго Грейпфрут </v>
      </c>
      <c r="P960" s="18" t="str">
        <f>IFERROR(__xludf.DUMMYFUNCTION("""COMPUTED_VALUE"""),"Манго Персик Личи ")</f>
        <v>Манго Персик Личи </v>
      </c>
      <c r="Q960" s="18" t="str">
        <f>IFERROR(__xludf.DUMMYFUNCTION("""COMPUTED_VALUE"""),"Персик Бабл Гам ")</f>
        <v>Персик Бабл Гам </v>
      </c>
      <c r="R960" s="18" t="str">
        <f>IFERROR(__xludf.DUMMYFUNCTION("""COMPUTED_VALUE"""),"Садовые Ягоды ")</f>
        <v>Садовые Ягоды </v>
      </c>
      <c r="S960" s="18" t="str">
        <f>IFERROR(__xludf.DUMMYFUNCTION("""COMPUTED_VALUE"""),"Скитлс Лимон Лайм 2")</f>
        <v>Скитлс Лимон Лайм 2</v>
      </c>
      <c r="T960" s="18" t="str">
        <f>IFERROR(__xludf.DUMMYFUNCTION("""COMPUTED_VALUE"""),"Смородина Мармелад 1")</f>
        <v>Смородина Мармелад 1</v>
      </c>
      <c r="U960" s="18" t="str">
        <f>IFERROR(__xludf.DUMMYFUNCTION("""COMPUTED_VALUE"""),"Темная Вишня 1")</f>
        <v>Темная Вишня 1</v>
      </c>
      <c r="V960" s="18" t="str">
        <f>IFERROR(__xludf.DUMMYFUNCTION("""COMPUTED_VALUE"""),"Фруктовые Пластинки 1")</f>
        <v>Фруктовые Пластинки 1</v>
      </c>
      <c r="W960" s="18" t="str">
        <f>IFERROR(__xludf.DUMMYFUNCTION("""COMPUTED_VALUE"""),"Черника Ежевика 1")</f>
        <v>Черника Ежевика 1</v>
      </c>
      <c r="X960" s="18" t="str">
        <f>IFERROR(__xludf.DUMMYFUNCTION("""COMPUTED_VALUE"""),"Черника Малина 1")</f>
        <v>Черника Малина 1</v>
      </c>
      <c r="Y960" s="18" t="str">
        <f>IFERROR(__xludf.DUMMYFUNCTION("""COMPUTED_VALUE"""),"Черника Мята 2")</f>
        <v>Черника Мята 2</v>
      </c>
      <c r="Z960" s="18" t="str">
        <f>IFERROR(__xludf.DUMMYFUNCTION("""COMPUTED_VALUE"""),"Яблоко Виноград 2")</f>
        <v>Яблоко Виноград 2</v>
      </c>
      <c r="AA960" s="18" t="str">
        <f>IFERROR(__xludf.DUMMYFUNCTION("""COMPUTED_VALUE"""),"Яблоко Малина 4")</f>
        <v>Яблоко Малина 4</v>
      </c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</row>
    <row r="961">
      <c r="A961" s="18" t="str">
        <f>IFERROR(__xludf.DUMMYFUNCTION("""COMPUTED_VALUE"""),"Экзотический микс")</f>
        <v>Экзотический микс</v>
      </c>
      <c r="B961" s="18" t="str">
        <f>IFERROR(__xludf.DUMMYFUNCTION("""COMPUTED_VALUE"""),"Энергетик")</f>
        <v>Энергетик</v>
      </c>
      <c r="C961" s="18" t="str">
        <f>IFERROR(__xludf.DUMMYFUNCTION("""COMPUTED_VALUE"""),"Виноградный чупа-чупс")</f>
        <v>Виноградный чупа-чупс</v>
      </c>
      <c r="D961" s="18" t="str">
        <f>IFERROR(__xludf.DUMMYFUNCTION("""COMPUTED_VALUE"""),"Кислая лесная клюква")</f>
        <v>Кислая лесная клюква</v>
      </c>
      <c r="E961" s="18" t="str">
        <f>IFERROR(__xludf.DUMMYFUNCTION("""COMPUTED_VALUE"""),"Смородина персик")</f>
        <v>Смородина персик</v>
      </c>
      <c r="F961" s="18" t="str">
        <f>IFERROR(__xludf.DUMMYFUNCTION("""COMPUTED_VALUE"""),"Спелый киви кисло сладкий")</f>
        <v>Спелый киви кисло сладкий</v>
      </c>
      <c r="G961" s="18" t="str">
        <f>IFERROR(__xludf.DUMMYFUNCTION("""COMPUTED_VALUE"""),"Кислые черви в вишневом сиропе")</f>
        <v>Кислые черви в вишневом сиропе</v>
      </c>
      <c r="H961" s="18" t="str">
        <f>IFERROR(__xludf.DUMMYFUNCTION("""COMPUTED_VALUE"""),"Грушевый лимонад")</f>
        <v>Грушевый лимонад</v>
      </c>
      <c r="I961" s="18" t="str">
        <f>IFERROR(__xludf.DUMMYFUNCTION("""COMPUTED_VALUE"""),"Лимонад с сладкой малиной")</f>
        <v>Лимонад с сладкой малиной</v>
      </c>
      <c r="J961" s="18" t="str">
        <f>IFERROR(__xludf.DUMMYFUNCTION("""COMPUTED_VALUE"""),"Ананасовая кислинка")</f>
        <v>Ананасовая кислинка</v>
      </c>
      <c r="K961" s="18" t="str">
        <f>IFERROR(__xludf.DUMMYFUNCTION("""COMPUTED_VALUE"""),"Мармеладные мишки")</f>
        <v>Мармеладные мишки</v>
      </c>
      <c r="L961" s="18" t="str">
        <f>IFERROR(__xludf.DUMMYFUNCTION("""COMPUTED_VALUE"""),"Мандариновый сок с цедрой")</f>
        <v>Мандариновый сок с цедрой</v>
      </c>
      <c r="M961" s="18" t="str">
        <f>IFERROR(__xludf.DUMMYFUNCTION("""COMPUTED_VALUE"""),"Кисло-сладкое ягодное драже")</f>
        <v>Кисло-сладкое ягодное драже</v>
      </c>
      <c r="N961" s="18" t="str">
        <f>IFERROR(__xludf.DUMMYFUNCTION("""COMPUTED_VALUE"""),"Классическая фанта")</f>
        <v>Классическая фанта</v>
      </c>
      <c r="O961" s="18" t="str">
        <f>IFERROR(__xludf.DUMMYFUNCTION("""COMPUTED_VALUE"""),"Сладкие барбарисоввые конфеты")</f>
        <v>Сладкие барбарисоввые конфеты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</row>
    <row r="962">
      <c r="A962" s="18" t="str">
        <f>IFERROR(__xludf.DUMMYFUNCTION("""COMPUTED_VALUE"""),"0.4")</f>
        <v>0.4</v>
      </c>
      <c r="B962" s="18" t="str">
        <f>IFERROR(__xludf.DUMMYFUNCTION("""COMPUTED_VALUE"""),"0.6")</f>
        <v>0.6</v>
      </c>
      <c r="C962" s="18" t="str">
        <f>IFERROR(__xludf.DUMMYFUNCTION("""COMPUTED_VALUE"""),"0.7")</f>
        <v>0.7</v>
      </c>
      <c r="D962" s="18" t="str">
        <f>IFERROR(__xludf.DUMMYFUNCTION("""COMPUTED_VALUE"""),"0.8")</f>
        <v>0.8</v>
      </c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</row>
    <row r="963">
      <c r="A963" s="18" t="str">
        <f>IFERROR(__xludf.DUMMYFUNCTION("""COMPUTED_VALUE"""),"0.4")</f>
        <v>0.4</v>
      </c>
      <c r="B963" s="18" t="str">
        <f>IFERROR(__xludf.DUMMYFUNCTION("""COMPUTED_VALUE"""),"0.6")</f>
        <v>0.6</v>
      </c>
      <c r="C963" s="18" t="str">
        <f>IFERROR(__xludf.DUMMYFUNCTION("""COMPUTED_VALUE"""),"0.7")</f>
        <v>0.7</v>
      </c>
      <c r="D963" s="18" t="str">
        <f>IFERROR(__xludf.DUMMYFUNCTION("""COMPUTED_VALUE"""),"0.8")</f>
        <v>0.8</v>
      </c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</row>
    <row r="964">
      <c r="A964" s="18" t="str">
        <f>IFERROR(__xludf.DUMMYFUNCTION("""COMPUTED_VALUE"""),"Ягодный микс")</f>
        <v>Ягодный микс</v>
      </c>
      <c r="B964" s="18" t="str">
        <f>IFERROR(__xludf.DUMMYFUNCTION("""COMPUTED_VALUE"""),"Энергетик малина")</f>
        <v>Энергетик малина</v>
      </c>
      <c r="C964" s="18" t="str">
        <f>IFERROR(__xludf.DUMMYFUNCTION("""COMPUTED_VALUE"""),"Клубника арбуз")</f>
        <v>Клубника арбуз</v>
      </c>
      <c r="D964" s="18" t="str">
        <f>IFERROR(__xludf.DUMMYFUNCTION("""COMPUTED_VALUE"""),"Ежевика малина")</f>
        <v>Ежевика малина</v>
      </c>
      <c r="E964" s="18" t="str">
        <f>IFERROR(__xludf.DUMMYFUNCTION("""COMPUTED_VALUE"""),"Голубая малина виноград")</f>
        <v>Голубая малина виноград</v>
      </c>
      <c r="F964" s="18" t="str">
        <f>IFERROR(__xludf.DUMMYFUNCTION("""COMPUTED_VALUE"""),"Вишня яблоко")</f>
        <v>Вишня яблоко</v>
      </c>
      <c r="G964" s="18" t="str">
        <f>IFERROR(__xludf.DUMMYFUNCTION("""COMPUTED_VALUE"""),"Виноград лёд")</f>
        <v>Виноград лёд</v>
      </c>
      <c r="H964" s="18" t="str">
        <f>IFERROR(__xludf.DUMMYFUNCTION("""COMPUTED_VALUE"""),"Бабл гам")</f>
        <v>Бабл гам</v>
      </c>
      <c r="I964" s="18" t="str">
        <f>IFERROR(__xludf.DUMMYFUNCTION("""COMPUTED_VALUE"""),"Энергетик лайм")</f>
        <v>Энергетик лайм</v>
      </c>
      <c r="J964" s="18" t="str">
        <f>IFERROR(__xludf.DUMMYFUNCTION("""COMPUTED_VALUE"""),"Черника смородина айс")</f>
        <v>Черника смородина айс</v>
      </c>
      <c r="K964" s="18" t="str">
        <f>IFERROR(__xludf.DUMMYFUNCTION("""COMPUTED_VALUE"""),"Мохито клубничный лёд")</f>
        <v>Мохито клубничный лёд</v>
      </c>
      <c r="L964" s="18" t="str">
        <f>IFERROR(__xludf.DUMMYFUNCTION("""COMPUTED_VALUE"""),"Черная вишня лёд")</f>
        <v>Черная вишня лёд</v>
      </c>
      <c r="M964" s="18" t="str">
        <f>IFERROR(__xludf.DUMMYFUNCTION("""COMPUTED_VALUE"""),"Ананас кокос лёд")</f>
        <v>Ананас кокос лёд</v>
      </c>
      <c r="N964" s="18" t="str">
        <f>IFERROR(__xludf.DUMMYFUNCTION("""COMPUTED_VALUE"""),"Киви лёд")</f>
        <v>Киви лёд</v>
      </c>
      <c r="O964" s="18" t="str">
        <f>IFERROR(__xludf.DUMMYFUNCTION("""COMPUTED_VALUE"""),"Кислая клюква лёд")</f>
        <v>Кислая клюква лёд</v>
      </c>
      <c r="P964" s="18" t="str">
        <f>IFERROR(__xludf.DUMMYFUNCTION("""COMPUTED_VALUE"""),"Кислый скитлс лёд")</f>
        <v>Кислый скитлс лёд</v>
      </c>
      <c r="Q964" s="18" t="str">
        <f>IFERROR(__xludf.DUMMYFUNCTION("""COMPUTED_VALUE"""),"Клубника черника лёд")</f>
        <v>Клубника черника лёд</v>
      </c>
      <c r="R964" s="18" t="str">
        <f>IFERROR(__xludf.DUMMYFUNCTION("""COMPUTED_VALUE"""),"Малина смородина лёд")</f>
        <v>Малина смородина лёд</v>
      </c>
      <c r="S964" s="18" t="str">
        <f>IFERROR(__xludf.DUMMYFUNCTION("""COMPUTED_VALUE"""),"Манго лёд")</f>
        <v>Манго лёд</v>
      </c>
      <c r="T964" s="18" t="str">
        <f>IFERROR(__xludf.DUMMYFUNCTION("""COMPUTED_VALUE"""),"Малина вишня лёд")</f>
        <v>Малина вишня лёд</v>
      </c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</row>
    <row r="965">
      <c r="A965" s="18" t="str">
        <f>IFERROR(__xludf.DUMMYFUNCTION("""COMPUTED_VALUE"""),"0.4")</f>
        <v>0.4</v>
      </c>
      <c r="B965" s="18" t="str">
        <f>IFERROR(__xludf.DUMMYFUNCTION("""COMPUTED_VALUE"""),"0.6")</f>
        <v>0.6</v>
      </c>
      <c r="C965" s="18" t="str">
        <f>IFERROR(__xludf.DUMMYFUNCTION("""COMPUTED_VALUE"""),"0.7")</f>
        <v>0.7</v>
      </c>
      <c r="D965" s="18" t="str">
        <f>IFERROR(__xludf.DUMMYFUNCTION("""COMPUTED_VALUE"""),"0.8")</f>
        <v>0.8</v>
      </c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</row>
    <row r="966">
      <c r="A966" s="18" t="str">
        <f>IFERROR(__xludf.DUMMYFUNCTION("""COMPUTED_VALUE"""),"Ягодный микс")</f>
        <v>Ягодный микс</v>
      </c>
      <c r="B966" s="18" t="str">
        <f>IFERROR(__xludf.DUMMYFUNCTION("""COMPUTED_VALUE"""),"Энергетик малина")</f>
        <v>Энергетик малина</v>
      </c>
      <c r="C966" s="18" t="str">
        <f>IFERROR(__xludf.DUMMYFUNCTION("""COMPUTED_VALUE"""),"Клубника арбуз")</f>
        <v>Клубника арбуз</v>
      </c>
      <c r="D966" s="18" t="str">
        <f>IFERROR(__xludf.DUMMYFUNCTION("""COMPUTED_VALUE"""),"Ежевика малина")</f>
        <v>Ежевика малина</v>
      </c>
      <c r="E966" s="18" t="str">
        <f>IFERROR(__xludf.DUMMYFUNCTION("""COMPUTED_VALUE"""),"Голубая малина виноград")</f>
        <v>Голубая малина виноград</v>
      </c>
      <c r="F966" s="18" t="str">
        <f>IFERROR(__xludf.DUMMYFUNCTION("""COMPUTED_VALUE"""),"Вишня яблоко")</f>
        <v>Вишня яблоко</v>
      </c>
      <c r="G966" s="18" t="str">
        <f>IFERROR(__xludf.DUMMYFUNCTION("""COMPUTED_VALUE"""),"Виноград лёд")</f>
        <v>Виноград лёд</v>
      </c>
      <c r="H966" s="18" t="str">
        <f>IFERROR(__xludf.DUMMYFUNCTION("""COMPUTED_VALUE"""),"Бабл гам")</f>
        <v>Бабл гам</v>
      </c>
      <c r="I966" s="18" t="str">
        <f>IFERROR(__xludf.DUMMYFUNCTION("""COMPUTED_VALUE"""),"Энергетик лайм")</f>
        <v>Энергетик лайм</v>
      </c>
      <c r="J966" s="18" t="str">
        <f>IFERROR(__xludf.DUMMYFUNCTION("""COMPUTED_VALUE"""),"Черника смородина айс")</f>
        <v>Черника смородина айс</v>
      </c>
      <c r="K966" s="18" t="str">
        <f>IFERROR(__xludf.DUMMYFUNCTION("""COMPUTED_VALUE"""),"Мохито клубничный лёд")</f>
        <v>Мохито клубничный лёд</v>
      </c>
      <c r="L966" s="18" t="str">
        <f>IFERROR(__xludf.DUMMYFUNCTION("""COMPUTED_VALUE"""),"Черная вишня лёд")</f>
        <v>Черная вишня лёд</v>
      </c>
      <c r="M966" s="18" t="str">
        <f>IFERROR(__xludf.DUMMYFUNCTION("""COMPUTED_VALUE"""),"Ананас кокос лёд")</f>
        <v>Ананас кокос лёд</v>
      </c>
      <c r="N966" s="18" t="str">
        <f>IFERROR(__xludf.DUMMYFUNCTION("""COMPUTED_VALUE"""),"Киви лёд")</f>
        <v>Киви лёд</v>
      </c>
      <c r="O966" s="18" t="str">
        <f>IFERROR(__xludf.DUMMYFUNCTION("""COMPUTED_VALUE"""),"Кислая клюква лёд")</f>
        <v>Кислая клюква лёд</v>
      </c>
      <c r="P966" s="18" t="str">
        <f>IFERROR(__xludf.DUMMYFUNCTION("""COMPUTED_VALUE"""),"Кислый скитлс лёд")</f>
        <v>Кислый скитлс лёд</v>
      </c>
      <c r="Q966" s="18" t="str">
        <f>IFERROR(__xludf.DUMMYFUNCTION("""COMPUTED_VALUE"""),"Клубника черника лёд")</f>
        <v>Клубника черника лёд</v>
      </c>
      <c r="R966" s="18" t="str">
        <f>IFERROR(__xludf.DUMMYFUNCTION("""COMPUTED_VALUE"""),"Малина смородина лёд")</f>
        <v>Малина смородина лёд</v>
      </c>
      <c r="S966" s="18" t="str">
        <f>IFERROR(__xludf.DUMMYFUNCTION("""COMPUTED_VALUE"""),"Манго лёд")</f>
        <v>Манго лёд</v>
      </c>
      <c r="T966" s="18" t="str">
        <f>IFERROR(__xludf.DUMMYFUNCTION("""COMPUTED_VALUE"""),"Малина вишня лёд")</f>
        <v>Малина вишня лёд</v>
      </c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</row>
    <row r="967">
      <c r="A967" s="18" t="str">
        <f>IFERROR(__xludf.DUMMYFUNCTION("""COMPUTED_VALUE"""),"Ягодный микс")</f>
        <v>Ягодный микс</v>
      </c>
      <c r="B967" s="18" t="str">
        <f>IFERROR(__xludf.DUMMYFUNCTION("""COMPUTED_VALUE"""),"Энергетик малина")</f>
        <v>Энергетик малина</v>
      </c>
      <c r="C967" s="18" t="str">
        <f>IFERROR(__xludf.DUMMYFUNCTION("""COMPUTED_VALUE"""),"Клубника арбуз")</f>
        <v>Клубника арбуз</v>
      </c>
      <c r="D967" s="18" t="str">
        <f>IFERROR(__xludf.DUMMYFUNCTION("""COMPUTED_VALUE"""),"Ежевика малина")</f>
        <v>Ежевика малина</v>
      </c>
      <c r="E967" s="18" t="str">
        <f>IFERROR(__xludf.DUMMYFUNCTION("""COMPUTED_VALUE"""),"Голубая малина виноград")</f>
        <v>Голубая малина виноград</v>
      </c>
      <c r="F967" s="18" t="str">
        <f>IFERROR(__xludf.DUMMYFUNCTION("""COMPUTED_VALUE"""),"Вишня яблоко")</f>
        <v>Вишня яблоко</v>
      </c>
      <c r="G967" s="18" t="str">
        <f>IFERROR(__xludf.DUMMYFUNCTION("""COMPUTED_VALUE"""),"Виноград лёд")</f>
        <v>Виноград лёд</v>
      </c>
      <c r="H967" s="18" t="str">
        <f>IFERROR(__xludf.DUMMYFUNCTION("""COMPUTED_VALUE"""),"Бабл гам")</f>
        <v>Бабл гам</v>
      </c>
      <c r="I967" s="18" t="str">
        <f>IFERROR(__xludf.DUMMYFUNCTION("""COMPUTED_VALUE"""),"Энергетик лайм")</f>
        <v>Энергетик лайм</v>
      </c>
      <c r="J967" s="18" t="str">
        <f>IFERROR(__xludf.DUMMYFUNCTION("""COMPUTED_VALUE"""),"Черника смородина айс")</f>
        <v>Черника смородина айс</v>
      </c>
      <c r="K967" s="18" t="str">
        <f>IFERROR(__xludf.DUMMYFUNCTION("""COMPUTED_VALUE"""),"Мохито клубничный лёд")</f>
        <v>Мохито клубничный лёд</v>
      </c>
      <c r="L967" s="18" t="str">
        <f>IFERROR(__xludf.DUMMYFUNCTION("""COMPUTED_VALUE"""),"Черная вишня лёд")</f>
        <v>Черная вишня лёд</v>
      </c>
      <c r="M967" s="18" t="str">
        <f>IFERROR(__xludf.DUMMYFUNCTION("""COMPUTED_VALUE"""),"Ананас кокос лёд")</f>
        <v>Ананас кокос лёд</v>
      </c>
      <c r="N967" s="18" t="str">
        <f>IFERROR(__xludf.DUMMYFUNCTION("""COMPUTED_VALUE"""),"Киви лёд")</f>
        <v>Киви лёд</v>
      </c>
      <c r="O967" s="18" t="str">
        <f>IFERROR(__xludf.DUMMYFUNCTION("""COMPUTED_VALUE"""),"Кислая клюква лёд")</f>
        <v>Кислая клюква лёд</v>
      </c>
      <c r="P967" s="18" t="str">
        <f>IFERROR(__xludf.DUMMYFUNCTION("""COMPUTED_VALUE"""),"Кислый скитлс лёд")</f>
        <v>Кислый скитлс лёд</v>
      </c>
      <c r="Q967" s="18" t="str">
        <f>IFERROR(__xludf.DUMMYFUNCTION("""COMPUTED_VALUE"""),"Клубника черника лёд")</f>
        <v>Клубника черника лёд</v>
      </c>
      <c r="R967" s="18" t="str">
        <f>IFERROR(__xludf.DUMMYFUNCTION("""COMPUTED_VALUE"""),"Малина смородина лёд")</f>
        <v>Малина смородина лёд</v>
      </c>
      <c r="S967" s="18" t="str">
        <f>IFERROR(__xludf.DUMMYFUNCTION("""COMPUTED_VALUE"""),"Манго лёд")</f>
        <v>Манго лёд</v>
      </c>
      <c r="T967" s="18" t="str">
        <f>IFERROR(__xludf.DUMMYFUNCTION("""COMPUTED_VALUE"""),"Малина вишня лёд")</f>
        <v>Малина вишня лёд</v>
      </c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</row>
    <row r="968">
      <c r="A968" s="18" t="str">
        <f>IFERROR(__xludf.DUMMYFUNCTION("""COMPUTED_VALUE"""),"Экзотический микс")</f>
        <v>Экзотический микс</v>
      </c>
      <c r="B968" s="18" t="str">
        <f>IFERROR(__xludf.DUMMYFUNCTION("""COMPUTED_VALUE"""),"Энергетик")</f>
        <v>Энергетик</v>
      </c>
      <c r="C968" s="18" t="str">
        <f>IFERROR(__xludf.DUMMYFUNCTION("""COMPUTED_VALUE"""),"Виноградный чупа-чупс")</f>
        <v>Виноградный чупа-чупс</v>
      </c>
      <c r="D968" s="18" t="str">
        <f>IFERROR(__xludf.DUMMYFUNCTION("""COMPUTED_VALUE"""),"Кислая лесная клюква")</f>
        <v>Кислая лесная клюква</v>
      </c>
      <c r="E968" s="18" t="str">
        <f>IFERROR(__xludf.DUMMYFUNCTION("""COMPUTED_VALUE"""),"Смородина персик")</f>
        <v>Смородина персик</v>
      </c>
      <c r="F968" s="18" t="str">
        <f>IFERROR(__xludf.DUMMYFUNCTION("""COMPUTED_VALUE"""),"Спелый киви кисло сладкий")</f>
        <v>Спелый киви кисло сладкий</v>
      </c>
      <c r="G968" s="18" t="str">
        <f>IFERROR(__xludf.DUMMYFUNCTION("""COMPUTED_VALUE"""),"Кислые черви в вишневом сиропе")</f>
        <v>Кислые черви в вишневом сиропе</v>
      </c>
      <c r="H968" s="18" t="str">
        <f>IFERROR(__xludf.DUMMYFUNCTION("""COMPUTED_VALUE"""),"Грушевый лимонад")</f>
        <v>Грушевый лимонад</v>
      </c>
      <c r="I968" s="18" t="str">
        <f>IFERROR(__xludf.DUMMYFUNCTION("""COMPUTED_VALUE"""),"Лимонад с сладкой малиной")</f>
        <v>Лимонад с сладкой малиной</v>
      </c>
      <c r="J968" s="18" t="str">
        <f>IFERROR(__xludf.DUMMYFUNCTION("""COMPUTED_VALUE"""),"Ананасовая кислинка")</f>
        <v>Ананасовая кислинка</v>
      </c>
      <c r="K968" s="18" t="str">
        <f>IFERROR(__xludf.DUMMYFUNCTION("""COMPUTED_VALUE"""),"Мармеладные мишки")</f>
        <v>Мармеладные мишки</v>
      </c>
      <c r="L968" s="18" t="str">
        <f>IFERROR(__xludf.DUMMYFUNCTION("""COMPUTED_VALUE"""),"Мандариновый сок с цедрой")</f>
        <v>Мандариновый сок с цедрой</v>
      </c>
      <c r="M968" s="18" t="str">
        <f>IFERROR(__xludf.DUMMYFUNCTION("""COMPUTED_VALUE"""),"Кисло-сладкое ягодное драже")</f>
        <v>Кисло-сладкое ягодное драже</v>
      </c>
      <c r="N968" s="18" t="str">
        <f>IFERROR(__xludf.DUMMYFUNCTION("""COMPUTED_VALUE"""),"Классическая фанта")</f>
        <v>Классическая фанта</v>
      </c>
      <c r="O968" s="18" t="str">
        <f>IFERROR(__xludf.DUMMYFUNCTION("""COMPUTED_VALUE"""),"Сладкие барбарисоввые конфеты")</f>
        <v>Сладкие барбарисоввые конфеты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</row>
    <row r="969">
      <c r="A969" s="18" t="str">
        <f>IFERROR(__xludf.DUMMYFUNCTION("""COMPUTED_VALUE"""),"Кислый малиново-грейпфрутовый швепс")</f>
        <v>Кислый малиново-грейпфрутовый швепс</v>
      </c>
      <c r="B969" s="18" t="str">
        <f>IFERROR(__xludf.DUMMYFUNCTION("""COMPUTED_VALUE"""),"Ананас апельсин")</f>
        <v>Ананас апельсин</v>
      </c>
      <c r="C969" s="18" t="str">
        <f>IFERROR(__xludf.DUMMYFUNCTION("""COMPUTED_VALUE"""),"Пинаколада")</f>
        <v>Пинаколада</v>
      </c>
      <c r="D969" s="18" t="str">
        <f>IFERROR(__xludf.DUMMYFUNCTION("""COMPUTED_VALUE"""),"Мятный бабл гам")</f>
        <v>Мятный бабл гам</v>
      </c>
      <c r="E969" s="18" t="str">
        <f>IFERROR(__xludf.DUMMYFUNCTION("""COMPUTED_VALUE"""),"Мянго драгонфрут")</f>
        <v>Мянго драгонфрут</v>
      </c>
      <c r="F969" s="18" t="str">
        <f>IFERROR(__xludf.DUMMYFUNCTION("""COMPUTED_VALUE"""),"Клубничная фанта")</f>
        <v>Клубничная фанта</v>
      </c>
      <c r="G969" s="18" t="str">
        <f>IFERROR(__xludf.DUMMYFUNCTION("""COMPUTED_VALUE"""),"Клубничная арбуз")</f>
        <v>Клубничная арбуз</v>
      </c>
      <c r="H969" s="18" t="str">
        <f>IFERROR(__xludf.DUMMYFUNCTION("""COMPUTED_VALUE"""),"Кислый скитлс")</f>
        <v>Кислый скитлс</v>
      </c>
      <c r="I969" s="18" t="str">
        <f>IFERROR(__xludf.DUMMYFUNCTION("""COMPUTED_VALUE"""),"Кислый лайм арбуз")</f>
        <v>Кислый лайм арбуз</v>
      </c>
      <c r="J969" s="18" t="str">
        <f>IFERROR(__xludf.DUMMYFUNCTION("""COMPUTED_VALUE"""),"Тропический банан")</f>
        <v>Тропический банан</v>
      </c>
      <c r="K969" s="18" t="str">
        <f>IFERROR(__xludf.DUMMYFUNCTION("""COMPUTED_VALUE"""),"Яблочный энергетик")</f>
        <v>Яблочный энергетик</v>
      </c>
      <c r="L969" s="18" t="str">
        <f>IFERROR(__xludf.DUMMYFUNCTION("""COMPUTED_VALUE"""),"Барбарисовый лимонад")</f>
        <v>Барбарисовый лимонад</v>
      </c>
      <c r="M969" s="18" t="str">
        <f>IFERROR(__xludf.DUMMYFUNCTION("""COMPUTED_VALUE"""),"Лимонад виноград вишня")</f>
        <v>Лимонад виноград вишня</v>
      </c>
      <c r="N969" s="18" t="str">
        <f>IFERROR(__xludf.DUMMYFUNCTION("""COMPUTED_VALUE"""),"Розовый лимонад")</f>
        <v>Розовый лимонад</v>
      </c>
      <c r="O969" s="18" t="str">
        <f>IFERROR(__xludf.DUMMYFUNCTION("""COMPUTED_VALUE"""),"Двойной манго")</f>
        <v>Двойной манго</v>
      </c>
      <c r="P969" s="18" t="str">
        <f>IFERROR(__xludf.DUMMYFUNCTION("""COMPUTED_VALUE"""),"Лесные ягоды ")</f>
        <v>Лесные ягоды </v>
      </c>
      <c r="Q969" s="18" t="str">
        <f>IFERROR(__xludf.DUMMYFUNCTION("""COMPUTED_VALUE"""),"Ежевика малина ")</f>
        <v>Ежевика малина </v>
      </c>
      <c r="R969" s="18" t="str">
        <f>IFERROR(__xludf.DUMMYFUNCTION("""COMPUTED_VALUE"""),"Смородиновый лимонад")</f>
        <v>Смородиновый лимонад</v>
      </c>
      <c r="S969" s="18" t="str">
        <f>IFERROR(__xludf.DUMMYFUNCTION("""COMPUTED_VALUE"""),"Кола вишня")</f>
        <v>Кола вишня</v>
      </c>
      <c r="T969" s="18" t="str">
        <f>IFERROR(__xludf.DUMMYFUNCTION("""COMPUTED_VALUE"""),"Манго арбуз")</f>
        <v>Манго арбуз</v>
      </c>
      <c r="U969" s="18" t="str">
        <f>IFERROR(__xludf.DUMMYFUNCTION("""COMPUTED_VALUE"""),"Алоэ виноград")</f>
        <v>Алоэ виноград</v>
      </c>
      <c r="V969" s="18" t="str">
        <f>IFERROR(__xludf.DUMMYFUNCTION("""COMPUTED_VALUE"""),"Банан клубника")</f>
        <v>Банан клубника</v>
      </c>
      <c r="W969" s="18" t="str">
        <f>IFERROR(__xludf.DUMMYFUNCTION("""COMPUTED_VALUE"""),"Малиновый мармелад")</f>
        <v>Малиновый мармелад</v>
      </c>
      <c r="X969" s="18" t="str">
        <f>IFERROR(__xludf.DUMMYFUNCTION("""COMPUTED_VALUE"""),"Клубника киви")</f>
        <v>Клубника киви</v>
      </c>
      <c r="Y969" s="18" t="str">
        <f>IFERROR(__xludf.DUMMYFUNCTION("""COMPUTED_VALUE"""),"Клюква лайм")</f>
        <v>Клюква лайм</v>
      </c>
      <c r="Z969" s="18" t="str">
        <f>IFERROR(__xludf.DUMMYFUNCTION("""COMPUTED_VALUE"""),"Гуава ананас")</f>
        <v>Гуава ананас</v>
      </c>
      <c r="AA969" s="18" t="str">
        <f>IFERROR(__xludf.DUMMYFUNCTION("""COMPUTED_VALUE"""),"Морс")</f>
        <v>Морс</v>
      </c>
      <c r="AB969" s="18" t="str">
        <f>IFERROR(__xludf.DUMMYFUNCTION("""COMPUTED_VALUE"""),"Красный апельсин")</f>
        <v>Красный апельсин</v>
      </c>
      <c r="AC969" s="18" t="str">
        <f>IFERROR(__xludf.DUMMYFUNCTION("""COMPUTED_VALUE"""),"Арбузная жвачка")</f>
        <v>Арбузная жвачка</v>
      </c>
      <c r="AD969" s="18" t="str">
        <f>IFERROR(__xludf.DUMMYFUNCTION("""COMPUTED_VALUE"""),"Смородина Виноград")</f>
        <v>Смородина Виноград</v>
      </c>
      <c r="AE969" s="18" t="str">
        <f>IFERROR(__xludf.DUMMYFUNCTION("""COMPUTED_VALUE"""),"Гранатовая Мармелад")</f>
        <v>Гранатовая Мармелад</v>
      </c>
      <c r="AF969" s="18" t="str">
        <f>IFERROR(__xludf.DUMMYFUNCTION("""COMPUTED_VALUE"""),"Яблоко Киви")</f>
        <v>Яблоко Киви</v>
      </c>
      <c r="AG969" s="18" t="str">
        <f>IFERROR(__xludf.DUMMYFUNCTION("""COMPUTED_VALUE"""),"Клубника Ежевика")</f>
        <v>Клубника Ежевика</v>
      </c>
      <c r="AH969" s="18" t="str">
        <f>IFERROR(__xludf.DUMMYFUNCTION("""COMPUTED_VALUE"""),"Клубничный Коктейль")</f>
        <v>Клубничный Коктейль</v>
      </c>
      <c r="AI969" s="18" t="str">
        <f>IFERROR(__xludf.DUMMYFUNCTION("""COMPUTED_VALUE"""),"Клюква Земляника ")</f>
        <v>Клюква Земляника </v>
      </c>
      <c r="AJ969" s="18" t="str">
        <f>IFERROR(__xludf.DUMMYFUNCTION("""COMPUTED_VALUE"""),"Какос Дыня")</f>
        <v>Какос Дыня</v>
      </c>
      <c r="AK969" s="18" t="str">
        <f>IFERROR(__xludf.DUMMYFUNCTION("""COMPUTED_VALUE"""),"Маракуйя мандарин")</f>
        <v>Маракуйя мандарин</v>
      </c>
      <c r="AL969" s="18" t="str">
        <f>IFERROR(__xludf.DUMMYFUNCTION("""COMPUTED_VALUE"""),"Персик кактус")</f>
        <v>Персик кактус</v>
      </c>
      <c r="AM969" s="18" t="str">
        <f>IFERROR(__xludf.DUMMYFUNCTION("""COMPUTED_VALUE"""),"Спрайт")</f>
        <v>Спрайт</v>
      </c>
      <c r="AN969" s="18" t="str">
        <f>IFERROR(__xludf.DUMMYFUNCTION("""COMPUTED_VALUE"""),"Черничная фанта")</f>
        <v>Черничная фанта</v>
      </c>
      <c r="AO969" s="18" t="str">
        <f>IFERROR(__xludf.DUMMYFUNCTION("""COMPUTED_VALUE"""),"Ягодная жвачка")</f>
        <v>Ягодная жвачка</v>
      </c>
      <c r="AP969" s="18" t="str">
        <f>IFERROR(__xludf.DUMMYFUNCTION("""COMPUTED_VALUE"""),"Ягодный энергетик")</f>
        <v>Ягодный энергетик</v>
      </c>
      <c r="AQ969" s="18" t="str">
        <f>IFERROR(__xludf.DUMMYFUNCTION("""COMPUTED_VALUE"""),"Ягодный пунш ")</f>
        <v>Ягодный пунш </v>
      </c>
      <c r="AR969" s="18" t="str">
        <f>IFERROR(__xludf.DUMMYFUNCTION("""COMPUTED_VALUE"""),"Виноградный холс")</f>
        <v>Виноградный холс</v>
      </c>
      <c r="AS969" s="18" t="str">
        <f>IFERROR(__xludf.DUMMYFUNCTION("""COMPUTED_VALUE"""),"Грейпфрут смородина")</f>
        <v>Грейпфрут смородина</v>
      </c>
      <c r="AT969" s="18" t="str">
        <f>IFERROR(__xludf.DUMMYFUNCTION("""COMPUTED_VALUE"""),"Дыня персик")</f>
        <v>Дыня персик</v>
      </c>
      <c r="AU969" s="18" t="str">
        <f>IFERROR(__xludf.DUMMYFUNCTION("""COMPUTED_VALUE"""),"Земляника виноград")</f>
        <v>Земляника виноград</v>
      </c>
      <c r="AV969" s="18" t="str">
        <f>IFERROR(__xludf.DUMMYFUNCTION("""COMPUTED_VALUE"""),"Киви маракуйя гуава")</f>
        <v>Киви маракуйя гуава</v>
      </c>
      <c r="AW969" s="18" t="str">
        <f>IFERROR(__xludf.DUMMYFUNCTION("""COMPUTED_VALUE"""),"Кислые вишнёвые червячки")</f>
        <v>Кислые вишнёвые червячки</v>
      </c>
      <c r="AX969" s="18" t="str">
        <f>IFERROR(__xludf.DUMMYFUNCTION("""COMPUTED_VALUE"""),"Кислые чернично-малиновое червячки")</f>
        <v>Кислые чернично-малиновое червячки</v>
      </c>
    </row>
    <row r="970">
      <c r="A970" s="18" t="str">
        <f>IFERROR(__xludf.DUMMYFUNCTION("""COMPUTED_VALUE"""),"Маракуйя с тропическими нотками")</f>
        <v>Маракуйя с тропическими нотками</v>
      </c>
      <c r="B970" s="18" t="str">
        <f>IFERROR(__xludf.DUMMYFUNCTION("""COMPUTED_VALUE"""),"Арбузный милкшейк")</f>
        <v>Арбузный милкшейк</v>
      </c>
      <c r="C970" s="18" t="str">
        <f>IFERROR(__xludf.DUMMYFUNCTION("""COMPUTED_VALUE"""),"Конфеты со вкусом винограда")</f>
        <v>Конфеты со вкусом винограда</v>
      </c>
      <c r="D970" s="18" t="str">
        <f>IFERROR(__xludf.DUMMYFUNCTION("""COMPUTED_VALUE"""),"Манго с апельсином и послевкусием гуавы")</f>
        <v>Манго с апельсином и послевкусием гуавы</v>
      </c>
      <c r="E970" s="18" t="str">
        <f>IFERROR(__xludf.DUMMYFUNCTION("""COMPUTED_VALUE"""),"Холодное сочетание мяты и конфет холс")</f>
        <v>Холодное сочетание мяты и конфет холс</v>
      </c>
      <c r="F970" s="18" t="str">
        <f>IFERROR(__xludf.DUMMYFUNCTION("""COMPUTED_VALUE"""),"Яблочные мармеладные червячки")</f>
        <v>Яблочные мармеладные червячки</v>
      </c>
      <c r="G97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970" s="18" t="str">
        <f>IFERROR(__xludf.DUMMYFUNCTION("""COMPUTED_VALUE"""),"Лимон лайм")</f>
        <v>Лимон лайм</v>
      </c>
      <c r="I970" s="18" t="str">
        <f>IFERROR(__xludf.DUMMYFUNCTION("""COMPUTED_VALUE"""),"Классика энергетика с кислой малиной")</f>
        <v>Классика энергетика с кислой малиной</v>
      </c>
      <c r="J970" s="18" t="str">
        <f>IFERROR(__xludf.DUMMYFUNCTION("""COMPUTED_VALUE"""),"Зеленое манго и смородина")</f>
        <v>Зеленое манго и смородина</v>
      </c>
      <c r="K970" s="18" t="str">
        <f>IFERROR(__xludf.DUMMYFUNCTION("""COMPUTED_VALUE"""),"Дуэт лемонграсса и сладкой малины")</f>
        <v>Дуэт лемонграсса и сладкой малины</v>
      </c>
      <c r="L970" s="18" t="str">
        <f>IFERROR(__xludf.DUMMYFUNCTION("""COMPUTED_VALUE"""),"Сладкий мармелад из черной смородины")</f>
        <v>Сладкий мармелад из черной смородины</v>
      </c>
      <c r="M970" s="18" t="str">
        <f>IFERROR(__xludf.DUMMYFUNCTION("""COMPUTED_VALUE"""),"Вишня кола")</f>
        <v>Вишня кола</v>
      </c>
      <c r="N970" s="18" t="str">
        <f>IFERROR(__xludf.DUMMYFUNCTION("""COMPUTED_VALUE"""),"Малина с кокосом")</f>
        <v>Малина с кокосом</v>
      </c>
      <c r="O970" s="18" t="str">
        <f>IFERROR(__xludf.DUMMYFUNCTION("""COMPUTED_VALUE"""),"Сладкие конфеты СКИТЛЗ и смородина")</f>
        <v>Сладкие конфеты СКИТЛЗ и смородина</v>
      </c>
      <c r="P970" s="18" t="str">
        <f>IFERROR(__xludf.DUMMYFUNCTION("""COMPUTED_VALUE"""),"Ежевичный лимонад")</f>
        <v>Ежевичный лимонад</v>
      </c>
      <c r="Q970" s="18" t="str">
        <f>IFERROR(__xludf.DUMMYFUNCTION("""COMPUTED_VALUE"""),"Дыня кокос")</f>
        <v>Дыня кокос</v>
      </c>
      <c r="R970" s="18" t="str">
        <f>IFERROR(__xludf.DUMMYFUNCTION("""COMPUTED_VALUE"""),"Земляничный бабл гам")</f>
        <v>Земляничный бабл гам</v>
      </c>
      <c r="S970" s="18" t="str">
        <f>IFERROR(__xludf.DUMMYFUNCTION("""COMPUTED_VALUE"""),"Лимонные леденцы")</f>
        <v>Лимонные леденцы</v>
      </c>
      <c r="T970" s="18" t="str">
        <f>IFERROR(__xludf.DUMMYFUNCTION("""COMPUTED_VALUE"""),"Экзотический фрукты")</f>
        <v>Экзотический фрукты</v>
      </c>
      <c r="U970" s="18" t="str">
        <f>IFERROR(__xludf.DUMMYFUNCTION("""COMPUTED_VALUE"""),"Личи виноград мята")</f>
        <v>Личи виноград мята</v>
      </c>
      <c r="V970" s="18" t="str">
        <f>IFERROR(__xludf.DUMMYFUNCTION("""COMPUTED_VALUE"""),"Черника малина мята")</f>
        <v>Черника малина мята</v>
      </c>
      <c r="W970" s="18" t="str">
        <f>IFERROR(__xludf.DUMMYFUNCTION("""COMPUTED_VALUE"""),"Абрикосовый йогурт")</f>
        <v>Абрикосовый йогурт</v>
      </c>
      <c r="X970" s="18" t="str">
        <f>IFERROR(__xludf.DUMMYFUNCTION("""COMPUTED_VALUE"""),"Арбуз лед")</f>
        <v>Арбуз лед</v>
      </c>
      <c r="Y970" s="18" t="str">
        <f>IFERROR(__xludf.DUMMYFUNCTION("""COMPUTED_VALUE"""),"Банан клубника лед")</f>
        <v>Банан клубника лед</v>
      </c>
      <c r="Z970" s="18" t="str">
        <f>IFERROR(__xludf.DUMMYFUNCTION("""COMPUTED_VALUE"""),"Арбузное мороженное")</f>
        <v>Арбузное мороженное</v>
      </c>
      <c r="AA970" s="18" t="str">
        <f>IFERROR(__xludf.DUMMYFUNCTION("""COMPUTED_VALUE"""),"Клубника малина жвачка")</f>
        <v>Клубника малина жвачка</v>
      </c>
      <c r="AB970" s="18" t="str">
        <f>IFERROR(__xludf.DUMMYFUNCTION("""COMPUTED_VALUE"""),"Клубничное мороженное")</f>
        <v>Клубничное мороженное</v>
      </c>
      <c r="AC970" s="18" t="str">
        <f>IFERROR(__xludf.DUMMYFUNCTION("""COMPUTED_VALUE"""),"Кола сода лед")</f>
        <v>Кола сода лед</v>
      </c>
      <c r="AD970" s="18" t="str">
        <f>IFERROR(__xludf.DUMMYFUNCTION("""COMPUTED_VALUE"""),"Банановый милкшейк")</f>
        <v>Банановый милкшейк</v>
      </c>
      <c r="AE970" s="18" t="str">
        <f>IFERROR(__xludf.DUMMYFUNCTION("""COMPUTED_VALUE"""),"Микс ягод лед")</f>
        <v>Микс ягод лед</v>
      </c>
      <c r="AF970" s="18" t="str">
        <f>IFERROR(__xludf.DUMMYFUNCTION("""COMPUTED_VALUE"""),"Брусничный морс")</f>
        <v>Брусничный морс</v>
      </c>
      <c r="AG970" s="18" t="str">
        <f>IFERROR(__xludf.DUMMYFUNCTION("""COMPUTED_VALUE"""),"Яблочный лимонад")</f>
        <v>Яблочный лимонад</v>
      </c>
      <c r="AH970" s="18" t="str">
        <f>IFERROR(__xludf.DUMMYFUNCTION("""COMPUTED_VALUE"""),"Лесные ягоды")</f>
        <v>Лесные ягоды</v>
      </c>
      <c r="AI970" s="18" t="str">
        <f>IFERROR(__xludf.DUMMYFUNCTION("""COMPUTED_VALUE"""),"Смородиновый лимонад")</f>
        <v>Смородиновый лимонад</v>
      </c>
      <c r="AJ970" s="18" t="str">
        <f>IFERROR(__xludf.DUMMYFUNCTION("""COMPUTED_VALUE"""),"Вишня лайм лед")</f>
        <v>Вишня лайм лед</v>
      </c>
      <c r="AK970" s="18" t="str">
        <f>IFERROR(__xludf.DUMMYFUNCTION("""COMPUTED_VALUE"""),"Лист виноград мята энергетик")</f>
        <v>Лист виноград мята энергетик</v>
      </c>
      <c r="AL970" s="18" t="str">
        <f>IFERROR(__xludf.DUMMYFUNCTION("""COMPUTED_VALUE"""),"Двойное яблоко лед")</f>
        <v>Двойное яблоко лед</v>
      </c>
      <c r="AM970" s="18" t="str">
        <f>IFERROR(__xludf.DUMMYFUNCTION("""COMPUTED_VALUE"""),"Смородиновый холс")</f>
        <v>Смородиновый холс</v>
      </c>
      <c r="AN970" s="18" t="str">
        <f>IFERROR(__xludf.DUMMYFUNCTION("""COMPUTED_VALUE"""),"Клубничное шампанское")</f>
        <v>Клубничное шампанское</v>
      </c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</row>
    <row r="971">
      <c r="A971" s="18" t="str">
        <f>IFERROR(__xludf.DUMMYFUNCTION("""COMPUTED_VALUE"""),"0.4")</f>
        <v>0.4</v>
      </c>
      <c r="B971" s="18" t="str">
        <f>IFERROR(__xludf.DUMMYFUNCTION("""COMPUTED_VALUE"""),"0.6")</f>
        <v>0.6</v>
      </c>
      <c r="C971" s="18" t="str">
        <f>IFERROR(__xludf.DUMMYFUNCTION("""COMPUTED_VALUE"""),"0.7")</f>
        <v>0.7</v>
      </c>
      <c r="D971" s="18" t="str">
        <f>IFERROR(__xludf.DUMMYFUNCTION("""COMPUTED_VALUE"""),"0.8")</f>
        <v>0.8</v>
      </c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</row>
    <row r="972">
      <c r="A972" s="18" t="str">
        <f>IFERROR(__xludf.DUMMYFUNCTION("""COMPUTED_VALUE"""),"Арбуз Малина ")</f>
        <v>Арбуз Малина </v>
      </c>
      <c r="B972" s="18" t="str">
        <f>IFERROR(__xludf.DUMMYFUNCTION("""COMPUTED_VALUE"""),"Банан Кокос ")</f>
        <v>Банан Кокос </v>
      </c>
      <c r="C972" s="18" t="str">
        <f>IFERROR(__xludf.DUMMYFUNCTION("""COMPUTED_VALUE"""),"Барбарисовый Энергетик ")</f>
        <v>Барбарисовый Энергетик </v>
      </c>
      <c r="D972" s="18" t="str">
        <f>IFERROR(__xludf.DUMMYFUNCTION("""COMPUTED_VALUE"""),"Виноградный Энергетик")</f>
        <v>Виноградный Энергетик</v>
      </c>
      <c r="E972" s="18" t="str">
        <f>IFERROR(__xludf.DUMMYFUNCTION("""COMPUTED_VALUE"""),"Гранат Клубника ")</f>
        <v>Гранат Клубника </v>
      </c>
      <c r="F972" s="18" t="str">
        <f>IFERROR(__xludf.DUMMYFUNCTION("""COMPUTED_VALUE"""),"Гранат Смородина ")</f>
        <v>Гранат Смородина </v>
      </c>
      <c r="G972" s="18" t="str">
        <f>IFERROR(__xludf.DUMMYFUNCTION("""COMPUTED_VALUE"""),"Грейпфрутовый Швепс ")</f>
        <v>Грейпфрутовый Швепс </v>
      </c>
      <c r="H972" s="18" t="str">
        <f>IFERROR(__xludf.DUMMYFUNCTION("""COMPUTED_VALUE"""),"Земляника Драгонфрут ")</f>
        <v>Земляника Драгонфрут </v>
      </c>
      <c r="I972" s="18" t="str">
        <f>IFERROR(__xludf.DUMMYFUNCTION("""COMPUTED_VALUE"""),"Киви Личи ")</f>
        <v>Киви Личи </v>
      </c>
      <c r="J972" s="18" t="str">
        <f>IFERROR(__xludf.DUMMYFUNCTION("""COMPUTED_VALUE"""),"Киви Маракуйя Гуава ")</f>
        <v>Киви Маракуйя Гуава </v>
      </c>
      <c r="K972" s="18" t="str">
        <f>IFERROR(__xludf.DUMMYFUNCTION("""COMPUTED_VALUE"""),"Клубника Банан ")</f>
        <v>Клубника Банан </v>
      </c>
      <c r="L972" s="18" t="str">
        <f>IFERROR(__xludf.DUMMYFUNCTION("""COMPUTED_VALUE"""),"Клубника Вишня ")</f>
        <v>Клубника Вишня </v>
      </c>
      <c r="M972" s="18" t="str">
        <f>IFERROR(__xludf.DUMMYFUNCTION("""COMPUTED_VALUE"""),"Клубника Земляника ")</f>
        <v>Клубника Земляника </v>
      </c>
      <c r="N972" s="18" t="str">
        <f>IFERROR(__xludf.DUMMYFUNCTION("""COMPUTED_VALUE"""),"Клубничный Мохито ")</f>
        <v>Клубничный Мохито </v>
      </c>
      <c r="O972" s="18" t="str">
        <f>IFERROR(__xludf.DUMMYFUNCTION("""COMPUTED_VALUE"""),"Манго Грейпфрут ")</f>
        <v>Манго Грейпфрут </v>
      </c>
      <c r="P972" s="18" t="str">
        <f>IFERROR(__xludf.DUMMYFUNCTION("""COMPUTED_VALUE"""),"Манго Персик Личи ")</f>
        <v>Манго Персик Личи </v>
      </c>
      <c r="Q972" s="18" t="str">
        <f>IFERROR(__xludf.DUMMYFUNCTION("""COMPUTED_VALUE"""),"Персик Бабл Гам ")</f>
        <v>Персик Бабл Гам </v>
      </c>
      <c r="R972" s="18" t="str">
        <f>IFERROR(__xludf.DUMMYFUNCTION("""COMPUTED_VALUE"""),"Садовые Ягоды ")</f>
        <v>Садовые Ягоды </v>
      </c>
      <c r="S972" s="18" t="str">
        <f>IFERROR(__xludf.DUMMYFUNCTION("""COMPUTED_VALUE"""),"Скитлс Лимон Лайм 2")</f>
        <v>Скитлс Лимон Лайм 2</v>
      </c>
      <c r="T972" s="18" t="str">
        <f>IFERROR(__xludf.DUMMYFUNCTION("""COMPUTED_VALUE"""),"Смородина Мармелад 1")</f>
        <v>Смородина Мармелад 1</v>
      </c>
      <c r="U972" s="18" t="str">
        <f>IFERROR(__xludf.DUMMYFUNCTION("""COMPUTED_VALUE"""),"Темная Вишня 1")</f>
        <v>Темная Вишня 1</v>
      </c>
      <c r="V972" s="18" t="str">
        <f>IFERROR(__xludf.DUMMYFUNCTION("""COMPUTED_VALUE"""),"Фруктовые Пластинки 1")</f>
        <v>Фруктовые Пластинки 1</v>
      </c>
      <c r="W972" s="18" t="str">
        <f>IFERROR(__xludf.DUMMYFUNCTION("""COMPUTED_VALUE"""),"Черника Ежевика 1")</f>
        <v>Черника Ежевика 1</v>
      </c>
      <c r="X972" s="18" t="str">
        <f>IFERROR(__xludf.DUMMYFUNCTION("""COMPUTED_VALUE"""),"Черника Малина 1")</f>
        <v>Черника Малина 1</v>
      </c>
      <c r="Y972" s="18" t="str">
        <f>IFERROR(__xludf.DUMMYFUNCTION("""COMPUTED_VALUE"""),"Черника Мята 2")</f>
        <v>Черника Мята 2</v>
      </c>
      <c r="Z972" s="18" t="str">
        <f>IFERROR(__xludf.DUMMYFUNCTION("""COMPUTED_VALUE"""),"Яблоко Виноград 2")</f>
        <v>Яблоко Виноград 2</v>
      </c>
      <c r="AA972" s="18" t="str">
        <f>IFERROR(__xludf.DUMMYFUNCTION("""COMPUTED_VALUE"""),"Яблоко Малина 4")</f>
        <v>Яблоко Малина 4</v>
      </c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</row>
    <row r="973">
      <c r="A973" s="18" t="str">
        <f>IFERROR(__xludf.DUMMYFUNCTION("""COMPUTED_VALUE"""),"Апельсиновое драже")</f>
        <v>Апельсиновое драже</v>
      </c>
      <c r="B973" s="18" t="str">
        <f>IFERROR(__xludf.DUMMYFUNCTION("""COMPUTED_VALUE"""),"Бабл гам")</f>
        <v>Бабл гам</v>
      </c>
      <c r="C973" s="18" t="str">
        <f>IFERROR(__xludf.DUMMYFUNCTION("""COMPUTED_VALUE"""),"Виноградная конфета")</f>
        <v>Виноградная конфета</v>
      </c>
      <c r="D973" s="18" t="str">
        <f>IFERROR(__xludf.DUMMYFUNCTION("""COMPUTED_VALUE"""),"Даня кокос")</f>
        <v>Даня кокос</v>
      </c>
      <c r="E973" s="18" t="str">
        <f>IFERROR(__xludf.DUMMYFUNCTION("""COMPUTED_VALUE"""),"Земляника груша")</f>
        <v>Земляника груша</v>
      </c>
      <c r="F973" s="18" t="str">
        <f>IFERROR(__xludf.DUMMYFUNCTION("""COMPUTED_VALUE"""),"Кислый киви")</f>
        <v>Кислый киви</v>
      </c>
      <c r="G973" s="18" t="str">
        <f>IFERROR(__xludf.DUMMYFUNCTION("""COMPUTED_VALUE"""),"Кислый малиновый лимонад ")</f>
        <v>Кислый малиновый лимонад </v>
      </c>
      <c r="H973" s="18" t="str">
        <f>IFERROR(__xludf.DUMMYFUNCTION("""COMPUTED_VALUE"""),"Кола сода айс")</f>
        <v>Кола сода айс</v>
      </c>
      <c r="I973" s="18" t="str">
        <f>IFERROR(__xludf.DUMMYFUNCTION("""COMPUTED_VALUE"""),"Ледяной ананас")</f>
        <v>Ледяной ананас</v>
      </c>
      <c r="J973" s="18" t="str">
        <f>IFERROR(__xludf.DUMMYFUNCTION("""COMPUTED_VALUE"""),"Лимонные червячки ")</f>
        <v>Лимонные червячки </v>
      </c>
      <c r="K973" s="18" t="str">
        <f>IFERROR(__xludf.DUMMYFUNCTION("""COMPUTED_VALUE"""),"Манго апельсин")</f>
        <v>Манго апельсин</v>
      </c>
      <c r="L973" s="18" t="str">
        <f>IFERROR(__xludf.DUMMYFUNCTION("""COMPUTED_VALUE"""),"Смородина виноград")</f>
        <v>Смородина виноград</v>
      </c>
      <c r="M973" s="18" t="str">
        <f>IFERROR(__xludf.DUMMYFUNCTION("""COMPUTED_VALUE"""),"Яблочный холс")</f>
        <v>Яблочный холс</v>
      </c>
      <c r="N973" s="18" t="str">
        <f>IFERROR(__xludf.DUMMYFUNCTION("""COMPUTED_VALUE"""),"Ягодный смузи")</f>
        <v>Ягодный смузи</v>
      </c>
      <c r="O973" s="18" t="str">
        <f>IFERROR(__xludf.DUMMYFUNCTION("""COMPUTED_VALUE"""),"Ягодный энергетик")</f>
        <v>Ягодный энергетик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</row>
    <row r="974">
      <c r="A974" s="18" t="str">
        <f>IFERROR(__xludf.DUMMYFUNCTION("""COMPUTED_VALUE"""),"кислая земляника")</f>
        <v>кислая земляника</v>
      </c>
      <c r="B974" s="18" t="str">
        <f>IFERROR(__xludf.DUMMYFUNCTION("""COMPUTED_VALUE"""),"кислая фанта с черникой")</f>
        <v>кислая фанта с черникой</v>
      </c>
      <c r="C974" s="18" t="str">
        <f>IFERROR(__xludf.DUMMYFUNCTION("""COMPUTED_VALUE"""),"кислое харибо с колой и черешней")</f>
        <v>кислое харибо с колой и черешней</v>
      </c>
      <c r="D974" s="18" t="str">
        <f>IFERROR(__xludf.DUMMYFUNCTION("""COMPUTED_VALUE"""),"кислое яблочно клубничная шипучка")</f>
        <v>кислое яблочно клубничная шипучка</v>
      </c>
      <c r="E974" s="18" t="str">
        <f>IFERROR(__xludf.DUMMYFUNCTION("""COMPUTED_VALUE"""),"кислые желатинки маракуйя ананас")</f>
        <v>кислые желатинки маракуйя ананас</v>
      </c>
      <c r="F974" s="18" t="str">
        <f>IFERROR(__xludf.DUMMYFUNCTION("""COMPUTED_VALUE"""),"кислые ленточки маракуя манго")</f>
        <v>кислые ленточки маракуя манго</v>
      </c>
      <c r="G974" s="18" t="str">
        <f>IFERROR(__xludf.DUMMYFUNCTION("""COMPUTED_VALUE"""),"кислые мармеладные ягоды")</f>
        <v>кислые мармеладные ягоды</v>
      </c>
      <c r="H974" s="18" t="str">
        <f>IFERROR(__xludf.DUMMYFUNCTION("""COMPUTED_VALUE"""),"кислый виноград лайм")</f>
        <v>кислый виноград лайм</v>
      </c>
      <c r="I974" s="18" t="str">
        <f>IFERROR(__xludf.DUMMYFUNCTION("""COMPUTED_VALUE"""),"кислый грейпфрут с вишней")</f>
        <v>кислый грейпфрут с вишней</v>
      </c>
      <c r="J974" s="18" t="str">
        <f>IFERROR(__xludf.DUMMYFUNCTION("""COMPUTED_VALUE"""),"кислый леденец виноград киви яблоко")</f>
        <v>кислый леденец виноград киви яблоко</v>
      </c>
      <c r="K974" s="18" t="str">
        <f>IFERROR(__xludf.DUMMYFUNCTION("""COMPUTED_VALUE"""),"кислый лимонад арбуз лайм малина")</f>
        <v>кислый лимонад арбуз лайм малина</v>
      </c>
      <c r="L974" s="18" t="str">
        <f>IFERROR(__xludf.DUMMYFUNCTION("""COMPUTED_VALUE"""),"кислый персик клубника")</f>
        <v>кислый персик клубника</v>
      </c>
      <c r="M974" s="18" t="str">
        <f>IFERROR(__xludf.DUMMYFUNCTION("""COMPUTED_VALUE"""),"кислый яблочно лимонные колечки")</f>
        <v>кислый яблочно лимонные колечки</v>
      </c>
      <c r="N974" s="18" t="str">
        <f>IFERROR(__xludf.DUMMYFUNCTION("""COMPUTED_VALUE"""),"фанта апельсин с кислой малиной")</f>
        <v>фанта апельсин с кислой малиной</v>
      </c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</row>
    <row r="975">
      <c r="A975" s="18" t="str">
        <f>IFERROR(__xludf.DUMMYFUNCTION("""COMPUTED_VALUE"""),"кислая земляника")</f>
        <v>кислая земляника</v>
      </c>
      <c r="B975" s="18" t="str">
        <f>IFERROR(__xludf.DUMMYFUNCTION("""COMPUTED_VALUE"""),"кислая фанта с черникой")</f>
        <v>кислая фанта с черникой</v>
      </c>
      <c r="C975" s="18" t="str">
        <f>IFERROR(__xludf.DUMMYFUNCTION("""COMPUTED_VALUE"""),"кислое харибо с колой и черешней")</f>
        <v>кислое харибо с колой и черешней</v>
      </c>
      <c r="D975" s="18" t="str">
        <f>IFERROR(__xludf.DUMMYFUNCTION("""COMPUTED_VALUE"""),"кислое яблочно клубничная шипучка")</f>
        <v>кислое яблочно клубничная шипучка</v>
      </c>
      <c r="E975" s="18" t="str">
        <f>IFERROR(__xludf.DUMMYFUNCTION("""COMPUTED_VALUE"""),"кислые желатинки маракуйя ананас")</f>
        <v>кислые желатинки маракуйя ананас</v>
      </c>
      <c r="F975" s="18" t="str">
        <f>IFERROR(__xludf.DUMMYFUNCTION("""COMPUTED_VALUE"""),"кислые ленточки маракуя манго")</f>
        <v>кислые ленточки маракуя манго</v>
      </c>
      <c r="G975" s="18" t="str">
        <f>IFERROR(__xludf.DUMMYFUNCTION("""COMPUTED_VALUE"""),"кислые мармеладные ягоды")</f>
        <v>кислые мармеладные ягоды</v>
      </c>
      <c r="H975" s="18" t="str">
        <f>IFERROR(__xludf.DUMMYFUNCTION("""COMPUTED_VALUE"""),"кислый виноград лайм")</f>
        <v>кислый виноград лайм</v>
      </c>
      <c r="I975" s="18" t="str">
        <f>IFERROR(__xludf.DUMMYFUNCTION("""COMPUTED_VALUE"""),"кислый грейпфрут с вишней")</f>
        <v>кислый грейпфрут с вишней</v>
      </c>
      <c r="J975" s="18" t="str">
        <f>IFERROR(__xludf.DUMMYFUNCTION("""COMPUTED_VALUE"""),"кислый леденец виноград киви яблоко")</f>
        <v>кислый леденец виноград киви яблоко</v>
      </c>
      <c r="K975" s="18" t="str">
        <f>IFERROR(__xludf.DUMMYFUNCTION("""COMPUTED_VALUE"""),"кислый лимонад арбуз лайм малина")</f>
        <v>кислый лимонад арбуз лайм малина</v>
      </c>
      <c r="L975" s="18" t="str">
        <f>IFERROR(__xludf.DUMMYFUNCTION("""COMPUTED_VALUE"""),"кислый персик клубника")</f>
        <v>кислый персик клубника</v>
      </c>
      <c r="M975" s="18" t="str">
        <f>IFERROR(__xludf.DUMMYFUNCTION("""COMPUTED_VALUE"""),"кислый яблочно лимонные колечки")</f>
        <v>кислый яблочно лимонные колечки</v>
      </c>
      <c r="N975" s="18" t="str">
        <f>IFERROR(__xludf.DUMMYFUNCTION("""COMPUTED_VALUE"""),"фанта апельсин с кислой малиной")</f>
        <v>фанта апельсин с кислой малиной</v>
      </c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</row>
    <row r="976">
      <c r="A976" s="18" t="str">
        <f>IFERROR(__xludf.DUMMYFUNCTION("""COMPUTED_VALUE"""),"Ягодный микс")</f>
        <v>Ягодный микс</v>
      </c>
      <c r="B976" s="18" t="str">
        <f>IFERROR(__xludf.DUMMYFUNCTION("""COMPUTED_VALUE"""),"Энергетик малина")</f>
        <v>Энергетик малина</v>
      </c>
      <c r="C976" s="18" t="str">
        <f>IFERROR(__xludf.DUMMYFUNCTION("""COMPUTED_VALUE"""),"Клубника арбуз")</f>
        <v>Клубника арбуз</v>
      </c>
      <c r="D976" s="18" t="str">
        <f>IFERROR(__xludf.DUMMYFUNCTION("""COMPUTED_VALUE"""),"Ежевика малина")</f>
        <v>Ежевика малина</v>
      </c>
      <c r="E976" s="18" t="str">
        <f>IFERROR(__xludf.DUMMYFUNCTION("""COMPUTED_VALUE"""),"Голубая малина виноград")</f>
        <v>Голубая малина виноград</v>
      </c>
      <c r="F976" s="18" t="str">
        <f>IFERROR(__xludf.DUMMYFUNCTION("""COMPUTED_VALUE"""),"Вишня яблоко")</f>
        <v>Вишня яблоко</v>
      </c>
      <c r="G976" s="18" t="str">
        <f>IFERROR(__xludf.DUMMYFUNCTION("""COMPUTED_VALUE"""),"Виноград лёд")</f>
        <v>Виноград лёд</v>
      </c>
      <c r="H976" s="18" t="str">
        <f>IFERROR(__xludf.DUMMYFUNCTION("""COMPUTED_VALUE"""),"Бабл гам")</f>
        <v>Бабл гам</v>
      </c>
      <c r="I976" s="18" t="str">
        <f>IFERROR(__xludf.DUMMYFUNCTION("""COMPUTED_VALUE"""),"Энергетик лайм")</f>
        <v>Энергетик лайм</v>
      </c>
      <c r="J976" s="18" t="str">
        <f>IFERROR(__xludf.DUMMYFUNCTION("""COMPUTED_VALUE"""),"Черника смородина айс")</f>
        <v>Черника смородина айс</v>
      </c>
      <c r="K976" s="18" t="str">
        <f>IFERROR(__xludf.DUMMYFUNCTION("""COMPUTED_VALUE"""),"Мохито клубничный лёд")</f>
        <v>Мохито клубничный лёд</v>
      </c>
      <c r="L976" s="18" t="str">
        <f>IFERROR(__xludf.DUMMYFUNCTION("""COMPUTED_VALUE"""),"Черная вишня лёд")</f>
        <v>Черная вишня лёд</v>
      </c>
      <c r="M976" s="18" t="str">
        <f>IFERROR(__xludf.DUMMYFUNCTION("""COMPUTED_VALUE"""),"Ананас кокос лёд")</f>
        <v>Ананас кокос лёд</v>
      </c>
      <c r="N976" s="18" t="str">
        <f>IFERROR(__xludf.DUMMYFUNCTION("""COMPUTED_VALUE"""),"Киви лёд")</f>
        <v>Киви лёд</v>
      </c>
      <c r="O976" s="18" t="str">
        <f>IFERROR(__xludf.DUMMYFUNCTION("""COMPUTED_VALUE"""),"Кислая клюква лёд")</f>
        <v>Кислая клюква лёд</v>
      </c>
      <c r="P976" s="18" t="str">
        <f>IFERROR(__xludf.DUMMYFUNCTION("""COMPUTED_VALUE"""),"Кислый скитлс лёд")</f>
        <v>Кислый скитлс лёд</v>
      </c>
      <c r="Q976" s="18" t="str">
        <f>IFERROR(__xludf.DUMMYFUNCTION("""COMPUTED_VALUE"""),"Клубника черника лёд")</f>
        <v>Клубника черника лёд</v>
      </c>
      <c r="R976" s="18" t="str">
        <f>IFERROR(__xludf.DUMMYFUNCTION("""COMPUTED_VALUE"""),"Малина смородина лёд")</f>
        <v>Малина смородина лёд</v>
      </c>
      <c r="S976" s="18" t="str">
        <f>IFERROR(__xludf.DUMMYFUNCTION("""COMPUTED_VALUE"""),"Манго лёд")</f>
        <v>Манго лёд</v>
      </c>
      <c r="T976" s="18" t="str">
        <f>IFERROR(__xludf.DUMMYFUNCTION("""COMPUTED_VALUE"""),"Малина вишня лёд")</f>
        <v>Малина вишня лёд</v>
      </c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</row>
    <row r="977">
      <c r="A977" s="18" t="str">
        <f>IFERROR(__xludf.DUMMYFUNCTION("""COMPUTED_VALUE"""),"0.4")</f>
        <v>0.4</v>
      </c>
      <c r="B977" s="18" t="str">
        <f>IFERROR(__xludf.DUMMYFUNCTION("""COMPUTED_VALUE"""),"0.6")</f>
        <v>0.6</v>
      </c>
      <c r="C977" s="18" t="str">
        <f>IFERROR(__xludf.DUMMYFUNCTION("""COMPUTED_VALUE"""),"0.7")</f>
        <v>0.7</v>
      </c>
      <c r="D977" s="18" t="str">
        <f>IFERROR(__xludf.DUMMYFUNCTION("""COMPUTED_VALUE"""),"0.8")</f>
        <v>0.8</v>
      </c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</row>
    <row r="978">
      <c r="A978" s="18" t="str">
        <f>IFERROR(__xludf.DUMMYFUNCTION("""COMPUTED_VALUE"""),"Ягодный микс")</f>
        <v>Ягодный микс</v>
      </c>
      <c r="B978" s="18" t="str">
        <f>IFERROR(__xludf.DUMMYFUNCTION("""COMPUTED_VALUE"""),"Энергетик малина")</f>
        <v>Энергетик малина</v>
      </c>
      <c r="C978" s="18" t="str">
        <f>IFERROR(__xludf.DUMMYFUNCTION("""COMPUTED_VALUE"""),"Клубника арбуз")</f>
        <v>Клубника арбуз</v>
      </c>
      <c r="D978" s="18" t="str">
        <f>IFERROR(__xludf.DUMMYFUNCTION("""COMPUTED_VALUE"""),"Ежевика малина")</f>
        <v>Ежевика малина</v>
      </c>
      <c r="E978" s="18" t="str">
        <f>IFERROR(__xludf.DUMMYFUNCTION("""COMPUTED_VALUE"""),"Голубая малина виноград")</f>
        <v>Голубая малина виноград</v>
      </c>
      <c r="F978" s="18" t="str">
        <f>IFERROR(__xludf.DUMMYFUNCTION("""COMPUTED_VALUE"""),"Вишня яблоко")</f>
        <v>Вишня яблоко</v>
      </c>
      <c r="G978" s="18" t="str">
        <f>IFERROR(__xludf.DUMMYFUNCTION("""COMPUTED_VALUE"""),"Виноград лёд")</f>
        <v>Виноград лёд</v>
      </c>
      <c r="H978" s="18" t="str">
        <f>IFERROR(__xludf.DUMMYFUNCTION("""COMPUTED_VALUE"""),"Бабл гам")</f>
        <v>Бабл гам</v>
      </c>
      <c r="I978" s="18" t="str">
        <f>IFERROR(__xludf.DUMMYFUNCTION("""COMPUTED_VALUE"""),"Энергетик лайм")</f>
        <v>Энергетик лайм</v>
      </c>
      <c r="J978" s="18" t="str">
        <f>IFERROR(__xludf.DUMMYFUNCTION("""COMPUTED_VALUE"""),"Черника смородина айс")</f>
        <v>Черника смородина айс</v>
      </c>
      <c r="K978" s="18" t="str">
        <f>IFERROR(__xludf.DUMMYFUNCTION("""COMPUTED_VALUE"""),"Мохито клубничный лёд")</f>
        <v>Мохито клубничный лёд</v>
      </c>
      <c r="L978" s="18" t="str">
        <f>IFERROR(__xludf.DUMMYFUNCTION("""COMPUTED_VALUE"""),"Черная вишня лёд")</f>
        <v>Черная вишня лёд</v>
      </c>
      <c r="M978" s="18" t="str">
        <f>IFERROR(__xludf.DUMMYFUNCTION("""COMPUTED_VALUE"""),"Ананас кокос лёд")</f>
        <v>Ананас кокос лёд</v>
      </c>
      <c r="N978" s="18" t="str">
        <f>IFERROR(__xludf.DUMMYFUNCTION("""COMPUTED_VALUE"""),"Киви лёд")</f>
        <v>Киви лёд</v>
      </c>
      <c r="O978" s="18" t="str">
        <f>IFERROR(__xludf.DUMMYFUNCTION("""COMPUTED_VALUE"""),"Кислая клюква лёд")</f>
        <v>Кислая клюква лёд</v>
      </c>
      <c r="P978" s="18" t="str">
        <f>IFERROR(__xludf.DUMMYFUNCTION("""COMPUTED_VALUE"""),"Кислый скитлс лёд")</f>
        <v>Кислый скитлс лёд</v>
      </c>
      <c r="Q978" s="18" t="str">
        <f>IFERROR(__xludf.DUMMYFUNCTION("""COMPUTED_VALUE"""),"Клубника черника лёд")</f>
        <v>Клубника черника лёд</v>
      </c>
      <c r="R978" s="18" t="str">
        <f>IFERROR(__xludf.DUMMYFUNCTION("""COMPUTED_VALUE"""),"Малина смородина лёд")</f>
        <v>Малина смородина лёд</v>
      </c>
      <c r="S978" s="18" t="str">
        <f>IFERROR(__xludf.DUMMYFUNCTION("""COMPUTED_VALUE"""),"Манго лёд")</f>
        <v>Манго лёд</v>
      </c>
      <c r="T978" s="18" t="str">
        <f>IFERROR(__xludf.DUMMYFUNCTION("""COMPUTED_VALUE"""),"Малина вишня лёд")</f>
        <v>Малина вишня лёд</v>
      </c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</row>
    <row r="979">
      <c r="A979" s="18" t="str">
        <f>IFERROR(__xludf.DUMMYFUNCTION("""COMPUTED_VALUE"""),"кислая земляника")</f>
        <v>кислая земляника</v>
      </c>
      <c r="B979" s="18" t="str">
        <f>IFERROR(__xludf.DUMMYFUNCTION("""COMPUTED_VALUE"""),"кислая фанта с черникой")</f>
        <v>кислая фанта с черникой</v>
      </c>
      <c r="C979" s="18" t="str">
        <f>IFERROR(__xludf.DUMMYFUNCTION("""COMPUTED_VALUE"""),"кислое харибо с колой и черешней")</f>
        <v>кислое харибо с колой и черешней</v>
      </c>
      <c r="D979" s="18" t="str">
        <f>IFERROR(__xludf.DUMMYFUNCTION("""COMPUTED_VALUE"""),"кислое яблочно клубничная шипучка")</f>
        <v>кислое яблочно клубничная шипучка</v>
      </c>
      <c r="E979" s="18" t="str">
        <f>IFERROR(__xludf.DUMMYFUNCTION("""COMPUTED_VALUE"""),"кислые желатинки маракуйя ананас")</f>
        <v>кислые желатинки маракуйя ананас</v>
      </c>
      <c r="F979" s="18" t="str">
        <f>IFERROR(__xludf.DUMMYFUNCTION("""COMPUTED_VALUE"""),"кислые ленточки маракуя манго")</f>
        <v>кислые ленточки маракуя манго</v>
      </c>
      <c r="G979" s="18" t="str">
        <f>IFERROR(__xludf.DUMMYFUNCTION("""COMPUTED_VALUE"""),"кислые мармеладные ягоды")</f>
        <v>кислые мармеладные ягоды</v>
      </c>
      <c r="H979" s="18" t="str">
        <f>IFERROR(__xludf.DUMMYFUNCTION("""COMPUTED_VALUE"""),"кислый виноград лайм")</f>
        <v>кислый виноград лайм</v>
      </c>
      <c r="I979" s="18" t="str">
        <f>IFERROR(__xludf.DUMMYFUNCTION("""COMPUTED_VALUE"""),"кислый грейпфрут с вишней")</f>
        <v>кислый грейпфрут с вишней</v>
      </c>
      <c r="J979" s="18" t="str">
        <f>IFERROR(__xludf.DUMMYFUNCTION("""COMPUTED_VALUE"""),"кислый леденец виноград киви яблоко")</f>
        <v>кислый леденец виноград киви яблоко</v>
      </c>
      <c r="K979" s="18" t="str">
        <f>IFERROR(__xludf.DUMMYFUNCTION("""COMPUTED_VALUE"""),"кислый лимонад арбуз лайм малина")</f>
        <v>кислый лимонад арбуз лайм малина</v>
      </c>
      <c r="L979" s="18" t="str">
        <f>IFERROR(__xludf.DUMMYFUNCTION("""COMPUTED_VALUE"""),"кислый персик клубника")</f>
        <v>кислый персик клубника</v>
      </c>
      <c r="M979" s="18" t="str">
        <f>IFERROR(__xludf.DUMMYFUNCTION("""COMPUTED_VALUE"""),"кислый яблочно лимонные колечки")</f>
        <v>кислый яблочно лимонные колечки</v>
      </c>
      <c r="N979" s="18" t="str">
        <f>IFERROR(__xludf.DUMMYFUNCTION("""COMPUTED_VALUE"""),"фанта апельсин с кислой малиной")</f>
        <v>фанта апельсин с кислой малиной</v>
      </c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</row>
    <row r="980">
      <c r="A980" s="18" t="str">
        <f>IFERROR(__xludf.DUMMYFUNCTION("""COMPUTED_VALUE"""),"Кислый малиново-грейпфрутовый швепс")</f>
        <v>Кислый малиново-грейпфрутовый швепс</v>
      </c>
      <c r="B980" s="18" t="str">
        <f>IFERROR(__xludf.DUMMYFUNCTION("""COMPUTED_VALUE"""),"Ананас апельсин")</f>
        <v>Ананас апельсин</v>
      </c>
      <c r="C980" s="18" t="str">
        <f>IFERROR(__xludf.DUMMYFUNCTION("""COMPUTED_VALUE"""),"Пинаколада")</f>
        <v>Пинаколада</v>
      </c>
      <c r="D980" s="18" t="str">
        <f>IFERROR(__xludf.DUMMYFUNCTION("""COMPUTED_VALUE"""),"Мятный бабл гам")</f>
        <v>Мятный бабл гам</v>
      </c>
      <c r="E980" s="18" t="str">
        <f>IFERROR(__xludf.DUMMYFUNCTION("""COMPUTED_VALUE"""),"Мянго драгонфрут")</f>
        <v>Мянго драгонфрут</v>
      </c>
      <c r="F980" s="18" t="str">
        <f>IFERROR(__xludf.DUMMYFUNCTION("""COMPUTED_VALUE"""),"Клубничная фанта")</f>
        <v>Клубничная фанта</v>
      </c>
      <c r="G980" s="18" t="str">
        <f>IFERROR(__xludf.DUMMYFUNCTION("""COMPUTED_VALUE"""),"Клубничная арбуз")</f>
        <v>Клубничная арбуз</v>
      </c>
      <c r="H980" s="18" t="str">
        <f>IFERROR(__xludf.DUMMYFUNCTION("""COMPUTED_VALUE"""),"Кислый скитлс")</f>
        <v>Кислый скитлс</v>
      </c>
      <c r="I980" s="18" t="str">
        <f>IFERROR(__xludf.DUMMYFUNCTION("""COMPUTED_VALUE"""),"Кислый лайм арбуз")</f>
        <v>Кислый лайм арбуз</v>
      </c>
      <c r="J980" s="18" t="str">
        <f>IFERROR(__xludf.DUMMYFUNCTION("""COMPUTED_VALUE"""),"Тропический банан")</f>
        <v>Тропический банан</v>
      </c>
      <c r="K980" s="18" t="str">
        <f>IFERROR(__xludf.DUMMYFUNCTION("""COMPUTED_VALUE"""),"Яблочный энергетик")</f>
        <v>Яблочный энергетик</v>
      </c>
      <c r="L980" s="18" t="str">
        <f>IFERROR(__xludf.DUMMYFUNCTION("""COMPUTED_VALUE"""),"Барбарисовый лимонад")</f>
        <v>Барбарисовый лимонад</v>
      </c>
      <c r="M980" s="18" t="str">
        <f>IFERROR(__xludf.DUMMYFUNCTION("""COMPUTED_VALUE"""),"Лимонад виноград вишня")</f>
        <v>Лимонад виноград вишня</v>
      </c>
      <c r="N980" s="18" t="str">
        <f>IFERROR(__xludf.DUMMYFUNCTION("""COMPUTED_VALUE"""),"Розовый лимонад")</f>
        <v>Розовый лимонад</v>
      </c>
      <c r="O980" s="18" t="str">
        <f>IFERROR(__xludf.DUMMYFUNCTION("""COMPUTED_VALUE"""),"Двойной манго")</f>
        <v>Двойной манго</v>
      </c>
      <c r="P980" s="18" t="str">
        <f>IFERROR(__xludf.DUMMYFUNCTION("""COMPUTED_VALUE"""),"Лесные ягоды ")</f>
        <v>Лесные ягоды </v>
      </c>
      <c r="Q980" s="18" t="str">
        <f>IFERROR(__xludf.DUMMYFUNCTION("""COMPUTED_VALUE"""),"Ежевика малина ")</f>
        <v>Ежевика малина </v>
      </c>
      <c r="R980" s="18" t="str">
        <f>IFERROR(__xludf.DUMMYFUNCTION("""COMPUTED_VALUE"""),"Смородиновый лимонад")</f>
        <v>Смородиновый лимонад</v>
      </c>
      <c r="S980" s="18" t="str">
        <f>IFERROR(__xludf.DUMMYFUNCTION("""COMPUTED_VALUE"""),"Кола вишня")</f>
        <v>Кола вишня</v>
      </c>
      <c r="T980" s="18" t="str">
        <f>IFERROR(__xludf.DUMMYFUNCTION("""COMPUTED_VALUE"""),"Манго арбуз")</f>
        <v>Манго арбуз</v>
      </c>
      <c r="U980" s="18" t="str">
        <f>IFERROR(__xludf.DUMMYFUNCTION("""COMPUTED_VALUE"""),"Алоэ виноград")</f>
        <v>Алоэ виноград</v>
      </c>
      <c r="V980" s="18" t="str">
        <f>IFERROR(__xludf.DUMMYFUNCTION("""COMPUTED_VALUE"""),"Банан клубника")</f>
        <v>Банан клубника</v>
      </c>
      <c r="W980" s="18" t="str">
        <f>IFERROR(__xludf.DUMMYFUNCTION("""COMPUTED_VALUE"""),"Малиновый мармелад")</f>
        <v>Малиновый мармелад</v>
      </c>
      <c r="X980" s="18" t="str">
        <f>IFERROR(__xludf.DUMMYFUNCTION("""COMPUTED_VALUE"""),"Клубника киви")</f>
        <v>Клубника киви</v>
      </c>
      <c r="Y980" s="18" t="str">
        <f>IFERROR(__xludf.DUMMYFUNCTION("""COMPUTED_VALUE"""),"Клюква лайм")</f>
        <v>Клюква лайм</v>
      </c>
      <c r="Z980" s="18" t="str">
        <f>IFERROR(__xludf.DUMMYFUNCTION("""COMPUTED_VALUE"""),"Гуава ананас")</f>
        <v>Гуава ананас</v>
      </c>
      <c r="AA980" s="18" t="str">
        <f>IFERROR(__xludf.DUMMYFUNCTION("""COMPUTED_VALUE"""),"Морс")</f>
        <v>Морс</v>
      </c>
      <c r="AB980" s="18" t="str">
        <f>IFERROR(__xludf.DUMMYFUNCTION("""COMPUTED_VALUE"""),"Красный апельсин")</f>
        <v>Красный апельсин</v>
      </c>
      <c r="AC980" s="18" t="str">
        <f>IFERROR(__xludf.DUMMYFUNCTION("""COMPUTED_VALUE"""),"Арбузная жвачка")</f>
        <v>Арбузная жвачка</v>
      </c>
      <c r="AD980" s="18" t="str">
        <f>IFERROR(__xludf.DUMMYFUNCTION("""COMPUTED_VALUE"""),"Смородина Виноград")</f>
        <v>Смородина Виноград</v>
      </c>
      <c r="AE980" s="18" t="str">
        <f>IFERROR(__xludf.DUMMYFUNCTION("""COMPUTED_VALUE"""),"Гранатовая Мармелад")</f>
        <v>Гранатовая Мармелад</v>
      </c>
      <c r="AF980" s="18" t="str">
        <f>IFERROR(__xludf.DUMMYFUNCTION("""COMPUTED_VALUE"""),"Яблоко Киви")</f>
        <v>Яблоко Киви</v>
      </c>
      <c r="AG980" s="18" t="str">
        <f>IFERROR(__xludf.DUMMYFUNCTION("""COMPUTED_VALUE"""),"Клубника Ежевика")</f>
        <v>Клубника Ежевика</v>
      </c>
      <c r="AH980" s="18" t="str">
        <f>IFERROR(__xludf.DUMMYFUNCTION("""COMPUTED_VALUE"""),"Клубничный Коктейль")</f>
        <v>Клубничный Коктейль</v>
      </c>
      <c r="AI980" s="18" t="str">
        <f>IFERROR(__xludf.DUMMYFUNCTION("""COMPUTED_VALUE"""),"Клюква Земляника ")</f>
        <v>Клюква Земляника </v>
      </c>
      <c r="AJ980" s="18" t="str">
        <f>IFERROR(__xludf.DUMMYFUNCTION("""COMPUTED_VALUE"""),"Какос Дыня")</f>
        <v>Какос Дыня</v>
      </c>
      <c r="AK980" s="18" t="str">
        <f>IFERROR(__xludf.DUMMYFUNCTION("""COMPUTED_VALUE"""),"Маракуйя мандарин")</f>
        <v>Маракуйя мандарин</v>
      </c>
      <c r="AL980" s="18" t="str">
        <f>IFERROR(__xludf.DUMMYFUNCTION("""COMPUTED_VALUE"""),"Персик кактус")</f>
        <v>Персик кактус</v>
      </c>
      <c r="AM980" s="18" t="str">
        <f>IFERROR(__xludf.DUMMYFUNCTION("""COMPUTED_VALUE"""),"Спрайт")</f>
        <v>Спрайт</v>
      </c>
      <c r="AN980" s="18" t="str">
        <f>IFERROR(__xludf.DUMMYFUNCTION("""COMPUTED_VALUE"""),"Черничная фанта")</f>
        <v>Черничная фанта</v>
      </c>
      <c r="AO980" s="18" t="str">
        <f>IFERROR(__xludf.DUMMYFUNCTION("""COMPUTED_VALUE"""),"Ягодная жвачка")</f>
        <v>Ягодная жвачка</v>
      </c>
      <c r="AP980" s="18" t="str">
        <f>IFERROR(__xludf.DUMMYFUNCTION("""COMPUTED_VALUE"""),"Ягодный энергетик")</f>
        <v>Ягодный энергетик</v>
      </c>
      <c r="AQ980" s="18" t="str">
        <f>IFERROR(__xludf.DUMMYFUNCTION("""COMPUTED_VALUE"""),"Ягодный пунш ")</f>
        <v>Ягодный пунш </v>
      </c>
      <c r="AR980" s="18" t="str">
        <f>IFERROR(__xludf.DUMMYFUNCTION("""COMPUTED_VALUE"""),"Виноградный холс")</f>
        <v>Виноградный холс</v>
      </c>
      <c r="AS980" s="18" t="str">
        <f>IFERROR(__xludf.DUMMYFUNCTION("""COMPUTED_VALUE"""),"Грейпфрут смородина")</f>
        <v>Грейпфрут смородина</v>
      </c>
      <c r="AT980" s="18" t="str">
        <f>IFERROR(__xludf.DUMMYFUNCTION("""COMPUTED_VALUE"""),"Дыня персик")</f>
        <v>Дыня персик</v>
      </c>
      <c r="AU980" s="18" t="str">
        <f>IFERROR(__xludf.DUMMYFUNCTION("""COMPUTED_VALUE"""),"Земляника виноград")</f>
        <v>Земляника виноград</v>
      </c>
      <c r="AV980" s="18" t="str">
        <f>IFERROR(__xludf.DUMMYFUNCTION("""COMPUTED_VALUE"""),"Киви маракуйя гуава")</f>
        <v>Киви маракуйя гуава</v>
      </c>
      <c r="AW980" s="18" t="str">
        <f>IFERROR(__xludf.DUMMYFUNCTION("""COMPUTED_VALUE"""),"Кислые вишнёвые червячки")</f>
        <v>Кислые вишнёвые червячки</v>
      </c>
      <c r="AX980" s="18" t="str">
        <f>IFERROR(__xludf.DUMMYFUNCTION("""COMPUTED_VALUE"""),"Кислые чернично-малиновое червячки")</f>
        <v>Кислые чернично-малиновое червячки</v>
      </c>
    </row>
    <row r="981">
      <c r="A981" s="18" t="str">
        <f>IFERROR(__xludf.DUMMYFUNCTION("""COMPUTED_VALUE"""),"0.4")</f>
        <v>0.4</v>
      </c>
      <c r="B981" s="18" t="str">
        <f>IFERROR(__xludf.DUMMYFUNCTION("""COMPUTED_VALUE"""),"0.6")</f>
        <v>0.6</v>
      </c>
      <c r="C981" s="18" t="str">
        <f>IFERROR(__xludf.DUMMYFUNCTION("""COMPUTED_VALUE"""),"0.7")</f>
        <v>0.7</v>
      </c>
      <c r="D981" s="18" t="str">
        <f>IFERROR(__xludf.DUMMYFUNCTION("""COMPUTED_VALUE"""),"0.8")</f>
        <v>0.8</v>
      </c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</row>
    <row r="982">
      <c r="A982" s="18" t="str">
        <f>IFERROR(__xludf.DUMMYFUNCTION("""COMPUTED_VALUE"""),"0.7")</f>
        <v>0.7</v>
      </c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</row>
    <row r="983">
      <c r="A983" s="18" t="str">
        <f>IFERROR(__xludf.DUMMYFUNCTION("""COMPUTED_VALUE"""),"кислая земляника")</f>
        <v>кислая земляника</v>
      </c>
      <c r="B983" s="18" t="str">
        <f>IFERROR(__xludf.DUMMYFUNCTION("""COMPUTED_VALUE"""),"кислая фанта с черникой")</f>
        <v>кислая фанта с черникой</v>
      </c>
      <c r="C983" s="18" t="str">
        <f>IFERROR(__xludf.DUMMYFUNCTION("""COMPUTED_VALUE"""),"кислое харибо с колой и черешней")</f>
        <v>кислое харибо с колой и черешней</v>
      </c>
      <c r="D983" s="18" t="str">
        <f>IFERROR(__xludf.DUMMYFUNCTION("""COMPUTED_VALUE"""),"кислое яблочно клубничная шипучка")</f>
        <v>кислое яблочно клубничная шипучка</v>
      </c>
      <c r="E983" s="18" t="str">
        <f>IFERROR(__xludf.DUMMYFUNCTION("""COMPUTED_VALUE"""),"кислые желатинки маракуйя ананас")</f>
        <v>кислые желатинки маракуйя ананас</v>
      </c>
      <c r="F983" s="18" t="str">
        <f>IFERROR(__xludf.DUMMYFUNCTION("""COMPUTED_VALUE"""),"кислые ленточки маракуя манго")</f>
        <v>кислые ленточки маракуя манго</v>
      </c>
      <c r="G983" s="18" t="str">
        <f>IFERROR(__xludf.DUMMYFUNCTION("""COMPUTED_VALUE"""),"кислые мармеладные ягоды")</f>
        <v>кислые мармеладные ягоды</v>
      </c>
      <c r="H983" s="18" t="str">
        <f>IFERROR(__xludf.DUMMYFUNCTION("""COMPUTED_VALUE"""),"кислый виноград лайм")</f>
        <v>кислый виноград лайм</v>
      </c>
      <c r="I983" s="18" t="str">
        <f>IFERROR(__xludf.DUMMYFUNCTION("""COMPUTED_VALUE"""),"кислый грейпфрут с вишней")</f>
        <v>кислый грейпфрут с вишней</v>
      </c>
      <c r="J983" s="18" t="str">
        <f>IFERROR(__xludf.DUMMYFUNCTION("""COMPUTED_VALUE"""),"кислый леденец виноград киви яблоко")</f>
        <v>кислый леденец виноград киви яблоко</v>
      </c>
      <c r="K983" s="18" t="str">
        <f>IFERROR(__xludf.DUMMYFUNCTION("""COMPUTED_VALUE"""),"кислый лимонад арбуз лайм малина")</f>
        <v>кислый лимонад арбуз лайм малина</v>
      </c>
      <c r="L983" s="18" t="str">
        <f>IFERROR(__xludf.DUMMYFUNCTION("""COMPUTED_VALUE"""),"кислый персик клубника")</f>
        <v>кислый персик клубника</v>
      </c>
      <c r="M983" s="18" t="str">
        <f>IFERROR(__xludf.DUMMYFUNCTION("""COMPUTED_VALUE"""),"кислый яблочно лимонные колечки")</f>
        <v>кислый яблочно лимонные колечки</v>
      </c>
      <c r="N983" s="18" t="str">
        <f>IFERROR(__xludf.DUMMYFUNCTION("""COMPUTED_VALUE"""),"фанта апельсин с кислой малиной")</f>
        <v>фанта апельсин с кислой малиной</v>
      </c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</row>
    <row r="984">
      <c r="A984" s="18" t="str">
        <f>IFERROR(__xludf.DUMMYFUNCTION("""COMPUTED_VALUE"""),"Арбуз Малина ")</f>
        <v>Арбуз Малина </v>
      </c>
      <c r="B984" s="18" t="str">
        <f>IFERROR(__xludf.DUMMYFUNCTION("""COMPUTED_VALUE"""),"Банан Кокос ")</f>
        <v>Банан Кокос </v>
      </c>
      <c r="C984" s="18" t="str">
        <f>IFERROR(__xludf.DUMMYFUNCTION("""COMPUTED_VALUE"""),"Барбарисовый Энергетик ")</f>
        <v>Барбарисовый Энергетик </v>
      </c>
      <c r="D984" s="18" t="str">
        <f>IFERROR(__xludf.DUMMYFUNCTION("""COMPUTED_VALUE"""),"Виноградный Энергетик")</f>
        <v>Виноградный Энергетик</v>
      </c>
      <c r="E984" s="18" t="str">
        <f>IFERROR(__xludf.DUMMYFUNCTION("""COMPUTED_VALUE"""),"Гранат Клубника ")</f>
        <v>Гранат Клубника </v>
      </c>
      <c r="F984" s="18" t="str">
        <f>IFERROR(__xludf.DUMMYFUNCTION("""COMPUTED_VALUE"""),"Гранат Смородина ")</f>
        <v>Гранат Смородина </v>
      </c>
      <c r="G984" s="18" t="str">
        <f>IFERROR(__xludf.DUMMYFUNCTION("""COMPUTED_VALUE"""),"Грейпфрутовый Швепс ")</f>
        <v>Грейпфрутовый Швепс </v>
      </c>
      <c r="H984" s="18" t="str">
        <f>IFERROR(__xludf.DUMMYFUNCTION("""COMPUTED_VALUE"""),"Земляника Драгонфрут ")</f>
        <v>Земляника Драгонфрут </v>
      </c>
      <c r="I984" s="18" t="str">
        <f>IFERROR(__xludf.DUMMYFUNCTION("""COMPUTED_VALUE"""),"Киви Личи ")</f>
        <v>Киви Личи </v>
      </c>
      <c r="J984" s="18" t="str">
        <f>IFERROR(__xludf.DUMMYFUNCTION("""COMPUTED_VALUE"""),"Киви Маракуйя Гуава ")</f>
        <v>Киви Маракуйя Гуава </v>
      </c>
      <c r="K984" s="18" t="str">
        <f>IFERROR(__xludf.DUMMYFUNCTION("""COMPUTED_VALUE"""),"Клубника Банан ")</f>
        <v>Клубника Банан </v>
      </c>
      <c r="L984" s="18" t="str">
        <f>IFERROR(__xludf.DUMMYFUNCTION("""COMPUTED_VALUE"""),"Клубника Вишня ")</f>
        <v>Клубника Вишня </v>
      </c>
      <c r="M984" s="18" t="str">
        <f>IFERROR(__xludf.DUMMYFUNCTION("""COMPUTED_VALUE"""),"Клубника Земляника ")</f>
        <v>Клубника Земляника </v>
      </c>
      <c r="N984" s="18" t="str">
        <f>IFERROR(__xludf.DUMMYFUNCTION("""COMPUTED_VALUE"""),"Клубничный Мохито ")</f>
        <v>Клубничный Мохито </v>
      </c>
      <c r="O984" s="18" t="str">
        <f>IFERROR(__xludf.DUMMYFUNCTION("""COMPUTED_VALUE"""),"Манго Грейпфрут ")</f>
        <v>Манго Грейпфрут </v>
      </c>
      <c r="P984" s="18" t="str">
        <f>IFERROR(__xludf.DUMMYFUNCTION("""COMPUTED_VALUE"""),"Манго Персик Личи ")</f>
        <v>Манго Персик Личи </v>
      </c>
      <c r="Q984" s="18" t="str">
        <f>IFERROR(__xludf.DUMMYFUNCTION("""COMPUTED_VALUE"""),"Персик Бабл Гам ")</f>
        <v>Персик Бабл Гам </v>
      </c>
      <c r="R984" s="18" t="str">
        <f>IFERROR(__xludf.DUMMYFUNCTION("""COMPUTED_VALUE"""),"Садовые Ягоды ")</f>
        <v>Садовые Ягоды </v>
      </c>
      <c r="S984" s="18" t="str">
        <f>IFERROR(__xludf.DUMMYFUNCTION("""COMPUTED_VALUE"""),"Скитлс Лимон Лайм 2")</f>
        <v>Скитлс Лимон Лайм 2</v>
      </c>
      <c r="T984" s="18" t="str">
        <f>IFERROR(__xludf.DUMMYFUNCTION("""COMPUTED_VALUE"""),"Смородина Мармелад 1")</f>
        <v>Смородина Мармелад 1</v>
      </c>
      <c r="U984" s="18" t="str">
        <f>IFERROR(__xludf.DUMMYFUNCTION("""COMPUTED_VALUE"""),"Темная Вишня 1")</f>
        <v>Темная Вишня 1</v>
      </c>
      <c r="V984" s="18" t="str">
        <f>IFERROR(__xludf.DUMMYFUNCTION("""COMPUTED_VALUE"""),"Фруктовые Пластинки 1")</f>
        <v>Фруктовые Пластинки 1</v>
      </c>
      <c r="W984" s="18" t="str">
        <f>IFERROR(__xludf.DUMMYFUNCTION("""COMPUTED_VALUE"""),"Черника Ежевика 1")</f>
        <v>Черника Ежевика 1</v>
      </c>
      <c r="X984" s="18" t="str">
        <f>IFERROR(__xludf.DUMMYFUNCTION("""COMPUTED_VALUE"""),"Черника Малина 1")</f>
        <v>Черника Малина 1</v>
      </c>
      <c r="Y984" s="18" t="str">
        <f>IFERROR(__xludf.DUMMYFUNCTION("""COMPUTED_VALUE"""),"Черника Мята 2")</f>
        <v>Черника Мята 2</v>
      </c>
      <c r="Z984" s="18" t="str">
        <f>IFERROR(__xludf.DUMMYFUNCTION("""COMPUTED_VALUE"""),"Яблоко Виноград 2")</f>
        <v>Яблоко Виноград 2</v>
      </c>
      <c r="AA984" s="18" t="str">
        <f>IFERROR(__xludf.DUMMYFUNCTION("""COMPUTED_VALUE"""),"Яблоко Малина 4")</f>
        <v>Яблоко Малина 4</v>
      </c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</row>
    <row r="985">
      <c r="A985" s="18" t="str">
        <f>IFERROR(__xludf.DUMMYFUNCTION("""COMPUTED_VALUE"""),"0.4")</f>
        <v>0.4</v>
      </c>
      <c r="B985" s="18" t="str">
        <f>IFERROR(__xludf.DUMMYFUNCTION("""COMPUTED_VALUE"""),"0.6")</f>
        <v>0.6</v>
      </c>
      <c r="C985" s="18" t="str">
        <f>IFERROR(__xludf.DUMMYFUNCTION("""COMPUTED_VALUE"""),"0.7")</f>
        <v>0.7</v>
      </c>
      <c r="D985" s="18" t="str">
        <f>IFERROR(__xludf.DUMMYFUNCTION("""COMPUTED_VALUE"""),"0.8")</f>
        <v>0.8</v>
      </c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</row>
    <row r="986">
      <c r="A986" s="18" t="str">
        <f>IFERROR(__xludf.DUMMYFUNCTION("""COMPUTED_VALUE"""),"0.4")</f>
        <v>0.4</v>
      </c>
      <c r="B986" s="18" t="str">
        <f>IFERROR(__xludf.DUMMYFUNCTION("""COMPUTED_VALUE"""),"0.6")</f>
        <v>0.6</v>
      </c>
      <c r="C986" s="18" t="str">
        <f>IFERROR(__xludf.DUMMYFUNCTION("""COMPUTED_VALUE"""),"0.7")</f>
        <v>0.7</v>
      </c>
      <c r="D986" s="18" t="str">
        <f>IFERROR(__xludf.DUMMYFUNCTION("""COMPUTED_VALUE"""),"0.8")</f>
        <v>0.8</v>
      </c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</row>
    <row r="987">
      <c r="A987" s="18" t="str">
        <f>IFERROR(__xludf.DUMMYFUNCTION("""COMPUTED_VALUE"""),"Кислый малиново-грейпфрутовый швепс")</f>
        <v>Кислый малиново-грейпфрутовый швепс</v>
      </c>
      <c r="B987" s="18" t="str">
        <f>IFERROR(__xludf.DUMMYFUNCTION("""COMPUTED_VALUE"""),"Ананас апельсин")</f>
        <v>Ананас апельсин</v>
      </c>
      <c r="C987" s="18" t="str">
        <f>IFERROR(__xludf.DUMMYFUNCTION("""COMPUTED_VALUE"""),"Пинаколада")</f>
        <v>Пинаколада</v>
      </c>
      <c r="D987" s="18" t="str">
        <f>IFERROR(__xludf.DUMMYFUNCTION("""COMPUTED_VALUE"""),"Мятный бабл гам")</f>
        <v>Мятный бабл гам</v>
      </c>
      <c r="E987" s="18" t="str">
        <f>IFERROR(__xludf.DUMMYFUNCTION("""COMPUTED_VALUE"""),"Мянго драгонфрут")</f>
        <v>Мянго драгонфрут</v>
      </c>
      <c r="F987" s="18" t="str">
        <f>IFERROR(__xludf.DUMMYFUNCTION("""COMPUTED_VALUE"""),"Клубничная фанта")</f>
        <v>Клубничная фанта</v>
      </c>
      <c r="G987" s="18" t="str">
        <f>IFERROR(__xludf.DUMMYFUNCTION("""COMPUTED_VALUE"""),"Клубничная арбуз")</f>
        <v>Клубничная арбуз</v>
      </c>
      <c r="H987" s="18" t="str">
        <f>IFERROR(__xludf.DUMMYFUNCTION("""COMPUTED_VALUE"""),"Кислый скитлс")</f>
        <v>Кислый скитлс</v>
      </c>
      <c r="I987" s="18" t="str">
        <f>IFERROR(__xludf.DUMMYFUNCTION("""COMPUTED_VALUE"""),"Кислый лайм арбуз")</f>
        <v>Кислый лайм арбуз</v>
      </c>
      <c r="J987" s="18" t="str">
        <f>IFERROR(__xludf.DUMMYFUNCTION("""COMPUTED_VALUE"""),"Тропический банан")</f>
        <v>Тропический банан</v>
      </c>
      <c r="K987" s="18" t="str">
        <f>IFERROR(__xludf.DUMMYFUNCTION("""COMPUTED_VALUE"""),"Яблочный энергетик")</f>
        <v>Яблочный энергетик</v>
      </c>
      <c r="L987" s="18" t="str">
        <f>IFERROR(__xludf.DUMMYFUNCTION("""COMPUTED_VALUE"""),"Барбарисовый лимонад")</f>
        <v>Барбарисовый лимонад</v>
      </c>
      <c r="M987" s="18" t="str">
        <f>IFERROR(__xludf.DUMMYFUNCTION("""COMPUTED_VALUE"""),"Лимонад виноград вишня")</f>
        <v>Лимонад виноград вишня</v>
      </c>
      <c r="N987" s="18" t="str">
        <f>IFERROR(__xludf.DUMMYFUNCTION("""COMPUTED_VALUE"""),"Розовый лимонад")</f>
        <v>Розовый лимонад</v>
      </c>
      <c r="O987" s="18" t="str">
        <f>IFERROR(__xludf.DUMMYFUNCTION("""COMPUTED_VALUE"""),"Двойной манго")</f>
        <v>Двойной манго</v>
      </c>
      <c r="P987" s="18" t="str">
        <f>IFERROR(__xludf.DUMMYFUNCTION("""COMPUTED_VALUE"""),"Лесные ягоды ")</f>
        <v>Лесные ягоды </v>
      </c>
      <c r="Q987" s="18" t="str">
        <f>IFERROR(__xludf.DUMMYFUNCTION("""COMPUTED_VALUE"""),"Ежевика малина ")</f>
        <v>Ежевика малина </v>
      </c>
      <c r="R987" s="18" t="str">
        <f>IFERROR(__xludf.DUMMYFUNCTION("""COMPUTED_VALUE"""),"Смородиновый лимонад")</f>
        <v>Смородиновый лимонад</v>
      </c>
      <c r="S987" s="18" t="str">
        <f>IFERROR(__xludf.DUMMYFUNCTION("""COMPUTED_VALUE"""),"Кола вишня")</f>
        <v>Кола вишня</v>
      </c>
      <c r="T987" s="18" t="str">
        <f>IFERROR(__xludf.DUMMYFUNCTION("""COMPUTED_VALUE"""),"Манго арбуз")</f>
        <v>Манго арбуз</v>
      </c>
      <c r="U987" s="18" t="str">
        <f>IFERROR(__xludf.DUMMYFUNCTION("""COMPUTED_VALUE"""),"Алоэ виноград")</f>
        <v>Алоэ виноград</v>
      </c>
      <c r="V987" s="18" t="str">
        <f>IFERROR(__xludf.DUMMYFUNCTION("""COMPUTED_VALUE"""),"Банан клубника")</f>
        <v>Банан клубника</v>
      </c>
      <c r="W987" s="18" t="str">
        <f>IFERROR(__xludf.DUMMYFUNCTION("""COMPUTED_VALUE"""),"Малиновый мармелад")</f>
        <v>Малиновый мармелад</v>
      </c>
      <c r="X987" s="18" t="str">
        <f>IFERROR(__xludf.DUMMYFUNCTION("""COMPUTED_VALUE"""),"Клубника киви")</f>
        <v>Клубника киви</v>
      </c>
      <c r="Y987" s="18" t="str">
        <f>IFERROR(__xludf.DUMMYFUNCTION("""COMPUTED_VALUE"""),"Клюква лайм")</f>
        <v>Клюква лайм</v>
      </c>
      <c r="Z987" s="18" t="str">
        <f>IFERROR(__xludf.DUMMYFUNCTION("""COMPUTED_VALUE"""),"Гуава ананас")</f>
        <v>Гуава ананас</v>
      </c>
      <c r="AA987" s="18" t="str">
        <f>IFERROR(__xludf.DUMMYFUNCTION("""COMPUTED_VALUE"""),"Морс")</f>
        <v>Морс</v>
      </c>
      <c r="AB987" s="18" t="str">
        <f>IFERROR(__xludf.DUMMYFUNCTION("""COMPUTED_VALUE"""),"Красный апельсин")</f>
        <v>Красный апельсин</v>
      </c>
      <c r="AC987" s="18" t="str">
        <f>IFERROR(__xludf.DUMMYFUNCTION("""COMPUTED_VALUE"""),"Арбузная жвачка")</f>
        <v>Арбузная жвачка</v>
      </c>
      <c r="AD987" s="18" t="str">
        <f>IFERROR(__xludf.DUMMYFUNCTION("""COMPUTED_VALUE"""),"Смородина Виноград")</f>
        <v>Смородина Виноград</v>
      </c>
      <c r="AE987" s="18" t="str">
        <f>IFERROR(__xludf.DUMMYFUNCTION("""COMPUTED_VALUE"""),"Гранатовая Мармелад")</f>
        <v>Гранатовая Мармелад</v>
      </c>
      <c r="AF987" s="18" t="str">
        <f>IFERROR(__xludf.DUMMYFUNCTION("""COMPUTED_VALUE"""),"Яблоко Киви")</f>
        <v>Яблоко Киви</v>
      </c>
      <c r="AG987" s="18" t="str">
        <f>IFERROR(__xludf.DUMMYFUNCTION("""COMPUTED_VALUE"""),"Клубника Ежевика")</f>
        <v>Клубника Ежевика</v>
      </c>
      <c r="AH987" s="18" t="str">
        <f>IFERROR(__xludf.DUMMYFUNCTION("""COMPUTED_VALUE"""),"Клубничный Коктейль")</f>
        <v>Клубничный Коктейль</v>
      </c>
      <c r="AI987" s="18" t="str">
        <f>IFERROR(__xludf.DUMMYFUNCTION("""COMPUTED_VALUE"""),"Клюква Земляника ")</f>
        <v>Клюква Земляника </v>
      </c>
      <c r="AJ987" s="18" t="str">
        <f>IFERROR(__xludf.DUMMYFUNCTION("""COMPUTED_VALUE"""),"Какос Дыня")</f>
        <v>Какос Дыня</v>
      </c>
      <c r="AK987" s="18" t="str">
        <f>IFERROR(__xludf.DUMMYFUNCTION("""COMPUTED_VALUE"""),"Маракуйя мандарин")</f>
        <v>Маракуйя мандарин</v>
      </c>
      <c r="AL987" s="18" t="str">
        <f>IFERROR(__xludf.DUMMYFUNCTION("""COMPUTED_VALUE"""),"Персик кактус")</f>
        <v>Персик кактус</v>
      </c>
      <c r="AM987" s="18" t="str">
        <f>IFERROR(__xludf.DUMMYFUNCTION("""COMPUTED_VALUE"""),"Спрайт")</f>
        <v>Спрайт</v>
      </c>
      <c r="AN987" s="18" t="str">
        <f>IFERROR(__xludf.DUMMYFUNCTION("""COMPUTED_VALUE"""),"Черничная фанта")</f>
        <v>Черничная фанта</v>
      </c>
      <c r="AO987" s="18" t="str">
        <f>IFERROR(__xludf.DUMMYFUNCTION("""COMPUTED_VALUE"""),"Ягодная жвачка")</f>
        <v>Ягодная жвачка</v>
      </c>
      <c r="AP987" s="18" t="str">
        <f>IFERROR(__xludf.DUMMYFUNCTION("""COMPUTED_VALUE"""),"Ягодный энергетик")</f>
        <v>Ягодный энергетик</v>
      </c>
      <c r="AQ987" s="18" t="str">
        <f>IFERROR(__xludf.DUMMYFUNCTION("""COMPUTED_VALUE"""),"Ягодный пунш ")</f>
        <v>Ягодный пунш </v>
      </c>
      <c r="AR987" s="18" t="str">
        <f>IFERROR(__xludf.DUMMYFUNCTION("""COMPUTED_VALUE"""),"Виноградный холс")</f>
        <v>Виноградный холс</v>
      </c>
      <c r="AS987" s="18" t="str">
        <f>IFERROR(__xludf.DUMMYFUNCTION("""COMPUTED_VALUE"""),"Грейпфрут смородина")</f>
        <v>Грейпфрут смородина</v>
      </c>
      <c r="AT987" s="18" t="str">
        <f>IFERROR(__xludf.DUMMYFUNCTION("""COMPUTED_VALUE"""),"Дыня персик")</f>
        <v>Дыня персик</v>
      </c>
      <c r="AU987" s="18" t="str">
        <f>IFERROR(__xludf.DUMMYFUNCTION("""COMPUTED_VALUE"""),"Земляника виноград")</f>
        <v>Земляника виноград</v>
      </c>
      <c r="AV987" s="18" t="str">
        <f>IFERROR(__xludf.DUMMYFUNCTION("""COMPUTED_VALUE"""),"Киви маракуйя гуава")</f>
        <v>Киви маракуйя гуава</v>
      </c>
      <c r="AW987" s="18" t="str">
        <f>IFERROR(__xludf.DUMMYFUNCTION("""COMPUTED_VALUE"""),"Кислые вишнёвые червячки")</f>
        <v>Кислые вишнёвые червячки</v>
      </c>
      <c r="AX987" s="18" t="str">
        <f>IFERROR(__xludf.DUMMYFUNCTION("""COMPUTED_VALUE"""),"Кислые чернично-малиновое червячки")</f>
        <v>Кислые чернично-малиновое червячки</v>
      </c>
    </row>
    <row r="988">
      <c r="A988" s="18" t="str">
        <f>IFERROR(__xludf.DUMMYFUNCTION("""COMPUTED_VALUE"""),"Кислый малиново-грейпфрутовый швепс")</f>
        <v>Кислый малиново-грейпфрутовый швепс</v>
      </c>
      <c r="B988" s="18" t="str">
        <f>IFERROR(__xludf.DUMMYFUNCTION("""COMPUTED_VALUE"""),"Ананас апельсин")</f>
        <v>Ананас апельсин</v>
      </c>
      <c r="C988" s="18" t="str">
        <f>IFERROR(__xludf.DUMMYFUNCTION("""COMPUTED_VALUE"""),"Пинаколада")</f>
        <v>Пинаколада</v>
      </c>
      <c r="D988" s="18" t="str">
        <f>IFERROR(__xludf.DUMMYFUNCTION("""COMPUTED_VALUE"""),"Мятный бабл гам")</f>
        <v>Мятный бабл гам</v>
      </c>
      <c r="E988" s="18" t="str">
        <f>IFERROR(__xludf.DUMMYFUNCTION("""COMPUTED_VALUE"""),"Мянго драгонфрут")</f>
        <v>Мянго драгонфрут</v>
      </c>
      <c r="F988" s="18" t="str">
        <f>IFERROR(__xludf.DUMMYFUNCTION("""COMPUTED_VALUE"""),"Клубничная фанта")</f>
        <v>Клубничная фанта</v>
      </c>
      <c r="G988" s="18" t="str">
        <f>IFERROR(__xludf.DUMMYFUNCTION("""COMPUTED_VALUE"""),"Клубничная арбуз")</f>
        <v>Клубничная арбуз</v>
      </c>
      <c r="H988" s="18" t="str">
        <f>IFERROR(__xludf.DUMMYFUNCTION("""COMPUTED_VALUE"""),"Кислый скитлс")</f>
        <v>Кислый скитлс</v>
      </c>
      <c r="I988" s="18" t="str">
        <f>IFERROR(__xludf.DUMMYFUNCTION("""COMPUTED_VALUE"""),"Кислый лайм арбуз")</f>
        <v>Кислый лайм арбуз</v>
      </c>
      <c r="J988" s="18" t="str">
        <f>IFERROR(__xludf.DUMMYFUNCTION("""COMPUTED_VALUE"""),"Тропический банан")</f>
        <v>Тропический банан</v>
      </c>
      <c r="K988" s="18" t="str">
        <f>IFERROR(__xludf.DUMMYFUNCTION("""COMPUTED_VALUE"""),"Яблочный энергетик")</f>
        <v>Яблочный энергетик</v>
      </c>
      <c r="L988" s="18" t="str">
        <f>IFERROR(__xludf.DUMMYFUNCTION("""COMPUTED_VALUE"""),"Барбарисовый лимонад")</f>
        <v>Барбарисовый лимонад</v>
      </c>
      <c r="M988" s="18" t="str">
        <f>IFERROR(__xludf.DUMMYFUNCTION("""COMPUTED_VALUE"""),"Лимонад виноград вишня")</f>
        <v>Лимонад виноград вишня</v>
      </c>
      <c r="N988" s="18" t="str">
        <f>IFERROR(__xludf.DUMMYFUNCTION("""COMPUTED_VALUE"""),"Розовый лимонад")</f>
        <v>Розовый лимонад</v>
      </c>
      <c r="O988" s="18" t="str">
        <f>IFERROR(__xludf.DUMMYFUNCTION("""COMPUTED_VALUE"""),"Двойной манго")</f>
        <v>Двойной манго</v>
      </c>
      <c r="P988" s="18" t="str">
        <f>IFERROR(__xludf.DUMMYFUNCTION("""COMPUTED_VALUE"""),"Лесные ягоды ")</f>
        <v>Лесные ягоды </v>
      </c>
      <c r="Q988" s="18" t="str">
        <f>IFERROR(__xludf.DUMMYFUNCTION("""COMPUTED_VALUE"""),"Ежевика малина ")</f>
        <v>Ежевика малина </v>
      </c>
      <c r="R988" s="18" t="str">
        <f>IFERROR(__xludf.DUMMYFUNCTION("""COMPUTED_VALUE"""),"Смородиновый лимонад")</f>
        <v>Смородиновый лимонад</v>
      </c>
      <c r="S988" s="18" t="str">
        <f>IFERROR(__xludf.DUMMYFUNCTION("""COMPUTED_VALUE"""),"Кола вишня")</f>
        <v>Кола вишня</v>
      </c>
      <c r="T988" s="18" t="str">
        <f>IFERROR(__xludf.DUMMYFUNCTION("""COMPUTED_VALUE"""),"Манго арбуз")</f>
        <v>Манго арбуз</v>
      </c>
      <c r="U988" s="18" t="str">
        <f>IFERROR(__xludf.DUMMYFUNCTION("""COMPUTED_VALUE"""),"Алоэ виноград")</f>
        <v>Алоэ виноград</v>
      </c>
      <c r="V988" s="18" t="str">
        <f>IFERROR(__xludf.DUMMYFUNCTION("""COMPUTED_VALUE"""),"Банан клубника")</f>
        <v>Банан клубника</v>
      </c>
      <c r="W988" s="18" t="str">
        <f>IFERROR(__xludf.DUMMYFUNCTION("""COMPUTED_VALUE"""),"Малиновый мармелад")</f>
        <v>Малиновый мармелад</v>
      </c>
      <c r="X988" s="18" t="str">
        <f>IFERROR(__xludf.DUMMYFUNCTION("""COMPUTED_VALUE"""),"Клубника киви")</f>
        <v>Клубника киви</v>
      </c>
      <c r="Y988" s="18" t="str">
        <f>IFERROR(__xludf.DUMMYFUNCTION("""COMPUTED_VALUE"""),"Клюква лайм")</f>
        <v>Клюква лайм</v>
      </c>
      <c r="Z988" s="18" t="str">
        <f>IFERROR(__xludf.DUMMYFUNCTION("""COMPUTED_VALUE"""),"Гуава ананас")</f>
        <v>Гуава ананас</v>
      </c>
      <c r="AA988" s="18" t="str">
        <f>IFERROR(__xludf.DUMMYFUNCTION("""COMPUTED_VALUE"""),"Морс")</f>
        <v>Морс</v>
      </c>
      <c r="AB988" s="18" t="str">
        <f>IFERROR(__xludf.DUMMYFUNCTION("""COMPUTED_VALUE"""),"Красный апельсин")</f>
        <v>Красный апельсин</v>
      </c>
      <c r="AC988" s="18" t="str">
        <f>IFERROR(__xludf.DUMMYFUNCTION("""COMPUTED_VALUE"""),"Арбузная жвачка")</f>
        <v>Арбузная жвачка</v>
      </c>
      <c r="AD988" s="18" t="str">
        <f>IFERROR(__xludf.DUMMYFUNCTION("""COMPUTED_VALUE"""),"Смородина Виноград")</f>
        <v>Смородина Виноград</v>
      </c>
      <c r="AE988" s="18" t="str">
        <f>IFERROR(__xludf.DUMMYFUNCTION("""COMPUTED_VALUE"""),"Гранатовая Мармелад")</f>
        <v>Гранатовая Мармелад</v>
      </c>
      <c r="AF988" s="18" t="str">
        <f>IFERROR(__xludf.DUMMYFUNCTION("""COMPUTED_VALUE"""),"Яблоко Киви")</f>
        <v>Яблоко Киви</v>
      </c>
      <c r="AG988" s="18" t="str">
        <f>IFERROR(__xludf.DUMMYFUNCTION("""COMPUTED_VALUE"""),"Клубника Ежевика")</f>
        <v>Клубника Ежевика</v>
      </c>
      <c r="AH988" s="18" t="str">
        <f>IFERROR(__xludf.DUMMYFUNCTION("""COMPUTED_VALUE"""),"Клубничный Коктейль")</f>
        <v>Клубничный Коктейль</v>
      </c>
      <c r="AI988" s="18" t="str">
        <f>IFERROR(__xludf.DUMMYFUNCTION("""COMPUTED_VALUE"""),"Клюква Земляника ")</f>
        <v>Клюква Земляника </v>
      </c>
      <c r="AJ988" s="18" t="str">
        <f>IFERROR(__xludf.DUMMYFUNCTION("""COMPUTED_VALUE"""),"Какос Дыня")</f>
        <v>Какос Дыня</v>
      </c>
      <c r="AK988" s="18" t="str">
        <f>IFERROR(__xludf.DUMMYFUNCTION("""COMPUTED_VALUE"""),"Маракуйя мандарин")</f>
        <v>Маракуйя мандарин</v>
      </c>
      <c r="AL988" s="18" t="str">
        <f>IFERROR(__xludf.DUMMYFUNCTION("""COMPUTED_VALUE"""),"Персик кактус")</f>
        <v>Персик кактус</v>
      </c>
      <c r="AM988" s="18" t="str">
        <f>IFERROR(__xludf.DUMMYFUNCTION("""COMPUTED_VALUE"""),"Спрайт")</f>
        <v>Спрайт</v>
      </c>
      <c r="AN988" s="18" t="str">
        <f>IFERROR(__xludf.DUMMYFUNCTION("""COMPUTED_VALUE"""),"Черничная фанта")</f>
        <v>Черничная фанта</v>
      </c>
      <c r="AO988" s="18" t="str">
        <f>IFERROR(__xludf.DUMMYFUNCTION("""COMPUTED_VALUE"""),"Ягодная жвачка")</f>
        <v>Ягодная жвачка</v>
      </c>
      <c r="AP988" s="18" t="str">
        <f>IFERROR(__xludf.DUMMYFUNCTION("""COMPUTED_VALUE"""),"Ягодный энергетик")</f>
        <v>Ягодный энергетик</v>
      </c>
      <c r="AQ988" s="18" t="str">
        <f>IFERROR(__xludf.DUMMYFUNCTION("""COMPUTED_VALUE"""),"Ягодный пунш ")</f>
        <v>Ягодный пунш </v>
      </c>
      <c r="AR988" s="18" t="str">
        <f>IFERROR(__xludf.DUMMYFUNCTION("""COMPUTED_VALUE"""),"Виноградный холс")</f>
        <v>Виноградный холс</v>
      </c>
      <c r="AS988" s="18" t="str">
        <f>IFERROR(__xludf.DUMMYFUNCTION("""COMPUTED_VALUE"""),"Грейпфрут смородина")</f>
        <v>Грейпфрут смородина</v>
      </c>
      <c r="AT988" s="18" t="str">
        <f>IFERROR(__xludf.DUMMYFUNCTION("""COMPUTED_VALUE"""),"Дыня персик")</f>
        <v>Дыня персик</v>
      </c>
      <c r="AU988" s="18" t="str">
        <f>IFERROR(__xludf.DUMMYFUNCTION("""COMPUTED_VALUE"""),"Земляника виноград")</f>
        <v>Земляника виноград</v>
      </c>
      <c r="AV988" s="18" t="str">
        <f>IFERROR(__xludf.DUMMYFUNCTION("""COMPUTED_VALUE"""),"Киви маракуйя гуава")</f>
        <v>Киви маракуйя гуава</v>
      </c>
      <c r="AW988" s="18" t="str">
        <f>IFERROR(__xludf.DUMMYFUNCTION("""COMPUTED_VALUE"""),"Кислые вишнёвые червячки")</f>
        <v>Кислые вишнёвые червячки</v>
      </c>
      <c r="AX988" s="18" t="str">
        <f>IFERROR(__xludf.DUMMYFUNCTION("""COMPUTED_VALUE"""),"Кислые чернично-малиновое червячки")</f>
        <v>Кислые чернично-малиновое червячки</v>
      </c>
    </row>
    <row r="989">
      <c r="A989" s="18" t="str">
        <f>IFERROR(__xludf.DUMMYFUNCTION("""COMPUTED_VALUE"""),"Кислый малиново-грейпфрутовый швепс")</f>
        <v>Кислый малиново-грейпфрутовый швепс</v>
      </c>
      <c r="B989" s="18" t="str">
        <f>IFERROR(__xludf.DUMMYFUNCTION("""COMPUTED_VALUE"""),"Ананас апельсин")</f>
        <v>Ананас апельсин</v>
      </c>
      <c r="C989" s="18" t="str">
        <f>IFERROR(__xludf.DUMMYFUNCTION("""COMPUTED_VALUE"""),"Пинаколада")</f>
        <v>Пинаколада</v>
      </c>
      <c r="D989" s="18" t="str">
        <f>IFERROR(__xludf.DUMMYFUNCTION("""COMPUTED_VALUE"""),"Мятный бабл гам")</f>
        <v>Мятный бабл гам</v>
      </c>
      <c r="E989" s="18" t="str">
        <f>IFERROR(__xludf.DUMMYFUNCTION("""COMPUTED_VALUE"""),"Мянго драгонфрут")</f>
        <v>Мянго драгонфрут</v>
      </c>
      <c r="F989" s="18" t="str">
        <f>IFERROR(__xludf.DUMMYFUNCTION("""COMPUTED_VALUE"""),"Клубничная фанта")</f>
        <v>Клубничная фанта</v>
      </c>
      <c r="G989" s="18" t="str">
        <f>IFERROR(__xludf.DUMMYFUNCTION("""COMPUTED_VALUE"""),"Клубничная арбуз")</f>
        <v>Клубничная арбуз</v>
      </c>
      <c r="H989" s="18" t="str">
        <f>IFERROR(__xludf.DUMMYFUNCTION("""COMPUTED_VALUE"""),"Кислый скитлс")</f>
        <v>Кислый скитлс</v>
      </c>
      <c r="I989" s="18" t="str">
        <f>IFERROR(__xludf.DUMMYFUNCTION("""COMPUTED_VALUE"""),"Кислый лайм арбуз")</f>
        <v>Кислый лайм арбуз</v>
      </c>
      <c r="J989" s="18" t="str">
        <f>IFERROR(__xludf.DUMMYFUNCTION("""COMPUTED_VALUE"""),"Тропический банан")</f>
        <v>Тропический банан</v>
      </c>
      <c r="K989" s="18" t="str">
        <f>IFERROR(__xludf.DUMMYFUNCTION("""COMPUTED_VALUE"""),"Яблочный энергетик")</f>
        <v>Яблочный энергетик</v>
      </c>
      <c r="L989" s="18" t="str">
        <f>IFERROR(__xludf.DUMMYFUNCTION("""COMPUTED_VALUE"""),"Барбарисовый лимонад")</f>
        <v>Барбарисовый лимонад</v>
      </c>
      <c r="M989" s="18" t="str">
        <f>IFERROR(__xludf.DUMMYFUNCTION("""COMPUTED_VALUE"""),"Лимонад виноград вишня")</f>
        <v>Лимонад виноград вишня</v>
      </c>
      <c r="N989" s="18" t="str">
        <f>IFERROR(__xludf.DUMMYFUNCTION("""COMPUTED_VALUE"""),"Розовый лимонад")</f>
        <v>Розовый лимонад</v>
      </c>
      <c r="O989" s="18" t="str">
        <f>IFERROR(__xludf.DUMMYFUNCTION("""COMPUTED_VALUE"""),"Двойной манго")</f>
        <v>Двойной манго</v>
      </c>
      <c r="P989" s="18" t="str">
        <f>IFERROR(__xludf.DUMMYFUNCTION("""COMPUTED_VALUE"""),"Лесные ягоды ")</f>
        <v>Лесные ягоды </v>
      </c>
      <c r="Q989" s="18" t="str">
        <f>IFERROR(__xludf.DUMMYFUNCTION("""COMPUTED_VALUE"""),"Ежевика малина ")</f>
        <v>Ежевика малина </v>
      </c>
      <c r="R989" s="18" t="str">
        <f>IFERROR(__xludf.DUMMYFUNCTION("""COMPUTED_VALUE"""),"Смородиновый лимонад")</f>
        <v>Смородиновый лимонад</v>
      </c>
      <c r="S989" s="18" t="str">
        <f>IFERROR(__xludf.DUMMYFUNCTION("""COMPUTED_VALUE"""),"Кола вишня")</f>
        <v>Кола вишня</v>
      </c>
      <c r="T989" s="18" t="str">
        <f>IFERROR(__xludf.DUMMYFUNCTION("""COMPUTED_VALUE"""),"Манго арбуз")</f>
        <v>Манго арбуз</v>
      </c>
      <c r="U989" s="18" t="str">
        <f>IFERROR(__xludf.DUMMYFUNCTION("""COMPUTED_VALUE"""),"Алоэ виноград")</f>
        <v>Алоэ виноград</v>
      </c>
      <c r="V989" s="18" t="str">
        <f>IFERROR(__xludf.DUMMYFUNCTION("""COMPUTED_VALUE"""),"Банан клубника")</f>
        <v>Банан клубника</v>
      </c>
      <c r="W989" s="18" t="str">
        <f>IFERROR(__xludf.DUMMYFUNCTION("""COMPUTED_VALUE"""),"Малиновый мармелад")</f>
        <v>Малиновый мармелад</v>
      </c>
      <c r="X989" s="18" t="str">
        <f>IFERROR(__xludf.DUMMYFUNCTION("""COMPUTED_VALUE"""),"Клубника киви")</f>
        <v>Клубника киви</v>
      </c>
      <c r="Y989" s="18" t="str">
        <f>IFERROR(__xludf.DUMMYFUNCTION("""COMPUTED_VALUE"""),"Клюква лайм")</f>
        <v>Клюква лайм</v>
      </c>
      <c r="Z989" s="18" t="str">
        <f>IFERROR(__xludf.DUMMYFUNCTION("""COMPUTED_VALUE"""),"Гуава ананас")</f>
        <v>Гуава ананас</v>
      </c>
      <c r="AA989" s="18" t="str">
        <f>IFERROR(__xludf.DUMMYFUNCTION("""COMPUTED_VALUE"""),"Морс")</f>
        <v>Морс</v>
      </c>
      <c r="AB989" s="18" t="str">
        <f>IFERROR(__xludf.DUMMYFUNCTION("""COMPUTED_VALUE"""),"Красный апельсин")</f>
        <v>Красный апельсин</v>
      </c>
      <c r="AC989" s="18" t="str">
        <f>IFERROR(__xludf.DUMMYFUNCTION("""COMPUTED_VALUE"""),"Арбузная жвачка")</f>
        <v>Арбузная жвачка</v>
      </c>
      <c r="AD989" s="18" t="str">
        <f>IFERROR(__xludf.DUMMYFUNCTION("""COMPUTED_VALUE"""),"Смородина Виноград")</f>
        <v>Смородина Виноград</v>
      </c>
      <c r="AE989" s="18" t="str">
        <f>IFERROR(__xludf.DUMMYFUNCTION("""COMPUTED_VALUE"""),"Гранатовая Мармелад")</f>
        <v>Гранатовая Мармелад</v>
      </c>
      <c r="AF989" s="18" t="str">
        <f>IFERROR(__xludf.DUMMYFUNCTION("""COMPUTED_VALUE"""),"Яблоко Киви")</f>
        <v>Яблоко Киви</v>
      </c>
      <c r="AG989" s="18" t="str">
        <f>IFERROR(__xludf.DUMMYFUNCTION("""COMPUTED_VALUE"""),"Клубника Ежевика")</f>
        <v>Клубника Ежевика</v>
      </c>
      <c r="AH989" s="18" t="str">
        <f>IFERROR(__xludf.DUMMYFUNCTION("""COMPUTED_VALUE"""),"Клубничный Коктейль")</f>
        <v>Клубничный Коктейль</v>
      </c>
      <c r="AI989" s="18" t="str">
        <f>IFERROR(__xludf.DUMMYFUNCTION("""COMPUTED_VALUE"""),"Клюква Земляника ")</f>
        <v>Клюква Земляника </v>
      </c>
      <c r="AJ989" s="18" t="str">
        <f>IFERROR(__xludf.DUMMYFUNCTION("""COMPUTED_VALUE"""),"Какос Дыня")</f>
        <v>Какос Дыня</v>
      </c>
      <c r="AK989" s="18" t="str">
        <f>IFERROR(__xludf.DUMMYFUNCTION("""COMPUTED_VALUE"""),"Маракуйя мандарин")</f>
        <v>Маракуйя мандарин</v>
      </c>
      <c r="AL989" s="18" t="str">
        <f>IFERROR(__xludf.DUMMYFUNCTION("""COMPUTED_VALUE"""),"Персик кактус")</f>
        <v>Персик кактус</v>
      </c>
      <c r="AM989" s="18" t="str">
        <f>IFERROR(__xludf.DUMMYFUNCTION("""COMPUTED_VALUE"""),"Спрайт")</f>
        <v>Спрайт</v>
      </c>
      <c r="AN989" s="18" t="str">
        <f>IFERROR(__xludf.DUMMYFUNCTION("""COMPUTED_VALUE"""),"Черничная фанта")</f>
        <v>Черничная фанта</v>
      </c>
      <c r="AO989" s="18" t="str">
        <f>IFERROR(__xludf.DUMMYFUNCTION("""COMPUTED_VALUE"""),"Ягодная жвачка")</f>
        <v>Ягодная жвачка</v>
      </c>
      <c r="AP989" s="18" t="str">
        <f>IFERROR(__xludf.DUMMYFUNCTION("""COMPUTED_VALUE"""),"Ягодный энергетик")</f>
        <v>Ягодный энергетик</v>
      </c>
      <c r="AQ989" s="18" t="str">
        <f>IFERROR(__xludf.DUMMYFUNCTION("""COMPUTED_VALUE"""),"Ягодный пунш ")</f>
        <v>Ягодный пунш </v>
      </c>
      <c r="AR989" s="18" t="str">
        <f>IFERROR(__xludf.DUMMYFUNCTION("""COMPUTED_VALUE"""),"Виноградный холс")</f>
        <v>Виноградный холс</v>
      </c>
      <c r="AS989" s="18" t="str">
        <f>IFERROR(__xludf.DUMMYFUNCTION("""COMPUTED_VALUE"""),"Грейпфрут смородина")</f>
        <v>Грейпфрут смородина</v>
      </c>
      <c r="AT989" s="18" t="str">
        <f>IFERROR(__xludf.DUMMYFUNCTION("""COMPUTED_VALUE"""),"Дыня персик")</f>
        <v>Дыня персик</v>
      </c>
      <c r="AU989" s="18" t="str">
        <f>IFERROR(__xludf.DUMMYFUNCTION("""COMPUTED_VALUE"""),"Земляника виноград")</f>
        <v>Земляника виноград</v>
      </c>
      <c r="AV989" s="18" t="str">
        <f>IFERROR(__xludf.DUMMYFUNCTION("""COMPUTED_VALUE"""),"Киви маракуйя гуава")</f>
        <v>Киви маракуйя гуава</v>
      </c>
      <c r="AW989" s="18" t="str">
        <f>IFERROR(__xludf.DUMMYFUNCTION("""COMPUTED_VALUE"""),"Кислые вишнёвые червячки")</f>
        <v>Кислые вишнёвые червячки</v>
      </c>
      <c r="AX989" s="18" t="str">
        <f>IFERROR(__xludf.DUMMYFUNCTION("""COMPUTED_VALUE"""),"Кислые чернично-малиновое червячки")</f>
        <v>Кислые чернично-малиновое червячки</v>
      </c>
    </row>
    <row r="990">
      <c r="A990" s="18" t="str">
        <f>IFERROR(__xludf.DUMMYFUNCTION("""COMPUTED_VALUE"""),"Кислый малиново-грейпфрутовый швепс")</f>
        <v>Кислый малиново-грейпфрутовый швепс</v>
      </c>
      <c r="B990" s="18" t="str">
        <f>IFERROR(__xludf.DUMMYFUNCTION("""COMPUTED_VALUE"""),"Ананас апельсин")</f>
        <v>Ананас апельсин</v>
      </c>
      <c r="C990" s="18" t="str">
        <f>IFERROR(__xludf.DUMMYFUNCTION("""COMPUTED_VALUE"""),"Пинаколада")</f>
        <v>Пинаколада</v>
      </c>
      <c r="D990" s="18" t="str">
        <f>IFERROR(__xludf.DUMMYFUNCTION("""COMPUTED_VALUE"""),"Мятный бабл гам")</f>
        <v>Мятный бабл гам</v>
      </c>
      <c r="E990" s="18" t="str">
        <f>IFERROR(__xludf.DUMMYFUNCTION("""COMPUTED_VALUE"""),"Мянго драгонфрут")</f>
        <v>Мянго драгонфрут</v>
      </c>
      <c r="F990" s="18" t="str">
        <f>IFERROR(__xludf.DUMMYFUNCTION("""COMPUTED_VALUE"""),"Клубничная фанта")</f>
        <v>Клубничная фанта</v>
      </c>
      <c r="G990" s="18" t="str">
        <f>IFERROR(__xludf.DUMMYFUNCTION("""COMPUTED_VALUE"""),"Клубничная арбуз")</f>
        <v>Клубничная арбуз</v>
      </c>
      <c r="H990" s="18" t="str">
        <f>IFERROR(__xludf.DUMMYFUNCTION("""COMPUTED_VALUE"""),"Кислый скитлс")</f>
        <v>Кислый скитлс</v>
      </c>
      <c r="I990" s="18" t="str">
        <f>IFERROR(__xludf.DUMMYFUNCTION("""COMPUTED_VALUE"""),"Кислый лайм арбуз")</f>
        <v>Кислый лайм арбуз</v>
      </c>
      <c r="J990" s="18" t="str">
        <f>IFERROR(__xludf.DUMMYFUNCTION("""COMPUTED_VALUE"""),"Тропический банан")</f>
        <v>Тропический банан</v>
      </c>
      <c r="K990" s="18" t="str">
        <f>IFERROR(__xludf.DUMMYFUNCTION("""COMPUTED_VALUE"""),"Яблочный энергетик")</f>
        <v>Яблочный энергетик</v>
      </c>
      <c r="L990" s="18" t="str">
        <f>IFERROR(__xludf.DUMMYFUNCTION("""COMPUTED_VALUE"""),"Барбарисовый лимонад")</f>
        <v>Барбарисовый лимонад</v>
      </c>
      <c r="M990" s="18" t="str">
        <f>IFERROR(__xludf.DUMMYFUNCTION("""COMPUTED_VALUE"""),"Лимонад виноград вишня")</f>
        <v>Лимонад виноград вишня</v>
      </c>
      <c r="N990" s="18" t="str">
        <f>IFERROR(__xludf.DUMMYFUNCTION("""COMPUTED_VALUE"""),"Розовый лимонад")</f>
        <v>Розовый лимонад</v>
      </c>
      <c r="O990" s="18" t="str">
        <f>IFERROR(__xludf.DUMMYFUNCTION("""COMPUTED_VALUE"""),"Двойной манго")</f>
        <v>Двойной манго</v>
      </c>
      <c r="P990" s="18" t="str">
        <f>IFERROR(__xludf.DUMMYFUNCTION("""COMPUTED_VALUE"""),"Лесные ягоды ")</f>
        <v>Лесные ягоды </v>
      </c>
      <c r="Q990" s="18" t="str">
        <f>IFERROR(__xludf.DUMMYFUNCTION("""COMPUTED_VALUE"""),"Ежевика малина ")</f>
        <v>Ежевика малина </v>
      </c>
      <c r="R990" s="18" t="str">
        <f>IFERROR(__xludf.DUMMYFUNCTION("""COMPUTED_VALUE"""),"Смородиновый лимонад")</f>
        <v>Смородиновый лимонад</v>
      </c>
      <c r="S990" s="18" t="str">
        <f>IFERROR(__xludf.DUMMYFUNCTION("""COMPUTED_VALUE"""),"Кола вишня")</f>
        <v>Кола вишня</v>
      </c>
      <c r="T990" s="18" t="str">
        <f>IFERROR(__xludf.DUMMYFUNCTION("""COMPUTED_VALUE"""),"Манго арбуз")</f>
        <v>Манго арбуз</v>
      </c>
      <c r="U990" s="18" t="str">
        <f>IFERROR(__xludf.DUMMYFUNCTION("""COMPUTED_VALUE"""),"Алоэ виноград")</f>
        <v>Алоэ виноград</v>
      </c>
      <c r="V990" s="18" t="str">
        <f>IFERROR(__xludf.DUMMYFUNCTION("""COMPUTED_VALUE"""),"Банан клубника")</f>
        <v>Банан клубника</v>
      </c>
      <c r="W990" s="18" t="str">
        <f>IFERROR(__xludf.DUMMYFUNCTION("""COMPUTED_VALUE"""),"Малиновый мармелад")</f>
        <v>Малиновый мармелад</v>
      </c>
      <c r="X990" s="18" t="str">
        <f>IFERROR(__xludf.DUMMYFUNCTION("""COMPUTED_VALUE"""),"Клубника киви")</f>
        <v>Клубника киви</v>
      </c>
      <c r="Y990" s="18" t="str">
        <f>IFERROR(__xludf.DUMMYFUNCTION("""COMPUTED_VALUE"""),"Клюква лайм")</f>
        <v>Клюква лайм</v>
      </c>
      <c r="Z990" s="18" t="str">
        <f>IFERROR(__xludf.DUMMYFUNCTION("""COMPUTED_VALUE"""),"Гуава ананас")</f>
        <v>Гуава ананас</v>
      </c>
      <c r="AA990" s="18" t="str">
        <f>IFERROR(__xludf.DUMMYFUNCTION("""COMPUTED_VALUE"""),"Морс")</f>
        <v>Морс</v>
      </c>
      <c r="AB990" s="18" t="str">
        <f>IFERROR(__xludf.DUMMYFUNCTION("""COMPUTED_VALUE"""),"Красный апельсин")</f>
        <v>Красный апельсин</v>
      </c>
      <c r="AC990" s="18" t="str">
        <f>IFERROR(__xludf.DUMMYFUNCTION("""COMPUTED_VALUE"""),"Арбузная жвачка")</f>
        <v>Арбузная жвачка</v>
      </c>
      <c r="AD990" s="18" t="str">
        <f>IFERROR(__xludf.DUMMYFUNCTION("""COMPUTED_VALUE"""),"Смородина Виноград")</f>
        <v>Смородина Виноград</v>
      </c>
      <c r="AE990" s="18" t="str">
        <f>IFERROR(__xludf.DUMMYFUNCTION("""COMPUTED_VALUE"""),"Гранатовая Мармелад")</f>
        <v>Гранатовая Мармелад</v>
      </c>
      <c r="AF990" s="18" t="str">
        <f>IFERROR(__xludf.DUMMYFUNCTION("""COMPUTED_VALUE"""),"Яблоко Киви")</f>
        <v>Яблоко Киви</v>
      </c>
      <c r="AG990" s="18" t="str">
        <f>IFERROR(__xludf.DUMMYFUNCTION("""COMPUTED_VALUE"""),"Клубника Ежевика")</f>
        <v>Клубника Ежевика</v>
      </c>
      <c r="AH990" s="18" t="str">
        <f>IFERROR(__xludf.DUMMYFUNCTION("""COMPUTED_VALUE"""),"Клубничный Коктейль")</f>
        <v>Клубничный Коктейль</v>
      </c>
      <c r="AI990" s="18" t="str">
        <f>IFERROR(__xludf.DUMMYFUNCTION("""COMPUTED_VALUE"""),"Клюква Земляника ")</f>
        <v>Клюква Земляника </v>
      </c>
      <c r="AJ990" s="18" t="str">
        <f>IFERROR(__xludf.DUMMYFUNCTION("""COMPUTED_VALUE"""),"Какос Дыня")</f>
        <v>Какос Дыня</v>
      </c>
      <c r="AK990" s="18" t="str">
        <f>IFERROR(__xludf.DUMMYFUNCTION("""COMPUTED_VALUE"""),"Маракуйя мандарин")</f>
        <v>Маракуйя мандарин</v>
      </c>
      <c r="AL990" s="18" t="str">
        <f>IFERROR(__xludf.DUMMYFUNCTION("""COMPUTED_VALUE"""),"Персик кактус")</f>
        <v>Персик кактус</v>
      </c>
      <c r="AM990" s="18" t="str">
        <f>IFERROR(__xludf.DUMMYFUNCTION("""COMPUTED_VALUE"""),"Спрайт")</f>
        <v>Спрайт</v>
      </c>
      <c r="AN990" s="18" t="str">
        <f>IFERROR(__xludf.DUMMYFUNCTION("""COMPUTED_VALUE"""),"Черничная фанта")</f>
        <v>Черничная фанта</v>
      </c>
      <c r="AO990" s="18" t="str">
        <f>IFERROR(__xludf.DUMMYFUNCTION("""COMPUTED_VALUE"""),"Ягодная жвачка")</f>
        <v>Ягодная жвачка</v>
      </c>
      <c r="AP990" s="18" t="str">
        <f>IFERROR(__xludf.DUMMYFUNCTION("""COMPUTED_VALUE"""),"Ягодный энергетик")</f>
        <v>Ягодный энергетик</v>
      </c>
      <c r="AQ990" s="18" t="str">
        <f>IFERROR(__xludf.DUMMYFUNCTION("""COMPUTED_VALUE"""),"Ягодный пунш ")</f>
        <v>Ягодный пунш </v>
      </c>
      <c r="AR990" s="18" t="str">
        <f>IFERROR(__xludf.DUMMYFUNCTION("""COMPUTED_VALUE"""),"Виноградный холс")</f>
        <v>Виноградный холс</v>
      </c>
      <c r="AS990" s="18" t="str">
        <f>IFERROR(__xludf.DUMMYFUNCTION("""COMPUTED_VALUE"""),"Грейпфрут смородина")</f>
        <v>Грейпфрут смородина</v>
      </c>
      <c r="AT990" s="18" t="str">
        <f>IFERROR(__xludf.DUMMYFUNCTION("""COMPUTED_VALUE"""),"Дыня персик")</f>
        <v>Дыня персик</v>
      </c>
      <c r="AU990" s="18" t="str">
        <f>IFERROR(__xludf.DUMMYFUNCTION("""COMPUTED_VALUE"""),"Земляника виноград")</f>
        <v>Земляника виноград</v>
      </c>
      <c r="AV990" s="18" t="str">
        <f>IFERROR(__xludf.DUMMYFUNCTION("""COMPUTED_VALUE"""),"Киви маракуйя гуава")</f>
        <v>Киви маракуйя гуава</v>
      </c>
      <c r="AW990" s="18" t="str">
        <f>IFERROR(__xludf.DUMMYFUNCTION("""COMPUTED_VALUE"""),"Кислые вишнёвые червячки")</f>
        <v>Кислые вишнёвые червячки</v>
      </c>
      <c r="AX990" s="18" t="str">
        <f>IFERROR(__xludf.DUMMYFUNCTION("""COMPUTED_VALUE"""),"Кислые чернично-малиновое червячки")</f>
        <v>Кислые чернично-малиновое червячки</v>
      </c>
    </row>
    <row r="991">
      <c r="A991" s="18" t="str">
        <f>IFERROR(__xludf.DUMMYFUNCTION("""COMPUTED_VALUE"""),"Арбуз Малина ")</f>
        <v>Арбуз Малина </v>
      </c>
      <c r="B991" s="18" t="str">
        <f>IFERROR(__xludf.DUMMYFUNCTION("""COMPUTED_VALUE"""),"Банан Кокос ")</f>
        <v>Банан Кокос </v>
      </c>
      <c r="C991" s="18" t="str">
        <f>IFERROR(__xludf.DUMMYFUNCTION("""COMPUTED_VALUE"""),"Барбарисовый Энергетик ")</f>
        <v>Барбарисовый Энергетик </v>
      </c>
      <c r="D991" s="18" t="str">
        <f>IFERROR(__xludf.DUMMYFUNCTION("""COMPUTED_VALUE"""),"Виноградный Энергетик")</f>
        <v>Виноградный Энергетик</v>
      </c>
      <c r="E991" s="18" t="str">
        <f>IFERROR(__xludf.DUMMYFUNCTION("""COMPUTED_VALUE"""),"Гранат Клубника ")</f>
        <v>Гранат Клубника </v>
      </c>
      <c r="F991" s="18" t="str">
        <f>IFERROR(__xludf.DUMMYFUNCTION("""COMPUTED_VALUE"""),"Гранат Смородина ")</f>
        <v>Гранат Смородина </v>
      </c>
      <c r="G991" s="18" t="str">
        <f>IFERROR(__xludf.DUMMYFUNCTION("""COMPUTED_VALUE"""),"Грейпфрутовый Швепс ")</f>
        <v>Грейпфрутовый Швепс </v>
      </c>
      <c r="H991" s="18" t="str">
        <f>IFERROR(__xludf.DUMMYFUNCTION("""COMPUTED_VALUE"""),"Земляника Драгонфрут ")</f>
        <v>Земляника Драгонфрут </v>
      </c>
      <c r="I991" s="18" t="str">
        <f>IFERROR(__xludf.DUMMYFUNCTION("""COMPUTED_VALUE"""),"Киви Личи ")</f>
        <v>Киви Личи </v>
      </c>
      <c r="J991" s="18" t="str">
        <f>IFERROR(__xludf.DUMMYFUNCTION("""COMPUTED_VALUE"""),"Киви Маракуйя Гуава ")</f>
        <v>Киви Маракуйя Гуава </v>
      </c>
      <c r="K991" s="18" t="str">
        <f>IFERROR(__xludf.DUMMYFUNCTION("""COMPUTED_VALUE"""),"Клубника Банан ")</f>
        <v>Клубника Банан </v>
      </c>
      <c r="L991" s="18" t="str">
        <f>IFERROR(__xludf.DUMMYFUNCTION("""COMPUTED_VALUE"""),"Клубника Вишня ")</f>
        <v>Клубника Вишня </v>
      </c>
      <c r="M991" s="18" t="str">
        <f>IFERROR(__xludf.DUMMYFUNCTION("""COMPUTED_VALUE"""),"Клубника Земляника ")</f>
        <v>Клубника Земляника </v>
      </c>
      <c r="N991" s="18" t="str">
        <f>IFERROR(__xludf.DUMMYFUNCTION("""COMPUTED_VALUE"""),"Клубничный Мохито ")</f>
        <v>Клубничный Мохито </v>
      </c>
      <c r="O991" s="18" t="str">
        <f>IFERROR(__xludf.DUMMYFUNCTION("""COMPUTED_VALUE"""),"Манго Грейпфрут ")</f>
        <v>Манго Грейпфрут </v>
      </c>
      <c r="P991" s="18" t="str">
        <f>IFERROR(__xludf.DUMMYFUNCTION("""COMPUTED_VALUE"""),"Манго Персик Личи ")</f>
        <v>Манго Персик Личи </v>
      </c>
      <c r="Q991" s="18" t="str">
        <f>IFERROR(__xludf.DUMMYFUNCTION("""COMPUTED_VALUE"""),"Персик Бабл Гам ")</f>
        <v>Персик Бабл Гам </v>
      </c>
      <c r="R991" s="18" t="str">
        <f>IFERROR(__xludf.DUMMYFUNCTION("""COMPUTED_VALUE"""),"Садовые Ягоды ")</f>
        <v>Садовые Ягоды </v>
      </c>
      <c r="S991" s="18" t="str">
        <f>IFERROR(__xludf.DUMMYFUNCTION("""COMPUTED_VALUE"""),"Скитлс Лимон Лайм 2")</f>
        <v>Скитлс Лимон Лайм 2</v>
      </c>
      <c r="T991" s="18" t="str">
        <f>IFERROR(__xludf.DUMMYFUNCTION("""COMPUTED_VALUE"""),"Смородина Мармелад 1")</f>
        <v>Смородина Мармелад 1</v>
      </c>
      <c r="U991" s="18" t="str">
        <f>IFERROR(__xludf.DUMMYFUNCTION("""COMPUTED_VALUE"""),"Темная Вишня 1")</f>
        <v>Темная Вишня 1</v>
      </c>
      <c r="V991" s="18" t="str">
        <f>IFERROR(__xludf.DUMMYFUNCTION("""COMPUTED_VALUE"""),"Фруктовые Пластинки 1")</f>
        <v>Фруктовые Пластинки 1</v>
      </c>
      <c r="W991" s="18" t="str">
        <f>IFERROR(__xludf.DUMMYFUNCTION("""COMPUTED_VALUE"""),"Черника Ежевика 1")</f>
        <v>Черника Ежевика 1</v>
      </c>
      <c r="X991" s="18" t="str">
        <f>IFERROR(__xludf.DUMMYFUNCTION("""COMPUTED_VALUE"""),"Черника Малина 1")</f>
        <v>Черника Малина 1</v>
      </c>
      <c r="Y991" s="18" t="str">
        <f>IFERROR(__xludf.DUMMYFUNCTION("""COMPUTED_VALUE"""),"Черника Мята 2")</f>
        <v>Черника Мята 2</v>
      </c>
      <c r="Z991" s="18" t="str">
        <f>IFERROR(__xludf.DUMMYFUNCTION("""COMPUTED_VALUE"""),"Яблоко Виноград 2")</f>
        <v>Яблоко Виноград 2</v>
      </c>
      <c r="AA991" s="18" t="str">
        <f>IFERROR(__xludf.DUMMYFUNCTION("""COMPUTED_VALUE"""),"Яблоко Малина 4")</f>
        <v>Яблоко Малина 4</v>
      </c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</row>
    <row r="992">
      <c r="A992" s="18" t="str">
        <f>IFERROR(__xludf.DUMMYFUNCTION("""COMPUTED_VALUE"""),"Арбуз Малина ")</f>
        <v>Арбуз Малина </v>
      </c>
      <c r="B992" s="18" t="str">
        <f>IFERROR(__xludf.DUMMYFUNCTION("""COMPUTED_VALUE"""),"Банан Кокос ")</f>
        <v>Банан Кокос </v>
      </c>
      <c r="C992" s="18" t="str">
        <f>IFERROR(__xludf.DUMMYFUNCTION("""COMPUTED_VALUE"""),"Барбарисовый Энергетик ")</f>
        <v>Барбарисовый Энергетик </v>
      </c>
      <c r="D992" s="18" t="str">
        <f>IFERROR(__xludf.DUMMYFUNCTION("""COMPUTED_VALUE"""),"Виноградный Энергетик")</f>
        <v>Виноградный Энергетик</v>
      </c>
      <c r="E992" s="18" t="str">
        <f>IFERROR(__xludf.DUMMYFUNCTION("""COMPUTED_VALUE"""),"Гранат Клубника ")</f>
        <v>Гранат Клубника </v>
      </c>
      <c r="F992" s="18" t="str">
        <f>IFERROR(__xludf.DUMMYFUNCTION("""COMPUTED_VALUE"""),"Гранат Смородина ")</f>
        <v>Гранат Смородина </v>
      </c>
      <c r="G992" s="18" t="str">
        <f>IFERROR(__xludf.DUMMYFUNCTION("""COMPUTED_VALUE"""),"Грейпфрутовый Швепс ")</f>
        <v>Грейпфрутовый Швепс </v>
      </c>
      <c r="H992" s="18" t="str">
        <f>IFERROR(__xludf.DUMMYFUNCTION("""COMPUTED_VALUE"""),"Земляника Драгонфрут ")</f>
        <v>Земляника Драгонфрут </v>
      </c>
      <c r="I992" s="18" t="str">
        <f>IFERROR(__xludf.DUMMYFUNCTION("""COMPUTED_VALUE"""),"Киви Личи ")</f>
        <v>Киви Личи </v>
      </c>
      <c r="J992" s="18" t="str">
        <f>IFERROR(__xludf.DUMMYFUNCTION("""COMPUTED_VALUE"""),"Киви Маракуйя Гуава ")</f>
        <v>Киви Маракуйя Гуава </v>
      </c>
      <c r="K992" s="18" t="str">
        <f>IFERROR(__xludf.DUMMYFUNCTION("""COMPUTED_VALUE"""),"Клубника Банан ")</f>
        <v>Клубника Банан </v>
      </c>
      <c r="L992" s="18" t="str">
        <f>IFERROR(__xludf.DUMMYFUNCTION("""COMPUTED_VALUE"""),"Клубника Вишня ")</f>
        <v>Клубника Вишня </v>
      </c>
      <c r="M992" s="18" t="str">
        <f>IFERROR(__xludf.DUMMYFUNCTION("""COMPUTED_VALUE"""),"Клубника Земляника ")</f>
        <v>Клубника Земляника </v>
      </c>
      <c r="N992" s="18" t="str">
        <f>IFERROR(__xludf.DUMMYFUNCTION("""COMPUTED_VALUE"""),"Клубничный Мохито ")</f>
        <v>Клубничный Мохито </v>
      </c>
      <c r="O992" s="18" t="str">
        <f>IFERROR(__xludf.DUMMYFUNCTION("""COMPUTED_VALUE"""),"Манго Грейпфрут ")</f>
        <v>Манго Грейпфрут </v>
      </c>
      <c r="P992" s="18" t="str">
        <f>IFERROR(__xludf.DUMMYFUNCTION("""COMPUTED_VALUE"""),"Манго Персик Личи ")</f>
        <v>Манго Персик Личи </v>
      </c>
      <c r="Q992" s="18" t="str">
        <f>IFERROR(__xludf.DUMMYFUNCTION("""COMPUTED_VALUE"""),"Персик Бабл Гам ")</f>
        <v>Персик Бабл Гам </v>
      </c>
      <c r="R992" s="18" t="str">
        <f>IFERROR(__xludf.DUMMYFUNCTION("""COMPUTED_VALUE"""),"Садовые Ягоды ")</f>
        <v>Садовые Ягоды </v>
      </c>
      <c r="S992" s="18" t="str">
        <f>IFERROR(__xludf.DUMMYFUNCTION("""COMPUTED_VALUE"""),"Скитлс Лимон Лайм 2")</f>
        <v>Скитлс Лимон Лайм 2</v>
      </c>
      <c r="T992" s="18" t="str">
        <f>IFERROR(__xludf.DUMMYFUNCTION("""COMPUTED_VALUE"""),"Смородина Мармелад 1")</f>
        <v>Смородина Мармелад 1</v>
      </c>
      <c r="U992" s="18" t="str">
        <f>IFERROR(__xludf.DUMMYFUNCTION("""COMPUTED_VALUE"""),"Темная Вишня 1")</f>
        <v>Темная Вишня 1</v>
      </c>
      <c r="V992" s="18" t="str">
        <f>IFERROR(__xludf.DUMMYFUNCTION("""COMPUTED_VALUE"""),"Фруктовые Пластинки 1")</f>
        <v>Фруктовые Пластинки 1</v>
      </c>
      <c r="W992" s="18" t="str">
        <f>IFERROR(__xludf.DUMMYFUNCTION("""COMPUTED_VALUE"""),"Черника Ежевика 1")</f>
        <v>Черника Ежевика 1</v>
      </c>
      <c r="X992" s="18" t="str">
        <f>IFERROR(__xludf.DUMMYFUNCTION("""COMPUTED_VALUE"""),"Черника Малина 1")</f>
        <v>Черника Малина 1</v>
      </c>
      <c r="Y992" s="18" t="str">
        <f>IFERROR(__xludf.DUMMYFUNCTION("""COMPUTED_VALUE"""),"Черника Мята 2")</f>
        <v>Черника Мята 2</v>
      </c>
      <c r="Z992" s="18" t="str">
        <f>IFERROR(__xludf.DUMMYFUNCTION("""COMPUTED_VALUE"""),"Яблоко Виноград 2")</f>
        <v>Яблоко Виноград 2</v>
      </c>
      <c r="AA992" s="18" t="str">
        <f>IFERROR(__xludf.DUMMYFUNCTION("""COMPUTED_VALUE"""),"Яблоко Малина 4")</f>
        <v>Яблоко Малина 4</v>
      </c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</row>
    <row r="993">
      <c r="A993" s="18" t="str">
        <f>IFERROR(__xludf.DUMMYFUNCTION("""COMPUTED_VALUE"""),"Арбуз Малина ")</f>
        <v>Арбуз Малина </v>
      </c>
      <c r="B993" s="18" t="str">
        <f>IFERROR(__xludf.DUMMYFUNCTION("""COMPUTED_VALUE"""),"Банан Кокос ")</f>
        <v>Банан Кокос </v>
      </c>
      <c r="C993" s="18" t="str">
        <f>IFERROR(__xludf.DUMMYFUNCTION("""COMPUTED_VALUE"""),"Барбарисовый Энергетик ")</f>
        <v>Барбарисовый Энергетик </v>
      </c>
      <c r="D993" s="18" t="str">
        <f>IFERROR(__xludf.DUMMYFUNCTION("""COMPUTED_VALUE"""),"Виноградный Энергетик")</f>
        <v>Виноградный Энергетик</v>
      </c>
      <c r="E993" s="18" t="str">
        <f>IFERROR(__xludf.DUMMYFUNCTION("""COMPUTED_VALUE"""),"Гранат Клубника ")</f>
        <v>Гранат Клубника </v>
      </c>
      <c r="F993" s="18" t="str">
        <f>IFERROR(__xludf.DUMMYFUNCTION("""COMPUTED_VALUE"""),"Гранат Смородина ")</f>
        <v>Гранат Смородина </v>
      </c>
      <c r="G993" s="18" t="str">
        <f>IFERROR(__xludf.DUMMYFUNCTION("""COMPUTED_VALUE"""),"Грейпфрутовый Швепс ")</f>
        <v>Грейпфрутовый Швепс </v>
      </c>
      <c r="H993" s="18" t="str">
        <f>IFERROR(__xludf.DUMMYFUNCTION("""COMPUTED_VALUE"""),"Земляника Драгонфрут ")</f>
        <v>Земляника Драгонфрут </v>
      </c>
      <c r="I993" s="18" t="str">
        <f>IFERROR(__xludf.DUMMYFUNCTION("""COMPUTED_VALUE"""),"Киви Личи ")</f>
        <v>Киви Личи </v>
      </c>
      <c r="J993" s="18" t="str">
        <f>IFERROR(__xludf.DUMMYFUNCTION("""COMPUTED_VALUE"""),"Киви Маракуйя Гуава ")</f>
        <v>Киви Маракуйя Гуава </v>
      </c>
      <c r="K993" s="18" t="str">
        <f>IFERROR(__xludf.DUMMYFUNCTION("""COMPUTED_VALUE"""),"Клубника Банан ")</f>
        <v>Клубника Банан </v>
      </c>
      <c r="L993" s="18" t="str">
        <f>IFERROR(__xludf.DUMMYFUNCTION("""COMPUTED_VALUE"""),"Клубника Вишня ")</f>
        <v>Клубника Вишня </v>
      </c>
      <c r="M993" s="18" t="str">
        <f>IFERROR(__xludf.DUMMYFUNCTION("""COMPUTED_VALUE"""),"Клубника Земляника ")</f>
        <v>Клубника Земляника </v>
      </c>
      <c r="N993" s="18" t="str">
        <f>IFERROR(__xludf.DUMMYFUNCTION("""COMPUTED_VALUE"""),"Клубничный Мохито ")</f>
        <v>Клубничный Мохито </v>
      </c>
      <c r="O993" s="18" t="str">
        <f>IFERROR(__xludf.DUMMYFUNCTION("""COMPUTED_VALUE"""),"Манго Грейпфрут ")</f>
        <v>Манго Грейпфрут </v>
      </c>
      <c r="P993" s="18" t="str">
        <f>IFERROR(__xludf.DUMMYFUNCTION("""COMPUTED_VALUE"""),"Манго Персик Личи ")</f>
        <v>Манго Персик Личи </v>
      </c>
      <c r="Q993" s="18" t="str">
        <f>IFERROR(__xludf.DUMMYFUNCTION("""COMPUTED_VALUE"""),"Персик Бабл Гам ")</f>
        <v>Персик Бабл Гам </v>
      </c>
      <c r="R993" s="18" t="str">
        <f>IFERROR(__xludf.DUMMYFUNCTION("""COMPUTED_VALUE"""),"Садовые Ягоды ")</f>
        <v>Садовые Ягоды </v>
      </c>
      <c r="S993" s="18" t="str">
        <f>IFERROR(__xludf.DUMMYFUNCTION("""COMPUTED_VALUE"""),"Скитлс Лимон Лайм 2")</f>
        <v>Скитлс Лимон Лайм 2</v>
      </c>
      <c r="T993" s="18" t="str">
        <f>IFERROR(__xludf.DUMMYFUNCTION("""COMPUTED_VALUE"""),"Смородина Мармелад 1")</f>
        <v>Смородина Мармелад 1</v>
      </c>
      <c r="U993" s="18" t="str">
        <f>IFERROR(__xludf.DUMMYFUNCTION("""COMPUTED_VALUE"""),"Темная Вишня 1")</f>
        <v>Темная Вишня 1</v>
      </c>
      <c r="V993" s="18" t="str">
        <f>IFERROR(__xludf.DUMMYFUNCTION("""COMPUTED_VALUE"""),"Фруктовые Пластинки 1")</f>
        <v>Фруктовые Пластинки 1</v>
      </c>
      <c r="W993" s="18" t="str">
        <f>IFERROR(__xludf.DUMMYFUNCTION("""COMPUTED_VALUE"""),"Черника Ежевика 1")</f>
        <v>Черника Ежевика 1</v>
      </c>
      <c r="X993" s="18" t="str">
        <f>IFERROR(__xludf.DUMMYFUNCTION("""COMPUTED_VALUE"""),"Черника Малина 1")</f>
        <v>Черника Малина 1</v>
      </c>
      <c r="Y993" s="18" t="str">
        <f>IFERROR(__xludf.DUMMYFUNCTION("""COMPUTED_VALUE"""),"Черника Мята 2")</f>
        <v>Черника Мята 2</v>
      </c>
      <c r="Z993" s="18" t="str">
        <f>IFERROR(__xludf.DUMMYFUNCTION("""COMPUTED_VALUE"""),"Яблоко Виноград 2")</f>
        <v>Яблоко Виноград 2</v>
      </c>
      <c r="AA993" s="18" t="str">
        <f>IFERROR(__xludf.DUMMYFUNCTION("""COMPUTED_VALUE"""),"Яблоко Малина 4")</f>
        <v>Яблоко Малина 4</v>
      </c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</row>
    <row r="1013">
      <c r="A1013" s="18" t="str">
        <f>IFERROR(__xludf.DUMMYFUNCTION("""COMPUTED_VALUE"""),"Апельсиновое драже")</f>
        <v>Апельсиновое драже</v>
      </c>
      <c r="B1013" s="18" t="str">
        <f>IFERROR(__xludf.DUMMYFUNCTION("""COMPUTED_VALUE"""),"Бабл гам")</f>
        <v>Бабл гам</v>
      </c>
      <c r="C1013" s="18" t="str">
        <f>IFERROR(__xludf.DUMMYFUNCTION("""COMPUTED_VALUE"""),"Виноградная конфета")</f>
        <v>Виноградная конфета</v>
      </c>
      <c r="D1013" s="18" t="str">
        <f>IFERROR(__xludf.DUMMYFUNCTION("""COMPUTED_VALUE"""),"Даня кокос")</f>
        <v>Даня кокос</v>
      </c>
      <c r="E1013" s="18" t="str">
        <f>IFERROR(__xludf.DUMMYFUNCTION("""COMPUTED_VALUE"""),"Земляника груша")</f>
        <v>Земляника груша</v>
      </c>
      <c r="F1013" s="18" t="str">
        <f>IFERROR(__xludf.DUMMYFUNCTION("""COMPUTED_VALUE"""),"Кислый киви")</f>
        <v>Кислый киви</v>
      </c>
      <c r="G1013" s="18" t="str">
        <f>IFERROR(__xludf.DUMMYFUNCTION("""COMPUTED_VALUE"""),"Кислый малиновый лимонад ")</f>
        <v>Кислый малиновый лимонад </v>
      </c>
      <c r="H1013" s="18" t="str">
        <f>IFERROR(__xludf.DUMMYFUNCTION("""COMPUTED_VALUE"""),"Кола сода айс")</f>
        <v>Кола сода айс</v>
      </c>
      <c r="I1013" s="18" t="str">
        <f>IFERROR(__xludf.DUMMYFUNCTION("""COMPUTED_VALUE"""),"Ледяной ананас")</f>
        <v>Ледяной ананас</v>
      </c>
      <c r="J1013" s="18" t="str">
        <f>IFERROR(__xludf.DUMMYFUNCTION("""COMPUTED_VALUE"""),"Лимонные червячки ")</f>
        <v>Лимонные червячки </v>
      </c>
      <c r="K1013" s="18" t="str">
        <f>IFERROR(__xludf.DUMMYFUNCTION("""COMPUTED_VALUE"""),"Манго апельсин")</f>
        <v>Манго апельсин</v>
      </c>
      <c r="L1013" s="18" t="str">
        <f>IFERROR(__xludf.DUMMYFUNCTION("""COMPUTED_VALUE"""),"Смородина виноград")</f>
        <v>Смородина виноград</v>
      </c>
      <c r="M1013" s="18" t="str">
        <f>IFERROR(__xludf.DUMMYFUNCTION("""COMPUTED_VALUE"""),"Яблочный холс")</f>
        <v>Яблочный холс</v>
      </c>
      <c r="N1013" s="18" t="str">
        <f>IFERROR(__xludf.DUMMYFUNCTION("""COMPUTED_VALUE"""),"Ягодный смузи")</f>
        <v>Ягодный смузи</v>
      </c>
      <c r="O1013" s="18" t="str">
        <f>IFERROR(__xludf.DUMMYFUNCTION("""COMPUTED_VALUE"""),"Ягодный энергетик")</f>
        <v>Ягодный энергетик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</row>
    <row r="1014">
      <c r="A1014" s="18" t="str">
        <f>IFERROR(__xludf.DUMMYFUNCTION("""COMPUTED_VALUE"""),"0.4")</f>
        <v>0.4</v>
      </c>
      <c r="B1014" s="18" t="str">
        <f>IFERROR(__xludf.DUMMYFUNCTION("""COMPUTED_VALUE"""),"0.6")</f>
        <v>0.6</v>
      </c>
      <c r="C1014" s="18" t="str">
        <f>IFERROR(__xludf.DUMMYFUNCTION("""COMPUTED_VALUE"""),"0.7")</f>
        <v>0.7</v>
      </c>
      <c r="D1014" s="18" t="str">
        <f>IFERROR(__xludf.DUMMYFUNCTION("""COMPUTED_VALUE"""),"0.8")</f>
        <v>0.8</v>
      </c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</row>
    <row r="1015">
      <c r="A1015" s="18" t="str">
        <f>IFERROR(__xludf.DUMMYFUNCTION("""COMPUTED_VALUE"""),"Апельсиновое драже")</f>
        <v>Апельсиновое драже</v>
      </c>
      <c r="B1015" s="18" t="str">
        <f>IFERROR(__xludf.DUMMYFUNCTION("""COMPUTED_VALUE"""),"Бабл гам")</f>
        <v>Бабл гам</v>
      </c>
      <c r="C1015" s="18" t="str">
        <f>IFERROR(__xludf.DUMMYFUNCTION("""COMPUTED_VALUE"""),"Виноградная конфета")</f>
        <v>Виноградная конфета</v>
      </c>
      <c r="D1015" s="18" t="str">
        <f>IFERROR(__xludf.DUMMYFUNCTION("""COMPUTED_VALUE"""),"Даня кокос")</f>
        <v>Даня кокос</v>
      </c>
      <c r="E1015" s="18" t="str">
        <f>IFERROR(__xludf.DUMMYFUNCTION("""COMPUTED_VALUE"""),"Земляника груша")</f>
        <v>Земляника груша</v>
      </c>
      <c r="F1015" s="18" t="str">
        <f>IFERROR(__xludf.DUMMYFUNCTION("""COMPUTED_VALUE"""),"Кислый киви")</f>
        <v>Кислый киви</v>
      </c>
      <c r="G1015" s="18" t="str">
        <f>IFERROR(__xludf.DUMMYFUNCTION("""COMPUTED_VALUE"""),"Кислый малиновый лимонад ")</f>
        <v>Кислый малиновый лимонад </v>
      </c>
      <c r="H1015" s="18" t="str">
        <f>IFERROR(__xludf.DUMMYFUNCTION("""COMPUTED_VALUE"""),"Кола сода айс")</f>
        <v>Кола сода айс</v>
      </c>
      <c r="I1015" s="18" t="str">
        <f>IFERROR(__xludf.DUMMYFUNCTION("""COMPUTED_VALUE"""),"Ледяной ананас")</f>
        <v>Ледяной ананас</v>
      </c>
      <c r="J1015" s="18" t="str">
        <f>IFERROR(__xludf.DUMMYFUNCTION("""COMPUTED_VALUE"""),"Лимонные червячки ")</f>
        <v>Лимонные червячки </v>
      </c>
      <c r="K1015" s="18" t="str">
        <f>IFERROR(__xludf.DUMMYFUNCTION("""COMPUTED_VALUE"""),"Манго апельсин")</f>
        <v>Манго апельсин</v>
      </c>
      <c r="L1015" s="18" t="str">
        <f>IFERROR(__xludf.DUMMYFUNCTION("""COMPUTED_VALUE"""),"Смородина виноград")</f>
        <v>Смородина виноград</v>
      </c>
      <c r="M1015" s="18" t="str">
        <f>IFERROR(__xludf.DUMMYFUNCTION("""COMPUTED_VALUE"""),"Яблочный холс")</f>
        <v>Яблочный холс</v>
      </c>
      <c r="N1015" s="18" t="str">
        <f>IFERROR(__xludf.DUMMYFUNCTION("""COMPUTED_VALUE"""),"Ягодный смузи")</f>
        <v>Ягодный смузи</v>
      </c>
      <c r="O1015" s="18" t="str">
        <f>IFERROR(__xludf.DUMMYFUNCTION("""COMPUTED_VALUE"""),"Ягодный энергетик")</f>
        <v>Ягодный энергетик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</row>
    <row r="1016">
      <c r="A1016" s="18" t="str">
        <f>IFERROR(__xludf.DUMMYFUNCTION("""COMPUTED_VALUE"""),"Малина вишня лёд")</f>
        <v>Малина вишня лёд</v>
      </c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</row>
    <row r="1017">
      <c r="A1017" s="18" t="str">
        <f>IFERROR(__xludf.DUMMYFUNCTION("""COMPUTED_VALUE"""),"Арбуз Малина ")</f>
        <v>Арбуз Малина </v>
      </c>
      <c r="B1017" s="18" t="str">
        <f>IFERROR(__xludf.DUMMYFUNCTION("""COMPUTED_VALUE"""),"Банан Кокос ")</f>
        <v>Банан Кокос </v>
      </c>
      <c r="C1017" s="18" t="str">
        <f>IFERROR(__xludf.DUMMYFUNCTION("""COMPUTED_VALUE"""),"Барбарисовый Энергетик ")</f>
        <v>Барбарисовый Энергетик </v>
      </c>
      <c r="D1017" s="18" t="str">
        <f>IFERROR(__xludf.DUMMYFUNCTION("""COMPUTED_VALUE"""),"Виноградный Энергетик")</f>
        <v>Виноградный Энергетик</v>
      </c>
      <c r="E1017" s="18" t="str">
        <f>IFERROR(__xludf.DUMMYFUNCTION("""COMPUTED_VALUE"""),"Гранат Клубника ")</f>
        <v>Гранат Клубника </v>
      </c>
      <c r="F1017" s="18" t="str">
        <f>IFERROR(__xludf.DUMMYFUNCTION("""COMPUTED_VALUE"""),"Гранат Смородина ")</f>
        <v>Гранат Смородина </v>
      </c>
      <c r="G1017" s="18" t="str">
        <f>IFERROR(__xludf.DUMMYFUNCTION("""COMPUTED_VALUE"""),"Грейпфрутовый Швепс ")</f>
        <v>Грейпфрутовый Швепс </v>
      </c>
      <c r="H1017" s="18" t="str">
        <f>IFERROR(__xludf.DUMMYFUNCTION("""COMPUTED_VALUE"""),"Земляника Драгонфрут ")</f>
        <v>Земляника Драгонфрут </v>
      </c>
      <c r="I1017" s="18" t="str">
        <f>IFERROR(__xludf.DUMMYFUNCTION("""COMPUTED_VALUE"""),"Киви Личи ")</f>
        <v>Киви Личи </v>
      </c>
      <c r="J1017" s="18" t="str">
        <f>IFERROR(__xludf.DUMMYFUNCTION("""COMPUTED_VALUE"""),"Киви Маракуйя Гуава ")</f>
        <v>Киви Маракуйя Гуава </v>
      </c>
      <c r="K1017" s="18" t="str">
        <f>IFERROR(__xludf.DUMMYFUNCTION("""COMPUTED_VALUE"""),"Клубника Банан ")</f>
        <v>Клубника Банан </v>
      </c>
      <c r="L1017" s="18" t="str">
        <f>IFERROR(__xludf.DUMMYFUNCTION("""COMPUTED_VALUE"""),"Клубника Вишня ")</f>
        <v>Клубника Вишня </v>
      </c>
      <c r="M1017" s="18" t="str">
        <f>IFERROR(__xludf.DUMMYFUNCTION("""COMPUTED_VALUE"""),"Клубника Земляника ")</f>
        <v>Клубника Земляника </v>
      </c>
      <c r="N1017" s="18" t="str">
        <f>IFERROR(__xludf.DUMMYFUNCTION("""COMPUTED_VALUE"""),"Клубничный Мохито ")</f>
        <v>Клубничный Мохито </v>
      </c>
      <c r="O1017" s="18" t="str">
        <f>IFERROR(__xludf.DUMMYFUNCTION("""COMPUTED_VALUE"""),"Манго Грейпфрут ")</f>
        <v>Манго Грейпфрут </v>
      </c>
      <c r="P1017" s="18" t="str">
        <f>IFERROR(__xludf.DUMMYFUNCTION("""COMPUTED_VALUE"""),"Манго Персик Личи ")</f>
        <v>Манго Персик Личи </v>
      </c>
      <c r="Q1017" s="18" t="str">
        <f>IFERROR(__xludf.DUMMYFUNCTION("""COMPUTED_VALUE"""),"Персик Бабл Гам ")</f>
        <v>Персик Бабл Гам </v>
      </c>
      <c r="R1017" s="18" t="str">
        <f>IFERROR(__xludf.DUMMYFUNCTION("""COMPUTED_VALUE"""),"Садовые Ягоды ")</f>
        <v>Садовые Ягоды </v>
      </c>
      <c r="S1017" s="18" t="str">
        <f>IFERROR(__xludf.DUMMYFUNCTION("""COMPUTED_VALUE"""),"Скитлс Лимон Лайм 2")</f>
        <v>Скитлс Лимон Лайм 2</v>
      </c>
      <c r="T1017" s="18" t="str">
        <f>IFERROR(__xludf.DUMMYFUNCTION("""COMPUTED_VALUE"""),"Смородина Мармелад 1")</f>
        <v>Смородина Мармелад 1</v>
      </c>
      <c r="U1017" s="18" t="str">
        <f>IFERROR(__xludf.DUMMYFUNCTION("""COMPUTED_VALUE"""),"Темная Вишня 1")</f>
        <v>Темная Вишня 1</v>
      </c>
      <c r="V1017" s="18" t="str">
        <f>IFERROR(__xludf.DUMMYFUNCTION("""COMPUTED_VALUE"""),"Фруктовые Пластинки 1")</f>
        <v>Фруктовые Пластинки 1</v>
      </c>
      <c r="W1017" s="18" t="str">
        <f>IFERROR(__xludf.DUMMYFUNCTION("""COMPUTED_VALUE"""),"Черника Ежевика 1")</f>
        <v>Черника Ежевика 1</v>
      </c>
      <c r="X1017" s="18" t="str">
        <f>IFERROR(__xludf.DUMMYFUNCTION("""COMPUTED_VALUE"""),"Черника Малина 1")</f>
        <v>Черника Малина 1</v>
      </c>
      <c r="Y1017" s="18" t="str">
        <f>IFERROR(__xludf.DUMMYFUNCTION("""COMPUTED_VALUE"""),"Черника Мята 2")</f>
        <v>Черника Мята 2</v>
      </c>
      <c r="Z1017" s="18" t="str">
        <f>IFERROR(__xludf.DUMMYFUNCTION("""COMPUTED_VALUE"""),"Яблоко Виноград 2")</f>
        <v>Яблоко Виноград 2</v>
      </c>
      <c r="AA1017" s="18" t="str">
        <f>IFERROR(__xludf.DUMMYFUNCTION("""COMPUTED_VALUE"""),"Яблоко Малина 4")</f>
        <v>Яблоко Малина 4</v>
      </c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</row>
    <row r="1018">
      <c r="A1018" s="18" t="str">
        <f>IFERROR(__xludf.DUMMYFUNCTION("""COMPUTED_VALUE"""),"Арбуз Малина ")</f>
        <v>Арбуз Малина </v>
      </c>
      <c r="B1018" s="18" t="str">
        <f>IFERROR(__xludf.DUMMYFUNCTION("""COMPUTED_VALUE"""),"Банан Кокос ")</f>
        <v>Банан Кокос </v>
      </c>
      <c r="C1018" s="18" t="str">
        <f>IFERROR(__xludf.DUMMYFUNCTION("""COMPUTED_VALUE"""),"Барбарисовый Энергетик ")</f>
        <v>Барбарисовый Энергетик </v>
      </c>
      <c r="D1018" s="18" t="str">
        <f>IFERROR(__xludf.DUMMYFUNCTION("""COMPUTED_VALUE"""),"Виноградный Энергетик")</f>
        <v>Виноградный Энергетик</v>
      </c>
      <c r="E1018" s="18" t="str">
        <f>IFERROR(__xludf.DUMMYFUNCTION("""COMPUTED_VALUE"""),"Гранат Клубника ")</f>
        <v>Гранат Клубника </v>
      </c>
      <c r="F1018" s="18" t="str">
        <f>IFERROR(__xludf.DUMMYFUNCTION("""COMPUTED_VALUE"""),"Гранат Смородина ")</f>
        <v>Гранат Смородина </v>
      </c>
      <c r="G1018" s="18" t="str">
        <f>IFERROR(__xludf.DUMMYFUNCTION("""COMPUTED_VALUE"""),"Грейпфрутовый Швепс ")</f>
        <v>Грейпфрутовый Швепс </v>
      </c>
      <c r="H1018" s="18" t="str">
        <f>IFERROR(__xludf.DUMMYFUNCTION("""COMPUTED_VALUE"""),"Земляника Драгонфрут ")</f>
        <v>Земляника Драгонфрут </v>
      </c>
      <c r="I1018" s="18" t="str">
        <f>IFERROR(__xludf.DUMMYFUNCTION("""COMPUTED_VALUE"""),"Киви Личи ")</f>
        <v>Киви Личи </v>
      </c>
      <c r="J1018" s="18" t="str">
        <f>IFERROR(__xludf.DUMMYFUNCTION("""COMPUTED_VALUE"""),"Киви Маракуйя Гуава ")</f>
        <v>Киви Маракуйя Гуава </v>
      </c>
      <c r="K1018" s="18" t="str">
        <f>IFERROR(__xludf.DUMMYFUNCTION("""COMPUTED_VALUE"""),"Клубника Банан ")</f>
        <v>Клубника Банан </v>
      </c>
      <c r="L1018" s="18" t="str">
        <f>IFERROR(__xludf.DUMMYFUNCTION("""COMPUTED_VALUE"""),"Клубника Вишня ")</f>
        <v>Клубника Вишня </v>
      </c>
      <c r="M1018" s="18" t="str">
        <f>IFERROR(__xludf.DUMMYFUNCTION("""COMPUTED_VALUE"""),"Клубника Земляника ")</f>
        <v>Клубника Земляника </v>
      </c>
      <c r="N1018" s="18" t="str">
        <f>IFERROR(__xludf.DUMMYFUNCTION("""COMPUTED_VALUE"""),"Клубничный Мохито ")</f>
        <v>Клубничный Мохито </v>
      </c>
      <c r="O1018" s="18" t="str">
        <f>IFERROR(__xludf.DUMMYFUNCTION("""COMPUTED_VALUE"""),"Манго Грейпфрут ")</f>
        <v>Манго Грейпфрут </v>
      </c>
      <c r="P1018" s="18" t="str">
        <f>IFERROR(__xludf.DUMMYFUNCTION("""COMPUTED_VALUE"""),"Манго Персик Личи ")</f>
        <v>Манго Персик Личи </v>
      </c>
      <c r="Q1018" s="18" t="str">
        <f>IFERROR(__xludf.DUMMYFUNCTION("""COMPUTED_VALUE"""),"Персик Бабл Гам ")</f>
        <v>Персик Бабл Гам </v>
      </c>
      <c r="R1018" s="18" t="str">
        <f>IFERROR(__xludf.DUMMYFUNCTION("""COMPUTED_VALUE"""),"Садовые Ягоды ")</f>
        <v>Садовые Ягоды </v>
      </c>
      <c r="S1018" s="18" t="str">
        <f>IFERROR(__xludf.DUMMYFUNCTION("""COMPUTED_VALUE"""),"Скитлс Лимон Лайм 2")</f>
        <v>Скитлс Лимон Лайм 2</v>
      </c>
      <c r="T1018" s="18" t="str">
        <f>IFERROR(__xludf.DUMMYFUNCTION("""COMPUTED_VALUE"""),"Смородина Мармелад 1")</f>
        <v>Смородина Мармелад 1</v>
      </c>
      <c r="U1018" s="18" t="str">
        <f>IFERROR(__xludf.DUMMYFUNCTION("""COMPUTED_VALUE"""),"Темная Вишня 1")</f>
        <v>Темная Вишня 1</v>
      </c>
      <c r="V1018" s="18" t="str">
        <f>IFERROR(__xludf.DUMMYFUNCTION("""COMPUTED_VALUE"""),"Фруктовые Пластинки 1")</f>
        <v>Фруктовые Пластинки 1</v>
      </c>
      <c r="W1018" s="18" t="str">
        <f>IFERROR(__xludf.DUMMYFUNCTION("""COMPUTED_VALUE"""),"Черника Ежевика 1")</f>
        <v>Черника Ежевика 1</v>
      </c>
      <c r="X1018" s="18" t="str">
        <f>IFERROR(__xludf.DUMMYFUNCTION("""COMPUTED_VALUE"""),"Черника Малина 1")</f>
        <v>Черника Малина 1</v>
      </c>
      <c r="Y1018" s="18" t="str">
        <f>IFERROR(__xludf.DUMMYFUNCTION("""COMPUTED_VALUE"""),"Черника Мята 2")</f>
        <v>Черника Мята 2</v>
      </c>
      <c r="Z1018" s="18" t="str">
        <f>IFERROR(__xludf.DUMMYFUNCTION("""COMPUTED_VALUE"""),"Яблоко Виноград 2")</f>
        <v>Яблоко Виноград 2</v>
      </c>
      <c r="AA1018" s="18" t="str">
        <f>IFERROR(__xludf.DUMMYFUNCTION("""COMPUTED_VALUE"""),"Яблоко Малина 4")</f>
        <v>Яблоко Малина 4</v>
      </c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</row>
    <row r="1019">
      <c r="A1019" s="18" t="str">
        <f>IFERROR(__xludf.DUMMYFUNCTION("""COMPUTED_VALUE"""),"кислая земляника")</f>
        <v>кислая земляника</v>
      </c>
      <c r="B1019" s="18" t="str">
        <f>IFERROR(__xludf.DUMMYFUNCTION("""COMPUTED_VALUE"""),"кислая фанта с черникой")</f>
        <v>кислая фанта с черникой</v>
      </c>
      <c r="C1019" s="18" t="str">
        <f>IFERROR(__xludf.DUMMYFUNCTION("""COMPUTED_VALUE"""),"кислое харибо с колой и черешней")</f>
        <v>кислое харибо с колой и черешней</v>
      </c>
      <c r="D1019" s="18" t="str">
        <f>IFERROR(__xludf.DUMMYFUNCTION("""COMPUTED_VALUE"""),"кислое яблочно клубничная шипучка")</f>
        <v>кислое яблочно клубничная шипучка</v>
      </c>
      <c r="E1019" s="18" t="str">
        <f>IFERROR(__xludf.DUMMYFUNCTION("""COMPUTED_VALUE"""),"кислые желатинки маракуйя ананас")</f>
        <v>кислые желатинки маракуйя ананас</v>
      </c>
      <c r="F1019" s="18" t="str">
        <f>IFERROR(__xludf.DUMMYFUNCTION("""COMPUTED_VALUE"""),"кислые ленточки маракуя манго")</f>
        <v>кислые ленточки маракуя манго</v>
      </c>
      <c r="G1019" s="18" t="str">
        <f>IFERROR(__xludf.DUMMYFUNCTION("""COMPUTED_VALUE"""),"кислые мармеладные ягоды")</f>
        <v>кислые мармеладные ягоды</v>
      </c>
      <c r="H1019" s="18" t="str">
        <f>IFERROR(__xludf.DUMMYFUNCTION("""COMPUTED_VALUE"""),"кислый виноград лайм")</f>
        <v>кислый виноград лайм</v>
      </c>
      <c r="I1019" s="18" t="str">
        <f>IFERROR(__xludf.DUMMYFUNCTION("""COMPUTED_VALUE"""),"кислый грейпфрут с вишней")</f>
        <v>кислый грейпфрут с вишней</v>
      </c>
      <c r="J1019" s="18" t="str">
        <f>IFERROR(__xludf.DUMMYFUNCTION("""COMPUTED_VALUE"""),"кислый леденец виноград киви яблоко")</f>
        <v>кислый леденец виноград киви яблоко</v>
      </c>
      <c r="K1019" s="18" t="str">
        <f>IFERROR(__xludf.DUMMYFUNCTION("""COMPUTED_VALUE"""),"кислый лимонад арбуз лайм малина")</f>
        <v>кислый лимонад арбуз лайм малина</v>
      </c>
      <c r="L1019" s="18" t="str">
        <f>IFERROR(__xludf.DUMMYFUNCTION("""COMPUTED_VALUE"""),"кислый персик клубника")</f>
        <v>кислый персик клубника</v>
      </c>
      <c r="M1019" s="18" t="str">
        <f>IFERROR(__xludf.DUMMYFUNCTION("""COMPUTED_VALUE"""),"кислый яблочно лимонные колечки")</f>
        <v>кислый яблочно лимонные колечки</v>
      </c>
      <c r="N1019" s="18" t="str">
        <f>IFERROR(__xludf.DUMMYFUNCTION("""COMPUTED_VALUE"""),"фанта апельсин с кислой малиной")</f>
        <v>фанта апельсин с кислой малиной</v>
      </c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</row>
    <row r="1020">
      <c r="A1020" s="18" t="str">
        <f>IFERROR(__xludf.DUMMYFUNCTION("""COMPUTED_VALUE"""),"0.3")</f>
        <v>0.3</v>
      </c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</row>
    <row r="1021">
      <c r="A1021" s="18" t="str">
        <f>IFERROR(__xludf.DUMMYFUNCTION("""COMPUTED_VALUE"""),"Маракуйя с тропическими нотками")</f>
        <v>Маракуйя с тропическими нотками</v>
      </c>
      <c r="B1021" s="18" t="str">
        <f>IFERROR(__xludf.DUMMYFUNCTION("""COMPUTED_VALUE"""),"Арбузный милкшейк")</f>
        <v>Арбузный милкшейк</v>
      </c>
      <c r="C1021" s="18" t="str">
        <f>IFERROR(__xludf.DUMMYFUNCTION("""COMPUTED_VALUE"""),"Конфеты со вкусом винограда")</f>
        <v>Конфеты со вкусом винограда</v>
      </c>
      <c r="D1021" s="18" t="str">
        <f>IFERROR(__xludf.DUMMYFUNCTION("""COMPUTED_VALUE"""),"Манго с апельсином и послевкусием гуавы")</f>
        <v>Манго с апельсином и послевкусием гуавы</v>
      </c>
      <c r="E1021" s="18" t="str">
        <f>IFERROR(__xludf.DUMMYFUNCTION("""COMPUTED_VALUE"""),"Холодное сочетание мяты и конфет холс")</f>
        <v>Холодное сочетание мяты и конфет холс</v>
      </c>
      <c r="F1021" s="18" t="str">
        <f>IFERROR(__xludf.DUMMYFUNCTION("""COMPUTED_VALUE"""),"Яблочные мармеладные червячки")</f>
        <v>Яблочные мармеладные червячки</v>
      </c>
      <c r="G102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021" s="18" t="str">
        <f>IFERROR(__xludf.DUMMYFUNCTION("""COMPUTED_VALUE"""),"Лимон лайм")</f>
        <v>Лимон лайм</v>
      </c>
      <c r="I1021" s="18" t="str">
        <f>IFERROR(__xludf.DUMMYFUNCTION("""COMPUTED_VALUE"""),"Классика энергетика с кислой малиной")</f>
        <v>Классика энергетика с кислой малиной</v>
      </c>
      <c r="J1021" s="18" t="str">
        <f>IFERROR(__xludf.DUMMYFUNCTION("""COMPUTED_VALUE"""),"Зеленое манго и смородина")</f>
        <v>Зеленое манго и смородина</v>
      </c>
      <c r="K1021" s="18" t="str">
        <f>IFERROR(__xludf.DUMMYFUNCTION("""COMPUTED_VALUE"""),"Дуэт лемонграсса и сладкой малины")</f>
        <v>Дуэт лемонграсса и сладкой малины</v>
      </c>
      <c r="L1021" s="18" t="str">
        <f>IFERROR(__xludf.DUMMYFUNCTION("""COMPUTED_VALUE"""),"Сладкий мармелад из черной смородины")</f>
        <v>Сладкий мармелад из черной смородины</v>
      </c>
      <c r="M1021" s="18" t="str">
        <f>IFERROR(__xludf.DUMMYFUNCTION("""COMPUTED_VALUE"""),"Вишня кола")</f>
        <v>Вишня кола</v>
      </c>
      <c r="N1021" s="18" t="str">
        <f>IFERROR(__xludf.DUMMYFUNCTION("""COMPUTED_VALUE"""),"Малина с кокосом")</f>
        <v>Малина с кокосом</v>
      </c>
      <c r="O1021" s="18" t="str">
        <f>IFERROR(__xludf.DUMMYFUNCTION("""COMPUTED_VALUE"""),"Сладкие конфеты СКИТЛЗ и смородина")</f>
        <v>Сладкие конфеты СКИТЛЗ и смородина</v>
      </c>
      <c r="P1021" s="18" t="str">
        <f>IFERROR(__xludf.DUMMYFUNCTION("""COMPUTED_VALUE"""),"Ежевичный лимонад")</f>
        <v>Ежевичный лимонад</v>
      </c>
      <c r="Q1021" s="18" t="str">
        <f>IFERROR(__xludf.DUMMYFUNCTION("""COMPUTED_VALUE"""),"Дыня кокос")</f>
        <v>Дыня кокос</v>
      </c>
      <c r="R1021" s="18" t="str">
        <f>IFERROR(__xludf.DUMMYFUNCTION("""COMPUTED_VALUE"""),"Земляничный бабл гам")</f>
        <v>Земляничный бабл гам</v>
      </c>
      <c r="S1021" s="18" t="str">
        <f>IFERROR(__xludf.DUMMYFUNCTION("""COMPUTED_VALUE"""),"Лимонные леденцы")</f>
        <v>Лимонные леденцы</v>
      </c>
      <c r="T1021" s="18" t="str">
        <f>IFERROR(__xludf.DUMMYFUNCTION("""COMPUTED_VALUE"""),"Экзотический фрукты")</f>
        <v>Экзотический фрукты</v>
      </c>
      <c r="U1021" s="18" t="str">
        <f>IFERROR(__xludf.DUMMYFUNCTION("""COMPUTED_VALUE"""),"Личи виноград мята")</f>
        <v>Личи виноград мята</v>
      </c>
      <c r="V1021" s="18" t="str">
        <f>IFERROR(__xludf.DUMMYFUNCTION("""COMPUTED_VALUE"""),"Черника малина мята")</f>
        <v>Черника малина мята</v>
      </c>
      <c r="W1021" s="18" t="str">
        <f>IFERROR(__xludf.DUMMYFUNCTION("""COMPUTED_VALUE"""),"Абрикосовый йогурт")</f>
        <v>Абрикосовый йогурт</v>
      </c>
      <c r="X1021" s="18" t="str">
        <f>IFERROR(__xludf.DUMMYFUNCTION("""COMPUTED_VALUE"""),"Арбуз лед")</f>
        <v>Арбуз лед</v>
      </c>
      <c r="Y1021" s="18" t="str">
        <f>IFERROR(__xludf.DUMMYFUNCTION("""COMPUTED_VALUE"""),"Банан клубника лед")</f>
        <v>Банан клубника лед</v>
      </c>
      <c r="Z1021" s="18" t="str">
        <f>IFERROR(__xludf.DUMMYFUNCTION("""COMPUTED_VALUE"""),"Арбузное мороженное")</f>
        <v>Арбузное мороженное</v>
      </c>
      <c r="AA1021" s="18" t="str">
        <f>IFERROR(__xludf.DUMMYFUNCTION("""COMPUTED_VALUE"""),"Клубника малина жвачка")</f>
        <v>Клубника малина жвачка</v>
      </c>
      <c r="AB1021" s="18" t="str">
        <f>IFERROR(__xludf.DUMMYFUNCTION("""COMPUTED_VALUE"""),"Клубничное мороженное")</f>
        <v>Клубничное мороженное</v>
      </c>
      <c r="AC1021" s="18" t="str">
        <f>IFERROR(__xludf.DUMMYFUNCTION("""COMPUTED_VALUE"""),"Кола сода лед")</f>
        <v>Кола сода лед</v>
      </c>
      <c r="AD1021" s="18" t="str">
        <f>IFERROR(__xludf.DUMMYFUNCTION("""COMPUTED_VALUE"""),"Банановый милкшейк")</f>
        <v>Банановый милкшейк</v>
      </c>
      <c r="AE1021" s="18" t="str">
        <f>IFERROR(__xludf.DUMMYFUNCTION("""COMPUTED_VALUE"""),"Микс ягод лед")</f>
        <v>Микс ягод лед</v>
      </c>
      <c r="AF1021" s="18" t="str">
        <f>IFERROR(__xludf.DUMMYFUNCTION("""COMPUTED_VALUE"""),"Брусничный морс")</f>
        <v>Брусничный морс</v>
      </c>
      <c r="AG1021" s="18" t="str">
        <f>IFERROR(__xludf.DUMMYFUNCTION("""COMPUTED_VALUE"""),"Яблочный лимонад")</f>
        <v>Яблочный лимонад</v>
      </c>
      <c r="AH1021" s="18" t="str">
        <f>IFERROR(__xludf.DUMMYFUNCTION("""COMPUTED_VALUE"""),"Лесные ягоды")</f>
        <v>Лесные ягоды</v>
      </c>
      <c r="AI1021" s="18" t="str">
        <f>IFERROR(__xludf.DUMMYFUNCTION("""COMPUTED_VALUE"""),"Смородиновый лимонад")</f>
        <v>Смородиновый лимонад</v>
      </c>
      <c r="AJ1021" s="18" t="str">
        <f>IFERROR(__xludf.DUMMYFUNCTION("""COMPUTED_VALUE"""),"Вишня лайм лед")</f>
        <v>Вишня лайм лед</v>
      </c>
      <c r="AK1021" s="18" t="str">
        <f>IFERROR(__xludf.DUMMYFUNCTION("""COMPUTED_VALUE"""),"Лист виноград мята энергетик")</f>
        <v>Лист виноград мята энергетик</v>
      </c>
      <c r="AL1021" s="18" t="str">
        <f>IFERROR(__xludf.DUMMYFUNCTION("""COMPUTED_VALUE"""),"Двойное яблоко лед")</f>
        <v>Двойное яблоко лед</v>
      </c>
      <c r="AM1021" s="18" t="str">
        <f>IFERROR(__xludf.DUMMYFUNCTION("""COMPUTED_VALUE"""),"Смородиновый холс")</f>
        <v>Смородиновый холс</v>
      </c>
      <c r="AN1021" s="18" t="str">
        <f>IFERROR(__xludf.DUMMYFUNCTION("""COMPUTED_VALUE"""),"Клубничное шампанское")</f>
        <v>Клубничное шампанское</v>
      </c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</row>
    <row r="1022">
      <c r="A1022" s="18" t="str">
        <f>IFERROR(__xludf.DUMMYFUNCTION("""COMPUTED_VALUE"""),"0.4")</f>
        <v>0.4</v>
      </c>
      <c r="B1022" s="18" t="str">
        <f>IFERROR(__xludf.DUMMYFUNCTION("""COMPUTED_VALUE"""),"0.6")</f>
        <v>0.6</v>
      </c>
      <c r="C1022" s="18" t="str">
        <f>IFERROR(__xludf.DUMMYFUNCTION("""COMPUTED_VALUE"""),"0.7")</f>
        <v>0.7</v>
      </c>
      <c r="D1022" s="18" t="str">
        <f>IFERROR(__xludf.DUMMYFUNCTION("""COMPUTED_VALUE"""),"0.8")</f>
        <v>0.8</v>
      </c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</row>
    <row r="1023">
      <c r="A1023" s="18" t="str">
        <f>IFERROR(__xludf.DUMMYFUNCTION("""COMPUTED_VALUE"""),"кислая земляника")</f>
        <v>кислая земляника</v>
      </c>
      <c r="B1023" s="18" t="str">
        <f>IFERROR(__xludf.DUMMYFUNCTION("""COMPUTED_VALUE"""),"кислая фанта с черникой")</f>
        <v>кислая фанта с черникой</v>
      </c>
      <c r="C1023" s="18" t="str">
        <f>IFERROR(__xludf.DUMMYFUNCTION("""COMPUTED_VALUE"""),"кислое харибо с колой и черешней")</f>
        <v>кислое харибо с колой и черешней</v>
      </c>
      <c r="D1023" s="18" t="str">
        <f>IFERROR(__xludf.DUMMYFUNCTION("""COMPUTED_VALUE"""),"кислое яблочно клубничная шипучка")</f>
        <v>кислое яблочно клубничная шипучка</v>
      </c>
      <c r="E1023" s="18" t="str">
        <f>IFERROR(__xludf.DUMMYFUNCTION("""COMPUTED_VALUE"""),"кислые желатинки маракуйя ананас")</f>
        <v>кислые желатинки маракуйя ананас</v>
      </c>
      <c r="F1023" s="18" t="str">
        <f>IFERROR(__xludf.DUMMYFUNCTION("""COMPUTED_VALUE"""),"кислые ленточки маракуя манго")</f>
        <v>кислые ленточки маракуя манго</v>
      </c>
      <c r="G1023" s="18" t="str">
        <f>IFERROR(__xludf.DUMMYFUNCTION("""COMPUTED_VALUE"""),"кислые мармеладные ягоды")</f>
        <v>кислые мармеладные ягоды</v>
      </c>
      <c r="H1023" s="18" t="str">
        <f>IFERROR(__xludf.DUMMYFUNCTION("""COMPUTED_VALUE"""),"кислый виноград лайм")</f>
        <v>кислый виноград лайм</v>
      </c>
      <c r="I1023" s="18" t="str">
        <f>IFERROR(__xludf.DUMMYFUNCTION("""COMPUTED_VALUE"""),"кислый грейпфрут с вишней")</f>
        <v>кислый грейпфрут с вишней</v>
      </c>
      <c r="J1023" s="18" t="str">
        <f>IFERROR(__xludf.DUMMYFUNCTION("""COMPUTED_VALUE"""),"кислый леденец виноград киви яблоко")</f>
        <v>кислый леденец виноград киви яблоко</v>
      </c>
      <c r="K1023" s="18" t="str">
        <f>IFERROR(__xludf.DUMMYFUNCTION("""COMPUTED_VALUE"""),"кислый лимонад арбуз лайм малина")</f>
        <v>кислый лимонад арбуз лайм малина</v>
      </c>
      <c r="L1023" s="18" t="str">
        <f>IFERROR(__xludf.DUMMYFUNCTION("""COMPUTED_VALUE"""),"кислый персик клубника")</f>
        <v>кислый персик клубника</v>
      </c>
      <c r="M1023" s="18" t="str">
        <f>IFERROR(__xludf.DUMMYFUNCTION("""COMPUTED_VALUE"""),"кислый яблочно лимонные колечки")</f>
        <v>кислый яблочно лимонные колечки</v>
      </c>
      <c r="N1023" s="18" t="str">
        <f>IFERROR(__xludf.DUMMYFUNCTION("""COMPUTED_VALUE"""),"фанта апельсин с кислой малиной")</f>
        <v>фанта апельсин с кислой малиной</v>
      </c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</row>
    <row r="1024">
      <c r="A1024" s="18" t="str">
        <f>IFERROR(__xludf.DUMMYFUNCTION("""COMPUTED_VALUE"""),"0.4")</f>
        <v>0.4</v>
      </c>
      <c r="B1024" s="18" t="str">
        <f>IFERROR(__xludf.DUMMYFUNCTION("""COMPUTED_VALUE"""),"0.6")</f>
        <v>0.6</v>
      </c>
      <c r="C1024" s="18" t="str">
        <f>IFERROR(__xludf.DUMMYFUNCTION("""COMPUTED_VALUE"""),"0.7")</f>
        <v>0.7</v>
      </c>
      <c r="D1024" s="18" t="str">
        <f>IFERROR(__xludf.DUMMYFUNCTION("""COMPUTED_VALUE"""),"0.8")</f>
        <v>0.8</v>
      </c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</row>
    <row r="1025">
      <c r="A1025" s="18" t="str">
        <f>IFERROR(__xludf.DUMMYFUNCTION("""COMPUTED_VALUE"""),"Арбуз Малина ")</f>
        <v>Арбуз Малина </v>
      </c>
      <c r="B1025" s="18" t="str">
        <f>IFERROR(__xludf.DUMMYFUNCTION("""COMPUTED_VALUE"""),"Банан Кокос ")</f>
        <v>Банан Кокос </v>
      </c>
      <c r="C1025" s="18" t="str">
        <f>IFERROR(__xludf.DUMMYFUNCTION("""COMPUTED_VALUE"""),"Барбарисовый Энергетик ")</f>
        <v>Барбарисовый Энергетик </v>
      </c>
      <c r="D1025" s="18" t="str">
        <f>IFERROR(__xludf.DUMMYFUNCTION("""COMPUTED_VALUE"""),"Виноградный Энергетик")</f>
        <v>Виноградный Энергетик</v>
      </c>
      <c r="E1025" s="18" t="str">
        <f>IFERROR(__xludf.DUMMYFUNCTION("""COMPUTED_VALUE"""),"Гранат Клубника ")</f>
        <v>Гранат Клубника </v>
      </c>
      <c r="F1025" s="18" t="str">
        <f>IFERROR(__xludf.DUMMYFUNCTION("""COMPUTED_VALUE"""),"Гранат Смородина ")</f>
        <v>Гранат Смородина </v>
      </c>
      <c r="G1025" s="18" t="str">
        <f>IFERROR(__xludf.DUMMYFUNCTION("""COMPUTED_VALUE"""),"Грейпфрутовый Швепс ")</f>
        <v>Грейпфрутовый Швепс </v>
      </c>
      <c r="H1025" s="18" t="str">
        <f>IFERROR(__xludf.DUMMYFUNCTION("""COMPUTED_VALUE"""),"Земляника Драгонфрут ")</f>
        <v>Земляника Драгонфрут </v>
      </c>
      <c r="I1025" s="18" t="str">
        <f>IFERROR(__xludf.DUMMYFUNCTION("""COMPUTED_VALUE"""),"Киви Личи ")</f>
        <v>Киви Личи </v>
      </c>
      <c r="J1025" s="18" t="str">
        <f>IFERROR(__xludf.DUMMYFUNCTION("""COMPUTED_VALUE"""),"Киви Маракуйя Гуава ")</f>
        <v>Киви Маракуйя Гуава </v>
      </c>
      <c r="K1025" s="18" t="str">
        <f>IFERROR(__xludf.DUMMYFUNCTION("""COMPUTED_VALUE"""),"Клубника Банан ")</f>
        <v>Клубника Банан </v>
      </c>
      <c r="L1025" s="18" t="str">
        <f>IFERROR(__xludf.DUMMYFUNCTION("""COMPUTED_VALUE"""),"Клубника Вишня ")</f>
        <v>Клубника Вишня </v>
      </c>
      <c r="M1025" s="18" t="str">
        <f>IFERROR(__xludf.DUMMYFUNCTION("""COMPUTED_VALUE"""),"Клубника Земляника ")</f>
        <v>Клубника Земляника </v>
      </c>
      <c r="N1025" s="18" t="str">
        <f>IFERROR(__xludf.DUMMYFUNCTION("""COMPUTED_VALUE"""),"Клубничный Мохито ")</f>
        <v>Клубничный Мохито </v>
      </c>
      <c r="O1025" s="18" t="str">
        <f>IFERROR(__xludf.DUMMYFUNCTION("""COMPUTED_VALUE"""),"Манго Грейпфрут ")</f>
        <v>Манго Грейпфрут </v>
      </c>
      <c r="P1025" s="18" t="str">
        <f>IFERROR(__xludf.DUMMYFUNCTION("""COMPUTED_VALUE"""),"Манго Персик Личи ")</f>
        <v>Манго Персик Личи </v>
      </c>
      <c r="Q1025" s="18" t="str">
        <f>IFERROR(__xludf.DUMMYFUNCTION("""COMPUTED_VALUE"""),"Персик Бабл Гам ")</f>
        <v>Персик Бабл Гам </v>
      </c>
      <c r="R1025" s="18" t="str">
        <f>IFERROR(__xludf.DUMMYFUNCTION("""COMPUTED_VALUE"""),"Садовые Ягоды ")</f>
        <v>Садовые Ягоды </v>
      </c>
      <c r="S1025" s="18" t="str">
        <f>IFERROR(__xludf.DUMMYFUNCTION("""COMPUTED_VALUE"""),"Скитлс Лимон Лайм 2")</f>
        <v>Скитлс Лимон Лайм 2</v>
      </c>
      <c r="T1025" s="18" t="str">
        <f>IFERROR(__xludf.DUMMYFUNCTION("""COMPUTED_VALUE"""),"Смородина Мармелад 1")</f>
        <v>Смородина Мармелад 1</v>
      </c>
      <c r="U1025" s="18" t="str">
        <f>IFERROR(__xludf.DUMMYFUNCTION("""COMPUTED_VALUE"""),"Темная Вишня 1")</f>
        <v>Темная Вишня 1</v>
      </c>
      <c r="V1025" s="18" t="str">
        <f>IFERROR(__xludf.DUMMYFUNCTION("""COMPUTED_VALUE"""),"Фруктовые Пластинки 1")</f>
        <v>Фруктовые Пластинки 1</v>
      </c>
      <c r="W1025" s="18" t="str">
        <f>IFERROR(__xludf.DUMMYFUNCTION("""COMPUTED_VALUE"""),"Черника Ежевика 1")</f>
        <v>Черника Ежевика 1</v>
      </c>
      <c r="X1025" s="18" t="str">
        <f>IFERROR(__xludf.DUMMYFUNCTION("""COMPUTED_VALUE"""),"Черника Малина 1")</f>
        <v>Черника Малина 1</v>
      </c>
      <c r="Y1025" s="18" t="str">
        <f>IFERROR(__xludf.DUMMYFUNCTION("""COMPUTED_VALUE"""),"Черника Мята 2")</f>
        <v>Черника Мята 2</v>
      </c>
      <c r="Z1025" s="18" t="str">
        <f>IFERROR(__xludf.DUMMYFUNCTION("""COMPUTED_VALUE"""),"Яблоко Виноград 2")</f>
        <v>Яблоко Виноград 2</v>
      </c>
      <c r="AA1025" s="18" t="str">
        <f>IFERROR(__xludf.DUMMYFUNCTION("""COMPUTED_VALUE"""),"Яблоко Малина 4")</f>
        <v>Яблоко Малина 4</v>
      </c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</row>
    <row r="1026">
      <c r="A1026" s="18" t="str">
        <f>IFERROR(__xludf.DUMMYFUNCTION("""COMPUTED_VALUE"""),"Ягодный микс")</f>
        <v>Ягодный микс</v>
      </c>
      <c r="B1026" s="18" t="str">
        <f>IFERROR(__xludf.DUMMYFUNCTION("""COMPUTED_VALUE"""),"Энергетик малина")</f>
        <v>Энергетик малина</v>
      </c>
      <c r="C1026" s="18" t="str">
        <f>IFERROR(__xludf.DUMMYFUNCTION("""COMPUTED_VALUE"""),"Клубника арбуз")</f>
        <v>Клубника арбуз</v>
      </c>
      <c r="D1026" s="18" t="str">
        <f>IFERROR(__xludf.DUMMYFUNCTION("""COMPUTED_VALUE"""),"Ежевика малина")</f>
        <v>Ежевика малина</v>
      </c>
      <c r="E1026" s="18" t="str">
        <f>IFERROR(__xludf.DUMMYFUNCTION("""COMPUTED_VALUE"""),"Голубая малина виноград")</f>
        <v>Голубая малина виноград</v>
      </c>
      <c r="F1026" s="18" t="str">
        <f>IFERROR(__xludf.DUMMYFUNCTION("""COMPUTED_VALUE"""),"Вишня яблоко")</f>
        <v>Вишня яблоко</v>
      </c>
      <c r="G1026" s="18" t="str">
        <f>IFERROR(__xludf.DUMMYFUNCTION("""COMPUTED_VALUE"""),"Виноград лёд")</f>
        <v>Виноград лёд</v>
      </c>
      <c r="H1026" s="18" t="str">
        <f>IFERROR(__xludf.DUMMYFUNCTION("""COMPUTED_VALUE"""),"Бабл гам")</f>
        <v>Бабл гам</v>
      </c>
      <c r="I1026" s="18" t="str">
        <f>IFERROR(__xludf.DUMMYFUNCTION("""COMPUTED_VALUE"""),"Энергетик лайм")</f>
        <v>Энергетик лайм</v>
      </c>
      <c r="J1026" s="18" t="str">
        <f>IFERROR(__xludf.DUMMYFUNCTION("""COMPUTED_VALUE"""),"Черника смородина айс")</f>
        <v>Черника смородина айс</v>
      </c>
      <c r="K1026" s="18" t="str">
        <f>IFERROR(__xludf.DUMMYFUNCTION("""COMPUTED_VALUE"""),"Мохито клубничный лёд")</f>
        <v>Мохито клубничный лёд</v>
      </c>
      <c r="L1026" s="18" t="str">
        <f>IFERROR(__xludf.DUMMYFUNCTION("""COMPUTED_VALUE"""),"Черная вишня лёд")</f>
        <v>Черная вишня лёд</v>
      </c>
      <c r="M1026" s="18" t="str">
        <f>IFERROR(__xludf.DUMMYFUNCTION("""COMPUTED_VALUE"""),"Ананас кокос лёд")</f>
        <v>Ананас кокос лёд</v>
      </c>
      <c r="N1026" s="18" t="str">
        <f>IFERROR(__xludf.DUMMYFUNCTION("""COMPUTED_VALUE"""),"Киви лёд")</f>
        <v>Киви лёд</v>
      </c>
      <c r="O1026" s="18" t="str">
        <f>IFERROR(__xludf.DUMMYFUNCTION("""COMPUTED_VALUE"""),"Кислая клюква лёд")</f>
        <v>Кислая клюква лёд</v>
      </c>
      <c r="P1026" s="18" t="str">
        <f>IFERROR(__xludf.DUMMYFUNCTION("""COMPUTED_VALUE"""),"Кислый скитлс лёд")</f>
        <v>Кислый скитлс лёд</v>
      </c>
      <c r="Q1026" s="18" t="str">
        <f>IFERROR(__xludf.DUMMYFUNCTION("""COMPUTED_VALUE"""),"Клубника черника лёд")</f>
        <v>Клубника черника лёд</v>
      </c>
      <c r="R1026" s="18" t="str">
        <f>IFERROR(__xludf.DUMMYFUNCTION("""COMPUTED_VALUE"""),"Малина смородина лёд")</f>
        <v>Малина смородина лёд</v>
      </c>
      <c r="S1026" s="18" t="str">
        <f>IFERROR(__xludf.DUMMYFUNCTION("""COMPUTED_VALUE"""),"Манго лёд")</f>
        <v>Манго лёд</v>
      </c>
      <c r="T1026" s="18" t="str">
        <f>IFERROR(__xludf.DUMMYFUNCTION("""COMPUTED_VALUE"""),"Малина вишня лёд")</f>
        <v>Малина вишня лёд</v>
      </c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</row>
    <row r="1027">
      <c r="A1027" s="18" t="str">
        <f>IFERROR(__xludf.DUMMYFUNCTION("""COMPUTED_VALUE"""),"кислая земляника")</f>
        <v>кислая земляника</v>
      </c>
      <c r="B1027" s="18" t="str">
        <f>IFERROR(__xludf.DUMMYFUNCTION("""COMPUTED_VALUE"""),"кислая фанта с черникой")</f>
        <v>кислая фанта с черникой</v>
      </c>
      <c r="C1027" s="18" t="str">
        <f>IFERROR(__xludf.DUMMYFUNCTION("""COMPUTED_VALUE"""),"кислое харибо с колой и черешней")</f>
        <v>кислое харибо с колой и черешней</v>
      </c>
      <c r="D1027" s="18" t="str">
        <f>IFERROR(__xludf.DUMMYFUNCTION("""COMPUTED_VALUE"""),"кислое яблочно клубничная шипучка")</f>
        <v>кислое яблочно клубничная шипучка</v>
      </c>
      <c r="E1027" s="18" t="str">
        <f>IFERROR(__xludf.DUMMYFUNCTION("""COMPUTED_VALUE"""),"кислые желатинки маракуйя ананас")</f>
        <v>кислые желатинки маракуйя ананас</v>
      </c>
      <c r="F1027" s="18" t="str">
        <f>IFERROR(__xludf.DUMMYFUNCTION("""COMPUTED_VALUE"""),"кислые ленточки маракуя манго")</f>
        <v>кислые ленточки маракуя манго</v>
      </c>
      <c r="G1027" s="18" t="str">
        <f>IFERROR(__xludf.DUMMYFUNCTION("""COMPUTED_VALUE"""),"кислые мармеладные ягоды")</f>
        <v>кислые мармеладные ягоды</v>
      </c>
      <c r="H1027" s="18" t="str">
        <f>IFERROR(__xludf.DUMMYFUNCTION("""COMPUTED_VALUE"""),"кислый виноград лайм")</f>
        <v>кислый виноград лайм</v>
      </c>
      <c r="I1027" s="18" t="str">
        <f>IFERROR(__xludf.DUMMYFUNCTION("""COMPUTED_VALUE"""),"кислый грейпфрут с вишней")</f>
        <v>кислый грейпфрут с вишней</v>
      </c>
      <c r="J1027" s="18" t="str">
        <f>IFERROR(__xludf.DUMMYFUNCTION("""COMPUTED_VALUE"""),"кислый леденец виноград киви яблоко")</f>
        <v>кислый леденец виноград киви яблоко</v>
      </c>
      <c r="K1027" s="18" t="str">
        <f>IFERROR(__xludf.DUMMYFUNCTION("""COMPUTED_VALUE"""),"кислый лимонад арбуз лайм малина")</f>
        <v>кислый лимонад арбуз лайм малина</v>
      </c>
      <c r="L1027" s="18" t="str">
        <f>IFERROR(__xludf.DUMMYFUNCTION("""COMPUTED_VALUE"""),"кислый персик клубника")</f>
        <v>кислый персик клубника</v>
      </c>
      <c r="M1027" s="18" t="str">
        <f>IFERROR(__xludf.DUMMYFUNCTION("""COMPUTED_VALUE"""),"кислый яблочно лимонные колечки")</f>
        <v>кислый яблочно лимонные колечки</v>
      </c>
      <c r="N1027" s="18" t="str">
        <f>IFERROR(__xludf.DUMMYFUNCTION("""COMPUTED_VALUE"""),"фанта апельсин с кислой малиной")</f>
        <v>фанта апельсин с кислой малиной</v>
      </c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</row>
    <row r="1028">
      <c r="A1028" s="18" t="str">
        <f>IFERROR(__xludf.DUMMYFUNCTION("""COMPUTED_VALUE"""),"Арбуз Малина ")</f>
        <v>Арбуз Малина </v>
      </c>
      <c r="B1028" s="18" t="str">
        <f>IFERROR(__xludf.DUMMYFUNCTION("""COMPUTED_VALUE"""),"Банан Кокос ")</f>
        <v>Банан Кокос </v>
      </c>
      <c r="C1028" s="18" t="str">
        <f>IFERROR(__xludf.DUMMYFUNCTION("""COMPUTED_VALUE"""),"Барбарисовый Энергетик ")</f>
        <v>Барбарисовый Энергетик </v>
      </c>
      <c r="D1028" s="18" t="str">
        <f>IFERROR(__xludf.DUMMYFUNCTION("""COMPUTED_VALUE"""),"Виноградный Энергетик")</f>
        <v>Виноградный Энергетик</v>
      </c>
      <c r="E1028" s="18" t="str">
        <f>IFERROR(__xludf.DUMMYFUNCTION("""COMPUTED_VALUE"""),"Гранат Клубника ")</f>
        <v>Гранат Клубника </v>
      </c>
      <c r="F1028" s="18" t="str">
        <f>IFERROR(__xludf.DUMMYFUNCTION("""COMPUTED_VALUE"""),"Гранат Смородина ")</f>
        <v>Гранат Смородина </v>
      </c>
      <c r="G1028" s="18" t="str">
        <f>IFERROR(__xludf.DUMMYFUNCTION("""COMPUTED_VALUE"""),"Грейпфрутовый Швепс ")</f>
        <v>Грейпфрутовый Швепс </v>
      </c>
      <c r="H1028" s="18" t="str">
        <f>IFERROR(__xludf.DUMMYFUNCTION("""COMPUTED_VALUE"""),"Земляника Драгонфрут ")</f>
        <v>Земляника Драгонфрут </v>
      </c>
      <c r="I1028" s="18" t="str">
        <f>IFERROR(__xludf.DUMMYFUNCTION("""COMPUTED_VALUE"""),"Киви Личи ")</f>
        <v>Киви Личи </v>
      </c>
      <c r="J1028" s="18" t="str">
        <f>IFERROR(__xludf.DUMMYFUNCTION("""COMPUTED_VALUE"""),"Киви Маракуйя Гуава ")</f>
        <v>Киви Маракуйя Гуава </v>
      </c>
      <c r="K1028" s="18" t="str">
        <f>IFERROR(__xludf.DUMMYFUNCTION("""COMPUTED_VALUE"""),"Клубника Банан ")</f>
        <v>Клубника Банан </v>
      </c>
      <c r="L1028" s="18" t="str">
        <f>IFERROR(__xludf.DUMMYFUNCTION("""COMPUTED_VALUE"""),"Клубника Вишня ")</f>
        <v>Клубника Вишня </v>
      </c>
      <c r="M1028" s="18" t="str">
        <f>IFERROR(__xludf.DUMMYFUNCTION("""COMPUTED_VALUE"""),"Клубника Земляника ")</f>
        <v>Клубника Земляника </v>
      </c>
      <c r="N1028" s="18" t="str">
        <f>IFERROR(__xludf.DUMMYFUNCTION("""COMPUTED_VALUE"""),"Клубничный Мохито ")</f>
        <v>Клубничный Мохито </v>
      </c>
      <c r="O1028" s="18" t="str">
        <f>IFERROR(__xludf.DUMMYFUNCTION("""COMPUTED_VALUE"""),"Манго Грейпфрут ")</f>
        <v>Манго Грейпфрут </v>
      </c>
      <c r="P1028" s="18" t="str">
        <f>IFERROR(__xludf.DUMMYFUNCTION("""COMPUTED_VALUE"""),"Манго Персик Личи ")</f>
        <v>Манго Персик Личи </v>
      </c>
      <c r="Q1028" s="18" t="str">
        <f>IFERROR(__xludf.DUMMYFUNCTION("""COMPUTED_VALUE"""),"Персик Бабл Гам ")</f>
        <v>Персик Бабл Гам </v>
      </c>
      <c r="R1028" s="18" t="str">
        <f>IFERROR(__xludf.DUMMYFUNCTION("""COMPUTED_VALUE"""),"Садовые Ягоды ")</f>
        <v>Садовые Ягоды </v>
      </c>
      <c r="S1028" s="18" t="str">
        <f>IFERROR(__xludf.DUMMYFUNCTION("""COMPUTED_VALUE"""),"Скитлс Лимон Лайм 2")</f>
        <v>Скитлс Лимон Лайм 2</v>
      </c>
      <c r="T1028" s="18" t="str">
        <f>IFERROR(__xludf.DUMMYFUNCTION("""COMPUTED_VALUE"""),"Смородина Мармелад 1")</f>
        <v>Смородина Мармелад 1</v>
      </c>
      <c r="U1028" s="18" t="str">
        <f>IFERROR(__xludf.DUMMYFUNCTION("""COMPUTED_VALUE"""),"Темная Вишня 1")</f>
        <v>Темная Вишня 1</v>
      </c>
      <c r="V1028" s="18" t="str">
        <f>IFERROR(__xludf.DUMMYFUNCTION("""COMPUTED_VALUE"""),"Фруктовые Пластинки 1")</f>
        <v>Фруктовые Пластинки 1</v>
      </c>
      <c r="W1028" s="18" t="str">
        <f>IFERROR(__xludf.DUMMYFUNCTION("""COMPUTED_VALUE"""),"Черника Ежевика 1")</f>
        <v>Черника Ежевика 1</v>
      </c>
      <c r="X1028" s="18" t="str">
        <f>IFERROR(__xludf.DUMMYFUNCTION("""COMPUTED_VALUE"""),"Черника Малина 1")</f>
        <v>Черника Малина 1</v>
      </c>
      <c r="Y1028" s="18" t="str">
        <f>IFERROR(__xludf.DUMMYFUNCTION("""COMPUTED_VALUE"""),"Черника Мята 2")</f>
        <v>Черника Мята 2</v>
      </c>
      <c r="Z1028" s="18" t="str">
        <f>IFERROR(__xludf.DUMMYFUNCTION("""COMPUTED_VALUE"""),"Яблоко Виноград 2")</f>
        <v>Яблоко Виноград 2</v>
      </c>
      <c r="AA1028" s="18" t="str">
        <f>IFERROR(__xludf.DUMMYFUNCTION("""COMPUTED_VALUE"""),"Яблоко Малина 4")</f>
        <v>Яблоко Малина 4</v>
      </c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</row>
    <row r="1029">
      <c r="A1029" s="18" t="str">
        <f>IFERROR(__xludf.DUMMYFUNCTION("""COMPUTED_VALUE"""),"Арбуз Малина ")</f>
        <v>Арбуз Малина </v>
      </c>
      <c r="B1029" s="18" t="str">
        <f>IFERROR(__xludf.DUMMYFUNCTION("""COMPUTED_VALUE"""),"Банан Кокос ")</f>
        <v>Банан Кокос </v>
      </c>
      <c r="C1029" s="18" t="str">
        <f>IFERROR(__xludf.DUMMYFUNCTION("""COMPUTED_VALUE"""),"Барбарисовый Энергетик ")</f>
        <v>Барбарисовый Энергетик </v>
      </c>
      <c r="D1029" s="18" t="str">
        <f>IFERROR(__xludf.DUMMYFUNCTION("""COMPUTED_VALUE"""),"Виноградный Энергетик")</f>
        <v>Виноградный Энергетик</v>
      </c>
      <c r="E1029" s="18" t="str">
        <f>IFERROR(__xludf.DUMMYFUNCTION("""COMPUTED_VALUE"""),"Гранат Клубника ")</f>
        <v>Гранат Клубника </v>
      </c>
      <c r="F1029" s="18" t="str">
        <f>IFERROR(__xludf.DUMMYFUNCTION("""COMPUTED_VALUE"""),"Гранат Смородина ")</f>
        <v>Гранат Смородина </v>
      </c>
      <c r="G1029" s="18" t="str">
        <f>IFERROR(__xludf.DUMMYFUNCTION("""COMPUTED_VALUE"""),"Грейпфрутовый Швепс ")</f>
        <v>Грейпфрутовый Швепс </v>
      </c>
      <c r="H1029" s="18" t="str">
        <f>IFERROR(__xludf.DUMMYFUNCTION("""COMPUTED_VALUE"""),"Земляника Драгонфрут ")</f>
        <v>Земляника Драгонфрут </v>
      </c>
      <c r="I1029" s="18" t="str">
        <f>IFERROR(__xludf.DUMMYFUNCTION("""COMPUTED_VALUE"""),"Киви Личи ")</f>
        <v>Киви Личи </v>
      </c>
      <c r="J1029" s="18" t="str">
        <f>IFERROR(__xludf.DUMMYFUNCTION("""COMPUTED_VALUE"""),"Киви Маракуйя Гуава ")</f>
        <v>Киви Маракуйя Гуава </v>
      </c>
      <c r="K1029" s="18" t="str">
        <f>IFERROR(__xludf.DUMMYFUNCTION("""COMPUTED_VALUE"""),"Клубника Банан ")</f>
        <v>Клубника Банан </v>
      </c>
      <c r="L1029" s="18" t="str">
        <f>IFERROR(__xludf.DUMMYFUNCTION("""COMPUTED_VALUE"""),"Клубника Вишня ")</f>
        <v>Клубника Вишня </v>
      </c>
      <c r="M1029" s="18" t="str">
        <f>IFERROR(__xludf.DUMMYFUNCTION("""COMPUTED_VALUE"""),"Клубника Земляника ")</f>
        <v>Клубника Земляника </v>
      </c>
      <c r="N1029" s="18" t="str">
        <f>IFERROR(__xludf.DUMMYFUNCTION("""COMPUTED_VALUE"""),"Клубничный Мохито ")</f>
        <v>Клубничный Мохито </v>
      </c>
      <c r="O1029" s="18" t="str">
        <f>IFERROR(__xludf.DUMMYFUNCTION("""COMPUTED_VALUE"""),"Манго Грейпфрут ")</f>
        <v>Манго Грейпфрут </v>
      </c>
      <c r="P1029" s="18" t="str">
        <f>IFERROR(__xludf.DUMMYFUNCTION("""COMPUTED_VALUE"""),"Манго Персик Личи ")</f>
        <v>Манго Персик Личи </v>
      </c>
      <c r="Q1029" s="18" t="str">
        <f>IFERROR(__xludf.DUMMYFUNCTION("""COMPUTED_VALUE"""),"Персик Бабл Гам ")</f>
        <v>Персик Бабл Гам </v>
      </c>
      <c r="R1029" s="18" t="str">
        <f>IFERROR(__xludf.DUMMYFUNCTION("""COMPUTED_VALUE"""),"Садовые Ягоды ")</f>
        <v>Садовые Ягоды </v>
      </c>
      <c r="S1029" s="18" t="str">
        <f>IFERROR(__xludf.DUMMYFUNCTION("""COMPUTED_VALUE"""),"Скитлс Лимон Лайм 2")</f>
        <v>Скитлс Лимон Лайм 2</v>
      </c>
      <c r="T1029" s="18" t="str">
        <f>IFERROR(__xludf.DUMMYFUNCTION("""COMPUTED_VALUE"""),"Смородина Мармелад 1")</f>
        <v>Смородина Мармелад 1</v>
      </c>
      <c r="U1029" s="18" t="str">
        <f>IFERROR(__xludf.DUMMYFUNCTION("""COMPUTED_VALUE"""),"Темная Вишня 1")</f>
        <v>Темная Вишня 1</v>
      </c>
      <c r="V1029" s="18" t="str">
        <f>IFERROR(__xludf.DUMMYFUNCTION("""COMPUTED_VALUE"""),"Фруктовые Пластинки 1")</f>
        <v>Фруктовые Пластинки 1</v>
      </c>
      <c r="W1029" s="18" t="str">
        <f>IFERROR(__xludf.DUMMYFUNCTION("""COMPUTED_VALUE"""),"Черника Ежевика 1")</f>
        <v>Черника Ежевика 1</v>
      </c>
      <c r="X1029" s="18" t="str">
        <f>IFERROR(__xludf.DUMMYFUNCTION("""COMPUTED_VALUE"""),"Черника Малина 1")</f>
        <v>Черника Малина 1</v>
      </c>
      <c r="Y1029" s="18" t="str">
        <f>IFERROR(__xludf.DUMMYFUNCTION("""COMPUTED_VALUE"""),"Черника Мята 2")</f>
        <v>Черника Мята 2</v>
      </c>
      <c r="Z1029" s="18" t="str">
        <f>IFERROR(__xludf.DUMMYFUNCTION("""COMPUTED_VALUE"""),"Яблоко Виноград 2")</f>
        <v>Яблоко Виноград 2</v>
      </c>
      <c r="AA1029" s="18" t="str">
        <f>IFERROR(__xludf.DUMMYFUNCTION("""COMPUTED_VALUE"""),"Яблоко Малина 4")</f>
        <v>Яблоко Малина 4</v>
      </c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</row>
    <row r="1030">
      <c r="A1030" s="18" t="str">
        <f>IFERROR(__xludf.DUMMYFUNCTION("""COMPUTED_VALUE"""),"Ананас киви")</f>
        <v>Ананас киви</v>
      </c>
      <c r="B1030" s="18" t="str">
        <f>IFERROR(__xludf.DUMMYFUNCTION("""COMPUTED_VALUE"""),"Арбузный смузи")</f>
        <v>Арбузный смузи</v>
      </c>
      <c r="C1030" s="18" t="str">
        <f>IFERROR(__xludf.DUMMYFUNCTION("""COMPUTED_VALUE"""),"Виноградная фанта")</f>
        <v>Виноградная фанта</v>
      </c>
      <c r="D1030" s="18" t="str">
        <f>IFERROR(__xludf.DUMMYFUNCTION("""COMPUTED_VALUE"""),"Вишневый морс")</f>
        <v>Вишневый морс</v>
      </c>
      <c r="E1030" s="18" t="str">
        <f>IFERROR(__xludf.DUMMYFUNCTION("""COMPUTED_VALUE"""),"Гранатовый мармелад")</f>
        <v>Гранатовый мармелад</v>
      </c>
      <c r="F1030" s="18" t="str">
        <f>IFERROR(__xludf.DUMMYFUNCTION("""COMPUTED_VALUE"""),"Грейпфрут киви")</f>
        <v>Грейпфрут киви</v>
      </c>
      <c r="G1030" s="18" t="str">
        <f>IFERROR(__xludf.DUMMYFUNCTION("""COMPUTED_VALUE"""),"Ежевика мята")</f>
        <v>Ежевика мята</v>
      </c>
      <c r="H1030" s="18" t="str">
        <f>IFERROR(__xludf.DUMMYFUNCTION("""COMPUTED_VALUE"""),"Киви манго")</f>
        <v>Киви манго</v>
      </c>
      <c r="I1030" s="18" t="str">
        <f>IFERROR(__xludf.DUMMYFUNCTION("""COMPUTED_VALUE"""),"Клубника манго")</f>
        <v>Клубника манго</v>
      </c>
      <c r="J1030" s="18" t="str">
        <f>IFERROR(__xludf.DUMMYFUNCTION("""COMPUTED_VALUE"""),"черника грейфрут ")</f>
        <v>черника грейфрут </v>
      </c>
      <c r="K1030" s="18" t="str">
        <f>IFERROR(__xludf.DUMMYFUNCTION("""COMPUTED_VALUE"""),"Малина лайм")</f>
        <v>Малина лайм</v>
      </c>
      <c r="L1030" s="18" t="str">
        <f>IFERROR(__xludf.DUMMYFUNCTION("""COMPUTED_VALUE"""),"Манго арбуз ")</f>
        <v>Манго арбуз </v>
      </c>
      <c r="M1030" s="18" t="str">
        <f>IFERROR(__xludf.DUMMYFUNCTION("""COMPUTED_VALUE"""),"Малиновый чай с жасмином")</f>
        <v>Малиновый чай с жасмином</v>
      </c>
      <c r="N1030" s="18" t="str">
        <f>IFERROR(__xludf.DUMMYFUNCTION("""COMPUTED_VALUE"""),"малина  апельсин ")</f>
        <v>малина  апельсин </v>
      </c>
      <c r="O1030" s="18" t="str">
        <f>IFERROR(__xludf.DUMMYFUNCTION("""COMPUTED_VALUE"""),"Манго апельсин")</f>
        <v>Манго апельсин</v>
      </c>
      <c r="P1030" s="18" t="str">
        <f>IFERROR(__xludf.DUMMYFUNCTION("""COMPUTED_VALUE"""),"Ред булл")</f>
        <v>Ред булл</v>
      </c>
      <c r="Q1030" s="18" t="str">
        <f>IFERROR(__xludf.DUMMYFUNCTION("""COMPUTED_VALUE"""),"Спрайт")</f>
        <v>Спрайт</v>
      </c>
      <c r="R1030" s="18" t="str">
        <f>IFERROR(__xludf.DUMMYFUNCTION("""COMPUTED_VALUE"""),"ананас клюква ")</f>
        <v>ананас клюква </v>
      </c>
      <c r="S1030" s="18" t="str">
        <f>IFERROR(__xludf.DUMMYFUNCTION("""COMPUTED_VALUE"""),"Тархун")</f>
        <v>Тархун</v>
      </c>
      <c r="T1030" s="18" t="str">
        <f>IFERROR(__xludf.DUMMYFUNCTION("""COMPUTED_VALUE"""),"алоэ Виноград ")</f>
        <v>алоэ Виноград </v>
      </c>
      <c r="U1030" s="18" t="str">
        <f>IFERROR(__xludf.DUMMYFUNCTION("""COMPUTED_VALUE"""),"Фруктовая жвачка")</f>
        <v>Фруктовая жвачка</v>
      </c>
      <c r="V1030" s="18" t="str">
        <f>IFERROR(__xludf.DUMMYFUNCTION("""COMPUTED_VALUE"""),"Холодная кола")</f>
        <v>Холодная кола</v>
      </c>
      <c r="W1030" s="18" t="str">
        <f>IFERROR(__xludf.DUMMYFUNCTION("""COMPUTED_VALUE"""),"Черная смородина клюква")</f>
        <v>Черная смородина клюква</v>
      </c>
      <c r="X1030" s="18" t="str">
        <f>IFERROR(__xludf.DUMMYFUNCTION("""COMPUTED_VALUE"""),"Черника арбуз")</f>
        <v>Черника арбуз</v>
      </c>
      <c r="Y1030" s="18" t="str">
        <f>IFERROR(__xludf.DUMMYFUNCTION("""COMPUTED_VALUE"""),"Яблоко черника")</f>
        <v>Яблоко черника</v>
      </c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</row>
    <row r="1031">
      <c r="A1031" s="18" t="str">
        <f>IFERROR(__xludf.DUMMYFUNCTION("""COMPUTED_VALUE"""),"0.4")</f>
        <v>0.4</v>
      </c>
      <c r="B1031" s="18" t="str">
        <f>IFERROR(__xludf.DUMMYFUNCTION("""COMPUTED_VALUE"""),"0.6")</f>
        <v>0.6</v>
      </c>
      <c r="C1031" s="18" t="str">
        <f>IFERROR(__xludf.DUMMYFUNCTION("""COMPUTED_VALUE"""),"0.7")</f>
        <v>0.7</v>
      </c>
      <c r="D1031" s="18" t="str">
        <f>IFERROR(__xludf.DUMMYFUNCTION("""COMPUTED_VALUE"""),"0.8")</f>
        <v>0.8</v>
      </c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</row>
    <row r="1032">
      <c r="A1032" s="18" t="str">
        <f>IFERROR(__xludf.DUMMYFUNCTION("""COMPUTED_VALUE"""),"кислая земляника")</f>
        <v>кислая земляника</v>
      </c>
      <c r="B1032" s="18" t="str">
        <f>IFERROR(__xludf.DUMMYFUNCTION("""COMPUTED_VALUE"""),"кислая фанта с черникой")</f>
        <v>кислая фанта с черникой</v>
      </c>
      <c r="C1032" s="18" t="str">
        <f>IFERROR(__xludf.DUMMYFUNCTION("""COMPUTED_VALUE"""),"кислое харибо с колой и черешней")</f>
        <v>кислое харибо с колой и черешней</v>
      </c>
      <c r="D1032" s="18" t="str">
        <f>IFERROR(__xludf.DUMMYFUNCTION("""COMPUTED_VALUE"""),"кислое яблочно клубничная шипучка")</f>
        <v>кислое яблочно клубничная шипучка</v>
      </c>
      <c r="E1032" s="18" t="str">
        <f>IFERROR(__xludf.DUMMYFUNCTION("""COMPUTED_VALUE"""),"кислые желатинки маракуйя ананас")</f>
        <v>кислые желатинки маракуйя ананас</v>
      </c>
      <c r="F1032" s="18" t="str">
        <f>IFERROR(__xludf.DUMMYFUNCTION("""COMPUTED_VALUE"""),"кислые ленточки маракуя манго")</f>
        <v>кислые ленточки маракуя манго</v>
      </c>
      <c r="G1032" s="18" t="str">
        <f>IFERROR(__xludf.DUMMYFUNCTION("""COMPUTED_VALUE"""),"кислые мармеладные ягоды")</f>
        <v>кислые мармеладные ягоды</v>
      </c>
      <c r="H1032" s="18" t="str">
        <f>IFERROR(__xludf.DUMMYFUNCTION("""COMPUTED_VALUE"""),"кислый виноград лайм")</f>
        <v>кислый виноград лайм</v>
      </c>
      <c r="I1032" s="18" t="str">
        <f>IFERROR(__xludf.DUMMYFUNCTION("""COMPUTED_VALUE"""),"кислый грейпфрут с вишней")</f>
        <v>кислый грейпфрут с вишней</v>
      </c>
      <c r="J1032" s="18" t="str">
        <f>IFERROR(__xludf.DUMMYFUNCTION("""COMPUTED_VALUE"""),"кислый леденец виноград киви яблоко")</f>
        <v>кислый леденец виноград киви яблоко</v>
      </c>
      <c r="K1032" s="18" t="str">
        <f>IFERROR(__xludf.DUMMYFUNCTION("""COMPUTED_VALUE"""),"кислый лимонад арбуз лайм малина")</f>
        <v>кислый лимонад арбуз лайм малина</v>
      </c>
      <c r="L1032" s="18" t="str">
        <f>IFERROR(__xludf.DUMMYFUNCTION("""COMPUTED_VALUE"""),"кислый персик клубника")</f>
        <v>кислый персик клубника</v>
      </c>
      <c r="M1032" s="18" t="str">
        <f>IFERROR(__xludf.DUMMYFUNCTION("""COMPUTED_VALUE"""),"кислый яблочно лимонные колечки")</f>
        <v>кислый яблочно лимонные колечки</v>
      </c>
      <c r="N1032" s="18" t="str">
        <f>IFERROR(__xludf.DUMMYFUNCTION("""COMPUTED_VALUE"""),"фанта апельсин с кислой малиной")</f>
        <v>фанта апельсин с кислой малиной</v>
      </c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</row>
    <row r="1033">
      <c r="A1033" s="18" t="str">
        <f>IFERROR(__xludf.DUMMYFUNCTION("""COMPUTED_VALUE"""),"Маракуйя с тропическими нотками")</f>
        <v>Маракуйя с тропическими нотками</v>
      </c>
      <c r="B1033" s="18" t="str">
        <f>IFERROR(__xludf.DUMMYFUNCTION("""COMPUTED_VALUE"""),"Арбузный милкшейк")</f>
        <v>Арбузный милкшейк</v>
      </c>
      <c r="C1033" s="18" t="str">
        <f>IFERROR(__xludf.DUMMYFUNCTION("""COMPUTED_VALUE"""),"Конфеты со вкусом винограда")</f>
        <v>Конфеты со вкусом винограда</v>
      </c>
      <c r="D1033" s="18" t="str">
        <f>IFERROR(__xludf.DUMMYFUNCTION("""COMPUTED_VALUE"""),"Манго с апельсином и послевкусием гуавы")</f>
        <v>Манго с апельсином и послевкусием гуавы</v>
      </c>
      <c r="E1033" s="18" t="str">
        <f>IFERROR(__xludf.DUMMYFUNCTION("""COMPUTED_VALUE"""),"Холодное сочетание мяты и конфет холс")</f>
        <v>Холодное сочетание мяты и конфет холс</v>
      </c>
      <c r="F1033" s="18" t="str">
        <f>IFERROR(__xludf.DUMMYFUNCTION("""COMPUTED_VALUE"""),"Яблочные мармеладные червячки")</f>
        <v>Яблочные мармеладные червячки</v>
      </c>
      <c r="G103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033" s="18" t="str">
        <f>IFERROR(__xludf.DUMMYFUNCTION("""COMPUTED_VALUE"""),"Лимон лайм")</f>
        <v>Лимон лайм</v>
      </c>
      <c r="I1033" s="18" t="str">
        <f>IFERROR(__xludf.DUMMYFUNCTION("""COMPUTED_VALUE"""),"Классика энергетика с кислой малиной")</f>
        <v>Классика энергетика с кислой малиной</v>
      </c>
      <c r="J1033" s="18" t="str">
        <f>IFERROR(__xludf.DUMMYFUNCTION("""COMPUTED_VALUE"""),"Зеленое манго и смородина")</f>
        <v>Зеленое манго и смородина</v>
      </c>
      <c r="K1033" s="18" t="str">
        <f>IFERROR(__xludf.DUMMYFUNCTION("""COMPUTED_VALUE"""),"Дуэт лемонграсса и сладкой малины")</f>
        <v>Дуэт лемонграсса и сладкой малины</v>
      </c>
      <c r="L1033" s="18" t="str">
        <f>IFERROR(__xludf.DUMMYFUNCTION("""COMPUTED_VALUE"""),"Сладкий мармелад из черной смородины")</f>
        <v>Сладкий мармелад из черной смородины</v>
      </c>
      <c r="M1033" s="18" t="str">
        <f>IFERROR(__xludf.DUMMYFUNCTION("""COMPUTED_VALUE"""),"Вишня кола")</f>
        <v>Вишня кола</v>
      </c>
      <c r="N1033" s="18" t="str">
        <f>IFERROR(__xludf.DUMMYFUNCTION("""COMPUTED_VALUE"""),"Малина с кокосом")</f>
        <v>Малина с кокосом</v>
      </c>
      <c r="O1033" s="18" t="str">
        <f>IFERROR(__xludf.DUMMYFUNCTION("""COMPUTED_VALUE"""),"Сладкие конфеты СКИТЛЗ и смородина")</f>
        <v>Сладкие конфеты СКИТЛЗ и смородина</v>
      </c>
      <c r="P1033" s="18" t="str">
        <f>IFERROR(__xludf.DUMMYFUNCTION("""COMPUTED_VALUE"""),"Ежевичный лимонад")</f>
        <v>Ежевичный лимонад</v>
      </c>
      <c r="Q1033" s="18" t="str">
        <f>IFERROR(__xludf.DUMMYFUNCTION("""COMPUTED_VALUE"""),"Дыня кокос")</f>
        <v>Дыня кокос</v>
      </c>
      <c r="R1033" s="18" t="str">
        <f>IFERROR(__xludf.DUMMYFUNCTION("""COMPUTED_VALUE"""),"Земляничный бабл гам")</f>
        <v>Земляничный бабл гам</v>
      </c>
      <c r="S1033" s="18" t="str">
        <f>IFERROR(__xludf.DUMMYFUNCTION("""COMPUTED_VALUE"""),"Лимонные леденцы")</f>
        <v>Лимонные леденцы</v>
      </c>
      <c r="T1033" s="18" t="str">
        <f>IFERROR(__xludf.DUMMYFUNCTION("""COMPUTED_VALUE"""),"Экзотический фрукты")</f>
        <v>Экзотический фрукты</v>
      </c>
      <c r="U1033" s="18" t="str">
        <f>IFERROR(__xludf.DUMMYFUNCTION("""COMPUTED_VALUE"""),"Личи виноград мята")</f>
        <v>Личи виноград мята</v>
      </c>
      <c r="V1033" s="18" t="str">
        <f>IFERROR(__xludf.DUMMYFUNCTION("""COMPUTED_VALUE"""),"Черника малина мята")</f>
        <v>Черника малина мята</v>
      </c>
      <c r="W1033" s="18" t="str">
        <f>IFERROR(__xludf.DUMMYFUNCTION("""COMPUTED_VALUE"""),"Абрикосовый йогурт")</f>
        <v>Абрикосовый йогурт</v>
      </c>
      <c r="X1033" s="18" t="str">
        <f>IFERROR(__xludf.DUMMYFUNCTION("""COMPUTED_VALUE"""),"Арбуз лед")</f>
        <v>Арбуз лед</v>
      </c>
      <c r="Y1033" s="18" t="str">
        <f>IFERROR(__xludf.DUMMYFUNCTION("""COMPUTED_VALUE"""),"Банан клубника лед")</f>
        <v>Банан клубника лед</v>
      </c>
      <c r="Z1033" s="18" t="str">
        <f>IFERROR(__xludf.DUMMYFUNCTION("""COMPUTED_VALUE"""),"Арбузное мороженное")</f>
        <v>Арбузное мороженное</v>
      </c>
      <c r="AA1033" s="18" t="str">
        <f>IFERROR(__xludf.DUMMYFUNCTION("""COMPUTED_VALUE"""),"Клубника малина жвачка")</f>
        <v>Клубника малина жвачка</v>
      </c>
      <c r="AB1033" s="18" t="str">
        <f>IFERROR(__xludf.DUMMYFUNCTION("""COMPUTED_VALUE"""),"Клубничное мороженное")</f>
        <v>Клубничное мороженное</v>
      </c>
      <c r="AC1033" s="18" t="str">
        <f>IFERROR(__xludf.DUMMYFUNCTION("""COMPUTED_VALUE"""),"Кола сода лед")</f>
        <v>Кола сода лед</v>
      </c>
      <c r="AD1033" s="18" t="str">
        <f>IFERROR(__xludf.DUMMYFUNCTION("""COMPUTED_VALUE"""),"Банановый милкшейк")</f>
        <v>Банановый милкшейк</v>
      </c>
      <c r="AE1033" s="18" t="str">
        <f>IFERROR(__xludf.DUMMYFUNCTION("""COMPUTED_VALUE"""),"Микс ягод лед")</f>
        <v>Микс ягод лед</v>
      </c>
      <c r="AF1033" s="18" t="str">
        <f>IFERROR(__xludf.DUMMYFUNCTION("""COMPUTED_VALUE"""),"Брусничный морс")</f>
        <v>Брусничный морс</v>
      </c>
      <c r="AG1033" s="18" t="str">
        <f>IFERROR(__xludf.DUMMYFUNCTION("""COMPUTED_VALUE"""),"Яблочный лимонад")</f>
        <v>Яблочный лимонад</v>
      </c>
      <c r="AH1033" s="18" t="str">
        <f>IFERROR(__xludf.DUMMYFUNCTION("""COMPUTED_VALUE"""),"Лесные ягоды")</f>
        <v>Лесные ягоды</v>
      </c>
      <c r="AI1033" s="18" t="str">
        <f>IFERROR(__xludf.DUMMYFUNCTION("""COMPUTED_VALUE"""),"Смородиновый лимонад")</f>
        <v>Смородиновый лимонад</v>
      </c>
      <c r="AJ1033" s="18" t="str">
        <f>IFERROR(__xludf.DUMMYFUNCTION("""COMPUTED_VALUE"""),"Вишня лайм лед")</f>
        <v>Вишня лайм лед</v>
      </c>
      <c r="AK1033" s="18" t="str">
        <f>IFERROR(__xludf.DUMMYFUNCTION("""COMPUTED_VALUE"""),"Лист виноград мята энергетик")</f>
        <v>Лист виноград мята энергетик</v>
      </c>
      <c r="AL1033" s="18" t="str">
        <f>IFERROR(__xludf.DUMMYFUNCTION("""COMPUTED_VALUE"""),"Двойное яблоко лед")</f>
        <v>Двойное яблоко лед</v>
      </c>
      <c r="AM1033" s="18" t="str">
        <f>IFERROR(__xludf.DUMMYFUNCTION("""COMPUTED_VALUE"""),"Смородиновый холс")</f>
        <v>Смородиновый холс</v>
      </c>
      <c r="AN1033" s="18" t="str">
        <f>IFERROR(__xludf.DUMMYFUNCTION("""COMPUTED_VALUE"""),"Клубничное шампанское")</f>
        <v>Клубничное шампанское</v>
      </c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</row>
    <row r="1034">
      <c r="A1034" s="18" t="str">
        <f>IFERROR(__xludf.DUMMYFUNCTION("""COMPUTED_VALUE"""),"Ягодный микс")</f>
        <v>Ягодный микс</v>
      </c>
      <c r="B1034" s="18" t="str">
        <f>IFERROR(__xludf.DUMMYFUNCTION("""COMPUTED_VALUE"""),"Энергетик малина")</f>
        <v>Энергетик малина</v>
      </c>
      <c r="C1034" s="18" t="str">
        <f>IFERROR(__xludf.DUMMYFUNCTION("""COMPUTED_VALUE"""),"Клубника арбуз")</f>
        <v>Клубника арбуз</v>
      </c>
      <c r="D1034" s="18" t="str">
        <f>IFERROR(__xludf.DUMMYFUNCTION("""COMPUTED_VALUE"""),"Ежевика малина")</f>
        <v>Ежевика малина</v>
      </c>
      <c r="E1034" s="18" t="str">
        <f>IFERROR(__xludf.DUMMYFUNCTION("""COMPUTED_VALUE"""),"Голубая малина виноград")</f>
        <v>Голубая малина виноград</v>
      </c>
      <c r="F1034" s="18" t="str">
        <f>IFERROR(__xludf.DUMMYFUNCTION("""COMPUTED_VALUE"""),"Вишня яблоко")</f>
        <v>Вишня яблоко</v>
      </c>
      <c r="G1034" s="18" t="str">
        <f>IFERROR(__xludf.DUMMYFUNCTION("""COMPUTED_VALUE"""),"Виноград лёд")</f>
        <v>Виноград лёд</v>
      </c>
      <c r="H1034" s="18" t="str">
        <f>IFERROR(__xludf.DUMMYFUNCTION("""COMPUTED_VALUE"""),"Бабл гам")</f>
        <v>Бабл гам</v>
      </c>
      <c r="I1034" s="18" t="str">
        <f>IFERROR(__xludf.DUMMYFUNCTION("""COMPUTED_VALUE"""),"Энергетик лайм")</f>
        <v>Энергетик лайм</v>
      </c>
      <c r="J1034" s="18" t="str">
        <f>IFERROR(__xludf.DUMMYFUNCTION("""COMPUTED_VALUE"""),"Черника смородина айс")</f>
        <v>Черника смородина айс</v>
      </c>
      <c r="K1034" s="18" t="str">
        <f>IFERROR(__xludf.DUMMYFUNCTION("""COMPUTED_VALUE"""),"Мохито клубничный лёд")</f>
        <v>Мохито клубничный лёд</v>
      </c>
      <c r="L1034" s="18" t="str">
        <f>IFERROR(__xludf.DUMMYFUNCTION("""COMPUTED_VALUE"""),"Черная вишня лёд")</f>
        <v>Черная вишня лёд</v>
      </c>
      <c r="M1034" s="18" t="str">
        <f>IFERROR(__xludf.DUMMYFUNCTION("""COMPUTED_VALUE"""),"Ананас кокос лёд")</f>
        <v>Ананас кокос лёд</v>
      </c>
      <c r="N1034" s="18" t="str">
        <f>IFERROR(__xludf.DUMMYFUNCTION("""COMPUTED_VALUE"""),"Киви лёд")</f>
        <v>Киви лёд</v>
      </c>
      <c r="O1034" s="18" t="str">
        <f>IFERROR(__xludf.DUMMYFUNCTION("""COMPUTED_VALUE"""),"Кислая клюква лёд")</f>
        <v>Кислая клюква лёд</v>
      </c>
      <c r="P1034" s="18" t="str">
        <f>IFERROR(__xludf.DUMMYFUNCTION("""COMPUTED_VALUE"""),"Кислый скитлс лёд")</f>
        <v>Кислый скитлс лёд</v>
      </c>
      <c r="Q1034" s="18" t="str">
        <f>IFERROR(__xludf.DUMMYFUNCTION("""COMPUTED_VALUE"""),"Клубника черника лёд")</f>
        <v>Клубника черника лёд</v>
      </c>
      <c r="R1034" s="18" t="str">
        <f>IFERROR(__xludf.DUMMYFUNCTION("""COMPUTED_VALUE"""),"Малина смородина лёд")</f>
        <v>Малина смородина лёд</v>
      </c>
      <c r="S1034" s="18" t="str">
        <f>IFERROR(__xludf.DUMMYFUNCTION("""COMPUTED_VALUE"""),"Манго лёд")</f>
        <v>Манго лёд</v>
      </c>
      <c r="T1034" s="18" t="str">
        <f>IFERROR(__xludf.DUMMYFUNCTION("""COMPUTED_VALUE"""),"Малина вишня лёд")</f>
        <v>Малина вишня лёд</v>
      </c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</row>
    <row r="1035">
      <c r="A1035" s="18" t="str">
        <f>IFERROR(__xludf.DUMMYFUNCTION("""COMPUTED_VALUE"""),"Арбуз Малина ")</f>
        <v>Арбуз Малина </v>
      </c>
      <c r="B1035" s="18" t="str">
        <f>IFERROR(__xludf.DUMMYFUNCTION("""COMPUTED_VALUE"""),"Банан Кокос ")</f>
        <v>Банан Кокос </v>
      </c>
      <c r="C1035" s="18" t="str">
        <f>IFERROR(__xludf.DUMMYFUNCTION("""COMPUTED_VALUE"""),"Барбарисовый Энергетик ")</f>
        <v>Барбарисовый Энергетик </v>
      </c>
      <c r="D1035" s="18" t="str">
        <f>IFERROR(__xludf.DUMMYFUNCTION("""COMPUTED_VALUE"""),"Виноградный Энергетик")</f>
        <v>Виноградный Энергетик</v>
      </c>
      <c r="E1035" s="18" t="str">
        <f>IFERROR(__xludf.DUMMYFUNCTION("""COMPUTED_VALUE"""),"Гранат Клубника ")</f>
        <v>Гранат Клубника </v>
      </c>
      <c r="F1035" s="18" t="str">
        <f>IFERROR(__xludf.DUMMYFUNCTION("""COMPUTED_VALUE"""),"Гранат Смородина ")</f>
        <v>Гранат Смородина </v>
      </c>
      <c r="G1035" s="18" t="str">
        <f>IFERROR(__xludf.DUMMYFUNCTION("""COMPUTED_VALUE"""),"Грейпфрутовый Швепс ")</f>
        <v>Грейпфрутовый Швепс </v>
      </c>
      <c r="H1035" s="18" t="str">
        <f>IFERROR(__xludf.DUMMYFUNCTION("""COMPUTED_VALUE"""),"Земляника Драгонфрут ")</f>
        <v>Земляника Драгонфрут </v>
      </c>
      <c r="I1035" s="18" t="str">
        <f>IFERROR(__xludf.DUMMYFUNCTION("""COMPUTED_VALUE"""),"Киви Личи ")</f>
        <v>Киви Личи </v>
      </c>
      <c r="J1035" s="18" t="str">
        <f>IFERROR(__xludf.DUMMYFUNCTION("""COMPUTED_VALUE"""),"Киви Маракуйя Гуава ")</f>
        <v>Киви Маракуйя Гуава </v>
      </c>
      <c r="K1035" s="18" t="str">
        <f>IFERROR(__xludf.DUMMYFUNCTION("""COMPUTED_VALUE"""),"Клубника Банан ")</f>
        <v>Клубника Банан </v>
      </c>
      <c r="L1035" s="18" t="str">
        <f>IFERROR(__xludf.DUMMYFUNCTION("""COMPUTED_VALUE"""),"Клубника Вишня ")</f>
        <v>Клубника Вишня </v>
      </c>
      <c r="M1035" s="18" t="str">
        <f>IFERROR(__xludf.DUMMYFUNCTION("""COMPUTED_VALUE"""),"Клубника Земляника ")</f>
        <v>Клубника Земляника </v>
      </c>
      <c r="N1035" s="18" t="str">
        <f>IFERROR(__xludf.DUMMYFUNCTION("""COMPUTED_VALUE"""),"Клубничный Мохито ")</f>
        <v>Клубничный Мохито </v>
      </c>
      <c r="O1035" s="18" t="str">
        <f>IFERROR(__xludf.DUMMYFUNCTION("""COMPUTED_VALUE"""),"Манго Грейпфрут ")</f>
        <v>Манго Грейпфрут </v>
      </c>
      <c r="P1035" s="18" t="str">
        <f>IFERROR(__xludf.DUMMYFUNCTION("""COMPUTED_VALUE"""),"Манго Персик Личи ")</f>
        <v>Манго Персик Личи </v>
      </c>
      <c r="Q1035" s="18" t="str">
        <f>IFERROR(__xludf.DUMMYFUNCTION("""COMPUTED_VALUE"""),"Персик Бабл Гам ")</f>
        <v>Персик Бабл Гам </v>
      </c>
      <c r="R1035" s="18" t="str">
        <f>IFERROR(__xludf.DUMMYFUNCTION("""COMPUTED_VALUE"""),"Садовые Ягоды ")</f>
        <v>Садовые Ягоды </v>
      </c>
      <c r="S1035" s="18" t="str">
        <f>IFERROR(__xludf.DUMMYFUNCTION("""COMPUTED_VALUE"""),"Скитлс Лимон Лайм 2")</f>
        <v>Скитлс Лимон Лайм 2</v>
      </c>
      <c r="T1035" s="18" t="str">
        <f>IFERROR(__xludf.DUMMYFUNCTION("""COMPUTED_VALUE"""),"Смородина Мармелад 1")</f>
        <v>Смородина Мармелад 1</v>
      </c>
      <c r="U1035" s="18" t="str">
        <f>IFERROR(__xludf.DUMMYFUNCTION("""COMPUTED_VALUE"""),"Темная Вишня 1")</f>
        <v>Темная Вишня 1</v>
      </c>
      <c r="V1035" s="18" t="str">
        <f>IFERROR(__xludf.DUMMYFUNCTION("""COMPUTED_VALUE"""),"Фруктовые Пластинки 1")</f>
        <v>Фруктовые Пластинки 1</v>
      </c>
      <c r="W1035" s="18" t="str">
        <f>IFERROR(__xludf.DUMMYFUNCTION("""COMPUTED_VALUE"""),"Черника Ежевика 1")</f>
        <v>Черника Ежевика 1</v>
      </c>
      <c r="X1035" s="18" t="str">
        <f>IFERROR(__xludf.DUMMYFUNCTION("""COMPUTED_VALUE"""),"Черника Малина 1")</f>
        <v>Черника Малина 1</v>
      </c>
      <c r="Y1035" s="18" t="str">
        <f>IFERROR(__xludf.DUMMYFUNCTION("""COMPUTED_VALUE"""),"Черника Мята 2")</f>
        <v>Черника Мята 2</v>
      </c>
      <c r="Z1035" s="18" t="str">
        <f>IFERROR(__xludf.DUMMYFUNCTION("""COMPUTED_VALUE"""),"Яблоко Виноград 2")</f>
        <v>Яблоко Виноград 2</v>
      </c>
      <c r="AA1035" s="18" t="str">
        <f>IFERROR(__xludf.DUMMYFUNCTION("""COMPUTED_VALUE"""),"Яблоко Малина 4")</f>
        <v>Яблоко Малина 4</v>
      </c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</row>
    <row r="1036">
      <c r="A1036" s="18" t="str">
        <f>IFERROR(__xludf.DUMMYFUNCTION("""COMPUTED_VALUE"""),"Кислый малиново-грейпфрутовый швепс")</f>
        <v>Кислый малиново-грейпфрутовый швепс</v>
      </c>
      <c r="B1036" s="18" t="str">
        <f>IFERROR(__xludf.DUMMYFUNCTION("""COMPUTED_VALUE"""),"Ананас апельсин")</f>
        <v>Ананас апельсин</v>
      </c>
      <c r="C1036" s="18" t="str">
        <f>IFERROR(__xludf.DUMMYFUNCTION("""COMPUTED_VALUE"""),"Пинаколада")</f>
        <v>Пинаколада</v>
      </c>
      <c r="D1036" s="18" t="str">
        <f>IFERROR(__xludf.DUMMYFUNCTION("""COMPUTED_VALUE"""),"Мятный бабл гам")</f>
        <v>Мятный бабл гам</v>
      </c>
      <c r="E1036" s="18" t="str">
        <f>IFERROR(__xludf.DUMMYFUNCTION("""COMPUTED_VALUE"""),"Мянго драгонфрут")</f>
        <v>Мянго драгонфрут</v>
      </c>
      <c r="F1036" s="18" t="str">
        <f>IFERROR(__xludf.DUMMYFUNCTION("""COMPUTED_VALUE"""),"Клубничная фанта")</f>
        <v>Клубничная фанта</v>
      </c>
      <c r="G1036" s="18" t="str">
        <f>IFERROR(__xludf.DUMMYFUNCTION("""COMPUTED_VALUE"""),"Клубничная арбуз")</f>
        <v>Клубничная арбуз</v>
      </c>
      <c r="H1036" s="18" t="str">
        <f>IFERROR(__xludf.DUMMYFUNCTION("""COMPUTED_VALUE"""),"Кислый скитлс")</f>
        <v>Кислый скитлс</v>
      </c>
      <c r="I1036" s="18" t="str">
        <f>IFERROR(__xludf.DUMMYFUNCTION("""COMPUTED_VALUE"""),"Кислый лайм арбуз")</f>
        <v>Кислый лайм арбуз</v>
      </c>
      <c r="J1036" s="18" t="str">
        <f>IFERROR(__xludf.DUMMYFUNCTION("""COMPUTED_VALUE"""),"Тропический банан")</f>
        <v>Тропический банан</v>
      </c>
      <c r="K1036" s="18" t="str">
        <f>IFERROR(__xludf.DUMMYFUNCTION("""COMPUTED_VALUE"""),"Яблочный энергетик")</f>
        <v>Яблочный энергетик</v>
      </c>
      <c r="L1036" s="18" t="str">
        <f>IFERROR(__xludf.DUMMYFUNCTION("""COMPUTED_VALUE"""),"Барбарисовый лимонад")</f>
        <v>Барбарисовый лимонад</v>
      </c>
      <c r="M1036" s="18" t="str">
        <f>IFERROR(__xludf.DUMMYFUNCTION("""COMPUTED_VALUE"""),"Лимонад виноград вишня")</f>
        <v>Лимонад виноград вишня</v>
      </c>
      <c r="N1036" s="18" t="str">
        <f>IFERROR(__xludf.DUMMYFUNCTION("""COMPUTED_VALUE"""),"Розовый лимонад")</f>
        <v>Розовый лимонад</v>
      </c>
      <c r="O1036" s="18" t="str">
        <f>IFERROR(__xludf.DUMMYFUNCTION("""COMPUTED_VALUE"""),"Двойной манго")</f>
        <v>Двойной манго</v>
      </c>
      <c r="P1036" s="18" t="str">
        <f>IFERROR(__xludf.DUMMYFUNCTION("""COMPUTED_VALUE"""),"Лесные ягоды ")</f>
        <v>Лесные ягоды </v>
      </c>
      <c r="Q1036" s="18" t="str">
        <f>IFERROR(__xludf.DUMMYFUNCTION("""COMPUTED_VALUE"""),"Ежевика малина ")</f>
        <v>Ежевика малина </v>
      </c>
      <c r="R1036" s="18" t="str">
        <f>IFERROR(__xludf.DUMMYFUNCTION("""COMPUTED_VALUE"""),"Смородиновый лимонад")</f>
        <v>Смородиновый лимонад</v>
      </c>
      <c r="S1036" s="18" t="str">
        <f>IFERROR(__xludf.DUMMYFUNCTION("""COMPUTED_VALUE"""),"Кола вишня")</f>
        <v>Кола вишня</v>
      </c>
      <c r="T1036" s="18" t="str">
        <f>IFERROR(__xludf.DUMMYFUNCTION("""COMPUTED_VALUE"""),"Манго арбуз")</f>
        <v>Манго арбуз</v>
      </c>
      <c r="U1036" s="18" t="str">
        <f>IFERROR(__xludf.DUMMYFUNCTION("""COMPUTED_VALUE"""),"Алоэ виноград")</f>
        <v>Алоэ виноград</v>
      </c>
      <c r="V1036" s="18" t="str">
        <f>IFERROR(__xludf.DUMMYFUNCTION("""COMPUTED_VALUE"""),"Банан клубника")</f>
        <v>Банан клубника</v>
      </c>
      <c r="W1036" s="18" t="str">
        <f>IFERROR(__xludf.DUMMYFUNCTION("""COMPUTED_VALUE"""),"Малиновый мармелад")</f>
        <v>Малиновый мармелад</v>
      </c>
      <c r="X1036" s="18" t="str">
        <f>IFERROR(__xludf.DUMMYFUNCTION("""COMPUTED_VALUE"""),"Клубника киви")</f>
        <v>Клубника киви</v>
      </c>
      <c r="Y1036" s="18" t="str">
        <f>IFERROR(__xludf.DUMMYFUNCTION("""COMPUTED_VALUE"""),"Клюква лайм")</f>
        <v>Клюква лайм</v>
      </c>
      <c r="Z1036" s="18" t="str">
        <f>IFERROR(__xludf.DUMMYFUNCTION("""COMPUTED_VALUE"""),"Гуава ананас")</f>
        <v>Гуава ананас</v>
      </c>
      <c r="AA1036" s="18" t="str">
        <f>IFERROR(__xludf.DUMMYFUNCTION("""COMPUTED_VALUE"""),"Морс")</f>
        <v>Морс</v>
      </c>
      <c r="AB1036" s="18" t="str">
        <f>IFERROR(__xludf.DUMMYFUNCTION("""COMPUTED_VALUE"""),"Красный апельсин")</f>
        <v>Красный апельсин</v>
      </c>
      <c r="AC1036" s="18" t="str">
        <f>IFERROR(__xludf.DUMMYFUNCTION("""COMPUTED_VALUE"""),"Арбузная жвачка")</f>
        <v>Арбузная жвачка</v>
      </c>
      <c r="AD1036" s="18" t="str">
        <f>IFERROR(__xludf.DUMMYFUNCTION("""COMPUTED_VALUE"""),"Смородина Виноград")</f>
        <v>Смородина Виноград</v>
      </c>
      <c r="AE1036" s="18" t="str">
        <f>IFERROR(__xludf.DUMMYFUNCTION("""COMPUTED_VALUE"""),"Гранатовая Мармелад")</f>
        <v>Гранатовая Мармелад</v>
      </c>
      <c r="AF1036" s="18" t="str">
        <f>IFERROR(__xludf.DUMMYFUNCTION("""COMPUTED_VALUE"""),"Яблоко Киви")</f>
        <v>Яблоко Киви</v>
      </c>
      <c r="AG1036" s="18" t="str">
        <f>IFERROR(__xludf.DUMMYFUNCTION("""COMPUTED_VALUE"""),"Клубника Ежевика")</f>
        <v>Клубника Ежевика</v>
      </c>
      <c r="AH1036" s="18" t="str">
        <f>IFERROR(__xludf.DUMMYFUNCTION("""COMPUTED_VALUE"""),"Клубничный Коктейль")</f>
        <v>Клубничный Коктейль</v>
      </c>
      <c r="AI1036" s="18" t="str">
        <f>IFERROR(__xludf.DUMMYFUNCTION("""COMPUTED_VALUE"""),"Клюква Земляника ")</f>
        <v>Клюква Земляника </v>
      </c>
      <c r="AJ1036" s="18" t="str">
        <f>IFERROR(__xludf.DUMMYFUNCTION("""COMPUTED_VALUE"""),"Какос Дыня")</f>
        <v>Какос Дыня</v>
      </c>
      <c r="AK1036" s="18" t="str">
        <f>IFERROR(__xludf.DUMMYFUNCTION("""COMPUTED_VALUE"""),"Маракуйя мандарин")</f>
        <v>Маракуйя мандарин</v>
      </c>
      <c r="AL1036" s="18" t="str">
        <f>IFERROR(__xludf.DUMMYFUNCTION("""COMPUTED_VALUE"""),"Персик кактус")</f>
        <v>Персик кактус</v>
      </c>
      <c r="AM1036" s="18" t="str">
        <f>IFERROR(__xludf.DUMMYFUNCTION("""COMPUTED_VALUE"""),"Спрайт")</f>
        <v>Спрайт</v>
      </c>
      <c r="AN1036" s="18" t="str">
        <f>IFERROR(__xludf.DUMMYFUNCTION("""COMPUTED_VALUE"""),"Черничная фанта")</f>
        <v>Черничная фанта</v>
      </c>
      <c r="AO1036" s="18" t="str">
        <f>IFERROR(__xludf.DUMMYFUNCTION("""COMPUTED_VALUE"""),"Ягодная жвачка")</f>
        <v>Ягодная жвачка</v>
      </c>
      <c r="AP1036" s="18" t="str">
        <f>IFERROR(__xludf.DUMMYFUNCTION("""COMPUTED_VALUE"""),"Ягодный энергетик")</f>
        <v>Ягодный энергетик</v>
      </c>
      <c r="AQ1036" s="18" t="str">
        <f>IFERROR(__xludf.DUMMYFUNCTION("""COMPUTED_VALUE"""),"Ягодный пунш ")</f>
        <v>Ягодный пунш </v>
      </c>
      <c r="AR1036" s="18" t="str">
        <f>IFERROR(__xludf.DUMMYFUNCTION("""COMPUTED_VALUE"""),"Виноградный холс")</f>
        <v>Виноградный холс</v>
      </c>
      <c r="AS1036" s="18" t="str">
        <f>IFERROR(__xludf.DUMMYFUNCTION("""COMPUTED_VALUE"""),"Грейпфрут смородина")</f>
        <v>Грейпфрут смородина</v>
      </c>
      <c r="AT1036" s="18" t="str">
        <f>IFERROR(__xludf.DUMMYFUNCTION("""COMPUTED_VALUE"""),"Дыня персик")</f>
        <v>Дыня персик</v>
      </c>
      <c r="AU1036" s="18" t="str">
        <f>IFERROR(__xludf.DUMMYFUNCTION("""COMPUTED_VALUE"""),"Земляника виноград")</f>
        <v>Земляника виноград</v>
      </c>
      <c r="AV1036" s="18" t="str">
        <f>IFERROR(__xludf.DUMMYFUNCTION("""COMPUTED_VALUE"""),"Киви маракуйя гуава")</f>
        <v>Киви маракуйя гуава</v>
      </c>
      <c r="AW1036" s="18" t="str">
        <f>IFERROR(__xludf.DUMMYFUNCTION("""COMPUTED_VALUE"""),"Кислые вишнёвые червячки")</f>
        <v>Кислые вишнёвые червячки</v>
      </c>
      <c r="AX1036" s="18" t="str">
        <f>IFERROR(__xludf.DUMMYFUNCTION("""COMPUTED_VALUE"""),"Кислые чернично-малиновое червячки")</f>
        <v>Кислые чернично-малиновое червячки</v>
      </c>
    </row>
    <row r="1037">
      <c r="A1037" s="18" t="str">
        <f>IFERROR(__xludf.DUMMYFUNCTION("""COMPUTED_VALUE"""),"Ягодный микс")</f>
        <v>Ягодный микс</v>
      </c>
      <c r="B1037" s="18" t="str">
        <f>IFERROR(__xludf.DUMMYFUNCTION("""COMPUTED_VALUE"""),"Энергетик малина")</f>
        <v>Энергетик малина</v>
      </c>
      <c r="C1037" s="18" t="str">
        <f>IFERROR(__xludf.DUMMYFUNCTION("""COMPUTED_VALUE"""),"Клубника арбуз")</f>
        <v>Клубника арбуз</v>
      </c>
      <c r="D1037" s="18" t="str">
        <f>IFERROR(__xludf.DUMMYFUNCTION("""COMPUTED_VALUE"""),"Ежевика малина")</f>
        <v>Ежевика малина</v>
      </c>
      <c r="E1037" s="18" t="str">
        <f>IFERROR(__xludf.DUMMYFUNCTION("""COMPUTED_VALUE"""),"Голубая малина виноград")</f>
        <v>Голубая малина виноград</v>
      </c>
      <c r="F1037" s="18" t="str">
        <f>IFERROR(__xludf.DUMMYFUNCTION("""COMPUTED_VALUE"""),"Вишня яблоко")</f>
        <v>Вишня яблоко</v>
      </c>
      <c r="G1037" s="18" t="str">
        <f>IFERROR(__xludf.DUMMYFUNCTION("""COMPUTED_VALUE"""),"Виноград лёд")</f>
        <v>Виноград лёд</v>
      </c>
      <c r="H1037" s="18" t="str">
        <f>IFERROR(__xludf.DUMMYFUNCTION("""COMPUTED_VALUE"""),"Бабл гам")</f>
        <v>Бабл гам</v>
      </c>
      <c r="I1037" s="18" t="str">
        <f>IFERROR(__xludf.DUMMYFUNCTION("""COMPUTED_VALUE"""),"Энергетик лайм")</f>
        <v>Энергетик лайм</v>
      </c>
      <c r="J1037" s="18" t="str">
        <f>IFERROR(__xludf.DUMMYFUNCTION("""COMPUTED_VALUE"""),"Черника смородина айс")</f>
        <v>Черника смородина айс</v>
      </c>
      <c r="K1037" s="18" t="str">
        <f>IFERROR(__xludf.DUMMYFUNCTION("""COMPUTED_VALUE"""),"Мохито клубничный лёд")</f>
        <v>Мохито клубничный лёд</v>
      </c>
      <c r="L1037" s="18" t="str">
        <f>IFERROR(__xludf.DUMMYFUNCTION("""COMPUTED_VALUE"""),"Черная вишня лёд")</f>
        <v>Черная вишня лёд</v>
      </c>
      <c r="M1037" s="18" t="str">
        <f>IFERROR(__xludf.DUMMYFUNCTION("""COMPUTED_VALUE"""),"Ананас кокос лёд")</f>
        <v>Ананас кокос лёд</v>
      </c>
      <c r="N1037" s="18" t="str">
        <f>IFERROR(__xludf.DUMMYFUNCTION("""COMPUTED_VALUE"""),"Киви лёд")</f>
        <v>Киви лёд</v>
      </c>
      <c r="O1037" s="18" t="str">
        <f>IFERROR(__xludf.DUMMYFUNCTION("""COMPUTED_VALUE"""),"Кислая клюква лёд")</f>
        <v>Кислая клюква лёд</v>
      </c>
      <c r="P1037" s="18" t="str">
        <f>IFERROR(__xludf.DUMMYFUNCTION("""COMPUTED_VALUE"""),"Кислый скитлс лёд")</f>
        <v>Кислый скитлс лёд</v>
      </c>
      <c r="Q1037" s="18" t="str">
        <f>IFERROR(__xludf.DUMMYFUNCTION("""COMPUTED_VALUE"""),"Клубника черника лёд")</f>
        <v>Клубника черника лёд</v>
      </c>
      <c r="R1037" s="18" t="str">
        <f>IFERROR(__xludf.DUMMYFUNCTION("""COMPUTED_VALUE"""),"Малина смородина лёд")</f>
        <v>Малина смородина лёд</v>
      </c>
      <c r="S1037" s="18" t="str">
        <f>IFERROR(__xludf.DUMMYFUNCTION("""COMPUTED_VALUE"""),"Манго лёд")</f>
        <v>Манго лёд</v>
      </c>
      <c r="T1037" s="18" t="str">
        <f>IFERROR(__xludf.DUMMYFUNCTION("""COMPUTED_VALUE"""),"Малина вишня лёд")</f>
        <v>Малина вишня лёд</v>
      </c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</row>
    <row r="1038">
      <c r="A1038" s="18" t="str">
        <f>IFERROR(__xludf.DUMMYFUNCTION("""COMPUTED_VALUE"""),"Ягодный микс")</f>
        <v>Ягодный микс</v>
      </c>
      <c r="B1038" s="18" t="str">
        <f>IFERROR(__xludf.DUMMYFUNCTION("""COMPUTED_VALUE"""),"Энергетик малина")</f>
        <v>Энергетик малина</v>
      </c>
      <c r="C1038" s="18" t="str">
        <f>IFERROR(__xludf.DUMMYFUNCTION("""COMPUTED_VALUE"""),"Клубника арбуз")</f>
        <v>Клубника арбуз</v>
      </c>
      <c r="D1038" s="18" t="str">
        <f>IFERROR(__xludf.DUMMYFUNCTION("""COMPUTED_VALUE"""),"Ежевика малина")</f>
        <v>Ежевика малина</v>
      </c>
      <c r="E1038" s="18" t="str">
        <f>IFERROR(__xludf.DUMMYFUNCTION("""COMPUTED_VALUE"""),"Голубая малина виноград")</f>
        <v>Голубая малина виноград</v>
      </c>
      <c r="F1038" s="18" t="str">
        <f>IFERROR(__xludf.DUMMYFUNCTION("""COMPUTED_VALUE"""),"Вишня яблоко")</f>
        <v>Вишня яблоко</v>
      </c>
      <c r="G1038" s="18" t="str">
        <f>IFERROR(__xludf.DUMMYFUNCTION("""COMPUTED_VALUE"""),"Виноград лёд")</f>
        <v>Виноград лёд</v>
      </c>
      <c r="H1038" s="18" t="str">
        <f>IFERROR(__xludf.DUMMYFUNCTION("""COMPUTED_VALUE"""),"Бабл гам")</f>
        <v>Бабл гам</v>
      </c>
      <c r="I1038" s="18" t="str">
        <f>IFERROR(__xludf.DUMMYFUNCTION("""COMPUTED_VALUE"""),"Энергетик лайм")</f>
        <v>Энергетик лайм</v>
      </c>
      <c r="J1038" s="18" t="str">
        <f>IFERROR(__xludf.DUMMYFUNCTION("""COMPUTED_VALUE"""),"Черника смородина айс")</f>
        <v>Черника смородина айс</v>
      </c>
      <c r="K1038" s="18" t="str">
        <f>IFERROR(__xludf.DUMMYFUNCTION("""COMPUTED_VALUE"""),"Мохито клубничный лёд")</f>
        <v>Мохито клубничный лёд</v>
      </c>
      <c r="L1038" s="18" t="str">
        <f>IFERROR(__xludf.DUMMYFUNCTION("""COMPUTED_VALUE"""),"Черная вишня лёд")</f>
        <v>Черная вишня лёд</v>
      </c>
      <c r="M1038" s="18" t="str">
        <f>IFERROR(__xludf.DUMMYFUNCTION("""COMPUTED_VALUE"""),"Ананас кокос лёд")</f>
        <v>Ананас кокос лёд</v>
      </c>
      <c r="N1038" s="18" t="str">
        <f>IFERROR(__xludf.DUMMYFUNCTION("""COMPUTED_VALUE"""),"Киви лёд")</f>
        <v>Киви лёд</v>
      </c>
      <c r="O1038" s="18" t="str">
        <f>IFERROR(__xludf.DUMMYFUNCTION("""COMPUTED_VALUE"""),"Кислая клюква лёд")</f>
        <v>Кислая клюква лёд</v>
      </c>
      <c r="P1038" s="18" t="str">
        <f>IFERROR(__xludf.DUMMYFUNCTION("""COMPUTED_VALUE"""),"Кислый скитлс лёд")</f>
        <v>Кислый скитлс лёд</v>
      </c>
      <c r="Q1038" s="18" t="str">
        <f>IFERROR(__xludf.DUMMYFUNCTION("""COMPUTED_VALUE"""),"Клубника черника лёд")</f>
        <v>Клубника черника лёд</v>
      </c>
      <c r="R1038" s="18" t="str">
        <f>IFERROR(__xludf.DUMMYFUNCTION("""COMPUTED_VALUE"""),"Малина смородина лёд")</f>
        <v>Малина смородина лёд</v>
      </c>
      <c r="S1038" s="18" t="str">
        <f>IFERROR(__xludf.DUMMYFUNCTION("""COMPUTED_VALUE"""),"Манго лёд")</f>
        <v>Манго лёд</v>
      </c>
      <c r="T1038" s="18" t="str">
        <f>IFERROR(__xludf.DUMMYFUNCTION("""COMPUTED_VALUE"""),"Малина вишня лёд")</f>
        <v>Малина вишня лёд</v>
      </c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</row>
    <row r="1039">
      <c r="A1039" s="18" t="str">
        <f>IFERROR(__xludf.DUMMYFUNCTION("""COMPUTED_VALUE"""),"Апельсиновое драже")</f>
        <v>Апельсиновое драже</v>
      </c>
      <c r="B1039" s="18" t="str">
        <f>IFERROR(__xludf.DUMMYFUNCTION("""COMPUTED_VALUE"""),"Бабл гам")</f>
        <v>Бабл гам</v>
      </c>
      <c r="C1039" s="18" t="str">
        <f>IFERROR(__xludf.DUMMYFUNCTION("""COMPUTED_VALUE"""),"Виноградная конфета")</f>
        <v>Виноградная конфета</v>
      </c>
      <c r="D1039" s="18" t="str">
        <f>IFERROR(__xludf.DUMMYFUNCTION("""COMPUTED_VALUE"""),"Даня кокос")</f>
        <v>Даня кокос</v>
      </c>
      <c r="E1039" s="18" t="str">
        <f>IFERROR(__xludf.DUMMYFUNCTION("""COMPUTED_VALUE"""),"Земляника груша")</f>
        <v>Земляника груша</v>
      </c>
      <c r="F1039" s="18" t="str">
        <f>IFERROR(__xludf.DUMMYFUNCTION("""COMPUTED_VALUE"""),"Кислый киви")</f>
        <v>Кислый киви</v>
      </c>
      <c r="G1039" s="18" t="str">
        <f>IFERROR(__xludf.DUMMYFUNCTION("""COMPUTED_VALUE"""),"Кислый малиновый лимонад ")</f>
        <v>Кислый малиновый лимонад </v>
      </c>
      <c r="H1039" s="18" t="str">
        <f>IFERROR(__xludf.DUMMYFUNCTION("""COMPUTED_VALUE"""),"Кола сода айс")</f>
        <v>Кола сода айс</v>
      </c>
      <c r="I1039" s="18" t="str">
        <f>IFERROR(__xludf.DUMMYFUNCTION("""COMPUTED_VALUE"""),"Ледяной ананас")</f>
        <v>Ледяной ананас</v>
      </c>
      <c r="J1039" s="18" t="str">
        <f>IFERROR(__xludf.DUMMYFUNCTION("""COMPUTED_VALUE"""),"Лимонные червячки ")</f>
        <v>Лимонные червячки </v>
      </c>
      <c r="K1039" s="18" t="str">
        <f>IFERROR(__xludf.DUMMYFUNCTION("""COMPUTED_VALUE"""),"Манго апельсин")</f>
        <v>Манго апельсин</v>
      </c>
      <c r="L1039" s="18" t="str">
        <f>IFERROR(__xludf.DUMMYFUNCTION("""COMPUTED_VALUE"""),"Смородина виноград")</f>
        <v>Смородина виноград</v>
      </c>
      <c r="M1039" s="18" t="str">
        <f>IFERROR(__xludf.DUMMYFUNCTION("""COMPUTED_VALUE"""),"Яблочный холс")</f>
        <v>Яблочный холс</v>
      </c>
      <c r="N1039" s="18" t="str">
        <f>IFERROR(__xludf.DUMMYFUNCTION("""COMPUTED_VALUE"""),"Ягодный смузи")</f>
        <v>Ягодный смузи</v>
      </c>
      <c r="O1039" s="18" t="str">
        <f>IFERROR(__xludf.DUMMYFUNCTION("""COMPUTED_VALUE"""),"Ягодный энергетик")</f>
        <v>Ягодный энергетик</v>
      </c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</row>
    <row r="1040">
      <c r="A1040" s="18" t="str">
        <f>IFERROR(__xludf.DUMMYFUNCTION("""COMPUTED_VALUE"""),"Ананас киви")</f>
        <v>Ананас киви</v>
      </c>
      <c r="B1040" s="18" t="str">
        <f>IFERROR(__xludf.DUMMYFUNCTION("""COMPUTED_VALUE"""),"Арбузный смузи")</f>
        <v>Арбузный смузи</v>
      </c>
      <c r="C1040" s="18" t="str">
        <f>IFERROR(__xludf.DUMMYFUNCTION("""COMPUTED_VALUE"""),"Виноградная фанта")</f>
        <v>Виноградная фанта</v>
      </c>
      <c r="D1040" s="18" t="str">
        <f>IFERROR(__xludf.DUMMYFUNCTION("""COMPUTED_VALUE"""),"Вишневый морс")</f>
        <v>Вишневый морс</v>
      </c>
      <c r="E1040" s="18" t="str">
        <f>IFERROR(__xludf.DUMMYFUNCTION("""COMPUTED_VALUE"""),"Гранатовый мармелад")</f>
        <v>Гранатовый мармелад</v>
      </c>
      <c r="F1040" s="18" t="str">
        <f>IFERROR(__xludf.DUMMYFUNCTION("""COMPUTED_VALUE"""),"Грейпфрут киви")</f>
        <v>Грейпфрут киви</v>
      </c>
      <c r="G1040" s="18" t="str">
        <f>IFERROR(__xludf.DUMMYFUNCTION("""COMPUTED_VALUE"""),"Ежевика мята")</f>
        <v>Ежевика мята</v>
      </c>
      <c r="H1040" s="18" t="str">
        <f>IFERROR(__xludf.DUMMYFUNCTION("""COMPUTED_VALUE"""),"Киви манго")</f>
        <v>Киви манго</v>
      </c>
      <c r="I1040" s="18" t="str">
        <f>IFERROR(__xludf.DUMMYFUNCTION("""COMPUTED_VALUE"""),"Клубника манго")</f>
        <v>Клубника манго</v>
      </c>
      <c r="J1040" s="18" t="str">
        <f>IFERROR(__xludf.DUMMYFUNCTION("""COMPUTED_VALUE"""),"черника грейфрут ")</f>
        <v>черника грейфрут </v>
      </c>
      <c r="K1040" s="18" t="str">
        <f>IFERROR(__xludf.DUMMYFUNCTION("""COMPUTED_VALUE"""),"Малина лайм")</f>
        <v>Малина лайм</v>
      </c>
      <c r="L1040" s="18" t="str">
        <f>IFERROR(__xludf.DUMMYFUNCTION("""COMPUTED_VALUE"""),"Манго арбуз ")</f>
        <v>Манго арбуз </v>
      </c>
      <c r="M1040" s="18" t="str">
        <f>IFERROR(__xludf.DUMMYFUNCTION("""COMPUTED_VALUE"""),"Малиновый чай с жасмином")</f>
        <v>Малиновый чай с жасмином</v>
      </c>
      <c r="N1040" s="18" t="str">
        <f>IFERROR(__xludf.DUMMYFUNCTION("""COMPUTED_VALUE"""),"малина  апельсин ")</f>
        <v>малина  апельсин </v>
      </c>
      <c r="O1040" s="18" t="str">
        <f>IFERROR(__xludf.DUMMYFUNCTION("""COMPUTED_VALUE"""),"Манго апельсин")</f>
        <v>Манго апельсин</v>
      </c>
      <c r="P1040" s="18" t="str">
        <f>IFERROR(__xludf.DUMMYFUNCTION("""COMPUTED_VALUE"""),"Ред булл")</f>
        <v>Ред булл</v>
      </c>
      <c r="Q1040" s="18" t="str">
        <f>IFERROR(__xludf.DUMMYFUNCTION("""COMPUTED_VALUE"""),"Спрайт")</f>
        <v>Спрайт</v>
      </c>
      <c r="R1040" s="18" t="str">
        <f>IFERROR(__xludf.DUMMYFUNCTION("""COMPUTED_VALUE"""),"ананас клюква ")</f>
        <v>ананас клюква </v>
      </c>
      <c r="S1040" s="18" t="str">
        <f>IFERROR(__xludf.DUMMYFUNCTION("""COMPUTED_VALUE"""),"Тархун")</f>
        <v>Тархун</v>
      </c>
      <c r="T1040" s="18" t="str">
        <f>IFERROR(__xludf.DUMMYFUNCTION("""COMPUTED_VALUE"""),"алоэ Виноград ")</f>
        <v>алоэ Виноград </v>
      </c>
      <c r="U1040" s="18" t="str">
        <f>IFERROR(__xludf.DUMMYFUNCTION("""COMPUTED_VALUE"""),"Фруктовая жвачка")</f>
        <v>Фруктовая жвачка</v>
      </c>
      <c r="V1040" s="18" t="str">
        <f>IFERROR(__xludf.DUMMYFUNCTION("""COMPUTED_VALUE"""),"Холодная кола")</f>
        <v>Холодная кола</v>
      </c>
      <c r="W1040" s="18" t="str">
        <f>IFERROR(__xludf.DUMMYFUNCTION("""COMPUTED_VALUE"""),"Черная смородина клюква")</f>
        <v>Черная смородина клюква</v>
      </c>
      <c r="X1040" s="18" t="str">
        <f>IFERROR(__xludf.DUMMYFUNCTION("""COMPUTED_VALUE"""),"Черника арбуз")</f>
        <v>Черника арбуз</v>
      </c>
      <c r="Y1040" s="18" t="str">
        <f>IFERROR(__xludf.DUMMYFUNCTION("""COMPUTED_VALUE"""),"Яблоко черника")</f>
        <v>Яблоко черника</v>
      </c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</row>
    <row r="1041">
      <c r="A1041" s="18" t="str">
        <f>IFERROR(__xludf.DUMMYFUNCTION("""COMPUTED_VALUE"""),"Кислый малиново-грейпфрутовый швепс")</f>
        <v>Кислый малиново-грейпфрутовый швепс</v>
      </c>
      <c r="B1041" s="18" t="str">
        <f>IFERROR(__xludf.DUMMYFUNCTION("""COMPUTED_VALUE"""),"Ананас апельсин")</f>
        <v>Ананас апельсин</v>
      </c>
      <c r="C1041" s="18" t="str">
        <f>IFERROR(__xludf.DUMMYFUNCTION("""COMPUTED_VALUE"""),"Пинаколада")</f>
        <v>Пинаколада</v>
      </c>
      <c r="D1041" s="18" t="str">
        <f>IFERROR(__xludf.DUMMYFUNCTION("""COMPUTED_VALUE"""),"Мятный бабл гам")</f>
        <v>Мятный бабл гам</v>
      </c>
      <c r="E1041" s="18" t="str">
        <f>IFERROR(__xludf.DUMMYFUNCTION("""COMPUTED_VALUE"""),"Мянго драгонфрут")</f>
        <v>Мянго драгонфрут</v>
      </c>
      <c r="F1041" s="18" t="str">
        <f>IFERROR(__xludf.DUMMYFUNCTION("""COMPUTED_VALUE"""),"Клубничная фанта")</f>
        <v>Клубничная фанта</v>
      </c>
      <c r="G1041" s="18" t="str">
        <f>IFERROR(__xludf.DUMMYFUNCTION("""COMPUTED_VALUE"""),"Клубничная арбуз")</f>
        <v>Клубничная арбуз</v>
      </c>
      <c r="H1041" s="18" t="str">
        <f>IFERROR(__xludf.DUMMYFUNCTION("""COMPUTED_VALUE"""),"Кислый скитлс")</f>
        <v>Кислый скитлс</v>
      </c>
      <c r="I1041" s="18" t="str">
        <f>IFERROR(__xludf.DUMMYFUNCTION("""COMPUTED_VALUE"""),"Кислый лайм арбуз")</f>
        <v>Кислый лайм арбуз</v>
      </c>
      <c r="J1041" s="18" t="str">
        <f>IFERROR(__xludf.DUMMYFUNCTION("""COMPUTED_VALUE"""),"Тропический банан")</f>
        <v>Тропический банан</v>
      </c>
      <c r="K1041" s="18" t="str">
        <f>IFERROR(__xludf.DUMMYFUNCTION("""COMPUTED_VALUE"""),"Яблочный энергетик")</f>
        <v>Яблочный энергетик</v>
      </c>
      <c r="L1041" s="18" t="str">
        <f>IFERROR(__xludf.DUMMYFUNCTION("""COMPUTED_VALUE"""),"Барбарисовый лимонад")</f>
        <v>Барбарисовый лимонад</v>
      </c>
      <c r="M1041" s="18" t="str">
        <f>IFERROR(__xludf.DUMMYFUNCTION("""COMPUTED_VALUE"""),"Лимонад виноград вишня")</f>
        <v>Лимонад виноград вишня</v>
      </c>
      <c r="N1041" s="18" t="str">
        <f>IFERROR(__xludf.DUMMYFUNCTION("""COMPUTED_VALUE"""),"Розовый лимонад")</f>
        <v>Розовый лимонад</v>
      </c>
      <c r="O1041" s="18" t="str">
        <f>IFERROR(__xludf.DUMMYFUNCTION("""COMPUTED_VALUE"""),"Двойной манго")</f>
        <v>Двойной манго</v>
      </c>
      <c r="P1041" s="18" t="str">
        <f>IFERROR(__xludf.DUMMYFUNCTION("""COMPUTED_VALUE"""),"Лесные ягоды ")</f>
        <v>Лесные ягоды </v>
      </c>
      <c r="Q1041" s="18" t="str">
        <f>IFERROR(__xludf.DUMMYFUNCTION("""COMPUTED_VALUE"""),"Ежевика малина ")</f>
        <v>Ежевика малина </v>
      </c>
      <c r="R1041" s="18" t="str">
        <f>IFERROR(__xludf.DUMMYFUNCTION("""COMPUTED_VALUE"""),"Смородиновый лимонад")</f>
        <v>Смородиновый лимонад</v>
      </c>
      <c r="S1041" s="18" t="str">
        <f>IFERROR(__xludf.DUMMYFUNCTION("""COMPUTED_VALUE"""),"Кола вишня")</f>
        <v>Кола вишня</v>
      </c>
      <c r="T1041" s="18" t="str">
        <f>IFERROR(__xludf.DUMMYFUNCTION("""COMPUTED_VALUE"""),"Манго арбуз")</f>
        <v>Манго арбуз</v>
      </c>
      <c r="U1041" s="18" t="str">
        <f>IFERROR(__xludf.DUMMYFUNCTION("""COMPUTED_VALUE"""),"Алоэ виноград")</f>
        <v>Алоэ виноград</v>
      </c>
      <c r="V1041" s="18" t="str">
        <f>IFERROR(__xludf.DUMMYFUNCTION("""COMPUTED_VALUE"""),"Банан клубника")</f>
        <v>Банан клубника</v>
      </c>
      <c r="W1041" s="18" t="str">
        <f>IFERROR(__xludf.DUMMYFUNCTION("""COMPUTED_VALUE"""),"Малиновый мармелад")</f>
        <v>Малиновый мармелад</v>
      </c>
      <c r="X1041" s="18" t="str">
        <f>IFERROR(__xludf.DUMMYFUNCTION("""COMPUTED_VALUE"""),"Клубника киви")</f>
        <v>Клубника киви</v>
      </c>
      <c r="Y1041" s="18" t="str">
        <f>IFERROR(__xludf.DUMMYFUNCTION("""COMPUTED_VALUE"""),"Клюква лайм")</f>
        <v>Клюква лайм</v>
      </c>
      <c r="Z1041" s="18" t="str">
        <f>IFERROR(__xludf.DUMMYFUNCTION("""COMPUTED_VALUE"""),"Гуава ананас")</f>
        <v>Гуава ананас</v>
      </c>
      <c r="AA1041" s="18" t="str">
        <f>IFERROR(__xludf.DUMMYFUNCTION("""COMPUTED_VALUE"""),"Морс")</f>
        <v>Морс</v>
      </c>
      <c r="AB1041" s="18" t="str">
        <f>IFERROR(__xludf.DUMMYFUNCTION("""COMPUTED_VALUE"""),"Красный апельсин")</f>
        <v>Красный апельсин</v>
      </c>
      <c r="AC1041" s="18" t="str">
        <f>IFERROR(__xludf.DUMMYFUNCTION("""COMPUTED_VALUE"""),"Арбузная жвачка")</f>
        <v>Арбузная жвачка</v>
      </c>
      <c r="AD1041" s="18" t="str">
        <f>IFERROR(__xludf.DUMMYFUNCTION("""COMPUTED_VALUE"""),"Смородина Виноград")</f>
        <v>Смородина Виноград</v>
      </c>
      <c r="AE1041" s="18" t="str">
        <f>IFERROR(__xludf.DUMMYFUNCTION("""COMPUTED_VALUE"""),"Гранатовая Мармелад")</f>
        <v>Гранатовая Мармелад</v>
      </c>
      <c r="AF1041" s="18" t="str">
        <f>IFERROR(__xludf.DUMMYFUNCTION("""COMPUTED_VALUE"""),"Яблоко Киви")</f>
        <v>Яблоко Киви</v>
      </c>
      <c r="AG1041" s="18" t="str">
        <f>IFERROR(__xludf.DUMMYFUNCTION("""COMPUTED_VALUE"""),"Клубника Ежевика")</f>
        <v>Клубника Ежевика</v>
      </c>
      <c r="AH1041" s="18" t="str">
        <f>IFERROR(__xludf.DUMMYFUNCTION("""COMPUTED_VALUE"""),"Клубничный Коктейль")</f>
        <v>Клубничный Коктейль</v>
      </c>
      <c r="AI1041" s="18" t="str">
        <f>IFERROR(__xludf.DUMMYFUNCTION("""COMPUTED_VALUE"""),"Клюква Земляника ")</f>
        <v>Клюква Земляника </v>
      </c>
      <c r="AJ1041" s="18" t="str">
        <f>IFERROR(__xludf.DUMMYFUNCTION("""COMPUTED_VALUE"""),"Какос Дыня")</f>
        <v>Какос Дыня</v>
      </c>
      <c r="AK1041" s="18" t="str">
        <f>IFERROR(__xludf.DUMMYFUNCTION("""COMPUTED_VALUE"""),"Маракуйя мандарин")</f>
        <v>Маракуйя мандарин</v>
      </c>
      <c r="AL1041" s="18" t="str">
        <f>IFERROR(__xludf.DUMMYFUNCTION("""COMPUTED_VALUE"""),"Персик кактус")</f>
        <v>Персик кактус</v>
      </c>
      <c r="AM1041" s="18" t="str">
        <f>IFERROR(__xludf.DUMMYFUNCTION("""COMPUTED_VALUE"""),"Спрайт")</f>
        <v>Спрайт</v>
      </c>
      <c r="AN1041" s="18" t="str">
        <f>IFERROR(__xludf.DUMMYFUNCTION("""COMPUTED_VALUE"""),"Черничная фанта")</f>
        <v>Черничная фанта</v>
      </c>
      <c r="AO1041" s="18" t="str">
        <f>IFERROR(__xludf.DUMMYFUNCTION("""COMPUTED_VALUE"""),"Ягодная жвачка")</f>
        <v>Ягодная жвачка</v>
      </c>
      <c r="AP1041" s="18" t="str">
        <f>IFERROR(__xludf.DUMMYFUNCTION("""COMPUTED_VALUE"""),"Ягодный энергетик")</f>
        <v>Ягодный энергетик</v>
      </c>
      <c r="AQ1041" s="18" t="str">
        <f>IFERROR(__xludf.DUMMYFUNCTION("""COMPUTED_VALUE"""),"Ягодный пунш ")</f>
        <v>Ягодный пунш </v>
      </c>
      <c r="AR1041" s="18" t="str">
        <f>IFERROR(__xludf.DUMMYFUNCTION("""COMPUTED_VALUE"""),"Виноградный холс")</f>
        <v>Виноградный холс</v>
      </c>
      <c r="AS1041" s="18" t="str">
        <f>IFERROR(__xludf.DUMMYFUNCTION("""COMPUTED_VALUE"""),"Грейпфрут смородина")</f>
        <v>Грейпфрут смородина</v>
      </c>
      <c r="AT1041" s="18" t="str">
        <f>IFERROR(__xludf.DUMMYFUNCTION("""COMPUTED_VALUE"""),"Дыня персик")</f>
        <v>Дыня персик</v>
      </c>
      <c r="AU1041" s="18" t="str">
        <f>IFERROR(__xludf.DUMMYFUNCTION("""COMPUTED_VALUE"""),"Земляника виноград")</f>
        <v>Земляника виноград</v>
      </c>
      <c r="AV1041" s="18" t="str">
        <f>IFERROR(__xludf.DUMMYFUNCTION("""COMPUTED_VALUE"""),"Киви маракуйя гуава")</f>
        <v>Киви маракуйя гуава</v>
      </c>
      <c r="AW1041" s="18" t="str">
        <f>IFERROR(__xludf.DUMMYFUNCTION("""COMPUTED_VALUE"""),"Кислые вишнёвые червячки")</f>
        <v>Кислые вишнёвые червячки</v>
      </c>
      <c r="AX1041" s="18" t="str">
        <f>IFERROR(__xludf.DUMMYFUNCTION("""COMPUTED_VALUE"""),"Кислые чернично-малиновое червячки")</f>
        <v>Кислые чернично-малиновое червячки</v>
      </c>
    </row>
    <row r="1042">
      <c r="A1042" s="18" t="str">
        <f>IFERROR(__xludf.DUMMYFUNCTION("""COMPUTED_VALUE"""),"кислая земляника")</f>
        <v>кислая земляника</v>
      </c>
      <c r="B1042" s="18" t="str">
        <f>IFERROR(__xludf.DUMMYFUNCTION("""COMPUTED_VALUE"""),"кислая фанта с черникой")</f>
        <v>кислая фанта с черникой</v>
      </c>
      <c r="C1042" s="18" t="str">
        <f>IFERROR(__xludf.DUMMYFUNCTION("""COMPUTED_VALUE"""),"кислое харибо с колой и черешней")</f>
        <v>кислое харибо с колой и черешней</v>
      </c>
      <c r="D1042" s="18" t="str">
        <f>IFERROR(__xludf.DUMMYFUNCTION("""COMPUTED_VALUE"""),"кислое яблочно клубничная шипучка")</f>
        <v>кислое яблочно клубничная шипучка</v>
      </c>
      <c r="E1042" s="18" t="str">
        <f>IFERROR(__xludf.DUMMYFUNCTION("""COMPUTED_VALUE"""),"кислые желатинки маракуйя ананас")</f>
        <v>кислые желатинки маракуйя ананас</v>
      </c>
      <c r="F1042" s="18" t="str">
        <f>IFERROR(__xludf.DUMMYFUNCTION("""COMPUTED_VALUE"""),"кислые ленточки маракуя манго")</f>
        <v>кислые ленточки маракуя манго</v>
      </c>
      <c r="G1042" s="18" t="str">
        <f>IFERROR(__xludf.DUMMYFUNCTION("""COMPUTED_VALUE"""),"кислые мармеладные ягоды")</f>
        <v>кислые мармеладные ягоды</v>
      </c>
      <c r="H1042" s="18" t="str">
        <f>IFERROR(__xludf.DUMMYFUNCTION("""COMPUTED_VALUE"""),"кислый виноград лайм")</f>
        <v>кислый виноград лайм</v>
      </c>
      <c r="I1042" s="18" t="str">
        <f>IFERROR(__xludf.DUMMYFUNCTION("""COMPUTED_VALUE"""),"кислый грейпфрут с вишней")</f>
        <v>кислый грейпфрут с вишней</v>
      </c>
      <c r="J1042" s="18" t="str">
        <f>IFERROR(__xludf.DUMMYFUNCTION("""COMPUTED_VALUE"""),"кислый леденец виноград киви яблоко")</f>
        <v>кислый леденец виноград киви яблоко</v>
      </c>
      <c r="K1042" s="18" t="str">
        <f>IFERROR(__xludf.DUMMYFUNCTION("""COMPUTED_VALUE"""),"кислый лимонад арбуз лайм малина")</f>
        <v>кислый лимонад арбуз лайм малина</v>
      </c>
      <c r="L1042" s="18" t="str">
        <f>IFERROR(__xludf.DUMMYFUNCTION("""COMPUTED_VALUE"""),"кислый персик клубника")</f>
        <v>кислый персик клубника</v>
      </c>
      <c r="M1042" s="18" t="str">
        <f>IFERROR(__xludf.DUMMYFUNCTION("""COMPUTED_VALUE"""),"кислый яблочно лимонные колечки")</f>
        <v>кислый яблочно лимонные колечки</v>
      </c>
      <c r="N1042" s="18" t="str">
        <f>IFERROR(__xludf.DUMMYFUNCTION("""COMPUTED_VALUE"""),"фанта апельсин с кислой малиной")</f>
        <v>фанта апельсин с кислой малиной</v>
      </c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</row>
    <row r="1043">
      <c r="A1043" s="18" t="str">
        <f>IFERROR(__xludf.DUMMYFUNCTION("""COMPUTED_VALUE"""),"Экзотический микс")</f>
        <v>Экзотический микс</v>
      </c>
      <c r="B1043" s="18" t="str">
        <f>IFERROR(__xludf.DUMMYFUNCTION("""COMPUTED_VALUE"""),"Энергетик")</f>
        <v>Энергетик</v>
      </c>
      <c r="C1043" s="18" t="str">
        <f>IFERROR(__xludf.DUMMYFUNCTION("""COMPUTED_VALUE"""),"Виноградный чупа-чупс")</f>
        <v>Виноградный чупа-чупс</v>
      </c>
      <c r="D1043" s="18" t="str">
        <f>IFERROR(__xludf.DUMMYFUNCTION("""COMPUTED_VALUE"""),"Кислая лесная клюква")</f>
        <v>Кислая лесная клюква</v>
      </c>
      <c r="E1043" s="18" t="str">
        <f>IFERROR(__xludf.DUMMYFUNCTION("""COMPUTED_VALUE"""),"Смородина персик")</f>
        <v>Смородина персик</v>
      </c>
      <c r="F1043" s="18" t="str">
        <f>IFERROR(__xludf.DUMMYFUNCTION("""COMPUTED_VALUE"""),"Спелый киви кисло сладкий")</f>
        <v>Спелый киви кисло сладкий</v>
      </c>
      <c r="G1043" s="18" t="str">
        <f>IFERROR(__xludf.DUMMYFUNCTION("""COMPUTED_VALUE"""),"Кислые черви в вишневом сиропе")</f>
        <v>Кислые черви в вишневом сиропе</v>
      </c>
      <c r="H1043" s="18" t="str">
        <f>IFERROR(__xludf.DUMMYFUNCTION("""COMPUTED_VALUE"""),"Грушевый лимонад")</f>
        <v>Грушевый лимонад</v>
      </c>
      <c r="I1043" s="18" t="str">
        <f>IFERROR(__xludf.DUMMYFUNCTION("""COMPUTED_VALUE"""),"Лимонад с сладкой малиной")</f>
        <v>Лимонад с сладкой малиной</v>
      </c>
      <c r="J1043" s="18" t="str">
        <f>IFERROR(__xludf.DUMMYFUNCTION("""COMPUTED_VALUE"""),"Ананасовая кислинка")</f>
        <v>Ананасовая кислинка</v>
      </c>
      <c r="K1043" s="18" t="str">
        <f>IFERROR(__xludf.DUMMYFUNCTION("""COMPUTED_VALUE"""),"Мармеладные мишки")</f>
        <v>Мармеладные мишки</v>
      </c>
      <c r="L1043" s="18" t="str">
        <f>IFERROR(__xludf.DUMMYFUNCTION("""COMPUTED_VALUE"""),"Мандариновый сок с цедрой")</f>
        <v>Мандариновый сок с цедрой</v>
      </c>
      <c r="M1043" s="18" t="str">
        <f>IFERROR(__xludf.DUMMYFUNCTION("""COMPUTED_VALUE"""),"Кисло-сладкое ягодное драже")</f>
        <v>Кисло-сладкое ягодное драже</v>
      </c>
      <c r="N1043" s="18" t="str">
        <f>IFERROR(__xludf.DUMMYFUNCTION("""COMPUTED_VALUE"""),"Классическая фанта")</f>
        <v>Классическая фанта</v>
      </c>
      <c r="O1043" s="18" t="str">
        <f>IFERROR(__xludf.DUMMYFUNCTION("""COMPUTED_VALUE"""),"Сладкие барбарисоввые конфеты")</f>
        <v>Сладкие барбарисоввые конфеты</v>
      </c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</row>
    <row r="1044">
      <c r="A1044" s="18" t="str">
        <f>IFERROR(__xludf.DUMMYFUNCTION("""COMPUTED_VALUE"""),"0.4")</f>
        <v>0.4</v>
      </c>
      <c r="B1044" s="18" t="str">
        <f>IFERROR(__xludf.DUMMYFUNCTION("""COMPUTED_VALUE"""),"0.6")</f>
        <v>0.6</v>
      </c>
      <c r="C1044" s="18" t="str">
        <f>IFERROR(__xludf.DUMMYFUNCTION("""COMPUTED_VALUE"""),"0.7")</f>
        <v>0.7</v>
      </c>
      <c r="D1044" s="18" t="str">
        <f>IFERROR(__xludf.DUMMYFUNCTION("""COMPUTED_VALUE"""),"0.8")</f>
        <v>0.8</v>
      </c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</row>
    <row r="1045">
      <c r="A1045" s="18" t="str">
        <f>IFERROR(__xludf.DUMMYFUNCTION("""COMPUTED_VALUE"""),"Ягодный микс")</f>
        <v>Ягодный микс</v>
      </c>
      <c r="B1045" s="18" t="str">
        <f>IFERROR(__xludf.DUMMYFUNCTION("""COMPUTED_VALUE"""),"Энергетик малина")</f>
        <v>Энергетик малина</v>
      </c>
      <c r="C1045" s="18" t="str">
        <f>IFERROR(__xludf.DUMMYFUNCTION("""COMPUTED_VALUE"""),"Клубника арбуз")</f>
        <v>Клубника арбуз</v>
      </c>
      <c r="D1045" s="18" t="str">
        <f>IFERROR(__xludf.DUMMYFUNCTION("""COMPUTED_VALUE"""),"Ежевика малина")</f>
        <v>Ежевика малина</v>
      </c>
      <c r="E1045" s="18" t="str">
        <f>IFERROR(__xludf.DUMMYFUNCTION("""COMPUTED_VALUE"""),"Голубая малина виноград")</f>
        <v>Голубая малина виноград</v>
      </c>
      <c r="F1045" s="18" t="str">
        <f>IFERROR(__xludf.DUMMYFUNCTION("""COMPUTED_VALUE"""),"Вишня яблоко")</f>
        <v>Вишня яблоко</v>
      </c>
      <c r="G1045" s="18" t="str">
        <f>IFERROR(__xludf.DUMMYFUNCTION("""COMPUTED_VALUE"""),"Виноград лёд")</f>
        <v>Виноград лёд</v>
      </c>
      <c r="H1045" s="18" t="str">
        <f>IFERROR(__xludf.DUMMYFUNCTION("""COMPUTED_VALUE"""),"Бабл гам")</f>
        <v>Бабл гам</v>
      </c>
      <c r="I1045" s="18" t="str">
        <f>IFERROR(__xludf.DUMMYFUNCTION("""COMPUTED_VALUE"""),"Энергетик лайм")</f>
        <v>Энергетик лайм</v>
      </c>
      <c r="J1045" s="18" t="str">
        <f>IFERROR(__xludf.DUMMYFUNCTION("""COMPUTED_VALUE"""),"Черника смородина айс")</f>
        <v>Черника смородина айс</v>
      </c>
      <c r="K1045" s="18" t="str">
        <f>IFERROR(__xludf.DUMMYFUNCTION("""COMPUTED_VALUE"""),"Мохито клубничный лёд")</f>
        <v>Мохито клубничный лёд</v>
      </c>
      <c r="L1045" s="18" t="str">
        <f>IFERROR(__xludf.DUMMYFUNCTION("""COMPUTED_VALUE"""),"Черная вишня лёд")</f>
        <v>Черная вишня лёд</v>
      </c>
      <c r="M1045" s="18" t="str">
        <f>IFERROR(__xludf.DUMMYFUNCTION("""COMPUTED_VALUE"""),"Ананас кокос лёд")</f>
        <v>Ананас кокос лёд</v>
      </c>
      <c r="N1045" s="18" t="str">
        <f>IFERROR(__xludf.DUMMYFUNCTION("""COMPUTED_VALUE"""),"Киви лёд")</f>
        <v>Киви лёд</v>
      </c>
      <c r="O1045" s="18" t="str">
        <f>IFERROR(__xludf.DUMMYFUNCTION("""COMPUTED_VALUE"""),"Кислая клюква лёд")</f>
        <v>Кислая клюква лёд</v>
      </c>
      <c r="P1045" s="18" t="str">
        <f>IFERROR(__xludf.DUMMYFUNCTION("""COMPUTED_VALUE"""),"Кислый скитлс лёд")</f>
        <v>Кислый скитлс лёд</v>
      </c>
      <c r="Q1045" s="18" t="str">
        <f>IFERROR(__xludf.DUMMYFUNCTION("""COMPUTED_VALUE"""),"Клубника черника лёд")</f>
        <v>Клубника черника лёд</v>
      </c>
      <c r="R1045" s="18" t="str">
        <f>IFERROR(__xludf.DUMMYFUNCTION("""COMPUTED_VALUE"""),"Малина смородина лёд")</f>
        <v>Малина смородина лёд</v>
      </c>
      <c r="S1045" s="18" t="str">
        <f>IFERROR(__xludf.DUMMYFUNCTION("""COMPUTED_VALUE"""),"Манго лёд")</f>
        <v>Манго лёд</v>
      </c>
      <c r="T1045" s="18" t="str">
        <f>IFERROR(__xludf.DUMMYFUNCTION("""COMPUTED_VALUE"""),"Малина вишня лёд")</f>
        <v>Малина вишня лёд</v>
      </c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</row>
    <row r="1046">
      <c r="A1046" s="18" t="str">
        <f>IFERROR(__xludf.DUMMYFUNCTION("""COMPUTED_VALUE"""),"Малина вишня лёд")</f>
        <v>Малина вишня лёд</v>
      </c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</row>
    <row r="1047">
      <c r="A1047" s="18" t="str">
        <f>IFERROR(__xludf.DUMMYFUNCTION("""COMPUTED_VALUE"""),"Арбуз Малина ")</f>
        <v>Арбуз Малина </v>
      </c>
      <c r="B1047" s="18" t="str">
        <f>IFERROR(__xludf.DUMMYFUNCTION("""COMPUTED_VALUE"""),"Банан Кокос ")</f>
        <v>Банан Кокос </v>
      </c>
      <c r="C1047" s="18" t="str">
        <f>IFERROR(__xludf.DUMMYFUNCTION("""COMPUTED_VALUE"""),"Барбарисовый Энергетик ")</f>
        <v>Барбарисовый Энергетик </v>
      </c>
      <c r="D1047" s="18" t="str">
        <f>IFERROR(__xludf.DUMMYFUNCTION("""COMPUTED_VALUE"""),"Виноградный Энергетик")</f>
        <v>Виноградный Энергетик</v>
      </c>
      <c r="E1047" s="18" t="str">
        <f>IFERROR(__xludf.DUMMYFUNCTION("""COMPUTED_VALUE"""),"Гранат Клубника ")</f>
        <v>Гранат Клубника </v>
      </c>
      <c r="F1047" s="18" t="str">
        <f>IFERROR(__xludf.DUMMYFUNCTION("""COMPUTED_VALUE"""),"Гранат Смородина ")</f>
        <v>Гранат Смородина </v>
      </c>
      <c r="G1047" s="18" t="str">
        <f>IFERROR(__xludf.DUMMYFUNCTION("""COMPUTED_VALUE"""),"Грейпфрутовый Швепс ")</f>
        <v>Грейпфрутовый Швепс </v>
      </c>
      <c r="H1047" s="18" t="str">
        <f>IFERROR(__xludf.DUMMYFUNCTION("""COMPUTED_VALUE"""),"Земляника Драгонфрут ")</f>
        <v>Земляника Драгонфрут </v>
      </c>
      <c r="I1047" s="18" t="str">
        <f>IFERROR(__xludf.DUMMYFUNCTION("""COMPUTED_VALUE"""),"Киви Личи ")</f>
        <v>Киви Личи </v>
      </c>
      <c r="J1047" s="18" t="str">
        <f>IFERROR(__xludf.DUMMYFUNCTION("""COMPUTED_VALUE"""),"Киви Маракуйя Гуава ")</f>
        <v>Киви Маракуйя Гуава </v>
      </c>
      <c r="K1047" s="18" t="str">
        <f>IFERROR(__xludf.DUMMYFUNCTION("""COMPUTED_VALUE"""),"Клубника Банан ")</f>
        <v>Клубника Банан </v>
      </c>
      <c r="L1047" s="18" t="str">
        <f>IFERROR(__xludf.DUMMYFUNCTION("""COMPUTED_VALUE"""),"Клубника Вишня ")</f>
        <v>Клубника Вишня </v>
      </c>
      <c r="M1047" s="18" t="str">
        <f>IFERROR(__xludf.DUMMYFUNCTION("""COMPUTED_VALUE"""),"Клубника Земляника ")</f>
        <v>Клубника Земляника </v>
      </c>
      <c r="N1047" s="18" t="str">
        <f>IFERROR(__xludf.DUMMYFUNCTION("""COMPUTED_VALUE"""),"Клубничный Мохито ")</f>
        <v>Клубничный Мохито </v>
      </c>
      <c r="O1047" s="18" t="str">
        <f>IFERROR(__xludf.DUMMYFUNCTION("""COMPUTED_VALUE"""),"Манго Грейпфрут ")</f>
        <v>Манго Грейпфрут </v>
      </c>
      <c r="P1047" s="18" t="str">
        <f>IFERROR(__xludf.DUMMYFUNCTION("""COMPUTED_VALUE"""),"Манго Персик Личи ")</f>
        <v>Манго Персик Личи </v>
      </c>
      <c r="Q1047" s="18" t="str">
        <f>IFERROR(__xludf.DUMMYFUNCTION("""COMPUTED_VALUE"""),"Персик Бабл Гам ")</f>
        <v>Персик Бабл Гам </v>
      </c>
      <c r="R1047" s="18" t="str">
        <f>IFERROR(__xludf.DUMMYFUNCTION("""COMPUTED_VALUE"""),"Садовые Ягоды ")</f>
        <v>Садовые Ягоды </v>
      </c>
      <c r="S1047" s="18" t="str">
        <f>IFERROR(__xludf.DUMMYFUNCTION("""COMPUTED_VALUE"""),"Скитлс Лимон Лайм 2")</f>
        <v>Скитлс Лимон Лайм 2</v>
      </c>
      <c r="T1047" s="18" t="str">
        <f>IFERROR(__xludf.DUMMYFUNCTION("""COMPUTED_VALUE"""),"Смородина Мармелад 1")</f>
        <v>Смородина Мармелад 1</v>
      </c>
      <c r="U1047" s="18" t="str">
        <f>IFERROR(__xludf.DUMMYFUNCTION("""COMPUTED_VALUE"""),"Темная Вишня 1")</f>
        <v>Темная Вишня 1</v>
      </c>
      <c r="V1047" s="18" t="str">
        <f>IFERROR(__xludf.DUMMYFUNCTION("""COMPUTED_VALUE"""),"Фруктовые Пластинки 1")</f>
        <v>Фруктовые Пластинки 1</v>
      </c>
      <c r="W1047" s="18" t="str">
        <f>IFERROR(__xludf.DUMMYFUNCTION("""COMPUTED_VALUE"""),"Черника Ежевика 1")</f>
        <v>Черника Ежевика 1</v>
      </c>
      <c r="X1047" s="18" t="str">
        <f>IFERROR(__xludf.DUMMYFUNCTION("""COMPUTED_VALUE"""),"Черника Малина 1")</f>
        <v>Черника Малина 1</v>
      </c>
      <c r="Y1047" s="18" t="str">
        <f>IFERROR(__xludf.DUMMYFUNCTION("""COMPUTED_VALUE"""),"Черника Мята 2")</f>
        <v>Черника Мята 2</v>
      </c>
      <c r="Z1047" s="18" t="str">
        <f>IFERROR(__xludf.DUMMYFUNCTION("""COMPUTED_VALUE"""),"Яблоко Виноград 2")</f>
        <v>Яблоко Виноград 2</v>
      </c>
      <c r="AA1047" s="18" t="str">
        <f>IFERROR(__xludf.DUMMYFUNCTION("""COMPUTED_VALUE"""),"Яблоко Малина 4")</f>
        <v>Яблоко Малина 4</v>
      </c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</row>
    <row r="1076">
      <c r="A1076" s="18" t="str">
        <f>IFERROR(__xludf.DUMMYFUNCTION("""COMPUTED_VALUE"""),"Арбуз Малина ")</f>
        <v>Арбуз Малина </v>
      </c>
      <c r="B1076" s="18" t="str">
        <f>IFERROR(__xludf.DUMMYFUNCTION("""COMPUTED_VALUE"""),"Банан Кокос ")</f>
        <v>Банан Кокос </v>
      </c>
      <c r="C1076" s="18" t="str">
        <f>IFERROR(__xludf.DUMMYFUNCTION("""COMPUTED_VALUE"""),"Барбарисовый Энергетик ")</f>
        <v>Барбарисовый Энергетик </v>
      </c>
      <c r="D1076" s="18" t="str">
        <f>IFERROR(__xludf.DUMMYFUNCTION("""COMPUTED_VALUE"""),"Виноградный Энергетик")</f>
        <v>Виноградный Энергетик</v>
      </c>
      <c r="E1076" s="18" t="str">
        <f>IFERROR(__xludf.DUMMYFUNCTION("""COMPUTED_VALUE"""),"Гранат Клубника ")</f>
        <v>Гранат Клубника </v>
      </c>
      <c r="F1076" s="18" t="str">
        <f>IFERROR(__xludf.DUMMYFUNCTION("""COMPUTED_VALUE"""),"Гранат Смородина ")</f>
        <v>Гранат Смородина </v>
      </c>
      <c r="G1076" s="18" t="str">
        <f>IFERROR(__xludf.DUMMYFUNCTION("""COMPUTED_VALUE"""),"Грейпфрутовый Швепс ")</f>
        <v>Грейпфрутовый Швепс </v>
      </c>
      <c r="H1076" s="18" t="str">
        <f>IFERROR(__xludf.DUMMYFUNCTION("""COMPUTED_VALUE"""),"Земляника Драгонфрут ")</f>
        <v>Земляника Драгонфрут </v>
      </c>
      <c r="I1076" s="18" t="str">
        <f>IFERROR(__xludf.DUMMYFUNCTION("""COMPUTED_VALUE"""),"Киви Личи ")</f>
        <v>Киви Личи </v>
      </c>
      <c r="J1076" s="18" t="str">
        <f>IFERROR(__xludf.DUMMYFUNCTION("""COMPUTED_VALUE"""),"Киви Маракуйя Гуава ")</f>
        <v>Киви Маракуйя Гуава </v>
      </c>
      <c r="K1076" s="18" t="str">
        <f>IFERROR(__xludf.DUMMYFUNCTION("""COMPUTED_VALUE"""),"Клубника Банан ")</f>
        <v>Клубника Банан </v>
      </c>
      <c r="L1076" s="18" t="str">
        <f>IFERROR(__xludf.DUMMYFUNCTION("""COMPUTED_VALUE"""),"Клубника Вишня ")</f>
        <v>Клубника Вишня </v>
      </c>
      <c r="M1076" s="18" t="str">
        <f>IFERROR(__xludf.DUMMYFUNCTION("""COMPUTED_VALUE"""),"Клубника Земляника ")</f>
        <v>Клубника Земляника </v>
      </c>
      <c r="N1076" s="18" t="str">
        <f>IFERROR(__xludf.DUMMYFUNCTION("""COMPUTED_VALUE"""),"Клубничный Мохито ")</f>
        <v>Клубничный Мохито </v>
      </c>
      <c r="O1076" s="18" t="str">
        <f>IFERROR(__xludf.DUMMYFUNCTION("""COMPUTED_VALUE"""),"Манго Грейпфрут ")</f>
        <v>Манго Грейпфрут </v>
      </c>
      <c r="P1076" s="18" t="str">
        <f>IFERROR(__xludf.DUMMYFUNCTION("""COMPUTED_VALUE"""),"Манго Персик Личи ")</f>
        <v>Манго Персик Личи </v>
      </c>
      <c r="Q1076" s="18" t="str">
        <f>IFERROR(__xludf.DUMMYFUNCTION("""COMPUTED_VALUE"""),"Персик Бабл Гам ")</f>
        <v>Персик Бабл Гам </v>
      </c>
      <c r="R1076" s="18" t="str">
        <f>IFERROR(__xludf.DUMMYFUNCTION("""COMPUTED_VALUE"""),"Садовые Ягоды ")</f>
        <v>Садовые Ягоды </v>
      </c>
      <c r="S1076" s="18" t="str">
        <f>IFERROR(__xludf.DUMMYFUNCTION("""COMPUTED_VALUE"""),"Скитлс Лимон Лайм 2")</f>
        <v>Скитлс Лимон Лайм 2</v>
      </c>
      <c r="T1076" s="18" t="str">
        <f>IFERROR(__xludf.DUMMYFUNCTION("""COMPUTED_VALUE"""),"Смородина Мармелад 1")</f>
        <v>Смородина Мармелад 1</v>
      </c>
      <c r="U1076" s="18" t="str">
        <f>IFERROR(__xludf.DUMMYFUNCTION("""COMPUTED_VALUE"""),"Темная Вишня 1")</f>
        <v>Темная Вишня 1</v>
      </c>
      <c r="V1076" s="18" t="str">
        <f>IFERROR(__xludf.DUMMYFUNCTION("""COMPUTED_VALUE"""),"Фруктовые Пластинки 1")</f>
        <v>Фруктовые Пластинки 1</v>
      </c>
      <c r="W1076" s="18" t="str">
        <f>IFERROR(__xludf.DUMMYFUNCTION("""COMPUTED_VALUE"""),"Черника Ежевика 1")</f>
        <v>Черника Ежевика 1</v>
      </c>
      <c r="X1076" s="18" t="str">
        <f>IFERROR(__xludf.DUMMYFUNCTION("""COMPUTED_VALUE"""),"Черника Малина 1")</f>
        <v>Черника Малина 1</v>
      </c>
      <c r="Y1076" s="18" t="str">
        <f>IFERROR(__xludf.DUMMYFUNCTION("""COMPUTED_VALUE"""),"Черника Мята 2")</f>
        <v>Черника Мята 2</v>
      </c>
      <c r="Z1076" s="18" t="str">
        <f>IFERROR(__xludf.DUMMYFUNCTION("""COMPUTED_VALUE"""),"Яблоко Виноград 2")</f>
        <v>Яблоко Виноград 2</v>
      </c>
      <c r="AA1076" s="18" t="str">
        <f>IFERROR(__xludf.DUMMYFUNCTION("""COMPUTED_VALUE"""),"Яблоко Малина 4")</f>
        <v>Яблоко Малина 4</v>
      </c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</row>
    <row r="1077">
      <c r="A1077" s="18" t="str">
        <f>IFERROR(__xludf.DUMMYFUNCTION("""COMPUTED_VALUE"""),"Смородина холс")</f>
        <v>Смородина холс</v>
      </c>
      <c r="B1077" s="18" t="str">
        <f>IFERROR(__xludf.DUMMYFUNCTION("""COMPUTED_VALUE"""),"Тропические фрукты")</f>
        <v>Тропические фрукты</v>
      </c>
      <c r="C1077" s="18" t="str">
        <f>IFERROR(__xludf.DUMMYFUNCTION("""COMPUTED_VALUE"""),"Черничная конфета")</f>
        <v>Черничная конфета</v>
      </c>
      <c r="D1077" s="18" t="str">
        <f>IFERROR(__xludf.DUMMYFUNCTION("""COMPUTED_VALUE"""),"Яблоко вишня")</f>
        <v>Яблоко вишня</v>
      </c>
      <c r="E1077" s="18" t="str">
        <f>IFERROR(__xludf.DUMMYFUNCTION("""COMPUTED_VALUE"""),"Виноград мята")</f>
        <v>Виноград мята</v>
      </c>
      <c r="F1077" s="18" t="str">
        <f>IFERROR(__xludf.DUMMYFUNCTION("""COMPUTED_VALUE"""),"Виноград холс")</f>
        <v>Виноград холс</v>
      </c>
      <c r="G1077" s="18" t="str">
        <f>IFERROR(__xludf.DUMMYFUNCTION("""COMPUTED_VALUE"""),"Грейпфрутовый лимонад")</f>
        <v>Грейпфрутовый лимонад</v>
      </c>
      <c r="H1077" s="18" t="str">
        <f>IFERROR(__xludf.DUMMYFUNCTION("""COMPUTED_VALUE"""),"Дыня банан")</f>
        <v>Дыня банан</v>
      </c>
      <c r="I1077" s="18" t="str">
        <f>IFERROR(__xludf.DUMMYFUNCTION("""COMPUTED_VALUE"""),"Ежевичный лимонад")</f>
        <v>Ежевичный лимонад</v>
      </c>
      <c r="J1077" s="18" t="str">
        <f>IFERROR(__xludf.DUMMYFUNCTION("""COMPUTED_VALUE"""),"Земляничная конфета ")</f>
        <v>Земляничная конфета </v>
      </c>
      <c r="K1077" s="18" t="str">
        <f>IFERROR(__xludf.DUMMYFUNCTION("""COMPUTED_VALUE"""),"Ананас манго ")</f>
        <v>Ананас манго </v>
      </c>
      <c r="L1077" s="18" t="str">
        <f>IFERROR(__xludf.DUMMYFUNCTION("""COMPUTED_VALUE"""),"Жвачка черника мята ")</f>
        <v>Жвачка черника мята </v>
      </c>
      <c r="M1077" s="18" t="str">
        <f>IFERROR(__xludf.DUMMYFUNCTION("""COMPUTED_VALUE"""),"Зеленый манго")</f>
        <v>Зеленый манго</v>
      </c>
      <c r="N1077" s="18" t="str">
        <f>IFERROR(__xludf.DUMMYFUNCTION("""COMPUTED_VALUE"""),"Клюква брусника")</f>
        <v>Клюква брусника</v>
      </c>
      <c r="O1077" s="18" t="str">
        <f>IFERROR(__xludf.DUMMYFUNCTION("""COMPUTED_VALUE"""),"Апельсин ")</f>
        <v>Апельсин </v>
      </c>
      <c r="P1077" s="18" t="str">
        <f>IFERROR(__xludf.DUMMYFUNCTION("""COMPUTED_VALUE"""),"Кокос малина")</f>
        <v>Кокос малина</v>
      </c>
      <c r="Q1077" s="18" t="str">
        <f>IFERROR(__xludf.DUMMYFUNCTION("""COMPUTED_VALUE"""),"Лимонные черви")</f>
        <v>Лимонные черви</v>
      </c>
      <c r="R1077" s="18" t="str">
        <f>IFERROR(__xludf.DUMMYFUNCTION("""COMPUTED_VALUE"""),"Малиновый лимонад")</f>
        <v>Малиновый лимонад</v>
      </c>
      <c r="S1077" s="18" t="str">
        <f>IFERROR(__xludf.DUMMYFUNCTION("""COMPUTED_VALUE"""),"Смородина малина")</f>
        <v>Смородина малина</v>
      </c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</row>
    <row r="1078">
      <c r="A1078" s="18" t="str">
        <f>IFERROR(__xludf.DUMMYFUNCTION("""COMPUTED_VALUE"""),"0.4")</f>
        <v>0.4</v>
      </c>
      <c r="B1078" s="18" t="str">
        <f>IFERROR(__xludf.DUMMYFUNCTION("""COMPUTED_VALUE"""),"0.6")</f>
        <v>0.6</v>
      </c>
      <c r="C1078" s="18" t="str">
        <f>IFERROR(__xludf.DUMMYFUNCTION("""COMPUTED_VALUE"""),"0.7")</f>
        <v>0.7</v>
      </c>
      <c r="D1078" s="18" t="str">
        <f>IFERROR(__xludf.DUMMYFUNCTION("""COMPUTED_VALUE"""),"0.8")</f>
        <v>0.8</v>
      </c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</row>
    <row r="1079">
      <c r="A1079" s="18" t="str">
        <f>IFERROR(__xludf.DUMMYFUNCTION("""COMPUTED_VALUE"""),"Апельсиновое драже")</f>
        <v>Апельсиновое драже</v>
      </c>
      <c r="B1079" s="18" t="str">
        <f>IFERROR(__xludf.DUMMYFUNCTION("""COMPUTED_VALUE"""),"Бабл гам")</f>
        <v>Бабл гам</v>
      </c>
      <c r="C1079" s="18" t="str">
        <f>IFERROR(__xludf.DUMMYFUNCTION("""COMPUTED_VALUE"""),"Виноградная конфета")</f>
        <v>Виноградная конфета</v>
      </c>
      <c r="D1079" s="18" t="str">
        <f>IFERROR(__xludf.DUMMYFUNCTION("""COMPUTED_VALUE"""),"Даня кокос")</f>
        <v>Даня кокос</v>
      </c>
      <c r="E1079" s="18" t="str">
        <f>IFERROR(__xludf.DUMMYFUNCTION("""COMPUTED_VALUE"""),"Земляника груша")</f>
        <v>Земляника груша</v>
      </c>
      <c r="F1079" s="18" t="str">
        <f>IFERROR(__xludf.DUMMYFUNCTION("""COMPUTED_VALUE"""),"Кислый киви")</f>
        <v>Кислый киви</v>
      </c>
      <c r="G1079" s="18" t="str">
        <f>IFERROR(__xludf.DUMMYFUNCTION("""COMPUTED_VALUE"""),"Кислый малиновый лимонад ")</f>
        <v>Кислый малиновый лимонад </v>
      </c>
      <c r="H1079" s="18" t="str">
        <f>IFERROR(__xludf.DUMMYFUNCTION("""COMPUTED_VALUE"""),"Кола сода айс")</f>
        <v>Кола сода айс</v>
      </c>
      <c r="I1079" s="18" t="str">
        <f>IFERROR(__xludf.DUMMYFUNCTION("""COMPUTED_VALUE"""),"Ледяной ананас")</f>
        <v>Ледяной ананас</v>
      </c>
      <c r="J1079" s="18" t="str">
        <f>IFERROR(__xludf.DUMMYFUNCTION("""COMPUTED_VALUE"""),"Лимонные червячки ")</f>
        <v>Лимонные червячки </v>
      </c>
      <c r="K1079" s="18" t="str">
        <f>IFERROR(__xludf.DUMMYFUNCTION("""COMPUTED_VALUE"""),"Манго апельсин")</f>
        <v>Манго апельсин</v>
      </c>
      <c r="L1079" s="18" t="str">
        <f>IFERROR(__xludf.DUMMYFUNCTION("""COMPUTED_VALUE"""),"Смородина виноград")</f>
        <v>Смородина виноград</v>
      </c>
      <c r="M1079" s="18" t="str">
        <f>IFERROR(__xludf.DUMMYFUNCTION("""COMPUTED_VALUE"""),"Яблочный холс")</f>
        <v>Яблочный холс</v>
      </c>
      <c r="N1079" s="18" t="str">
        <f>IFERROR(__xludf.DUMMYFUNCTION("""COMPUTED_VALUE"""),"Ягодный смузи")</f>
        <v>Ягодный смузи</v>
      </c>
      <c r="O1079" s="18" t="str">
        <f>IFERROR(__xludf.DUMMYFUNCTION("""COMPUTED_VALUE"""),"Ягодный энергетик")</f>
        <v>Ягодный энергетик</v>
      </c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</row>
    <row r="1080">
      <c r="A1080" s="18" t="str">
        <f>IFERROR(__xludf.DUMMYFUNCTION("""COMPUTED_VALUE"""),"Арбуз Малина ")</f>
        <v>Арбуз Малина </v>
      </c>
      <c r="B1080" s="18" t="str">
        <f>IFERROR(__xludf.DUMMYFUNCTION("""COMPUTED_VALUE"""),"Банан Кокос ")</f>
        <v>Банан Кокос </v>
      </c>
      <c r="C1080" s="18" t="str">
        <f>IFERROR(__xludf.DUMMYFUNCTION("""COMPUTED_VALUE"""),"Барбарисовый Энергетик ")</f>
        <v>Барбарисовый Энергетик </v>
      </c>
      <c r="D1080" s="18" t="str">
        <f>IFERROR(__xludf.DUMMYFUNCTION("""COMPUTED_VALUE"""),"Виноградный Энергетик")</f>
        <v>Виноградный Энергетик</v>
      </c>
      <c r="E1080" s="18" t="str">
        <f>IFERROR(__xludf.DUMMYFUNCTION("""COMPUTED_VALUE"""),"Гранат Клубника ")</f>
        <v>Гранат Клубника </v>
      </c>
      <c r="F1080" s="18" t="str">
        <f>IFERROR(__xludf.DUMMYFUNCTION("""COMPUTED_VALUE"""),"Гранат Смородина ")</f>
        <v>Гранат Смородина </v>
      </c>
      <c r="G1080" s="18" t="str">
        <f>IFERROR(__xludf.DUMMYFUNCTION("""COMPUTED_VALUE"""),"Грейпфрутовый Швепс ")</f>
        <v>Грейпфрутовый Швепс </v>
      </c>
      <c r="H1080" s="18" t="str">
        <f>IFERROR(__xludf.DUMMYFUNCTION("""COMPUTED_VALUE"""),"Земляника Драгонфрут ")</f>
        <v>Земляника Драгонфрут </v>
      </c>
      <c r="I1080" s="18" t="str">
        <f>IFERROR(__xludf.DUMMYFUNCTION("""COMPUTED_VALUE"""),"Киви Личи ")</f>
        <v>Киви Личи </v>
      </c>
      <c r="J1080" s="18" t="str">
        <f>IFERROR(__xludf.DUMMYFUNCTION("""COMPUTED_VALUE"""),"Киви Маракуйя Гуава ")</f>
        <v>Киви Маракуйя Гуава </v>
      </c>
      <c r="K1080" s="18" t="str">
        <f>IFERROR(__xludf.DUMMYFUNCTION("""COMPUTED_VALUE"""),"Клубника Банан ")</f>
        <v>Клубника Банан </v>
      </c>
      <c r="L1080" s="18" t="str">
        <f>IFERROR(__xludf.DUMMYFUNCTION("""COMPUTED_VALUE"""),"Клубника Вишня ")</f>
        <v>Клубника Вишня </v>
      </c>
      <c r="M1080" s="18" t="str">
        <f>IFERROR(__xludf.DUMMYFUNCTION("""COMPUTED_VALUE"""),"Клубника Земляника ")</f>
        <v>Клубника Земляника </v>
      </c>
      <c r="N1080" s="18" t="str">
        <f>IFERROR(__xludf.DUMMYFUNCTION("""COMPUTED_VALUE"""),"Клубничный Мохито ")</f>
        <v>Клубничный Мохито </v>
      </c>
      <c r="O1080" s="18" t="str">
        <f>IFERROR(__xludf.DUMMYFUNCTION("""COMPUTED_VALUE"""),"Манго Грейпфрут ")</f>
        <v>Манго Грейпфрут </v>
      </c>
      <c r="P1080" s="18" t="str">
        <f>IFERROR(__xludf.DUMMYFUNCTION("""COMPUTED_VALUE"""),"Манго Персик Личи ")</f>
        <v>Манго Персик Личи </v>
      </c>
      <c r="Q1080" s="18" t="str">
        <f>IFERROR(__xludf.DUMMYFUNCTION("""COMPUTED_VALUE"""),"Персик Бабл Гам ")</f>
        <v>Персик Бабл Гам </v>
      </c>
      <c r="R1080" s="18" t="str">
        <f>IFERROR(__xludf.DUMMYFUNCTION("""COMPUTED_VALUE"""),"Садовые Ягоды ")</f>
        <v>Садовые Ягоды </v>
      </c>
      <c r="S1080" s="18" t="str">
        <f>IFERROR(__xludf.DUMMYFUNCTION("""COMPUTED_VALUE"""),"Скитлс Лимон Лайм 2")</f>
        <v>Скитлс Лимон Лайм 2</v>
      </c>
      <c r="T1080" s="18" t="str">
        <f>IFERROR(__xludf.DUMMYFUNCTION("""COMPUTED_VALUE"""),"Смородина Мармелад 1")</f>
        <v>Смородина Мармелад 1</v>
      </c>
      <c r="U1080" s="18" t="str">
        <f>IFERROR(__xludf.DUMMYFUNCTION("""COMPUTED_VALUE"""),"Темная Вишня 1")</f>
        <v>Темная Вишня 1</v>
      </c>
      <c r="V1080" s="18" t="str">
        <f>IFERROR(__xludf.DUMMYFUNCTION("""COMPUTED_VALUE"""),"Фруктовые Пластинки 1")</f>
        <v>Фруктовые Пластинки 1</v>
      </c>
      <c r="W1080" s="18" t="str">
        <f>IFERROR(__xludf.DUMMYFUNCTION("""COMPUTED_VALUE"""),"Черника Ежевика 1")</f>
        <v>Черника Ежевика 1</v>
      </c>
      <c r="X1080" s="18" t="str">
        <f>IFERROR(__xludf.DUMMYFUNCTION("""COMPUTED_VALUE"""),"Черника Малина 1")</f>
        <v>Черника Малина 1</v>
      </c>
      <c r="Y1080" s="18" t="str">
        <f>IFERROR(__xludf.DUMMYFUNCTION("""COMPUTED_VALUE"""),"Черника Мята 2")</f>
        <v>Черника Мята 2</v>
      </c>
      <c r="Z1080" s="18" t="str">
        <f>IFERROR(__xludf.DUMMYFUNCTION("""COMPUTED_VALUE"""),"Яблоко Виноград 2")</f>
        <v>Яблоко Виноград 2</v>
      </c>
      <c r="AA1080" s="18" t="str">
        <f>IFERROR(__xludf.DUMMYFUNCTION("""COMPUTED_VALUE"""),"Яблоко Малина 4")</f>
        <v>Яблоко Малина 4</v>
      </c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</row>
    <row r="1081">
      <c r="A1081" s="18" t="str">
        <f>IFERROR(__xludf.DUMMYFUNCTION("""COMPUTED_VALUE"""),"Арбуз Малина ")</f>
        <v>Арбуз Малина </v>
      </c>
      <c r="B1081" s="18" t="str">
        <f>IFERROR(__xludf.DUMMYFUNCTION("""COMPUTED_VALUE"""),"Банан Кокос ")</f>
        <v>Банан Кокос </v>
      </c>
      <c r="C1081" s="18" t="str">
        <f>IFERROR(__xludf.DUMMYFUNCTION("""COMPUTED_VALUE"""),"Барбарисовый Энергетик ")</f>
        <v>Барбарисовый Энергетик </v>
      </c>
      <c r="D1081" s="18" t="str">
        <f>IFERROR(__xludf.DUMMYFUNCTION("""COMPUTED_VALUE"""),"Виноградный Энергетик")</f>
        <v>Виноградный Энергетик</v>
      </c>
      <c r="E1081" s="18" t="str">
        <f>IFERROR(__xludf.DUMMYFUNCTION("""COMPUTED_VALUE"""),"Гранат Клубника ")</f>
        <v>Гранат Клубника </v>
      </c>
      <c r="F1081" s="18" t="str">
        <f>IFERROR(__xludf.DUMMYFUNCTION("""COMPUTED_VALUE"""),"Гранат Смородина ")</f>
        <v>Гранат Смородина </v>
      </c>
      <c r="G1081" s="18" t="str">
        <f>IFERROR(__xludf.DUMMYFUNCTION("""COMPUTED_VALUE"""),"Грейпфрутовый Швепс ")</f>
        <v>Грейпфрутовый Швепс </v>
      </c>
      <c r="H1081" s="18" t="str">
        <f>IFERROR(__xludf.DUMMYFUNCTION("""COMPUTED_VALUE"""),"Земляника Драгонфрут ")</f>
        <v>Земляника Драгонфрут </v>
      </c>
      <c r="I1081" s="18" t="str">
        <f>IFERROR(__xludf.DUMMYFUNCTION("""COMPUTED_VALUE"""),"Киви Личи ")</f>
        <v>Киви Личи </v>
      </c>
      <c r="J1081" s="18" t="str">
        <f>IFERROR(__xludf.DUMMYFUNCTION("""COMPUTED_VALUE"""),"Киви Маракуйя Гуава ")</f>
        <v>Киви Маракуйя Гуава </v>
      </c>
      <c r="K1081" s="18" t="str">
        <f>IFERROR(__xludf.DUMMYFUNCTION("""COMPUTED_VALUE"""),"Клубника Банан ")</f>
        <v>Клубника Банан </v>
      </c>
      <c r="L1081" s="18" t="str">
        <f>IFERROR(__xludf.DUMMYFUNCTION("""COMPUTED_VALUE"""),"Клубника Вишня ")</f>
        <v>Клубника Вишня </v>
      </c>
      <c r="M1081" s="18" t="str">
        <f>IFERROR(__xludf.DUMMYFUNCTION("""COMPUTED_VALUE"""),"Клубника Земляника ")</f>
        <v>Клубника Земляника </v>
      </c>
      <c r="N1081" s="18" t="str">
        <f>IFERROR(__xludf.DUMMYFUNCTION("""COMPUTED_VALUE"""),"Клубничный Мохито ")</f>
        <v>Клубничный Мохито </v>
      </c>
      <c r="O1081" s="18" t="str">
        <f>IFERROR(__xludf.DUMMYFUNCTION("""COMPUTED_VALUE"""),"Манго Грейпфрут ")</f>
        <v>Манго Грейпфрут </v>
      </c>
      <c r="P1081" s="18" t="str">
        <f>IFERROR(__xludf.DUMMYFUNCTION("""COMPUTED_VALUE"""),"Манго Персик Личи ")</f>
        <v>Манго Персик Личи </v>
      </c>
      <c r="Q1081" s="18" t="str">
        <f>IFERROR(__xludf.DUMMYFUNCTION("""COMPUTED_VALUE"""),"Персик Бабл Гам ")</f>
        <v>Персик Бабл Гам </v>
      </c>
      <c r="R1081" s="18" t="str">
        <f>IFERROR(__xludf.DUMMYFUNCTION("""COMPUTED_VALUE"""),"Садовые Ягоды ")</f>
        <v>Садовые Ягоды </v>
      </c>
      <c r="S1081" s="18" t="str">
        <f>IFERROR(__xludf.DUMMYFUNCTION("""COMPUTED_VALUE"""),"Скитлс Лимон Лайм 2")</f>
        <v>Скитлс Лимон Лайм 2</v>
      </c>
      <c r="T1081" s="18" t="str">
        <f>IFERROR(__xludf.DUMMYFUNCTION("""COMPUTED_VALUE"""),"Смородина Мармелад 1")</f>
        <v>Смородина Мармелад 1</v>
      </c>
      <c r="U1081" s="18" t="str">
        <f>IFERROR(__xludf.DUMMYFUNCTION("""COMPUTED_VALUE"""),"Темная Вишня 1")</f>
        <v>Темная Вишня 1</v>
      </c>
      <c r="V1081" s="18" t="str">
        <f>IFERROR(__xludf.DUMMYFUNCTION("""COMPUTED_VALUE"""),"Фруктовые Пластинки 1")</f>
        <v>Фруктовые Пластинки 1</v>
      </c>
      <c r="W1081" s="18" t="str">
        <f>IFERROR(__xludf.DUMMYFUNCTION("""COMPUTED_VALUE"""),"Черника Ежевика 1")</f>
        <v>Черника Ежевика 1</v>
      </c>
      <c r="X1081" s="18" t="str">
        <f>IFERROR(__xludf.DUMMYFUNCTION("""COMPUTED_VALUE"""),"Черника Малина 1")</f>
        <v>Черника Малина 1</v>
      </c>
      <c r="Y1081" s="18" t="str">
        <f>IFERROR(__xludf.DUMMYFUNCTION("""COMPUTED_VALUE"""),"Черника Мята 2")</f>
        <v>Черника Мята 2</v>
      </c>
      <c r="Z1081" s="18" t="str">
        <f>IFERROR(__xludf.DUMMYFUNCTION("""COMPUTED_VALUE"""),"Яблоко Виноград 2")</f>
        <v>Яблоко Виноград 2</v>
      </c>
      <c r="AA1081" s="18" t="str">
        <f>IFERROR(__xludf.DUMMYFUNCTION("""COMPUTED_VALUE"""),"Яблоко Малина 4")</f>
        <v>Яблоко Малина 4</v>
      </c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</row>
    <row r="1082">
      <c r="A1082" s="18" t="str">
        <f>IFERROR(__xludf.DUMMYFUNCTION("""COMPUTED_VALUE"""),"Арбуз Малина ")</f>
        <v>Арбуз Малина </v>
      </c>
      <c r="B1082" s="18" t="str">
        <f>IFERROR(__xludf.DUMMYFUNCTION("""COMPUTED_VALUE"""),"Банан Кокос ")</f>
        <v>Банан Кокос </v>
      </c>
      <c r="C1082" s="18" t="str">
        <f>IFERROR(__xludf.DUMMYFUNCTION("""COMPUTED_VALUE"""),"Барбарисовый Энергетик ")</f>
        <v>Барбарисовый Энергетик </v>
      </c>
      <c r="D1082" s="18" t="str">
        <f>IFERROR(__xludf.DUMMYFUNCTION("""COMPUTED_VALUE"""),"Виноградный Энергетик")</f>
        <v>Виноградный Энергетик</v>
      </c>
      <c r="E1082" s="18" t="str">
        <f>IFERROR(__xludf.DUMMYFUNCTION("""COMPUTED_VALUE"""),"Гранат Клубника ")</f>
        <v>Гранат Клубника </v>
      </c>
      <c r="F1082" s="18" t="str">
        <f>IFERROR(__xludf.DUMMYFUNCTION("""COMPUTED_VALUE"""),"Гранат Смородина ")</f>
        <v>Гранат Смородина </v>
      </c>
      <c r="G1082" s="18" t="str">
        <f>IFERROR(__xludf.DUMMYFUNCTION("""COMPUTED_VALUE"""),"Грейпфрутовый Швепс ")</f>
        <v>Грейпфрутовый Швепс </v>
      </c>
      <c r="H1082" s="18" t="str">
        <f>IFERROR(__xludf.DUMMYFUNCTION("""COMPUTED_VALUE"""),"Земляника Драгонфрут ")</f>
        <v>Земляника Драгонфрут </v>
      </c>
      <c r="I1082" s="18" t="str">
        <f>IFERROR(__xludf.DUMMYFUNCTION("""COMPUTED_VALUE"""),"Киви Личи ")</f>
        <v>Киви Личи </v>
      </c>
      <c r="J1082" s="18" t="str">
        <f>IFERROR(__xludf.DUMMYFUNCTION("""COMPUTED_VALUE"""),"Киви Маракуйя Гуава ")</f>
        <v>Киви Маракуйя Гуава </v>
      </c>
      <c r="K1082" s="18" t="str">
        <f>IFERROR(__xludf.DUMMYFUNCTION("""COMPUTED_VALUE"""),"Клубника Банан ")</f>
        <v>Клубника Банан </v>
      </c>
      <c r="L1082" s="18" t="str">
        <f>IFERROR(__xludf.DUMMYFUNCTION("""COMPUTED_VALUE"""),"Клубника Вишня ")</f>
        <v>Клубника Вишня </v>
      </c>
      <c r="M1082" s="18" t="str">
        <f>IFERROR(__xludf.DUMMYFUNCTION("""COMPUTED_VALUE"""),"Клубника Земляника ")</f>
        <v>Клубника Земляника </v>
      </c>
      <c r="N1082" s="18" t="str">
        <f>IFERROR(__xludf.DUMMYFUNCTION("""COMPUTED_VALUE"""),"Клубничный Мохито ")</f>
        <v>Клубничный Мохито </v>
      </c>
      <c r="O1082" s="18" t="str">
        <f>IFERROR(__xludf.DUMMYFUNCTION("""COMPUTED_VALUE"""),"Манго Грейпфрут ")</f>
        <v>Манго Грейпфрут </v>
      </c>
      <c r="P1082" s="18" t="str">
        <f>IFERROR(__xludf.DUMMYFUNCTION("""COMPUTED_VALUE"""),"Манго Персик Личи ")</f>
        <v>Манго Персик Личи </v>
      </c>
      <c r="Q1082" s="18" t="str">
        <f>IFERROR(__xludf.DUMMYFUNCTION("""COMPUTED_VALUE"""),"Персик Бабл Гам ")</f>
        <v>Персик Бабл Гам </v>
      </c>
      <c r="R1082" s="18" t="str">
        <f>IFERROR(__xludf.DUMMYFUNCTION("""COMPUTED_VALUE"""),"Садовые Ягоды ")</f>
        <v>Садовые Ягоды </v>
      </c>
      <c r="S1082" s="18" t="str">
        <f>IFERROR(__xludf.DUMMYFUNCTION("""COMPUTED_VALUE"""),"Скитлс Лимон Лайм 2")</f>
        <v>Скитлс Лимон Лайм 2</v>
      </c>
      <c r="T1082" s="18" t="str">
        <f>IFERROR(__xludf.DUMMYFUNCTION("""COMPUTED_VALUE"""),"Смородина Мармелад 1")</f>
        <v>Смородина Мармелад 1</v>
      </c>
      <c r="U1082" s="18" t="str">
        <f>IFERROR(__xludf.DUMMYFUNCTION("""COMPUTED_VALUE"""),"Темная Вишня 1")</f>
        <v>Темная Вишня 1</v>
      </c>
      <c r="V1082" s="18" t="str">
        <f>IFERROR(__xludf.DUMMYFUNCTION("""COMPUTED_VALUE"""),"Фруктовые Пластинки 1")</f>
        <v>Фруктовые Пластинки 1</v>
      </c>
      <c r="W1082" s="18" t="str">
        <f>IFERROR(__xludf.DUMMYFUNCTION("""COMPUTED_VALUE"""),"Черника Ежевика 1")</f>
        <v>Черника Ежевика 1</v>
      </c>
      <c r="X1082" s="18" t="str">
        <f>IFERROR(__xludf.DUMMYFUNCTION("""COMPUTED_VALUE"""),"Черника Малина 1")</f>
        <v>Черника Малина 1</v>
      </c>
      <c r="Y1082" s="18" t="str">
        <f>IFERROR(__xludf.DUMMYFUNCTION("""COMPUTED_VALUE"""),"Черника Мята 2")</f>
        <v>Черника Мята 2</v>
      </c>
      <c r="Z1082" s="18" t="str">
        <f>IFERROR(__xludf.DUMMYFUNCTION("""COMPUTED_VALUE"""),"Яблоко Виноград 2")</f>
        <v>Яблоко Виноград 2</v>
      </c>
      <c r="AA1082" s="18" t="str">
        <f>IFERROR(__xludf.DUMMYFUNCTION("""COMPUTED_VALUE"""),"Яблоко Малина 4")</f>
        <v>Яблоко Малина 4</v>
      </c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</row>
    <row r="1083">
      <c r="A1083" s="18" t="str">
        <f>IFERROR(__xludf.DUMMYFUNCTION("""COMPUTED_VALUE"""),"0.4")</f>
        <v>0.4</v>
      </c>
      <c r="B1083" s="18" t="str">
        <f>IFERROR(__xludf.DUMMYFUNCTION("""COMPUTED_VALUE"""),"0.6")</f>
        <v>0.6</v>
      </c>
      <c r="C1083" s="18" t="str">
        <f>IFERROR(__xludf.DUMMYFUNCTION("""COMPUTED_VALUE"""),"0.7")</f>
        <v>0.7</v>
      </c>
      <c r="D1083" s="18" t="str">
        <f>IFERROR(__xludf.DUMMYFUNCTION("""COMPUTED_VALUE"""),"0.8")</f>
        <v>0.8</v>
      </c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</row>
    <row r="1084">
      <c r="A1084" s="18" t="str">
        <f>IFERROR(__xludf.DUMMYFUNCTION("""COMPUTED_VALUE"""),"Малина вишня лёд")</f>
        <v>Малина вишня лёд</v>
      </c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</row>
    <row r="1085">
      <c r="A1085" s="18" t="str">
        <f>IFERROR(__xludf.DUMMYFUNCTION("""COMPUTED_VALUE"""),"Арбуз Малина ")</f>
        <v>Арбуз Малина </v>
      </c>
      <c r="B1085" s="18" t="str">
        <f>IFERROR(__xludf.DUMMYFUNCTION("""COMPUTED_VALUE"""),"Банан Кокос ")</f>
        <v>Банан Кокос </v>
      </c>
      <c r="C1085" s="18" t="str">
        <f>IFERROR(__xludf.DUMMYFUNCTION("""COMPUTED_VALUE"""),"Барбарисовый Энергетик ")</f>
        <v>Барбарисовый Энергетик </v>
      </c>
      <c r="D1085" s="18" t="str">
        <f>IFERROR(__xludf.DUMMYFUNCTION("""COMPUTED_VALUE"""),"Виноградный Энергетик")</f>
        <v>Виноградный Энергетик</v>
      </c>
      <c r="E1085" s="18" t="str">
        <f>IFERROR(__xludf.DUMMYFUNCTION("""COMPUTED_VALUE"""),"Гранат Клубника ")</f>
        <v>Гранат Клубника </v>
      </c>
      <c r="F1085" s="18" t="str">
        <f>IFERROR(__xludf.DUMMYFUNCTION("""COMPUTED_VALUE"""),"Гранат Смородина ")</f>
        <v>Гранат Смородина </v>
      </c>
      <c r="G1085" s="18" t="str">
        <f>IFERROR(__xludf.DUMMYFUNCTION("""COMPUTED_VALUE"""),"Грейпфрутовый Швепс ")</f>
        <v>Грейпфрутовый Швепс </v>
      </c>
      <c r="H1085" s="18" t="str">
        <f>IFERROR(__xludf.DUMMYFUNCTION("""COMPUTED_VALUE"""),"Земляника Драгонфрут ")</f>
        <v>Земляника Драгонфрут </v>
      </c>
      <c r="I1085" s="18" t="str">
        <f>IFERROR(__xludf.DUMMYFUNCTION("""COMPUTED_VALUE"""),"Киви Личи ")</f>
        <v>Киви Личи </v>
      </c>
      <c r="J1085" s="18" t="str">
        <f>IFERROR(__xludf.DUMMYFUNCTION("""COMPUTED_VALUE"""),"Киви Маракуйя Гуава ")</f>
        <v>Киви Маракуйя Гуава </v>
      </c>
      <c r="K1085" s="18" t="str">
        <f>IFERROR(__xludf.DUMMYFUNCTION("""COMPUTED_VALUE"""),"Клубника Банан ")</f>
        <v>Клубника Банан </v>
      </c>
      <c r="L1085" s="18" t="str">
        <f>IFERROR(__xludf.DUMMYFUNCTION("""COMPUTED_VALUE"""),"Клубника Вишня ")</f>
        <v>Клубника Вишня </v>
      </c>
      <c r="M1085" s="18" t="str">
        <f>IFERROR(__xludf.DUMMYFUNCTION("""COMPUTED_VALUE"""),"Клубника Земляника ")</f>
        <v>Клубника Земляника </v>
      </c>
      <c r="N1085" s="18" t="str">
        <f>IFERROR(__xludf.DUMMYFUNCTION("""COMPUTED_VALUE"""),"Клубничный Мохито ")</f>
        <v>Клубничный Мохито </v>
      </c>
      <c r="O1085" s="18" t="str">
        <f>IFERROR(__xludf.DUMMYFUNCTION("""COMPUTED_VALUE"""),"Манго Грейпфрут ")</f>
        <v>Манго Грейпфрут </v>
      </c>
      <c r="P1085" s="18" t="str">
        <f>IFERROR(__xludf.DUMMYFUNCTION("""COMPUTED_VALUE"""),"Манго Персик Личи ")</f>
        <v>Манго Персик Личи </v>
      </c>
      <c r="Q1085" s="18" t="str">
        <f>IFERROR(__xludf.DUMMYFUNCTION("""COMPUTED_VALUE"""),"Персик Бабл Гам ")</f>
        <v>Персик Бабл Гам </v>
      </c>
      <c r="R1085" s="18" t="str">
        <f>IFERROR(__xludf.DUMMYFUNCTION("""COMPUTED_VALUE"""),"Садовые Ягоды ")</f>
        <v>Садовые Ягоды </v>
      </c>
      <c r="S1085" s="18" t="str">
        <f>IFERROR(__xludf.DUMMYFUNCTION("""COMPUTED_VALUE"""),"Скитлс Лимон Лайм 2")</f>
        <v>Скитлс Лимон Лайм 2</v>
      </c>
      <c r="T1085" s="18" t="str">
        <f>IFERROR(__xludf.DUMMYFUNCTION("""COMPUTED_VALUE"""),"Смородина Мармелад 1")</f>
        <v>Смородина Мармелад 1</v>
      </c>
      <c r="U1085" s="18" t="str">
        <f>IFERROR(__xludf.DUMMYFUNCTION("""COMPUTED_VALUE"""),"Темная Вишня 1")</f>
        <v>Темная Вишня 1</v>
      </c>
      <c r="V1085" s="18" t="str">
        <f>IFERROR(__xludf.DUMMYFUNCTION("""COMPUTED_VALUE"""),"Фруктовые Пластинки 1")</f>
        <v>Фруктовые Пластинки 1</v>
      </c>
      <c r="W1085" s="18" t="str">
        <f>IFERROR(__xludf.DUMMYFUNCTION("""COMPUTED_VALUE"""),"Черника Ежевика 1")</f>
        <v>Черника Ежевика 1</v>
      </c>
      <c r="X1085" s="18" t="str">
        <f>IFERROR(__xludf.DUMMYFUNCTION("""COMPUTED_VALUE"""),"Черника Малина 1")</f>
        <v>Черника Малина 1</v>
      </c>
      <c r="Y1085" s="18" t="str">
        <f>IFERROR(__xludf.DUMMYFUNCTION("""COMPUTED_VALUE"""),"Черника Мята 2")</f>
        <v>Черника Мята 2</v>
      </c>
      <c r="Z1085" s="18" t="str">
        <f>IFERROR(__xludf.DUMMYFUNCTION("""COMPUTED_VALUE"""),"Яблоко Виноград 2")</f>
        <v>Яблоко Виноград 2</v>
      </c>
      <c r="AA1085" s="18" t="str">
        <f>IFERROR(__xludf.DUMMYFUNCTION("""COMPUTED_VALUE"""),"Яблоко Малина 4")</f>
        <v>Яблоко Малина 4</v>
      </c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</row>
    <row r="1086">
      <c r="A1086" s="18" t="str">
        <f>IFERROR(__xludf.DUMMYFUNCTION("""COMPUTED_VALUE"""),"кислая земляника")</f>
        <v>кислая земляника</v>
      </c>
      <c r="B1086" s="18" t="str">
        <f>IFERROR(__xludf.DUMMYFUNCTION("""COMPUTED_VALUE"""),"кислая фанта с черникой")</f>
        <v>кислая фанта с черникой</v>
      </c>
      <c r="C1086" s="18" t="str">
        <f>IFERROR(__xludf.DUMMYFUNCTION("""COMPUTED_VALUE"""),"кислое харибо с колой и черешней")</f>
        <v>кислое харибо с колой и черешней</v>
      </c>
      <c r="D1086" s="18" t="str">
        <f>IFERROR(__xludf.DUMMYFUNCTION("""COMPUTED_VALUE"""),"кислое яблочно клубничная шипучка")</f>
        <v>кислое яблочно клубничная шипучка</v>
      </c>
      <c r="E1086" s="18" t="str">
        <f>IFERROR(__xludf.DUMMYFUNCTION("""COMPUTED_VALUE"""),"кислые желатинки маракуйя ананас")</f>
        <v>кислые желатинки маракуйя ананас</v>
      </c>
      <c r="F1086" s="18" t="str">
        <f>IFERROR(__xludf.DUMMYFUNCTION("""COMPUTED_VALUE"""),"кислые ленточки маракуя манго")</f>
        <v>кислые ленточки маракуя манго</v>
      </c>
      <c r="G1086" s="18" t="str">
        <f>IFERROR(__xludf.DUMMYFUNCTION("""COMPUTED_VALUE"""),"кислые мармеладные ягоды")</f>
        <v>кислые мармеладные ягоды</v>
      </c>
      <c r="H1086" s="18" t="str">
        <f>IFERROR(__xludf.DUMMYFUNCTION("""COMPUTED_VALUE"""),"кислый виноград лайм")</f>
        <v>кислый виноград лайм</v>
      </c>
      <c r="I1086" s="18" t="str">
        <f>IFERROR(__xludf.DUMMYFUNCTION("""COMPUTED_VALUE"""),"кислый грейпфрут с вишней")</f>
        <v>кислый грейпфрут с вишней</v>
      </c>
      <c r="J1086" s="18" t="str">
        <f>IFERROR(__xludf.DUMMYFUNCTION("""COMPUTED_VALUE"""),"кислый леденец виноград киви яблоко")</f>
        <v>кислый леденец виноград киви яблоко</v>
      </c>
      <c r="K1086" s="18" t="str">
        <f>IFERROR(__xludf.DUMMYFUNCTION("""COMPUTED_VALUE"""),"кислый лимонад арбуз лайм малина")</f>
        <v>кислый лимонад арбуз лайм малина</v>
      </c>
      <c r="L1086" s="18" t="str">
        <f>IFERROR(__xludf.DUMMYFUNCTION("""COMPUTED_VALUE"""),"кислый персик клубника")</f>
        <v>кислый персик клубника</v>
      </c>
      <c r="M1086" s="18" t="str">
        <f>IFERROR(__xludf.DUMMYFUNCTION("""COMPUTED_VALUE"""),"кислый яблочно лимонные колечки")</f>
        <v>кислый яблочно лимонные колечки</v>
      </c>
      <c r="N1086" s="18" t="str">
        <f>IFERROR(__xludf.DUMMYFUNCTION("""COMPUTED_VALUE"""),"фанта апельсин с кислой малиной")</f>
        <v>фанта апельсин с кислой малиной</v>
      </c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</row>
    <row r="1087">
      <c r="A1087" s="18" t="str">
        <f>IFERROR(__xludf.DUMMYFUNCTION("""COMPUTED_VALUE"""),"Апельсиновое драже")</f>
        <v>Апельсиновое драже</v>
      </c>
      <c r="B1087" s="18" t="str">
        <f>IFERROR(__xludf.DUMMYFUNCTION("""COMPUTED_VALUE"""),"Бабл гам")</f>
        <v>Бабл гам</v>
      </c>
      <c r="C1087" s="18" t="str">
        <f>IFERROR(__xludf.DUMMYFUNCTION("""COMPUTED_VALUE"""),"Виноградная конфета")</f>
        <v>Виноградная конфета</v>
      </c>
      <c r="D1087" s="18" t="str">
        <f>IFERROR(__xludf.DUMMYFUNCTION("""COMPUTED_VALUE"""),"Даня кокос")</f>
        <v>Даня кокос</v>
      </c>
      <c r="E1087" s="18" t="str">
        <f>IFERROR(__xludf.DUMMYFUNCTION("""COMPUTED_VALUE"""),"Земляника груша")</f>
        <v>Земляника груша</v>
      </c>
      <c r="F1087" s="18" t="str">
        <f>IFERROR(__xludf.DUMMYFUNCTION("""COMPUTED_VALUE"""),"Кислый киви")</f>
        <v>Кислый киви</v>
      </c>
      <c r="G1087" s="18" t="str">
        <f>IFERROR(__xludf.DUMMYFUNCTION("""COMPUTED_VALUE"""),"Кислый малиновый лимонад ")</f>
        <v>Кислый малиновый лимонад </v>
      </c>
      <c r="H1087" s="18" t="str">
        <f>IFERROR(__xludf.DUMMYFUNCTION("""COMPUTED_VALUE"""),"Кола сода айс")</f>
        <v>Кола сода айс</v>
      </c>
      <c r="I1087" s="18" t="str">
        <f>IFERROR(__xludf.DUMMYFUNCTION("""COMPUTED_VALUE"""),"Ледяной ананас")</f>
        <v>Ледяной ананас</v>
      </c>
      <c r="J1087" s="18" t="str">
        <f>IFERROR(__xludf.DUMMYFUNCTION("""COMPUTED_VALUE"""),"Лимонные червячки ")</f>
        <v>Лимонные червячки </v>
      </c>
      <c r="K1087" s="18" t="str">
        <f>IFERROR(__xludf.DUMMYFUNCTION("""COMPUTED_VALUE"""),"Манго апельсин")</f>
        <v>Манго апельсин</v>
      </c>
      <c r="L1087" s="18" t="str">
        <f>IFERROR(__xludf.DUMMYFUNCTION("""COMPUTED_VALUE"""),"Смородина виноград")</f>
        <v>Смородина виноград</v>
      </c>
      <c r="M1087" s="18" t="str">
        <f>IFERROR(__xludf.DUMMYFUNCTION("""COMPUTED_VALUE"""),"Яблочный холс")</f>
        <v>Яблочный холс</v>
      </c>
      <c r="N1087" s="18" t="str">
        <f>IFERROR(__xludf.DUMMYFUNCTION("""COMPUTED_VALUE"""),"Ягодный смузи")</f>
        <v>Ягодный смузи</v>
      </c>
      <c r="O1087" s="18" t="str">
        <f>IFERROR(__xludf.DUMMYFUNCTION("""COMPUTED_VALUE"""),"Ягодный энергетик")</f>
        <v>Ягодный энергетик</v>
      </c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</row>
    <row r="1088">
      <c r="A1088" s="18" t="str">
        <f>IFERROR(__xludf.DUMMYFUNCTION("""COMPUTED_VALUE"""),"Экзотический микс")</f>
        <v>Экзотический микс</v>
      </c>
      <c r="B1088" s="18" t="str">
        <f>IFERROR(__xludf.DUMMYFUNCTION("""COMPUTED_VALUE"""),"Энергетик")</f>
        <v>Энергетик</v>
      </c>
      <c r="C1088" s="18" t="str">
        <f>IFERROR(__xludf.DUMMYFUNCTION("""COMPUTED_VALUE"""),"Виноградный чупа-чупс")</f>
        <v>Виноградный чупа-чупс</v>
      </c>
      <c r="D1088" s="18" t="str">
        <f>IFERROR(__xludf.DUMMYFUNCTION("""COMPUTED_VALUE"""),"Кислая лесная клюква")</f>
        <v>Кислая лесная клюква</v>
      </c>
      <c r="E1088" s="18" t="str">
        <f>IFERROR(__xludf.DUMMYFUNCTION("""COMPUTED_VALUE"""),"Смородина персик")</f>
        <v>Смородина персик</v>
      </c>
      <c r="F1088" s="18" t="str">
        <f>IFERROR(__xludf.DUMMYFUNCTION("""COMPUTED_VALUE"""),"Спелый киви кисло сладкий")</f>
        <v>Спелый киви кисло сладкий</v>
      </c>
      <c r="G1088" s="18" t="str">
        <f>IFERROR(__xludf.DUMMYFUNCTION("""COMPUTED_VALUE"""),"Кислые черви в вишневом сиропе")</f>
        <v>Кислые черви в вишневом сиропе</v>
      </c>
      <c r="H1088" s="18" t="str">
        <f>IFERROR(__xludf.DUMMYFUNCTION("""COMPUTED_VALUE"""),"Грушевый лимонад")</f>
        <v>Грушевый лимонад</v>
      </c>
      <c r="I1088" s="18" t="str">
        <f>IFERROR(__xludf.DUMMYFUNCTION("""COMPUTED_VALUE"""),"Лимонад с сладкой малиной")</f>
        <v>Лимонад с сладкой малиной</v>
      </c>
      <c r="J1088" s="18" t="str">
        <f>IFERROR(__xludf.DUMMYFUNCTION("""COMPUTED_VALUE"""),"Ананасовая кислинка")</f>
        <v>Ананасовая кислинка</v>
      </c>
      <c r="K1088" s="18" t="str">
        <f>IFERROR(__xludf.DUMMYFUNCTION("""COMPUTED_VALUE"""),"Мармеладные мишки")</f>
        <v>Мармеладные мишки</v>
      </c>
      <c r="L1088" s="18" t="str">
        <f>IFERROR(__xludf.DUMMYFUNCTION("""COMPUTED_VALUE"""),"Мандариновый сок с цедрой")</f>
        <v>Мандариновый сок с цедрой</v>
      </c>
      <c r="M1088" s="18" t="str">
        <f>IFERROR(__xludf.DUMMYFUNCTION("""COMPUTED_VALUE"""),"Кисло-сладкое ягодное драже")</f>
        <v>Кисло-сладкое ягодное драже</v>
      </c>
      <c r="N1088" s="18" t="str">
        <f>IFERROR(__xludf.DUMMYFUNCTION("""COMPUTED_VALUE"""),"Классическая фанта")</f>
        <v>Классическая фанта</v>
      </c>
      <c r="O1088" s="18" t="str">
        <f>IFERROR(__xludf.DUMMYFUNCTION("""COMPUTED_VALUE"""),"Сладкие барбарисоввые конфеты")</f>
        <v>Сладкие барбарисоввые конфеты</v>
      </c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</row>
    <row r="1089">
      <c r="A1089" s="18" t="str">
        <f>IFERROR(__xludf.DUMMYFUNCTION("""COMPUTED_VALUE"""),"Апельсиновое драже")</f>
        <v>Апельсиновое драже</v>
      </c>
      <c r="B1089" s="18" t="str">
        <f>IFERROR(__xludf.DUMMYFUNCTION("""COMPUTED_VALUE"""),"Бабл гам")</f>
        <v>Бабл гам</v>
      </c>
      <c r="C1089" s="18" t="str">
        <f>IFERROR(__xludf.DUMMYFUNCTION("""COMPUTED_VALUE"""),"Виноградная конфета")</f>
        <v>Виноградная конфета</v>
      </c>
      <c r="D1089" s="18" t="str">
        <f>IFERROR(__xludf.DUMMYFUNCTION("""COMPUTED_VALUE"""),"Даня кокос")</f>
        <v>Даня кокос</v>
      </c>
      <c r="E1089" s="18" t="str">
        <f>IFERROR(__xludf.DUMMYFUNCTION("""COMPUTED_VALUE"""),"Земляника груша")</f>
        <v>Земляника груша</v>
      </c>
      <c r="F1089" s="18" t="str">
        <f>IFERROR(__xludf.DUMMYFUNCTION("""COMPUTED_VALUE"""),"Кислый киви")</f>
        <v>Кислый киви</v>
      </c>
      <c r="G1089" s="18" t="str">
        <f>IFERROR(__xludf.DUMMYFUNCTION("""COMPUTED_VALUE"""),"Кислый малиновый лимонад ")</f>
        <v>Кислый малиновый лимонад </v>
      </c>
      <c r="H1089" s="18" t="str">
        <f>IFERROR(__xludf.DUMMYFUNCTION("""COMPUTED_VALUE"""),"Кола сода айс")</f>
        <v>Кола сода айс</v>
      </c>
      <c r="I1089" s="18" t="str">
        <f>IFERROR(__xludf.DUMMYFUNCTION("""COMPUTED_VALUE"""),"Ледяной ананас")</f>
        <v>Ледяной ананас</v>
      </c>
      <c r="J1089" s="18" t="str">
        <f>IFERROR(__xludf.DUMMYFUNCTION("""COMPUTED_VALUE"""),"Лимонные червячки ")</f>
        <v>Лимонные червячки </v>
      </c>
      <c r="K1089" s="18" t="str">
        <f>IFERROR(__xludf.DUMMYFUNCTION("""COMPUTED_VALUE"""),"Манго апельсин")</f>
        <v>Манго апельсин</v>
      </c>
      <c r="L1089" s="18" t="str">
        <f>IFERROR(__xludf.DUMMYFUNCTION("""COMPUTED_VALUE"""),"Смородина виноград")</f>
        <v>Смородина виноград</v>
      </c>
      <c r="M1089" s="18" t="str">
        <f>IFERROR(__xludf.DUMMYFUNCTION("""COMPUTED_VALUE"""),"Яблочный холс")</f>
        <v>Яблочный холс</v>
      </c>
      <c r="N1089" s="18" t="str">
        <f>IFERROR(__xludf.DUMMYFUNCTION("""COMPUTED_VALUE"""),"Ягодный смузи")</f>
        <v>Ягодный смузи</v>
      </c>
      <c r="O1089" s="18" t="str">
        <f>IFERROR(__xludf.DUMMYFUNCTION("""COMPUTED_VALUE"""),"Ягодный энергетик")</f>
        <v>Ягодный энергетик</v>
      </c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</row>
    <row r="1090">
      <c r="A1090" s="18" t="str">
        <f>IFERROR(__xludf.DUMMYFUNCTION("""COMPUTED_VALUE"""),"Апельсиновое драже")</f>
        <v>Апельсиновое драже</v>
      </c>
      <c r="B1090" s="18" t="str">
        <f>IFERROR(__xludf.DUMMYFUNCTION("""COMPUTED_VALUE"""),"Бабл гам")</f>
        <v>Бабл гам</v>
      </c>
      <c r="C1090" s="18" t="str">
        <f>IFERROR(__xludf.DUMMYFUNCTION("""COMPUTED_VALUE"""),"Виноградная конфета")</f>
        <v>Виноградная конфета</v>
      </c>
      <c r="D1090" s="18" t="str">
        <f>IFERROR(__xludf.DUMMYFUNCTION("""COMPUTED_VALUE"""),"Даня кокос")</f>
        <v>Даня кокос</v>
      </c>
      <c r="E1090" s="18" t="str">
        <f>IFERROR(__xludf.DUMMYFUNCTION("""COMPUTED_VALUE"""),"Земляника груша")</f>
        <v>Земляника груша</v>
      </c>
      <c r="F1090" s="18" t="str">
        <f>IFERROR(__xludf.DUMMYFUNCTION("""COMPUTED_VALUE"""),"Кислый киви")</f>
        <v>Кислый киви</v>
      </c>
      <c r="G1090" s="18" t="str">
        <f>IFERROR(__xludf.DUMMYFUNCTION("""COMPUTED_VALUE"""),"Кислый малиновый лимонад ")</f>
        <v>Кислый малиновый лимонад </v>
      </c>
      <c r="H1090" s="18" t="str">
        <f>IFERROR(__xludf.DUMMYFUNCTION("""COMPUTED_VALUE"""),"Кола сода айс")</f>
        <v>Кола сода айс</v>
      </c>
      <c r="I1090" s="18" t="str">
        <f>IFERROR(__xludf.DUMMYFUNCTION("""COMPUTED_VALUE"""),"Ледяной ананас")</f>
        <v>Ледяной ананас</v>
      </c>
      <c r="J1090" s="18" t="str">
        <f>IFERROR(__xludf.DUMMYFUNCTION("""COMPUTED_VALUE"""),"Лимонные червячки ")</f>
        <v>Лимонные червячки </v>
      </c>
      <c r="K1090" s="18" t="str">
        <f>IFERROR(__xludf.DUMMYFUNCTION("""COMPUTED_VALUE"""),"Манго апельсин")</f>
        <v>Манго апельсин</v>
      </c>
      <c r="L1090" s="18" t="str">
        <f>IFERROR(__xludf.DUMMYFUNCTION("""COMPUTED_VALUE"""),"Смородина виноград")</f>
        <v>Смородина виноград</v>
      </c>
      <c r="M1090" s="18" t="str">
        <f>IFERROR(__xludf.DUMMYFUNCTION("""COMPUTED_VALUE"""),"Яблочный холс")</f>
        <v>Яблочный холс</v>
      </c>
      <c r="N1090" s="18" t="str">
        <f>IFERROR(__xludf.DUMMYFUNCTION("""COMPUTED_VALUE"""),"Ягодный смузи")</f>
        <v>Ягодный смузи</v>
      </c>
      <c r="O1090" s="18" t="str">
        <f>IFERROR(__xludf.DUMMYFUNCTION("""COMPUTED_VALUE"""),"Ягодный энергетик")</f>
        <v>Ягодный энергетик</v>
      </c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</row>
    <row r="1091">
      <c r="A1091" s="18" t="str">
        <f>IFERROR(__xludf.DUMMYFUNCTION("""COMPUTED_VALUE"""),"Ананас киви")</f>
        <v>Ананас киви</v>
      </c>
      <c r="B1091" s="18" t="str">
        <f>IFERROR(__xludf.DUMMYFUNCTION("""COMPUTED_VALUE"""),"Арбузный смузи")</f>
        <v>Арбузный смузи</v>
      </c>
      <c r="C1091" s="18" t="str">
        <f>IFERROR(__xludf.DUMMYFUNCTION("""COMPUTED_VALUE"""),"Виноградная фанта")</f>
        <v>Виноградная фанта</v>
      </c>
      <c r="D1091" s="18" t="str">
        <f>IFERROR(__xludf.DUMMYFUNCTION("""COMPUTED_VALUE"""),"Вишневый морс")</f>
        <v>Вишневый морс</v>
      </c>
      <c r="E1091" s="18" t="str">
        <f>IFERROR(__xludf.DUMMYFUNCTION("""COMPUTED_VALUE"""),"Гранатовый мармелад")</f>
        <v>Гранатовый мармелад</v>
      </c>
      <c r="F1091" s="18" t="str">
        <f>IFERROR(__xludf.DUMMYFUNCTION("""COMPUTED_VALUE"""),"Грейпфрут киви")</f>
        <v>Грейпфрут киви</v>
      </c>
      <c r="G1091" s="18" t="str">
        <f>IFERROR(__xludf.DUMMYFUNCTION("""COMPUTED_VALUE"""),"Ежевика мята")</f>
        <v>Ежевика мята</v>
      </c>
      <c r="H1091" s="18" t="str">
        <f>IFERROR(__xludf.DUMMYFUNCTION("""COMPUTED_VALUE"""),"Киви манго")</f>
        <v>Киви манго</v>
      </c>
      <c r="I1091" s="18" t="str">
        <f>IFERROR(__xludf.DUMMYFUNCTION("""COMPUTED_VALUE"""),"Клубника манго")</f>
        <v>Клубника манго</v>
      </c>
      <c r="J1091" s="18" t="str">
        <f>IFERROR(__xludf.DUMMYFUNCTION("""COMPUTED_VALUE"""),"черника грейфрут ")</f>
        <v>черника грейфрут </v>
      </c>
      <c r="K1091" s="18" t="str">
        <f>IFERROR(__xludf.DUMMYFUNCTION("""COMPUTED_VALUE"""),"Малина лайм")</f>
        <v>Малина лайм</v>
      </c>
      <c r="L1091" s="18" t="str">
        <f>IFERROR(__xludf.DUMMYFUNCTION("""COMPUTED_VALUE"""),"Манго арбуз ")</f>
        <v>Манго арбуз </v>
      </c>
      <c r="M1091" s="18" t="str">
        <f>IFERROR(__xludf.DUMMYFUNCTION("""COMPUTED_VALUE"""),"Малиновый чай с жасмином")</f>
        <v>Малиновый чай с жасмином</v>
      </c>
      <c r="N1091" s="18" t="str">
        <f>IFERROR(__xludf.DUMMYFUNCTION("""COMPUTED_VALUE"""),"малина  апельсин ")</f>
        <v>малина  апельсин </v>
      </c>
      <c r="O1091" s="18" t="str">
        <f>IFERROR(__xludf.DUMMYFUNCTION("""COMPUTED_VALUE"""),"Манго апельсин")</f>
        <v>Манго апельсин</v>
      </c>
      <c r="P1091" s="18" t="str">
        <f>IFERROR(__xludf.DUMMYFUNCTION("""COMPUTED_VALUE"""),"Ред булл")</f>
        <v>Ред булл</v>
      </c>
      <c r="Q1091" s="18" t="str">
        <f>IFERROR(__xludf.DUMMYFUNCTION("""COMPUTED_VALUE"""),"Спрайт")</f>
        <v>Спрайт</v>
      </c>
      <c r="R1091" s="18" t="str">
        <f>IFERROR(__xludf.DUMMYFUNCTION("""COMPUTED_VALUE"""),"ананас клюква ")</f>
        <v>ананас клюква </v>
      </c>
      <c r="S1091" s="18" t="str">
        <f>IFERROR(__xludf.DUMMYFUNCTION("""COMPUTED_VALUE"""),"Тархун")</f>
        <v>Тархун</v>
      </c>
      <c r="T1091" s="18" t="str">
        <f>IFERROR(__xludf.DUMMYFUNCTION("""COMPUTED_VALUE"""),"алоэ Виноград ")</f>
        <v>алоэ Виноград </v>
      </c>
      <c r="U1091" s="18" t="str">
        <f>IFERROR(__xludf.DUMMYFUNCTION("""COMPUTED_VALUE"""),"Фруктовая жвачка")</f>
        <v>Фруктовая жвачка</v>
      </c>
      <c r="V1091" s="18" t="str">
        <f>IFERROR(__xludf.DUMMYFUNCTION("""COMPUTED_VALUE"""),"Холодная кола")</f>
        <v>Холодная кола</v>
      </c>
      <c r="W1091" s="18" t="str">
        <f>IFERROR(__xludf.DUMMYFUNCTION("""COMPUTED_VALUE"""),"Черная смородина клюква")</f>
        <v>Черная смородина клюква</v>
      </c>
      <c r="X1091" s="18" t="str">
        <f>IFERROR(__xludf.DUMMYFUNCTION("""COMPUTED_VALUE"""),"Черника арбуз")</f>
        <v>Черника арбуз</v>
      </c>
      <c r="Y1091" s="18" t="str">
        <f>IFERROR(__xludf.DUMMYFUNCTION("""COMPUTED_VALUE"""),"Яблоко черника")</f>
        <v>Яблоко черника</v>
      </c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</row>
    <row r="1092">
      <c r="A1092" s="18" t="str">
        <f>IFERROR(__xludf.DUMMYFUNCTION("""COMPUTED_VALUE"""),"Арбуз Малина ")</f>
        <v>Арбуз Малина </v>
      </c>
      <c r="B1092" s="18" t="str">
        <f>IFERROR(__xludf.DUMMYFUNCTION("""COMPUTED_VALUE"""),"Банан Кокос ")</f>
        <v>Банан Кокос </v>
      </c>
      <c r="C1092" s="18" t="str">
        <f>IFERROR(__xludf.DUMMYFUNCTION("""COMPUTED_VALUE"""),"Барбарисовый Энергетик ")</f>
        <v>Барбарисовый Энергетик </v>
      </c>
      <c r="D1092" s="18" t="str">
        <f>IFERROR(__xludf.DUMMYFUNCTION("""COMPUTED_VALUE"""),"Виноградный Энергетик")</f>
        <v>Виноградный Энергетик</v>
      </c>
      <c r="E1092" s="18" t="str">
        <f>IFERROR(__xludf.DUMMYFUNCTION("""COMPUTED_VALUE"""),"Гранат Клубника ")</f>
        <v>Гранат Клубника </v>
      </c>
      <c r="F1092" s="18" t="str">
        <f>IFERROR(__xludf.DUMMYFUNCTION("""COMPUTED_VALUE"""),"Гранат Смородина ")</f>
        <v>Гранат Смородина </v>
      </c>
      <c r="G1092" s="18" t="str">
        <f>IFERROR(__xludf.DUMMYFUNCTION("""COMPUTED_VALUE"""),"Грейпфрутовый Швепс ")</f>
        <v>Грейпфрутовый Швепс </v>
      </c>
      <c r="H1092" s="18" t="str">
        <f>IFERROR(__xludf.DUMMYFUNCTION("""COMPUTED_VALUE"""),"Земляника Драгонфрут ")</f>
        <v>Земляника Драгонфрут </v>
      </c>
      <c r="I1092" s="18" t="str">
        <f>IFERROR(__xludf.DUMMYFUNCTION("""COMPUTED_VALUE"""),"Киви Личи ")</f>
        <v>Киви Личи </v>
      </c>
      <c r="J1092" s="18" t="str">
        <f>IFERROR(__xludf.DUMMYFUNCTION("""COMPUTED_VALUE"""),"Киви Маракуйя Гуава ")</f>
        <v>Киви Маракуйя Гуава </v>
      </c>
      <c r="K1092" s="18" t="str">
        <f>IFERROR(__xludf.DUMMYFUNCTION("""COMPUTED_VALUE"""),"Клубника Банан ")</f>
        <v>Клубника Банан </v>
      </c>
      <c r="L1092" s="18" t="str">
        <f>IFERROR(__xludf.DUMMYFUNCTION("""COMPUTED_VALUE"""),"Клубника Вишня ")</f>
        <v>Клубника Вишня </v>
      </c>
      <c r="M1092" s="18" t="str">
        <f>IFERROR(__xludf.DUMMYFUNCTION("""COMPUTED_VALUE"""),"Клубника Земляника ")</f>
        <v>Клубника Земляника </v>
      </c>
      <c r="N1092" s="18" t="str">
        <f>IFERROR(__xludf.DUMMYFUNCTION("""COMPUTED_VALUE"""),"Клубничный Мохито ")</f>
        <v>Клубничный Мохито </v>
      </c>
      <c r="O1092" s="18" t="str">
        <f>IFERROR(__xludf.DUMMYFUNCTION("""COMPUTED_VALUE"""),"Манго Грейпфрут ")</f>
        <v>Манго Грейпфрут </v>
      </c>
      <c r="P1092" s="18" t="str">
        <f>IFERROR(__xludf.DUMMYFUNCTION("""COMPUTED_VALUE"""),"Манго Персик Личи ")</f>
        <v>Манго Персик Личи </v>
      </c>
      <c r="Q1092" s="18" t="str">
        <f>IFERROR(__xludf.DUMMYFUNCTION("""COMPUTED_VALUE"""),"Персик Бабл Гам ")</f>
        <v>Персик Бабл Гам </v>
      </c>
      <c r="R1092" s="18" t="str">
        <f>IFERROR(__xludf.DUMMYFUNCTION("""COMPUTED_VALUE"""),"Садовые Ягоды ")</f>
        <v>Садовые Ягоды </v>
      </c>
      <c r="S1092" s="18" t="str">
        <f>IFERROR(__xludf.DUMMYFUNCTION("""COMPUTED_VALUE"""),"Скитлс Лимон Лайм 2")</f>
        <v>Скитлс Лимон Лайм 2</v>
      </c>
      <c r="T1092" s="18" t="str">
        <f>IFERROR(__xludf.DUMMYFUNCTION("""COMPUTED_VALUE"""),"Смородина Мармелад 1")</f>
        <v>Смородина Мармелад 1</v>
      </c>
      <c r="U1092" s="18" t="str">
        <f>IFERROR(__xludf.DUMMYFUNCTION("""COMPUTED_VALUE"""),"Темная Вишня 1")</f>
        <v>Темная Вишня 1</v>
      </c>
      <c r="V1092" s="18" t="str">
        <f>IFERROR(__xludf.DUMMYFUNCTION("""COMPUTED_VALUE"""),"Фруктовые Пластинки 1")</f>
        <v>Фруктовые Пластинки 1</v>
      </c>
      <c r="W1092" s="18" t="str">
        <f>IFERROR(__xludf.DUMMYFUNCTION("""COMPUTED_VALUE"""),"Черника Ежевика 1")</f>
        <v>Черника Ежевика 1</v>
      </c>
      <c r="X1092" s="18" t="str">
        <f>IFERROR(__xludf.DUMMYFUNCTION("""COMPUTED_VALUE"""),"Черника Малина 1")</f>
        <v>Черника Малина 1</v>
      </c>
      <c r="Y1092" s="18" t="str">
        <f>IFERROR(__xludf.DUMMYFUNCTION("""COMPUTED_VALUE"""),"Черника Мята 2")</f>
        <v>Черника Мята 2</v>
      </c>
      <c r="Z1092" s="18" t="str">
        <f>IFERROR(__xludf.DUMMYFUNCTION("""COMPUTED_VALUE"""),"Яблоко Виноград 2")</f>
        <v>Яблоко Виноград 2</v>
      </c>
      <c r="AA1092" s="18" t="str">
        <f>IFERROR(__xludf.DUMMYFUNCTION("""COMPUTED_VALUE"""),"Яблоко Малина 4")</f>
        <v>Яблоко Малина 4</v>
      </c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</row>
    <row r="1093">
      <c r="A1093" s="18" t="str">
        <f>IFERROR(__xludf.DUMMYFUNCTION("""COMPUTED_VALUE"""),"Кислый малиново-грейпфрутовый швепс")</f>
        <v>Кислый малиново-грейпфрутовый швепс</v>
      </c>
      <c r="B1093" s="18" t="str">
        <f>IFERROR(__xludf.DUMMYFUNCTION("""COMPUTED_VALUE"""),"Ананас апельсин")</f>
        <v>Ананас апельсин</v>
      </c>
      <c r="C1093" s="18" t="str">
        <f>IFERROR(__xludf.DUMMYFUNCTION("""COMPUTED_VALUE"""),"Пинаколада")</f>
        <v>Пинаколада</v>
      </c>
      <c r="D1093" s="18" t="str">
        <f>IFERROR(__xludf.DUMMYFUNCTION("""COMPUTED_VALUE"""),"Мятный бабл гам")</f>
        <v>Мятный бабл гам</v>
      </c>
      <c r="E1093" s="18" t="str">
        <f>IFERROR(__xludf.DUMMYFUNCTION("""COMPUTED_VALUE"""),"Мянго драгонфрут")</f>
        <v>Мянго драгонфрут</v>
      </c>
      <c r="F1093" s="18" t="str">
        <f>IFERROR(__xludf.DUMMYFUNCTION("""COMPUTED_VALUE"""),"Клубничная фанта")</f>
        <v>Клубничная фанта</v>
      </c>
      <c r="G1093" s="18" t="str">
        <f>IFERROR(__xludf.DUMMYFUNCTION("""COMPUTED_VALUE"""),"Клубничная арбуз")</f>
        <v>Клубничная арбуз</v>
      </c>
      <c r="H1093" s="18" t="str">
        <f>IFERROR(__xludf.DUMMYFUNCTION("""COMPUTED_VALUE"""),"Кислый скитлс")</f>
        <v>Кислый скитлс</v>
      </c>
      <c r="I1093" s="18" t="str">
        <f>IFERROR(__xludf.DUMMYFUNCTION("""COMPUTED_VALUE"""),"Кислый лайм арбуз")</f>
        <v>Кислый лайм арбуз</v>
      </c>
      <c r="J1093" s="18" t="str">
        <f>IFERROR(__xludf.DUMMYFUNCTION("""COMPUTED_VALUE"""),"Тропический банан")</f>
        <v>Тропический банан</v>
      </c>
      <c r="K1093" s="18" t="str">
        <f>IFERROR(__xludf.DUMMYFUNCTION("""COMPUTED_VALUE"""),"Яблочный энергетик")</f>
        <v>Яблочный энергетик</v>
      </c>
      <c r="L1093" s="18" t="str">
        <f>IFERROR(__xludf.DUMMYFUNCTION("""COMPUTED_VALUE"""),"Барбарисовый лимонад")</f>
        <v>Барбарисовый лимонад</v>
      </c>
      <c r="M1093" s="18" t="str">
        <f>IFERROR(__xludf.DUMMYFUNCTION("""COMPUTED_VALUE"""),"Лимонад виноград вишня")</f>
        <v>Лимонад виноград вишня</v>
      </c>
      <c r="N1093" s="18" t="str">
        <f>IFERROR(__xludf.DUMMYFUNCTION("""COMPUTED_VALUE"""),"Розовый лимонад")</f>
        <v>Розовый лимонад</v>
      </c>
      <c r="O1093" s="18" t="str">
        <f>IFERROR(__xludf.DUMMYFUNCTION("""COMPUTED_VALUE"""),"Двойной манго")</f>
        <v>Двойной манго</v>
      </c>
      <c r="P1093" s="18" t="str">
        <f>IFERROR(__xludf.DUMMYFUNCTION("""COMPUTED_VALUE"""),"Лесные ягоды ")</f>
        <v>Лесные ягоды </v>
      </c>
      <c r="Q1093" s="18" t="str">
        <f>IFERROR(__xludf.DUMMYFUNCTION("""COMPUTED_VALUE"""),"Ежевика малина ")</f>
        <v>Ежевика малина </v>
      </c>
      <c r="R1093" s="18" t="str">
        <f>IFERROR(__xludf.DUMMYFUNCTION("""COMPUTED_VALUE"""),"Смородиновый лимонад")</f>
        <v>Смородиновый лимонад</v>
      </c>
      <c r="S1093" s="18" t="str">
        <f>IFERROR(__xludf.DUMMYFUNCTION("""COMPUTED_VALUE"""),"Кола вишня")</f>
        <v>Кола вишня</v>
      </c>
      <c r="T1093" s="18" t="str">
        <f>IFERROR(__xludf.DUMMYFUNCTION("""COMPUTED_VALUE"""),"Манго арбуз")</f>
        <v>Манго арбуз</v>
      </c>
      <c r="U1093" s="18" t="str">
        <f>IFERROR(__xludf.DUMMYFUNCTION("""COMPUTED_VALUE"""),"Алоэ виноград")</f>
        <v>Алоэ виноград</v>
      </c>
      <c r="V1093" s="18" t="str">
        <f>IFERROR(__xludf.DUMMYFUNCTION("""COMPUTED_VALUE"""),"Банан клубника")</f>
        <v>Банан клубника</v>
      </c>
      <c r="W1093" s="18" t="str">
        <f>IFERROR(__xludf.DUMMYFUNCTION("""COMPUTED_VALUE"""),"Малиновый мармелад")</f>
        <v>Малиновый мармелад</v>
      </c>
      <c r="X1093" s="18" t="str">
        <f>IFERROR(__xludf.DUMMYFUNCTION("""COMPUTED_VALUE"""),"Клубника киви")</f>
        <v>Клубника киви</v>
      </c>
      <c r="Y1093" s="18" t="str">
        <f>IFERROR(__xludf.DUMMYFUNCTION("""COMPUTED_VALUE"""),"Клюква лайм")</f>
        <v>Клюква лайм</v>
      </c>
      <c r="Z1093" s="18" t="str">
        <f>IFERROR(__xludf.DUMMYFUNCTION("""COMPUTED_VALUE"""),"Гуава ананас")</f>
        <v>Гуава ананас</v>
      </c>
      <c r="AA1093" s="18" t="str">
        <f>IFERROR(__xludf.DUMMYFUNCTION("""COMPUTED_VALUE"""),"Морс")</f>
        <v>Морс</v>
      </c>
      <c r="AB1093" s="18" t="str">
        <f>IFERROR(__xludf.DUMMYFUNCTION("""COMPUTED_VALUE"""),"Красный апельсин")</f>
        <v>Красный апельсин</v>
      </c>
      <c r="AC1093" s="18" t="str">
        <f>IFERROR(__xludf.DUMMYFUNCTION("""COMPUTED_VALUE"""),"Арбузная жвачка")</f>
        <v>Арбузная жвачка</v>
      </c>
      <c r="AD1093" s="18" t="str">
        <f>IFERROR(__xludf.DUMMYFUNCTION("""COMPUTED_VALUE"""),"Смородина Виноград")</f>
        <v>Смородина Виноград</v>
      </c>
      <c r="AE1093" s="18" t="str">
        <f>IFERROR(__xludf.DUMMYFUNCTION("""COMPUTED_VALUE"""),"Гранатовая Мармелад")</f>
        <v>Гранатовая Мармелад</v>
      </c>
      <c r="AF1093" s="18" t="str">
        <f>IFERROR(__xludf.DUMMYFUNCTION("""COMPUTED_VALUE"""),"Яблоко Киви")</f>
        <v>Яблоко Киви</v>
      </c>
      <c r="AG1093" s="18" t="str">
        <f>IFERROR(__xludf.DUMMYFUNCTION("""COMPUTED_VALUE"""),"Клубника Ежевика")</f>
        <v>Клубника Ежевика</v>
      </c>
      <c r="AH1093" s="18" t="str">
        <f>IFERROR(__xludf.DUMMYFUNCTION("""COMPUTED_VALUE"""),"Клубничный Коктейль")</f>
        <v>Клубничный Коктейль</v>
      </c>
      <c r="AI1093" s="18" t="str">
        <f>IFERROR(__xludf.DUMMYFUNCTION("""COMPUTED_VALUE"""),"Клюква Земляника ")</f>
        <v>Клюква Земляника </v>
      </c>
      <c r="AJ1093" s="18" t="str">
        <f>IFERROR(__xludf.DUMMYFUNCTION("""COMPUTED_VALUE"""),"Какос Дыня")</f>
        <v>Какос Дыня</v>
      </c>
      <c r="AK1093" s="18" t="str">
        <f>IFERROR(__xludf.DUMMYFUNCTION("""COMPUTED_VALUE"""),"Маракуйя мандарин")</f>
        <v>Маракуйя мандарин</v>
      </c>
      <c r="AL1093" s="18" t="str">
        <f>IFERROR(__xludf.DUMMYFUNCTION("""COMPUTED_VALUE"""),"Персик кактус")</f>
        <v>Персик кактус</v>
      </c>
      <c r="AM1093" s="18" t="str">
        <f>IFERROR(__xludf.DUMMYFUNCTION("""COMPUTED_VALUE"""),"Спрайт")</f>
        <v>Спрайт</v>
      </c>
      <c r="AN1093" s="18" t="str">
        <f>IFERROR(__xludf.DUMMYFUNCTION("""COMPUTED_VALUE"""),"Черничная фанта")</f>
        <v>Черничная фанта</v>
      </c>
      <c r="AO1093" s="18" t="str">
        <f>IFERROR(__xludf.DUMMYFUNCTION("""COMPUTED_VALUE"""),"Ягодная жвачка")</f>
        <v>Ягодная жвачка</v>
      </c>
      <c r="AP1093" s="18" t="str">
        <f>IFERROR(__xludf.DUMMYFUNCTION("""COMPUTED_VALUE"""),"Ягодный энергетик")</f>
        <v>Ягодный энергетик</v>
      </c>
      <c r="AQ1093" s="18" t="str">
        <f>IFERROR(__xludf.DUMMYFUNCTION("""COMPUTED_VALUE"""),"Ягодный пунш ")</f>
        <v>Ягодный пунш </v>
      </c>
      <c r="AR1093" s="18" t="str">
        <f>IFERROR(__xludf.DUMMYFUNCTION("""COMPUTED_VALUE"""),"Виноградный холс")</f>
        <v>Виноградный холс</v>
      </c>
      <c r="AS1093" s="18" t="str">
        <f>IFERROR(__xludf.DUMMYFUNCTION("""COMPUTED_VALUE"""),"Грейпфрут смородина")</f>
        <v>Грейпфрут смородина</v>
      </c>
      <c r="AT1093" s="18" t="str">
        <f>IFERROR(__xludf.DUMMYFUNCTION("""COMPUTED_VALUE"""),"Дыня персик")</f>
        <v>Дыня персик</v>
      </c>
      <c r="AU1093" s="18" t="str">
        <f>IFERROR(__xludf.DUMMYFUNCTION("""COMPUTED_VALUE"""),"Земляника виноград")</f>
        <v>Земляника виноград</v>
      </c>
      <c r="AV1093" s="18" t="str">
        <f>IFERROR(__xludf.DUMMYFUNCTION("""COMPUTED_VALUE"""),"Киви маракуйя гуава")</f>
        <v>Киви маракуйя гуава</v>
      </c>
      <c r="AW1093" s="18" t="str">
        <f>IFERROR(__xludf.DUMMYFUNCTION("""COMPUTED_VALUE"""),"Кислые вишнёвые червячки")</f>
        <v>Кислые вишнёвые червячки</v>
      </c>
      <c r="AX1093" s="18" t="str">
        <f>IFERROR(__xludf.DUMMYFUNCTION("""COMPUTED_VALUE"""),"Кислые чернично-малиновое червячки")</f>
        <v>Кислые чернично-малиновое червячки</v>
      </c>
    </row>
    <row r="1094">
      <c r="A1094" s="18" t="str">
        <f>IFERROR(__xludf.DUMMYFUNCTION("""COMPUTED_VALUE"""),"0.3")</f>
        <v>0.3</v>
      </c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</row>
    <row r="1095">
      <c r="A1095" s="18" t="str">
        <f>IFERROR(__xludf.DUMMYFUNCTION("""COMPUTED_VALUE"""),"Ягодный микс")</f>
        <v>Ягодный микс</v>
      </c>
      <c r="B1095" s="18" t="str">
        <f>IFERROR(__xludf.DUMMYFUNCTION("""COMPUTED_VALUE"""),"Энергетик малина")</f>
        <v>Энергетик малина</v>
      </c>
      <c r="C1095" s="18" t="str">
        <f>IFERROR(__xludf.DUMMYFUNCTION("""COMPUTED_VALUE"""),"Клубника арбуз")</f>
        <v>Клубника арбуз</v>
      </c>
      <c r="D1095" s="18" t="str">
        <f>IFERROR(__xludf.DUMMYFUNCTION("""COMPUTED_VALUE"""),"Ежевика малина")</f>
        <v>Ежевика малина</v>
      </c>
      <c r="E1095" s="18" t="str">
        <f>IFERROR(__xludf.DUMMYFUNCTION("""COMPUTED_VALUE"""),"Голубая малина виноград")</f>
        <v>Голубая малина виноград</v>
      </c>
      <c r="F1095" s="18" t="str">
        <f>IFERROR(__xludf.DUMMYFUNCTION("""COMPUTED_VALUE"""),"Вишня яблоко")</f>
        <v>Вишня яблоко</v>
      </c>
      <c r="G1095" s="18" t="str">
        <f>IFERROR(__xludf.DUMMYFUNCTION("""COMPUTED_VALUE"""),"Виноград лёд")</f>
        <v>Виноград лёд</v>
      </c>
      <c r="H1095" s="18" t="str">
        <f>IFERROR(__xludf.DUMMYFUNCTION("""COMPUTED_VALUE"""),"Бабл гам")</f>
        <v>Бабл гам</v>
      </c>
      <c r="I1095" s="18" t="str">
        <f>IFERROR(__xludf.DUMMYFUNCTION("""COMPUTED_VALUE"""),"Энергетик лайм")</f>
        <v>Энергетик лайм</v>
      </c>
      <c r="J1095" s="18" t="str">
        <f>IFERROR(__xludf.DUMMYFUNCTION("""COMPUTED_VALUE"""),"Черника смородина айс")</f>
        <v>Черника смородина айс</v>
      </c>
      <c r="K1095" s="18" t="str">
        <f>IFERROR(__xludf.DUMMYFUNCTION("""COMPUTED_VALUE"""),"Мохито клубничный лёд")</f>
        <v>Мохито клубничный лёд</v>
      </c>
      <c r="L1095" s="18" t="str">
        <f>IFERROR(__xludf.DUMMYFUNCTION("""COMPUTED_VALUE"""),"Черная вишня лёд")</f>
        <v>Черная вишня лёд</v>
      </c>
      <c r="M1095" s="18" t="str">
        <f>IFERROR(__xludf.DUMMYFUNCTION("""COMPUTED_VALUE"""),"Ананас кокос лёд")</f>
        <v>Ананас кокос лёд</v>
      </c>
      <c r="N1095" s="18" t="str">
        <f>IFERROR(__xludf.DUMMYFUNCTION("""COMPUTED_VALUE"""),"Киви лёд")</f>
        <v>Киви лёд</v>
      </c>
      <c r="O1095" s="18" t="str">
        <f>IFERROR(__xludf.DUMMYFUNCTION("""COMPUTED_VALUE"""),"Кислая клюква лёд")</f>
        <v>Кислая клюква лёд</v>
      </c>
      <c r="P1095" s="18" t="str">
        <f>IFERROR(__xludf.DUMMYFUNCTION("""COMPUTED_VALUE"""),"Кислый скитлс лёд")</f>
        <v>Кислый скитлс лёд</v>
      </c>
      <c r="Q1095" s="18" t="str">
        <f>IFERROR(__xludf.DUMMYFUNCTION("""COMPUTED_VALUE"""),"Клубника черника лёд")</f>
        <v>Клубника черника лёд</v>
      </c>
      <c r="R1095" s="18" t="str">
        <f>IFERROR(__xludf.DUMMYFUNCTION("""COMPUTED_VALUE"""),"Малина смородина лёд")</f>
        <v>Малина смородина лёд</v>
      </c>
      <c r="S1095" s="18" t="str">
        <f>IFERROR(__xludf.DUMMYFUNCTION("""COMPUTED_VALUE"""),"Манго лёд")</f>
        <v>Манго лёд</v>
      </c>
      <c r="T1095" s="18" t="str">
        <f>IFERROR(__xludf.DUMMYFUNCTION("""COMPUTED_VALUE"""),"Малина вишня лёд")</f>
        <v>Малина вишня лёд</v>
      </c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</row>
    <row r="1096">
      <c r="A1096" s="18" t="str">
        <f>IFERROR(__xludf.DUMMYFUNCTION("""COMPUTED_VALUE"""),"0.4")</f>
        <v>0.4</v>
      </c>
      <c r="B1096" s="18" t="str">
        <f>IFERROR(__xludf.DUMMYFUNCTION("""COMPUTED_VALUE"""),"0.6")</f>
        <v>0.6</v>
      </c>
      <c r="C1096" s="18" t="str">
        <f>IFERROR(__xludf.DUMMYFUNCTION("""COMPUTED_VALUE"""),"0.7")</f>
        <v>0.7</v>
      </c>
      <c r="D1096" s="18" t="str">
        <f>IFERROR(__xludf.DUMMYFUNCTION("""COMPUTED_VALUE"""),"0.8")</f>
        <v>0.8</v>
      </c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</row>
    <row r="1097">
      <c r="A1097" s="18" t="str">
        <f>IFERROR(__xludf.DUMMYFUNCTION("""COMPUTED_VALUE"""),"Арбуз Малина ")</f>
        <v>Арбуз Малина </v>
      </c>
      <c r="B1097" s="18" t="str">
        <f>IFERROR(__xludf.DUMMYFUNCTION("""COMPUTED_VALUE"""),"Банан Кокос ")</f>
        <v>Банан Кокос </v>
      </c>
      <c r="C1097" s="18" t="str">
        <f>IFERROR(__xludf.DUMMYFUNCTION("""COMPUTED_VALUE"""),"Барбарисовый Энергетик ")</f>
        <v>Барбарисовый Энергетик </v>
      </c>
      <c r="D1097" s="18" t="str">
        <f>IFERROR(__xludf.DUMMYFUNCTION("""COMPUTED_VALUE"""),"Виноградный Энергетик")</f>
        <v>Виноградный Энергетик</v>
      </c>
      <c r="E1097" s="18" t="str">
        <f>IFERROR(__xludf.DUMMYFUNCTION("""COMPUTED_VALUE"""),"Гранат Клубника ")</f>
        <v>Гранат Клубника </v>
      </c>
      <c r="F1097" s="18" t="str">
        <f>IFERROR(__xludf.DUMMYFUNCTION("""COMPUTED_VALUE"""),"Гранат Смородина ")</f>
        <v>Гранат Смородина </v>
      </c>
      <c r="G1097" s="18" t="str">
        <f>IFERROR(__xludf.DUMMYFUNCTION("""COMPUTED_VALUE"""),"Грейпфрутовый Швепс ")</f>
        <v>Грейпфрутовый Швепс </v>
      </c>
      <c r="H1097" s="18" t="str">
        <f>IFERROR(__xludf.DUMMYFUNCTION("""COMPUTED_VALUE"""),"Земляника Драгонфрут ")</f>
        <v>Земляника Драгонфрут </v>
      </c>
      <c r="I1097" s="18" t="str">
        <f>IFERROR(__xludf.DUMMYFUNCTION("""COMPUTED_VALUE"""),"Киви Личи ")</f>
        <v>Киви Личи </v>
      </c>
      <c r="J1097" s="18" t="str">
        <f>IFERROR(__xludf.DUMMYFUNCTION("""COMPUTED_VALUE"""),"Киви Маракуйя Гуава ")</f>
        <v>Киви Маракуйя Гуава </v>
      </c>
      <c r="K1097" s="18" t="str">
        <f>IFERROR(__xludf.DUMMYFUNCTION("""COMPUTED_VALUE"""),"Клубника Банан ")</f>
        <v>Клубника Банан </v>
      </c>
      <c r="L1097" s="18" t="str">
        <f>IFERROR(__xludf.DUMMYFUNCTION("""COMPUTED_VALUE"""),"Клубника Вишня ")</f>
        <v>Клубника Вишня </v>
      </c>
      <c r="M1097" s="18" t="str">
        <f>IFERROR(__xludf.DUMMYFUNCTION("""COMPUTED_VALUE"""),"Клубника Земляника ")</f>
        <v>Клубника Земляника </v>
      </c>
      <c r="N1097" s="18" t="str">
        <f>IFERROR(__xludf.DUMMYFUNCTION("""COMPUTED_VALUE"""),"Клубничный Мохито ")</f>
        <v>Клубничный Мохито </v>
      </c>
      <c r="O1097" s="18" t="str">
        <f>IFERROR(__xludf.DUMMYFUNCTION("""COMPUTED_VALUE"""),"Манго Грейпфрут ")</f>
        <v>Манго Грейпфрут </v>
      </c>
      <c r="P1097" s="18" t="str">
        <f>IFERROR(__xludf.DUMMYFUNCTION("""COMPUTED_VALUE"""),"Манго Персик Личи ")</f>
        <v>Манго Персик Личи </v>
      </c>
      <c r="Q1097" s="18" t="str">
        <f>IFERROR(__xludf.DUMMYFUNCTION("""COMPUTED_VALUE"""),"Персик Бабл Гам ")</f>
        <v>Персик Бабл Гам </v>
      </c>
      <c r="R1097" s="18" t="str">
        <f>IFERROR(__xludf.DUMMYFUNCTION("""COMPUTED_VALUE"""),"Садовые Ягоды ")</f>
        <v>Садовые Ягоды </v>
      </c>
      <c r="S1097" s="18" t="str">
        <f>IFERROR(__xludf.DUMMYFUNCTION("""COMPUTED_VALUE"""),"Скитлс Лимон Лайм 2")</f>
        <v>Скитлс Лимон Лайм 2</v>
      </c>
      <c r="T1097" s="18" t="str">
        <f>IFERROR(__xludf.DUMMYFUNCTION("""COMPUTED_VALUE"""),"Смородина Мармелад 1")</f>
        <v>Смородина Мармелад 1</v>
      </c>
      <c r="U1097" s="18" t="str">
        <f>IFERROR(__xludf.DUMMYFUNCTION("""COMPUTED_VALUE"""),"Темная Вишня 1")</f>
        <v>Темная Вишня 1</v>
      </c>
      <c r="V1097" s="18" t="str">
        <f>IFERROR(__xludf.DUMMYFUNCTION("""COMPUTED_VALUE"""),"Фруктовые Пластинки 1")</f>
        <v>Фруктовые Пластинки 1</v>
      </c>
      <c r="W1097" s="18" t="str">
        <f>IFERROR(__xludf.DUMMYFUNCTION("""COMPUTED_VALUE"""),"Черника Ежевика 1")</f>
        <v>Черника Ежевика 1</v>
      </c>
      <c r="X1097" s="18" t="str">
        <f>IFERROR(__xludf.DUMMYFUNCTION("""COMPUTED_VALUE"""),"Черника Малина 1")</f>
        <v>Черника Малина 1</v>
      </c>
      <c r="Y1097" s="18" t="str">
        <f>IFERROR(__xludf.DUMMYFUNCTION("""COMPUTED_VALUE"""),"Черника Мята 2")</f>
        <v>Черника Мята 2</v>
      </c>
      <c r="Z1097" s="18" t="str">
        <f>IFERROR(__xludf.DUMMYFUNCTION("""COMPUTED_VALUE"""),"Яблоко Виноград 2")</f>
        <v>Яблоко Виноград 2</v>
      </c>
      <c r="AA1097" s="18" t="str">
        <f>IFERROR(__xludf.DUMMYFUNCTION("""COMPUTED_VALUE"""),"Яблоко Малина 4")</f>
        <v>Яблоко Малина 4</v>
      </c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</row>
    <row r="1139">
      <c r="A1139" s="18" t="str">
        <f>IFERROR(__xludf.DUMMYFUNCTION("""COMPUTED_VALUE"""),"Экзотический микс")</f>
        <v>Экзотический микс</v>
      </c>
      <c r="B1139" s="18" t="str">
        <f>IFERROR(__xludf.DUMMYFUNCTION("""COMPUTED_VALUE"""),"Энергетик")</f>
        <v>Энергетик</v>
      </c>
      <c r="C1139" s="18" t="str">
        <f>IFERROR(__xludf.DUMMYFUNCTION("""COMPUTED_VALUE"""),"Виноградный чупа-чупс")</f>
        <v>Виноградный чупа-чупс</v>
      </c>
      <c r="D1139" s="18" t="str">
        <f>IFERROR(__xludf.DUMMYFUNCTION("""COMPUTED_VALUE"""),"Кислая лесная клюква")</f>
        <v>Кислая лесная клюква</v>
      </c>
      <c r="E1139" s="18" t="str">
        <f>IFERROR(__xludf.DUMMYFUNCTION("""COMPUTED_VALUE"""),"Смородина персик")</f>
        <v>Смородина персик</v>
      </c>
      <c r="F1139" s="18" t="str">
        <f>IFERROR(__xludf.DUMMYFUNCTION("""COMPUTED_VALUE"""),"Спелый киви кисло сладкий")</f>
        <v>Спелый киви кисло сладкий</v>
      </c>
      <c r="G1139" s="18" t="str">
        <f>IFERROR(__xludf.DUMMYFUNCTION("""COMPUTED_VALUE"""),"Кислые черви в вишневом сиропе")</f>
        <v>Кислые черви в вишневом сиропе</v>
      </c>
      <c r="H1139" s="18" t="str">
        <f>IFERROR(__xludf.DUMMYFUNCTION("""COMPUTED_VALUE"""),"Грушевый лимонад")</f>
        <v>Грушевый лимонад</v>
      </c>
      <c r="I1139" s="18" t="str">
        <f>IFERROR(__xludf.DUMMYFUNCTION("""COMPUTED_VALUE"""),"Лимонад с сладкой малиной")</f>
        <v>Лимонад с сладкой малиной</v>
      </c>
      <c r="J1139" s="18" t="str">
        <f>IFERROR(__xludf.DUMMYFUNCTION("""COMPUTED_VALUE"""),"Ананасовая кислинка")</f>
        <v>Ананасовая кислинка</v>
      </c>
      <c r="K1139" s="18" t="str">
        <f>IFERROR(__xludf.DUMMYFUNCTION("""COMPUTED_VALUE"""),"Мармеладные мишки")</f>
        <v>Мармеладные мишки</v>
      </c>
      <c r="L1139" s="18" t="str">
        <f>IFERROR(__xludf.DUMMYFUNCTION("""COMPUTED_VALUE"""),"Мандариновый сок с цедрой")</f>
        <v>Мандариновый сок с цедрой</v>
      </c>
      <c r="M1139" s="18" t="str">
        <f>IFERROR(__xludf.DUMMYFUNCTION("""COMPUTED_VALUE"""),"Кисло-сладкое ягодное драже")</f>
        <v>Кисло-сладкое ягодное драже</v>
      </c>
      <c r="N1139" s="18" t="str">
        <f>IFERROR(__xludf.DUMMYFUNCTION("""COMPUTED_VALUE"""),"Классическая фанта")</f>
        <v>Классическая фанта</v>
      </c>
      <c r="O1139" s="18" t="str">
        <f>IFERROR(__xludf.DUMMYFUNCTION("""COMPUTED_VALUE"""),"Сладкие барбарисоввые конфеты")</f>
        <v>Сладкие барбарисоввые конфеты</v>
      </c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</row>
    <row r="1140">
      <c r="A1140" s="18" t="str">
        <f>IFERROR(__xludf.DUMMYFUNCTION("""COMPUTED_VALUE"""),"Маракуйя с тропическими нотками")</f>
        <v>Маракуйя с тропическими нотками</v>
      </c>
      <c r="B1140" s="18" t="str">
        <f>IFERROR(__xludf.DUMMYFUNCTION("""COMPUTED_VALUE"""),"Арбузный милкшейк")</f>
        <v>Арбузный милкшейк</v>
      </c>
      <c r="C1140" s="18" t="str">
        <f>IFERROR(__xludf.DUMMYFUNCTION("""COMPUTED_VALUE"""),"Конфеты со вкусом винограда")</f>
        <v>Конфеты со вкусом винограда</v>
      </c>
      <c r="D1140" s="18" t="str">
        <f>IFERROR(__xludf.DUMMYFUNCTION("""COMPUTED_VALUE"""),"Манго с апельсином и послевкусием гуавы")</f>
        <v>Манго с апельсином и послевкусием гуавы</v>
      </c>
      <c r="E1140" s="18" t="str">
        <f>IFERROR(__xludf.DUMMYFUNCTION("""COMPUTED_VALUE"""),"Холодное сочетание мяты и конфет холс")</f>
        <v>Холодное сочетание мяты и конфет холс</v>
      </c>
      <c r="F1140" s="18" t="str">
        <f>IFERROR(__xludf.DUMMYFUNCTION("""COMPUTED_VALUE"""),"Яблочные мармеладные червячки")</f>
        <v>Яблочные мармеладные червячки</v>
      </c>
      <c r="G114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140" s="18" t="str">
        <f>IFERROR(__xludf.DUMMYFUNCTION("""COMPUTED_VALUE"""),"Лимон лайм")</f>
        <v>Лимон лайм</v>
      </c>
      <c r="I1140" s="18" t="str">
        <f>IFERROR(__xludf.DUMMYFUNCTION("""COMPUTED_VALUE"""),"Классика энергетика с кислой малиной")</f>
        <v>Классика энергетика с кислой малиной</v>
      </c>
      <c r="J1140" s="18" t="str">
        <f>IFERROR(__xludf.DUMMYFUNCTION("""COMPUTED_VALUE"""),"Зеленое манго и смородина")</f>
        <v>Зеленое манго и смородина</v>
      </c>
      <c r="K1140" s="18" t="str">
        <f>IFERROR(__xludf.DUMMYFUNCTION("""COMPUTED_VALUE"""),"Дуэт лемонграсса и сладкой малины")</f>
        <v>Дуэт лемонграсса и сладкой малины</v>
      </c>
      <c r="L1140" s="18" t="str">
        <f>IFERROR(__xludf.DUMMYFUNCTION("""COMPUTED_VALUE"""),"Сладкий мармелад из черной смородины")</f>
        <v>Сладкий мармелад из черной смородины</v>
      </c>
      <c r="M1140" s="18" t="str">
        <f>IFERROR(__xludf.DUMMYFUNCTION("""COMPUTED_VALUE"""),"Вишня кола")</f>
        <v>Вишня кола</v>
      </c>
      <c r="N1140" s="18" t="str">
        <f>IFERROR(__xludf.DUMMYFUNCTION("""COMPUTED_VALUE"""),"Малина с кокосом")</f>
        <v>Малина с кокосом</v>
      </c>
      <c r="O1140" s="18" t="str">
        <f>IFERROR(__xludf.DUMMYFUNCTION("""COMPUTED_VALUE"""),"Сладкие конфеты СКИТЛЗ и смородина")</f>
        <v>Сладкие конфеты СКИТЛЗ и смородина</v>
      </c>
      <c r="P1140" s="18" t="str">
        <f>IFERROR(__xludf.DUMMYFUNCTION("""COMPUTED_VALUE"""),"Ежевичный лимонад")</f>
        <v>Ежевичный лимонад</v>
      </c>
      <c r="Q1140" s="18" t="str">
        <f>IFERROR(__xludf.DUMMYFUNCTION("""COMPUTED_VALUE"""),"Дыня кокос")</f>
        <v>Дыня кокос</v>
      </c>
      <c r="R1140" s="18" t="str">
        <f>IFERROR(__xludf.DUMMYFUNCTION("""COMPUTED_VALUE"""),"Земляничный бабл гам")</f>
        <v>Земляничный бабл гам</v>
      </c>
      <c r="S1140" s="18" t="str">
        <f>IFERROR(__xludf.DUMMYFUNCTION("""COMPUTED_VALUE"""),"Лимонные леденцы")</f>
        <v>Лимонные леденцы</v>
      </c>
      <c r="T1140" s="18" t="str">
        <f>IFERROR(__xludf.DUMMYFUNCTION("""COMPUTED_VALUE"""),"Экзотический фрукты")</f>
        <v>Экзотический фрукты</v>
      </c>
      <c r="U1140" s="18" t="str">
        <f>IFERROR(__xludf.DUMMYFUNCTION("""COMPUTED_VALUE"""),"Личи виноград мята")</f>
        <v>Личи виноград мята</v>
      </c>
      <c r="V1140" s="18" t="str">
        <f>IFERROR(__xludf.DUMMYFUNCTION("""COMPUTED_VALUE"""),"Черника малина мята")</f>
        <v>Черника малина мята</v>
      </c>
      <c r="W1140" s="18" t="str">
        <f>IFERROR(__xludf.DUMMYFUNCTION("""COMPUTED_VALUE"""),"Абрикосовый йогурт")</f>
        <v>Абрикосовый йогурт</v>
      </c>
      <c r="X1140" s="18" t="str">
        <f>IFERROR(__xludf.DUMMYFUNCTION("""COMPUTED_VALUE"""),"Арбуз лед")</f>
        <v>Арбуз лед</v>
      </c>
      <c r="Y1140" s="18" t="str">
        <f>IFERROR(__xludf.DUMMYFUNCTION("""COMPUTED_VALUE"""),"Банан клубника лед")</f>
        <v>Банан клубника лед</v>
      </c>
      <c r="Z1140" s="18" t="str">
        <f>IFERROR(__xludf.DUMMYFUNCTION("""COMPUTED_VALUE"""),"Арбузное мороженное")</f>
        <v>Арбузное мороженное</v>
      </c>
      <c r="AA1140" s="18" t="str">
        <f>IFERROR(__xludf.DUMMYFUNCTION("""COMPUTED_VALUE"""),"Клубника малина жвачка")</f>
        <v>Клубника малина жвачка</v>
      </c>
      <c r="AB1140" s="18" t="str">
        <f>IFERROR(__xludf.DUMMYFUNCTION("""COMPUTED_VALUE"""),"Клубничное мороженное")</f>
        <v>Клубничное мороженное</v>
      </c>
      <c r="AC1140" s="18" t="str">
        <f>IFERROR(__xludf.DUMMYFUNCTION("""COMPUTED_VALUE"""),"Кола сода лед")</f>
        <v>Кола сода лед</v>
      </c>
      <c r="AD1140" s="18" t="str">
        <f>IFERROR(__xludf.DUMMYFUNCTION("""COMPUTED_VALUE"""),"Банановый милкшейк")</f>
        <v>Банановый милкшейк</v>
      </c>
      <c r="AE1140" s="18" t="str">
        <f>IFERROR(__xludf.DUMMYFUNCTION("""COMPUTED_VALUE"""),"Микс ягод лед")</f>
        <v>Микс ягод лед</v>
      </c>
      <c r="AF1140" s="18" t="str">
        <f>IFERROR(__xludf.DUMMYFUNCTION("""COMPUTED_VALUE"""),"Брусничный морс")</f>
        <v>Брусничный морс</v>
      </c>
      <c r="AG1140" s="18" t="str">
        <f>IFERROR(__xludf.DUMMYFUNCTION("""COMPUTED_VALUE"""),"Яблочный лимонад")</f>
        <v>Яблочный лимонад</v>
      </c>
      <c r="AH1140" s="18" t="str">
        <f>IFERROR(__xludf.DUMMYFUNCTION("""COMPUTED_VALUE"""),"Лесные ягоды")</f>
        <v>Лесные ягоды</v>
      </c>
      <c r="AI1140" s="18" t="str">
        <f>IFERROR(__xludf.DUMMYFUNCTION("""COMPUTED_VALUE"""),"Смородиновый лимонад")</f>
        <v>Смородиновый лимонад</v>
      </c>
      <c r="AJ1140" s="18" t="str">
        <f>IFERROR(__xludf.DUMMYFUNCTION("""COMPUTED_VALUE"""),"Вишня лайм лед")</f>
        <v>Вишня лайм лед</v>
      </c>
      <c r="AK1140" s="18" t="str">
        <f>IFERROR(__xludf.DUMMYFUNCTION("""COMPUTED_VALUE"""),"Лист виноград мята энергетик")</f>
        <v>Лист виноград мята энергетик</v>
      </c>
      <c r="AL1140" s="18" t="str">
        <f>IFERROR(__xludf.DUMMYFUNCTION("""COMPUTED_VALUE"""),"Двойное яблоко лед")</f>
        <v>Двойное яблоко лед</v>
      </c>
      <c r="AM1140" s="18" t="str">
        <f>IFERROR(__xludf.DUMMYFUNCTION("""COMPUTED_VALUE"""),"Смородиновый холс")</f>
        <v>Смородиновый холс</v>
      </c>
      <c r="AN1140" s="18" t="str">
        <f>IFERROR(__xludf.DUMMYFUNCTION("""COMPUTED_VALUE"""),"Клубничное шампанское")</f>
        <v>Клубничное шампанское</v>
      </c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</row>
    <row r="1141">
      <c r="A1141" s="18" t="str">
        <f>IFERROR(__xludf.DUMMYFUNCTION("""COMPUTED_VALUE"""),"0.4")</f>
        <v>0.4</v>
      </c>
      <c r="B1141" s="18" t="str">
        <f>IFERROR(__xludf.DUMMYFUNCTION("""COMPUTED_VALUE"""),"0.6")</f>
        <v>0.6</v>
      </c>
      <c r="C1141" s="18" t="str">
        <f>IFERROR(__xludf.DUMMYFUNCTION("""COMPUTED_VALUE"""),"0.7")</f>
        <v>0.7</v>
      </c>
      <c r="D1141" s="18" t="str">
        <f>IFERROR(__xludf.DUMMYFUNCTION("""COMPUTED_VALUE"""),"0.8")</f>
        <v>0.8</v>
      </c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</row>
    <row r="1142">
      <c r="A1142" s="18" t="str">
        <f>IFERROR(__xludf.DUMMYFUNCTION("""COMPUTED_VALUE"""),"кислая земляника")</f>
        <v>кислая земляника</v>
      </c>
      <c r="B1142" s="18" t="str">
        <f>IFERROR(__xludf.DUMMYFUNCTION("""COMPUTED_VALUE"""),"кислая фанта с черникой")</f>
        <v>кислая фанта с черникой</v>
      </c>
      <c r="C1142" s="18" t="str">
        <f>IFERROR(__xludf.DUMMYFUNCTION("""COMPUTED_VALUE"""),"кислое харибо с колой и черешней")</f>
        <v>кислое харибо с колой и черешней</v>
      </c>
      <c r="D1142" s="18" t="str">
        <f>IFERROR(__xludf.DUMMYFUNCTION("""COMPUTED_VALUE"""),"кислое яблочно клубничная шипучка")</f>
        <v>кислое яблочно клубничная шипучка</v>
      </c>
      <c r="E1142" s="18" t="str">
        <f>IFERROR(__xludf.DUMMYFUNCTION("""COMPUTED_VALUE"""),"кислые желатинки маракуйя ананас")</f>
        <v>кислые желатинки маракуйя ананас</v>
      </c>
      <c r="F1142" s="18" t="str">
        <f>IFERROR(__xludf.DUMMYFUNCTION("""COMPUTED_VALUE"""),"кислые ленточки маракуя манго")</f>
        <v>кислые ленточки маракуя манго</v>
      </c>
      <c r="G1142" s="18" t="str">
        <f>IFERROR(__xludf.DUMMYFUNCTION("""COMPUTED_VALUE"""),"кислые мармеладные ягоды")</f>
        <v>кислые мармеладные ягоды</v>
      </c>
      <c r="H1142" s="18" t="str">
        <f>IFERROR(__xludf.DUMMYFUNCTION("""COMPUTED_VALUE"""),"кислый виноград лайм")</f>
        <v>кислый виноград лайм</v>
      </c>
      <c r="I1142" s="18" t="str">
        <f>IFERROR(__xludf.DUMMYFUNCTION("""COMPUTED_VALUE"""),"кислый грейпфрут с вишней")</f>
        <v>кислый грейпфрут с вишней</v>
      </c>
      <c r="J1142" s="18" t="str">
        <f>IFERROR(__xludf.DUMMYFUNCTION("""COMPUTED_VALUE"""),"кислый леденец виноград киви яблоко")</f>
        <v>кислый леденец виноград киви яблоко</v>
      </c>
      <c r="K1142" s="18" t="str">
        <f>IFERROR(__xludf.DUMMYFUNCTION("""COMPUTED_VALUE"""),"кислый лимонад арбуз лайм малина")</f>
        <v>кислый лимонад арбуз лайм малина</v>
      </c>
      <c r="L1142" s="18" t="str">
        <f>IFERROR(__xludf.DUMMYFUNCTION("""COMPUTED_VALUE"""),"кислый персик клубника")</f>
        <v>кислый персик клубника</v>
      </c>
      <c r="M1142" s="18" t="str">
        <f>IFERROR(__xludf.DUMMYFUNCTION("""COMPUTED_VALUE"""),"кислый яблочно лимонные колечки")</f>
        <v>кислый яблочно лимонные колечки</v>
      </c>
      <c r="N1142" s="18" t="str">
        <f>IFERROR(__xludf.DUMMYFUNCTION("""COMPUTED_VALUE"""),"фанта апельсин с кислой малиной")</f>
        <v>фанта апельсин с кислой малиной</v>
      </c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</row>
    <row r="1143">
      <c r="A1143" s="18" t="str">
        <f>IFERROR(__xludf.DUMMYFUNCTION("""COMPUTED_VALUE"""),"кислая земляника")</f>
        <v>кислая земляника</v>
      </c>
      <c r="B1143" s="18" t="str">
        <f>IFERROR(__xludf.DUMMYFUNCTION("""COMPUTED_VALUE"""),"кислая фанта с черникой")</f>
        <v>кислая фанта с черникой</v>
      </c>
      <c r="C1143" s="18" t="str">
        <f>IFERROR(__xludf.DUMMYFUNCTION("""COMPUTED_VALUE"""),"кислое харибо с колой и черешней")</f>
        <v>кислое харибо с колой и черешней</v>
      </c>
      <c r="D1143" s="18" t="str">
        <f>IFERROR(__xludf.DUMMYFUNCTION("""COMPUTED_VALUE"""),"кислое яблочно клубничная шипучка")</f>
        <v>кислое яблочно клубничная шипучка</v>
      </c>
      <c r="E1143" s="18" t="str">
        <f>IFERROR(__xludf.DUMMYFUNCTION("""COMPUTED_VALUE"""),"кислые желатинки маракуйя ананас")</f>
        <v>кислые желатинки маракуйя ананас</v>
      </c>
      <c r="F1143" s="18" t="str">
        <f>IFERROR(__xludf.DUMMYFUNCTION("""COMPUTED_VALUE"""),"кислые ленточки маракуя манго")</f>
        <v>кислые ленточки маракуя манго</v>
      </c>
      <c r="G1143" s="18" t="str">
        <f>IFERROR(__xludf.DUMMYFUNCTION("""COMPUTED_VALUE"""),"кислые мармеладные ягоды")</f>
        <v>кислые мармеладные ягоды</v>
      </c>
      <c r="H1143" s="18" t="str">
        <f>IFERROR(__xludf.DUMMYFUNCTION("""COMPUTED_VALUE"""),"кислый виноград лайм")</f>
        <v>кислый виноград лайм</v>
      </c>
      <c r="I1143" s="18" t="str">
        <f>IFERROR(__xludf.DUMMYFUNCTION("""COMPUTED_VALUE"""),"кислый грейпфрут с вишней")</f>
        <v>кислый грейпфрут с вишней</v>
      </c>
      <c r="J1143" s="18" t="str">
        <f>IFERROR(__xludf.DUMMYFUNCTION("""COMPUTED_VALUE"""),"кислый леденец виноград киви яблоко")</f>
        <v>кислый леденец виноград киви яблоко</v>
      </c>
      <c r="K1143" s="18" t="str">
        <f>IFERROR(__xludf.DUMMYFUNCTION("""COMPUTED_VALUE"""),"кислый лимонад арбуз лайм малина")</f>
        <v>кислый лимонад арбуз лайм малина</v>
      </c>
      <c r="L1143" s="18" t="str">
        <f>IFERROR(__xludf.DUMMYFUNCTION("""COMPUTED_VALUE"""),"кислый персик клубника")</f>
        <v>кислый персик клубника</v>
      </c>
      <c r="M1143" s="18" t="str">
        <f>IFERROR(__xludf.DUMMYFUNCTION("""COMPUTED_VALUE"""),"кислый яблочно лимонные колечки")</f>
        <v>кислый яблочно лимонные колечки</v>
      </c>
      <c r="N1143" s="18" t="str">
        <f>IFERROR(__xludf.DUMMYFUNCTION("""COMPUTED_VALUE"""),"фанта апельсин с кислой малиной")</f>
        <v>фанта апельсин с кислой малиной</v>
      </c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</row>
    <row r="1144">
      <c r="A1144" s="18" t="str">
        <f>IFERROR(__xludf.DUMMYFUNCTION("""COMPUTED_VALUE"""),"Арбуз Малина ")</f>
        <v>Арбуз Малина </v>
      </c>
      <c r="B1144" s="18" t="str">
        <f>IFERROR(__xludf.DUMMYFUNCTION("""COMPUTED_VALUE"""),"Банан Кокос ")</f>
        <v>Банан Кокос </v>
      </c>
      <c r="C1144" s="18" t="str">
        <f>IFERROR(__xludf.DUMMYFUNCTION("""COMPUTED_VALUE"""),"Барбарисовый Энергетик ")</f>
        <v>Барбарисовый Энергетик </v>
      </c>
      <c r="D1144" s="18" t="str">
        <f>IFERROR(__xludf.DUMMYFUNCTION("""COMPUTED_VALUE"""),"Виноградный Энергетик")</f>
        <v>Виноградный Энергетик</v>
      </c>
      <c r="E1144" s="18" t="str">
        <f>IFERROR(__xludf.DUMMYFUNCTION("""COMPUTED_VALUE"""),"Гранат Клубника ")</f>
        <v>Гранат Клубника </v>
      </c>
      <c r="F1144" s="18" t="str">
        <f>IFERROR(__xludf.DUMMYFUNCTION("""COMPUTED_VALUE"""),"Гранат Смородина ")</f>
        <v>Гранат Смородина </v>
      </c>
      <c r="G1144" s="18" t="str">
        <f>IFERROR(__xludf.DUMMYFUNCTION("""COMPUTED_VALUE"""),"Грейпфрутовый Швепс ")</f>
        <v>Грейпфрутовый Швепс </v>
      </c>
      <c r="H1144" s="18" t="str">
        <f>IFERROR(__xludf.DUMMYFUNCTION("""COMPUTED_VALUE"""),"Земляника Драгонфрут ")</f>
        <v>Земляника Драгонфрут </v>
      </c>
      <c r="I1144" s="18" t="str">
        <f>IFERROR(__xludf.DUMMYFUNCTION("""COMPUTED_VALUE"""),"Киви Личи ")</f>
        <v>Киви Личи </v>
      </c>
      <c r="J1144" s="18" t="str">
        <f>IFERROR(__xludf.DUMMYFUNCTION("""COMPUTED_VALUE"""),"Киви Маракуйя Гуава ")</f>
        <v>Киви Маракуйя Гуава </v>
      </c>
      <c r="K1144" s="18" t="str">
        <f>IFERROR(__xludf.DUMMYFUNCTION("""COMPUTED_VALUE"""),"Клубника Банан ")</f>
        <v>Клубника Банан </v>
      </c>
      <c r="L1144" s="18" t="str">
        <f>IFERROR(__xludf.DUMMYFUNCTION("""COMPUTED_VALUE"""),"Клубника Вишня ")</f>
        <v>Клубника Вишня </v>
      </c>
      <c r="M1144" s="18" t="str">
        <f>IFERROR(__xludf.DUMMYFUNCTION("""COMPUTED_VALUE"""),"Клубника Земляника ")</f>
        <v>Клубника Земляника </v>
      </c>
      <c r="N1144" s="18" t="str">
        <f>IFERROR(__xludf.DUMMYFUNCTION("""COMPUTED_VALUE"""),"Клубничный Мохито ")</f>
        <v>Клубничный Мохито </v>
      </c>
      <c r="O1144" s="18" t="str">
        <f>IFERROR(__xludf.DUMMYFUNCTION("""COMPUTED_VALUE"""),"Манго Грейпфрут ")</f>
        <v>Манго Грейпфрут </v>
      </c>
      <c r="P1144" s="18" t="str">
        <f>IFERROR(__xludf.DUMMYFUNCTION("""COMPUTED_VALUE"""),"Манго Персик Личи ")</f>
        <v>Манго Персик Личи </v>
      </c>
      <c r="Q1144" s="18" t="str">
        <f>IFERROR(__xludf.DUMMYFUNCTION("""COMPUTED_VALUE"""),"Персик Бабл Гам ")</f>
        <v>Персик Бабл Гам </v>
      </c>
      <c r="R1144" s="18" t="str">
        <f>IFERROR(__xludf.DUMMYFUNCTION("""COMPUTED_VALUE"""),"Садовые Ягоды ")</f>
        <v>Садовые Ягоды </v>
      </c>
      <c r="S1144" s="18" t="str">
        <f>IFERROR(__xludf.DUMMYFUNCTION("""COMPUTED_VALUE"""),"Скитлс Лимон Лайм 2")</f>
        <v>Скитлс Лимон Лайм 2</v>
      </c>
      <c r="T1144" s="18" t="str">
        <f>IFERROR(__xludf.DUMMYFUNCTION("""COMPUTED_VALUE"""),"Смородина Мармелад 1")</f>
        <v>Смородина Мармелад 1</v>
      </c>
      <c r="U1144" s="18" t="str">
        <f>IFERROR(__xludf.DUMMYFUNCTION("""COMPUTED_VALUE"""),"Темная Вишня 1")</f>
        <v>Темная Вишня 1</v>
      </c>
      <c r="V1144" s="18" t="str">
        <f>IFERROR(__xludf.DUMMYFUNCTION("""COMPUTED_VALUE"""),"Фруктовые Пластинки 1")</f>
        <v>Фруктовые Пластинки 1</v>
      </c>
      <c r="W1144" s="18" t="str">
        <f>IFERROR(__xludf.DUMMYFUNCTION("""COMPUTED_VALUE"""),"Черника Ежевика 1")</f>
        <v>Черника Ежевика 1</v>
      </c>
      <c r="X1144" s="18" t="str">
        <f>IFERROR(__xludf.DUMMYFUNCTION("""COMPUTED_VALUE"""),"Черника Малина 1")</f>
        <v>Черника Малина 1</v>
      </c>
      <c r="Y1144" s="18" t="str">
        <f>IFERROR(__xludf.DUMMYFUNCTION("""COMPUTED_VALUE"""),"Черника Мята 2")</f>
        <v>Черника Мята 2</v>
      </c>
      <c r="Z1144" s="18" t="str">
        <f>IFERROR(__xludf.DUMMYFUNCTION("""COMPUTED_VALUE"""),"Яблоко Виноград 2")</f>
        <v>Яблоко Виноград 2</v>
      </c>
      <c r="AA1144" s="18" t="str">
        <f>IFERROR(__xludf.DUMMYFUNCTION("""COMPUTED_VALUE"""),"Яблоко Малина 4")</f>
        <v>Яблоко Малина 4</v>
      </c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</row>
    <row r="1145">
      <c r="A1145" s="18" t="str">
        <f>IFERROR(__xludf.DUMMYFUNCTION("""COMPUTED_VALUE"""),"Малина вишня лёд")</f>
        <v>Малина вишня лёд</v>
      </c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</row>
    <row r="1146">
      <c r="A1146" s="18" t="str">
        <f>IFERROR(__xludf.DUMMYFUNCTION("""COMPUTED_VALUE"""),"Маракуйя с тропическими нотками")</f>
        <v>Маракуйя с тропическими нотками</v>
      </c>
      <c r="B1146" s="18" t="str">
        <f>IFERROR(__xludf.DUMMYFUNCTION("""COMPUTED_VALUE"""),"Арбузный милкшейк")</f>
        <v>Арбузный милкшейк</v>
      </c>
      <c r="C1146" s="18" t="str">
        <f>IFERROR(__xludf.DUMMYFUNCTION("""COMPUTED_VALUE"""),"Конфеты со вкусом винограда")</f>
        <v>Конфеты со вкусом винограда</v>
      </c>
      <c r="D1146" s="18" t="str">
        <f>IFERROR(__xludf.DUMMYFUNCTION("""COMPUTED_VALUE"""),"Манго с апельсином и послевкусием гуавы")</f>
        <v>Манго с апельсином и послевкусием гуавы</v>
      </c>
      <c r="E1146" s="18" t="str">
        <f>IFERROR(__xludf.DUMMYFUNCTION("""COMPUTED_VALUE"""),"Холодное сочетание мяты и конфет холс")</f>
        <v>Холодное сочетание мяты и конфет холс</v>
      </c>
      <c r="F1146" s="18" t="str">
        <f>IFERROR(__xludf.DUMMYFUNCTION("""COMPUTED_VALUE"""),"Яблочные мармеладные червячки")</f>
        <v>Яблочные мармеладные червячки</v>
      </c>
      <c r="G114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146" s="18" t="str">
        <f>IFERROR(__xludf.DUMMYFUNCTION("""COMPUTED_VALUE"""),"Лимон лайм")</f>
        <v>Лимон лайм</v>
      </c>
      <c r="I1146" s="18" t="str">
        <f>IFERROR(__xludf.DUMMYFUNCTION("""COMPUTED_VALUE"""),"Классика энергетика с кислой малиной")</f>
        <v>Классика энергетика с кислой малиной</v>
      </c>
      <c r="J1146" s="18" t="str">
        <f>IFERROR(__xludf.DUMMYFUNCTION("""COMPUTED_VALUE"""),"Зеленое манго и смородина")</f>
        <v>Зеленое манго и смородина</v>
      </c>
      <c r="K1146" s="18" t="str">
        <f>IFERROR(__xludf.DUMMYFUNCTION("""COMPUTED_VALUE"""),"Дуэт лемонграсса и сладкой малины")</f>
        <v>Дуэт лемонграсса и сладкой малины</v>
      </c>
      <c r="L1146" s="18" t="str">
        <f>IFERROR(__xludf.DUMMYFUNCTION("""COMPUTED_VALUE"""),"Сладкий мармелад из черной смородины")</f>
        <v>Сладкий мармелад из черной смородины</v>
      </c>
      <c r="M1146" s="18" t="str">
        <f>IFERROR(__xludf.DUMMYFUNCTION("""COMPUTED_VALUE"""),"Вишня кола")</f>
        <v>Вишня кола</v>
      </c>
      <c r="N1146" s="18" t="str">
        <f>IFERROR(__xludf.DUMMYFUNCTION("""COMPUTED_VALUE"""),"Малина с кокосом")</f>
        <v>Малина с кокосом</v>
      </c>
      <c r="O1146" s="18" t="str">
        <f>IFERROR(__xludf.DUMMYFUNCTION("""COMPUTED_VALUE"""),"Сладкие конфеты СКИТЛЗ и смородина")</f>
        <v>Сладкие конфеты СКИТЛЗ и смородина</v>
      </c>
      <c r="P1146" s="18" t="str">
        <f>IFERROR(__xludf.DUMMYFUNCTION("""COMPUTED_VALUE"""),"Ежевичный лимонад")</f>
        <v>Ежевичный лимонад</v>
      </c>
      <c r="Q1146" s="18" t="str">
        <f>IFERROR(__xludf.DUMMYFUNCTION("""COMPUTED_VALUE"""),"Дыня кокос")</f>
        <v>Дыня кокос</v>
      </c>
      <c r="R1146" s="18" t="str">
        <f>IFERROR(__xludf.DUMMYFUNCTION("""COMPUTED_VALUE"""),"Земляничный бабл гам")</f>
        <v>Земляничный бабл гам</v>
      </c>
      <c r="S1146" s="18" t="str">
        <f>IFERROR(__xludf.DUMMYFUNCTION("""COMPUTED_VALUE"""),"Лимонные леденцы")</f>
        <v>Лимонные леденцы</v>
      </c>
      <c r="T1146" s="18" t="str">
        <f>IFERROR(__xludf.DUMMYFUNCTION("""COMPUTED_VALUE"""),"Экзотический фрукты")</f>
        <v>Экзотический фрукты</v>
      </c>
      <c r="U1146" s="18" t="str">
        <f>IFERROR(__xludf.DUMMYFUNCTION("""COMPUTED_VALUE"""),"Личи виноград мята")</f>
        <v>Личи виноград мята</v>
      </c>
      <c r="V1146" s="18" t="str">
        <f>IFERROR(__xludf.DUMMYFUNCTION("""COMPUTED_VALUE"""),"Черника малина мята")</f>
        <v>Черника малина мята</v>
      </c>
      <c r="W1146" s="18" t="str">
        <f>IFERROR(__xludf.DUMMYFUNCTION("""COMPUTED_VALUE"""),"Абрикосовый йогурт")</f>
        <v>Абрикосовый йогурт</v>
      </c>
      <c r="X1146" s="18" t="str">
        <f>IFERROR(__xludf.DUMMYFUNCTION("""COMPUTED_VALUE"""),"Арбуз лед")</f>
        <v>Арбуз лед</v>
      </c>
      <c r="Y1146" s="18" t="str">
        <f>IFERROR(__xludf.DUMMYFUNCTION("""COMPUTED_VALUE"""),"Банан клубника лед")</f>
        <v>Банан клубника лед</v>
      </c>
      <c r="Z1146" s="18" t="str">
        <f>IFERROR(__xludf.DUMMYFUNCTION("""COMPUTED_VALUE"""),"Арбузное мороженное")</f>
        <v>Арбузное мороженное</v>
      </c>
      <c r="AA1146" s="18" t="str">
        <f>IFERROR(__xludf.DUMMYFUNCTION("""COMPUTED_VALUE"""),"Клубника малина жвачка")</f>
        <v>Клубника малина жвачка</v>
      </c>
      <c r="AB1146" s="18" t="str">
        <f>IFERROR(__xludf.DUMMYFUNCTION("""COMPUTED_VALUE"""),"Клубничное мороженное")</f>
        <v>Клубничное мороженное</v>
      </c>
      <c r="AC1146" s="18" t="str">
        <f>IFERROR(__xludf.DUMMYFUNCTION("""COMPUTED_VALUE"""),"Кола сода лед")</f>
        <v>Кола сода лед</v>
      </c>
      <c r="AD1146" s="18" t="str">
        <f>IFERROR(__xludf.DUMMYFUNCTION("""COMPUTED_VALUE"""),"Банановый милкшейк")</f>
        <v>Банановый милкшейк</v>
      </c>
      <c r="AE1146" s="18" t="str">
        <f>IFERROR(__xludf.DUMMYFUNCTION("""COMPUTED_VALUE"""),"Микс ягод лед")</f>
        <v>Микс ягод лед</v>
      </c>
      <c r="AF1146" s="18" t="str">
        <f>IFERROR(__xludf.DUMMYFUNCTION("""COMPUTED_VALUE"""),"Брусничный морс")</f>
        <v>Брусничный морс</v>
      </c>
      <c r="AG1146" s="18" t="str">
        <f>IFERROR(__xludf.DUMMYFUNCTION("""COMPUTED_VALUE"""),"Яблочный лимонад")</f>
        <v>Яблочный лимонад</v>
      </c>
      <c r="AH1146" s="18" t="str">
        <f>IFERROR(__xludf.DUMMYFUNCTION("""COMPUTED_VALUE"""),"Лесные ягоды")</f>
        <v>Лесные ягоды</v>
      </c>
      <c r="AI1146" s="18" t="str">
        <f>IFERROR(__xludf.DUMMYFUNCTION("""COMPUTED_VALUE"""),"Смородиновый лимонад")</f>
        <v>Смородиновый лимонад</v>
      </c>
      <c r="AJ1146" s="18" t="str">
        <f>IFERROR(__xludf.DUMMYFUNCTION("""COMPUTED_VALUE"""),"Вишня лайм лед")</f>
        <v>Вишня лайм лед</v>
      </c>
      <c r="AK1146" s="18" t="str">
        <f>IFERROR(__xludf.DUMMYFUNCTION("""COMPUTED_VALUE"""),"Лист виноград мята энергетик")</f>
        <v>Лист виноград мята энергетик</v>
      </c>
      <c r="AL1146" s="18" t="str">
        <f>IFERROR(__xludf.DUMMYFUNCTION("""COMPUTED_VALUE"""),"Двойное яблоко лед")</f>
        <v>Двойное яблоко лед</v>
      </c>
      <c r="AM1146" s="18" t="str">
        <f>IFERROR(__xludf.DUMMYFUNCTION("""COMPUTED_VALUE"""),"Смородиновый холс")</f>
        <v>Смородиновый холс</v>
      </c>
      <c r="AN1146" s="18" t="str">
        <f>IFERROR(__xludf.DUMMYFUNCTION("""COMPUTED_VALUE"""),"Клубничное шампанское")</f>
        <v>Клубничное шампанское</v>
      </c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</row>
    <row r="1147">
      <c r="A1147" s="18" t="str">
        <f>IFERROR(__xludf.DUMMYFUNCTION("""COMPUTED_VALUE"""),"0.2")</f>
        <v>0.2</v>
      </c>
      <c r="B1147" s="18" t="str">
        <f>IFERROR(__xludf.DUMMYFUNCTION("""COMPUTED_VALUE"""),"0.3")</f>
        <v>0.3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</row>
    <row r="1148">
      <c r="A1148" s="18" t="str">
        <f>IFERROR(__xludf.DUMMYFUNCTION("""COMPUTED_VALUE"""),"Арбуз Малина ")</f>
        <v>Арбуз Малина </v>
      </c>
      <c r="B1148" s="18" t="str">
        <f>IFERROR(__xludf.DUMMYFUNCTION("""COMPUTED_VALUE"""),"Банан Кокос ")</f>
        <v>Банан Кокос </v>
      </c>
      <c r="C1148" s="18" t="str">
        <f>IFERROR(__xludf.DUMMYFUNCTION("""COMPUTED_VALUE"""),"Барбарисовый Энергетик ")</f>
        <v>Барбарисовый Энергетик </v>
      </c>
      <c r="D1148" s="18" t="str">
        <f>IFERROR(__xludf.DUMMYFUNCTION("""COMPUTED_VALUE"""),"Виноградный Энергетик")</f>
        <v>Виноградный Энергетик</v>
      </c>
      <c r="E1148" s="18" t="str">
        <f>IFERROR(__xludf.DUMMYFUNCTION("""COMPUTED_VALUE"""),"Гранат Клубника ")</f>
        <v>Гранат Клубника </v>
      </c>
      <c r="F1148" s="18" t="str">
        <f>IFERROR(__xludf.DUMMYFUNCTION("""COMPUTED_VALUE"""),"Гранат Смородина ")</f>
        <v>Гранат Смородина </v>
      </c>
      <c r="G1148" s="18" t="str">
        <f>IFERROR(__xludf.DUMMYFUNCTION("""COMPUTED_VALUE"""),"Грейпфрутовый Швепс ")</f>
        <v>Грейпфрутовый Швепс </v>
      </c>
      <c r="H1148" s="18" t="str">
        <f>IFERROR(__xludf.DUMMYFUNCTION("""COMPUTED_VALUE"""),"Земляника Драгонфрут ")</f>
        <v>Земляника Драгонфрут </v>
      </c>
      <c r="I1148" s="18" t="str">
        <f>IFERROR(__xludf.DUMMYFUNCTION("""COMPUTED_VALUE"""),"Киви Личи ")</f>
        <v>Киви Личи </v>
      </c>
      <c r="J1148" s="18" t="str">
        <f>IFERROR(__xludf.DUMMYFUNCTION("""COMPUTED_VALUE"""),"Киви Маракуйя Гуава ")</f>
        <v>Киви Маракуйя Гуава </v>
      </c>
      <c r="K1148" s="18" t="str">
        <f>IFERROR(__xludf.DUMMYFUNCTION("""COMPUTED_VALUE"""),"Клубника Банан ")</f>
        <v>Клубника Банан </v>
      </c>
      <c r="L1148" s="18" t="str">
        <f>IFERROR(__xludf.DUMMYFUNCTION("""COMPUTED_VALUE"""),"Клубника Вишня ")</f>
        <v>Клубника Вишня </v>
      </c>
      <c r="M1148" s="18" t="str">
        <f>IFERROR(__xludf.DUMMYFUNCTION("""COMPUTED_VALUE"""),"Клубника Земляника ")</f>
        <v>Клубника Земляника </v>
      </c>
      <c r="N1148" s="18" t="str">
        <f>IFERROR(__xludf.DUMMYFUNCTION("""COMPUTED_VALUE"""),"Клубничный Мохито ")</f>
        <v>Клубничный Мохито </v>
      </c>
      <c r="O1148" s="18" t="str">
        <f>IFERROR(__xludf.DUMMYFUNCTION("""COMPUTED_VALUE"""),"Манго Грейпфрут ")</f>
        <v>Манго Грейпфрут </v>
      </c>
      <c r="P1148" s="18" t="str">
        <f>IFERROR(__xludf.DUMMYFUNCTION("""COMPUTED_VALUE"""),"Манго Персик Личи ")</f>
        <v>Манго Персик Личи </v>
      </c>
      <c r="Q1148" s="18" t="str">
        <f>IFERROR(__xludf.DUMMYFUNCTION("""COMPUTED_VALUE"""),"Персик Бабл Гам ")</f>
        <v>Персик Бабл Гам </v>
      </c>
      <c r="R1148" s="18" t="str">
        <f>IFERROR(__xludf.DUMMYFUNCTION("""COMPUTED_VALUE"""),"Садовые Ягоды ")</f>
        <v>Садовые Ягоды </v>
      </c>
      <c r="S1148" s="18" t="str">
        <f>IFERROR(__xludf.DUMMYFUNCTION("""COMPUTED_VALUE"""),"Скитлс Лимон Лайм 2")</f>
        <v>Скитлс Лимон Лайм 2</v>
      </c>
      <c r="T1148" s="18" t="str">
        <f>IFERROR(__xludf.DUMMYFUNCTION("""COMPUTED_VALUE"""),"Смородина Мармелад 1")</f>
        <v>Смородина Мармелад 1</v>
      </c>
      <c r="U1148" s="18" t="str">
        <f>IFERROR(__xludf.DUMMYFUNCTION("""COMPUTED_VALUE"""),"Темная Вишня 1")</f>
        <v>Темная Вишня 1</v>
      </c>
      <c r="V1148" s="18" t="str">
        <f>IFERROR(__xludf.DUMMYFUNCTION("""COMPUTED_VALUE"""),"Фруктовые Пластинки 1")</f>
        <v>Фруктовые Пластинки 1</v>
      </c>
      <c r="W1148" s="18" t="str">
        <f>IFERROR(__xludf.DUMMYFUNCTION("""COMPUTED_VALUE"""),"Черника Ежевика 1")</f>
        <v>Черника Ежевика 1</v>
      </c>
      <c r="X1148" s="18" t="str">
        <f>IFERROR(__xludf.DUMMYFUNCTION("""COMPUTED_VALUE"""),"Черника Малина 1")</f>
        <v>Черника Малина 1</v>
      </c>
      <c r="Y1148" s="18" t="str">
        <f>IFERROR(__xludf.DUMMYFUNCTION("""COMPUTED_VALUE"""),"Черника Мята 2")</f>
        <v>Черника Мята 2</v>
      </c>
      <c r="Z1148" s="18" t="str">
        <f>IFERROR(__xludf.DUMMYFUNCTION("""COMPUTED_VALUE"""),"Яблоко Виноград 2")</f>
        <v>Яблоко Виноград 2</v>
      </c>
      <c r="AA1148" s="18" t="str">
        <f>IFERROR(__xludf.DUMMYFUNCTION("""COMPUTED_VALUE"""),"Яблоко Малина 4")</f>
        <v>Яблоко Малина 4</v>
      </c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</row>
    <row r="1149">
      <c r="A1149" s="18" t="str">
        <f>IFERROR(__xludf.DUMMYFUNCTION("""COMPUTED_VALUE"""),"Экзотический микс")</f>
        <v>Экзотический микс</v>
      </c>
      <c r="B1149" s="18" t="str">
        <f>IFERROR(__xludf.DUMMYFUNCTION("""COMPUTED_VALUE"""),"Энергетик")</f>
        <v>Энергетик</v>
      </c>
      <c r="C1149" s="18" t="str">
        <f>IFERROR(__xludf.DUMMYFUNCTION("""COMPUTED_VALUE"""),"Виноградный чупа-чупс")</f>
        <v>Виноградный чупа-чупс</v>
      </c>
      <c r="D1149" s="18" t="str">
        <f>IFERROR(__xludf.DUMMYFUNCTION("""COMPUTED_VALUE"""),"Кислая лесная клюква")</f>
        <v>Кислая лесная клюква</v>
      </c>
      <c r="E1149" s="18" t="str">
        <f>IFERROR(__xludf.DUMMYFUNCTION("""COMPUTED_VALUE"""),"Смородина персик")</f>
        <v>Смородина персик</v>
      </c>
      <c r="F1149" s="18" t="str">
        <f>IFERROR(__xludf.DUMMYFUNCTION("""COMPUTED_VALUE"""),"Спелый киви кисло сладкий")</f>
        <v>Спелый киви кисло сладкий</v>
      </c>
      <c r="G1149" s="18" t="str">
        <f>IFERROR(__xludf.DUMMYFUNCTION("""COMPUTED_VALUE"""),"Кислые черви в вишневом сиропе")</f>
        <v>Кислые черви в вишневом сиропе</v>
      </c>
      <c r="H1149" s="18" t="str">
        <f>IFERROR(__xludf.DUMMYFUNCTION("""COMPUTED_VALUE"""),"Грушевый лимонад")</f>
        <v>Грушевый лимонад</v>
      </c>
      <c r="I1149" s="18" t="str">
        <f>IFERROR(__xludf.DUMMYFUNCTION("""COMPUTED_VALUE"""),"Лимонад с сладкой малиной")</f>
        <v>Лимонад с сладкой малиной</v>
      </c>
      <c r="J1149" s="18" t="str">
        <f>IFERROR(__xludf.DUMMYFUNCTION("""COMPUTED_VALUE"""),"Ананасовая кислинка")</f>
        <v>Ананасовая кислинка</v>
      </c>
      <c r="K1149" s="18" t="str">
        <f>IFERROR(__xludf.DUMMYFUNCTION("""COMPUTED_VALUE"""),"Мармеладные мишки")</f>
        <v>Мармеладные мишки</v>
      </c>
      <c r="L1149" s="18" t="str">
        <f>IFERROR(__xludf.DUMMYFUNCTION("""COMPUTED_VALUE"""),"Мандариновый сок с цедрой")</f>
        <v>Мандариновый сок с цедрой</v>
      </c>
      <c r="M1149" s="18" t="str">
        <f>IFERROR(__xludf.DUMMYFUNCTION("""COMPUTED_VALUE"""),"Кисло-сладкое ягодное драже")</f>
        <v>Кисло-сладкое ягодное драже</v>
      </c>
      <c r="N1149" s="18" t="str">
        <f>IFERROR(__xludf.DUMMYFUNCTION("""COMPUTED_VALUE"""),"Классическая фанта")</f>
        <v>Классическая фанта</v>
      </c>
      <c r="O1149" s="18" t="str">
        <f>IFERROR(__xludf.DUMMYFUNCTION("""COMPUTED_VALUE"""),"Сладкие барбарисоввые конфеты")</f>
        <v>Сладкие барбарисоввые конфеты</v>
      </c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</row>
    <row r="1150">
      <c r="A1150" s="18" t="str">
        <f>IFERROR(__xludf.DUMMYFUNCTION("""COMPUTED_VALUE"""),"Арбуз Малина ")</f>
        <v>Арбуз Малина </v>
      </c>
      <c r="B1150" s="18" t="str">
        <f>IFERROR(__xludf.DUMMYFUNCTION("""COMPUTED_VALUE"""),"Банан Кокос ")</f>
        <v>Банан Кокос </v>
      </c>
      <c r="C1150" s="18" t="str">
        <f>IFERROR(__xludf.DUMMYFUNCTION("""COMPUTED_VALUE"""),"Барбарисовый Энергетик ")</f>
        <v>Барбарисовый Энергетик </v>
      </c>
      <c r="D1150" s="18" t="str">
        <f>IFERROR(__xludf.DUMMYFUNCTION("""COMPUTED_VALUE"""),"Виноградный Энергетик")</f>
        <v>Виноградный Энергетик</v>
      </c>
      <c r="E1150" s="18" t="str">
        <f>IFERROR(__xludf.DUMMYFUNCTION("""COMPUTED_VALUE"""),"Гранат Клубника ")</f>
        <v>Гранат Клубника </v>
      </c>
      <c r="F1150" s="18" t="str">
        <f>IFERROR(__xludf.DUMMYFUNCTION("""COMPUTED_VALUE"""),"Гранат Смородина ")</f>
        <v>Гранат Смородина </v>
      </c>
      <c r="G1150" s="18" t="str">
        <f>IFERROR(__xludf.DUMMYFUNCTION("""COMPUTED_VALUE"""),"Грейпфрутовый Швепс ")</f>
        <v>Грейпфрутовый Швепс </v>
      </c>
      <c r="H1150" s="18" t="str">
        <f>IFERROR(__xludf.DUMMYFUNCTION("""COMPUTED_VALUE"""),"Земляника Драгонфрут ")</f>
        <v>Земляника Драгонфрут </v>
      </c>
      <c r="I1150" s="18" t="str">
        <f>IFERROR(__xludf.DUMMYFUNCTION("""COMPUTED_VALUE"""),"Киви Личи ")</f>
        <v>Киви Личи </v>
      </c>
      <c r="J1150" s="18" t="str">
        <f>IFERROR(__xludf.DUMMYFUNCTION("""COMPUTED_VALUE"""),"Киви Маракуйя Гуава ")</f>
        <v>Киви Маракуйя Гуава </v>
      </c>
      <c r="K1150" s="18" t="str">
        <f>IFERROR(__xludf.DUMMYFUNCTION("""COMPUTED_VALUE"""),"Клубника Банан ")</f>
        <v>Клубника Банан </v>
      </c>
      <c r="L1150" s="18" t="str">
        <f>IFERROR(__xludf.DUMMYFUNCTION("""COMPUTED_VALUE"""),"Клубника Вишня ")</f>
        <v>Клубника Вишня </v>
      </c>
      <c r="M1150" s="18" t="str">
        <f>IFERROR(__xludf.DUMMYFUNCTION("""COMPUTED_VALUE"""),"Клубника Земляника ")</f>
        <v>Клубника Земляника </v>
      </c>
      <c r="N1150" s="18" t="str">
        <f>IFERROR(__xludf.DUMMYFUNCTION("""COMPUTED_VALUE"""),"Клубничный Мохито ")</f>
        <v>Клубничный Мохито </v>
      </c>
      <c r="O1150" s="18" t="str">
        <f>IFERROR(__xludf.DUMMYFUNCTION("""COMPUTED_VALUE"""),"Манго Грейпфрут ")</f>
        <v>Манго Грейпфрут </v>
      </c>
      <c r="P1150" s="18" t="str">
        <f>IFERROR(__xludf.DUMMYFUNCTION("""COMPUTED_VALUE"""),"Манго Персик Личи ")</f>
        <v>Манго Персик Личи </v>
      </c>
      <c r="Q1150" s="18" t="str">
        <f>IFERROR(__xludf.DUMMYFUNCTION("""COMPUTED_VALUE"""),"Персик Бабл Гам ")</f>
        <v>Персик Бабл Гам </v>
      </c>
      <c r="R1150" s="18" t="str">
        <f>IFERROR(__xludf.DUMMYFUNCTION("""COMPUTED_VALUE"""),"Садовые Ягоды ")</f>
        <v>Садовые Ягоды </v>
      </c>
      <c r="S1150" s="18" t="str">
        <f>IFERROR(__xludf.DUMMYFUNCTION("""COMPUTED_VALUE"""),"Скитлс Лимон Лайм 2")</f>
        <v>Скитлс Лимон Лайм 2</v>
      </c>
      <c r="T1150" s="18" t="str">
        <f>IFERROR(__xludf.DUMMYFUNCTION("""COMPUTED_VALUE"""),"Смородина Мармелад 1")</f>
        <v>Смородина Мармелад 1</v>
      </c>
      <c r="U1150" s="18" t="str">
        <f>IFERROR(__xludf.DUMMYFUNCTION("""COMPUTED_VALUE"""),"Темная Вишня 1")</f>
        <v>Темная Вишня 1</v>
      </c>
      <c r="V1150" s="18" t="str">
        <f>IFERROR(__xludf.DUMMYFUNCTION("""COMPUTED_VALUE"""),"Фруктовые Пластинки 1")</f>
        <v>Фруктовые Пластинки 1</v>
      </c>
      <c r="W1150" s="18" t="str">
        <f>IFERROR(__xludf.DUMMYFUNCTION("""COMPUTED_VALUE"""),"Черника Ежевика 1")</f>
        <v>Черника Ежевика 1</v>
      </c>
      <c r="X1150" s="18" t="str">
        <f>IFERROR(__xludf.DUMMYFUNCTION("""COMPUTED_VALUE"""),"Черника Малина 1")</f>
        <v>Черника Малина 1</v>
      </c>
      <c r="Y1150" s="18" t="str">
        <f>IFERROR(__xludf.DUMMYFUNCTION("""COMPUTED_VALUE"""),"Черника Мята 2")</f>
        <v>Черника Мята 2</v>
      </c>
      <c r="Z1150" s="18" t="str">
        <f>IFERROR(__xludf.DUMMYFUNCTION("""COMPUTED_VALUE"""),"Яблоко Виноград 2")</f>
        <v>Яблоко Виноград 2</v>
      </c>
      <c r="AA1150" s="18" t="str">
        <f>IFERROR(__xludf.DUMMYFUNCTION("""COMPUTED_VALUE"""),"Яблоко Малина 4")</f>
        <v>Яблоко Малина 4</v>
      </c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</row>
    <row r="1151">
      <c r="A1151" s="18" t="str">
        <f>IFERROR(__xludf.DUMMYFUNCTION("""COMPUTED_VALUE"""),"Арбуз Малина ")</f>
        <v>Арбуз Малина </v>
      </c>
      <c r="B1151" s="18" t="str">
        <f>IFERROR(__xludf.DUMMYFUNCTION("""COMPUTED_VALUE"""),"Банан Кокос ")</f>
        <v>Банан Кокос </v>
      </c>
      <c r="C1151" s="18" t="str">
        <f>IFERROR(__xludf.DUMMYFUNCTION("""COMPUTED_VALUE"""),"Барбарисовый Энергетик ")</f>
        <v>Барбарисовый Энергетик </v>
      </c>
      <c r="D1151" s="18" t="str">
        <f>IFERROR(__xludf.DUMMYFUNCTION("""COMPUTED_VALUE"""),"Виноградный Энергетик")</f>
        <v>Виноградный Энергетик</v>
      </c>
      <c r="E1151" s="18" t="str">
        <f>IFERROR(__xludf.DUMMYFUNCTION("""COMPUTED_VALUE"""),"Гранат Клубника ")</f>
        <v>Гранат Клубника </v>
      </c>
      <c r="F1151" s="18" t="str">
        <f>IFERROR(__xludf.DUMMYFUNCTION("""COMPUTED_VALUE"""),"Гранат Смородина ")</f>
        <v>Гранат Смородина </v>
      </c>
      <c r="G1151" s="18" t="str">
        <f>IFERROR(__xludf.DUMMYFUNCTION("""COMPUTED_VALUE"""),"Грейпфрутовый Швепс ")</f>
        <v>Грейпфрутовый Швепс </v>
      </c>
      <c r="H1151" s="18" t="str">
        <f>IFERROR(__xludf.DUMMYFUNCTION("""COMPUTED_VALUE"""),"Земляника Драгонфрут ")</f>
        <v>Земляника Драгонфрут </v>
      </c>
      <c r="I1151" s="18" t="str">
        <f>IFERROR(__xludf.DUMMYFUNCTION("""COMPUTED_VALUE"""),"Киви Личи ")</f>
        <v>Киви Личи </v>
      </c>
      <c r="J1151" s="18" t="str">
        <f>IFERROR(__xludf.DUMMYFUNCTION("""COMPUTED_VALUE"""),"Киви Маракуйя Гуава ")</f>
        <v>Киви Маракуйя Гуава </v>
      </c>
      <c r="K1151" s="18" t="str">
        <f>IFERROR(__xludf.DUMMYFUNCTION("""COMPUTED_VALUE"""),"Клубника Банан ")</f>
        <v>Клубника Банан </v>
      </c>
      <c r="L1151" s="18" t="str">
        <f>IFERROR(__xludf.DUMMYFUNCTION("""COMPUTED_VALUE"""),"Клубника Вишня ")</f>
        <v>Клубника Вишня </v>
      </c>
      <c r="M1151" s="18" t="str">
        <f>IFERROR(__xludf.DUMMYFUNCTION("""COMPUTED_VALUE"""),"Клубника Земляника ")</f>
        <v>Клубника Земляника </v>
      </c>
      <c r="N1151" s="18" t="str">
        <f>IFERROR(__xludf.DUMMYFUNCTION("""COMPUTED_VALUE"""),"Клубничный Мохито ")</f>
        <v>Клубничный Мохито </v>
      </c>
      <c r="O1151" s="18" t="str">
        <f>IFERROR(__xludf.DUMMYFUNCTION("""COMPUTED_VALUE"""),"Манго Грейпфрут ")</f>
        <v>Манго Грейпфрут </v>
      </c>
      <c r="P1151" s="18" t="str">
        <f>IFERROR(__xludf.DUMMYFUNCTION("""COMPUTED_VALUE"""),"Манго Персик Личи ")</f>
        <v>Манго Персик Личи </v>
      </c>
      <c r="Q1151" s="18" t="str">
        <f>IFERROR(__xludf.DUMMYFUNCTION("""COMPUTED_VALUE"""),"Персик Бабл Гам ")</f>
        <v>Персик Бабл Гам </v>
      </c>
      <c r="R1151" s="18" t="str">
        <f>IFERROR(__xludf.DUMMYFUNCTION("""COMPUTED_VALUE"""),"Садовые Ягоды ")</f>
        <v>Садовые Ягоды </v>
      </c>
      <c r="S1151" s="18" t="str">
        <f>IFERROR(__xludf.DUMMYFUNCTION("""COMPUTED_VALUE"""),"Скитлс Лимон Лайм 2")</f>
        <v>Скитлс Лимон Лайм 2</v>
      </c>
      <c r="T1151" s="18" t="str">
        <f>IFERROR(__xludf.DUMMYFUNCTION("""COMPUTED_VALUE"""),"Смородина Мармелад 1")</f>
        <v>Смородина Мармелад 1</v>
      </c>
      <c r="U1151" s="18" t="str">
        <f>IFERROR(__xludf.DUMMYFUNCTION("""COMPUTED_VALUE"""),"Темная Вишня 1")</f>
        <v>Темная Вишня 1</v>
      </c>
      <c r="V1151" s="18" t="str">
        <f>IFERROR(__xludf.DUMMYFUNCTION("""COMPUTED_VALUE"""),"Фруктовые Пластинки 1")</f>
        <v>Фруктовые Пластинки 1</v>
      </c>
      <c r="W1151" s="18" t="str">
        <f>IFERROR(__xludf.DUMMYFUNCTION("""COMPUTED_VALUE"""),"Черника Ежевика 1")</f>
        <v>Черника Ежевика 1</v>
      </c>
      <c r="X1151" s="18" t="str">
        <f>IFERROR(__xludf.DUMMYFUNCTION("""COMPUTED_VALUE"""),"Черника Малина 1")</f>
        <v>Черника Малина 1</v>
      </c>
      <c r="Y1151" s="18" t="str">
        <f>IFERROR(__xludf.DUMMYFUNCTION("""COMPUTED_VALUE"""),"Черника Мята 2")</f>
        <v>Черника Мята 2</v>
      </c>
      <c r="Z1151" s="18" t="str">
        <f>IFERROR(__xludf.DUMMYFUNCTION("""COMPUTED_VALUE"""),"Яблоко Виноград 2")</f>
        <v>Яблоко Виноград 2</v>
      </c>
      <c r="AA1151" s="18" t="str">
        <f>IFERROR(__xludf.DUMMYFUNCTION("""COMPUTED_VALUE"""),"Яблоко Малина 4")</f>
        <v>Яблоко Малина 4</v>
      </c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</row>
    <row r="1152">
      <c r="A1152" s="18" t="str">
        <f>IFERROR(__xludf.DUMMYFUNCTION("""COMPUTED_VALUE"""),"Ананас киви")</f>
        <v>Ананас киви</v>
      </c>
      <c r="B1152" s="18" t="str">
        <f>IFERROR(__xludf.DUMMYFUNCTION("""COMPUTED_VALUE"""),"Арбузный смузи")</f>
        <v>Арбузный смузи</v>
      </c>
      <c r="C1152" s="18" t="str">
        <f>IFERROR(__xludf.DUMMYFUNCTION("""COMPUTED_VALUE"""),"Виноградная фанта")</f>
        <v>Виноградная фанта</v>
      </c>
      <c r="D1152" s="18" t="str">
        <f>IFERROR(__xludf.DUMMYFUNCTION("""COMPUTED_VALUE"""),"Вишневый морс")</f>
        <v>Вишневый морс</v>
      </c>
      <c r="E1152" s="18" t="str">
        <f>IFERROR(__xludf.DUMMYFUNCTION("""COMPUTED_VALUE"""),"Гранатовый мармелад")</f>
        <v>Гранатовый мармелад</v>
      </c>
      <c r="F1152" s="18" t="str">
        <f>IFERROR(__xludf.DUMMYFUNCTION("""COMPUTED_VALUE"""),"Грейпфрут киви")</f>
        <v>Грейпфрут киви</v>
      </c>
      <c r="G1152" s="18" t="str">
        <f>IFERROR(__xludf.DUMMYFUNCTION("""COMPUTED_VALUE"""),"Ежевика мята")</f>
        <v>Ежевика мята</v>
      </c>
      <c r="H1152" s="18" t="str">
        <f>IFERROR(__xludf.DUMMYFUNCTION("""COMPUTED_VALUE"""),"Киви манго")</f>
        <v>Киви манго</v>
      </c>
      <c r="I1152" s="18" t="str">
        <f>IFERROR(__xludf.DUMMYFUNCTION("""COMPUTED_VALUE"""),"Клубника манго")</f>
        <v>Клубника манго</v>
      </c>
      <c r="J1152" s="18" t="str">
        <f>IFERROR(__xludf.DUMMYFUNCTION("""COMPUTED_VALUE"""),"черника грейфрут ")</f>
        <v>черника грейфрут </v>
      </c>
      <c r="K1152" s="18" t="str">
        <f>IFERROR(__xludf.DUMMYFUNCTION("""COMPUTED_VALUE"""),"Малина лайм")</f>
        <v>Малина лайм</v>
      </c>
      <c r="L1152" s="18" t="str">
        <f>IFERROR(__xludf.DUMMYFUNCTION("""COMPUTED_VALUE"""),"Манго арбуз ")</f>
        <v>Манго арбуз </v>
      </c>
      <c r="M1152" s="18" t="str">
        <f>IFERROR(__xludf.DUMMYFUNCTION("""COMPUTED_VALUE"""),"Малиновый чай с жасмином")</f>
        <v>Малиновый чай с жасмином</v>
      </c>
      <c r="N1152" s="18" t="str">
        <f>IFERROR(__xludf.DUMMYFUNCTION("""COMPUTED_VALUE"""),"малина  апельсин ")</f>
        <v>малина  апельсин </v>
      </c>
      <c r="O1152" s="18" t="str">
        <f>IFERROR(__xludf.DUMMYFUNCTION("""COMPUTED_VALUE"""),"Манго апельсин")</f>
        <v>Манго апельсин</v>
      </c>
      <c r="P1152" s="18" t="str">
        <f>IFERROR(__xludf.DUMMYFUNCTION("""COMPUTED_VALUE"""),"Ред булл")</f>
        <v>Ред булл</v>
      </c>
      <c r="Q1152" s="18" t="str">
        <f>IFERROR(__xludf.DUMMYFUNCTION("""COMPUTED_VALUE"""),"Спрайт")</f>
        <v>Спрайт</v>
      </c>
      <c r="R1152" s="18" t="str">
        <f>IFERROR(__xludf.DUMMYFUNCTION("""COMPUTED_VALUE"""),"ананас клюква ")</f>
        <v>ананас клюква </v>
      </c>
      <c r="S1152" s="18" t="str">
        <f>IFERROR(__xludf.DUMMYFUNCTION("""COMPUTED_VALUE"""),"Тархун")</f>
        <v>Тархун</v>
      </c>
      <c r="T1152" s="18" t="str">
        <f>IFERROR(__xludf.DUMMYFUNCTION("""COMPUTED_VALUE"""),"алоэ Виноград ")</f>
        <v>алоэ Виноград </v>
      </c>
      <c r="U1152" s="18" t="str">
        <f>IFERROR(__xludf.DUMMYFUNCTION("""COMPUTED_VALUE"""),"Фруктовая жвачка")</f>
        <v>Фруктовая жвачка</v>
      </c>
      <c r="V1152" s="18" t="str">
        <f>IFERROR(__xludf.DUMMYFUNCTION("""COMPUTED_VALUE"""),"Холодная кола")</f>
        <v>Холодная кола</v>
      </c>
      <c r="W1152" s="18" t="str">
        <f>IFERROR(__xludf.DUMMYFUNCTION("""COMPUTED_VALUE"""),"Черная смородина клюква")</f>
        <v>Черная смородина клюква</v>
      </c>
      <c r="X1152" s="18" t="str">
        <f>IFERROR(__xludf.DUMMYFUNCTION("""COMPUTED_VALUE"""),"Черника арбуз")</f>
        <v>Черника арбуз</v>
      </c>
      <c r="Y1152" s="18" t="str">
        <f>IFERROR(__xludf.DUMMYFUNCTION("""COMPUTED_VALUE"""),"Яблоко черника")</f>
        <v>Яблоко черника</v>
      </c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</row>
    <row r="1153">
      <c r="A1153" s="18" t="str">
        <f>IFERROR(__xludf.DUMMYFUNCTION("""COMPUTED_VALUE"""),"Смородина холс")</f>
        <v>Смородина холс</v>
      </c>
      <c r="B1153" s="18" t="str">
        <f>IFERROR(__xludf.DUMMYFUNCTION("""COMPUTED_VALUE"""),"Тропические фрукты")</f>
        <v>Тропические фрукты</v>
      </c>
      <c r="C1153" s="18" t="str">
        <f>IFERROR(__xludf.DUMMYFUNCTION("""COMPUTED_VALUE"""),"Черничная конфета")</f>
        <v>Черничная конфета</v>
      </c>
      <c r="D1153" s="18" t="str">
        <f>IFERROR(__xludf.DUMMYFUNCTION("""COMPUTED_VALUE"""),"Яблоко вишня")</f>
        <v>Яблоко вишня</v>
      </c>
      <c r="E1153" s="18" t="str">
        <f>IFERROR(__xludf.DUMMYFUNCTION("""COMPUTED_VALUE"""),"Виноград мята")</f>
        <v>Виноград мята</v>
      </c>
      <c r="F1153" s="18" t="str">
        <f>IFERROR(__xludf.DUMMYFUNCTION("""COMPUTED_VALUE"""),"Виноград холс")</f>
        <v>Виноград холс</v>
      </c>
      <c r="G1153" s="18" t="str">
        <f>IFERROR(__xludf.DUMMYFUNCTION("""COMPUTED_VALUE"""),"Грейпфрутовый лимонад")</f>
        <v>Грейпфрутовый лимонад</v>
      </c>
      <c r="H1153" s="18" t="str">
        <f>IFERROR(__xludf.DUMMYFUNCTION("""COMPUTED_VALUE"""),"Дыня банан")</f>
        <v>Дыня банан</v>
      </c>
      <c r="I1153" s="18" t="str">
        <f>IFERROR(__xludf.DUMMYFUNCTION("""COMPUTED_VALUE"""),"Ежевичный лимонад")</f>
        <v>Ежевичный лимонад</v>
      </c>
      <c r="J1153" s="18" t="str">
        <f>IFERROR(__xludf.DUMMYFUNCTION("""COMPUTED_VALUE"""),"Земляничная конфета ")</f>
        <v>Земляничная конфета </v>
      </c>
      <c r="K1153" s="18" t="str">
        <f>IFERROR(__xludf.DUMMYFUNCTION("""COMPUTED_VALUE"""),"Ананас манго ")</f>
        <v>Ананас манго </v>
      </c>
      <c r="L1153" s="18" t="str">
        <f>IFERROR(__xludf.DUMMYFUNCTION("""COMPUTED_VALUE"""),"Жвачка черника мята ")</f>
        <v>Жвачка черника мята </v>
      </c>
      <c r="M1153" s="18" t="str">
        <f>IFERROR(__xludf.DUMMYFUNCTION("""COMPUTED_VALUE"""),"Зеленый манго")</f>
        <v>Зеленый манго</v>
      </c>
      <c r="N1153" s="18" t="str">
        <f>IFERROR(__xludf.DUMMYFUNCTION("""COMPUTED_VALUE"""),"Клюква брусника")</f>
        <v>Клюква брусника</v>
      </c>
      <c r="O1153" s="18" t="str">
        <f>IFERROR(__xludf.DUMMYFUNCTION("""COMPUTED_VALUE"""),"Апельсин ")</f>
        <v>Апельсин </v>
      </c>
      <c r="P1153" s="18" t="str">
        <f>IFERROR(__xludf.DUMMYFUNCTION("""COMPUTED_VALUE"""),"Кокос малина")</f>
        <v>Кокос малина</v>
      </c>
      <c r="Q1153" s="18" t="str">
        <f>IFERROR(__xludf.DUMMYFUNCTION("""COMPUTED_VALUE"""),"Лимонные черви")</f>
        <v>Лимонные черви</v>
      </c>
      <c r="R1153" s="18" t="str">
        <f>IFERROR(__xludf.DUMMYFUNCTION("""COMPUTED_VALUE"""),"Малиновый лимонад")</f>
        <v>Малиновый лимонад</v>
      </c>
      <c r="S1153" s="18" t="str">
        <f>IFERROR(__xludf.DUMMYFUNCTION("""COMPUTED_VALUE"""),"Смородина малина")</f>
        <v>Смородина малина</v>
      </c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</row>
    <row r="1154">
      <c r="A1154" s="18" t="str">
        <f>IFERROR(__xludf.DUMMYFUNCTION("""COMPUTED_VALUE"""),"кислая земляника")</f>
        <v>кислая земляника</v>
      </c>
      <c r="B1154" s="18" t="str">
        <f>IFERROR(__xludf.DUMMYFUNCTION("""COMPUTED_VALUE"""),"кислая фанта с черникой")</f>
        <v>кислая фанта с черникой</v>
      </c>
      <c r="C1154" s="18" t="str">
        <f>IFERROR(__xludf.DUMMYFUNCTION("""COMPUTED_VALUE"""),"кислое харибо с колой и черешней")</f>
        <v>кислое харибо с колой и черешней</v>
      </c>
      <c r="D1154" s="18" t="str">
        <f>IFERROR(__xludf.DUMMYFUNCTION("""COMPUTED_VALUE"""),"кислое яблочно клубничная шипучка")</f>
        <v>кислое яблочно клубничная шипучка</v>
      </c>
      <c r="E1154" s="18" t="str">
        <f>IFERROR(__xludf.DUMMYFUNCTION("""COMPUTED_VALUE"""),"кислые желатинки маракуйя ананас")</f>
        <v>кислые желатинки маракуйя ананас</v>
      </c>
      <c r="F1154" s="18" t="str">
        <f>IFERROR(__xludf.DUMMYFUNCTION("""COMPUTED_VALUE"""),"кислые ленточки маракуя манго")</f>
        <v>кислые ленточки маракуя манго</v>
      </c>
      <c r="G1154" s="18" t="str">
        <f>IFERROR(__xludf.DUMMYFUNCTION("""COMPUTED_VALUE"""),"кислые мармеладные ягоды")</f>
        <v>кислые мармеладные ягоды</v>
      </c>
      <c r="H1154" s="18" t="str">
        <f>IFERROR(__xludf.DUMMYFUNCTION("""COMPUTED_VALUE"""),"кислый виноград лайм")</f>
        <v>кислый виноград лайм</v>
      </c>
      <c r="I1154" s="18" t="str">
        <f>IFERROR(__xludf.DUMMYFUNCTION("""COMPUTED_VALUE"""),"кислый грейпфрут с вишней")</f>
        <v>кислый грейпфрут с вишней</v>
      </c>
      <c r="J1154" s="18" t="str">
        <f>IFERROR(__xludf.DUMMYFUNCTION("""COMPUTED_VALUE"""),"кислый леденец виноград киви яблоко")</f>
        <v>кислый леденец виноград киви яблоко</v>
      </c>
      <c r="K1154" s="18" t="str">
        <f>IFERROR(__xludf.DUMMYFUNCTION("""COMPUTED_VALUE"""),"кислый лимонад арбуз лайм малина")</f>
        <v>кислый лимонад арбуз лайм малина</v>
      </c>
      <c r="L1154" s="18" t="str">
        <f>IFERROR(__xludf.DUMMYFUNCTION("""COMPUTED_VALUE"""),"кислый персик клубника")</f>
        <v>кислый персик клубника</v>
      </c>
      <c r="M1154" s="18" t="str">
        <f>IFERROR(__xludf.DUMMYFUNCTION("""COMPUTED_VALUE"""),"кислый яблочно лимонные колечки")</f>
        <v>кислый яблочно лимонные колечки</v>
      </c>
      <c r="N1154" s="18" t="str">
        <f>IFERROR(__xludf.DUMMYFUNCTION("""COMPUTED_VALUE"""),"фанта апельсин с кислой малиной")</f>
        <v>фанта апельсин с кислой малиной</v>
      </c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</row>
    <row r="1155">
      <c r="A1155" s="18" t="str">
        <f>IFERROR(__xludf.DUMMYFUNCTION("""COMPUTED_VALUE"""),"Арбуз Малина ")</f>
        <v>Арбуз Малина </v>
      </c>
      <c r="B1155" s="18" t="str">
        <f>IFERROR(__xludf.DUMMYFUNCTION("""COMPUTED_VALUE"""),"Банан Кокос ")</f>
        <v>Банан Кокос </v>
      </c>
      <c r="C1155" s="18" t="str">
        <f>IFERROR(__xludf.DUMMYFUNCTION("""COMPUTED_VALUE"""),"Барбарисовый Энергетик ")</f>
        <v>Барбарисовый Энергетик </v>
      </c>
      <c r="D1155" s="18" t="str">
        <f>IFERROR(__xludf.DUMMYFUNCTION("""COMPUTED_VALUE"""),"Виноградный Энергетик")</f>
        <v>Виноградный Энергетик</v>
      </c>
      <c r="E1155" s="18" t="str">
        <f>IFERROR(__xludf.DUMMYFUNCTION("""COMPUTED_VALUE"""),"Гранат Клубника ")</f>
        <v>Гранат Клубника </v>
      </c>
      <c r="F1155" s="18" t="str">
        <f>IFERROR(__xludf.DUMMYFUNCTION("""COMPUTED_VALUE"""),"Гранат Смородина ")</f>
        <v>Гранат Смородина </v>
      </c>
      <c r="G1155" s="18" t="str">
        <f>IFERROR(__xludf.DUMMYFUNCTION("""COMPUTED_VALUE"""),"Грейпфрутовый Швепс ")</f>
        <v>Грейпфрутовый Швепс </v>
      </c>
      <c r="H1155" s="18" t="str">
        <f>IFERROR(__xludf.DUMMYFUNCTION("""COMPUTED_VALUE"""),"Земляника Драгонфрут ")</f>
        <v>Земляника Драгонфрут </v>
      </c>
      <c r="I1155" s="18" t="str">
        <f>IFERROR(__xludf.DUMMYFUNCTION("""COMPUTED_VALUE"""),"Киви Личи ")</f>
        <v>Киви Личи </v>
      </c>
      <c r="J1155" s="18" t="str">
        <f>IFERROR(__xludf.DUMMYFUNCTION("""COMPUTED_VALUE"""),"Киви Маракуйя Гуава ")</f>
        <v>Киви Маракуйя Гуава </v>
      </c>
      <c r="K1155" s="18" t="str">
        <f>IFERROR(__xludf.DUMMYFUNCTION("""COMPUTED_VALUE"""),"Клубника Банан ")</f>
        <v>Клубника Банан </v>
      </c>
      <c r="L1155" s="18" t="str">
        <f>IFERROR(__xludf.DUMMYFUNCTION("""COMPUTED_VALUE"""),"Клубника Вишня ")</f>
        <v>Клубника Вишня </v>
      </c>
      <c r="M1155" s="18" t="str">
        <f>IFERROR(__xludf.DUMMYFUNCTION("""COMPUTED_VALUE"""),"Клубника Земляника ")</f>
        <v>Клубника Земляника </v>
      </c>
      <c r="N1155" s="18" t="str">
        <f>IFERROR(__xludf.DUMMYFUNCTION("""COMPUTED_VALUE"""),"Клубничный Мохито ")</f>
        <v>Клубничный Мохито </v>
      </c>
      <c r="O1155" s="18" t="str">
        <f>IFERROR(__xludf.DUMMYFUNCTION("""COMPUTED_VALUE"""),"Манго Грейпфрут ")</f>
        <v>Манго Грейпфрут </v>
      </c>
      <c r="P1155" s="18" t="str">
        <f>IFERROR(__xludf.DUMMYFUNCTION("""COMPUTED_VALUE"""),"Манго Персик Личи ")</f>
        <v>Манго Персик Личи </v>
      </c>
      <c r="Q1155" s="18" t="str">
        <f>IFERROR(__xludf.DUMMYFUNCTION("""COMPUTED_VALUE"""),"Персик Бабл Гам ")</f>
        <v>Персик Бабл Гам </v>
      </c>
      <c r="R1155" s="18" t="str">
        <f>IFERROR(__xludf.DUMMYFUNCTION("""COMPUTED_VALUE"""),"Садовые Ягоды ")</f>
        <v>Садовые Ягоды </v>
      </c>
      <c r="S1155" s="18" t="str">
        <f>IFERROR(__xludf.DUMMYFUNCTION("""COMPUTED_VALUE"""),"Скитлс Лимон Лайм 2")</f>
        <v>Скитлс Лимон Лайм 2</v>
      </c>
      <c r="T1155" s="18" t="str">
        <f>IFERROR(__xludf.DUMMYFUNCTION("""COMPUTED_VALUE"""),"Смородина Мармелад 1")</f>
        <v>Смородина Мармелад 1</v>
      </c>
      <c r="U1155" s="18" t="str">
        <f>IFERROR(__xludf.DUMMYFUNCTION("""COMPUTED_VALUE"""),"Темная Вишня 1")</f>
        <v>Темная Вишня 1</v>
      </c>
      <c r="V1155" s="18" t="str">
        <f>IFERROR(__xludf.DUMMYFUNCTION("""COMPUTED_VALUE"""),"Фруктовые Пластинки 1")</f>
        <v>Фруктовые Пластинки 1</v>
      </c>
      <c r="W1155" s="18" t="str">
        <f>IFERROR(__xludf.DUMMYFUNCTION("""COMPUTED_VALUE"""),"Черника Ежевика 1")</f>
        <v>Черника Ежевика 1</v>
      </c>
      <c r="X1155" s="18" t="str">
        <f>IFERROR(__xludf.DUMMYFUNCTION("""COMPUTED_VALUE"""),"Черника Малина 1")</f>
        <v>Черника Малина 1</v>
      </c>
      <c r="Y1155" s="18" t="str">
        <f>IFERROR(__xludf.DUMMYFUNCTION("""COMPUTED_VALUE"""),"Черника Мята 2")</f>
        <v>Черника Мята 2</v>
      </c>
      <c r="Z1155" s="18" t="str">
        <f>IFERROR(__xludf.DUMMYFUNCTION("""COMPUTED_VALUE"""),"Яблоко Виноград 2")</f>
        <v>Яблоко Виноград 2</v>
      </c>
      <c r="AA1155" s="18" t="str">
        <f>IFERROR(__xludf.DUMMYFUNCTION("""COMPUTED_VALUE"""),"Яблоко Малина 4")</f>
        <v>Яблоко Малина 4</v>
      </c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</row>
    <row r="1156">
      <c r="A1156" s="18" t="str">
        <f>IFERROR(__xludf.DUMMYFUNCTION("""COMPUTED_VALUE"""),"Арбуз Малина ")</f>
        <v>Арбуз Малина </v>
      </c>
      <c r="B1156" s="18" t="str">
        <f>IFERROR(__xludf.DUMMYFUNCTION("""COMPUTED_VALUE"""),"Банан Кокос ")</f>
        <v>Банан Кокос </v>
      </c>
      <c r="C1156" s="18" t="str">
        <f>IFERROR(__xludf.DUMMYFUNCTION("""COMPUTED_VALUE"""),"Барбарисовый Энергетик ")</f>
        <v>Барбарисовый Энергетик </v>
      </c>
      <c r="D1156" s="18" t="str">
        <f>IFERROR(__xludf.DUMMYFUNCTION("""COMPUTED_VALUE"""),"Виноградный Энергетик")</f>
        <v>Виноградный Энергетик</v>
      </c>
      <c r="E1156" s="18" t="str">
        <f>IFERROR(__xludf.DUMMYFUNCTION("""COMPUTED_VALUE"""),"Гранат Клубника ")</f>
        <v>Гранат Клубника </v>
      </c>
      <c r="F1156" s="18" t="str">
        <f>IFERROR(__xludf.DUMMYFUNCTION("""COMPUTED_VALUE"""),"Гранат Смородина ")</f>
        <v>Гранат Смородина </v>
      </c>
      <c r="G1156" s="18" t="str">
        <f>IFERROR(__xludf.DUMMYFUNCTION("""COMPUTED_VALUE"""),"Грейпфрутовый Швепс ")</f>
        <v>Грейпфрутовый Швепс </v>
      </c>
      <c r="H1156" s="18" t="str">
        <f>IFERROR(__xludf.DUMMYFUNCTION("""COMPUTED_VALUE"""),"Земляника Драгонфрут ")</f>
        <v>Земляника Драгонфрут </v>
      </c>
      <c r="I1156" s="18" t="str">
        <f>IFERROR(__xludf.DUMMYFUNCTION("""COMPUTED_VALUE"""),"Киви Личи ")</f>
        <v>Киви Личи </v>
      </c>
      <c r="J1156" s="18" t="str">
        <f>IFERROR(__xludf.DUMMYFUNCTION("""COMPUTED_VALUE"""),"Киви Маракуйя Гуава ")</f>
        <v>Киви Маракуйя Гуава </v>
      </c>
      <c r="K1156" s="18" t="str">
        <f>IFERROR(__xludf.DUMMYFUNCTION("""COMPUTED_VALUE"""),"Клубника Банан ")</f>
        <v>Клубника Банан </v>
      </c>
      <c r="L1156" s="18" t="str">
        <f>IFERROR(__xludf.DUMMYFUNCTION("""COMPUTED_VALUE"""),"Клубника Вишня ")</f>
        <v>Клубника Вишня </v>
      </c>
      <c r="M1156" s="18" t="str">
        <f>IFERROR(__xludf.DUMMYFUNCTION("""COMPUTED_VALUE"""),"Клубника Земляника ")</f>
        <v>Клубника Земляника </v>
      </c>
      <c r="N1156" s="18" t="str">
        <f>IFERROR(__xludf.DUMMYFUNCTION("""COMPUTED_VALUE"""),"Клубничный Мохито ")</f>
        <v>Клубничный Мохито </v>
      </c>
      <c r="O1156" s="18" t="str">
        <f>IFERROR(__xludf.DUMMYFUNCTION("""COMPUTED_VALUE"""),"Манго Грейпфрут ")</f>
        <v>Манго Грейпфрут </v>
      </c>
      <c r="P1156" s="18" t="str">
        <f>IFERROR(__xludf.DUMMYFUNCTION("""COMPUTED_VALUE"""),"Манго Персик Личи ")</f>
        <v>Манго Персик Личи </v>
      </c>
      <c r="Q1156" s="18" t="str">
        <f>IFERROR(__xludf.DUMMYFUNCTION("""COMPUTED_VALUE"""),"Персик Бабл Гам ")</f>
        <v>Персик Бабл Гам </v>
      </c>
      <c r="R1156" s="18" t="str">
        <f>IFERROR(__xludf.DUMMYFUNCTION("""COMPUTED_VALUE"""),"Садовые Ягоды ")</f>
        <v>Садовые Ягоды </v>
      </c>
      <c r="S1156" s="18" t="str">
        <f>IFERROR(__xludf.DUMMYFUNCTION("""COMPUTED_VALUE"""),"Скитлс Лимон Лайм 2")</f>
        <v>Скитлс Лимон Лайм 2</v>
      </c>
      <c r="T1156" s="18" t="str">
        <f>IFERROR(__xludf.DUMMYFUNCTION("""COMPUTED_VALUE"""),"Смородина Мармелад 1")</f>
        <v>Смородина Мармелад 1</v>
      </c>
      <c r="U1156" s="18" t="str">
        <f>IFERROR(__xludf.DUMMYFUNCTION("""COMPUTED_VALUE"""),"Темная Вишня 1")</f>
        <v>Темная Вишня 1</v>
      </c>
      <c r="V1156" s="18" t="str">
        <f>IFERROR(__xludf.DUMMYFUNCTION("""COMPUTED_VALUE"""),"Фруктовые Пластинки 1")</f>
        <v>Фруктовые Пластинки 1</v>
      </c>
      <c r="W1156" s="18" t="str">
        <f>IFERROR(__xludf.DUMMYFUNCTION("""COMPUTED_VALUE"""),"Черника Ежевика 1")</f>
        <v>Черника Ежевика 1</v>
      </c>
      <c r="X1156" s="18" t="str">
        <f>IFERROR(__xludf.DUMMYFUNCTION("""COMPUTED_VALUE"""),"Черника Малина 1")</f>
        <v>Черника Малина 1</v>
      </c>
      <c r="Y1156" s="18" t="str">
        <f>IFERROR(__xludf.DUMMYFUNCTION("""COMPUTED_VALUE"""),"Черника Мята 2")</f>
        <v>Черника Мята 2</v>
      </c>
      <c r="Z1156" s="18" t="str">
        <f>IFERROR(__xludf.DUMMYFUNCTION("""COMPUTED_VALUE"""),"Яблоко Виноград 2")</f>
        <v>Яблоко Виноград 2</v>
      </c>
      <c r="AA1156" s="18" t="str">
        <f>IFERROR(__xludf.DUMMYFUNCTION("""COMPUTED_VALUE"""),"Яблоко Малина 4")</f>
        <v>Яблоко Малина 4</v>
      </c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</row>
    <row r="1157">
      <c r="A1157" s="18" t="str">
        <f>IFERROR(__xludf.DUMMYFUNCTION("""COMPUTED_VALUE"""),"0.4")</f>
        <v>0.4</v>
      </c>
      <c r="B1157" s="18" t="str">
        <f>IFERROR(__xludf.DUMMYFUNCTION("""COMPUTED_VALUE"""),"0.6")</f>
        <v>0.6</v>
      </c>
      <c r="C1157" s="18" t="str">
        <f>IFERROR(__xludf.DUMMYFUNCTION("""COMPUTED_VALUE"""),"0.7")</f>
        <v>0.7</v>
      </c>
      <c r="D1157" s="18" t="str">
        <f>IFERROR(__xludf.DUMMYFUNCTION("""COMPUTED_VALUE"""),"0.8")</f>
        <v>0.8</v>
      </c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</row>
    <row r="1158">
      <c r="A1158" s="18" t="str">
        <f>IFERROR(__xludf.DUMMYFUNCTION("""COMPUTED_VALUE"""),"0.4")</f>
        <v>0.4</v>
      </c>
      <c r="B1158" s="18" t="str">
        <f>IFERROR(__xludf.DUMMYFUNCTION("""COMPUTED_VALUE"""),"0.6")</f>
        <v>0.6</v>
      </c>
      <c r="C1158" s="18" t="str">
        <f>IFERROR(__xludf.DUMMYFUNCTION("""COMPUTED_VALUE"""),"0.7")</f>
        <v>0.7</v>
      </c>
      <c r="D1158" s="18" t="str">
        <f>IFERROR(__xludf.DUMMYFUNCTION("""COMPUTED_VALUE"""),"0.8")</f>
        <v>0.8</v>
      </c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</row>
    <row r="1159">
      <c r="A1159" s="18" t="str">
        <f>IFERROR(__xludf.DUMMYFUNCTION("""COMPUTED_VALUE"""),"Арбуз Малина ")</f>
        <v>Арбуз Малина </v>
      </c>
      <c r="B1159" s="18" t="str">
        <f>IFERROR(__xludf.DUMMYFUNCTION("""COMPUTED_VALUE"""),"Банан Кокос ")</f>
        <v>Банан Кокос </v>
      </c>
      <c r="C1159" s="18" t="str">
        <f>IFERROR(__xludf.DUMMYFUNCTION("""COMPUTED_VALUE"""),"Барбарисовый Энергетик ")</f>
        <v>Барбарисовый Энергетик </v>
      </c>
      <c r="D1159" s="18" t="str">
        <f>IFERROR(__xludf.DUMMYFUNCTION("""COMPUTED_VALUE"""),"Виноградный Энергетик")</f>
        <v>Виноградный Энергетик</v>
      </c>
      <c r="E1159" s="18" t="str">
        <f>IFERROR(__xludf.DUMMYFUNCTION("""COMPUTED_VALUE"""),"Гранат Клубника ")</f>
        <v>Гранат Клубника </v>
      </c>
      <c r="F1159" s="18" t="str">
        <f>IFERROR(__xludf.DUMMYFUNCTION("""COMPUTED_VALUE"""),"Гранат Смородина ")</f>
        <v>Гранат Смородина </v>
      </c>
      <c r="G1159" s="18" t="str">
        <f>IFERROR(__xludf.DUMMYFUNCTION("""COMPUTED_VALUE"""),"Грейпфрутовый Швепс ")</f>
        <v>Грейпфрутовый Швепс </v>
      </c>
      <c r="H1159" s="18" t="str">
        <f>IFERROR(__xludf.DUMMYFUNCTION("""COMPUTED_VALUE"""),"Земляника Драгонфрут ")</f>
        <v>Земляника Драгонфрут </v>
      </c>
      <c r="I1159" s="18" t="str">
        <f>IFERROR(__xludf.DUMMYFUNCTION("""COMPUTED_VALUE"""),"Киви Личи ")</f>
        <v>Киви Личи </v>
      </c>
      <c r="J1159" s="18" t="str">
        <f>IFERROR(__xludf.DUMMYFUNCTION("""COMPUTED_VALUE"""),"Киви Маракуйя Гуава ")</f>
        <v>Киви Маракуйя Гуава </v>
      </c>
      <c r="K1159" s="18" t="str">
        <f>IFERROR(__xludf.DUMMYFUNCTION("""COMPUTED_VALUE"""),"Клубника Банан ")</f>
        <v>Клубника Банан </v>
      </c>
      <c r="L1159" s="18" t="str">
        <f>IFERROR(__xludf.DUMMYFUNCTION("""COMPUTED_VALUE"""),"Клубника Вишня ")</f>
        <v>Клубника Вишня </v>
      </c>
      <c r="M1159" s="18" t="str">
        <f>IFERROR(__xludf.DUMMYFUNCTION("""COMPUTED_VALUE"""),"Клубника Земляника ")</f>
        <v>Клубника Земляника </v>
      </c>
      <c r="N1159" s="18" t="str">
        <f>IFERROR(__xludf.DUMMYFUNCTION("""COMPUTED_VALUE"""),"Клубничный Мохито ")</f>
        <v>Клубничный Мохито </v>
      </c>
      <c r="O1159" s="18" t="str">
        <f>IFERROR(__xludf.DUMMYFUNCTION("""COMPUTED_VALUE"""),"Манго Грейпфрут ")</f>
        <v>Манго Грейпфрут </v>
      </c>
      <c r="P1159" s="18" t="str">
        <f>IFERROR(__xludf.DUMMYFUNCTION("""COMPUTED_VALUE"""),"Манго Персик Личи ")</f>
        <v>Манго Персик Личи </v>
      </c>
      <c r="Q1159" s="18" t="str">
        <f>IFERROR(__xludf.DUMMYFUNCTION("""COMPUTED_VALUE"""),"Персик Бабл Гам ")</f>
        <v>Персик Бабл Гам </v>
      </c>
      <c r="R1159" s="18" t="str">
        <f>IFERROR(__xludf.DUMMYFUNCTION("""COMPUTED_VALUE"""),"Садовые Ягоды ")</f>
        <v>Садовые Ягоды </v>
      </c>
      <c r="S1159" s="18" t="str">
        <f>IFERROR(__xludf.DUMMYFUNCTION("""COMPUTED_VALUE"""),"Скитлс Лимон Лайм 2")</f>
        <v>Скитлс Лимон Лайм 2</v>
      </c>
      <c r="T1159" s="18" t="str">
        <f>IFERROR(__xludf.DUMMYFUNCTION("""COMPUTED_VALUE"""),"Смородина Мармелад 1")</f>
        <v>Смородина Мармелад 1</v>
      </c>
      <c r="U1159" s="18" t="str">
        <f>IFERROR(__xludf.DUMMYFUNCTION("""COMPUTED_VALUE"""),"Темная Вишня 1")</f>
        <v>Темная Вишня 1</v>
      </c>
      <c r="V1159" s="18" t="str">
        <f>IFERROR(__xludf.DUMMYFUNCTION("""COMPUTED_VALUE"""),"Фруктовые Пластинки 1")</f>
        <v>Фруктовые Пластинки 1</v>
      </c>
      <c r="W1159" s="18" t="str">
        <f>IFERROR(__xludf.DUMMYFUNCTION("""COMPUTED_VALUE"""),"Черника Ежевика 1")</f>
        <v>Черника Ежевика 1</v>
      </c>
      <c r="X1159" s="18" t="str">
        <f>IFERROR(__xludf.DUMMYFUNCTION("""COMPUTED_VALUE"""),"Черника Малина 1")</f>
        <v>Черника Малина 1</v>
      </c>
      <c r="Y1159" s="18" t="str">
        <f>IFERROR(__xludf.DUMMYFUNCTION("""COMPUTED_VALUE"""),"Черника Мята 2")</f>
        <v>Черника Мята 2</v>
      </c>
      <c r="Z1159" s="18" t="str">
        <f>IFERROR(__xludf.DUMMYFUNCTION("""COMPUTED_VALUE"""),"Яблоко Виноград 2")</f>
        <v>Яблоко Виноград 2</v>
      </c>
      <c r="AA1159" s="18" t="str">
        <f>IFERROR(__xludf.DUMMYFUNCTION("""COMPUTED_VALUE"""),"Яблоко Малина 4")</f>
        <v>Яблоко Малина 4</v>
      </c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</row>
    <row r="1160">
      <c r="A1160" s="18" t="str">
        <f>IFERROR(__xludf.DUMMYFUNCTION("""COMPUTED_VALUE"""),"Арбуз Малина ")</f>
        <v>Арбуз Малина </v>
      </c>
      <c r="B1160" s="18" t="str">
        <f>IFERROR(__xludf.DUMMYFUNCTION("""COMPUTED_VALUE"""),"Банан Кокос ")</f>
        <v>Банан Кокос </v>
      </c>
      <c r="C1160" s="18" t="str">
        <f>IFERROR(__xludf.DUMMYFUNCTION("""COMPUTED_VALUE"""),"Барбарисовый Энергетик ")</f>
        <v>Барбарисовый Энергетик </v>
      </c>
      <c r="D1160" s="18" t="str">
        <f>IFERROR(__xludf.DUMMYFUNCTION("""COMPUTED_VALUE"""),"Виноградный Энергетик")</f>
        <v>Виноградный Энергетик</v>
      </c>
      <c r="E1160" s="18" t="str">
        <f>IFERROR(__xludf.DUMMYFUNCTION("""COMPUTED_VALUE"""),"Гранат Клубника ")</f>
        <v>Гранат Клубника </v>
      </c>
      <c r="F1160" s="18" t="str">
        <f>IFERROR(__xludf.DUMMYFUNCTION("""COMPUTED_VALUE"""),"Гранат Смородина ")</f>
        <v>Гранат Смородина </v>
      </c>
      <c r="G1160" s="18" t="str">
        <f>IFERROR(__xludf.DUMMYFUNCTION("""COMPUTED_VALUE"""),"Грейпфрутовый Швепс ")</f>
        <v>Грейпфрутовый Швепс </v>
      </c>
      <c r="H1160" s="18" t="str">
        <f>IFERROR(__xludf.DUMMYFUNCTION("""COMPUTED_VALUE"""),"Земляника Драгонфрут ")</f>
        <v>Земляника Драгонфрут </v>
      </c>
      <c r="I1160" s="18" t="str">
        <f>IFERROR(__xludf.DUMMYFUNCTION("""COMPUTED_VALUE"""),"Киви Личи ")</f>
        <v>Киви Личи </v>
      </c>
      <c r="J1160" s="18" t="str">
        <f>IFERROR(__xludf.DUMMYFUNCTION("""COMPUTED_VALUE"""),"Киви Маракуйя Гуава ")</f>
        <v>Киви Маракуйя Гуава </v>
      </c>
      <c r="K1160" s="18" t="str">
        <f>IFERROR(__xludf.DUMMYFUNCTION("""COMPUTED_VALUE"""),"Клубника Банан ")</f>
        <v>Клубника Банан </v>
      </c>
      <c r="L1160" s="18" t="str">
        <f>IFERROR(__xludf.DUMMYFUNCTION("""COMPUTED_VALUE"""),"Клубника Вишня ")</f>
        <v>Клубника Вишня </v>
      </c>
      <c r="M1160" s="18" t="str">
        <f>IFERROR(__xludf.DUMMYFUNCTION("""COMPUTED_VALUE"""),"Клубника Земляника ")</f>
        <v>Клубника Земляника </v>
      </c>
      <c r="N1160" s="18" t="str">
        <f>IFERROR(__xludf.DUMMYFUNCTION("""COMPUTED_VALUE"""),"Клубничный Мохито ")</f>
        <v>Клубничный Мохито </v>
      </c>
      <c r="O1160" s="18" t="str">
        <f>IFERROR(__xludf.DUMMYFUNCTION("""COMPUTED_VALUE"""),"Манго Грейпфрут ")</f>
        <v>Манго Грейпфрут </v>
      </c>
      <c r="P1160" s="18" t="str">
        <f>IFERROR(__xludf.DUMMYFUNCTION("""COMPUTED_VALUE"""),"Манго Персик Личи ")</f>
        <v>Манго Персик Личи </v>
      </c>
      <c r="Q1160" s="18" t="str">
        <f>IFERROR(__xludf.DUMMYFUNCTION("""COMPUTED_VALUE"""),"Персик Бабл Гам ")</f>
        <v>Персик Бабл Гам </v>
      </c>
      <c r="R1160" s="18" t="str">
        <f>IFERROR(__xludf.DUMMYFUNCTION("""COMPUTED_VALUE"""),"Садовые Ягоды ")</f>
        <v>Садовые Ягоды </v>
      </c>
      <c r="S1160" s="18" t="str">
        <f>IFERROR(__xludf.DUMMYFUNCTION("""COMPUTED_VALUE"""),"Скитлс Лимон Лайм 2")</f>
        <v>Скитлс Лимон Лайм 2</v>
      </c>
      <c r="T1160" s="18" t="str">
        <f>IFERROR(__xludf.DUMMYFUNCTION("""COMPUTED_VALUE"""),"Смородина Мармелад 1")</f>
        <v>Смородина Мармелад 1</v>
      </c>
      <c r="U1160" s="18" t="str">
        <f>IFERROR(__xludf.DUMMYFUNCTION("""COMPUTED_VALUE"""),"Темная Вишня 1")</f>
        <v>Темная Вишня 1</v>
      </c>
      <c r="V1160" s="18" t="str">
        <f>IFERROR(__xludf.DUMMYFUNCTION("""COMPUTED_VALUE"""),"Фруктовые Пластинки 1")</f>
        <v>Фруктовые Пластинки 1</v>
      </c>
      <c r="W1160" s="18" t="str">
        <f>IFERROR(__xludf.DUMMYFUNCTION("""COMPUTED_VALUE"""),"Черника Ежевика 1")</f>
        <v>Черника Ежевика 1</v>
      </c>
      <c r="X1160" s="18" t="str">
        <f>IFERROR(__xludf.DUMMYFUNCTION("""COMPUTED_VALUE"""),"Черника Малина 1")</f>
        <v>Черника Малина 1</v>
      </c>
      <c r="Y1160" s="18" t="str">
        <f>IFERROR(__xludf.DUMMYFUNCTION("""COMPUTED_VALUE"""),"Черника Мята 2")</f>
        <v>Черника Мята 2</v>
      </c>
      <c r="Z1160" s="18" t="str">
        <f>IFERROR(__xludf.DUMMYFUNCTION("""COMPUTED_VALUE"""),"Яблоко Виноград 2")</f>
        <v>Яблоко Виноград 2</v>
      </c>
      <c r="AA1160" s="18" t="str">
        <f>IFERROR(__xludf.DUMMYFUNCTION("""COMPUTED_VALUE"""),"Яблоко Малина 4")</f>
        <v>Яблоко Малина 4</v>
      </c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</row>
    <row r="1161">
      <c r="A1161" s="18" t="str">
        <f>IFERROR(__xludf.DUMMYFUNCTION("""COMPUTED_VALUE"""),"0.4")</f>
        <v>0.4</v>
      </c>
      <c r="B1161" s="18" t="str">
        <f>IFERROR(__xludf.DUMMYFUNCTION("""COMPUTED_VALUE"""),"0.6")</f>
        <v>0.6</v>
      </c>
      <c r="C1161" s="18" t="str">
        <f>IFERROR(__xludf.DUMMYFUNCTION("""COMPUTED_VALUE"""),"0.7")</f>
        <v>0.7</v>
      </c>
      <c r="D1161" s="18" t="str">
        <f>IFERROR(__xludf.DUMMYFUNCTION("""COMPUTED_VALUE"""),"0.8")</f>
        <v>0.8</v>
      </c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</row>
    <row r="1162">
      <c r="A1162" s="18" t="str">
        <f>IFERROR(__xludf.DUMMYFUNCTION("""COMPUTED_VALUE"""),"Маракуйя с тропическими нотками")</f>
        <v>Маракуйя с тропическими нотками</v>
      </c>
      <c r="B1162" s="18" t="str">
        <f>IFERROR(__xludf.DUMMYFUNCTION("""COMPUTED_VALUE"""),"Арбузный милкшейк")</f>
        <v>Арбузный милкшейк</v>
      </c>
      <c r="C1162" s="18" t="str">
        <f>IFERROR(__xludf.DUMMYFUNCTION("""COMPUTED_VALUE"""),"Конфеты со вкусом винограда")</f>
        <v>Конфеты со вкусом винограда</v>
      </c>
      <c r="D1162" s="18" t="str">
        <f>IFERROR(__xludf.DUMMYFUNCTION("""COMPUTED_VALUE"""),"Манго с апельсином и послевкусием гуавы")</f>
        <v>Манго с апельсином и послевкусием гуавы</v>
      </c>
      <c r="E1162" s="18" t="str">
        <f>IFERROR(__xludf.DUMMYFUNCTION("""COMPUTED_VALUE"""),"Холодное сочетание мяты и конфет холс")</f>
        <v>Холодное сочетание мяты и конфет холс</v>
      </c>
      <c r="F1162" s="18" t="str">
        <f>IFERROR(__xludf.DUMMYFUNCTION("""COMPUTED_VALUE"""),"Яблочные мармеладные червячки")</f>
        <v>Яблочные мармеладные червячки</v>
      </c>
      <c r="G116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162" s="18" t="str">
        <f>IFERROR(__xludf.DUMMYFUNCTION("""COMPUTED_VALUE"""),"Лимон лайм")</f>
        <v>Лимон лайм</v>
      </c>
      <c r="I1162" s="18" t="str">
        <f>IFERROR(__xludf.DUMMYFUNCTION("""COMPUTED_VALUE"""),"Классика энергетика с кислой малиной")</f>
        <v>Классика энергетика с кислой малиной</v>
      </c>
      <c r="J1162" s="18" t="str">
        <f>IFERROR(__xludf.DUMMYFUNCTION("""COMPUTED_VALUE"""),"Зеленое манго и смородина")</f>
        <v>Зеленое манго и смородина</v>
      </c>
      <c r="K1162" s="18" t="str">
        <f>IFERROR(__xludf.DUMMYFUNCTION("""COMPUTED_VALUE"""),"Дуэт лемонграсса и сладкой малины")</f>
        <v>Дуэт лемонграсса и сладкой малины</v>
      </c>
      <c r="L1162" s="18" t="str">
        <f>IFERROR(__xludf.DUMMYFUNCTION("""COMPUTED_VALUE"""),"Сладкий мармелад из черной смородины")</f>
        <v>Сладкий мармелад из черной смородины</v>
      </c>
      <c r="M1162" s="18" t="str">
        <f>IFERROR(__xludf.DUMMYFUNCTION("""COMPUTED_VALUE"""),"Вишня кола")</f>
        <v>Вишня кола</v>
      </c>
      <c r="N1162" s="18" t="str">
        <f>IFERROR(__xludf.DUMMYFUNCTION("""COMPUTED_VALUE"""),"Малина с кокосом")</f>
        <v>Малина с кокосом</v>
      </c>
      <c r="O1162" s="18" t="str">
        <f>IFERROR(__xludf.DUMMYFUNCTION("""COMPUTED_VALUE"""),"Сладкие конфеты СКИТЛЗ и смородина")</f>
        <v>Сладкие конфеты СКИТЛЗ и смородина</v>
      </c>
      <c r="P1162" s="18" t="str">
        <f>IFERROR(__xludf.DUMMYFUNCTION("""COMPUTED_VALUE"""),"Ежевичный лимонад")</f>
        <v>Ежевичный лимонад</v>
      </c>
      <c r="Q1162" s="18" t="str">
        <f>IFERROR(__xludf.DUMMYFUNCTION("""COMPUTED_VALUE"""),"Дыня кокос")</f>
        <v>Дыня кокос</v>
      </c>
      <c r="R1162" s="18" t="str">
        <f>IFERROR(__xludf.DUMMYFUNCTION("""COMPUTED_VALUE"""),"Земляничный бабл гам")</f>
        <v>Земляничный бабл гам</v>
      </c>
      <c r="S1162" s="18" t="str">
        <f>IFERROR(__xludf.DUMMYFUNCTION("""COMPUTED_VALUE"""),"Лимонные леденцы")</f>
        <v>Лимонные леденцы</v>
      </c>
      <c r="T1162" s="18" t="str">
        <f>IFERROR(__xludf.DUMMYFUNCTION("""COMPUTED_VALUE"""),"Экзотический фрукты")</f>
        <v>Экзотический фрукты</v>
      </c>
      <c r="U1162" s="18" t="str">
        <f>IFERROR(__xludf.DUMMYFUNCTION("""COMPUTED_VALUE"""),"Личи виноград мята")</f>
        <v>Личи виноград мята</v>
      </c>
      <c r="V1162" s="18" t="str">
        <f>IFERROR(__xludf.DUMMYFUNCTION("""COMPUTED_VALUE"""),"Черника малина мята")</f>
        <v>Черника малина мята</v>
      </c>
      <c r="W1162" s="18" t="str">
        <f>IFERROR(__xludf.DUMMYFUNCTION("""COMPUTED_VALUE"""),"Абрикосовый йогурт")</f>
        <v>Абрикосовый йогурт</v>
      </c>
      <c r="X1162" s="18" t="str">
        <f>IFERROR(__xludf.DUMMYFUNCTION("""COMPUTED_VALUE"""),"Арбуз лед")</f>
        <v>Арбуз лед</v>
      </c>
      <c r="Y1162" s="18" t="str">
        <f>IFERROR(__xludf.DUMMYFUNCTION("""COMPUTED_VALUE"""),"Банан клубника лед")</f>
        <v>Банан клубника лед</v>
      </c>
      <c r="Z1162" s="18" t="str">
        <f>IFERROR(__xludf.DUMMYFUNCTION("""COMPUTED_VALUE"""),"Арбузное мороженное")</f>
        <v>Арбузное мороженное</v>
      </c>
      <c r="AA1162" s="18" t="str">
        <f>IFERROR(__xludf.DUMMYFUNCTION("""COMPUTED_VALUE"""),"Клубника малина жвачка")</f>
        <v>Клубника малина жвачка</v>
      </c>
      <c r="AB1162" s="18" t="str">
        <f>IFERROR(__xludf.DUMMYFUNCTION("""COMPUTED_VALUE"""),"Клубничное мороженное")</f>
        <v>Клубничное мороженное</v>
      </c>
      <c r="AC1162" s="18" t="str">
        <f>IFERROR(__xludf.DUMMYFUNCTION("""COMPUTED_VALUE"""),"Кола сода лед")</f>
        <v>Кола сода лед</v>
      </c>
      <c r="AD1162" s="18" t="str">
        <f>IFERROR(__xludf.DUMMYFUNCTION("""COMPUTED_VALUE"""),"Банановый милкшейк")</f>
        <v>Банановый милкшейк</v>
      </c>
      <c r="AE1162" s="18" t="str">
        <f>IFERROR(__xludf.DUMMYFUNCTION("""COMPUTED_VALUE"""),"Микс ягод лед")</f>
        <v>Микс ягод лед</v>
      </c>
      <c r="AF1162" s="18" t="str">
        <f>IFERROR(__xludf.DUMMYFUNCTION("""COMPUTED_VALUE"""),"Брусничный морс")</f>
        <v>Брусничный морс</v>
      </c>
      <c r="AG1162" s="18" t="str">
        <f>IFERROR(__xludf.DUMMYFUNCTION("""COMPUTED_VALUE"""),"Яблочный лимонад")</f>
        <v>Яблочный лимонад</v>
      </c>
      <c r="AH1162" s="18" t="str">
        <f>IFERROR(__xludf.DUMMYFUNCTION("""COMPUTED_VALUE"""),"Лесные ягоды")</f>
        <v>Лесные ягоды</v>
      </c>
      <c r="AI1162" s="18" t="str">
        <f>IFERROR(__xludf.DUMMYFUNCTION("""COMPUTED_VALUE"""),"Смородиновый лимонад")</f>
        <v>Смородиновый лимонад</v>
      </c>
      <c r="AJ1162" s="18" t="str">
        <f>IFERROR(__xludf.DUMMYFUNCTION("""COMPUTED_VALUE"""),"Вишня лайм лед")</f>
        <v>Вишня лайм лед</v>
      </c>
      <c r="AK1162" s="18" t="str">
        <f>IFERROR(__xludf.DUMMYFUNCTION("""COMPUTED_VALUE"""),"Лист виноград мята энергетик")</f>
        <v>Лист виноград мята энергетик</v>
      </c>
      <c r="AL1162" s="18" t="str">
        <f>IFERROR(__xludf.DUMMYFUNCTION("""COMPUTED_VALUE"""),"Двойное яблоко лед")</f>
        <v>Двойное яблоко лед</v>
      </c>
      <c r="AM1162" s="18" t="str">
        <f>IFERROR(__xludf.DUMMYFUNCTION("""COMPUTED_VALUE"""),"Смородиновый холс")</f>
        <v>Смородиновый холс</v>
      </c>
      <c r="AN1162" s="18" t="str">
        <f>IFERROR(__xludf.DUMMYFUNCTION("""COMPUTED_VALUE"""),"Клубничное шампанское")</f>
        <v>Клубничное шампанское</v>
      </c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</row>
    <row r="1163">
      <c r="A1163" s="18" t="str">
        <f>IFERROR(__xludf.DUMMYFUNCTION("""COMPUTED_VALUE"""),"Смородина холс")</f>
        <v>Смородина холс</v>
      </c>
      <c r="B1163" s="18" t="str">
        <f>IFERROR(__xludf.DUMMYFUNCTION("""COMPUTED_VALUE"""),"Тропические фрукты")</f>
        <v>Тропические фрукты</v>
      </c>
      <c r="C1163" s="18" t="str">
        <f>IFERROR(__xludf.DUMMYFUNCTION("""COMPUTED_VALUE"""),"Черничная конфета")</f>
        <v>Черничная конфета</v>
      </c>
      <c r="D1163" s="18" t="str">
        <f>IFERROR(__xludf.DUMMYFUNCTION("""COMPUTED_VALUE"""),"Яблоко вишня")</f>
        <v>Яблоко вишня</v>
      </c>
      <c r="E1163" s="18" t="str">
        <f>IFERROR(__xludf.DUMMYFUNCTION("""COMPUTED_VALUE"""),"Виноград мята")</f>
        <v>Виноград мята</v>
      </c>
      <c r="F1163" s="18" t="str">
        <f>IFERROR(__xludf.DUMMYFUNCTION("""COMPUTED_VALUE"""),"Виноград холс")</f>
        <v>Виноград холс</v>
      </c>
      <c r="G1163" s="18" t="str">
        <f>IFERROR(__xludf.DUMMYFUNCTION("""COMPUTED_VALUE"""),"Грейпфрутовый лимонад")</f>
        <v>Грейпфрутовый лимонад</v>
      </c>
      <c r="H1163" s="18" t="str">
        <f>IFERROR(__xludf.DUMMYFUNCTION("""COMPUTED_VALUE"""),"Дыня банан")</f>
        <v>Дыня банан</v>
      </c>
      <c r="I1163" s="18" t="str">
        <f>IFERROR(__xludf.DUMMYFUNCTION("""COMPUTED_VALUE"""),"Ежевичный лимонад")</f>
        <v>Ежевичный лимонад</v>
      </c>
      <c r="J1163" s="18" t="str">
        <f>IFERROR(__xludf.DUMMYFUNCTION("""COMPUTED_VALUE"""),"Земляничная конфета ")</f>
        <v>Земляничная конфета </v>
      </c>
      <c r="K1163" s="18" t="str">
        <f>IFERROR(__xludf.DUMMYFUNCTION("""COMPUTED_VALUE"""),"Ананас манго ")</f>
        <v>Ананас манго </v>
      </c>
      <c r="L1163" s="18" t="str">
        <f>IFERROR(__xludf.DUMMYFUNCTION("""COMPUTED_VALUE"""),"Жвачка черника мята ")</f>
        <v>Жвачка черника мята </v>
      </c>
      <c r="M1163" s="18" t="str">
        <f>IFERROR(__xludf.DUMMYFUNCTION("""COMPUTED_VALUE"""),"Зеленый манго")</f>
        <v>Зеленый манго</v>
      </c>
      <c r="N1163" s="18" t="str">
        <f>IFERROR(__xludf.DUMMYFUNCTION("""COMPUTED_VALUE"""),"Клюква брусника")</f>
        <v>Клюква брусника</v>
      </c>
      <c r="O1163" s="18" t="str">
        <f>IFERROR(__xludf.DUMMYFUNCTION("""COMPUTED_VALUE"""),"Апельсин ")</f>
        <v>Апельсин </v>
      </c>
      <c r="P1163" s="18" t="str">
        <f>IFERROR(__xludf.DUMMYFUNCTION("""COMPUTED_VALUE"""),"Кокос малина")</f>
        <v>Кокос малина</v>
      </c>
      <c r="Q1163" s="18" t="str">
        <f>IFERROR(__xludf.DUMMYFUNCTION("""COMPUTED_VALUE"""),"Лимонные черви")</f>
        <v>Лимонные черви</v>
      </c>
      <c r="R1163" s="18" t="str">
        <f>IFERROR(__xludf.DUMMYFUNCTION("""COMPUTED_VALUE"""),"Малиновый лимонад")</f>
        <v>Малиновый лимонад</v>
      </c>
      <c r="S1163" s="18" t="str">
        <f>IFERROR(__xludf.DUMMYFUNCTION("""COMPUTED_VALUE"""),"Смородина малина")</f>
        <v>Смородина малина</v>
      </c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</row>
    <row r="1164">
      <c r="A1164" s="18" t="str">
        <f>IFERROR(__xludf.DUMMYFUNCTION("""COMPUTED_VALUE"""),"кислая земляника")</f>
        <v>кислая земляника</v>
      </c>
      <c r="B1164" s="18" t="str">
        <f>IFERROR(__xludf.DUMMYFUNCTION("""COMPUTED_VALUE"""),"кислая фанта с черникой")</f>
        <v>кислая фанта с черникой</v>
      </c>
      <c r="C1164" s="18" t="str">
        <f>IFERROR(__xludf.DUMMYFUNCTION("""COMPUTED_VALUE"""),"кислое харибо с колой и черешней")</f>
        <v>кислое харибо с колой и черешней</v>
      </c>
      <c r="D1164" s="18" t="str">
        <f>IFERROR(__xludf.DUMMYFUNCTION("""COMPUTED_VALUE"""),"кислое яблочно клубничная шипучка")</f>
        <v>кислое яблочно клубничная шипучка</v>
      </c>
      <c r="E1164" s="18" t="str">
        <f>IFERROR(__xludf.DUMMYFUNCTION("""COMPUTED_VALUE"""),"кислые желатинки маракуйя ананас")</f>
        <v>кислые желатинки маракуйя ананас</v>
      </c>
      <c r="F1164" s="18" t="str">
        <f>IFERROR(__xludf.DUMMYFUNCTION("""COMPUTED_VALUE"""),"кислые ленточки маракуя манго")</f>
        <v>кислые ленточки маракуя манго</v>
      </c>
      <c r="G1164" s="18" t="str">
        <f>IFERROR(__xludf.DUMMYFUNCTION("""COMPUTED_VALUE"""),"кислые мармеладные ягоды")</f>
        <v>кислые мармеладные ягоды</v>
      </c>
      <c r="H1164" s="18" t="str">
        <f>IFERROR(__xludf.DUMMYFUNCTION("""COMPUTED_VALUE"""),"кислый виноград лайм")</f>
        <v>кислый виноград лайм</v>
      </c>
      <c r="I1164" s="18" t="str">
        <f>IFERROR(__xludf.DUMMYFUNCTION("""COMPUTED_VALUE"""),"кислый грейпфрут с вишней")</f>
        <v>кислый грейпфрут с вишней</v>
      </c>
      <c r="J1164" s="18" t="str">
        <f>IFERROR(__xludf.DUMMYFUNCTION("""COMPUTED_VALUE"""),"кислый леденец виноград киви яблоко")</f>
        <v>кислый леденец виноград киви яблоко</v>
      </c>
      <c r="K1164" s="18" t="str">
        <f>IFERROR(__xludf.DUMMYFUNCTION("""COMPUTED_VALUE"""),"кислый лимонад арбуз лайм малина")</f>
        <v>кислый лимонад арбуз лайм малина</v>
      </c>
      <c r="L1164" s="18" t="str">
        <f>IFERROR(__xludf.DUMMYFUNCTION("""COMPUTED_VALUE"""),"кислый персик клубника")</f>
        <v>кислый персик клубника</v>
      </c>
      <c r="M1164" s="18" t="str">
        <f>IFERROR(__xludf.DUMMYFUNCTION("""COMPUTED_VALUE"""),"кислый яблочно лимонные колечки")</f>
        <v>кислый яблочно лимонные колечки</v>
      </c>
      <c r="N1164" s="18" t="str">
        <f>IFERROR(__xludf.DUMMYFUNCTION("""COMPUTED_VALUE"""),"фанта апельсин с кислой малиной")</f>
        <v>фанта апельсин с кислой малиной</v>
      </c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</row>
    <row r="1165">
      <c r="A1165" s="18" t="str">
        <f>IFERROR(__xludf.DUMMYFUNCTION("""COMPUTED_VALUE"""),"0.4")</f>
        <v>0.4</v>
      </c>
      <c r="B1165" s="18" t="str">
        <f>IFERROR(__xludf.DUMMYFUNCTION("""COMPUTED_VALUE"""),"0.6")</f>
        <v>0.6</v>
      </c>
      <c r="C1165" s="18" t="str">
        <f>IFERROR(__xludf.DUMMYFUNCTION("""COMPUTED_VALUE"""),"0.7")</f>
        <v>0.7</v>
      </c>
      <c r="D1165" s="18" t="str">
        <f>IFERROR(__xludf.DUMMYFUNCTION("""COMPUTED_VALUE"""),"0.8")</f>
        <v>0.8</v>
      </c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</row>
    <row r="1166">
      <c r="A1166" s="18" t="str">
        <f>IFERROR(__xludf.DUMMYFUNCTION("""COMPUTED_VALUE"""),"Арбуз Малина ")</f>
        <v>Арбуз Малина </v>
      </c>
      <c r="B1166" s="18" t="str">
        <f>IFERROR(__xludf.DUMMYFUNCTION("""COMPUTED_VALUE"""),"Банан Кокос ")</f>
        <v>Банан Кокос </v>
      </c>
      <c r="C1166" s="18" t="str">
        <f>IFERROR(__xludf.DUMMYFUNCTION("""COMPUTED_VALUE"""),"Барбарисовый Энергетик ")</f>
        <v>Барбарисовый Энергетик </v>
      </c>
      <c r="D1166" s="18" t="str">
        <f>IFERROR(__xludf.DUMMYFUNCTION("""COMPUTED_VALUE"""),"Виноградный Энергетик")</f>
        <v>Виноградный Энергетик</v>
      </c>
      <c r="E1166" s="18" t="str">
        <f>IFERROR(__xludf.DUMMYFUNCTION("""COMPUTED_VALUE"""),"Гранат Клубника ")</f>
        <v>Гранат Клубника </v>
      </c>
      <c r="F1166" s="18" t="str">
        <f>IFERROR(__xludf.DUMMYFUNCTION("""COMPUTED_VALUE"""),"Гранат Смородина ")</f>
        <v>Гранат Смородина </v>
      </c>
      <c r="G1166" s="18" t="str">
        <f>IFERROR(__xludf.DUMMYFUNCTION("""COMPUTED_VALUE"""),"Грейпфрутовый Швепс ")</f>
        <v>Грейпфрутовый Швепс </v>
      </c>
      <c r="H1166" s="18" t="str">
        <f>IFERROR(__xludf.DUMMYFUNCTION("""COMPUTED_VALUE"""),"Земляника Драгонфрут ")</f>
        <v>Земляника Драгонфрут </v>
      </c>
      <c r="I1166" s="18" t="str">
        <f>IFERROR(__xludf.DUMMYFUNCTION("""COMPUTED_VALUE"""),"Киви Личи ")</f>
        <v>Киви Личи </v>
      </c>
      <c r="J1166" s="18" t="str">
        <f>IFERROR(__xludf.DUMMYFUNCTION("""COMPUTED_VALUE"""),"Киви Маракуйя Гуава ")</f>
        <v>Киви Маракуйя Гуава </v>
      </c>
      <c r="K1166" s="18" t="str">
        <f>IFERROR(__xludf.DUMMYFUNCTION("""COMPUTED_VALUE"""),"Клубника Банан ")</f>
        <v>Клубника Банан </v>
      </c>
      <c r="L1166" s="18" t="str">
        <f>IFERROR(__xludf.DUMMYFUNCTION("""COMPUTED_VALUE"""),"Клубника Вишня ")</f>
        <v>Клубника Вишня </v>
      </c>
      <c r="M1166" s="18" t="str">
        <f>IFERROR(__xludf.DUMMYFUNCTION("""COMPUTED_VALUE"""),"Клубника Земляника ")</f>
        <v>Клубника Земляника </v>
      </c>
      <c r="N1166" s="18" t="str">
        <f>IFERROR(__xludf.DUMMYFUNCTION("""COMPUTED_VALUE"""),"Клубничный Мохито ")</f>
        <v>Клубничный Мохито </v>
      </c>
      <c r="O1166" s="18" t="str">
        <f>IFERROR(__xludf.DUMMYFUNCTION("""COMPUTED_VALUE"""),"Манго Грейпфрут ")</f>
        <v>Манго Грейпфрут </v>
      </c>
      <c r="P1166" s="18" t="str">
        <f>IFERROR(__xludf.DUMMYFUNCTION("""COMPUTED_VALUE"""),"Манго Персик Личи ")</f>
        <v>Манго Персик Личи </v>
      </c>
      <c r="Q1166" s="18" t="str">
        <f>IFERROR(__xludf.DUMMYFUNCTION("""COMPUTED_VALUE"""),"Персик Бабл Гам ")</f>
        <v>Персик Бабл Гам </v>
      </c>
      <c r="R1166" s="18" t="str">
        <f>IFERROR(__xludf.DUMMYFUNCTION("""COMPUTED_VALUE"""),"Садовые Ягоды ")</f>
        <v>Садовые Ягоды </v>
      </c>
      <c r="S1166" s="18" t="str">
        <f>IFERROR(__xludf.DUMMYFUNCTION("""COMPUTED_VALUE"""),"Скитлс Лимон Лайм 2")</f>
        <v>Скитлс Лимон Лайм 2</v>
      </c>
      <c r="T1166" s="18" t="str">
        <f>IFERROR(__xludf.DUMMYFUNCTION("""COMPUTED_VALUE"""),"Смородина Мармелад 1")</f>
        <v>Смородина Мармелад 1</v>
      </c>
      <c r="U1166" s="18" t="str">
        <f>IFERROR(__xludf.DUMMYFUNCTION("""COMPUTED_VALUE"""),"Темная Вишня 1")</f>
        <v>Темная Вишня 1</v>
      </c>
      <c r="V1166" s="18" t="str">
        <f>IFERROR(__xludf.DUMMYFUNCTION("""COMPUTED_VALUE"""),"Фруктовые Пластинки 1")</f>
        <v>Фруктовые Пластинки 1</v>
      </c>
      <c r="W1166" s="18" t="str">
        <f>IFERROR(__xludf.DUMMYFUNCTION("""COMPUTED_VALUE"""),"Черника Ежевика 1")</f>
        <v>Черника Ежевика 1</v>
      </c>
      <c r="X1166" s="18" t="str">
        <f>IFERROR(__xludf.DUMMYFUNCTION("""COMPUTED_VALUE"""),"Черника Малина 1")</f>
        <v>Черника Малина 1</v>
      </c>
      <c r="Y1166" s="18" t="str">
        <f>IFERROR(__xludf.DUMMYFUNCTION("""COMPUTED_VALUE"""),"Черника Мята 2")</f>
        <v>Черника Мята 2</v>
      </c>
      <c r="Z1166" s="18" t="str">
        <f>IFERROR(__xludf.DUMMYFUNCTION("""COMPUTED_VALUE"""),"Яблоко Виноград 2")</f>
        <v>Яблоко Виноград 2</v>
      </c>
      <c r="AA1166" s="18" t="str">
        <f>IFERROR(__xludf.DUMMYFUNCTION("""COMPUTED_VALUE"""),"Яблоко Малина 4")</f>
        <v>Яблоко Малина 4</v>
      </c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</row>
    <row r="1167">
      <c r="A1167" s="18" t="str">
        <f>IFERROR(__xludf.DUMMYFUNCTION("""COMPUTED_VALUE"""),"Маракуйя с тропическими нотками")</f>
        <v>Маракуйя с тропическими нотками</v>
      </c>
      <c r="B1167" s="18" t="str">
        <f>IFERROR(__xludf.DUMMYFUNCTION("""COMPUTED_VALUE"""),"Арбузный милкшейк")</f>
        <v>Арбузный милкшейк</v>
      </c>
      <c r="C1167" s="18" t="str">
        <f>IFERROR(__xludf.DUMMYFUNCTION("""COMPUTED_VALUE"""),"Конфеты со вкусом винограда")</f>
        <v>Конфеты со вкусом винограда</v>
      </c>
      <c r="D1167" s="18" t="str">
        <f>IFERROR(__xludf.DUMMYFUNCTION("""COMPUTED_VALUE"""),"Манго с апельсином и послевкусием гуавы")</f>
        <v>Манго с апельсином и послевкусием гуавы</v>
      </c>
      <c r="E1167" s="18" t="str">
        <f>IFERROR(__xludf.DUMMYFUNCTION("""COMPUTED_VALUE"""),"Холодное сочетание мяты и конфет холс")</f>
        <v>Холодное сочетание мяты и конфет холс</v>
      </c>
      <c r="F1167" s="18" t="str">
        <f>IFERROR(__xludf.DUMMYFUNCTION("""COMPUTED_VALUE"""),"Яблочные мармеладные червячки")</f>
        <v>Яблочные мармеладные червячки</v>
      </c>
      <c r="G116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167" s="18" t="str">
        <f>IFERROR(__xludf.DUMMYFUNCTION("""COMPUTED_VALUE"""),"Лимон лайм")</f>
        <v>Лимон лайм</v>
      </c>
      <c r="I1167" s="18" t="str">
        <f>IFERROR(__xludf.DUMMYFUNCTION("""COMPUTED_VALUE"""),"Классика энергетика с кислой малиной")</f>
        <v>Классика энергетика с кислой малиной</v>
      </c>
      <c r="J1167" s="18" t="str">
        <f>IFERROR(__xludf.DUMMYFUNCTION("""COMPUTED_VALUE"""),"Зеленое манго и смородина")</f>
        <v>Зеленое манго и смородина</v>
      </c>
      <c r="K1167" s="18" t="str">
        <f>IFERROR(__xludf.DUMMYFUNCTION("""COMPUTED_VALUE"""),"Дуэт лемонграсса и сладкой малины")</f>
        <v>Дуэт лемонграсса и сладкой малины</v>
      </c>
      <c r="L1167" s="18" t="str">
        <f>IFERROR(__xludf.DUMMYFUNCTION("""COMPUTED_VALUE"""),"Сладкий мармелад из черной смородины")</f>
        <v>Сладкий мармелад из черной смородины</v>
      </c>
      <c r="M1167" s="18" t="str">
        <f>IFERROR(__xludf.DUMMYFUNCTION("""COMPUTED_VALUE"""),"Вишня кола")</f>
        <v>Вишня кола</v>
      </c>
      <c r="N1167" s="18" t="str">
        <f>IFERROR(__xludf.DUMMYFUNCTION("""COMPUTED_VALUE"""),"Малина с кокосом")</f>
        <v>Малина с кокосом</v>
      </c>
      <c r="O1167" s="18" t="str">
        <f>IFERROR(__xludf.DUMMYFUNCTION("""COMPUTED_VALUE"""),"Сладкие конфеты СКИТЛЗ и смородина")</f>
        <v>Сладкие конфеты СКИТЛЗ и смородина</v>
      </c>
      <c r="P1167" s="18" t="str">
        <f>IFERROR(__xludf.DUMMYFUNCTION("""COMPUTED_VALUE"""),"Ежевичный лимонад")</f>
        <v>Ежевичный лимонад</v>
      </c>
      <c r="Q1167" s="18" t="str">
        <f>IFERROR(__xludf.DUMMYFUNCTION("""COMPUTED_VALUE"""),"Дыня кокос")</f>
        <v>Дыня кокос</v>
      </c>
      <c r="R1167" s="18" t="str">
        <f>IFERROR(__xludf.DUMMYFUNCTION("""COMPUTED_VALUE"""),"Земляничный бабл гам")</f>
        <v>Земляничный бабл гам</v>
      </c>
      <c r="S1167" s="18" t="str">
        <f>IFERROR(__xludf.DUMMYFUNCTION("""COMPUTED_VALUE"""),"Лимонные леденцы")</f>
        <v>Лимонные леденцы</v>
      </c>
      <c r="T1167" s="18" t="str">
        <f>IFERROR(__xludf.DUMMYFUNCTION("""COMPUTED_VALUE"""),"Экзотический фрукты")</f>
        <v>Экзотический фрукты</v>
      </c>
      <c r="U1167" s="18" t="str">
        <f>IFERROR(__xludf.DUMMYFUNCTION("""COMPUTED_VALUE"""),"Личи виноград мята")</f>
        <v>Личи виноград мята</v>
      </c>
      <c r="V1167" s="18" t="str">
        <f>IFERROR(__xludf.DUMMYFUNCTION("""COMPUTED_VALUE"""),"Черника малина мята")</f>
        <v>Черника малина мята</v>
      </c>
      <c r="W1167" s="18" t="str">
        <f>IFERROR(__xludf.DUMMYFUNCTION("""COMPUTED_VALUE"""),"Абрикосовый йогурт")</f>
        <v>Абрикосовый йогурт</v>
      </c>
      <c r="X1167" s="18" t="str">
        <f>IFERROR(__xludf.DUMMYFUNCTION("""COMPUTED_VALUE"""),"Арбуз лед")</f>
        <v>Арбуз лед</v>
      </c>
      <c r="Y1167" s="18" t="str">
        <f>IFERROR(__xludf.DUMMYFUNCTION("""COMPUTED_VALUE"""),"Банан клубника лед")</f>
        <v>Банан клубника лед</v>
      </c>
      <c r="Z1167" s="18" t="str">
        <f>IFERROR(__xludf.DUMMYFUNCTION("""COMPUTED_VALUE"""),"Арбузное мороженное")</f>
        <v>Арбузное мороженное</v>
      </c>
      <c r="AA1167" s="18" t="str">
        <f>IFERROR(__xludf.DUMMYFUNCTION("""COMPUTED_VALUE"""),"Клубника малина жвачка")</f>
        <v>Клубника малина жвачка</v>
      </c>
      <c r="AB1167" s="18" t="str">
        <f>IFERROR(__xludf.DUMMYFUNCTION("""COMPUTED_VALUE"""),"Клубничное мороженное")</f>
        <v>Клубничное мороженное</v>
      </c>
      <c r="AC1167" s="18" t="str">
        <f>IFERROR(__xludf.DUMMYFUNCTION("""COMPUTED_VALUE"""),"Кола сода лед")</f>
        <v>Кола сода лед</v>
      </c>
      <c r="AD1167" s="18" t="str">
        <f>IFERROR(__xludf.DUMMYFUNCTION("""COMPUTED_VALUE"""),"Банановый милкшейк")</f>
        <v>Банановый милкшейк</v>
      </c>
      <c r="AE1167" s="18" t="str">
        <f>IFERROR(__xludf.DUMMYFUNCTION("""COMPUTED_VALUE"""),"Микс ягод лед")</f>
        <v>Микс ягод лед</v>
      </c>
      <c r="AF1167" s="18" t="str">
        <f>IFERROR(__xludf.DUMMYFUNCTION("""COMPUTED_VALUE"""),"Брусничный морс")</f>
        <v>Брусничный морс</v>
      </c>
      <c r="AG1167" s="18" t="str">
        <f>IFERROR(__xludf.DUMMYFUNCTION("""COMPUTED_VALUE"""),"Яблочный лимонад")</f>
        <v>Яблочный лимонад</v>
      </c>
      <c r="AH1167" s="18" t="str">
        <f>IFERROR(__xludf.DUMMYFUNCTION("""COMPUTED_VALUE"""),"Лесные ягоды")</f>
        <v>Лесные ягоды</v>
      </c>
      <c r="AI1167" s="18" t="str">
        <f>IFERROR(__xludf.DUMMYFUNCTION("""COMPUTED_VALUE"""),"Смородиновый лимонад")</f>
        <v>Смородиновый лимонад</v>
      </c>
      <c r="AJ1167" s="18" t="str">
        <f>IFERROR(__xludf.DUMMYFUNCTION("""COMPUTED_VALUE"""),"Вишня лайм лед")</f>
        <v>Вишня лайм лед</v>
      </c>
      <c r="AK1167" s="18" t="str">
        <f>IFERROR(__xludf.DUMMYFUNCTION("""COMPUTED_VALUE"""),"Лист виноград мята энергетик")</f>
        <v>Лист виноград мята энергетик</v>
      </c>
      <c r="AL1167" s="18" t="str">
        <f>IFERROR(__xludf.DUMMYFUNCTION("""COMPUTED_VALUE"""),"Двойное яблоко лед")</f>
        <v>Двойное яблоко лед</v>
      </c>
      <c r="AM1167" s="18" t="str">
        <f>IFERROR(__xludf.DUMMYFUNCTION("""COMPUTED_VALUE"""),"Смородиновый холс")</f>
        <v>Смородиновый холс</v>
      </c>
      <c r="AN1167" s="18" t="str">
        <f>IFERROR(__xludf.DUMMYFUNCTION("""COMPUTED_VALUE"""),"Клубничное шампанское")</f>
        <v>Клубничное шампанское</v>
      </c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</row>
    <row r="1168">
      <c r="A1168" s="18" t="str">
        <f>IFERROR(__xludf.DUMMYFUNCTION("""COMPUTED_VALUE"""),"кислая земляника")</f>
        <v>кислая земляника</v>
      </c>
      <c r="B1168" s="18" t="str">
        <f>IFERROR(__xludf.DUMMYFUNCTION("""COMPUTED_VALUE"""),"кислая фанта с черникой")</f>
        <v>кислая фанта с черникой</v>
      </c>
      <c r="C1168" s="18" t="str">
        <f>IFERROR(__xludf.DUMMYFUNCTION("""COMPUTED_VALUE"""),"кислое харибо с колой и черешней")</f>
        <v>кислое харибо с колой и черешней</v>
      </c>
      <c r="D1168" s="18" t="str">
        <f>IFERROR(__xludf.DUMMYFUNCTION("""COMPUTED_VALUE"""),"кислое яблочно клубничная шипучка")</f>
        <v>кислое яблочно клубничная шипучка</v>
      </c>
      <c r="E1168" s="18" t="str">
        <f>IFERROR(__xludf.DUMMYFUNCTION("""COMPUTED_VALUE"""),"кислые желатинки маракуйя ананас")</f>
        <v>кислые желатинки маракуйя ананас</v>
      </c>
      <c r="F1168" s="18" t="str">
        <f>IFERROR(__xludf.DUMMYFUNCTION("""COMPUTED_VALUE"""),"кислые ленточки маракуя манго")</f>
        <v>кислые ленточки маракуя манго</v>
      </c>
      <c r="G1168" s="18" t="str">
        <f>IFERROR(__xludf.DUMMYFUNCTION("""COMPUTED_VALUE"""),"кислые мармеладные ягоды")</f>
        <v>кислые мармеладные ягоды</v>
      </c>
      <c r="H1168" s="18" t="str">
        <f>IFERROR(__xludf.DUMMYFUNCTION("""COMPUTED_VALUE"""),"кислый виноград лайм")</f>
        <v>кислый виноград лайм</v>
      </c>
      <c r="I1168" s="18" t="str">
        <f>IFERROR(__xludf.DUMMYFUNCTION("""COMPUTED_VALUE"""),"кислый грейпфрут с вишней")</f>
        <v>кислый грейпфрут с вишней</v>
      </c>
      <c r="J1168" s="18" t="str">
        <f>IFERROR(__xludf.DUMMYFUNCTION("""COMPUTED_VALUE"""),"кислый леденец виноград киви яблоко")</f>
        <v>кислый леденец виноград киви яблоко</v>
      </c>
      <c r="K1168" s="18" t="str">
        <f>IFERROR(__xludf.DUMMYFUNCTION("""COMPUTED_VALUE"""),"кислый лимонад арбуз лайм малина")</f>
        <v>кислый лимонад арбуз лайм малина</v>
      </c>
      <c r="L1168" s="18" t="str">
        <f>IFERROR(__xludf.DUMMYFUNCTION("""COMPUTED_VALUE"""),"кислый персик клубника")</f>
        <v>кислый персик клубника</v>
      </c>
      <c r="M1168" s="18" t="str">
        <f>IFERROR(__xludf.DUMMYFUNCTION("""COMPUTED_VALUE"""),"кислый яблочно лимонные колечки")</f>
        <v>кислый яблочно лимонные колечки</v>
      </c>
      <c r="N1168" s="18" t="str">
        <f>IFERROR(__xludf.DUMMYFUNCTION("""COMPUTED_VALUE"""),"фанта апельсин с кислой малиной")</f>
        <v>фанта апельсин с кислой малиной</v>
      </c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</row>
    <row r="1169">
      <c r="A1169" s="18" t="str">
        <f>IFERROR(__xludf.DUMMYFUNCTION("""COMPUTED_VALUE"""),"Личи гуава")</f>
        <v>Личи гуава</v>
      </c>
      <c r="B1169" s="18" t="str">
        <f>IFERROR(__xludf.DUMMYFUNCTION("""COMPUTED_VALUE"""),"Морозный спрайт")</f>
        <v>Морозный спрайт</v>
      </c>
      <c r="C1169" s="18" t="str">
        <f>IFERROR(__xludf.DUMMYFUNCTION("""COMPUTED_VALUE"""),"Морозная дыня")</f>
        <v>Морозная дыня</v>
      </c>
      <c r="D1169" s="18" t="str">
        <f>IFERROR(__xludf.DUMMYFUNCTION("""COMPUTED_VALUE"""),"Черника арбуз")</f>
        <v>Черника арбуз</v>
      </c>
      <c r="E1169" s="18" t="str">
        <f>IFERROR(__xludf.DUMMYFUNCTION("""COMPUTED_VALUE"""),"Грейпфрут малина клубника")</f>
        <v>Грейпфрут малина клубника</v>
      </c>
      <c r="F1169" s="18" t="str">
        <f>IFERROR(__xludf.DUMMYFUNCTION("""COMPUTED_VALUE"""),"Виноград клубника NEW!")</f>
        <v>Виноград клубника NEW!</v>
      </c>
      <c r="G1169" s="18" t="str">
        <f>IFERROR(__xludf.DUMMYFUNCTION("""COMPUTED_VALUE"""),"Жвачка арбуз дыня NEW!")</f>
        <v>Жвачка арбуз дыня NEW!</v>
      </c>
      <c r="H1169" s="18" t="str">
        <f>IFERROR(__xludf.DUMMYFUNCTION("""COMPUTED_VALUE"""),"Клубника киви NEW!")</f>
        <v>Клубника киви NEW!</v>
      </c>
      <c r="I1169" s="18" t="str">
        <f>IFERROR(__xludf.DUMMYFUNCTION("""COMPUTED_VALUE"""),"Клубничный лимонад NEW!")</f>
        <v>Клубничный лимонад NEW!</v>
      </c>
      <c r="J1169" s="18" t="str">
        <f>IFERROR(__xludf.DUMMYFUNCTION("""COMPUTED_VALUE"""),"Клюква лимон NEW!")</f>
        <v>Клюква лимон NEW!</v>
      </c>
      <c r="K1169" s="18" t="str">
        <f>IFERROR(__xludf.DUMMYFUNCTION("""COMPUTED_VALUE"""),"Кола лимон NEW")</f>
        <v>Кола лимон NEW</v>
      </c>
      <c r="L1169" s="18" t="str">
        <f>IFERROR(__xludf.DUMMYFUNCTION("""COMPUTED_VALUE"""),"Манго малина NEW!")</f>
        <v>Манго малина NEW!</v>
      </c>
      <c r="M1169" s="18" t="str">
        <f>IFERROR(__xludf.DUMMYFUNCTION("""COMPUTED_VALUE"""),"Персик маракуйя NEW")</f>
        <v>Персик маракуйя NEW</v>
      </c>
      <c r="N1169" s="18" t="str">
        <f>IFERROR(__xludf.DUMMYFUNCTION("""COMPUTED_VALUE"""),"Киви гуава NEW")</f>
        <v>Киви гуава NEW</v>
      </c>
      <c r="O1169" s="18" t="str">
        <f>IFERROR(__xludf.DUMMYFUNCTION("""COMPUTED_VALUE"""),"Манго апельсин NEW")</f>
        <v>Манго апельсин NEW</v>
      </c>
      <c r="P1169" s="18" t="str">
        <f>IFERROR(__xludf.DUMMYFUNCTION("""COMPUTED_VALUE"""),"Манго кумкват NEW")</f>
        <v>Манго кумкват NEW</v>
      </c>
      <c r="Q1169" s="18" t="str">
        <f>IFERROR(__xludf.DUMMYFUNCTION("""COMPUTED_VALUE"""),"Морозная вишня")</f>
        <v>Морозная вишня</v>
      </c>
      <c r="R1169" s="18" t="str">
        <f>IFERROR(__xludf.DUMMYFUNCTION("""COMPUTED_VALUE"""),"кислая жвачка грейпфрут клубника")</f>
        <v>кислая жвачка грейпфрут клубника</v>
      </c>
      <c r="S1169" s="18" t="str">
        <f>IFERROR(__xludf.DUMMYFUNCTION("""COMPUTED_VALUE"""),"Морозное яблоко")</f>
        <v>Морозное яблоко</v>
      </c>
      <c r="T1169" s="18" t="str">
        <f>IFERROR(__xludf.DUMMYFUNCTION("""COMPUTED_VALUE"""),"Морозный арбуз")</f>
        <v>Морозный арбуз</v>
      </c>
      <c r="U1169" s="18" t="str">
        <f>IFERROR(__xludf.DUMMYFUNCTION("""COMPUTED_VALUE"""),"Морозный виноград")</f>
        <v>Морозный виноград</v>
      </c>
      <c r="V1169" s="18" t="str">
        <f>IFERROR(__xludf.DUMMYFUNCTION("""COMPUTED_VALUE"""),"Морозный ред булл")</f>
        <v>Морозный ред булл</v>
      </c>
      <c r="W1169" s="18" t="str">
        <f>IFERROR(__xludf.DUMMYFUNCTION("""COMPUTED_VALUE"""),"Персик киви NEW")</f>
        <v>Персик киви NEW</v>
      </c>
      <c r="X1169" s="18" t="str">
        <f>IFERROR(__xludf.DUMMYFUNCTION("""COMPUTED_VALUE"""),"Печенье банан NEW")</f>
        <v>Печенье банан NEW</v>
      </c>
      <c r="Y1169" s="18" t="str">
        <f>IFERROR(__xludf.DUMMYFUNCTION("""COMPUTED_VALUE"""),"Лимонный пирог NEW")</f>
        <v>Лимонный пирог NEW</v>
      </c>
      <c r="Z1169" s="18" t="str">
        <f>IFERROR(__xludf.DUMMYFUNCTION("""COMPUTED_VALUE"""),"Холодная смородина")</f>
        <v>Холодная смородина</v>
      </c>
      <c r="AA1169" s="18" t="str">
        <f>IFERROR(__xludf.DUMMYFUNCTION("""COMPUTED_VALUE"""),"Черника грейпфрут")</f>
        <v>Черника грейпфрут</v>
      </c>
      <c r="AB1169" s="18" t="str">
        <f>IFERROR(__xludf.DUMMYFUNCTION("""COMPUTED_VALUE"""),"Черника лимон")</f>
        <v>Черника лимон</v>
      </c>
      <c r="AC1169" s="18" t="str">
        <f>IFERROR(__xludf.DUMMYFUNCTION("""COMPUTED_VALUE"""),"Черника мята")</f>
        <v>Черника мята</v>
      </c>
      <c r="AD1169" s="18" t="str">
        <f>IFERROR(__xludf.DUMMYFUNCTION("""COMPUTED_VALUE"""),"Экзотические фрукты")</f>
        <v>Экзотические фрукты</v>
      </c>
      <c r="AE1169" s="18" t="str">
        <f>IFERROR(__xludf.DUMMYFUNCTION("""COMPUTED_VALUE"""),"Энергетический виноград")</f>
        <v>Энергетический виноград</v>
      </c>
      <c r="AF1169" s="18" t="str">
        <f>IFERROR(__xludf.DUMMYFUNCTION("""COMPUTED_VALUE"""),"Ягодный морс")</f>
        <v>Ягодный морс</v>
      </c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</row>
    <row r="1170">
      <c r="A1170" s="18" t="str">
        <f>IFERROR(__xludf.DUMMYFUNCTION("""COMPUTED_VALUE"""),"0.4")</f>
        <v>0.4</v>
      </c>
      <c r="B1170" s="18" t="str">
        <f>IFERROR(__xludf.DUMMYFUNCTION("""COMPUTED_VALUE"""),"0.6")</f>
        <v>0.6</v>
      </c>
      <c r="C1170" s="18" t="str">
        <f>IFERROR(__xludf.DUMMYFUNCTION("""COMPUTED_VALUE"""),"0.7")</f>
        <v>0.7</v>
      </c>
      <c r="D1170" s="18" t="str">
        <f>IFERROR(__xludf.DUMMYFUNCTION("""COMPUTED_VALUE"""),"0.8")</f>
        <v>0.8</v>
      </c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</row>
    <row r="1171">
      <c r="A1171" s="18" t="str">
        <f>IFERROR(__xludf.DUMMYFUNCTION("""COMPUTED_VALUE"""),"Ананас киви")</f>
        <v>Ананас киви</v>
      </c>
      <c r="B1171" s="18" t="str">
        <f>IFERROR(__xludf.DUMMYFUNCTION("""COMPUTED_VALUE"""),"Арбузный смузи")</f>
        <v>Арбузный смузи</v>
      </c>
      <c r="C1171" s="18" t="str">
        <f>IFERROR(__xludf.DUMMYFUNCTION("""COMPUTED_VALUE"""),"Виноградная фанта")</f>
        <v>Виноградная фанта</v>
      </c>
      <c r="D1171" s="18" t="str">
        <f>IFERROR(__xludf.DUMMYFUNCTION("""COMPUTED_VALUE"""),"Вишневый морс")</f>
        <v>Вишневый морс</v>
      </c>
      <c r="E1171" s="18" t="str">
        <f>IFERROR(__xludf.DUMMYFUNCTION("""COMPUTED_VALUE"""),"Гранатовый мармелад")</f>
        <v>Гранатовый мармелад</v>
      </c>
      <c r="F1171" s="18" t="str">
        <f>IFERROR(__xludf.DUMMYFUNCTION("""COMPUTED_VALUE"""),"Грейпфрут киви")</f>
        <v>Грейпфрут киви</v>
      </c>
      <c r="G1171" s="18" t="str">
        <f>IFERROR(__xludf.DUMMYFUNCTION("""COMPUTED_VALUE"""),"Ежевика мята")</f>
        <v>Ежевика мята</v>
      </c>
      <c r="H1171" s="18" t="str">
        <f>IFERROR(__xludf.DUMMYFUNCTION("""COMPUTED_VALUE"""),"Киви манго")</f>
        <v>Киви манго</v>
      </c>
      <c r="I1171" s="18" t="str">
        <f>IFERROR(__xludf.DUMMYFUNCTION("""COMPUTED_VALUE"""),"Клубника манго")</f>
        <v>Клубника манго</v>
      </c>
      <c r="J1171" s="18" t="str">
        <f>IFERROR(__xludf.DUMMYFUNCTION("""COMPUTED_VALUE"""),"черника грейфрут ")</f>
        <v>черника грейфрут </v>
      </c>
      <c r="K1171" s="18" t="str">
        <f>IFERROR(__xludf.DUMMYFUNCTION("""COMPUTED_VALUE"""),"Малина лайм")</f>
        <v>Малина лайм</v>
      </c>
      <c r="L1171" s="18" t="str">
        <f>IFERROR(__xludf.DUMMYFUNCTION("""COMPUTED_VALUE"""),"Манго арбуз ")</f>
        <v>Манго арбуз </v>
      </c>
      <c r="M1171" s="18" t="str">
        <f>IFERROR(__xludf.DUMMYFUNCTION("""COMPUTED_VALUE"""),"Малиновый чай с жасмином")</f>
        <v>Малиновый чай с жасмином</v>
      </c>
      <c r="N1171" s="18" t="str">
        <f>IFERROR(__xludf.DUMMYFUNCTION("""COMPUTED_VALUE"""),"малина  апельсин ")</f>
        <v>малина  апельсин </v>
      </c>
      <c r="O1171" s="18" t="str">
        <f>IFERROR(__xludf.DUMMYFUNCTION("""COMPUTED_VALUE"""),"Манго апельсин")</f>
        <v>Манго апельсин</v>
      </c>
      <c r="P1171" s="18" t="str">
        <f>IFERROR(__xludf.DUMMYFUNCTION("""COMPUTED_VALUE"""),"Ред булл")</f>
        <v>Ред булл</v>
      </c>
      <c r="Q1171" s="18" t="str">
        <f>IFERROR(__xludf.DUMMYFUNCTION("""COMPUTED_VALUE"""),"Спрайт")</f>
        <v>Спрайт</v>
      </c>
      <c r="R1171" s="18" t="str">
        <f>IFERROR(__xludf.DUMMYFUNCTION("""COMPUTED_VALUE"""),"ананас клюква ")</f>
        <v>ананас клюква </v>
      </c>
      <c r="S1171" s="18" t="str">
        <f>IFERROR(__xludf.DUMMYFUNCTION("""COMPUTED_VALUE"""),"Тархун")</f>
        <v>Тархун</v>
      </c>
      <c r="T1171" s="18" t="str">
        <f>IFERROR(__xludf.DUMMYFUNCTION("""COMPUTED_VALUE"""),"алоэ Виноград ")</f>
        <v>алоэ Виноград </v>
      </c>
      <c r="U1171" s="18" t="str">
        <f>IFERROR(__xludf.DUMMYFUNCTION("""COMPUTED_VALUE"""),"Фруктовая жвачка")</f>
        <v>Фруктовая жвачка</v>
      </c>
      <c r="V1171" s="18" t="str">
        <f>IFERROR(__xludf.DUMMYFUNCTION("""COMPUTED_VALUE"""),"Холодная кола")</f>
        <v>Холодная кола</v>
      </c>
      <c r="W1171" s="18" t="str">
        <f>IFERROR(__xludf.DUMMYFUNCTION("""COMPUTED_VALUE"""),"Черная смородина клюква")</f>
        <v>Черная смородина клюква</v>
      </c>
      <c r="X1171" s="18" t="str">
        <f>IFERROR(__xludf.DUMMYFUNCTION("""COMPUTED_VALUE"""),"Черника арбуз")</f>
        <v>Черника арбуз</v>
      </c>
      <c r="Y1171" s="18" t="str">
        <f>IFERROR(__xludf.DUMMYFUNCTION("""COMPUTED_VALUE"""),"Яблоко черника")</f>
        <v>Яблоко черника</v>
      </c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</row>
    <row r="1172">
      <c r="A1172" s="18" t="str">
        <f>IFERROR(__xludf.DUMMYFUNCTION("""COMPUTED_VALUE"""),"Маракуйя с тропическими нотками")</f>
        <v>Маракуйя с тропическими нотками</v>
      </c>
      <c r="B1172" s="18" t="str">
        <f>IFERROR(__xludf.DUMMYFUNCTION("""COMPUTED_VALUE"""),"Арбузный милкшейк")</f>
        <v>Арбузный милкшейк</v>
      </c>
      <c r="C1172" s="18" t="str">
        <f>IFERROR(__xludf.DUMMYFUNCTION("""COMPUTED_VALUE"""),"Конфеты со вкусом винограда")</f>
        <v>Конфеты со вкусом винограда</v>
      </c>
      <c r="D1172" s="18" t="str">
        <f>IFERROR(__xludf.DUMMYFUNCTION("""COMPUTED_VALUE"""),"Манго с апельсином и послевкусием гуавы")</f>
        <v>Манго с апельсином и послевкусием гуавы</v>
      </c>
      <c r="E1172" s="18" t="str">
        <f>IFERROR(__xludf.DUMMYFUNCTION("""COMPUTED_VALUE"""),"Холодное сочетание мяты и конфет холс")</f>
        <v>Холодное сочетание мяты и конфет холс</v>
      </c>
      <c r="F1172" s="18" t="str">
        <f>IFERROR(__xludf.DUMMYFUNCTION("""COMPUTED_VALUE"""),"Яблочные мармеладные червячки")</f>
        <v>Яблочные мармеладные червячки</v>
      </c>
      <c r="G117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172" s="18" t="str">
        <f>IFERROR(__xludf.DUMMYFUNCTION("""COMPUTED_VALUE"""),"Лимон лайм")</f>
        <v>Лимон лайм</v>
      </c>
      <c r="I1172" s="18" t="str">
        <f>IFERROR(__xludf.DUMMYFUNCTION("""COMPUTED_VALUE"""),"Классика энергетика с кислой малиной")</f>
        <v>Классика энергетика с кислой малиной</v>
      </c>
      <c r="J1172" s="18" t="str">
        <f>IFERROR(__xludf.DUMMYFUNCTION("""COMPUTED_VALUE"""),"Зеленое манго и смородина")</f>
        <v>Зеленое манго и смородина</v>
      </c>
      <c r="K1172" s="18" t="str">
        <f>IFERROR(__xludf.DUMMYFUNCTION("""COMPUTED_VALUE"""),"Дуэт лемонграсса и сладкой малины")</f>
        <v>Дуэт лемонграсса и сладкой малины</v>
      </c>
      <c r="L1172" s="18" t="str">
        <f>IFERROR(__xludf.DUMMYFUNCTION("""COMPUTED_VALUE"""),"Сладкий мармелад из черной смородины")</f>
        <v>Сладкий мармелад из черной смородины</v>
      </c>
      <c r="M1172" s="18" t="str">
        <f>IFERROR(__xludf.DUMMYFUNCTION("""COMPUTED_VALUE"""),"Вишня кола")</f>
        <v>Вишня кола</v>
      </c>
      <c r="N1172" s="18" t="str">
        <f>IFERROR(__xludf.DUMMYFUNCTION("""COMPUTED_VALUE"""),"Малина с кокосом")</f>
        <v>Малина с кокосом</v>
      </c>
      <c r="O1172" s="18" t="str">
        <f>IFERROR(__xludf.DUMMYFUNCTION("""COMPUTED_VALUE"""),"Сладкие конфеты СКИТЛЗ и смородина")</f>
        <v>Сладкие конфеты СКИТЛЗ и смородина</v>
      </c>
      <c r="P1172" s="18" t="str">
        <f>IFERROR(__xludf.DUMMYFUNCTION("""COMPUTED_VALUE"""),"Ежевичный лимонад")</f>
        <v>Ежевичный лимонад</v>
      </c>
      <c r="Q1172" s="18" t="str">
        <f>IFERROR(__xludf.DUMMYFUNCTION("""COMPUTED_VALUE"""),"Дыня кокос")</f>
        <v>Дыня кокос</v>
      </c>
      <c r="R1172" s="18" t="str">
        <f>IFERROR(__xludf.DUMMYFUNCTION("""COMPUTED_VALUE"""),"Земляничный бабл гам")</f>
        <v>Земляничный бабл гам</v>
      </c>
      <c r="S1172" s="18" t="str">
        <f>IFERROR(__xludf.DUMMYFUNCTION("""COMPUTED_VALUE"""),"Лимонные леденцы")</f>
        <v>Лимонные леденцы</v>
      </c>
      <c r="T1172" s="18" t="str">
        <f>IFERROR(__xludf.DUMMYFUNCTION("""COMPUTED_VALUE"""),"Экзотический фрукты")</f>
        <v>Экзотический фрукты</v>
      </c>
      <c r="U1172" s="18" t="str">
        <f>IFERROR(__xludf.DUMMYFUNCTION("""COMPUTED_VALUE"""),"Личи виноград мята")</f>
        <v>Личи виноград мята</v>
      </c>
      <c r="V1172" s="18" t="str">
        <f>IFERROR(__xludf.DUMMYFUNCTION("""COMPUTED_VALUE"""),"Черника малина мята")</f>
        <v>Черника малина мята</v>
      </c>
      <c r="W1172" s="18" t="str">
        <f>IFERROR(__xludf.DUMMYFUNCTION("""COMPUTED_VALUE"""),"Абрикосовый йогурт")</f>
        <v>Абрикосовый йогурт</v>
      </c>
      <c r="X1172" s="18" t="str">
        <f>IFERROR(__xludf.DUMMYFUNCTION("""COMPUTED_VALUE"""),"Арбуз лед")</f>
        <v>Арбуз лед</v>
      </c>
      <c r="Y1172" s="18" t="str">
        <f>IFERROR(__xludf.DUMMYFUNCTION("""COMPUTED_VALUE"""),"Банан клубника лед")</f>
        <v>Банан клубника лед</v>
      </c>
      <c r="Z1172" s="18" t="str">
        <f>IFERROR(__xludf.DUMMYFUNCTION("""COMPUTED_VALUE"""),"Арбузное мороженное")</f>
        <v>Арбузное мороженное</v>
      </c>
      <c r="AA1172" s="18" t="str">
        <f>IFERROR(__xludf.DUMMYFUNCTION("""COMPUTED_VALUE"""),"Клубника малина жвачка")</f>
        <v>Клубника малина жвачка</v>
      </c>
      <c r="AB1172" s="18" t="str">
        <f>IFERROR(__xludf.DUMMYFUNCTION("""COMPUTED_VALUE"""),"Клубничное мороженное")</f>
        <v>Клубничное мороженное</v>
      </c>
      <c r="AC1172" s="18" t="str">
        <f>IFERROR(__xludf.DUMMYFUNCTION("""COMPUTED_VALUE"""),"Кола сода лед")</f>
        <v>Кола сода лед</v>
      </c>
      <c r="AD1172" s="18" t="str">
        <f>IFERROR(__xludf.DUMMYFUNCTION("""COMPUTED_VALUE"""),"Банановый милкшейк")</f>
        <v>Банановый милкшейк</v>
      </c>
      <c r="AE1172" s="18" t="str">
        <f>IFERROR(__xludf.DUMMYFUNCTION("""COMPUTED_VALUE"""),"Микс ягод лед")</f>
        <v>Микс ягод лед</v>
      </c>
      <c r="AF1172" s="18" t="str">
        <f>IFERROR(__xludf.DUMMYFUNCTION("""COMPUTED_VALUE"""),"Брусничный морс")</f>
        <v>Брусничный морс</v>
      </c>
      <c r="AG1172" s="18" t="str">
        <f>IFERROR(__xludf.DUMMYFUNCTION("""COMPUTED_VALUE"""),"Яблочный лимонад")</f>
        <v>Яблочный лимонад</v>
      </c>
      <c r="AH1172" s="18" t="str">
        <f>IFERROR(__xludf.DUMMYFUNCTION("""COMPUTED_VALUE"""),"Лесные ягоды")</f>
        <v>Лесные ягоды</v>
      </c>
      <c r="AI1172" s="18" t="str">
        <f>IFERROR(__xludf.DUMMYFUNCTION("""COMPUTED_VALUE"""),"Смородиновый лимонад")</f>
        <v>Смородиновый лимонад</v>
      </c>
      <c r="AJ1172" s="18" t="str">
        <f>IFERROR(__xludf.DUMMYFUNCTION("""COMPUTED_VALUE"""),"Вишня лайм лед")</f>
        <v>Вишня лайм лед</v>
      </c>
      <c r="AK1172" s="18" t="str">
        <f>IFERROR(__xludf.DUMMYFUNCTION("""COMPUTED_VALUE"""),"Лист виноград мята энергетик")</f>
        <v>Лист виноград мята энергетик</v>
      </c>
      <c r="AL1172" s="18" t="str">
        <f>IFERROR(__xludf.DUMMYFUNCTION("""COMPUTED_VALUE"""),"Двойное яблоко лед")</f>
        <v>Двойное яблоко лед</v>
      </c>
      <c r="AM1172" s="18" t="str">
        <f>IFERROR(__xludf.DUMMYFUNCTION("""COMPUTED_VALUE"""),"Смородиновый холс")</f>
        <v>Смородиновый холс</v>
      </c>
      <c r="AN1172" s="18" t="str">
        <f>IFERROR(__xludf.DUMMYFUNCTION("""COMPUTED_VALUE"""),"Клубничное шампанское")</f>
        <v>Клубничное шампанское</v>
      </c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</row>
    <row r="1173">
      <c r="A1173" s="18" t="str">
        <f>IFERROR(__xludf.DUMMYFUNCTION("""COMPUTED_VALUE"""),"Ягодный микс")</f>
        <v>Ягодный микс</v>
      </c>
      <c r="B1173" s="18" t="str">
        <f>IFERROR(__xludf.DUMMYFUNCTION("""COMPUTED_VALUE"""),"Энергетик малина")</f>
        <v>Энергетик малина</v>
      </c>
      <c r="C1173" s="18" t="str">
        <f>IFERROR(__xludf.DUMMYFUNCTION("""COMPUTED_VALUE"""),"Клубника арбуз")</f>
        <v>Клубника арбуз</v>
      </c>
      <c r="D1173" s="18" t="str">
        <f>IFERROR(__xludf.DUMMYFUNCTION("""COMPUTED_VALUE"""),"Ежевика малина")</f>
        <v>Ежевика малина</v>
      </c>
      <c r="E1173" s="18" t="str">
        <f>IFERROR(__xludf.DUMMYFUNCTION("""COMPUTED_VALUE"""),"Голубая малина виноград")</f>
        <v>Голубая малина виноград</v>
      </c>
      <c r="F1173" s="18" t="str">
        <f>IFERROR(__xludf.DUMMYFUNCTION("""COMPUTED_VALUE"""),"Вишня яблоко")</f>
        <v>Вишня яблоко</v>
      </c>
      <c r="G1173" s="18" t="str">
        <f>IFERROR(__xludf.DUMMYFUNCTION("""COMPUTED_VALUE"""),"Виноград лёд")</f>
        <v>Виноград лёд</v>
      </c>
      <c r="H1173" s="18" t="str">
        <f>IFERROR(__xludf.DUMMYFUNCTION("""COMPUTED_VALUE"""),"Бабл гам")</f>
        <v>Бабл гам</v>
      </c>
      <c r="I1173" s="18" t="str">
        <f>IFERROR(__xludf.DUMMYFUNCTION("""COMPUTED_VALUE"""),"Энергетик лайм")</f>
        <v>Энергетик лайм</v>
      </c>
      <c r="J1173" s="18" t="str">
        <f>IFERROR(__xludf.DUMMYFUNCTION("""COMPUTED_VALUE"""),"Черника смородина айс")</f>
        <v>Черника смородина айс</v>
      </c>
      <c r="K1173" s="18" t="str">
        <f>IFERROR(__xludf.DUMMYFUNCTION("""COMPUTED_VALUE"""),"Мохито клубничный лёд")</f>
        <v>Мохито клубничный лёд</v>
      </c>
      <c r="L1173" s="18" t="str">
        <f>IFERROR(__xludf.DUMMYFUNCTION("""COMPUTED_VALUE"""),"Черная вишня лёд")</f>
        <v>Черная вишня лёд</v>
      </c>
      <c r="M1173" s="18" t="str">
        <f>IFERROR(__xludf.DUMMYFUNCTION("""COMPUTED_VALUE"""),"Ананас кокос лёд")</f>
        <v>Ананас кокос лёд</v>
      </c>
      <c r="N1173" s="18" t="str">
        <f>IFERROR(__xludf.DUMMYFUNCTION("""COMPUTED_VALUE"""),"Киви лёд")</f>
        <v>Киви лёд</v>
      </c>
      <c r="O1173" s="18" t="str">
        <f>IFERROR(__xludf.DUMMYFUNCTION("""COMPUTED_VALUE"""),"Кислая клюква лёд")</f>
        <v>Кислая клюква лёд</v>
      </c>
      <c r="P1173" s="18" t="str">
        <f>IFERROR(__xludf.DUMMYFUNCTION("""COMPUTED_VALUE"""),"Кислый скитлс лёд")</f>
        <v>Кислый скитлс лёд</v>
      </c>
      <c r="Q1173" s="18" t="str">
        <f>IFERROR(__xludf.DUMMYFUNCTION("""COMPUTED_VALUE"""),"Клубника черника лёд")</f>
        <v>Клубника черника лёд</v>
      </c>
      <c r="R1173" s="18" t="str">
        <f>IFERROR(__xludf.DUMMYFUNCTION("""COMPUTED_VALUE"""),"Малина смородина лёд")</f>
        <v>Малина смородина лёд</v>
      </c>
      <c r="S1173" s="18" t="str">
        <f>IFERROR(__xludf.DUMMYFUNCTION("""COMPUTED_VALUE"""),"Манго лёд")</f>
        <v>Манго лёд</v>
      </c>
      <c r="T1173" s="18" t="str">
        <f>IFERROR(__xludf.DUMMYFUNCTION("""COMPUTED_VALUE"""),"Малина вишня лёд")</f>
        <v>Малина вишня лёд</v>
      </c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</row>
    <row r="1194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</row>
    <row r="119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</row>
    <row r="1196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</row>
    <row r="1197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</row>
    <row r="1198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</row>
    <row r="1199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</row>
    <row r="1200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</row>
    <row r="1201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</row>
    <row r="1202">
      <c r="A1202" s="18" t="str">
        <f>IFERROR(__xludf.DUMMYFUNCTION("""COMPUTED_VALUE"""),"Арбуз Малина ")</f>
        <v>Арбуз Малина </v>
      </c>
      <c r="B1202" s="18" t="str">
        <f>IFERROR(__xludf.DUMMYFUNCTION("""COMPUTED_VALUE"""),"Банан Кокос ")</f>
        <v>Банан Кокос </v>
      </c>
      <c r="C1202" s="18" t="str">
        <f>IFERROR(__xludf.DUMMYFUNCTION("""COMPUTED_VALUE"""),"Барбарисовый Энергетик ")</f>
        <v>Барбарисовый Энергетик </v>
      </c>
      <c r="D1202" s="18" t="str">
        <f>IFERROR(__xludf.DUMMYFUNCTION("""COMPUTED_VALUE"""),"Виноградный Энергетик")</f>
        <v>Виноградный Энергетик</v>
      </c>
      <c r="E1202" s="18" t="str">
        <f>IFERROR(__xludf.DUMMYFUNCTION("""COMPUTED_VALUE"""),"Гранат Клубника ")</f>
        <v>Гранат Клубника </v>
      </c>
      <c r="F1202" s="18" t="str">
        <f>IFERROR(__xludf.DUMMYFUNCTION("""COMPUTED_VALUE"""),"Гранат Смородина ")</f>
        <v>Гранат Смородина </v>
      </c>
      <c r="G1202" s="18" t="str">
        <f>IFERROR(__xludf.DUMMYFUNCTION("""COMPUTED_VALUE"""),"Грейпфрутовый Швепс ")</f>
        <v>Грейпфрутовый Швепс </v>
      </c>
      <c r="H1202" s="18" t="str">
        <f>IFERROR(__xludf.DUMMYFUNCTION("""COMPUTED_VALUE"""),"Земляника Драгонфрут ")</f>
        <v>Земляника Драгонфрут </v>
      </c>
      <c r="I1202" s="18" t="str">
        <f>IFERROR(__xludf.DUMMYFUNCTION("""COMPUTED_VALUE"""),"Киви Личи ")</f>
        <v>Киви Личи </v>
      </c>
      <c r="J1202" s="18" t="str">
        <f>IFERROR(__xludf.DUMMYFUNCTION("""COMPUTED_VALUE"""),"Киви Маракуйя Гуава ")</f>
        <v>Киви Маракуйя Гуава </v>
      </c>
      <c r="K1202" s="18" t="str">
        <f>IFERROR(__xludf.DUMMYFUNCTION("""COMPUTED_VALUE"""),"Клубника Банан ")</f>
        <v>Клубника Банан </v>
      </c>
      <c r="L1202" s="18" t="str">
        <f>IFERROR(__xludf.DUMMYFUNCTION("""COMPUTED_VALUE"""),"Клубника Вишня ")</f>
        <v>Клубника Вишня </v>
      </c>
      <c r="M1202" s="18" t="str">
        <f>IFERROR(__xludf.DUMMYFUNCTION("""COMPUTED_VALUE"""),"Клубника Земляника ")</f>
        <v>Клубника Земляника </v>
      </c>
      <c r="N1202" s="18" t="str">
        <f>IFERROR(__xludf.DUMMYFUNCTION("""COMPUTED_VALUE"""),"Клубничный Мохито ")</f>
        <v>Клубничный Мохито </v>
      </c>
      <c r="O1202" s="18" t="str">
        <f>IFERROR(__xludf.DUMMYFUNCTION("""COMPUTED_VALUE"""),"Манго Грейпфрут ")</f>
        <v>Манго Грейпфрут </v>
      </c>
      <c r="P1202" s="18" t="str">
        <f>IFERROR(__xludf.DUMMYFUNCTION("""COMPUTED_VALUE"""),"Манго Персик Личи ")</f>
        <v>Манго Персик Личи </v>
      </c>
      <c r="Q1202" s="18" t="str">
        <f>IFERROR(__xludf.DUMMYFUNCTION("""COMPUTED_VALUE"""),"Персик Бабл Гам ")</f>
        <v>Персик Бабл Гам </v>
      </c>
      <c r="R1202" s="18" t="str">
        <f>IFERROR(__xludf.DUMMYFUNCTION("""COMPUTED_VALUE"""),"Садовые Ягоды ")</f>
        <v>Садовые Ягоды </v>
      </c>
      <c r="S1202" s="18" t="str">
        <f>IFERROR(__xludf.DUMMYFUNCTION("""COMPUTED_VALUE"""),"Скитлс Лимон Лайм 2")</f>
        <v>Скитлс Лимон Лайм 2</v>
      </c>
      <c r="T1202" s="18" t="str">
        <f>IFERROR(__xludf.DUMMYFUNCTION("""COMPUTED_VALUE"""),"Смородина Мармелад 1")</f>
        <v>Смородина Мармелад 1</v>
      </c>
      <c r="U1202" s="18" t="str">
        <f>IFERROR(__xludf.DUMMYFUNCTION("""COMPUTED_VALUE"""),"Темная Вишня 1")</f>
        <v>Темная Вишня 1</v>
      </c>
      <c r="V1202" s="18" t="str">
        <f>IFERROR(__xludf.DUMMYFUNCTION("""COMPUTED_VALUE"""),"Фруктовые Пластинки 1")</f>
        <v>Фруктовые Пластинки 1</v>
      </c>
      <c r="W1202" s="18" t="str">
        <f>IFERROR(__xludf.DUMMYFUNCTION("""COMPUTED_VALUE"""),"Черника Ежевика 1")</f>
        <v>Черника Ежевика 1</v>
      </c>
      <c r="X1202" s="18" t="str">
        <f>IFERROR(__xludf.DUMMYFUNCTION("""COMPUTED_VALUE"""),"Черника Малина 1")</f>
        <v>Черника Малина 1</v>
      </c>
      <c r="Y1202" s="18" t="str">
        <f>IFERROR(__xludf.DUMMYFUNCTION("""COMPUTED_VALUE"""),"Черника Мята 2")</f>
        <v>Черника Мята 2</v>
      </c>
      <c r="Z1202" s="18" t="str">
        <f>IFERROR(__xludf.DUMMYFUNCTION("""COMPUTED_VALUE"""),"Яблоко Виноград 2")</f>
        <v>Яблоко Виноград 2</v>
      </c>
      <c r="AA1202" s="18" t="str">
        <f>IFERROR(__xludf.DUMMYFUNCTION("""COMPUTED_VALUE"""),"Яблоко Малина 4")</f>
        <v>Яблоко Малина 4</v>
      </c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</row>
    <row r="1203">
      <c r="A1203" s="18" t="str">
        <f>IFERROR(__xludf.DUMMYFUNCTION("""COMPUTED_VALUE"""),"Арбуз Малина ")</f>
        <v>Арбуз Малина </v>
      </c>
      <c r="B1203" s="18" t="str">
        <f>IFERROR(__xludf.DUMMYFUNCTION("""COMPUTED_VALUE"""),"Банан Кокос ")</f>
        <v>Банан Кокос </v>
      </c>
      <c r="C1203" s="18" t="str">
        <f>IFERROR(__xludf.DUMMYFUNCTION("""COMPUTED_VALUE"""),"Барбарисовый Энергетик ")</f>
        <v>Барбарисовый Энергетик </v>
      </c>
      <c r="D1203" s="18" t="str">
        <f>IFERROR(__xludf.DUMMYFUNCTION("""COMPUTED_VALUE"""),"Виноградный Энергетик")</f>
        <v>Виноградный Энергетик</v>
      </c>
      <c r="E1203" s="18" t="str">
        <f>IFERROR(__xludf.DUMMYFUNCTION("""COMPUTED_VALUE"""),"Гранат Клубника ")</f>
        <v>Гранат Клубника </v>
      </c>
      <c r="F1203" s="18" t="str">
        <f>IFERROR(__xludf.DUMMYFUNCTION("""COMPUTED_VALUE"""),"Гранат Смородина ")</f>
        <v>Гранат Смородина </v>
      </c>
      <c r="G1203" s="18" t="str">
        <f>IFERROR(__xludf.DUMMYFUNCTION("""COMPUTED_VALUE"""),"Грейпфрутовый Швепс ")</f>
        <v>Грейпфрутовый Швепс </v>
      </c>
      <c r="H1203" s="18" t="str">
        <f>IFERROR(__xludf.DUMMYFUNCTION("""COMPUTED_VALUE"""),"Земляника Драгонфрут ")</f>
        <v>Земляника Драгонфрут </v>
      </c>
      <c r="I1203" s="18" t="str">
        <f>IFERROR(__xludf.DUMMYFUNCTION("""COMPUTED_VALUE"""),"Киви Личи ")</f>
        <v>Киви Личи </v>
      </c>
      <c r="J1203" s="18" t="str">
        <f>IFERROR(__xludf.DUMMYFUNCTION("""COMPUTED_VALUE"""),"Киви Маракуйя Гуава ")</f>
        <v>Киви Маракуйя Гуава </v>
      </c>
      <c r="K1203" s="18" t="str">
        <f>IFERROR(__xludf.DUMMYFUNCTION("""COMPUTED_VALUE"""),"Клубника Банан ")</f>
        <v>Клубника Банан </v>
      </c>
      <c r="L1203" s="18" t="str">
        <f>IFERROR(__xludf.DUMMYFUNCTION("""COMPUTED_VALUE"""),"Клубника Вишня ")</f>
        <v>Клубника Вишня </v>
      </c>
      <c r="M1203" s="18" t="str">
        <f>IFERROR(__xludf.DUMMYFUNCTION("""COMPUTED_VALUE"""),"Клубника Земляника ")</f>
        <v>Клубника Земляника </v>
      </c>
      <c r="N1203" s="18" t="str">
        <f>IFERROR(__xludf.DUMMYFUNCTION("""COMPUTED_VALUE"""),"Клубничный Мохито ")</f>
        <v>Клубничный Мохито </v>
      </c>
      <c r="O1203" s="18" t="str">
        <f>IFERROR(__xludf.DUMMYFUNCTION("""COMPUTED_VALUE"""),"Манго Грейпфрут ")</f>
        <v>Манго Грейпфрут </v>
      </c>
      <c r="P1203" s="18" t="str">
        <f>IFERROR(__xludf.DUMMYFUNCTION("""COMPUTED_VALUE"""),"Манго Персик Личи ")</f>
        <v>Манго Персик Личи </v>
      </c>
      <c r="Q1203" s="18" t="str">
        <f>IFERROR(__xludf.DUMMYFUNCTION("""COMPUTED_VALUE"""),"Персик Бабл Гам ")</f>
        <v>Персик Бабл Гам </v>
      </c>
      <c r="R1203" s="18" t="str">
        <f>IFERROR(__xludf.DUMMYFUNCTION("""COMPUTED_VALUE"""),"Садовые Ягоды ")</f>
        <v>Садовые Ягоды </v>
      </c>
      <c r="S1203" s="18" t="str">
        <f>IFERROR(__xludf.DUMMYFUNCTION("""COMPUTED_VALUE"""),"Скитлс Лимон Лайм 2")</f>
        <v>Скитлс Лимон Лайм 2</v>
      </c>
      <c r="T1203" s="18" t="str">
        <f>IFERROR(__xludf.DUMMYFUNCTION("""COMPUTED_VALUE"""),"Смородина Мармелад 1")</f>
        <v>Смородина Мармелад 1</v>
      </c>
      <c r="U1203" s="18" t="str">
        <f>IFERROR(__xludf.DUMMYFUNCTION("""COMPUTED_VALUE"""),"Темная Вишня 1")</f>
        <v>Темная Вишня 1</v>
      </c>
      <c r="V1203" s="18" t="str">
        <f>IFERROR(__xludf.DUMMYFUNCTION("""COMPUTED_VALUE"""),"Фруктовые Пластинки 1")</f>
        <v>Фруктовые Пластинки 1</v>
      </c>
      <c r="W1203" s="18" t="str">
        <f>IFERROR(__xludf.DUMMYFUNCTION("""COMPUTED_VALUE"""),"Черника Ежевика 1")</f>
        <v>Черника Ежевика 1</v>
      </c>
      <c r="X1203" s="18" t="str">
        <f>IFERROR(__xludf.DUMMYFUNCTION("""COMPUTED_VALUE"""),"Черника Малина 1")</f>
        <v>Черника Малина 1</v>
      </c>
      <c r="Y1203" s="18" t="str">
        <f>IFERROR(__xludf.DUMMYFUNCTION("""COMPUTED_VALUE"""),"Черника Мята 2")</f>
        <v>Черника Мята 2</v>
      </c>
      <c r="Z1203" s="18" t="str">
        <f>IFERROR(__xludf.DUMMYFUNCTION("""COMPUTED_VALUE"""),"Яблоко Виноград 2")</f>
        <v>Яблоко Виноград 2</v>
      </c>
      <c r="AA1203" s="18" t="str">
        <f>IFERROR(__xludf.DUMMYFUNCTION("""COMPUTED_VALUE"""),"Яблоко Малина 4")</f>
        <v>Яблоко Малина 4</v>
      </c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</row>
    <row r="1204">
      <c r="A1204" s="18" t="str">
        <f>IFERROR(__xludf.DUMMYFUNCTION("""COMPUTED_VALUE"""),"Ягодный микс")</f>
        <v>Ягодный микс</v>
      </c>
      <c r="B1204" s="18" t="str">
        <f>IFERROR(__xludf.DUMMYFUNCTION("""COMPUTED_VALUE"""),"Энергетик малина")</f>
        <v>Энергетик малина</v>
      </c>
      <c r="C1204" s="18" t="str">
        <f>IFERROR(__xludf.DUMMYFUNCTION("""COMPUTED_VALUE"""),"Клубника арбуз")</f>
        <v>Клубника арбуз</v>
      </c>
      <c r="D1204" s="18" t="str">
        <f>IFERROR(__xludf.DUMMYFUNCTION("""COMPUTED_VALUE"""),"Ежевика малина")</f>
        <v>Ежевика малина</v>
      </c>
      <c r="E1204" s="18" t="str">
        <f>IFERROR(__xludf.DUMMYFUNCTION("""COMPUTED_VALUE"""),"Голубая малина виноград")</f>
        <v>Голубая малина виноград</v>
      </c>
      <c r="F1204" s="18" t="str">
        <f>IFERROR(__xludf.DUMMYFUNCTION("""COMPUTED_VALUE"""),"Вишня яблоко")</f>
        <v>Вишня яблоко</v>
      </c>
      <c r="G1204" s="18" t="str">
        <f>IFERROR(__xludf.DUMMYFUNCTION("""COMPUTED_VALUE"""),"Виноград лёд")</f>
        <v>Виноград лёд</v>
      </c>
      <c r="H1204" s="18" t="str">
        <f>IFERROR(__xludf.DUMMYFUNCTION("""COMPUTED_VALUE"""),"Бабл гам")</f>
        <v>Бабл гам</v>
      </c>
      <c r="I1204" s="18" t="str">
        <f>IFERROR(__xludf.DUMMYFUNCTION("""COMPUTED_VALUE"""),"Энергетик лайм")</f>
        <v>Энергетик лайм</v>
      </c>
      <c r="J1204" s="18" t="str">
        <f>IFERROR(__xludf.DUMMYFUNCTION("""COMPUTED_VALUE"""),"Черника смородина айс")</f>
        <v>Черника смородина айс</v>
      </c>
      <c r="K1204" s="18" t="str">
        <f>IFERROR(__xludf.DUMMYFUNCTION("""COMPUTED_VALUE"""),"Мохито клубничный лёд")</f>
        <v>Мохито клубничный лёд</v>
      </c>
      <c r="L1204" s="18" t="str">
        <f>IFERROR(__xludf.DUMMYFUNCTION("""COMPUTED_VALUE"""),"Черная вишня лёд")</f>
        <v>Черная вишня лёд</v>
      </c>
      <c r="M1204" s="18" t="str">
        <f>IFERROR(__xludf.DUMMYFUNCTION("""COMPUTED_VALUE"""),"Ананас кокос лёд")</f>
        <v>Ананас кокос лёд</v>
      </c>
      <c r="N1204" s="18" t="str">
        <f>IFERROR(__xludf.DUMMYFUNCTION("""COMPUTED_VALUE"""),"Киви лёд")</f>
        <v>Киви лёд</v>
      </c>
      <c r="O1204" s="18" t="str">
        <f>IFERROR(__xludf.DUMMYFUNCTION("""COMPUTED_VALUE"""),"Кислая клюква лёд")</f>
        <v>Кислая клюква лёд</v>
      </c>
      <c r="P1204" s="18" t="str">
        <f>IFERROR(__xludf.DUMMYFUNCTION("""COMPUTED_VALUE"""),"Кислый скитлс лёд")</f>
        <v>Кислый скитлс лёд</v>
      </c>
      <c r="Q1204" s="18" t="str">
        <f>IFERROR(__xludf.DUMMYFUNCTION("""COMPUTED_VALUE"""),"Клубника черника лёд")</f>
        <v>Клубника черника лёд</v>
      </c>
      <c r="R1204" s="18" t="str">
        <f>IFERROR(__xludf.DUMMYFUNCTION("""COMPUTED_VALUE"""),"Малина смородина лёд")</f>
        <v>Малина смородина лёд</v>
      </c>
      <c r="S1204" s="18" t="str">
        <f>IFERROR(__xludf.DUMMYFUNCTION("""COMPUTED_VALUE"""),"Манго лёд")</f>
        <v>Манго лёд</v>
      </c>
      <c r="T1204" s="18" t="str">
        <f>IFERROR(__xludf.DUMMYFUNCTION("""COMPUTED_VALUE"""),"Малина вишня лёд")</f>
        <v>Малина вишня лёд</v>
      </c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</row>
    <row r="1205">
      <c r="A1205" s="18" t="str">
        <f>IFERROR(__xludf.DUMMYFUNCTION("""COMPUTED_VALUE"""),"Ягодный микс")</f>
        <v>Ягодный микс</v>
      </c>
      <c r="B1205" s="18" t="str">
        <f>IFERROR(__xludf.DUMMYFUNCTION("""COMPUTED_VALUE"""),"Энергетик малина")</f>
        <v>Энергетик малина</v>
      </c>
      <c r="C1205" s="18" t="str">
        <f>IFERROR(__xludf.DUMMYFUNCTION("""COMPUTED_VALUE"""),"Клубника арбуз")</f>
        <v>Клубника арбуз</v>
      </c>
      <c r="D1205" s="18" t="str">
        <f>IFERROR(__xludf.DUMMYFUNCTION("""COMPUTED_VALUE"""),"Ежевика малина")</f>
        <v>Ежевика малина</v>
      </c>
      <c r="E1205" s="18" t="str">
        <f>IFERROR(__xludf.DUMMYFUNCTION("""COMPUTED_VALUE"""),"Голубая малина виноград")</f>
        <v>Голубая малина виноград</v>
      </c>
      <c r="F1205" s="18" t="str">
        <f>IFERROR(__xludf.DUMMYFUNCTION("""COMPUTED_VALUE"""),"Вишня яблоко")</f>
        <v>Вишня яблоко</v>
      </c>
      <c r="G1205" s="18" t="str">
        <f>IFERROR(__xludf.DUMMYFUNCTION("""COMPUTED_VALUE"""),"Виноград лёд")</f>
        <v>Виноград лёд</v>
      </c>
      <c r="H1205" s="18" t="str">
        <f>IFERROR(__xludf.DUMMYFUNCTION("""COMPUTED_VALUE"""),"Бабл гам")</f>
        <v>Бабл гам</v>
      </c>
      <c r="I1205" s="18" t="str">
        <f>IFERROR(__xludf.DUMMYFUNCTION("""COMPUTED_VALUE"""),"Энергетик лайм")</f>
        <v>Энергетик лайм</v>
      </c>
      <c r="J1205" s="18" t="str">
        <f>IFERROR(__xludf.DUMMYFUNCTION("""COMPUTED_VALUE"""),"Черника смородина айс")</f>
        <v>Черника смородина айс</v>
      </c>
      <c r="K1205" s="18" t="str">
        <f>IFERROR(__xludf.DUMMYFUNCTION("""COMPUTED_VALUE"""),"Мохито клубничный лёд")</f>
        <v>Мохито клубничный лёд</v>
      </c>
      <c r="L1205" s="18" t="str">
        <f>IFERROR(__xludf.DUMMYFUNCTION("""COMPUTED_VALUE"""),"Черная вишня лёд")</f>
        <v>Черная вишня лёд</v>
      </c>
      <c r="M1205" s="18" t="str">
        <f>IFERROR(__xludf.DUMMYFUNCTION("""COMPUTED_VALUE"""),"Ананас кокос лёд")</f>
        <v>Ананас кокос лёд</v>
      </c>
      <c r="N1205" s="18" t="str">
        <f>IFERROR(__xludf.DUMMYFUNCTION("""COMPUTED_VALUE"""),"Киви лёд")</f>
        <v>Киви лёд</v>
      </c>
      <c r="O1205" s="18" t="str">
        <f>IFERROR(__xludf.DUMMYFUNCTION("""COMPUTED_VALUE"""),"Кислая клюква лёд")</f>
        <v>Кислая клюква лёд</v>
      </c>
      <c r="P1205" s="18" t="str">
        <f>IFERROR(__xludf.DUMMYFUNCTION("""COMPUTED_VALUE"""),"Кислый скитлс лёд")</f>
        <v>Кислый скитлс лёд</v>
      </c>
      <c r="Q1205" s="18" t="str">
        <f>IFERROR(__xludf.DUMMYFUNCTION("""COMPUTED_VALUE"""),"Клубника черника лёд")</f>
        <v>Клубника черника лёд</v>
      </c>
      <c r="R1205" s="18" t="str">
        <f>IFERROR(__xludf.DUMMYFUNCTION("""COMPUTED_VALUE"""),"Малина смородина лёд")</f>
        <v>Малина смородина лёд</v>
      </c>
      <c r="S1205" s="18" t="str">
        <f>IFERROR(__xludf.DUMMYFUNCTION("""COMPUTED_VALUE"""),"Манго лёд")</f>
        <v>Манго лёд</v>
      </c>
      <c r="T1205" s="18" t="str">
        <f>IFERROR(__xludf.DUMMYFUNCTION("""COMPUTED_VALUE"""),"Малина вишня лёд")</f>
        <v>Малина вишня лёд</v>
      </c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</row>
    <row r="1206">
      <c r="A1206" s="18" t="str">
        <f>IFERROR(__xludf.DUMMYFUNCTION("""COMPUTED_VALUE"""),"Малина вишня лёд")</f>
        <v>Малина вишня лёд</v>
      </c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</row>
    <row r="1207">
      <c r="A1207" s="18" t="str">
        <f>IFERROR(__xludf.DUMMYFUNCTION("""COMPUTED_VALUE"""),"Маракуйя с тропическими нотками")</f>
        <v>Маракуйя с тропическими нотками</v>
      </c>
      <c r="B1207" s="18" t="str">
        <f>IFERROR(__xludf.DUMMYFUNCTION("""COMPUTED_VALUE"""),"Арбузный милкшейк")</f>
        <v>Арбузный милкшейк</v>
      </c>
      <c r="C1207" s="18" t="str">
        <f>IFERROR(__xludf.DUMMYFUNCTION("""COMPUTED_VALUE"""),"Конфеты со вкусом винограда")</f>
        <v>Конфеты со вкусом винограда</v>
      </c>
      <c r="D1207" s="18" t="str">
        <f>IFERROR(__xludf.DUMMYFUNCTION("""COMPUTED_VALUE"""),"Манго с апельсином и послевкусием гуавы")</f>
        <v>Манго с апельсином и послевкусием гуавы</v>
      </c>
      <c r="E1207" s="18" t="str">
        <f>IFERROR(__xludf.DUMMYFUNCTION("""COMPUTED_VALUE"""),"Холодное сочетание мяты и конфет холс")</f>
        <v>Холодное сочетание мяты и конфет холс</v>
      </c>
      <c r="F1207" s="18" t="str">
        <f>IFERROR(__xludf.DUMMYFUNCTION("""COMPUTED_VALUE"""),"Яблочные мармеладные червячки")</f>
        <v>Яблочные мармеладные червячки</v>
      </c>
      <c r="G120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207" s="18" t="str">
        <f>IFERROR(__xludf.DUMMYFUNCTION("""COMPUTED_VALUE"""),"Лимон лайм")</f>
        <v>Лимон лайм</v>
      </c>
      <c r="I1207" s="18" t="str">
        <f>IFERROR(__xludf.DUMMYFUNCTION("""COMPUTED_VALUE"""),"Классика энергетика с кислой малиной")</f>
        <v>Классика энергетика с кислой малиной</v>
      </c>
      <c r="J1207" s="18" t="str">
        <f>IFERROR(__xludf.DUMMYFUNCTION("""COMPUTED_VALUE"""),"Зеленое манго и смородина")</f>
        <v>Зеленое манго и смородина</v>
      </c>
      <c r="K1207" s="18" t="str">
        <f>IFERROR(__xludf.DUMMYFUNCTION("""COMPUTED_VALUE"""),"Дуэт лемонграсса и сладкой малины")</f>
        <v>Дуэт лемонграсса и сладкой малины</v>
      </c>
      <c r="L1207" s="18" t="str">
        <f>IFERROR(__xludf.DUMMYFUNCTION("""COMPUTED_VALUE"""),"Сладкий мармелад из черной смородины")</f>
        <v>Сладкий мармелад из черной смородины</v>
      </c>
      <c r="M1207" s="18" t="str">
        <f>IFERROR(__xludf.DUMMYFUNCTION("""COMPUTED_VALUE"""),"Вишня кола")</f>
        <v>Вишня кола</v>
      </c>
      <c r="N1207" s="18" t="str">
        <f>IFERROR(__xludf.DUMMYFUNCTION("""COMPUTED_VALUE"""),"Малина с кокосом")</f>
        <v>Малина с кокосом</v>
      </c>
      <c r="O1207" s="18" t="str">
        <f>IFERROR(__xludf.DUMMYFUNCTION("""COMPUTED_VALUE"""),"Сладкие конфеты СКИТЛЗ и смородина")</f>
        <v>Сладкие конфеты СКИТЛЗ и смородина</v>
      </c>
      <c r="P1207" s="18" t="str">
        <f>IFERROR(__xludf.DUMMYFUNCTION("""COMPUTED_VALUE"""),"Ежевичный лимонад")</f>
        <v>Ежевичный лимонад</v>
      </c>
      <c r="Q1207" s="18" t="str">
        <f>IFERROR(__xludf.DUMMYFUNCTION("""COMPUTED_VALUE"""),"Дыня кокос")</f>
        <v>Дыня кокос</v>
      </c>
      <c r="R1207" s="18" t="str">
        <f>IFERROR(__xludf.DUMMYFUNCTION("""COMPUTED_VALUE"""),"Земляничный бабл гам")</f>
        <v>Земляничный бабл гам</v>
      </c>
      <c r="S1207" s="18" t="str">
        <f>IFERROR(__xludf.DUMMYFUNCTION("""COMPUTED_VALUE"""),"Лимонные леденцы")</f>
        <v>Лимонные леденцы</v>
      </c>
      <c r="T1207" s="18" t="str">
        <f>IFERROR(__xludf.DUMMYFUNCTION("""COMPUTED_VALUE"""),"Экзотический фрукты")</f>
        <v>Экзотический фрукты</v>
      </c>
      <c r="U1207" s="18" t="str">
        <f>IFERROR(__xludf.DUMMYFUNCTION("""COMPUTED_VALUE"""),"Личи виноград мята")</f>
        <v>Личи виноград мята</v>
      </c>
      <c r="V1207" s="18" t="str">
        <f>IFERROR(__xludf.DUMMYFUNCTION("""COMPUTED_VALUE"""),"Черника малина мята")</f>
        <v>Черника малина мята</v>
      </c>
      <c r="W1207" s="18" t="str">
        <f>IFERROR(__xludf.DUMMYFUNCTION("""COMPUTED_VALUE"""),"Абрикосовый йогурт")</f>
        <v>Абрикосовый йогурт</v>
      </c>
      <c r="X1207" s="18" t="str">
        <f>IFERROR(__xludf.DUMMYFUNCTION("""COMPUTED_VALUE"""),"Арбуз лед")</f>
        <v>Арбуз лед</v>
      </c>
      <c r="Y1207" s="18" t="str">
        <f>IFERROR(__xludf.DUMMYFUNCTION("""COMPUTED_VALUE"""),"Банан клубника лед")</f>
        <v>Банан клубника лед</v>
      </c>
      <c r="Z1207" s="18" t="str">
        <f>IFERROR(__xludf.DUMMYFUNCTION("""COMPUTED_VALUE"""),"Арбузное мороженное")</f>
        <v>Арбузное мороженное</v>
      </c>
      <c r="AA1207" s="18" t="str">
        <f>IFERROR(__xludf.DUMMYFUNCTION("""COMPUTED_VALUE"""),"Клубника малина жвачка")</f>
        <v>Клубника малина жвачка</v>
      </c>
      <c r="AB1207" s="18" t="str">
        <f>IFERROR(__xludf.DUMMYFUNCTION("""COMPUTED_VALUE"""),"Клубничное мороженное")</f>
        <v>Клубничное мороженное</v>
      </c>
      <c r="AC1207" s="18" t="str">
        <f>IFERROR(__xludf.DUMMYFUNCTION("""COMPUTED_VALUE"""),"Кола сода лед")</f>
        <v>Кола сода лед</v>
      </c>
      <c r="AD1207" s="18" t="str">
        <f>IFERROR(__xludf.DUMMYFUNCTION("""COMPUTED_VALUE"""),"Банановый милкшейк")</f>
        <v>Банановый милкшейк</v>
      </c>
      <c r="AE1207" s="18" t="str">
        <f>IFERROR(__xludf.DUMMYFUNCTION("""COMPUTED_VALUE"""),"Микс ягод лед")</f>
        <v>Микс ягод лед</v>
      </c>
      <c r="AF1207" s="18" t="str">
        <f>IFERROR(__xludf.DUMMYFUNCTION("""COMPUTED_VALUE"""),"Брусничный морс")</f>
        <v>Брусничный морс</v>
      </c>
      <c r="AG1207" s="18" t="str">
        <f>IFERROR(__xludf.DUMMYFUNCTION("""COMPUTED_VALUE"""),"Яблочный лимонад")</f>
        <v>Яблочный лимонад</v>
      </c>
      <c r="AH1207" s="18" t="str">
        <f>IFERROR(__xludf.DUMMYFUNCTION("""COMPUTED_VALUE"""),"Лесные ягоды")</f>
        <v>Лесные ягоды</v>
      </c>
      <c r="AI1207" s="18" t="str">
        <f>IFERROR(__xludf.DUMMYFUNCTION("""COMPUTED_VALUE"""),"Смородиновый лимонад")</f>
        <v>Смородиновый лимонад</v>
      </c>
      <c r="AJ1207" s="18" t="str">
        <f>IFERROR(__xludf.DUMMYFUNCTION("""COMPUTED_VALUE"""),"Вишня лайм лед")</f>
        <v>Вишня лайм лед</v>
      </c>
      <c r="AK1207" s="18" t="str">
        <f>IFERROR(__xludf.DUMMYFUNCTION("""COMPUTED_VALUE"""),"Лист виноград мята энергетик")</f>
        <v>Лист виноград мята энергетик</v>
      </c>
      <c r="AL1207" s="18" t="str">
        <f>IFERROR(__xludf.DUMMYFUNCTION("""COMPUTED_VALUE"""),"Двойное яблоко лед")</f>
        <v>Двойное яблоко лед</v>
      </c>
      <c r="AM1207" s="18" t="str">
        <f>IFERROR(__xludf.DUMMYFUNCTION("""COMPUTED_VALUE"""),"Смородиновый холс")</f>
        <v>Смородиновый холс</v>
      </c>
      <c r="AN1207" s="18" t="str">
        <f>IFERROR(__xludf.DUMMYFUNCTION("""COMPUTED_VALUE"""),"Клубничное шампанское")</f>
        <v>Клубничное шампанское</v>
      </c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</row>
    <row r="1208">
      <c r="A1208" s="18" t="str">
        <f>IFERROR(__xludf.DUMMYFUNCTION("""COMPUTED_VALUE"""),"Ягодный микс")</f>
        <v>Ягодный микс</v>
      </c>
      <c r="B1208" s="18" t="str">
        <f>IFERROR(__xludf.DUMMYFUNCTION("""COMPUTED_VALUE"""),"Энергетик малина")</f>
        <v>Энергетик малина</v>
      </c>
      <c r="C1208" s="18" t="str">
        <f>IFERROR(__xludf.DUMMYFUNCTION("""COMPUTED_VALUE"""),"Клубника арбуз")</f>
        <v>Клубника арбуз</v>
      </c>
      <c r="D1208" s="18" t="str">
        <f>IFERROR(__xludf.DUMMYFUNCTION("""COMPUTED_VALUE"""),"Ежевика малина")</f>
        <v>Ежевика малина</v>
      </c>
      <c r="E1208" s="18" t="str">
        <f>IFERROR(__xludf.DUMMYFUNCTION("""COMPUTED_VALUE"""),"Голубая малина виноград")</f>
        <v>Голубая малина виноград</v>
      </c>
      <c r="F1208" s="18" t="str">
        <f>IFERROR(__xludf.DUMMYFUNCTION("""COMPUTED_VALUE"""),"Вишня яблоко")</f>
        <v>Вишня яблоко</v>
      </c>
      <c r="G1208" s="18" t="str">
        <f>IFERROR(__xludf.DUMMYFUNCTION("""COMPUTED_VALUE"""),"Виноград лёд")</f>
        <v>Виноград лёд</v>
      </c>
      <c r="H1208" s="18" t="str">
        <f>IFERROR(__xludf.DUMMYFUNCTION("""COMPUTED_VALUE"""),"Бабл гам")</f>
        <v>Бабл гам</v>
      </c>
      <c r="I1208" s="18" t="str">
        <f>IFERROR(__xludf.DUMMYFUNCTION("""COMPUTED_VALUE"""),"Энергетик лайм")</f>
        <v>Энергетик лайм</v>
      </c>
      <c r="J1208" s="18" t="str">
        <f>IFERROR(__xludf.DUMMYFUNCTION("""COMPUTED_VALUE"""),"Черника смородина айс")</f>
        <v>Черника смородина айс</v>
      </c>
      <c r="K1208" s="18" t="str">
        <f>IFERROR(__xludf.DUMMYFUNCTION("""COMPUTED_VALUE"""),"Мохито клубничный лёд")</f>
        <v>Мохито клубничный лёд</v>
      </c>
      <c r="L1208" s="18" t="str">
        <f>IFERROR(__xludf.DUMMYFUNCTION("""COMPUTED_VALUE"""),"Черная вишня лёд")</f>
        <v>Черная вишня лёд</v>
      </c>
      <c r="M1208" s="18" t="str">
        <f>IFERROR(__xludf.DUMMYFUNCTION("""COMPUTED_VALUE"""),"Ананас кокос лёд")</f>
        <v>Ананас кокос лёд</v>
      </c>
      <c r="N1208" s="18" t="str">
        <f>IFERROR(__xludf.DUMMYFUNCTION("""COMPUTED_VALUE"""),"Киви лёд")</f>
        <v>Киви лёд</v>
      </c>
      <c r="O1208" s="18" t="str">
        <f>IFERROR(__xludf.DUMMYFUNCTION("""COMPUTED_VALUE"""),"Кислая клюква лёд")</f>
        <v>Кислая клюква лёд</v>
      </c>
      <c r="P1208" s="18" t="str">
        <f>IFERROR(__xludf.DUMMYFUNCTION("""COMPUTED_VALUE"""),"Кислый скитлс лёд")</f>
        <v>Кислый скитлс лёд</v>
      </c>
      <c r="Q1208" s="18" t="str">
        <f>IFERROR(__xludf.DUMMYFUNCTION("""COMPUTED_VALUE"""),"Клубника черника лёд")</f>
        <v>Клубника черника лёд</v>
      </c>
      <c r="R1208" s="18" t="str">
        <f>IFERROR(__xludf.DUMMYFUNCTION("""COMPUTED_VALUE"""),"Малина смородина лёд")</f>
        <v>Малина смородина лёд</v>
      </c>
      <c r="S1208" s="18" t="str">
        <f>IFERROR(__xludf.DUMMYFUNCTION("""COMPUTED_VALUE"""),"Манго лёд")</f>
        <v>Манго лёд</v>
      </c>
      <c r="T1208" s="18" t="str">
        <f>IFERROR(__xludf.DUMMYFUNCTION("""COMPUTED_VALUE"""),"Малина вишня лёд")</f>
        <v>Малина вишня лёд</v>
      </c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</row>
    <row r="1209">
      <c r="A1209" s="18" t="str">
        <f>IFERROR(__xludf.DUMMYFUNCTION("""COMPUTED_VALUE"""),"Арбуз Малина ")</f>
        <v>Арбуз Малина </v>
      </c>
      <c r="B1209" s="18" t="str">
        <f>IFERROR(__xludf.DUMMYFUNCTION("""COMPUTED_VALUE"""),"Банан Кокос ")</f>
        <v>Банан Кокос </v>
      </c>
      <c r="C1209" s="18" t="str">
        <f>IFERROR(__xludf.DUMMYFUNCTION("""COMPUTED_VALUE"""),"Барбарисовый Энергетик ")</f>
        <v>Барбарисовый Энергетик </v>
      </c>
      <c r="D1209" s="18" t="str">
        <f>IFERROR(__xludf.DUMMYFUNCTION("""COMPUTED_VALUE"""),"Виноградный Энергетик")</f>
        <v>Виноградный Энергетик</v>
      </c>
      <c r="E1209" s="18" t="str">
        <f>IFERROR(__xludf.DUMMYFUNCTION("""COMPUTED_VALUE"""),"Гранат Клубника ")</f>
        <v>Гранат Клубника </v>
      </c>
      <c r="F1209" s="18" t="str">
        <f>IFERROR(__xludf.DUMMYFUNCTION("""COMPUTED_VALUE"""),"Гранат Смородина ")</f>
        <v>Гранат Смородина </v>
      </c>
      <c r="G1209" s="18" t="str">
        <f>IFERROR(__xludf.DUMMYFUNCTION("""COMPUTED_VALUE"""),"Грейпфрутовый Швепс ")</f>
        <v>Грейпфрутовый Швепс </v>
      </c>
      <c r="H1209" s="18" t="str">
        <f>IFERROR(__xludf.DUMMYFUNCTION("""COMPUTED_VALUE"""),"Земляника Драгонфрут ")</f>
        <v>Земляника Драгонфрут </v>
      </c>
      <c r="I1209" s="18" t="str">
        <f>IFERROR(__xludf.DUMMYFUNCTION("""COMPUTED_VALUE"""),"Киви Личи ")</f>
        <v>Киви Личи </v>
      </c>
      <c r="J1209" s="18" t="str">
        <f>IFERROR(__xludf.DUMMYFUNCTION("""COMPUTED_VALUE"""),"Киви Маракуйя Гуава ")</f>
        <v>Киви Маракуйя Гуава </v>
      </c>
      <c r="K1209" s="18" t="str">
        <f>IFERROR(__xludf.DUMMYFUNCTION("""COMPUTED_VALUE"""),"Клубника Банан ")</f>
        <v>Клубника Банан </v>
      </c>
      <c r="L1209" s="18" t="str">
        <f>IFERROR(__xludf.DUMMYFUNCTION("""COMPUTED_VALUE"""),"Клубника Вишня ")</f>
        <v>Клубника Вишня </v>
      </c>
      <c r="M1209" s="18" t="str">
        <f>IFERROR(__xludf.DUMMYFUNCTION("""COMPUTED_VALUE"""),"Клубника Земляника ")</f>
        <v>Клубника Земляника </v>
      </c>
      <c r="N1209" s="18" t="str">
        <f>IFERROR(__xludf.DUMMYFUNCTION("""COMPUTED_VALUE"""),"Клубничный Мохито ")</f>
        <v>Клубничный Мохито </v>
      </c>
      <c r="O1209" s="18" t="str">
        <f>IFERROR(__xludf.DUMMYFUNCTION("""COMPUTED_VALUE"""),"Манго Грейпфрут ")</f>
        <v>Манго Грейпфрут </v>
      </c>
      <c r="P1209" s="18" t="str">
        <f>IFERROR(__xludf.DUMMYFUNCTION("""COMPUTED_VALUE"""),"Манго Персик Личи ")</f>
        <v>Манго Персик Личи </v>
      </c>
      <c r="Q1209" s="18" t="str">
        <f>IFERROR(__xludf.DUMMYFUNCTION("""COMPUTED_VALUE"""),"Персик Бабл Гам ")</f>
        <v>Персик Бабл Гам </v>
      </c>
      <c r="R1209" s="18" t="str">
        <f>IFERROR(__xludf.DUMMYFUNCTION("""COMPUTED_VALUE"""),"Садовые Ягоды ")</f>
        <v>Садовые Ягоды </v>
      </c>
      <c r="S1209" s="18" t="str">
        <f>IFERROR(__xludf.DUMMYFUNCTION("""COMPUTED_VALUE"""),"Скитлс Лимон Лайм 2")</f>
        <v>Скитлс Лимон Лайм 2</v>
      </c>
      <c r="T1209" s="18" t="str">
        <f>IFERROR(__xludf.DUMMYFUNCTION("""COMPUTED_VALUE"""),"Смородина Мармелад 1")</f>
        <v>Смородина Мармелад 1</v>
      </c>
      <c r="U1209" s="18" t="str">
        <f>IFERROR(__xludf.DUMMYFUNCTION("""COMPUTED_VALUE"""),"Темная Вишня 1")</f>
        <v>Темная Вишня 1</v>
      </c>
      <c r="V1209" s="18" t="str">
        <f>IFERROR(__xludf.DUMMYFUNCTION("""COMPUTED_VALUE"""),"Фруктовые Пластинки 1")</f>
        <v>Фруктовые Пластинки 1</v>
      </c>
      <c r="W1209" s="18" t="str">
        <f>IFERROR(__xludf.DUMMYFUNCTION("""COMPUTED_VALUE"""),"Черника Ежевика 1")</f>
        <v>Черника Ежевика 1</v>
      </c>
      <c r="X1209" s="18" t="str">
        <f>IFERROR(__xludf.DUMMYFUNCTION("""COMPUTED_VALUE"""),"Черника Малина 1")</f>
        <v>Черника Малина 1</v>
      </c>
      <c r="Y1209" s="18" t="str">
        <f>IFERROR(__xludf.DUMMYFUNCTION("""COMPUTED_VALUE"""),"Черника Мята 2")</f>
        <v>Черника Мята 2</v>
      </c>
      <c r="Z1209" s="18" t="str">
        <f>IFERROR(__xludf.DUMMYFUNCTION("""COMPUTED_VALUE"""),"Яблоко Виноград 2")</f>
        <v>Яблоко Виноград 2</v>
      </c>
      <c r="AA1209" s="18" t="str">
        <f>IFERROR(__xludf.DUMMYFUNCTION("""COMPUTED_VALUE"""),"Яблоко Малина 4")</f>
        <v>Яблоко Малина 4</v>
      </c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</row>
    <row r="1210">
      <c r="A1210" s="18" t="str">
        <f>IFERROR(__xludf.DUMMYFUNCTION("""COMPUTED_VALUE"""),"Арбуз Малина ")</f>
        <v>Арбуз Малина </v>
      </c>
      <c r="B1210" s="18" t="str">
        <f>IFERROR(__xludf.DUMMYFUNCTION("""COMPUTED_VALUE"""),"Банан Кокос ")</f>
        <v>Банан Кокос </v>
      </c>
      <c r="C1210" s="18" t="str">
        <f>IFERROR(__xludf.DUMMYFUNCTION("""COMPUTED_VALUE"""),"Барбарисовый Энергетик ")</f>
        <v>Барбарисовый Энергетик </v>
      </c>
      <c r="D1210" s="18" t="str">
        <f>IFERROR(__xludf.DUMMYFUNCTION("""COMPUTED_VALUE"""),"Виноградный Энергетик")</f>
        <v>Виноградный Энергетик</v>
      </c>
      <c r="E1210" s="18" t="str">
        <f>IFERROR(__xludf.DUMMYFUNCTION("""COMPUTED_VALUE"""),"Гранат Клубника ")</f>
        <v>Гранат Клубника </v>
      </c>
      <c r="F1210" s="18" t="str">
        <f>IFERROR(__xludf.DUMMYFUNCTION("""COMPUTED_VALUE"""),"Гранат Смородина ")</f>
        <v>Гранат Смородина </v>
      </c>
      <c r="G1210" s="18" t="str">
        <f>IFERROR(__xludf.DUMMYFUNCTION("""COMPUTED_VALUE"""),"Грейпфрутовый Швепс ")</f>
        <v>Грейпфрутовый Швепс </v>
      </c>
      <c r="H1210" s="18" t="str">
        <f>IFERROR(__xludf.DUMMYFUNCTION("""COMPUTED_VALUE"""),"Земляника Драгонфрут ")</f>
        <v>Земляника Драгонфрут </v>
      </c>
      <c r="I1210" s="18" t="str">
        <f>IFERROR(__xludf.DUMMYFUNCTION("""COMPUTED_VALUE"""),"Киви Личи ")</f>
        <v>Киви Личи </v>
      </c>
      <c r="J1210" s="18" t="str">
        <f>IFERROR(__xludf.DUMMYFUNCTION("""COMPUTED_VALUE"""),"Киви Маракуйя Гуава ")</f>
        <v>Киви Маракуйя Гуава </v>
      </c>
      <c r="K1210" s="18" t="str">
        <f>IFERROR(__xludf.DUMMYFUNCTION("""COMPUTED_VALUE"""),"Клубника Банан ")</f>
        <v>Клубника Банан </v>
      </c>
      <c r="L1210" s="18" t="str">
        <f>IFERROR(__xludf.DUMMYFUNCTION("""COMPUTED_VALUE"""),"Клубника Вишня ")</f>
        <v>Клубника Вишня </v>
      </c>
      <c r="M1210" s="18" t="str">
        <f>IFERROR(__xludf.DUMMYFUNCTION("""COMPUTED_VALUE"""),"Клубника Земляника ")</f>
        <v>Клубника Земляника </v>
      </c>
      <c r="N1210" s="18" t="str">
        <f>IFERROR(__xludf.DUMMYFUNCTION("""COMPUTED_VALUE"""),"Клубничный Мохито ")</f>
        <v>Клубничный Мохито </v>
      </c>
      <c r="O1210" s="18" t="str">
        <f>IFERROR(__xludf.DUMMYFUNCTION("""COMPUTED_VALUE"""),"Манго Грейпфрут ")</f>
        <v>Манго Грейпфрут </v>
      </c>
      <c r="P1210" s="18" t="str">
        <f>IFERROR(__xludf.DUMMYFUNCTION("""COMPUTED_VALUE"""),"Манго Персик Личи ")</f>
        <v>Манго Персик Личи </v>
      </c>
      <c r="Q1210" s="18" t="str">
        <f>IFERROR(__xludf.DUMMYFUNCTION("""COMPUTED_VALUE"""),"Персик Бабл Гам ")</f>
        <v>Персик Бабл Гам </v>
      </c>
      <c r="R1210" s="18" t="str">
        <f>IFERROR(__xludf.DUMMYFUNCTION("""COMPUTED_VALUE"""),"Садовые Ягоды ")</f>
        <v>Садовые Ягоды </v>
      </c>
      <c r="S1210" s="18" t="str">
        <f>IFERROR(__xludf.DUMMYFUNCTION("""COMPUTED_VALUE"""),"Скитлс Лимон Лайм 2")</f>
        <v>Скитлс Лимон Лайм 2</v>
      </c>
      <c r="T1210" s="18" t="str">
        <f>IFERROR(__xludf.DUMMYFUNCTION("""COMPUTED_VALUE"""),"Смородина Мармелад 1")</f>
        <v>Смородина Мармелад 1</v>
      </c>
      <c r="U1210" s="18" t="str">
        <f>IFERROR(__xludf.DUMMYFUNCTION("""COMPUTED_VALUE"""),"Темная Вишня 1")</f>
        <v>Темная Вишня 1</v>
      </c>
      <c r="V1210" s="18" t="str">
        <f>IFERROR(__xludf.DUMMYFUNCTION("""COMPUTED_VALUE"""),"Фруктовые Пластинки 1")</f>
        <v>Фруктовые Пластинки 1</v>
      </c>
      <c r="W1210" s="18" t="str">
        <f>IFERROR(__xludf.DUMMYFUNCTION("""COMPUTED_VALUE"""),"Черника Ежевика 1")</f>
        <v>Черника Ежевика 1</v>
      </c>
      <c r="X1210" s="18" t="str">
        <f>IFERROR(__xludf.DUMMYFUNCTION("""COMPUTED_VALUE"""),"Черника Малина 1")</f>
        <v>Черника Малина 1</v>
      </c>
      <c r="Y1210" s="18" t="str">
        <f>IFERROR(__xludf.DUMMYFUNCTION("""COMPUTED_VALUE"""),"Черника Мята 2")</f>
        <v>Черника Мята 2</v>
      </c>
      <c r="Z1210" s="18" t="str">
        <f>IFERROR(__xludf.DUMMYFUNCTION("""COMPUTED_VALUE"""),"Яблоко Виноград 2")</f>
        <v>Яблоко Виноград 2</v>
      </c>
      <c r="AA1210" s="18" t="str">
        <f>IFERROR(__xludf.DUMMYFUNCTION("""COMPUTED_VALUE"""),"Яблоко Малина 4")</f>
        <v>Яблоко Малина 4</v>
      </c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</row>
    <row r="1211">
      <c r="A1211" s="18" t="str">
        <f>IFERROR(__xludf.DUMMYFUNCTION("""COMPUTED_VALUE"""),"Арбуз Малина ")</f>
        <v>Арбуз Малина </v>
      </c>
      <c r="B1211" s="18" t="str">
        <f>IFERROR(__xludf.DUMMYFUNCTION("""COMPUTED_VALUE"""),"Банан Кокос ")</f>
        <v>Банан Кокос </v>
      </c>
      <c r="C1211" s="18" t="str">
        <f>IFERROR(__xludf.DUMMYFUNCTION("""COMPUTED_VALUE"""),"Барбарисовый Энергетик ")</f>
        <v>Барбарисовый Энергетик </v>
      </c>
      <c r="D1211" s="18" t="str">
        <f>IFERROR(__xludf.DUMMYFUNCTION("""COMPUTED_VALUE"""),"Виноградный Энергетик")</f>
        <v>Виноградный Энергетик</v>
      </c>
      <c r="E1211" s="18" t="str">
        <f>IFERROR(__xludf.DUMMYFUNCTION("""COMPUTED_VALUE"""),"Гранат Клубника ")</f>
        <v>Гранат Клубника </v>
      </c>
      <c r="F1211" s="18" t="str">
        <f>IFERROR(__xludf.DUMMYFUNCTION("""COMPUTED_VALUE"""),"Гранат Смородина ")</f>
        <v>Гранат Смородина </v>
      </c>
      <c r="G1211" s="18" t="str">
        <f>IFERROR(__xludf.DUMMYFUNCTION("""COMPUTED_VALUE"""),"Грейпфрутовый Швепс ")</f>
        <v>Грейпфрутовый Швепс </v>
      </c>
      <c r="H1211" s="18" t="str">
        <f>IFERROR(__xludf.DUMMYFUNCTION("""COMPUTED_VALUE"""),"Земляника Драгонфрут ")</f>
        <v>Земляника Драгонфрут </v>
      </c>
      <c r="I1211" s="18" t="str">
        <f>IFERROR(__xludf.DUMMYFUNCTION("""COMPUTED_VALUE"""),"Киви Личи ")</f>
        <v>Киви Личи </v>
      </c>
      <c r="J1211" s="18" t="str">
        <f>IFERROR(__xludf.DUMMYFUNCTION("""COMPUTED_VALUE"""),"Киви Маракуйя Гуава ")</f>
        <v>Киви Маракуйя Гуава </v>
      </c>
      <c r="K1211" s="18" t="str">
        <f>IFERROR(__xludf.DUMMYFUNCTION("""COMPUTED_VALUE"""),"Клубника Банан ")</f>
        <v>Клубника Банан </v>
      </c>
      <c r="L1211" s="18" t="str">
        <f>IFERROR(__xludf.DUMMYFUNCTION("""COMPUTED_VALUE"""),"Клубника Вишня ")</f>
        <v>Клубника Вишня </v>
      </c>
      <c r="M1211" s="18" t="str">
        <f>IFERROR(__xludf.DUMMYFUNCTION("""COMPUTED_VALUE"""),"Клубника Земляника ")</f>
        <v>Клубника Земляника </v>
      </c>
      <c r="N1211" s="18" t="str">
        <f>IFERROR(__xludf.DUMMYFUNCTION("""COMPUTED_VALUE"""),"Клубничный Мохито ")</f>
        <v>Клубничный Мохито </v>
      </c>
      <c r="O1211" s="18" t="str">
        <f>IFERROR(__xludf.DUMMYFUNCTION("""COMPUTED_VALUE"""),"Манго Грейпфрут ")</f>
        <v>Манго Грейпфрут </v>
      </c>
      <c r="P1211" s="18" t="str">
        <f>IFERROR(__xludf.DUMMYFUNCTION("""COMPUTED_VALUE"""),"Манго Персик Личи ")</f>
        <v>Манго Персик Личи </v>
      </c>
      <c r="Q1211" s="18" t="str">
        <f>IFERROR(__xludf.DUMMYFUNCTION("""COMPUTED_VALUE"""),"Персик Бабл Гам ")</f>
        <v>Персик Бабл Гам </v>
      </c>
      <c r="R1211" s="18" t="str">
        <f>IFERROR(__xludf.DUMMYFUNCTION("""COMPUTED_VALUE"""),"Садовые Ягоды ")</f>
        <v>Садовые Ягоды </v>
      </c>
      <c r="S1211" s="18" t="str">
        <f>IFERROR(__xludf.DUMMYFUNCTION("""COMPUTED_VALUE"""),"Скитлс Лимон Лайм 2")</f>
        <v>Скитлс Лимон Лайм 2</v>
      </c>
      <c r="T1211" s="18" t="str">
        <f>IFERROR(__xludf.DUMMYFUNCTION("""COMPUTED_VALUE"""),"Смородина Мармелад 1")</f>
        <v>Смородина Мармелад 1</v>
      </c>
      <c r="U1211" s="18" t="str">
        <f>IFERROR(__xludf.DUMMYFUNCTION("""COMPUTED_VALUE"""),"Темная Вишня 1")</f>
        <v>Темная Вишня 1</v>
      </c>
      <c r="V1211" s="18" t="str">
        <f>IFERROR(__xludf.DUMMYFUNCTION("""COMPUTED_VALUE"""),"Фруктовые Пластинки 1")</f>
        <v>Фруктовые Пластинки 1</v>
      </c>
      <c r="W1211" s="18" t="str">
        <f>IFERROR(__xludf.DUMMYFUNCTION("""COMPUTED_VALUE"""),"Черника Ежевика 1")</f>
        <v>Черника Ежевика 1</v>
      </c>
      <c r="X1211" s="18" t="str">
        <f>IFERROR(__xludf.DUMMYFUNCTION("""COMPUTED_VALUE"""),"Черника Малина 1")</f>
        <v>Черника Малина 1</v>
      </c>
      <c r="Y1211" s="18" t="str">
        <f>IFERROR(__xludf.DUMMYFUNCTION("""COMPUTED_VALUE"""),"Черника Мята 2")</f>
        <v>Черника Мята 2</v>
      </c>
      <c r="Z1211" s="18" t="str">
        <f>IFERROR(__xludf.DUMMYFUNCTION("""COMPUTED_VALUE"""),"Яблоко Виноград 2")</f>
        <v>Яблоко Виноград 2</v>
      </c>
      <c r="AA1211" s="18" t="str">
        <f>IFERROR(__xludf.DUMMYFUNCTION("""COMPUTED_VALUE"""),"Яблоко Малина 4")</f>
        <v>Яблоко Малина 4</v>
      </c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</row>
    <row r="1212">
      <c r="A1212" s="18" t="str">
        <f>IFERROR(__xludf.DUMMYFUNCTION("""COMPUTED_VALUE"""),"Арбуз Малина ")</f>
        <v>Арбуз Малина </v>
      </c>
      <c r="B1212" s="18" t="str">
        <f>IFERROR(__xludf.DUMMYFUNCTION("""COMPUTED_VALUE"""),"Банан Кокос ")</f>
        <v>Банан Кокос </v>
      </c>
      <c r="C1212" s="18" t="str">
        <f>IFERROR(__xludf.DUMMYFUNCTION("""COMPUTED_VALUE"""),"Барбарисовый Энергетик ")</f>
        <v>Барбарисовый Энергетик </v>
      </c>
      <c r="D1212" s="18" t="str">
        <f>IFERROR(__xludf.DUMMYFUNCTION("""COMPUTED_VALUE"""),"Виноградный Энергетик")</f>
        <v>Виноградный Энергетик</v>
      </c>
      <c r="E1212" s="18" t="str">
        <f>IFERROR(__xludf.DUMMYFUNCTION("""COMPUTED_VALUE"""),"Гранат Клубника ")</f>
        <v>Гранат Клубника </v>
      </c>
      <c r="F1212" s="18" t="str">
        <f>IFERROR(__xludf.DUMMYFUNCTION("""COMPUTED_VALUE"""),"Гранат Смородина ")</f>
        <v>Гранат Смородина </v>
      </c>
      <c r="G1212" s="18" t="str">
        <f>IFERROR(__xludf.DUMMYFUNCTION("""COMPUTED_VALUE"""),"Грейпфрутовый Швепс ")</f>
        <v>Грейпфрутовый Швепс </v>
      </c>
      <c r="H1212" s="18" t="str">
        <f>IFERROR(__xludf.DUMMYFUNCTION("""COMPUTED_VALUE"""),"Земляника Драгонфрут ")</f>
        <v>Земляника Драгонфрут </v>
      </c>
      <c r="I1212" s="18" t="str">
        <f>IFERROR(__xludf.DUMMYFUNCTION("""COMPUTED_VALUE"""),"Киви Личи ")</f>
        <v>Киви Личи </v>
      </c>
      <c r="J1212" s="18" t="str">
        <f>IFERROR(__xludf.DUMMYFUNCTION("""COMPUTED_VALUE"""),"Киви Маракуйя Гуава ")</f>
        <v>Киви Маракуйя Гуава </v>
      </c>
      <c r="K1212" s="18" t="str">
        <f>IFERROR(__xludf.DUMMYFUNCTION("""COMPUTED_VALUE"""),"Клубника Банан ")</f>
        <v>Клубника Банан </v>
      </c>
      <c r="L1212" s="18" t="str">
        <f>IFERROR(__xludf.DUMMYFUNCTION("""COMPUTED_VALUE"""),"Клубника Вишня ")</f>
        <v>Клубника Вишня </v>
      </c>
      <c r="M1212" s="18" t="str">
        <f>IFERROR(__xludf.DUMMYFUNCTION("""COMPUTED_VALUE"""),"Клубника Земляника ")</f>
        <v>Клубника Земляника </v>
      </c>
      <c r="N1212" s="18" t="str">
        <f>IFERROR(__xludf.DUMMYFUNCTION("""COMPUTED_VALUE"""),"Клубничный Мохито ")</f>
        <v>Клубничный Мохито </v>
      </c>
      <c r="O1212" s="18" t="str">
        <f>IFERROR(__xludf.DUMMYFUNCTION("""COMPUTED_VALUE"""),"Манго Грейпфрут ")</f>
        <v>Манго Грейпфрут </v>
      </c>
      <c r="P1212" s="18" t="str">
        <f>IFERROR(__xludf.DUMMYFUNCTION("""COMPUTED_VALUE"""),"Манго Персик Личи ")</f>
        <v>Манго Персик Личи </v>
      </c>
      <c r="Q1212" s="18" t="str">
        <f>IFERROR(__xludf.DUMMYFUNCTION("""COMPUTED_VALUE"""),"Персик Бабл Гам ")</f>
        <v>Персик Бабл Гам </v>
      </c>
      <c r="R1212" s="18" t="str">
        <f>IFERROR(__xludf.DUMMYFUNCTION("""COMPUTED_VALUE"""),"Садовые Ягоды ")</f>
        <v>Садовые Ягоды </v>
      </c>
      <c r="S1212" s="18" t="str">
        <f>IFERROR(__xludf.DUMMYFUNCTION("""COMPUTED_VALUE"""),"Скитлс Лимон Лайм 2")</f>
        <v>Скитлс Лимон Лайм 2</v>
      </c>
      <c r="T1212" s="18" t="str">
        <f>IFERROR(__xludf.DUMMYFUNCTION("""COMPUTED_VALUE"""),"Смородина Мармелад 1")</f>
        <v>Смородина Мармелад 1</v>
      </c>
      <c r="U1212" s="18" t="str">
        <f>IFERROR(__xludf.DUMMYFUNCTION("""COMPUTED_VALUE"""),"Темная Вишня 1")</f>
        <v>Темная Вишня 1</v>
      </c>
      <c r="V1212" s="18" t="str">
        <f>IFERROR(__xludf.DUMMYFUNCTION("""COMPUTED_VALUE"""),"Фруктовые Пластинки 1")</f>
        <v>Фруктовые Пластинки 1</v>
      </c>
      <c r="W1212" s="18" t="str">
        <f>IFERROR(__xludf.DUMMYFUNCTION("""COMPUTED_VALUE"""),"Черника Ежевика 1")</f>
        <v>Черника Ежевика 1</v>
      </c>
      <c r="X1212" s="18" t="str">
        <f>IFERROR(__xludf.DUMMYFUNCTION("""COMPUTED_VALUE"""),"Черника Малина 1")</f>
        <v>Черника Малина 1</v>
      </c>
      <c r="Y1212" s="18" t="str">
        <f>IFERROR(__xludf.DUMMYFUNCTION("""COMPUTED_VALUE"""),"Черника Мята 2")</f>
        <v>Черника Мята 2</v>
      </c>
      <c r="Z1212" s="18" t="str">
        <f>IFERROR(__xludf.DUMMYFUNCTION("""COMPUTED_VALUE"""),"Яблоко Виноград 2")</f>
        <v>Яблоко Виноград 2</v>
      </c>
      <c r="AA1212" s="18" t="str">
        <f>IFERROR(__xludf.DUMMYFUNCTION("""COMPUTED_VALUE"""),"Яблоко Малина 4")</f>
        <v>Яблоко Малина 4</v>
      </c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</row>
    <row r="1213">
      <c r="A1213" s="18" t="str">
        <f>IFERROR(__xludf.DUMMYFUNCTION("""COMPUTED_VALUE"""),"Малина вишня лёд")</f>
        <v>Малина вишня лёд</v>
      </c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</row>
    <row r="1214">
      <c r="A1214" s="18" t="str">
        <f>IFERROR(__xludf.DUMMYFUNCTION("""COMPUTED_VALUE"""),"Ягодный микс")</f>
        <v>Ягодный микс</v>
      </c>
      <c r="B1214" s="18" t="str">
        <f>IFERROR(__xludf.DUMMYFUNCTION("""COMPUTED_VALUE"""),"Энергетик малина")</f>
        <v>Энергетик малина</v>
      </c>
      <c r="C1214" s="18" t="str">
        <f>IFERROR(__xludf.DUMMYFUNCTION("""COMPUTED_VALUE"""),"Клубника арбуз")</f>
        <v>Клубника арбуз</v>
      </c>
      <c r="D1214" s="18" t="str">
        <f>IFERROR(__xludf.DUMMYFUNCTION("""COMPUTED_VALUE"""),"Ежевика малина")</f>
        <v>Ежевика малина</v>
      </c>
      <c r="E1214" s="18" t="str">
        <f>IFERROR(__xludf.DUMMYFUNCTION("""COMPUTED_VALUE"""),"Голубая малина виноград")</f>
        <v>Голубая малина виноград</v>
      </c>
      <c r="F1214" s="18" t="str">
        <f>IFERROR(__xludf.DUMMYFUNCTION("""COMPUTED_VALUE"""),"Вишня яблоко")</f>
        <v>Вишня яблоко</v>
      </c>
      <c r="G1214" s="18" t="str">
        <f>IFERROR(__xludf.DUMMYFUNCTION("""COMPUTED_VALUE"""),"Виноград лёд")</f>
        <v>Виноград лёд</v>
      </c>
      <c r="H1214" s="18" t="str">
        <f>IFERROR(__xludf.DUMMYFUNCTION("""COMPUTED_VALUE"""),"Бабл гам")</f>
        <v>Бабл гам</v>
      </c>
      <c r="I1214" s="18" t="str">
        <f>IFERROR(__xludf.DUMMYFUNCTION("""COMPUTED_VALUE"""),"Энергетик лайм")</f>
        <v>Энергетик лайм</v>
      </c>
      <c r="J1214" s="18" t="str">
        <f>IFERROR(__xludf.DUMMYFUNCTION("""COMPUTED_VALUE"""),"Черника смородина айс")</f>
        <v>Черника смородина айс</v>
      </c>
      <c r="K1214" s="18" t="str">
        <f>IFERROR(__xludf.DUMMYFUNCTION("""COMPUTED_VALUE"""),"Мохито клубничный лёд")</f>
        <v>Мохито клубничный лёд</v>
      </c>
      <c r="L1214" s="18" t="str">
        <f>IFERROR(__xludf.DUMMYFUNCTION("""COMPUTED_VALUE"""),"Черная вишня лёд")</f>
        <v>Черная вишня лёд</v>
      </c>
      <c r="M1214" s="18" t="str">
        <f>IFERROR(__xludf.DUMMYFUNCTION("""COMPUTED_VALUE"""),"Ананас кокос лёд")</f>
        <v>Ананас кокос лёд</v>
      </c>
      <c r="N1214" s="18" t="str">
        <f>IFERROR(__xludf.DUMMYFUNCTION("""COMPUTED_VALUE"""),"Киви лёд")</f>
        <v>Киви лёд</v>
      </c>
      <c r="O1214" s="18" t="str">
        <f>IFERROR(__xludf.DUMMYFUNCTION("""COMPUTED_VALUE"""),"Кислая клюква лёд")</f>
        <v>Кислая клюква лёд</v>
      </c>
      <c r="P1214" s="18" t="str">
        <f>IFERROR(__xludf.DUMMYFUNCTION("""COMPUTED_VALUE"""),"Кислый скитлс лёд")</f>
        <v>Кислый скитлс лёд</v>
      </c>
      <c r="Q1214" s="18" t="str">
        <f>IFERROR(__xludf.DUMMYFUNCTION("""COMPUTED_VALUE"""),"Клубника черника лёд")</f>
        <v>Клубника черника лёд</v>
      </c>
      <c r="R1214" s="18" t="str">
        <f>IFERROR(__xludf.DUMMYFUNCTION("""COMPUTED_VALUE"""),"Малина смородина лёд")</f>
        <v>Малина смородина лёд</v>
      </c>
      <c r="S1214" s="18" t="str">
        <f>IFERROR(__xludf.DUMMYFUNCTION("""COMPUTED_VALUE"""),"Манго лёд")</f>
        <v>Манго лёд</v>
      </c>
      <c r="T1214" s="18" t="str">
        <f>IFERROR(__xludf.DUMMYFUNCTION("""COMPUTED_VALUE"""),"Малина вишня лёд")</f>
        <v>Малина вишня лёд</v>
      </c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</row>
    <row r="1215">
      <c r="A1215" s="18" t="str">
        <f>IFERROR(__xludf.DUMMYFUNCTION("""COMPUTED_VALUE"""),"Ягодный микс")</f>
        <v>Ягодный микс</v>
      </c>
      <c r="B1215" s="18" t="str">
        <f>IFERROR(__xludf.DUMMYFUNCTION("""COMPUTED_VALUE"""),"Энергетик малина")</f>
        <v>Энергетик малина</v>
      </c>
      <c r="C1215" s="18" t="str">
        <f>IFERROR(__xludf.DUMMYFUNCTION("""COMPUTED_VALUE"""),"Клубника арбуз")</f>
        <v>Клубника арбуз</v>
      </c>
      <c r="D1215" s="18" t="str">
        <f>IFERROR(__xludf.DUMMYFUNCTION("""COMPUTED_VALUE"""),"Ежевика малина")</f>
        <v>Ежевика малина</v>
      </c>
      <c r="E1215" s="18" t="str">
        <f>IFERROR(__xludf.DUMMYFUNCTION("""COMPUTED_VALUE"""),"Голубая малина виноград")</f>
        <v>Голубая малина виноград</v>
      </c>
      <c r="F1215" s="18" t="str">
        <f>IFERROR(__xludf.DUMMYFUNCTION("""COMPUTED_VALUE"""),"Вишня яблоко")</f>
        <v>Вишня яблоко</v>
      </c>
      <c r="G1215" s="18" t="str">
        <f>IFERROR(__xludf.DUMMYFUNCTION("""COMPUTED_VALUE"""),"Виноград лёд")</f>
        <v>Виноград лёд</v>
      </c>
      <c r="H1215" s="18" t="str">
        <f>IFERROR(__xludf.DUMMYFUNCTION("""COMPUTED_VALUE"""),"Бабл гам")</f>
        <v>Бабл гам</v>
      </c>
      <c r="I1215" s="18" t="str">
        <f>IFERROR(__xludf.DUMMYFUNCTION("""COMPUTED_VALUE"""),"Энергетик лайм")</f>
        <v>Энергетик лайм</v>
      </c>
      <c r="J1215" s="18" t="str">
        <f>IFERROR(__xludf.DUMMYFUNCTION("""COMPUTED_VALUE"""),"Черника смородина айс")</f>
        <v>Черника смородина айс</v>
      </c>
      <c r="K1215" s="18" t="str">
        <f>IFERROR(__xludf.DUMMYFUNCTION("""COMPUTED_VALUE"""),"Мохито клубничный лёд")</f>
        <v>Мохито клубничный лёд</v>
      </c>
      <c r="L1215" s="18" t="str">
        <f>IFERROR(__xludf.DUMMYFUNCTION("""COMPUTED_VALUE"""),"Черная вишня лёд")</f>
        <v>Черная вишня лёд</v>
      </c>
      <c r="M1215" s="18" t="str">
        <f>IFERROR(__xludf.DUMMYFUNCTION("""COMPUTED_VALUE"""),"Ананас кокос лёд")</f>
        <v>Ананас кокос лёд</v>
      </c>
      <c r="N1215" s="18" t="str">
        <f>IFERROR(__xludf.DUMMYFUNCTION("""COMPUTED_VALUE"""),"Киви лёд")</f>
        <v>Киви лёд</v>
      </c>
      <c r="O1215" s="18" t="str">
        <f>IFERROR(__xludf.DUMMYFUNCTION("""COMPUTED_VALUE"""),"Кислая клюква лёд")</f>
        <v>Кислая клюква лёд</v>
      </c>
      <c r="P1215" s="18" t="str">
        <f>IFERROR(__xludf.DUMMYFUNCTION("""COMPUTED_VALUE"""),"Кислый скитлс лёд")</f>
        <v>Кислый скитлс лёд</v>
      </c>
      <c r="Q1215" s="18" t="str">
        <f>IFERROR(__xludf.DUMMYFUNCTION("""COMPUTED_VALUE"""),"Клубника черника лёд")</f>
        <v>Клубника черника лёд</v>
      </c>
      <c r="R1215" s="18" t="str">
        <f>IFERROR(__xludf.DUMMYFUNCTION("""COMPUTED_VALUE"""),"Малина смородина лёд")</f>
        <v>Малина смородина лёд</v>
      </c>
      <c r="S1215" s="18" t="str">
        <f>IFERROR(__xludf.DUMMYFUNCTION("""COMPUTED_VALUE"""),"Манго лёд")</f>
        <v>Манго лёд</v>
      </c>
      <c r="T1215" s="18" t="str">
        <f>IFERROR(__xludf.DUMMYFUNCTION("""COMPUTED_VALUE"""),"Малина вишня лёд")</f>
        <v>Малина вишня лёд</v>
      </c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</row>
    <row r="1216">
      <c r="A1216" s="18" t="str">
        <f>IFERROR(__xludf.DUMMYFUNCTION("""COMPUTED_VALUE"""),"Кислый малиново-грейпфрутовый швепс")</f>
        <v>Кислый малиново-грейпфрутовый швепс</v>
      </c>
      <c r="B1216" s="18" t="str">
        <f>IFERROR(__xludf.DUMMYFUNCTION("""COMPUTED_VALUE"""),"Ананас апельсин")</f>
        <v>Ананас апельсин</v>
      </c>
      <c r="C1216" s="18" t="str">
        <f>IFERROR(__xludf.DUMMYFUNCTION("""COMPUTED_VALUE"""),"Пинаколада")</f>
        <v>Пинаколада</v>
      </c>
      <c r="D1216" s="18" t="str">
        <f>IFERROR(__xludf.DUMMYFUNCTION("""COMPUTED_VALUE"""),"Мятный бабл гам")</f>
        <v>Мятный бабл гам</v>
      </c>
      <c r="E1216" s="18" t="str">
        <f>IFERROR(__xludf.DUMMYFUNCTION("""COMPUTED_VALUE"""),"Мянго драгонфрут")</f>
        <v>Мянго драгонфрут</v>
      </c>
      <c r="F1216" s="18" t="str">
        <f>IFERROR(__xludf.DUMMYFUNCTION("""COMPUTED_VALUE"""),"Клубничная фанта")</f>
        <v>Клубничная фанта</v>
      </c>
      <c r="G1216" s="18" t="str">
        <f>IFERROR(__xludf.DUMMYFUNCTION("""COMPUTED_VALUE"""),"Клубничная арбуз")</f>
        <v>Клубничная арбуз</v>
      </c>
      <c r="H1216" s="18" t="str">
        <f>IFERROR(__xludf.DUMMYFUNCTION("""COMPUTED_VALUE"""),"Кислый скитлс")</f>
        <v>Кислый скитлс</v>
      </c>
      <c r="I1216" s="18" t="str">
        <f>IFERROR(__xludf.DUMMYFUNCTION("""COMPUTED_VALUE"""),"Кислый лайм арбуз")</f>
        <v>Кислый лайм арбуз</v>
      </c>
      <c r="J1216" s="18" t="str">
        <f>IFERROR(__xludf.DUMMYFUNCTION("""COMPUTED_VALUE"""),"Тропический банан")</f>
        <v>Тропический банан</v>
      </c>
      <c r="K1216" s="18" t="str">
        <f>IFERROR(__xludf.DUMMYFUNCTION("""COMPUTED_VALUE"""),"Яблочный энергетик")</f>
        <v>Яблочный энергетик</v>
      </c>
      <c r="L1216" s="18" t="str">
        <f>IFERROR(__xludf.DUMMYFUNCTION("""COMPUTED_VALUE"""),"Барбарисовый лимонад")</f>
        <v>Барбарисовый лимонад</v>
      </c>
      <c r="M1216" s="18" t="str">
        <f>IFERROR(__xludf.DUMMYFUNCTION("""COMPUTED_VALUE"""),"Лимонад виноград вишня")</f>
        <v>Лимонад виноград вишня</v>
      </c>
      <c r="N1216" s="18" t="str">
        <f>IFERROR(__xludf.DUMMYFUNCTION("""COMPUTED_VALUE"""),"Розовый лимонад")</f>
        <v>Розовый лимонад</v>
      </c>
      <c r="O1216" s="18" t="str">
        <f>IFERROR(__xludf.DUMMYFUNCTION("""COMPUTED_VALUE"""),"Двойной манго")</f>
        <v>Двойной манго</v>
      </c>
      <c r="P1216" s="18" t="str">
        <f>IFERROR(__xludf.DUMMYFUNCTION("""COMPUTED_VALUE"""),"Лесные ягоды ")</f>
        <v>Лесные ягоды </v>
      </c>
      <c r="Q1216" s="18" t="str">
        <f>IFERROR(__xludf.DUMMYFUNCTION("""COMPUTED_VALUE"""),"Ежевика малина ")</f>
        <v>Ежевика малина </v>
      </c>
      <c r="R1216" s="18" t="str">
        <f>IFERROR(__xludf.DUMMYFUNCTION("""COMPUTED_VALUE"""),"Смородиновый лимонад")</f>
        <v>Смородиновый лимонад</v>
      </c>
      <c r="S1216" s="18" t="str">
        <f>IFERROR(__xludf.DUMMYFUNCTION("""COMPUTED_VALUE"""),"Кола вишня")</f>
        <v>Кола вишня</v>
      </c>
      <c r="T1216" s="18" t="str">
        <f>IFERROR(__xludf.DUMMYFUNCTION("""COMPUTED_VALUE"""),"Манго арбуз")</f>
        <v>Манго арбуз</v>
      </c>
      <c r="U1216" s="18" t="str">
        <f>IFERROR(__xludf.DUMMYFUNCTION("""COMPUTED_VALUE"""),"Алоэ виноград")</f>
        <v>Алоэ виноград</v>
      </c>
      <c r="V1216" s="18" t="str">
        <f>IFERROR(__xludf.DUMMYFUNCTION("""COMPUTED_VALUE"""),"Банан клубника")</f>
        <v>Банан клубника</v>
      </c>
      <c r="W1216" s="18" t="str">
        <f>IFERROR(__xludf.DUMMYFUNCTION("""COMPUTED_VALUE"""),"Малиновый мармелад")</f>
        <v>Малиновый мармелад</v>
      </c>
      <c r="X1216" s="18" t="str">
        <f>IFERROR(__xludf.DUMMYFUNCTION("""COMPUTED_VALUE"""),"Клубника киви")</f>
        <v>Клубника киви</v>
      </c>
      <c r="Y1216" s="18" t="str">
        <f>IFERROR(__xludf.DUMMYFUNCTION("""COMPUTED_VALUE"""),"Клюква лайм")</f>
        <v>Клюква лайм</v>
      </c>
      <c r="Z1216" s="18" t="str">
        <f>IFERROR(__xludf.DUMMYFUNCTION("""COMPUTED_VALUE"""),"Гуава ананас")</f>
        <v>Гуава ананас</v>
      </c>
      <c r="AA1216" s="18" t="str">
        <f>IFERROR(__xludf.DUMMYFUNCTION("""COMPUTED_VALUE"""),"Морс")</f>
        <v>Морс</v>
      </c>
      <c r="AB1216" s="18" t="str">
        <f>IFERROR(__xludf.DUMMYFUNCTION("""COMPUTED_VALUE"""),"Красный апельсин")</f>
        <v>Красный апельсин</v>
      </c>
      <c r="AC1216" s="18" t="str">
        <f>IFERROR(__xludf.DUMMYFUNCTION("""COMPUTED_VALUE"""),"Арбузная жвачка")</f>
        <v>Арбузная жвачка</v>
      </c>
      <c r="AD1216" s="18" t="str">
        <f>IFERROR(__xludf.DUMMYFUNCTION("""COMPUTED_VALUE"""),"Смородина Виноград")</f>
        <v>Смородина Виноград</v>
      </c>
      <c r="AE1216" s="18" t="str">
        <f>IFERROR(__xludf.DUMMYFUNCTION("""COMPUTED_VALUE"""),"Гранатовая Мармелад")</f>
        <v>Гранатовая Мармелад</v>
      </c>
      <c r="AF1216" s="18" t="str">
        <f>IFERROR(__xludf.DUMMYFUNCTION("""COMPUTED_VALUE"""),"Яблоко Киви")</f>
        <v>Яблоко Киви</v>
      </c>
      <c r="AG1216" s="18" t="str">
        <f>IFERROR(__xludf.DUMMYFUNCTION("""COMPUTED_VALUE"""),"Клубника Ежевика")</f>
        <v>Клубника Ежевика</v>
      </c>
      <c r="AH1216" s="18" t="str">
        <f>IFERROR(__xludf.DUMMYFUNCTION("""COMPUTED_VALUE"""),"Клубничный Коктейль")</f>
        <v>Клубничный Коктейль</v>
      </c>
      <c r="AI1216" s="18" t="str">
        <f>IFERROR(__xludf.DUMMYFUNCTION("""COMPUTED_VALUE"""),"Клюква Земляника ")</f>
        <v>Клюква Земляника </v>
      </c>
      <c r="AJ1216" s="18" t="str">
        <f>IFERROR(__xludf.DUMMYFUNCTION("""COMPUTED_VALUE"""),"Какос Дыня")</f>
        <v>Какос Дыня</v>
      </c>
      <c r="AK1216" s="18" t="str">
        <f>IFERROR(__xludf.DUMMYFUNCTION("""COMPUTED_VALUE"""),"Маракуйя мандарин")</f>
        <v>Маракуйя мандарин</v>
      </c>
      <c r="AL1216" s="18" t="str">
        <f>IFERROR(__xludf.DUMMYFUNCTION("""COMPUTED_VALUE"""),"Персик кактус")</f>
        <v>Персик кактус</v>
      </c>
      <c r="AM1216" s="18" t="str">
        <f>IFERROR(__xludf.DUMMYFUNCTION("""COMPUTED_VALUE"""),"Спрайт")</f>
        <v>Спрайт</v>
      </c>
      <c r="AN1216" s="18" t="str">
        <f>IFERROR(__xludf.DUMMYFUNCTION("""COMPUTED_VALUE"""),"Черничная фанта")</f>
        <v>Черничная фанта</v>
      </c>
      <c r="AO1216" s="18" t="str">
        <f>IFERROR(__xludf.DUMMYFUNCTION("""COMPUTED_VALUE"""),"Ягодная жвачка")</f>
        <v>Ягодная жвачка</v>
      </c>
      <c r="AP1216" s="18" t="str">
        <f>IFERROR(__xludf.DUMMYFUNCTION("""COMPUTED_VALUE"""),"Ягодный энергетик")</f>
        <v>Ягодный энергетик</v>
      </c>
      <c r="AQ1216" s="18" t="str">
        <f>IFERROR(__xludf.DUMMYFUNCTION("""COMPUTED_VALUE"""),"Ягодный пунш ")</f>
        <v>Ягодный пунш </v>
      </c>
      <c r="AR1216" s="18" t="str">
        <f>IFERROR(__xludf.DUMMYFUNCTION("""COMPUTED_VALUE"""),"Виноградный холс")</f>
        <v>Виноградный холс</v>
      </c>
      <c r="AS1216" s="18" t="str">
        <f>IFERROR(__xludf.DUMMYFUNCTION("""COMPUTED_VALUE"""),"Грейпфрут смородина")</f>
        <v>Грейпфрут смородина</v>
      </c>
      <c r="AT1216" s="18" t="str">
        <f>IFERROR(__xludf.DUMMYFUNCTION("""COMPUTED_VALUE"""),"Дыня персик")</f>
        <v>Дыня персик</v>
      </c>
      <c r="AU1216" s="18" t="str">
        <f>IFERROR(__xludf.DUMMYFUNCTION("""COMPUTED_VALUE"""),"Земляника виноград")</f>
        <v>Земляника виноград</v>
      </c>
      <c r="AV1216" s="18" t="str">
        <f>IFERROR(__xludf.DUMMYFUNCTION("""COMPUTED_VALUE"""),"Киви маракуйя гуава")</f>
        <v>Киви маракуйя гуава</v>
      </c>
      <c r="AW1216" s="18" t="str">
        <f>IFERROR(__xludf.DUMMYFUNCTION("""COMPUTED_VALUE"""),"Кислые вишнёвые червячки")</f>
        <v>Кислые вишнёвые червячки</v>
      </c>
      <c r="AX1216" s="18" t="str">
        <f>IFERROR(__xludf.DUMMYFUNCTION("""COMPUTED_VALUE"""),"Кислые чернично-малиновое червячки")</f>
        <v>Кислые чернично-малиновое червячки</v>
      </c>
    </row>
    <row r="1217">
      <c r="A1217" s="18" t="str">
        <f>IFERROR(__xludf.DUMMYFUNCTION("""COMPUTED_VALUE"""),"0.4")</f>
        <v>0.4</v>
      </c>
      <c r="B1217" s="18" t="str">
        <f>IFERROR(__xludf.DUMMYFUNCTION("""COMPUTED_VALUE"""),"0.6")</f>
        <v>0.6</v>
      </c>
      <c r="C1217" s="18" t="str">
        <f>IFERROR(__xludf.DUMMYFUNCTION("""COMPUTED_VALUE"""),"0.7")</f>
        <v>0.7</v>
      </c>
      <c r="D1217" s="18" t="str">
        <f>IFERROR(__xludf.DUMMYFUNCTION("""COMPUTED_VALUE"""),"0.8")</f>
        <v>0.8</v>
      </c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</row>
    <row r="1218">
      <c r="A1218" s="18" t="str">
        <f>IFERROR(__xludf.DUMMYFUNCTION("""COMPUTED_VALUE"""),"Арбуз Малина ")</f>
        <v>Арбуз Малина </v>
      </c>
      <c r="B1218" s="18" t="str">
        <f>IFERROR(__xludf.DUMMYFUNCTION("""COMPUTED_VALUE"""),"Банан Кокос ")</f>
        <v>Банан Кокос </v>
      </c>
      <c r="C1218" s="18" t="str">
        <f>IFERROR(__xludf.DUMMYFUNCTION("""COMPUTED_VALUE"""),"Барбарисовый Энергетик ")</f>
        <v>Барбарисовый Энергетик </v>
      </c>
      <c r="D1218" s="18" t="str">
        <f>IFERROR(__xludf.DUMMYFUNCTION("""COMPUTED_VALUE"""),"Виноградный Энергетик")</f>
        <v>Виноградный Энергетик</v>
      </c>
      <c r="E1218" s="18" t="str">
        <f>IFERROR(__xludf.DUMMYFUNCTION("""COMPUTED_VALUE"""),"Гранат Клубника ")</f>
        <v>Гранат Клубника </v>
      </c>
      <c r="F1218" s="18" t="str">
        <f>IFERROR(__xludf.DUMMYFUNCTION("""COMPUTED_VALUE"""),"Гранат Смородина ")</f>
        <v>Гранат Смородина </v>
      </c>
      <c r="G1218" s="18" t="str">
        <f>IFERROR(__xludf.DUMMYFUNCTION("""COMPUTED_VALUE"""),"Грейпфрутовый Швепс ")</f>
        <v>Грейпфрутовый Швепс </v>
      </c>
      <c r="H1218" s="18" t="str">
        <f>IFERROR(__xludf.DUMMYFUNCTION("""COMPUTED_VALUE"""),"Земляника Драгонфрут ")</f>
        <v>Земляника Драгонфрут </v>
      </c>
      <c r="I1218" s="18" t="str">
        <f>IFERROR(__xludf.DUMMYFUNCTION("""COMPUTED_VALUE"""),"Киви Личи ")</f>
        <v>Киви Личи </v>
      </c>
      <c r="J1218" s="18" t="str">
        <f>IFERROR(__xludf.DUMMYFUNCTION("""COMPUTED_VALUE"""),"Киви Маракуйя Гуава ")</f>
        <v>Киви Маракуйя Гуава </v>
      </c>
      <c r="K1218" s="18" t="str">
        <f>IFERROR(__xludf.DUMMYFUNCTION("""COMPUTED_VALUE"""),"Клубника Банан ")</f>
        <v>Клубника Банан </v>
      </c>
      <c r="L1218" s="18" t="str">
        <f>IFERROR(__xludf.DUMMYFUNCTION("""COMPUTED_VALUE"""),"Клубника Вишня ")</f>
        <v>Клубника Вишня </v>
      </c>
      <c r="M1218" s="18" t="str">
        <f>IFERROR(__xludf.DUMMYFUNCTION("""COMPUTED_VALUE"""),"Клубника Земляника ")</f>
        <v>Клубника Земляника </v>
      </c>
      <c r="N1218" s="18" t="str">
        <f>IFERROR(__xludf.DUMMYFUNCTION("""COMPUTED_VALUE"""),"Клубничный Мохито ")</f>
        <v>Клубничный Мохито </v>
      </c>
      <c r="O1218" s="18" t="str">
        <f>IFERROR(__xludf.DUMMYFUNCTION("""COMPUTED_VALUE"""),"Манго Грейпфрут ")</f>
        <v>Манго Грейпфрут </v>
      </c>
      <c r="P1218" s="18" t="str">
        <f>IFERROR(__xludf.DUMMYFUNCTION("""COMPUTED_VALUE"""),"Манго Персик Личи ")</f>
        <v>Манго Персик Личи </v>
      </c>
      <c r="Q1218" s="18" t="str">
        <f>IFERROR(__xludf.DUMMYFUNCTION("""COMPUTED_VALUE"""),"Персик Бабл Гам ")</f>
        <v>Персик Бабл Гам </v>
      </c>
      <c r="R1218" s="18" t="str">
        <f>IFERROR(__xludf.DUMMYFUNCTION("""COMPUTED_VALUE"""),"Садовые Ягоды ")</f>
        <v>Садовые Ягоды </v>
      </c>
      <c r="S1218" s="18" t="str">
        <f>IFERROR(__xludf.DUMMYFUNCTION("""COMPUTED_VALUE"""),"Скитлс Лимон Лайм 2")</f>
        <v>Скитлс Лимон Лайм 2</v>
      </c>
      <c r="T1218" s="18" t="str">
        <f>IFERROR(__xludf.DUMMYFUNCTION("""COMPUTED_VALUE"""),"Смородина Мармелад 1")</f>
        <v>Смородина Мармелад 1</v>
      </c>
      <c r="U1218" s="18" t="str">
        <f>IFERROR(__xludf.DUMMYFUNCTION("""COMPUTED_VALUE"""),"Темная Вишня 1")</f>
        <v>Темная Вишня 1</v>
      </c>
      <c r="V1218" s="18" t="str">
        <f>IFERROR(__xludf.DUMMYFUNCTION("""COMPUTED_VALUE"""),"Фруктовые Пластинки 1")</f>
        <v>Фруктовые Пластинки 1</v>
      </c>
      <c r="W1218" s="18" t="str">
        <f>IFERROR(__xludf.DUMMYFUNCTION("""COMPUTED_VALUE"""),"Черника Ежевика 1")</f>
        <v>Черника Ежевика 1</v>
      </c>
      <c r="X1218" s="18" t="str">
        <f>IFERROR(__xludf.DUMMYFUNCTION("""COMPUTED_VALUE"""),"Черника Малина 1")</f>
        <v>Черника Малина 1</v>
      </c>
      <c r="Y1218" s="18" t="str">
        <f>IFERROR(__xludf.DUMMYFUNCTION("""COMPUTED_VALUE"""),"Черника Мята 2")</f>
        <v>Черника Мята 2</v>
      </c>
      <c r="Z1218" s="18" t="str">
        <f>IFERROR(__xludf.DUMMYFUNCTION("""COMPUTED_VALUE"""),"Яблоко Виноград 2")</f>
        <v>Яблоко Виноград 2</v>
      </c>
      <c r="AA1218" s="18" t="str">
        <f>IFERROR(__xludf.DUMMYFUNCTION("""COMPUTED_VALUE"""),"Яблоко Малина 4")</f>
        <v>Яблоко Малина 4</v>
      </c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</row>
    <row r="1219">
      <c r="A1219" s="18" t="str">
        <f>IFERROR(__xludf.DUMMYFUNCTION("""COMPUTED_VALUE"""),"Арбуз Малина ")</f>
        <v>Арбуз Малина </v>
      </c>
      <c r="B1219" s="18" t="str">
        <f>IFERROR(__xludf.DUMMYFUNCTION("""COMPUTED_VALUE"""),"Банан Кокос ")</f>
        <v>Банан Кокос </v>
      </c>
      <c r="C1219" s="18" t="str">
        <f>IFERROR(__xludf.DUMMYFUNCTION("""COMPUTED_VALUE"""),"Барбарисовый Энергетик ")</f>
        <v>Барбарисовый Энергетик </v>
      </c>
      <c r="D1219" s="18" t="str">
        <f>IFERROR(__xludf.DUMMYFUNCTION("""COMPUTED_VALUE"""),"Виноградный Энергетик")</f>
        <v>Виноградный Энергетик</v>
      </c>
      <c r="E1219" s="18" t="str">
        <f>IFERROR(__xludf.DUMMYFUNCTION("""COMPUTED_VALUE"""),"Гранат Клубника ")</f>
        <v>Гранат Клубника </v>
      </c>
      <c r="F1219" s="18" t="str">
        <f>IFERROR(__xludf.DUMMYFUNCTION("""COMPUTED_VALUE"""),"Гранат Смородина ")</f>
        <v>Гранат Смородина </v>
      </c>
      <c r="G1219" s="18" t="str">
        <f>IFERROR(__xludf.DUMMYFUNCTION("""COMPUTED_VALUE"""),"Грейпфрутовый Швепс ")</f>
        <v>Грейпфрутовый Швепс </v>
      </c>
      <c r="H1219" s="18" t="str">
        <f>IFERROR(__xludf.DUMMYFUNCTION("""COMPUTED_VALUE"""),"Земляника Драгонфрут ")</f>
        <v>Земляника Драгонфрут </v>
      </c>
      <c r="I1219" s="18" t="str">
        <f>IFERROR(__xludf.DUMMYFUNCTION("""COMPUTED_VALUE"""),"Киви Личи ")</f>
        <v>Киви Личи </v>
      </c>
      <c r="J1219" s="18" t="str">
        <f>IFERROR(__xludf.DUMMYFUNCTION("""COMPUTED_VALUE"""),"Киви Маракуйя Гуава ")</f>
        <v>Киви Маракуйя Гуава </v>
      </c>
      <c r="K1219" s="18" t="str">
        <f>IFERROR(__xludf.DUMMYFUNCTION("""COMPUTED_VALUE"""),"Клубника Банан ")</f>
        <v>Клубника Банан </v>
      </c>
      <c r="L1219" s="18" t="str">
        <f>IFERROR(__xludf.DUMMYFUNCTION("""COMPUTED_VALUE"""),"Клубника Вишня ")</f>
        <v>Клубника Вишня </v>
      </c>
      <c r="M1219" s="18" t="str">
        <f>IFERROR(__xludf.DUMMYFUNCTION("""COMPUTED_VALUE"""),"Клубника Земляника ")</f>
        <v>Клубника Земляника </v>
      </c>
      <c r="N1219" s="18" t="str">
        <f>IFERROR(__xludf.DUMMYFUNCTION("""COMPUTED_VALUE"""),"Клубничный Мохито ")</f>
        <v>Клубничный Мохито </v>
      </c>
      <c r="O1219" s="18" t="str">
        <f>IFERROR(__xludf.DUMMYFUNCTION("""COMPUTED_VALUE"""),"Манго Грейпфрут ")</f>
        <v>Манго Грейпфрут </v>
      </c>
      <c r="P1219" s="18" t="str">
        <f>IFERROR(__xludf.DUMMYFUNCTION("""COMPUTED_VALUE"""),"Манго Персик Личи ")</f>
        <v>Манго Персик Личи </v>
      </c>
      <c r="Q1219" s="18" t="str">
        <f>IFERROR(__xludf.DUMMYFUNCTION("""COMPUTED_VALUE"""),"Персик Бабл Гам ")</f>
        <v>Персик Бабл Гам </v>
      </c>
      <c r="R1219" s="18" t="str">
        <f>IFERROR(__xludf.DUMMYFUNCTION("""COMPUTED_VALUE"""),"Садовые Ягоды ")</f>
        <v>Садовые Ягоды </v>
      </c>
      <c r="S1219" s="18" t="str">
        <f>IFERROR(__xludf.DUMMYFUNCTION("""COMPUTED_VALUE"""),"Скитлс Лимон Лайм 2")</f>
        <v>Скитлс Лимон Лайм 2</v>
      </c>
      <c r="T1219" s="18" t="str">
        <f>IFERROR(__xludf.DUMMYFUNCTION("""COMPUTED_VALUE"""),"Смородина Мармелад 1")</f>
        <v>Смородина Мармелад 1</v>
      </c>
      <c r="U1219" s="18" t="str">
        <f>IFERROR(__xludf.DUMMYFUNCTION("""COMPUTED_VALUE"""),"Темная Вишня 1")</f>
        <v>Темная Вишня 1</v>
      </c>
      <c r="V1219" s="18" t="str">
        <f>IFERROR(__xludf.DUMMYFUNCTION("""COMPUTED_VALUE"""),"Фруктовые Пластинки 1")</f>
        <v>Фруктовые Пластинки 1</v>
      </c>
      <c r="W1219" s="18" t="str">
        <f>IFERROR(__xludf.DUMMYFUNCTION("""COMPUTED_VALUE"""),"Черника Ежевика 1")</f>
        <v>Черника Ежевика 1</v>
      </c>
      <c r="X1219" s="18" t="str">
        <f>IFERROR(__xludf.DUMMYFUNCTION("""COMPUTED_VALUE"""),"Черника Малина 1")</f>
        <v>Черника Малина 1</v>
      </c>
      <c r="Y1219" s="18" t="str">
        <f>IFERROR(__xludf.DUMMYFUNCTION("""COMPUTED_VALUE"""),"Черника Мята 2")</f>
        <v>Черника Мята 2</v>
      </c>
      <c r="Z1219" s="18" t="str">
        <f>IFERROR(__xludf.DUMMYFUNCTION("""COMPUTED_VALUE"""),"Яблоко Виноград 2")</f>
        <v>Яблоко Виноград 2</v>
      </c>
      <c r="AA1219" s="18" t="str">
        <f>IFERROR(__xludf.DUMMYFUNCTION("""COMPUTED_VALUE"""),"Яблоко Малина 4")</f>
        <v>Яблоко Малина 4</v>
      </c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</row>
    <row r="1220">
      <c r="A1220" s="18" t="str">
        <f>IFERROR(__xludf.DUMMYFUNCTION("""COMPUTED_VALUE"""),"0.4")</f>
        <v>0.4</v>
      </c>
      <c r="B1220" s="18" t="str">
        <f>IFERROR(__xludf.DUMMYFUNCTION("""COMPUTED_VALUE"""),"0.6")</f>
        <v>0.6</v>
      </c>
      <c r="C1220" s="18" t="str">
        <f>IFERROR(__xludf.DUMMYFUNCTION("""COMPUTED_VALUE"""),"0.7")</f>
        <v>0.7</v>
      </c>
      <c r="D1220" s="18" t="str">
        <f>IFERROR(__xludf.DUMMYFUNCTION("""COMPUTED_VALUE"""),"0.8")</f>
        <v>0.8</v>
      </c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</row>
    <row r="1221">
      <c r="A1221" s="18" t="str">
        <f>IFERROR(__xludf.DUMMYFUNCTION("""COMPUTED_VALUE"""),"Арбуз Малина ")</f>
        <v>Арбуз Малина </v>
      </c>
      <c r="B1221" s="18" t="str">
        <f>IFERROR(__xludf.DUMMYFUNCTION("""COMPUTED_VALUE"""),"Банан Кокос ")</f>
        <v>Банан Кокос </v>
      </c>
      <c r="C1221" s="18" t="str">
        <f>IFERROR(__xludf.DUMMYFUNCTION("""COMPUTED_VALUE"""),"Барбарисовый Энергетик ")</f>
        <v>Барбарисовый Энергетик </v>
      </c>
      <c r="D1221" s="18" t="str">
        <f>IFERROR(__xludf.DUMMYFUNCTION("""COMPUTED_VALUE"""),"Виноградный Энергетик")</f>
        <v>Виноградный Энергетик</v>
      </c>
      <c r="E1221" s="18" t="str">
        <f>IFERROR(__xludf.DUMMYFUNCTION("""COMPUTED_VALUE"""),"Гранат Клубника ")</f>
        <v>Гранат Клубника </v>
      </c>
      <c r="F1221" s="18" t="str">
        <f>IFERROR(__xludf.DUMMYFUNCTION("""COMPUTED_VALUE"""),"Гранат Смородина ")</f>
        <v>Гранат Смородина </v>
      </c>
      <c r="G1221" s="18" t="str">
        <f>IFERROR(__xludf.DUMMYFUNCTION("""COMPUTED_VALUE"""),"Грейпфрутовый Швепс ")</f>
        <v>Грейпфрутовый Швепс </v>
      </c>
      <c r="H1221" s="18" t="str">
        <f>IFERROR(__xludf.DUMMYFUNCTION("""COMPUTED_VALUE"""),"Земляника Драгонфрут ")</f>
        <v>Земляника Драгонфрут </v>
      </c>
      <c r="I1221" s="18" t="str">
        <f>IFERROR(__xludf.DUMMYFUNCTION("""COMPUTED_VALUE"""),"Киви Личи ")</f>
        <v>Киви Личи </v>
      </c>
      <c r="J1221" s="18" t="str">
        <f>IFERROR(__xludf.DUMMYFUNCTION("""COMPUTED_VALUE"""),"Киви Маракуйя Гуава ")</f>
        <v>Киви Маракуйя Гуава </v>
      </c>
      <c r="K1221" s="18" t="str">
        <f>IFERROR(__xludf.DUMMYFUNCTION("""COMPUTED_VALUE"""),"Клубника Банан ")</f>
        <v>Клубника Банан </v>
      </c>
      <c r="L1221" s="18" t="str">
        <f>IFERROR(__xludf.DUMMYFUNCTION("""COMPUTED_VALUE"""),"Клубника Вишня ")</f>
        <v>Клубника Вишня </v>
      </c>
      <c r="M1221" s="18" t="str">
        <f>IFERROR(__xludf.DUMMYFUNCTION("""COMPUTED_VALUE"""),"Клубника Земляника ")</f>
        <v>Клубника Земляника </v>
      </c>
      <c r="N1221" s="18" t="str">
        <f>IFERROR(__xludf.DUMMYFUNCTION("""COMPUTED_VALUE"""),"Клубничный Мохито ")</f>
        <v>Клубничный Мохито </v>
      </c>
      <c r="O1221" s="18" t="str">
        <f>IFERROR(__xludf.DUMMYFUNCTION("""COMPUTED_VALUE"""),"Манго Грейпфрут ")</f>
        <v>Манго Грейпфрут </v>
      </c>
      <c r="P1221" s="18" t="str">
        <f>IFERROR(__xludf.DUMMYFUNCTION("""COMPUTED_VALUE"""),"Манго Персик Личи ")</f>
        <v>Манго Персик Личи </v>
      </c>
      <c r="Q1221" s="18" t="str">
        <f>IFERROR(__xludf.DUMMYFUNCTION("""COMPUTED_VALUE"""),"Персик Бабл Гам ")</f>
        <v>Персик Бабл Гам </v>
      </c>
      <c r="R1221" s="18" t="str">
        <f>IFERROR(__xludf.DUMMYFUNCTION("""COMPUTED_VALUE"""),"Садовые Ягоды ")</f>
        <v>Садовые Ягоды </v>
      </c>
      <c r="S1221" s="18" t="str">
        <f>IFERROR(__xludf.DUMMYFUNCTION("""COMPUTED_VALUE"""),"Скитлс Лимон Лайм 2")</f>
        <v>Скитлс Лимон Лайм 2</v>
      </c>
      <c r="T1221" s="18" t="str">
        <f>IFERROR(__xludf.DUMMYFUNCTION("""COMPUTED_VALUE"""),"Смородина Мармелад 1")</f>
        <v>Смородина Мармелад 1</v>
      </c>
      <c r="U1221" s="18" t="str">
        <f>IFERROR(__xludf.DUMMYFUNCTION("""COMPUTED_VALUE"""),"Темная Вишня 1")</f>
        <v>Темная Вишня 1</v>
      </c>
      <c r="V1221" s="18" t="str">
        <f>IFERROR(__xludf.DUMMYFUNCTION("""COMPUTED_VALUE"""),"Фруктовые Пластинки 1")</f>
        <v>Фруктовые Пластинки 1</v>
      </c>
      <c r="W1221" s="18" t="str">
        <f>IFERROR(__xludf.DUMMYFUNCTION("""COMPUTED_VALUE"""),"Черника Ежевика 1")</f>
        <v>Черника Ежевика 1</v>
      </c>
      <c r="X1221" s="18" t="str">
        <f>IFERROR(__xludf.DUMMYFUNCTION("""COMPUTED_VALUE"""),"Черника Малина 1")</f>
        <v>Черника Малина 1</v>
      </c>
      <c r="Y1221" s="18" t="str">
        <f>IFERROR(__xludf.DUMMYFUNCTION("""COMPUTED_VALUE"""),"Черника Мята 2")</f>
        <v>Черника Мята 2</v>
      </c>
      <c r="Z1221" s="18" t="str">
        <f>IFERROR(__xludf.DUMMYFUNCTION("""COMPUTED_VALUE"""),"Яблоко Виноград 2")</f>
        <v>Яблоко Виноград 2</v>
      </c>
      <c r="AA1221" s="18" t="str">
        <f>IFERROR(__xludf.DUMMYFUNCTION("""COMPUTED_VALUE"""),"Яблоко Малина 4")</f>
        <v>Яблоко Малина 4</v>
      </c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</row>
    <row r="1222">
      <c r="A1222" s="18" t="str">
        <f>IFERROR(__xludf.DUMMYFUNCTION("""COMPUTED_VALUE"""),"Апельсиновое драже")</f>
        <v>Апельсиновое драже</v>
      </c>
      <c r="B1222" s="18" t="str">
        <f>IFERROR(__xludf.DUMMYFUNCTION("""COMPUTED_VALUE"""),"Бабл гам")</f>
        <v>Бабл гам</v>
      </c>
      <c r="C1222" s="18" t="str">
        <f>IFERROR(__xludf.DUMMYFUNCTION("""COMPUTED_VALUE"""),"Виноградная конфета")</f>
        <v>Виноградная конфета</v>
      </c>
      <c r="D1222" s="18" t="str">
        <f>IFERROR(__xludf.DUMMYFUNCTION("""COMPUTED_VALUE"""),"Даня кокос")</f>
        <v>Даня кокос</v>
      </c>
      <c r="E1222" s="18" t="str">
        <f>IFERROR(__xludf.DUMMYFUNCTION("""COMPUTED_VALUE"""),"Земляника груша")</f>
        <v>Земляника груша</v>
      </c>
      <c r="F1222" s="18" t="str">
        <f>IFERROR(__xludf.DUMMYFUNCTION("""COMPUTED_VALUE"""),"Кислый киви")</f>
        <v>Кислый киви</v>
      </c>
      <c r="G1222" s="18" t="str">
        <f>IFERROR(__xludf.DUMMYFUNCTION("""COMPUTED_VALUE"""),"Кислый малиновый лимонад ")</f>
        <v>Кислый малиновый лимонад </v>
      </c>
      <c r="H1222" s="18" t="str">
        <f>IFERROR(__xludf.DUMMYFUNCTION("""COMPUTED_VALUE"""),"Кола сода айс")</f>
        <v>Кола сода айс</v>
      </c>
      <c r="I1222" s="18" t="str">
        <f>IFERROR(__xludf.DUMMYFUNCTION("""COMPUTED_VALUE"""),"Ледяной ананас")</f>
        <v>Ледяной ананас</v>
      </c>
      <c r="J1222" s="18" t="str">
        <f>IFERROR(__xludf.DUMMYFUNCTION("""COMPUTED_VALUE"""),"Лимонные червячки ")</f>
        <v>Лимонные червячки </v>
      </c>
      <c r="K1222" s="18" t="str">
        <f>IFERROR(__xludf.DUMMYFUNCTION("""COMPUTED_VALUE"""),"Манго апельсин")</f>
        <v>Манго апельсин</v>
      </c>
      <c r="L1222" s="18" t="str">
        <f>IFERROR(__xludf.DUMMYFUNCTION("""COMPUTED_VALUE"""),"Смородина виноград")</f>
        <v>Смородина виноград</v>
      </c>
      <c r="M1222" s="18" t="str">
        <f>IFERROR(__xludf.DUMMYFUNCTION("""COMPUTED_VALUE"""),"Яблочный холс")</f>
        <v>Яблочный холс</v>
      </c>
      <c r="N1222" s="18" t="str">
        <f>IFERROR(__xludf.DUMMYFUNCTION("""COMPUTED_VALUE"""),"Ягодный смузи")</f>
        <v>Ягодный смузи</v>
      </c>
      <c r="O1222" s="18" t="str">
        <f>IFERROR(__xludf.DUMMYFUNCTION("""COMPUTED_VALUE"""),"Ягодный энергетик")</f>
        <v>Ягодный энергетик</v>
      </c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</row>
    <row r="1223">
      <c r="A1223" s="18" t="str">
        <f>IFERROR(__xludf.DUMMYFUNCTION("""COMPUTED_VALUE"""),"Арбуз Малина ")</f>
        <v>Арбуз Малина </v>
      </c>
      <c r="B1223" s="18" t="str">
        <f>IFERROR(__xludf.DUMMYFUNCTION("""COMPUTED_VALUE"""),"Банан Кокос ")</f>
        <v>Банан Кокос </v>
      </c>
      <c r="C1223" s="18" t="str">
        <f>IFERROR(__xludf.DUMMYFUNCTION("""COMPUTED_VALUE"""),"Барбарисовый Энергетик ")</f>
        <v>Барбарисовый Энергетик </v>
      </c>
      <c r="D1223" s="18" t="str">
        <f>IFERROR(__xludf.DUMMYFUNCTION("""COMPUTED_VALUE"""),"Виноградный Энергетик")</f>
        <v>Виноградный Энергетик</v>
      </c>
      <c r="E1223" s="18" t="str">
        <f>IFERROR(__xludf.DUMMYFUNCTION("""COMPUTED_VALUE"""),"Гранат Клубника ")</f>
        <v>Гранат Клубника </v>
      </c>
      <c r="F1223" s="18" t="str">
        <f>IFERROR(__xludf.DUMMYFUNCTION("""COMPUTED_VALUE"""),"Гранат Смородина ")</f>
        <v>Гранат Смородина </v>
      </c>
      <c r="G1223" s="18" t="str">
        <f>IFERROR(__xludf.DUMMYFUNCTION("""COMPUTED_VALUE"""),"Грейпфрутовый Швепс ")</f>
        <v>Грейпфрутовый Швепс </v>
      </c>
      <c r="H1223" s="18" t="str">
        <f>IFERROR(__xludf.DUMMYFUNCTION("""COMPUTED_VALUE"""),"Земляника Драгонфрут ")</f>
        <v>Земляника Драгонфрут </v>
      </c>
      <c r="I1223" s="18" t="str">
        <f>IFERROR(__xludf.DUMMYFUNCTION("""COMPUTED_VALUE"""),"Киви Личи ")</f>
        <v>Киви Личи </v>
      </c>
      <c r="J1223" s="18" t="str">
        <f>IFERROR(__xludf.DUMMYFUNCTION("""COMPUTED_VALUE"""),"Киви Маракуйя Гуава ")</f>
        <v>Киви Маракуйя Гуава </v>
      </c>
      <c r="K1223" s="18" t="str">
        <f>IFERROR(__xludf.DUMMYFUNCTION("""COMPUTED_VALUE"""),"Клубника Банан ")</f>
        <v>Клубника Банан </v>
      </c>
      <c r="L1223" s="18" t="str">
        <f>IFERROR(__xludf.DUMMYFUNCTION("""COMPUTED_VALUE"""),"Клубника Вишня ")</f>
        <v>Клубника Вишня </v>
      </c>
      <c r="M1223" s="18" t="str">
        <f>IFERROR(__xludf.DUMMYFUNCTION("""COMPUTED_VALUE"""),"Клубника Земляника ")</f>
        <v>Клубника Земляника </v>
      </c>
      <c r="N1223" s="18" t="str">
        <f>IFERROR(__xludf.DUMMYFUNCTION("""COMPUTED_VALUE"""),"Клубничный Мохито ")</f>
        <v>Клубничный Мохито </v>
      </c>
      <c r="O1223" s="18" t="str">
        <f>IFERROR(__xludf.DUMMYFUNCTION("""COMPUTED_VALUE"""),"Манго Грейпфрут ")</f>
        <v>Манго Грейпфрут </v>
      </c>
      <c r="P1223" s="18" t="str">
        <f>IFERROR(__xludf.DUMMYFUNCTION("""COMPUTED_VALUE"""),"Манго Персик Личи ")</f>
        <v>Манго Персик Личи </v>
      </c>
      <c r="Q1223" s="18" t="str">
        <f>IFERROR(__xludf.DUMMYFUNCTION("""COMPUTED_VALUE"""),"Персик Бабл Гам ")</f>
        <v>Персик Бабл Гам </v>
      </c>
      <c r="R1223" s="18" t="str">
        <f>IFERROR(__xludf.DUMMYFUNCTION("""COMPUTED_VALUE"""),"Садовые Ягоды ")</f>
        <v>Садовые Ягоды </v>
      </c>
      <c r="S1223" s="18" t="str">
        <f>IFERROR(__xludf.DUMMYFUNCTION("""COMPUTED_VALUE"""),"Скитлс Лимон Лайм 2")</f>
        <v>Скитлс Лимон Лайм 2</v>
      </c>
      <c r="T1223" s="18" t="str">
        <f>IFERROR(__xludf.DUMMYFUNCTION("""COMPUTED_VALUE"""),"Смородина Мармелад 1")</f>
        <v>Смородина Мармелад 1</v>
      </c>
      <c r="U1223" s="18" t="str">
        <f>IFERROR(__xludf.DUMMYFUNCTION("""COMPUTED_VALUE"""),"Темная Вишня 1")</f>
        <v>Темная Вишня 1</v>
      </c>
      <c r="V1223" s="18" t="str">
        <f>IFERROR(__xludf.DUMMYFUNCTION("""COMPUTED_VALUE"""),"Фруктовые Пластинки 1")</f>
        <v>Фруктовые Пластинки 1</v>
      </c>
      <c r="W1223" s="18" t="str">
        <f>IFERROR(__xludf.DUMMYFUNCTION("""COMPUTED_VALUE"""),"Черника Ежевика 1")</f>
        <v>Черника Ежевика 1</v>
      </c>
      <c r="X1223" s="18" t="str">
        <f>IFERROR(__xludf.DUMMYFUNCTION("""COMPUTED_VALUE"""),"Черника Малина 1")</f>
        <v>Черника Малина 1</v>
      </c>
      <c r="Y1223" s="18" t="str">
        <f>IFERROR(__xludf.DUMMYFUNCTION("""COMPUTED_VALUE"""),"Черника Мята 2")</f>
        <v>Черника Мята 2</v>
      </c>
      <c r="Z1223" s="18" t="str">
        <f>IFERROR(__xludf.DUMMYFUNCTION("""COMPUTED_VALUE"""),"Яблоко Виноград 2")</f>
        <v>Яблоко Виноград 2</v>
      </c>
      <c r="AA1223" s="18" t="str">
        <f>IFERROR(__xludf.DUMMYFUNCTION("""COMPUTED_VALUE"""),"Яблоко Малина 4")</f>
        <v>Яблоко Малина 4</v>
      </c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</row>
    <row r="1224">
      <c r="A1224" s="18" t="str">
        <f>IFERROR(__xludf.DUMMYFUNCTION("""COMPUTED_VALUE"""),"0.4")</f>
        <v>0.4</v>
      </c>
      <c r="B1224" s="18" t="str">
        <f>IFERROR(__xludf.DUMMYFUNCTION("""COMPUTED_VALUE"""),"0.6")</f>
        <v>0.6</v>
      </c>
      <c r="C1224" s="18" t="str">
        <f>IFERROR(__xludf.DUMMYFUNCTION("""COMPUTED_VALUE"""),"0.7")</f>
        <v>0.7</v>
      </c>
      <c r="D1224" s="18" t="str">
        <f>IFERROR(__xludf.DUMMYFUNCTION("""COMPUTED_VALUE"""),"0.8")</f>
        <v>0.8</v>
      </c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</row>
    <row r="1225">
      <c r="A1225" s="18" t="str">
        <f>IFERROR(__xludf.DUMMYFUNCTION("""COMPUTED_VALUE"""),"0.4")</f>
        <v>0.4</v>
      </c>
      <c r="B1225" s="18" t="str">
        <f>IFERROR(__xludf.DUMMYFUNCTION("""COMPUTED_VALUE"""),"0.6")</f>
        <v>0.6</v>
      </c>
      <c r="C1225" s="18" t="str">
        <f>IFERROR(__xludf.DUMMYFUNCTION("""COMPUTED_VALUE"""),"0.7")</f>
        <v>0.7</v>
      </c>
      <c r="D1225" s="18" t="str">
        <f>IFERROR(__xludf.DUMMYFUNCTION("""COMPUTED_VALUE"""),"0.8")</f>
        <v>0.8</v>
      </c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</row>
    <row r="1226">
      <c r="A1226" s="18" t="str">
        <f>IFERROR(__xludf.DUMMYFUNCTION("""COMPUTED_VALUE"""),"Ягодный микс")</f>
        <v>Ягодный микс</v>
      </c>
      <c r="B1226" s="18" t="str">
        <f>IFERROR(__xludf.DUMMYFUNCTION("""COMPUTED_VALUE"""),"Энергетик малина")</f>
        <v>Энергетик малина</v>
      </c>
      <c r="C1226" s="18" t="str">
        <f>IFERROR(__xludf.DUMMYFUNCTION("""COMPUTED_VALUE"""),"Клубника арбуз")</f>
        <v>Клубника арбуз</v>
      </c>
      <c r="D1226" s="18" t="str">
        <f>IFERROR(__xludf.DUMMYFUNCTION("""COMPUTED_VALUE"""),"Ежевика малина")</f>
        <v>Ежевика малина</v>
      </c>
      <c r="E1226" s="18" t="str">
        <f>IFERROR(__xludf.DUMMYFUNCTION("""COMPUTED_VALUE"""),"Голубая малина виноград")</f>
        <v>Голубая малина виноград</v>
      </c>
      <c r="F1226" s="18" t="str">
        <f>IFERROR(__xludf.DUMMYFUNCTION("""COMPUTED_VALUE"""),"Вишня яблоко")</f>
        <v>Вишня яблоко</v>
      </c>
      <c r="G1226" s="18" t="str">
        <f>IFERROR(__xludf.DUMMYFUNCTION("""COMPUTED_VALUE"""),"Виноград лёд")</f>
        <v>Виноград лёд</v>
      </c>
      <c r="H1226" s="18" t="str">
        <f>IFERROR(__xludf.DUMMYFUNCTION("""COMPUTED_VALUE"""),"Бабл гам")</f>
        <v>Бабл гам</v>
      </c>
      <c r="I1226" s="18" t="str">
        <f>IFERROR(__xludf.DUMMYFUNCTION("""COMPUTED_VALUE"""),"Энергетик лайм")</f>
        <v>Энергетик лайм</v>
      </c>
      <c r="J1226" s="18" t="str">
        <f>IFERROR(__xludf.DUMMYFUNCTION("""COMPUTED_VALUE"""),"Черника смородина айс")</f>
        <v>Черника смородина айс</v>
      </c>
      <c r="K1226" s="18" t="str">
        <f>IFERROR(__xludf.DUMMYFUNCTION("""COMPUTED_VALUE"""),"Мохито клубничный лёд")</f>
        <v>Мохито клубничный лёд</v>
      </c>
      <c r="L1226" s="18" t="str">
        <f>IFERROR(__xludf.DUMMYFUNCTION("""COMPUTED_VALUE"""),"Черная вишня лёд")</f>
        <v>Черная вишня лёд</v>
      </c>
      <c r="M1226" s="18" t="str">
        <f>IFERROR(__xludf.DUMMYFUNCTION("""COMPUTED_VALUE"""),"Ананас кокос лёд")</f>
        <v>Ананас кокос лёд</v>
      </c>
      <c r="N1226" s="18" t="str">
        <f>IFERROR(__xludf.DUMMYFUNCTION("""COMPUTED_VALUE"""),"Киви лёд")</f>
        <v>Киви лёд</v>
      </c>
      <c r="O1226" s="18" t="str">
        <f>IFERROR(__xludf.DUMMYFUNCTION("""COMPUTED_VALUE"""),"Кислая клюква лёд")</f>
        <v>Кислая клюква лёд</v>
      </c>
      <c r="P1226" s="18" t="str">
        <f>IFERROR(__xludf.DUMMYFUNCTION("""COMPUTED_VALUE"""),"Кислый скитлс лёд")</f>
        <v>Кислый скитлс лёд</v>
      </c>
      <c r="Q1226" s="18" t="str">
        <f>IFERROR(__xludf.DUMMYFUNCTION("""COMPUTED_VALUE"""),"Клубника черника лёд")</f>
        <v>Клубника черника лёд</v>
      </c>
      <c r="R1226" s="18" t="str">
        <f>IFERROR(__xludf.DUMMYFUNCTION("""COMPUTED_VALUE"""),"Малина смородина лёд")</f>
        <v>Малина смородина лёд</v>
      </c>
      <c r="S1226" s="18" t="str">
        <f>IFERROR(__xludf.DUMMYFUNCTION("""COMPUTED_VALUE"""),"Манго лёд")</f>
        <v>Манго лёд</v>
      </c>
      <c r="T1226" s="18" t="str">
        <f>IFERROR(__xludf.DUMMYFUNCTION("""COMPUTED_VALUE"""),"Малина вишня лёд")</f>
        <v>Малина вишня лёд</v>
      </c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</row>
    <row r="1227">
      <c r="A1227" s="18" t="str">
        <f>IFERROR(__xludf.DUMMYFUNCTION("""COMPUTED_VALUE"""),"Экзотический микс")</f>
        <v>Экзотический микс</v>
      </c>
      <c r="B1227" s="18" t="str">
        <f>IFERROR(__xludf.DUMMYFUNCTION("""COMPUTED_VALUE"""),"Энергетик")</f>
        <v>Энергетик</v>
      </c>
      <c r="C1227" s="18" t="str">
        <f>IFERROR(__xludf.DUMMYFUNCTION("""COMPUTED_VALUE"""),"Виноградный чупа-чупс")</f>
        <v>Виноградный чупа-чупс</v>
      </c>
      <c r="D1227" s="18" t="str">
        <f>IFERROR(__xludf.DUMMYFUNCTION("""COMPUTED_VALUE"""),"Кислая лесная клюква")</f>
        <v>Кислая лесная клюква</v>
      </c>
      <c r="E1227" s="18" t="str">
        <f>IFERROR(__xludf.DUMMYFUNCTION("""COMPUTED_VALUE"""),"Смородина персик")</f>
        <v>Смородина персик</v>
      </c>
      <c r="F1227" s="18" t="str">
        <f>IFERROR(__xludf.DUMMYFUNCTION("""COMPUTED_VALUE"""),"Спелый киви кисло сладкий")</f>
        <v>Спелый киви кисло сладкий</v>
      </c>
      <c r="G1227" s="18" t="str">
        <f>IFERROR(__xludf.DUMMYFUNCTION("""COMPUTED_VALUE"""),"Кислые черви в вишневом сиропе")</f>
        <v>Кислые черви в вишневом сиропе</v>
      </c>
      <c r="H1227" s="18" t="str">
        <f>IFERROR(__xludf.DUMMYFUNCTION("""COMPUTED_VALUE"""),"Грушевый лимонад")</f>
        <v>Грушевый лимонад</v>
      </c>
      <c r="I1227" s="18" t="str">
        <f>IFERROR(__xludf.DUMMYFUNCTION("""COMPUTED_VALUE"""),"Лимонад с сладкой малиной")</f>
        <v>Лимонад с сладкой малиной</v>
      </c>
      <c r="J1227" s="18" t="str">
        <f>IFERROR(__xludf.DUMMYFUNCTION("""COMPUTED_VALUE"""),"Ананасовая кислинка")</f>
        <v>Ананасовая кислинка</v>
      </c>
      <c r="K1227" s="18" t="str">
        <f>IFERROR(__xludf.DUMMYFUNCTION("""COMPUTED_VALUE"""),"Мармеладные мишки")</f>
        <v>Мармеладные мишки</v>
      </c>
      <c r="L1227" s="18" t="str">
        <f>IFERROR(__xludf.DUMMYFUNCTION("""COMPUTED_VALUE"""),"Мандариновый сок с цедрой")</f>
        <v>Мандариновый сок с цедрой</v>
      </c>
      <c r="M1227" s="18" t="str">
        <f>IFERROR(__xludf.DUMMYFUNCTION("""COMPUTED_VALUE"""),"Кисло-сладкое ягодное драже")</f>
        <v>Кисло-сладкое ягодное драже</v>
      </c>
      <c r="N1227" s="18" t="str">
        <f>IFERROR(__xludf.DUMMYFUNCTION("""COMPUTED_VALUE"""),"Классическая фанта")</f>
        <v>Классическая фанта</v>
      </c>
      <c r="O1227" s="18" t="str">
        <f>IFERROR(__xludf.DUMMYFUNCTION("""COMPUTED_VALUE"""),"Сладкие барбарисоввые конфеты")</f>
        <v>Сладкие барбарисоввые конфеты</v>
      </c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</row>
    <row r="1228">
      <c r="A1228" s="18" t="str">
        <f>IFERROR(__xludf.DUMMYFUNCTION("""COMPUTED_VALUE"""),"кислая земляника")</f>
        <v>кислая земляника</v>
      </c>
      <c r="B1228" s="18" t="str">
        <f>IFERROR(__xludf.DUMMYFUNCTION("""COMPUTED_VALUE"""),"кислая фанта с черникой")</f>
        <v>кислая фанта с черникой</v>
      </c>
      <c r="C1228" s="18" t="str">
        <f>IFERROR(__xludf.DUMMYFUNCTION("""COMPUTED_VALUE"""),"кислое харибо с колой и черешней")</f>
        <v>кислое харибо с колой и черешней</v>
      </c>
      <c r="D1228" s="18" t="str">
        <f>IFERROR(__xludf.DUMMYFUNCTION("""COMPUTED_VALUE"""),"кислое яблочно клубничная шипучка")</f>
        <v>кислое яблочно клубничная шипучка</v>
      </c>
      <c r="E1228" s="18" t="str">
        <f>IFERROR(__xludf.DUMMYFUNCTION("""COMPUTED_VALUE"""),"кислые желатинки маракуйя ананас")</f>
        <v>кислые желатинки маракуйя ананас</v>
      </c>
      <c r="F1228" s="18" t="str">
        <f>IFERROR(__xludf.DUMMYFUNCTION("""COMPUTED_VALUE"""),"кислые ленточки маракуя манго")</f>
        <v>кислые ленточки маракуя манго</v>
      </c>
      <c r="G1228" s="18" t="str">
        <f>IFERROR(__xludf.DUMMYFUNCTION("""COMPUTED_VALUE"""),"кислые мармеладные ягоды")</f>
        <v>кислые мармеладные ягоды</v>
      </c>
      <c r="H1228" s="18" t="str">
        <f>IFERROR(__xludf.DUMMYFUNCTION("""COMPUTED_VALUE"""),"кислый виноград лайм")</f>
        <v>кислый виноград лайм</v>
      </c>
      <c r="I1228" s="18" t="str">
        <f>IFERROR(__xludf.DUMMYFUNCTION("""COMPUTED_VALUE"""),"кислый грейпфрут с вишней")</f>
        <v>кислый грейпфрут с вишней</v>
      </c>
      <c r="J1228" s="18" t="str">
        <f>IFERROR(__xludf.DUMMYFUNCTION("""COMPUTED_VALUE"""),"кислый леденец виноград киви яблоко")</f>
        <v>кислый леденец виноград киви яблоко</v>
      </c>
      <c r="K1228" s="18" t="str">
        <f>IFERROR(__xludf.DUMMYFUNCTION("""COMPUTED_VALUE"""),"кислый лимонад арбуз лайм малина")</f>
        <v>кислый лимонад арбуз лайм малина</v>
      </c>
      <c r="L1228" s="18" t="str">
        <f>IFERROR(__xludf.DUMMYFUNCTION("""COMPUTED_VALUE"""),"кислый персик клубника")</f>
        <v>кислый персик клубника</v>
      </c>
      <c r="M1228" s="18" t="str">
        <f>IFERROR(__xludf.DUMMYFUNCTION("""COMPUTED_VALUE"""),"кислый яблочно лимонные колечки")</f>
        <v>кислый яблочно лимонные колечки</v>
      </c>
      <c r="N1228" s="18" t="str">
        <f>IFERROR(__xludf.DUMMYFUNCTION("""COMPUTED_VALUE"""),"фанта апельсин с кислой малиной")</f>
        <v>фанта апельсин с кислой малиной</v>
      </c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</row>
    <row r="1229">
      <c r="A1229" s="18" t="str">
        <f>IFERROR(__xludf.DUMMYFUNCTION("""COMPUTED_VALUE"""),"Арбуз Малина ")</f>
        <v>Арбуз Малина </v>
      </c>
      <c r="B1229" s="18" t="str">
        <f>IFERROR(__xludf.DUMMYFUNCTION("""COMPUTED_VALUE"""),"Банан Кокос ")</f>
        <v>Банан Кокос </v>
      </c>
      <c r="C1229" s="18" t="str">
        <f>IFERROR(__xludf.DUMMYFUNCTION("""COMPUTED_VALUE"""),"Барбарисовый Энергетик ")</f>
        <v>Барбарисовый Энергетик </v>
      </c>
      <c r="D1229" s="18" t="str">
        <f>IFERROR(__xludf.DUMMYFUNCTION("""COMPUTED_VALUE"""),"Виноградный Энергетик")</f>
        <v>Виноградный Энергетик</v>
      </c>
      <c r="E1229" s="18" t="str">
        <f>IFERROR(__xludf.DUMMYFUNCTION("""COMPUTED_VALUE"""),"Гранат Клубника ")</f>
        <v>Гранат Клубника </v>
      </c>
      <c r="F1229" s="18" t="str">
        <f>IFERROR(__xludf.DUMMYFUNCTION("""COMPUTED_VALUE"""),"Гранат Смородина ")</f>
        <v>Гранат Смородина </v>
      </c>
      <c r="G1229" s="18" t="str">
        <f>IFERROR(__xludf.DUMMYFUNCTION("""COMPUTED_VALUE"""),"Грейпфрутовый Швепс ")</f>
        <v>Грейпфрутовый Швепс </v>
      </c>
      <c r="H1229" s="18" t="str">
        <f>IFERROR(__xludf.DUMMYFUNCTION("""COMPUTED_VALUE"""),"Земляника Драгонфрут ")</f>
        <v>Земляника Драгонфрут </v>
      </c>
      <c r="I1229" s="18" t="str">
        <f>IFERROR(__xludf.DUMMYFUNCTION("""COMPUTED_VALUE"""),"Киви Личи ")</f>
        <v>Киви Личи </v>
      </c>
      <c r="J1229" s="18" t="str">
        <f>IFERROR(__xludf.DUMMYFUNCTION("""COMPUTED_VALUE"""),"Киви Маракуйя Гуава ")</f>
        <v>Киви Маракуйя Гуава </v>
      </c>
      <c r="K1229" s="18" t="str">
        <f>IFERROR(__xludf.DUMMYFUNCTION("""COMPUTED_VALUE"""),"Клубника Банан ")</f>
        <v>Клубника Банан </v>
      </c>
      <c r="L1229" s="18" t="str">
        <f>IFERROR(__xludf.DUMMYFUNCTION("""COMPUTED_VALUE"""),"Клубника Вишня ")</f>
        <v>Клубника Вишня </v>
      </c>
      <c r="M1229" s="18" t="str">
        <f>IFERROR(__xludf.DUMMYFUNCTION("""COMPUTED_VALUE"""),"Клубника Земляника ")</f>
        <v>Клубника Земляника </v>
      </c>
      <c r="N1229" s="18" t="str">
        <f>IFERROR(__xludf.DUMMYFUNCTION("""COMPUTED_VALUE"""),"Клубничный Мохито ")</f>
        <v>Клубничный Мохито </v>
      </c>
      <c r="O1229" s="18" t="str">
        <f>IFERROR(__xludf.DUMMYFUNCTION("""COMPUTED_VALUE"""),"Манго Грейпфрут ")</f>
        <v>Манго Грейпфрут </v>
      </c>
      <c r="P1229" s="18" t="str">
        <f>IFERROR(__xludf.DUMMYFUNCTION("""COMPUTED_VALUE"""),"Манго Персик Личи ")</f>
        <v>Манго Персик Личи </v>
      </c>
      <c r="Q1229" s="18" t="str">
        <f>IFERROR(__xludf.DUMMYFUNCTION("""COMPUTED_VALUE"""),"Персик Бабл Гам ")</f>
        <v>Персик Бабл Гам </v>
      </c>
      <c r="R1229" s="18" t="str">
        <f>IFERROR(__xludf.DUMMYFUNCTION("""COMPUTED_VALUE"""),"Садовые Ягоды ")</f>
        <v>Садовые Ягоды </v>
      </c>
      <c r="S1229" s="18" t="str">
        <f>IFERROR(__xludf.DUMMYFUNCTION("""COMPUTED_VALUE"""),"Скитлс Лимон Лайм 2")</f>
        <v>Скитлс Лимон Лайм 2</v>
      </c>
      <c r="T1229" s="18" t="str">
        <f>IFERROR(__xludf.DUMMYFUNCTION("""COMPUTED_VALUE"""),"Смородина Мармелад 1")</f>
        <v>Смородина Мармелад 1</v>
      </c>
      <c r="U1229" s="18" t="str">
        <f>IFERROR(__xludf.DUMMYFUNCTION("""COMPUTED_VALUE"""),"Темная Вишня 1")</f>
        <v>Темная Вишня 1</v>
      </c>
      <c r="V1229" s="18" t="str">
        <f>IFERROR(__xludf.DUMMYFUNCTION("""COMPUTED_VALUE"""),"Фруктовые Пластинки 1")</f>
        <v>Фруктовые Пластинки 1</v>
      </c>
      <c r="W1229" s="18" t="str">
        <f>IFERROR(__xludf.DUMMYFUNCTION("""COMPUTED_VALUE"""),"Черника Ежевика 1")</f>
        <v>Черника Ежевика 1</v>
      </c>
      <c r="X1229" s="18" t="str">
        <f>IFERROR(__xludf.DUMMYFUNCTION("""COMPUTED_VALUE"""),"Черника Малина 1")</f>
        <v>Черника Малина 1</v>
      </c>
      <c r="Y1229" s="18" t="str">
        <f>IFERROR(__xludf.DUMMYFUNCTION("""COMPUTED_VALUE"""),"Черника Мята 2")</f>
        <v>Черника Мята 2</v>
      </c>
      <c r="Z1229" s="18" t="str">
        <f>IFERROR(__xludf.DUMMYFUNCTION("""COMPUTED_VALUE"""),"Яблоко Виноград 2")</f>
        <v>Яблоко Виноград 2</v>
      </c>
      <c r="AA1229" s="18" t="str">
        <f>IFERROR(__xludf.DUMMYFUNCTION("""COMPUTED_VALUE"""),"Яблоко Малина 4")</f>
        <v>Яблоко Малина 4</v>
      </c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</row>
    <row r="1230">
      <c r="A1230" s="18" t="str">
        <f>IFERROR(__xludf.DUMMYFUNCTION("""COMPUTED_VALUE"""),"0.4")</f>
        <v>0.4</v>
      </c>
      <c r="B1230" s="18" t="str">
        <f>IFERROR(__xludf.DUMMYFUNCTION("""COMPUTED_VALUE"""),"0.6")</f>
        <v>0.6</v>
      </c>
      <c r="C1230" s="18" t="str">
        <f>IFERROR(__xludf.DUMMYFUNCTION("""COMPUTED_VALUE"""),"0.7")</f>
        <v>0.7</v>
      </c>
      <c r="D1230" s="18" t="str">
        <f>IFERROR(__xludf.DUMMYFUNCTION("""COMPUTED_VALUE"""),"0.8")</f>
        <v>0.8</v>
      </c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</row>
    <row r="1231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</row>
    <row r="1232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</row>
    <row r="1233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</row>
    <row r="1234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</row>
    <row r="123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</row>
    <row r="1236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</row>
    <row r="1237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</row>
    <row r="1238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</row>
    <row r="1239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</row>
    <row r="1240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</row>
    <row r="1241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</row>
    <row r="1242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</row>
    <row r="1243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</row>
    <row r="1244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</row>
    <row r="124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</row>
    <row r="1246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</row>
    <row r="1247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</row>
    <row r="1248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</row>
    <row r="1249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</row>
    <row r="1250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</row>
    <row r="1251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  <c r="AV1251" s="18"/>
      <c r="AW1251" s="18"/>
      <c r="AX1251" s="18"/>
    </row>
    <row r="1252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</row>
    <row r="1253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</row>
    <row r="1254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</row>
    <row r="125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</row>
    <row r="1256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</row>
    <row r="1257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</row>
    <row r="1258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</row>
    <row r="1259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</row>
    <row r="1260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</row>
    <row r="1261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</row>
    <row r="1262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  <c r="AV1262" s="18"/>
      <c r="AW1262" s="18"/>
      <c r="AX1262" s="18"/>
    </row>
    <row r="1263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</row>
    <row r="1264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  <c r="AV1264" s="18"/>
      <c r="AW1264" s="18"/>
      <c r="AX1264" s="18"/>
    </row>
    <row r="1265">
      <c r="A1265" s="18" t="str">
        <f>IFERROR(__xludf.DUMMYFUNCTION("""COMPUTED_VALUE"""),"Арбуз Малина ")</f>
        <v>Арбуз Малина </v>
      </c>
      <c r="B1265" s="18" t="str">
        <f>IFERROR(__xludf.DUMMYFUNCTION("""COMPUTED_VALUE"""),"Банан Кокос ")</f>
        <v>Банан Кокос </v>
      </c>
      <c r="C1265" s="18" t="str">
        <f>IFERROR(__xludf.DUMMYFUNCTION("""COMPUTED_VALUE"""),"Барбарисовый Энергетик ")</f>
        <v>Барбарисовый Энергетик </v>
      </c>
      <c r="D1265" s="18" t="str">
        <f>IFERROR(__xludf.DUMMYFUNCTION("""COMPUTED_VALUE"""),"Виноградный Энергетик")</f>
        <v>Виноградный Энергетик</v>
      </c>
      <c r="E1265" s="18" t="str">
        <f>IFERROR(__xludf.DUMMYFUNCTION("""COMPUTED_VALUE"""),"Гранат Клубника ")</f>
        <v>Гранат Клубника </v>
      </c>
      <c r="F1265" s="18" t="str">
        <f>IFERROR(__xludf.DUMMYFUNCTION("""COMPUTED_VALUE"""),"Гранат Смородина ")</f>
        <v>Гранат Смородина </v>
      </c>
      <c r="G1265" s="18" t="str">
        <f>IFERROR(__xludf.DUMMYFUNCTION("""COMPUTED_VALUE"""),"Грейпфрутовый Швепс ")</f>
        <v>Грейпфрутовый Швепс </v>
      </c>
      <c r="H1265" s="18" t="str">
        <f>IFERROR(__xludf.DUMMYFUNCTION("""COMPUTED_VALUE"""),"Земляника Драгонфрут ")</f>
        <v>Земляника Драгонфрут </v>
      </c>
      <c r="I1265" s="18" t="str">
        <f>IFERROR(__xludf.DUMMYFUNCTION("""COMPUTED_VALUE"""),"Киви Личи ")</f>
        <v>Киви Личи </v>
      </c>
      <c r="J1265" s="18" t="str">
        <f>IFERROR(__xludf.DUMMYFUNCTION("""COMPUTED_VALUE"""),"Киви Маракуйя Гуава ")</f>
        <v>Киви Маракуйя Гуава </v>
      </c>
      <c r="K1265" s="18" t="str">
        <f>IFERROR(__xludf.DUMMYFUNCTION("""COMPUTED_VALUE"""),"Клубника Банан ")</f>
        <v>Клубника Банан </v>
      </c>
      <c r="L1265" s="18" t="str">
        <f>IFERROR(__xludf.DUMMYFUNCTION("""COMPUTED_VALUE"""),"Клубника Вишня ")</f>
        <v>Клубника Вишня </v>
      </c>
      <c r="M1265" s="18" t="str">
        <f>IFERROR(__xludf.DUMMYFUNCTION("""COMPUTED_VALUE"""),"Клубника Земляника ")</f>
        <v>Клубника Земляника </v>
      </c>
      <c r="N1265" s="18" t="str">
        <f>IFERROR(__xludf.DUMMYFUNCTION("""COMPUTED_VALUE"""),"Клубничный Мохито ")</f>
        <v>Клубничный Мохито </v>
      </c>
      <c r="O1265" s="18" t="str">
        <f>IFERROR(__xludf.DUMMYFUNCTION("""COMPUTED_VALUE"""),"Манго Грейпфрут ")</f>
        <v>Манго Грейпфрут </v>
      </c>
      <c r="P1265" s="18" t="str">
        <f>IFERROR(__xludf.DUMMYFUNCTION("""COMPUTED_VALUE"""),"Манго Персик Личи ")</f>
        <v>Манго Персик Личи </v>
      </c>
      <c r="Q1265" s="18" t="str">
        <f>IFERROR(__xludf.DUMMYFUNCTION("""COMPUTED_VALUE"""),"Персик Бабл Гам ")</f>
        <v>Персик Бабл Гам </v>
      </c>
      <c r="R1265" s="18" t="str">
        <f>IFERROR(__xludf.DUMMYFUNCTION("""COMPUTED_VALUE"""),"Садовые Ягоды ")</f>
        <v>Садовые Ягоды </v>
      </c>
      <c r="S1265" s="18" t="str">
        <f>IFERROR(__xludf.DUMMYFUNCTION("""COMPUTED_VALUE"""),"Скитлс Лимон Лайм 2")</f>
        <v>Скитлс Лимон Лайм 2</v>
      </c>
      <c r="T1265" s="18" t="str">
        <f>IFERROR(__xludf.DUMMYFUNCTION("""COMPUTED_VALUE"""),"Смородина Мармелад 1")</f>
        <v>Смородина Мармелад 1</v>
      </c>
      <c r="U1265" s="18" t="str">
        <f>IFERROR(__xludf.DUMMYFUNCTION("""COMPUTED_VALUE"""),"Темная Вишня 1")</f>
        <v>Темная Вишня 1</v>
      </c>
      <c r="V1265" s="18" t="str">
        <f>IFERROR(__xludf.DUMMYFUNCTION("""COMPUTED_VALUE"""),"Фруктовые Пластинки 1")</f>
        <v>Фруктовые Пластинки 1</v>
      </c>
      <c r="W1265" s="18" t="str">
        <f>IFERROR(__xludf.DUMMYFUNCTION("""COMPUTED_VALUE"""),"Черника Ежевика 1")</f>
        <v>Черника Ежевика 1</v>
      </c>
      <c r="X1265" s="18" t="str">
        <f>IFERROR(__xludf.DUMMYFUNCTION("""COMPUTED_VALUE"""),"Черника Малина 1")</f>
        <v>Черника Малина 1</v>
      </c>
      <c r="Y1265" s="18" t="str">
        <f>IFERROR(__xludf.DUMMYFUNCTION("""COMPUTED_VALUE"""),"Черника Мята 2")</f>
        <v>Черника Мята 2</v>
      </c>
      <c r="Z1265" s="18" t="str">
        <f>IFERROR(__xludf.DUMMYFUNCTION("""COMPUTED_VALUE"""),"Яблоко Виноград 2")</f>
        <v>Яблоко Виноград 2</v>
      </c>
      <c r="AA1265" s="18" t="str">
        <f>IFERROR(__xludf.DUMMYFUNCTION("""COMPUTED_VALUE"""),"Яблоко Малина 4")</f>
        <v>Яблоко Малина 4</v>
      </c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  <c r="AV1265" s="18"/>
      <c r="AW1265" s="18"/>
      <c r="AX1265" s="18"/>
    </row>
    <row r="1266">
      <c r="A1266" s="18" t="str">
        <f>IFERROR(__xludf.DUMMYFUNCTION("""COMPUTED_VALUE"""),"Ананас киви")</f>
        <v>Ананас киви</v>
      </c>
      <c r="B1266" s="18" t="str">
        <f>IFERROR(__xludf.DUMMYFUNCTION("""COMPUTED_VALUE"""),"Арбузный смузи")</f>
        <v>Арбузный смузи</v>
      </c>
      <c r="C1266" s="18" t="str">
        <f>IFERROR(__xludf.DUMMYFUNCTION("""COMPUTED_VALUE"""),"Виноградная фанта")</f>
        <v>Виноградная фанта</v>
      </c>
      <c r="D1266" s="18" t="str">
        <f>IFERROR(__xludf.DUMMYFUNCTION("""COMPUTED_VALUE"""),"Вишневый морс")</f>
        <v>Вишневый морс</v>
      </c>
      <c r="E1266" s="18" t="str">
        <f>IFERROR(__xludf.DUMMYFUNCTION("""COMPUTED_VALUE"""),"Гранатовый мармелад")</f>
        <v>Гранатовый мармелад</v>
      </c>
      <c r="F1266" s="18" t="str">
        <f>IFERROR(__xludf.DUMMYFUNCTION("""COMPUTED_VALUE"""),"Грейпфрут киви")</f>
        <v>Грейпфрут киви</v>
      </c>
      <c r="G1266" s="18" t="str">
        <f>IFERROR(__xludf.DUMMYFUNCTION("""COMPUTED_VALUE"""),"Ежевика мята")</f>
        <v>Ежевика мята</v>
      </c>
      <c r="H1266" s="18" t="str">
        <f>IFERROR(__xludf.DUMMYFUNCTION("""COMPUTED_VALUE"""),"Киви манго")</f>
        <v>Киви манго</v>
      </c>
      <c r="I1266" s="18" t="str">
        <f>IFERROR(__xludf.DUMMYFUNCTION("""COMPUTED_VALUE"""),"Клубника манго")</f>
        <v>Клубника манго</v>
      </c>
      <c r="J1266" s="18" t="str">
        <f>IFERROR(__xludf.DUMMYFUNCTION("""COMPUTED_VALUE"""),"черника грейфрут ")</f>
        <v>черника грейфрут </v>
      </c>
      <c r="K1266" s="18" t="str">
        <f>IFERROR(__xludf.DUMMYFUNCTION("""COMPUTED_VALUE"""),"Малина лайм")</f>
        <v>Малина лайм</v>
      </c>
      <c r="L1266" s="18" t="str">
        <f>IFERROR(__xludf.DUMMYFUNCTION("""COMPUTED_VALUE"""),"Манго арбуз ")</f>
        <v>Манго арбуз </v>
      </c>
      <c r="M1266" s="18" t="str">
        <f>IFERROR(__xludf.DUMMYFUNCTION("""COMPUTED_VALUE"""),"Малиновый чай с жасмином")</f>
        <v>Малиновый чай с жасмином</v>
      </c>
      <c r="N1266" s="18" t="str">
        <f>IFERROR(__xludf.DUMMYFUNCTION("""COMPUTED_VALUE"""),"малина  апельсин ")</f>
        <v>малина  апельсин </v>
      </c>
      <c r="O1266" s="18" t="str">
        <f>IFERROR(__xludf.DUMMYFUNCTION("""COMPUTED_VALUE"""),"Манго апельсин")</f>
        <v>Манго апельсин</v>
      </c>
      <c r="P1266" s="18" t="str">
        <f>IFERROR(__xludf.DUMMYFUNCTION("""COMPUTED_VALUE"""),"Ред булл")</f>
        <v>Ред булл</v>
      </c>
      <c r="Q1266" s="18" t="str">
        <f>IFERROR(__xludf.DUMMYFUNCTION("""COMPUTED_VALUE"""),"Спрайт")</f>
        <v>Спрайт</v>
      </c>
      <c r="R1266" s="18" t="str">
        <f>IFERROR(__xludf.DUMMYFUNCTION("""COMPUTED_VALUE"""),"ананас клюква ")</f>
        <v>ананас клюква </v>
      </c>
      <c r="S1266" s="18" t="str">
        <f>IFERROR(__xludf.DUMMYFUNCTION("""COMPUTED_VALUE"""),"Тархун")</f>
        <v>Тархун</v>
      </c>
      <c r="T1266" s="18" t="str">
        <f>IFERROR(__xludf.DUMMYFUNCTION("""COMPUTED_VALUE"""),"алоэ Виноград ")</f>
        <v>алоэ Виноград </v>
      </c>
      <c r="U1266" s="18" t="str">
        <f>IFERROR(__xludf.DUMMYFUNCTION("""COMPUTED_VALUE"""),"Фруктовая жвачка")</f>
        <v>Фруктовая жвачка</v>
      </c>
      <c r="V1266" s="18" t="str">
        <f>IFERROR(__xludf.DUMMYFUNCTION("""COMPUTED_VALUE"""),"Холодная кола")</f>
        <v>Холодная кола</v>
      </c>
      <c r="W1266" s="18" t="str">
        <f>IFERROR(__xludf.DUMMYFUNCTION("""COMPUTED_VALUE"""),"Черная смородина клюква")</f>
        <v>Черная смородина клюква</v>
      </c>
      <c r="X1266" s="18" t="str">
        <f>IFERROR(__xludf.DUMMYFUNCTION("""COMPUTED_VALUE"""),"Черника арбуз")</f>
        <v>Черника арбуз</v>
      </c>
      <c r="Y1266" s="18" t="str">
        <f>IFERROR(__xludf.DUMMYFUNCTION("""COMPUTED_VALUE"""),"Яблоко черника")</f>
        <v>Яблоко черника</v>
      </c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</row>
    <row r="1267">
      <c r="A1267" s="18" t="str">
        <f>IFERROR(__xludf.DUMMYFUNCTION("""COMPUTED_VALUE"""),"0.4")</f>
        <v>0.4</v>
      </c>
      <c r="B1267" s="18" t="str">
        <f>IFERROR(__xludf.DUMMYFUNCTION("""COMPUTED_VALUE"""),"0.6")</f>
        <v>0.6</v>
      </c>
      <c r="C1267" s="18" t="str">
        <f>IFERROR(__xludf.DUMMYFUNCTION("""COMPUTED_VALUE"""),"0.7")</f>
        <v>0.7</v>
      </c>
      <c r="D1267" s="18" t="str">
        <f>IFERROR(__xludf.DUMMYFUNCTION("""COMPUTED_VALUE"""),"0.8")</f>
        <v>0.8</v>
      </c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  <c r="AV1267" s="18"/>
      <c r="AW1267" s="18"/>
      <c r="AX1267" s="18"/>
    </row>
    <row r="1268">
      <c r="A1268" s="18" t="str">
        <f>IFERROR(__xludf.DUMMYFUNCTION("""COMPUTED_VALUE"""),"Арбуз Малина ")</f>
        <v>Арбуз Малина </v>
      </c>
      <c r="B1268" s="18" t="str">
        <f>IFERROR(__xludf.DUMMYFUNCTION("""COMPUTED_VALUE"""),"Банан Кокос ")</f>
        <v>Банан Кокос </v>
      </c>
      <c r="C1268" s="18" t="str">
        <f>IFERROR(__xludf.DUMMYFUNCTION("""COMPUTED_VALUE"""),"Барбарисовый Энергетик ")</f>
        <v>Барбарисовый Энергетик </v>
      </c>
      <c r="D1268" s="18" t="str">
        <f>IFERROR(__xludf.DUMMYFUNCTION("""COMPUTED_VALUE"""),"Виноградный Энергетик")</f>
        <v>Виноградный Энергетик</v>
      </c>
      <c r="E1268" s="18" t="str">
        <f>IFERROR(__xludf.DUMMYFUNCTION("""COMPUTED_VALUE"""),"Гранат Клубника ")</f>
        <v>Гранат Клубника </v>
      </c>
      <c r="F1268" s="18" t="str">
        <f>IFERROR(__xludf.DUMMYFUNCTION("""COMPUTED_VALUE"""),"Гранат Смородина ")</f>
        <v>Гранат Смородина </v>
      </c>
      <c r="G1268" s="18" t="str">
        <f>IFERROR(__xludf.DUMMYFUNCTION("""COMPUTED_VALUE"""),"Грейпфрутовый Швепс ")</f>
        <v>Грейпфрутовый Швепс </v>
      </c>
      <c r="H1268" s="18" t="str">
        <f>IFERROR(__xludf.DUMMYFUNCTION("""COMPUTED_VALUE"""),"Земляника Драгонфрут ")</f>
        <v>Земляника Драгонфрут </v>
      </c>
      <c r="I1268" s="18" t="str">
        <f>IFERROR(__xludf.DUMMYFUNCTION("""COMPUTED_VALUE"""),"Киви Личи ")</f>
        <v>Киви Личи </v>
      </c>
      <c r="J1268" s="18" t="str">
        <f>IFERROR(__xludf.DUMMYFUNCTION("""COMPUTED_VALUE"""),"Киви Маракуйя Гуава ")</f>
        <v>Киви Маракуйя Гуава </v>
      </c>
      <c r="K1268" s="18" t="str">
        <f>IFERROR(__xludf.DUMMYFUNCTION("""COMPUTED_VALUE"""),"Клубника Банан ")</f>
        <v>Клубника Банан </v>
      </c>
      <c r="L1268" s="18" t="str">
        <f>IFERROR(__xludf.DUMMYFUNCTION("""COMPUTED_VALUE"""),"Клубника Вишня ")</f>
        <v>Клубника Вишня </v>
      </c>
      <c r="M1268" s="18" t="str">
        <f>IFERROR(__xludf.DUMMYFUNCTION("""COMPUTED_VALUE"""),"Клубника Земляника ")</f>
        <v>Клубника Земляника </v>
      </c>
      <c r="N1268" s="18" t="str">
        <f>IFERROR(__xludf.DUMMYFUNCTION("""COMPUTED_VALUE"""),"Клубничный Мохито ")</f>
        <v>Клубничный Мохито </v>
      </c>
      <c r="O1268" s="18" t="str">
        <f>IFERROR(__xludf.DUMMYFUNCTION("""COMPUTED_VALUE"""),"Манго Грейпфрут ")</f>
        <v>Манго Грейпфрут </v>
      </c>
      <c r="P1268" s="18" t="str">
        <f>IFERROR(__xludf.DUMMYFUNCTION("""COMPUTED_VALUE"""),"Манго Персик Личи ")</f>
        <v>Манго Персик Личи </v>
      </c>
      <c r="Q1268" s="18" t="str">
        <f>IFERROR(__xludf.DUMMYFUNCTION("""COMPUTED_VALUE"""),"Персик Бабл Гам ")</f>
        <v>Персик Бабл Гам </v>
      </c>
      <c r="R1268" s="18" t="str">
        <f>IFERROR(__xludf.DUMMYFUNCTION("""COMPUTED_VALUE"""),"Садовые Ягоды ")</f>
        <v>Садовые Ягоды </v>
      </c>
      <c r="S1268" s="18" t="str">
        <f>IFERROR(__xludf.DUMMYFUNCTION("""COMPUTED_VALUE"""),"Скитлс Лимон Лайм 2")</f>
        <v>Скитлс Лимон Лайм 2</v>
      </c>
      <c r="T1268" s="18" t="str">
        <f>IFERROR(__xludf.DUMMYFUNCTION("""COMPUTED_VALUE"""),"Смородина Мармелад 1")</f>
        <v>Смородина Мармелад 1</v>
      </c>
      <c r="U1268" s="18" t="str">
        <f>IFERROR(__xludf.DUMMYFUNCTION("""COMPUTED_VALUE"""),"Темная Вишня 1")</f>
        <v>Темная Вишня 1</v>
      </c>
      <c r="V1268" s="18" t="str">
        <f>IFERROR(__xludf.DUMMYFUNCTION("""COMPUTED_VALUE"""),"Фруктовые Пластинки 1")</f>
        <v>Фруктовые Пластинки 1</v>
      </c>
      <c r="W1268" s="18" t="str">
        <f>IFERROR(__xludf.DUMMYFUNCTION("""COMPUTED_VALUE"""),"Черника Ежевика 1")</f>
        <v>Черника Ежевика 1</v>
      </c>
      <c r="X1268" s="18" t="str">
        <f>IFERROR(__xludf.DUMMYFUNCTION("""COMPUTED_VALUE"""),"Черника Малина 1")</f>
        <v>Черника Малина 1</v>
      </c>
      <c r="Y1268" s="18" t="str">
        <f>IFERROR(__xludf.DUMMYFUNCTION("""COMPUTED_VALUE"""),"Черника Мята 2")</f>
        <v>Черника Мята 2</v>
      </c>
      <c r="Z1268" s="18" t="str">
        <f>IFERROR(__xludf.DUMMYFUNCTION("""COMPUTED_VALUE"""),"Яблоко Виноград 2")</f>
        <v>Яблоко Виноград 2</v>
      </c>
      <c r="AA1268" s="18" t="str">
        <f>IFERROR(__xludf.DUMMYFUNCTION("""COMPUTED_VALUE"""),"Яблоко Малина 4")</f>
        <v>Яблоко Малина 4</v>
      </c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</row>
    <row r="1269">
      <c r="A1269" s="18" t="str">
        <f>IFERROR(__xludf.DUMMYFUNCTION("""COMPUTED_VALUE"""),"кислая земляника")</f>
        <v>кислая земляника</v>
      </c>
      <c r="B1269" s="18" t="str">
        <f>IFERROR(__xludf.DUMMYFUNCTION("""COMPUTED_VALUE"""),"кислая фанта с черникой")</f>
        <v>кислая фанта с черникой</v>
      </c>
      <c r="C1269" s="18" t="str">
        <f>IFERROR(__xludf.DUMMYFUNCTION("""COMPUTED_VALUE"""),"кислое харибо с колой и черешней")</f>
        <v>кислое харибо с колой и черешней</v>
      </c>
      <c r="D1269" s="18" t="str">
        <f>IFERROR(__xludf.DUMMYFUNCTION("""COMPUTED_VALUE"""),"кислое яблочно клубничная шипучка")</f>
        <v>кислое яблочно клубничная шипучка</v>
      </c>
      <c r="E1269" s="18" t="str">
        <f>IFERROR(__xludf.DUMMYFUNCTION("""COMPUTED_VALUE"""),"кислые желатинки маракуйя ананас")</f>
        <v>кислые желатинки маракуйя ананас</v>
      </c>
      <c r="F1269" s="18" t="str">
        <f>IFERROR(__xludf.DUMMYFUNCTION("""COMPUTED_VALUE"""),"кислые ленточки маракуя манго")</f>
        <v>кислые ленточки маракуя манго</v>
      </c>
      <c r="G1269" s="18" t="str">
        <f>IFERROR(__xludf.DUMMYFUNCTION("""COMPUTED_VALUE"""),"кислые мармеладные ягоды")</f>
        <v>кислые мармеладные ягоды</v>
      </c>
      <c r="H1269" s="18" t="str">
        <f>IFERROR(__xludf.DUMMYFUNCTION("""COMPUTED_VALUE"""),"кислый виноград лайм")</f>
        <v>кислый виноград лайм</v>
      </c>
      <c r="I1269" s="18" t="str">
        <f>IFERROR(__xludf.DUMMYFUNCTION("""COMPUTED_VALUE"""),"кислый грейпфрут с вишней")</f>
        <v>кислый грейпфрут с вишней</v>
      </c>
      <c r="J1269" s="18" t="str">
        <f>IFERROR(__xludf.DUMMYFUNCTION("""COMPUTED_VALUE"""),"кислый леденец виноград киви яблоко")</f>
        <v>кислый леденец виноград киви яблоко</v>
      </c>
      <c r="K1269" s="18" t="str">
        <f>IFERROR(__xludf.DUMMYFUNCTION("""COMPUTED_VALUE"""),"кислый лимонад арбуз лайм малина")</f>
        <v>кислый лимонад арбуз лайм малина</v>
      </c>
      <c r="L1269" s="18" t="str">
        <f>IFERROR(__xludf.DUMMYFUNCTION("""COMPUTED_VALUE"""),"кислый персик клубника")</f>
        <v>кислый персик клубника</v>
      </c>
      <c r="M1269" s="18" t="str">
        <f>IFERROR(__xludf.DUMMYFUNCTION("""COMPUTED_VALUE"""),"кислый яблочно лимонные колечки")</f>
        <v>кислый яблочно лимонные колечки</v>
      </c>
      <c r="N1269" s="18" t="str">
        <f>IFERROR(__xludf.DUMMYFUNCTION("""COMPUTED_VALUE"""),"фанта апельсин с кислой малиной")</f>
        <v>фанта апельсин с кислой малиной</v>
      </c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  <c r="AV1269" s="18"/>
      <c r="AW1269" s="18"/>
      <c r="AX1269" s="18"/>
    </row>
    <row r="1270">
      <c r="A1270" s="18" t="str">
        <f>IFERROR(__xludf.DUMMYFUNCTION("""COMPUTED_VALUE"""),"Малина вишня лёд")</f>
        <v>Малина вишня лёд</v>
      </c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</row>
    <row r="1271">
      <c r="A1271" s="18" t="str">
        <f>IFERROR(__xludf.DUMMYFUNCTION("""COMPUTED_VALUE"""),"кислая земляника")</f>
        <v>кислая земляника</v>
      </c>
      <c r="B1271" s="18" t="str">
        <f>IFERROR(__xludf.DUMMYFUNCTION("""COMPUTED_VALUE"""),"кислая фанта с черникой")</f>
        <v>кислая фанта с черникой</v>
      </c>
      <c r="C1271" s="18" t="str">
        <f>IFERROR(__xludf.DUMMYFUNCTION("""COMPUTED_VALUE"""),"кислое харибо с колой и черешней")</f>
        <v>кислое харибо с колой и черешней</v>
      </c>
      <c r="D1271" s="18" t="str">
        <f>IFERROR(__xludf.DUMMYFUNCTION("""COMPUTED_VALUE"""),"кислое яблочно клубничная шипучка")</f>
        <v>кислое яблочно клубничная шипучка</v>
      </c>
      <c r="E1271" s="18" t="str">
        <f>IFERROR(__xludf.DUMMYFUNCTION("""COMPUTED_VALUE"""),"кислые желатинки маракуйя ананас")</f>
        <v>кислые желатинки маракуйя ананас</v>
      </c>
      <c r="F1271" s="18" t="str">
        <f>IFERROR(__xludf.DUMMYFUNCTION("""COMPUTED_VALUE"""),"кислые ленточки маракуя манго")</f>
        <v>кислые ленточки маракуя манго</v>
      </c>
      <c r="G1271" s="18" t="str">
        <f>IFERROR(__xludf.DUMMYFUNCTION("""COMPUTED_VALUE"""),"кислые мармеладные ягоды")</f>
        <v>кислые мармеладные ягоды</v>
      </c>
      <c r="H1271" s="18" t="str">
        <f>IFERROR(__xludf.DUMMYFUNCTION("""COMPUTED_VALUE"""),"кислый виноград лайм")</f>
        <v>кислый виноград лайм</v>
      </c>
      <c r="I1271" s="18" t="str">
        <f>IFERROR(__xludf.DUMMYFUNCTION("""COMPUTED_VALUE"""),"кислый грейпфрут с вишней")</f>
        <v>кислый грейпфрут с вишней</v>
      </c>
      <c r="J1271" s="18" t="str">
        <f>IFERROR(__xludf.DUMMYFUNCTION("""COMPUTED_VALUE"""),"кислый леденец виноград киви яблоко")</f>
        <v>кислый леденец виноград киви яблоко</v>
      </c>
      <c r="K1271" s="18" t="str">
        <f>IFERROR(__xludf.DUMMYFUNCTION("""COMPUTED_VALUE"""),"кислый лимонад арбуз лайм малина")</f>
        <v>кислый лимонад арбуз лайм малина</v>
      </c>
      <c r="L1271" s="18" t="str">
        <f>IFERROR(__xludf.DUMMYFUNCTION("""COMPUTED_VALUE"""),"кислый персик клубника")</f>
        <v>кислый персик клубника</v>
      </c>
      <c r="M1271" s="18" t="str">
        <f>IFERROR(__xludf.DUMMYFUNCTION("""COMPUTED_VALUE"""),"кислый яблочно лимонные колечки")</f>
        <v>кислый яблочно лимонные колечки</v>
      </c>
      <c r="N1271" s="18" t="str">
        <f>IFERROR(__xludf.DUMMYFUNCTION("""COMPUTED_VALUE"""),"фанта апельсин с кислой малиной")</f>
        <v>фанта апельсин с кислой малиной</v>
      </c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</row>
    <row r="1272">
      <c r="A1272" s="18" t="str">
        <f>IFERROR(__xludf.DUMMYFUNCTION("""COMPUTED_VALUE"""),"Экзотический микс")</f>
        <v>Экзотический микс</v>
      </c>
      <c r="B1272" s="18" t="str">
        <f>IFERROR(__xludf.DUMMYFUNCTION("""COMPUTED_VALUE"""),"Энергетик")</f>
        <v>Энергетик</v>
      </c>
      <c r="C1272" s="18" t="str">
        <f>IFERROR(__xludf.DUMMYFUNCTION("""COMPUTED_VALUE"""),"Виноградный чупа-чупс")</f>
        <v>Виноградный чупа-чупс</v>
      </c>
      <c r="D1272" s="18" t="str">
        <f>IFERROR(__xludf.DUMMYFUNCTION("""COMPUTED_VALUE"""),"Кислая лесная клюква")</f>
        <v>Кислая лесная клюква</v>
      </c>
      <c r="E1272" s="18" t="str">
        <f>IFERROR(__xludf.DUMMYFUNCTION("""COMPUTED_VALUE"""),"Смородина персик")</f>
        <v>Смородина персик</v>
      </c>
      <c r="F1272" s="18" t="str">
        <f>IFERROR(__xludf.DUMMYFUNCTION("""COMPUTED_VALUE"""),"Спелый киви кисло сладкий")</f>
        <v>Спелый киви кисло сладкий</v>
      </c>
      <c r="G1272" s="18" t="str">
        <f>IFERROR(__xludf.DUMMYFUNCTION("""COMPUTED_VALUE"""),"Кислые черви в вишневом сиропе")</f>
        <v>Кислые черви в вишневом сиропе</v>
      </c>
      <c r="H1272" s="18" t="str">
        <f>IFERROR(__xludf.DUMMYFUNCTION("""COMPUTED_VALUE"""),"Грушевый лимонад")</f>
        <v>Грушевый лимонад</v>
      </c>
      <c r="I1272" s="18" t="str">
        <f>IFERROR(__xludf.DUMMYFUNCTION("""COMPUTED_VALUE"""),"Лимонад с сладкой малиной")</f>
        <v>Лимонад с сладкой малиной</v>
      </c>
      <c r="J1272" s="18" t="str">
        <f>IFERROR(__xludf.DUMMYFUNCTION("""COMPUTED_VALUE"""),"Ананасовая кислинка")</f>
        <v>Ананасовая кислинка</v>
      </c>
      <c r="K1272" s="18" t="str">
        <f>IFERROR(__xludf.DUMMYFUNCTION("""COMPUTED_VALUE"""),"Мармеладные мишки")</f>
        <v>Мармеладные мишки</v>
      </c>
      <c r="L1272" s="18" t="str">
        <f>IFERROR(__xludf.DUMMYFUNCTION("""COMPUTED_VALUE"""),"Мандариновый сок с цедрой")</f>
        <v>Мандариновый сок с цедрой</v>
      </c>
      <c r="M1272" s="18" t="str">
        <f>IFERROR(__xludf.DUMMYFUNCTION("""COMPUTED_VALUE"""),"Кисло-сладкое ягодное драже")</f>
        <v>Кисло-сладкое ягодное драже</v>
      </c>
      <c r="N1272" s="18" t="str">
        <f>IFERROR(__xludf.DUMMYFUNCTION("""COMPUTED_VALUE"""),"Классическая фанта")</f>
        <v>Классическая фанта</v>
      </c>
      <c r="O1272" s="18" t="str">
        <f>IFERROR(__xludf.DUMMYFUNCTION("""COMPUTED_VALUE"""),"Сладкие барбарисоввые конфеты")</f>
        <v>Сладкие барбарисоввые конфеты</v>
      </c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</row>
    <row r="1273">
      <c r="A1273" s="18" t="str">
        <f>IFERROR(__xludf.DUMMYFUNCTION("""COMPUTED_VALUE"""),"Арбуз Малина ")</f>
        <v>Арбуз Малина </v>
      </c>
      <c r="B1273" s="18" t="str">
        <f>IFERROR(__xludf.DUMMYFUNCTION("""COMPUTED_VALUE"""),"Банан Кокос ")</f>
        <v>Банан Кокос </v>
      </c>
      <c r="C1273" s="18" t="str">
        <f>IFERROR(__xludf.DUMMYFUNCTION("""COMPUTED_VALUE"""),"Барбарисовый Энергетик ")</f>
        <v>Барбарисовый Энергетик </v>
      </c>
      <c r="D1273" s="18" t="str">
        <f>IFERROR(__xludf.DUMMYFUNCTION("""COMPUTED_VALUE"""),"Виноградный Энергетик")</f>
        <v>Виноградный Энергетик</v>
      </c>
      <c r="E1273" s="18" t="str">
        <f>IFERROR(__xludf.DUMMYFUNCTION("""COMPUTED_VALUE"""),"Гранат Клубника ")</f>
        <v>Гранат Клубника </v>
      </c>
      <c r="F1273" s="18" t="str">
        <f>IFERROR(__xludf.DUMMYFUNCTION("""COMPUTED_VALUE"""),"Гранат Смородина ")</f>
        <v>Гранат Смородина </v>
      </c>
      <c r="G1273" s="18" t="str">
        <f>IFERROR(__xludf.DUMMYFUNCTION("""COMPUTED_VALUE"""),"Грейпфрутовый Швепс ")</f>
        <v>Грейпфрутовый Швепс </v>
      </c>
      <c r="H1273" s="18" t="str">
        <f>IFERROR(__xludf.DUMMYFUNCTION("""COMPUTED_VALUE"""),"Земляника Драгонфрут ")</f>
        <v>Земляника Драгонфрут </v>
      </c>
      <c r="I1273" s="18" t="str">
        <f>IFERROR(__xludf.DUMMYFUNCTION("""COMPUTED_VALUE"""),"Киви Личи ")</f>
        <v>Киви Личи </v>
      </c>
      <c r="J1273" s="18" t="str">
        <f>IFERROR(__xludf.DUMMYFUNCTION("""COMPUTED_VALUE"""),"Киви Маракуйя Гуава ")</f>
        <v>Киви Маракуйя Гуава </v>
      </c>
      <c r="K1273" s="18" t="str">
        <f>IFERROR(__xludf.DUMMYFUNCTION("""COMPUTED_VALUE"""),"Клубника Банан ")</f>
        <v>Клубника Банан </v>
      </c>
      <c r="L1273" s="18" t="str">
        <f>IFERROR(__xludf.DUMMYFUNCTION("""COMPUTED_VALUE"""),"Клубника Вишня ")</f>
        <v>Клубника Вишня </v>
      </c>
      <c r="M1273" s="18" t="str">
        <f>IFERROR(__xludf.DUMMYFUNCTION("""COMPUTED_VALUE"""),"Клубника Земляника ")</f>
        <v>Клубника Земляника </v>
      </c>
      <c r="N1273" s="18" t="str">
        <f>IFERROR(__xludf.DUMMYFUNCTION("""COMPUTED_VALUE"""),"Клубничный Мохито ")</f>
        <v>Клубничный Мохито </v>
      </c>
      <c r="O1273" s="18" t="str">
        <f>IFERROR(__xludf.DUMMYFUNCTION("""COMPUTED_VALUE"""),"Манго Грейпфрут ")</f>
        <v>Манго Грейпфрут </v>
      </c>
      <c r="P1273" s="18" t="str">
        <f>IFERROR(__xludf.DUMMYFUNCTION("""COMPUTED_VALUE"""),"Манго Персик Личи ")</f>
        <v>Манго Персик Личи </v>
      </c>
      <c r="Q1273" s="18" t="str">
        <f>IFERROR(__xludf.DUMMYFUNCTION("""COMPUTED_VALUE"""),"Персик Бабл Гам ")</f>
        <v>Персик Бабл Гам </v>
      </c>
      <c r="R1273" s="18" t="str">
        <f>IFERROR(__xludf.DUMMYFUNCTION("""COMPUTED_VALUE"""),"Садовые Ягоды ")</f>
        <v>Садовые Ягоды </v>
      </c>
      <c r="S1273" s="18" t="str">
        <f>IFERROR(__xludf.DUMMYFUNCTION("""COMPUTED_VALUE"""),"Скитлс Лимон Лайм 2")</f>
        <v>Скитлс Лимон Лайм 2</v>
      </c>
      <c r="T1273" s="18" t="str">
        <f>IFERROR(__xludf.DUMMYFUNCTION("""COMPUTED_VALUE"""),"Смородина Мармелад 1")</f>
        <v>Смородина Мармелад 1</v>
      </c>
      <c r="U1273" s="18" t="str">
        <f>IFERROR(__xludf.DUMMYFUNCTION("""COMPUTED_VALUE"""),"Темная Вишня 1")</f>
        <v>Темная Вишня 1</v>
      </c>
      <c r="V1273" s="18" t="str">
        <f>IFERROR(__xludf.DUMMYFUNCTION("""COMPUTED_VALUE"""),"Фруктовые Пластинки 1")</f>
        <v>Фруктовые Пластинки 1</v>
      </c>
      <c r="W1273" s="18" t="str">
        <f>IFERROR(__xludf.DUMMYFUNCTION("""COMPUTED_VALUE"""),"Черника Ежевика 1")</f>
        <v>Черника Ежевика 1</v>
      </c>
      <c r="X1273" s="18" t="str">
        <f>IFERROR(__xludf.DUMMYFUNCTION("""COMPUTED_VALUE"""),"Черника Малина 1")</f>
        <v>Черника Малина 1</v>
      </c>
      <c r="Y1273" s="18" t="str">
        <f>IFERROR(__xludf.DUMMYFUNCTION("""COMPUTED_VALUE"""),"Черника Мята 2")</f>
        <v>Черника Мята 2</v>
      </c>
      <c r="Z1273" s="18" t="str">
        <f>IFERROR(__xludf.DUMMYFUNCTION("""COMPUTED_VALUE"""),"Яблоко Виноград 2")</f>
        <v>Яблоко Виноград 2</v>
      </c>
      <c r="AA1273" s="18" t="str">
        <f>IFERROR(__xludf.DUMMYFUNCTION("""COMPUTED_VALUE"""),"Яблоко Малина 4")</f>
        <v>Яблоко Малина 4</v>
      </c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</row>
    <row r="1274">
      <c r="A1274" s="18" t="str">
        <f>IFERROR(__xludf.DUMMYFUNCTION("""COMPUTED_VALUE"""),"0.3")</f>
        <v>0.3</v>
      </c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</row>
    <row r="1275">
      <c r="A1275" s="18" t="str">
        <f>IFERROR(__xludf.DUMMYFUNCTION("""COMPUTED_VALUE"""),"Ягодный микс")</f>
        <v>Ягодный микс</v>
      </c>
      <c r="B1275" s="18" t="str">
        <f>IFERROR(__xludf.DUMMYFUNCTION("""COMPUTED_VALUE"""),"Энергетик малина")</f>
        <v>Энергетик малина</v>
      </c>
      <c r="C1275" s="18" t="str">
        <f>IFERROR(__xludf.DUMMYFUNCTION("""COMPUTED_VALUE"""),"Клубника арбуз")</f>
        <v>Клубника арбуз</v>
      </c>
      <c r="D1275" s="18" t="str">
        <f>IFERROR(__xludf.DUMMYFUNCTION("""COMPUTED_VALUE"""),"Ежевика малина")</f>
        <v>Ежевика малина</v>
      </c>
      <c r="E1275" s="18" t="str">
        <f>IFERROR(__xludf.DUMMYFUNCTION("""COMPUTED_VALUE"""),"Голубая малина виноград")</f>
        <v>Голубая малина виноград</v>
      </c>
      <c r="F1275" s="18" t="str">
        <f>IFERROR(__xludf.DUMMYFUNCTION("""COMPUTED_VALUE"""),"Вишня яблоко")</f>
        <v>Вишня яблоко</v>
      </c>
      <c r="G1275" s="18" t="str">
        <f>IFERROR(__xludf.DUMMYFUNCTION("""COMPUTED_VALUE"""),"Виноград лёд")</f>
        <v>Виноград лёд</v>
      </c>
      <c r="H1275" s="18" t="str">
        <f>IFERROR(__xludf.DUMMYFUNCTION("""COMPUTED_VALUE"""),"Бабл гам")</f>
        <v>Бабл гам</v>
      </c>
      <c r="I1275" s="18" t="str">
        <f>IFERROR(__xludf.DUMMYFUNCTION("""COMPUTED_VALUE"""),"Энергетик лайм")</f>
        <v>Энергетик лайм</v>
      </c>
      <c r="J1275" s="18" t="str">
        <f>IFERROR(__xludf.DUMMYFUNCTION("""COMPUTED_VALUE"""),"Черника смородина айс")</f>
        <v>Черника смородина айс</v>
      </c>
      <c r="K1275" s="18" t="str">
        <f>IFERROR(__xludf.DUMMYFUNCTION("""COMPUTED_VALUE"""),"Мохито клубничный лёд")</f>
        <v>Мохито клубничный лёд</v>
      </c>
      <c r="L1275" s="18" t="str">
        <f>IFERROR(__xludf.DUMMYFUNCTION("""COMPUTED_VALUE"""),"Черная вишня лёд")</f>
        <v>Черная вишня лёд</v>
      </c>
      <c r="M1275" s="18" t="str">
        <f>IFERROR(__xludf.DUMMYFUNCTION("""COMPUTED_VALUE"""),"Ананас кокос лёд")</f>
        <v>Ананас кокос лёд</v>
      </c>
      <c r="N1275" s="18" t="str">
        <f>IFERROR(__xludf.DUMMYFUNCTION("""COMPUTED_VALUE"""),"Киви лёд")</f>
        <v>Киви лёд</v>
      </c>
      <c r="O1275" s="18" t="str">
        <f>IFERROR(__xludf.DUMMYFUNCTION("""COMPUTED_VALUE"""),"Кислая клюква лёд")</f>
        <v>Кислая клюква лёд</v>
      </c>
      <c r="P1275" s="18" t="str">
        <f>IFERROR(__xludf.DUMMYFUNCTION("""COMPUTED_VALUE"""),"Кислый скитлс лёд")</f>
        <v>Кислый скитлс лёд</v>
      </c>
      <c r="Q1275" s="18" t="str">
        <f>IFERROR(__xludf.DUMMYFUNCTION("""COMPUTED_VALUE"""),"Клубника черника лёд")</f>
        <v>Клубника черника лёд</v>
      </c>
      <c r="R1275" s="18" t="str">
        <f>IFERROR(__xludf.DUMMYFUNCTION("""COMPUTED_VALUE"""),"Малина смородина лёд")</f>
        <v>Малина смородина лёд</v>
      </c>
      <c r="S1275" s="18" t="str">
        <f>IFERROR(__xludf.DUMMYFUNCTION("""COMPUTED_VALUE"""),"Манго лёд")</f>
        <v>Манго лёд</v>
      </c>
      <c r="T1275" s="18" t="str">
        <f>IFERROR(__xludf.DUMMYFUNCTION("""COMPUTED_VALUE"""),"Малина вишня лёд")</f>
        <v>Малина вишня лёд</v>
      </c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  <c r="AV1275" s="18"/>
      <c r="AW1275" s="18"/>
      <c r="AX1275" s="18"/>
    </row>
    <row r="1276">
      <c r="A1276" s="18" t="str">
        <f>IFERROR(__xludf.DUMMYFUNCTION("""COMPUTED_VALUE"""),"Арбуз Малина ")</f>
        <v>Арбуз Малина </v>
      </c>
      <c r="B1276" s="18" t="str">
        <f>IFERROR(__xludf.DUMMYFUNCTION("""COMPUTED_VALUE"""),"Банан Кокос ")</f>
        <v>Банан Кокос </v>
      </c>
      <c r="C1276" s="18" t="str">
        <f>IFERROR(__xludf.DUMMYFUNCTION("""COMPUTED_VALUE"""),"Барбарисовый Энергетик ")</f>
        <v>Барбарисовый Энергетик </v>
      </c>
      <c r="D1276" s="18" t="str">
        <f>IFERROR(__xludf.DUMMYFUNCTION("""COMPUTED_VALUE"""),"Виноградный Энергетик")</f>
        <v>Виноградный Энергетик</v>
      </c>
      <c r="E1276" s="18" t="str">
        <f>IFERROR(__xludf.DUMMYFUNCTION("""COMPUTED_VALUE"""),"Гранат Клубника ")</f>
        <v>Гранат Клубника </v>
      </c>
      <c r="F1276" s="18" t="str">
        <f>IFERROR(__xludf.DUMMYFUNCTION("""COMPUTED_VALUE"""),"Гранат Смородина ")</f>
        <v>Гранат Смородина </v>
      </c>
      <c r="G1276" s="18" t="str">
        <f>IFERROR(__xludf.DUMMYFUNCTION("""COMPUTED_VALUE"""),"Грейпфрутовый Швепс ")</f>
        <v>Грейпфрутовый Швепс </v>
      </c>
      <c r="H1276" s="18" t="str">
        <f>IFERROR(__xludf.DUMMYFUNCTION("""COMPUTED_VALUE"""),"Земляника Драгонфрут ")</f>
        <v>Земляника Драгонфрут </v>
      </c>
      <c r="I1276" s="18" t="str">
        <f>IFERROR(__xludf.DUMMYFUNCTION("""COMPUTED_VALUE"""),"Киви Личи ")</f>
        <v>Киви Личи </v>
      </c>
      <c r="J1276" s="18" t="str">
        <f>IFERROR(__xludf.DUMMYFUNCTION("""COMPUTED_VALUE"""),"Киви Маракуйя Гуава ")</f>
        <v>Киви Маракуйя Гуава </v>
      </c>
      <c r="K1276" s="18" t="str">
        <f>IFERROR(__xludf.DUMMYFUNCTION("""COMPUTED_VALUE"""),"Клубника Банан ")</f>
        <v>Клубника Банан </v>
      </c>
      <c r="L1276" s="18" t="str">
        <f>IFERROR(__xludf.DUMMYFUNCTION("""COMPUTED_VALUE"""),"Клубника Вишня ")</f>
        <v>Клубника Вишня </v>
      </c>
      <c r="M1276" s="18" t="str">
        <f>IFERROR(__xludf.DUMMYFUNCTION("""COMPUTED_VALUE"""),"Клубника Земляника ")</f>
        <v>Клубника Земляника </v>
      </c>
      <c r="N1276" s="18" t="str">
        <f>IFERROR(__xludf.DUMMYFUNCTION("""COMPUTED_VALUE"""),"Клубничный Мохито ")</f>
        <v>Клубничный Мохито </v>
      </c>
      <c r="O1276" s="18" t="str">
        <f>IFERROR(__xludf.DUMMYFUNCTION("""COMPUTED_VALUE"""),"Манго Грейпфрут ")</f>
        <v>Манго Грейпфрут </v>
      </c>
      <c r="P1276" s="18" t="str">
        <f>IFERROR(__xludf.DUMMYFUNCTION("""COMPUTED_VALUE"""),"Манго Персик Личи ")</f>
        <v>Манго Персик Личи </v>
      </c>
      <c r="Q1276" s="18" t="str">
        <f>IFERROR(__xludf.DUMMYFUNCTION("""COMPUTED_VALUE"""),"Персик Бабл Гам ")</f>
        <v>Персик Бабл Гам </v>
      </c>
      <c r="R1276" s="18" t="str">
        <f>IFERROR(__xludf.DUMMYFUNCTION("""COMPUTED_VALUE"""),"Садовые Ягоды ")</f>
        <v>Садовые Ягоды </v>
      </c>
      <c r="S1276" s="18" t="str">
        <f>IFERROR(__xludf.DUMMYFUNCTION("""COMPUTED_VALUE"""),"Скитлс Лимон Лайм 2")</f>
        <v>Скитлс Лимон Лайм 2</v>
      </c>
      <c r="T1276" s="18" t="str">
        <f>IFERROR(__xludf.DUMMYFUNCTION("""COMPUTED_VALUE"""),"Смородина Мармелад 1")</f>
        <v>Смородина Мармелад 1</v>
      </c>
      <c r="U1276" s="18" t="str">
        <f>IFERROR(__xludf.DUMMYFUNCTION("""COMPUTED_VALUE"""),"Темная Вишня 1")</f>
        <v>Темная Вишня 1</v>
      </c>
      <c r="V1276" s="18" t="str">
        <f>IFERROR(__xludf.DUMMYFUNCTION("""COMPUTED_VALUE"""),"Фруктовые Пластинки 1")</f>
        <v>Фруктовые Пластинки 1</v>
      </c>
      <c r="W1276" s="18" t="str">
        <f>IFERROR(__xludf.DUMMYFUNCTION("""COMPUTED_VALUE"""),"Черника Ежевика 1")</f>
        <v>Черника Ежевика 1</v>
      </c>
      <c r="X1276" s="18" t="str">
        <f>IFERROR(__xludf.DUMMYFUNCTION("""COMPUTED_VALUE"""),"Черника Малина 1")</f>
        <v>Черника Малина 1</v>
      </c>
      <c r="Y1276" s="18" t="str">
        <f>IFERROR(__xludf.DUMMYFUNCTION("""COMPUTED_VALUE"""),"Черника Мята 2")</f>
        <v>Черника Мята 2</v>
      </c>
      <c r="Z1276" s="18" t="str">
        <f>IFERROR(__xludf.DUMMYFUNCTION("""COMPUTED_VALUE"""),"Яблоко Виноград 2")</f>
        <v>Яблоко Виноград 2</v>
      </c>
      <c r="AA1276" s="18" t="str">
        <f>IFERROR(__xludf.DUMMYFUNCTION("""COMPUTED_VALUE"""),"Яблоко Малина 4")</f>
        <v>Яблоко Малина 4</v>
      </c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</row>
    <row r="1277">
      <c r="A1277" s="18" t="str">
        <f>IFERROR(__xludf.DUMMYFUNCTION("""COMPUTED_VALUE"""),"Ягодный микс")</f>
        <v>Ягодный микс</v>
      </c>
      <c r="B1277" s="18" t="str">
        <f>IFERROR(__xludf.DUMMYFUNCTION("""COMPUTED_VALUE"""),"Энергетик малина")</f>
        <v>Энергетик малина</v>
      </c>
      <c r="C1277" s="18" t="str">
        <f>IFERROR(__xludf.DUMMYFUNCTION("""COMPUTED_VALUE"""),"Клубника арбуз")</f>
        <v>Клубника арбуз</v>
      </c>
      <c r="D1277" s="18" t="str">
        <f>IFERROR(__xludf.DUMMYFUNCTION("""COMPUTED_VALUE"""),"Ежевика малина")</f>
        <v>Ежевика малина</v>
      </c>
      <c r="E1277" s="18" t="str">
        <f>IFERROR(__xludf.DUMMYFUNCTION("""COMPUTED_VALUE"""),"Голубая малина виноград")</f>
        <v>Голубая малина виноград</v>
      </c>
      <c r="F1277" s="18" t="str">
        <f>IFERROR(__xludf.DUMMYFUNCTION("""COMPUTED_VALUE"""),"Вишня яблоко")</f>
        <v>Вишня яблоко</v>
      </c>
      <c r="G1277" s="18" t="str">
        <f>IFERROR(__xludf.DUMMYFUNCTION("""COMPUTED_VALUE"""),"Виноград лёд")</f>
        <v>Виноград лёд</v>
      </c>
      <c r="H1277" s="18" t="str">
        <f>IFERROR(__xludf.DUMMYFUNCTION("""COMPUTED_VALUE"""),"Бабл гам")</f>
        <v>Бабл гам</v>
      </c>
      <c r="I1277" s="18" t="str">
        <f>IFERROR(__xludf.DUMMYFUNCTION("""COMPUTED_VALUE"""),"Энергетик лайм")</f>
        <v>Энергетик лайм</v>
      </c>
      <c r="J1277" s="18" t="str">
        <f>IFERROR(__xludf.DUMMYFUNCTION("""COMPUTED_VALUE"""),"Черника смородина айс")</f>
        <v>Черника смородина айс</v>
      </c>
      <c r="K1277" s="18" t="str">
        <f>IFERROR(__xludf.DUMMYFUNCTION("""COMPUTED_VALUE"""),"Мохито клубничный лёд")</f>
        <v>Мохито клубничный лёд</v>
      </c>
      <c r="L1277" s="18" t="str">
        <f>IFERROR(__xludf.DUMMYFUNCTION("""COMPUTED_VALUE"""),"Черная вишня лёд")</f>
        <v>Черная вишня лёд</v>
      </c>
      <c r="M1277" s="18" t="str">
        <f>IFERROR(__xludf.DUMMYFUNCTION("""COMPUTED_VALUE"""),"Ананас кокос лёд")</f>
        <v>Ананас кокос лёд</v>
      </c>
      <c r="N1277" s="18" t="str">
        <f>IFERROR(__xludf.DUMMYFUNCTION("""COMPUTED_VALUE"""),"Киви лёд")</f>
        <v>Киви лёд</v>
      </c>
      <c r="O1277" s="18" t="str">
        <f>IFERROR(__xludf.DUMMYFUNCTION("""COMPUTED_VALUE"""),"Кислая клюква лёд")</f>
        <v>Кислая клюква лёд</v>
      </c>
      <c r="P1277" s="18" t="str">
        <f>IFERROR(__xludf.DUMMYFUNCTION("""COMPUTED_VALUE"""),"Кислый скитлс лёд")</f>
        <v>Кислый скитлс лёд</v>
      </c>
      <c r="Q1277" s="18" t="str">
        <f>IFERROR(__xludf.DUMMYFUNCTION("""COMPUTED_VALUE"""),"Клубника черника лёд")</f>
        <v>Клубника черника лёд</v>
      </c>
      <c r="R1277" s="18" t="str">
        <f>IFERROR(__xludf.DUMMYFUNCTION("""COMPUTED_VALUE"""),"Малина смородина лёд")</f>
        <v>Малина смородина лёд</v>
      </c>
      <c r="S1277" s="18" t="str">
        <f>IFERROR(__xludf.DUMMYFUNCTION("""COMPUTED_VALUE"""),"Манго лёд")</f>
        <v>Манго лёд</v>
      </c>
      <c r="T1277" s="18" t="str">
        <f>IFERROR(__xludf.DUMMYFUNCTION("""COMPUTED_VALUE"""),"Малина вишня лёд")</f>
        <v>Малина вишня лёд</v>
      </c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  <c r="AV1277" s="18"/>
      <c r="AW1277" s="18"/>
      <c r="AX1277" s="18"/>
    </row>
    <row r="1278">
      <c r="A1278" s="18" t="str">
        <f>IFERROR(__xludf.DUMMYFUNCTION("""COMPUTED_VALUE"""),"0.3")</f>
        <v>0.3</v>
      </c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</row>
    <row r="1279">
      <c r="A1279" s="18" t="str">
        <f>IFERROR(__xludf.DUMMYFUNCTION("""COMPUTED_VALUE"""),"Арбуз Малина ")</f>
        <v>Арбуз Малина </v>
      </c>
      <c r="B1279" s="18" t="str">
        <f>IFERROR(__xludf.DUMMYFUNCTION("""COMPUTED_VALUE"""),"Банан Кокос ")</f>
        <v>Банан Кокос </v>
      </c>
      <c r="C1279" s="18" t="str">
        <f>IFERROR(__xludf.DUMMYFUNCTION("""COMPUTED_VALUE"""),"Барбарисовый Энергетик ")</f>
        <v>Барбарисовый Энергетик </v>
      </c>
      <c r="D1279" s="18" t="str">
        <f>IFERROR(__xludf.DUMMYFUNCTION("""COMPUTED_VALUE"""),"Виноградный Энергетик")</f>
        <v>Виноградный Энергетик</v>
      </c>
      <c r="E1279" s="18" t="str">
        <f>IFERROR(__xludf.DUMMYFUNCTION("""COMPUTED_VALUE"""),"Гранат Клубника ")</f>
        <v>Гранат Клубника </v>
      </c>
      <c r="F1279" s="18" t="str">
        <f>IFERROR(__xludf.DUMMYFUNCTION("""COMPUTED_VALUE"""),"Гранат Смородина ")</f>
        <v>Гранат Смородина </v>
      </c>
      <c r="G1279" s="18" t="str">
        <f>IFERROR(__xludf.DUMMYFUNCTION("""COMPUTED_VALUE"""),"Грейпфрутовый Швепс ")</f>
        <v>Грейпфрутовый Швепс </v>
      </c>
      <c r="H1279" s="18" t="str">
        <f>IFERROR(__xludf.DUMMYFUNCTION("""COMPUTED_VALUE"""),"Земляника Драгонфрут ")</f>
        <v>Земляника Драгонфрут </v>
      </c>
      <c r="I1279" s="18" t="str">
        <f>IFERROR(__xludf.DUMMYFUNCTION("""COMPUTED_VALUE"""),"Киви Личи ")</f>
        <v>Киви Личи </v>
      </c>
      <c r="J1279" s="18" t="str">
        <f>IFERROR(__xludf.DUMMYFUNCTION("""COMPUTED_VALUE"""),"Киви Маракуйя Гуава ")</f>
        <v>Киви Маракуйя Гуава </v>
      </c>
      <c r="K1279" s="18" t="str">
        <f>IFERROR(__xludf.DUMMYFUNCTION("""COMPUTED_VALUE"""),"Клубника Банан ")</f>
        <v>Клубника Банан </v>
      </c>
      <c r="L1279" s="18" t="str">
        <f>IFERROR(__xludf.DUMMYFUNCTION("""COMPUTED_VALUE"""),"Клубника Вишня ")</f>
        <v>Клубника Вишня </v>
      </c>
      <c r="M1279" s="18" t="str">
        <f>IFERROR(__xludf.DUMMYFUNCTION("""COMPUTED_VALUE"""),"Клубника Земляника ")</f>
        <v>Клубника Земляника </v>
      </c>
      <c r="N1279" s="18" t="str">
        <f>IFERROR(__xludf.DUMMYFUNCTION("""COMPUTED_VALUE"""),"Клубничный Мохито ")</f>
        <v>Клубничный Мохито </v>
      </c>
      <c r="O1279" s="18" t="str">
        <f>IFERROR(__xludf.DUMMYFUNCTION("""COMPUTED_VALUE"""),"Манго Грейпфрут ")</f>
        <v>Манго Грейпфрут </v>
      </c>
      <c r="P1279" s="18" t="str">
        <f>IFERROR(__xludf.DUMMYFUNCTION("""COMPUTED_VALUE"""),"Манго Персик Личи ")</f>
        <v>Манго Персик Личи </v>
      </c>
      <c r="Q1279" s="18" t="str">
        <f>IFERROR(__xludf.DUMMYFUNCTION("""COMPUTED_VALUE"""),"Персик Бабл Гам ")</f>
        <v>Персик Бабл Гам </v>
      </c>
      <c r="R1279" s="18" t="str">
        <f>IFERROR(__xludf.DUMMYFUNCTION("""COMPUTED_VALUE"""),"Садовые Ягоды ")</f>
        <v>Садовые Ягоды </v>
      </c>
      <c r="S1279" s="18" t="str">
        <f>IFERROR(__xludf.DUMMYFUNCTION("""COMPUTED_VALUE"""),"Скитлс Лимон Лайм 2")</f>
        <v>Скитлс Лимон Лайм 2</v>
      </c>
      <c r="T1279" s="18" t="str">
        <f>IFERROR(__xludf.DUMMYFUNCTION("""COMPUTED_VALUE"""),"Смородина Мармелад 1")</f>
        <v>Смородина Мармелад 1</v>
      </c>
      <c r="U1279" s="18" t="str">
        <f>IFERROR(__xludf.DUMMYFUNCTION("""COMPUTED_VALUE"""),"Темная Вишня 1")</f>
        <v>Темная Вишня 1</v>
      </c>
      <c r="V1279" s="18" t="str">
        <f>IFERROR(__xludf.DUMMYFUNCTION("""COMPUTED_VALUE"""),"Фруктовые Пластинки 1")</f>
        <v>Фруктовые Пластинки 1</v>
      </c>
      <c r="W1279" s="18" t="str">
        <f>IFERROR(__xludf.DUMMYFUNCTION("""COMPUTED_VALUE"""),"Черника Ежевика 1")</f>
        <v>Черника Ежевика 1</v>
      </c>
      <c r="X1279" s="18" t="str">
        <f>IFERROR(__xludf.DUMMYFUNCTION("""COMPUTED_VALUE"""),"Черника Малина 1")</f>
        <v>Черника Малина 1</v>
      </c>
      <c r="Y1279" s="18" t="str">
        <f>IFERROR(__xludf.DUMMYFUNCTION("""COMPUTED_VALUE"""),"Черника Мята 2")</f>
        <v>Черника Мята 2</v>
      </c>
      <c r="Z1279" s="18" t="str">
        <f>IFERROR(__xludf.DUMMYFUNCTION("""COMPUTED_VALUE"""),"Яблоко Виноград 2")</f>
        <v>Яблоко Виноград 2</v>
      </c>
      <c r="AA1279" s="18" t="str">
        <f>IFERROR(__xludf.DUMMYFUNCTION("""COMPUTED_VALUE"""),"Яблоко Малина 4")</f>
        <v>Яблоко Малина 4</v>
      </c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  <c r="AV1279" s="18"/>
      <c r="AW1279" s="18"/>
      <c r="AX1279" s="18"/>
    </row>
    <row r="1280">
      <c r="A1280" s="18" t="str">
        <f>IFERROR(__xludf.DUMMYFUNCTION("""COMPUTED_VALUE"""),"Ананас киви")</f>
        <v>Ананас киви</v>
      </c>
      <c r="B1280" s="18" t="str">
        <f>IFERROR(__xludf.DUMMYFUNCTION("""COMPUTED_VALUE"""),"Арбузный смузи")</f>
        <v>Арбузный смузи</v>
      </c>
      <c r="C1280" s="18" t="str">
        <f>IFERROR(__xludf.DUMMYFUNCTION("""COMPUTED_VALUE"""),"Виноградная фанта")</f>
        <v>Виноградная фанта</v>
      </c>
      <c r="D1280" s="18" t="str">
        <f>IFERROR(__xludf.DUMMYFUNCTION("""COMPUTED_VALUE"""),"Вишневый морс")</f>
        <v>Вишневый морс</v>
      </c>
      <c r="E1280" s="18" t="str">
        <f>IFERROR(__xludf.DUMMYFUNCTION("""COMPUTED_VALUE"""),"Гранатовый мармелад")</f>
        <v>Гранатовый мармелад</v>
      </c>
      <c r="F1280" s="18" t="str">
        <f>IFERROR(__xludf.DUMMYFUNCTION("""COMPUTED_VALUE"""),"Грейпфрут киви")</f>
        <v>Грейпфрут киви</v>
      </c>
      <c r="G1280" s="18" t="str">
        <f>IFERROR(__xludf.DUMMYFUNCTION("""COMPUTED_VALUE"""),"Ежевика мята")</f>
        <v>Ежевика мята</v>
      </c>
      <c r="H1280" s="18" t="str">
        <f>IFERROR(__xludf.DUMMYFUNCTION("""COMPUTED_VALUE"""),"Киви манго")</f>
        <v>Киви манго</v>
      </c>
      <c r="I1280" s="18" t="str">
        <f>IFERROR(__xludf.DUMMYFUNCTION("""COMPUTED_VALUE"""),"Клубника манго")</f>
        <v>Клубника манго</v>
      </c>
      <c r="J1280" s="18" t="str">
        <f>IFERROR(__xludf.DUMMYFUNCTION("""COMPUTED_VALUE"""),"черника грейфрут ")</f>
        <v>черника грейфрут </v>
      </c>
      <c r="K1280" s="18" t="str">
        <f>IFERROR(__xludf.DUMMYFUNCTION("""COMPUTED_VALUE"""),"Малина лайм")</f>
        <v>Малина лайм</v>
      </c>
      <c r="L1280" s="18" t="str">
        <f>IFERROR(__xludf.DUMMYFUNCTION("""COMPUTED_VALUE"""),"Манго арбуз ")</f>
        <v>Манго арбуз </v>
      </c>
      <c r="M1280" s="18" t="str">
        <f>IFERROR(__xludf.DUMMYFUNCTION("""COMPUTED_VALUE"""),"Малиновый чай с жасмином")</f>
        <v>Малиновый чай с жасмином</v>
      </c>
      <c r="N1280" s="18" t="str">
        <f>IFERROR(__xludf.DUMMYFUNCTION("""COMPUTED_VALUE"""),"малина  апельсин ")</f>
        <v>малина  апельсин </v>
      </c>
      <c r="O1280" s="18" t="str">
        <f>IFERROR(__xludf.DUMMYFUNCTION("""COMPUTED_VALUE"""),"Манго апельсин")</f>
        <v>Манго апельсин</v>
      </c>
      <c r="P1280" s="18" t="str">
        <f>IFERROR(__xludf.DUMMYFUNCTION("""COMPUTED_VALUE"""),"Ред булл")</f>
        <v>Ред булл</v>
      </c>
      <c r="Q1280" s="18" t="str">
        <f>IFERROR(__xludf.DUMMYFUNCTION("""COMPUTED_VALUE"""),"Спрайт")</f>
        <v>Спрайт</v>
      </c>
      <c r="R1280" s="18" t="str">
        <f>IFERROR(__xludf.DUMMYFUNCTION("""COMPUTED_VALUE"""),"ананас клюква ")</f>
        <v>ананас клюква </v>
      </c>
      <c r="S1280" s="18" t="str">
        <f>IFERROR(__xludf.DUMMYFUNCTION("""COMPUTED_VALUE"""),"Тархун")</f>
        <v>Тархун</v>
      </c>
      <c r="T1280" s="18" t="str">
        <f>IFERROR(__xludf.DUMMYFUNCTION("""COMPUTED_VALUE"""),"алоэ Виноград ")</f>
        <v>алоэ Виноград </v>
      </c>
      <c r="U1280" s="18" t="str">
        <f>IFERROR(__xludf.DUMMYFUNCTION("""COMPUTED_VALUE"""),"Фруктовая жвачка")</f>
        <v>Фруктовая жвачка</v>
      </c>
      <c r="V1280" s="18" t="str">
        <f>IFERROR(__xludf.DUMMYFUNCTION("""COMPUTED_VALUE"""),"Холодная кола")</f>
        <v>Холодная кола</v>
      </c>
      <c r="W1280" s="18" t="str">
        <f>IFERROR(__xludf.DUMMYFUNCTION("""COMPUTED_VALUE"""),"Черная смородина клюква")</f>
        <v>Черная смородина клюква</v>
      </c>
      <c r="X1280" s="18" t="str">
        <f>IFERROR(__xludf.DUMMYFUNCTION("""COMPUTED_VALUE"""),"Черника арбуз")</f>
        <v>Черника арбуз</v>
      </c>
      <c r="Y1280" s="18" t="str">
        <f>IFERROR(__xludf.DUMMYFUNCTION("""COMPUTED_VALUE"""),"Яблоко черника")</f>
        <v>Яблоко черника</v>
      </c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  <c r="AV1280" s="18"/>
      <c r="AW1280" s="18"/>
      <c r="AX1280" s="18"/>
    </row>
    <row r="1281">
      <c r="A1281" s="18" t="str">
        <f>IFERROR(__xludf.DUMMYFUNCTION("""COMPUTED_VALUE"""),"Арбуз Малина ")</f>
        <v>Арбуз Малина </v>
      </c>
      <c r="B1281" s="18" t="str">
        <f>IFERROR(__xludf.DUMMYFUNCTION("""COMPUTED_VALUE"""),"Банан Кокос ")</f>
        <v>Банан Кокос </v>
      </c>
      <c r="C1281" s="18" t="str">
        <f>IFERROR(__xludf.DUMMYFUNCTION("""COMPUTED_VALUE"""),"Барбарисовый Энергетик ")</f>
        <v>Барбарисовый Энергетик </v>
      </c>
      <c r="D1281" s="18" t="str">
        <f>IFERROR(__xludf.DUMMYFUNCTION("""COMPUTED_VALUE"""),"Виноградный Энергетик")</f>
        <v>Виноградный Энергетик</v>
      </c>
      <c r="E1281" s="18" t="str">
        <f>IFERROR(__xludf.DUMMYFUNCTION("""COMPUTED_VALUE"""),"Гранат Клубника ")</f>
        <v>Гранат Клубника </v>
      </c>
      <c r="F1281" s="18" t="str">
        <f>IFERROR(__xludf.DUMMYFUNCTION("""COMPUTED_VALUE"""),"Гранат Смородина ")</f>
        <v>Гранат Смородина </v>
      </c>
      <c r="G1281" s="18" t="str">
        <f>IFERROR(__xludf.DUMMYFUNCTION("""COMPUTED_VALUE"""),"Грейпфрутовый Швепс ")</f>
        <v>Грейпфрутовый Швепс </v>
      </c>
      <c r="H1281" s="18" t="str">
        <f>IFERROR(__xludf.DUMMYFUNCTION("""COMPUTED_VALUE"""),"Земляника Драгонфрут ")</f>
        <v>Земляника Драгонфрут </v>
      </c>
      <c r="I1281" s="18" t="str">
        <f>IFERROR(__xludf.DUMMYFUNCTION("""COMPUTED_VALUE"""),"Киви Личи ")</f>
        <v>Киви Личи </v>
      </c>
      <c r="J1281" s="18" t="str">
        <f>IFERROR(__xludf.DUMMYFUNCTION("""COMPUTED_VALUE"""),"Киви Маракуйя Гуава ")</f>
        <v>Киви Маракуйя Гуава </v>
      </c>
      <c r="K1281" s="18" t="str">
        <f>IFERROR(__xludf.DUMMYFUNCTION("""COMPUTED_VALUE"""),"Клубника Банан ")</f>
        <v>Клубника Банан </v>
      </c>
      <c r="L1281" s="18" t="str">
        <f>IFERROR(__xludf.DUMMYFUNCTION("""COMPUTED_VALUE"""),"Клубника Вишня ")</f>
        <v>Клубника Вишня </v>
      </c>
      <c r="M1281" s="18" t="str">
        <f>IFERROR(__xludf.DUMMYFUNCTION("""COMPUTED_VALUE"""),"Клубника Земляника ")</f>
        <v>Клубника Земляника </v>
      </c>
      <c r="N1281" s="18" t="str">
        <f>IFERROR(__xludf.DUMMYFUNCTION("""COMPUTED_VALUE"""),"Клубничный Мохито ")</f>
        <v>Клубничный Мохито </v>
      </c>
      <c r="O1281" s="18" t="str">
        <f>IFERROR(__xludf.DUMMYFUNCTION("""COMPUTED_VALUE"""),"Манго Грейпфрут ")</f>
        <v>Манго Грейпфрут </v>
      </c>
      <c r="P1281" s="18" t="str">
        <f>IFERROR(__xludf.DUMMYFUNCTION("""COMPUTED_VALUE"""),"Манго Персик Личи ")</f>
        <v>Манго Персик Личи </v>
      </c>
      <c r="Q1281" s="18" t="str">
        <f>IFERROR(__xludf.DUMMYFUNCTION("""COMPUTED_VALUE"""),"Персик Бабл Гам ")</f>
        <v>Персик Бабл Гам </v>
      </c>
      <c r="R1281" s="18" t="str">
        <f>IFERROR(__xludf.DUMMYFUNCTION("""COMPUTED_VALUE"""),"Садовые Ягоды ")</f>
        <v>Садовые Ягоды </v>
      </c>
      <c r="S1281" s="18" t="str">
        <f>IFERROR(__xludf.DUMMYFUNCTION("""COMPUTED_VALUE"""),"Скитлс Лимон Лайм 2")</f>
        <v>Скитлс Лимон Лайм 2</v>
      </c>
      <c r="T1281" s="18" t="str">
        <f>IFERROR(__xludf.DUMMYFUNCTION("""COMPUTED_VALUE"""),"Смородина Мармелад 1")</f>
        <v>Смородина Мармелад 1</v>
      </c>
      <c r="U1281" s="18" t="str">
        <f>IFERROR(__xludf.DUMMYFUNCTION("""COMPUTED_VALUE"""),"Темная Вишня 1")</f>
        <v>Темная Вишня 1</v>
      </c>
      <c r="V1281" s="18" t="str">
        <f>IFERROR(__xludf.DUMMYFUNCTION("""COMPUTED_VALUE"""),"Фруктовые Пластинки 1")</f>
        <v>Фруктовые Пластинки 1</v>
      </c>
      <c r="W1281" s="18" t="str">
        <f>IFERROR(__xludf.DUMMYFUNCTION("""COMPUTED_VALUE"""),"Черника Ежевика 1")</f>
        <v>Черника Ежевика 1</v>
      </c>
      <c r="X1281" s="18" t="str">
        <f>IFERROR(__xludf.DUMMYFUNCTION("""COMPUTED_VALUE"""),"Черника Малина 1")</f>
        <v>Черника Малина 1</v>
      </c>
      <c r="Y1281" s="18" t="str">
        <f>IFERROR(__xludf.DUMMYFUNCTION("""COMPUTED_VALUE"""),"Черника Мята 2")</f>
        <v>Черника Мята 2</v>
      </c>
      <c r="Z1281" s="18" t="str">
        <f>IFERROR(__xludf.DUMMYFUNCTION("""COMPUTED_VALUE"""),"Яблоко Виноград 2")</f>
        <v>Яблоко Виноград 2</v>
      </c>
      <c r="AA1281" s="18" t="str">
        <f>IFERROR(__xludf.DUMMYFUNCTION("""COMPUTED_VALUE"""),"Яблоко Малина 4")</f>
        <v>Яблоко Малина 4</v>
      </c>
      <c r="AB1281" s="18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  <c r="AV1281" s="18"/>
      <c r="AW1281" s="18"/>
      <c r="AX1281" s="18"/>
    </row>
    <row r="1282">
      <c r="A1282" s="18" t="str">
        <f>IFERROR(__xludf.DUMMYFUNCTION("""COMPUTED_VALUE"""),"Арбуз Малина ")</f>
        <v>Арбуз Малина </v>
      </c>
      <c r="B1282" s="18" t="str">
        <f>IFERROR(__xludf.DUMMYFUNCTION("""COMPUTED_VALUE"""),"Банан Кокос ")</f>
        <v>Банан Кокос </v>
      </c>
      <c r="C1282" s="18" t="str">
        <f>IFERROR(__xludf.DUMMYFUNCTION("""COMPUTED_VALUE"""),"Барбарисовый Энергетик ")</f>
        <v>Барбарисовый Энергетик </v>
      </c>
      <c r="D1282" s="18" t="str">
        <f>IFERROR(__xludf.DUMMYFUNCTION("""COMPUTED_VALUE"""),"Виноградный Энергетик")</f>
        <v>Виноградный Энергетик</v>
      </c>
      <c r="E1282" s="18" t="str">
        <f>IFERROR(__xludf.DUMMYFUNCTION("""COMPUTED_VALUE"""),"Гранат Клубника ")</f>
        <v>Гранат Клубника </v>
      </c>
      <c r="F1282" s="18" t="str">
        <f>IFERROR(__xludf.DUMMYFUNCTION("""COMPUTED_VALUE"""),"Гранат Смородина ")</f>
        <v>Гранат Смородина </v>
      </c>
      <c r="G1282" s="18" t="str">
        <f>IFERROR(__xludf.DUMMYFUNCTION("""COMPUTED_VALUE"""),"Грейпфрутовый Швепс ")</f>
        <v>Грейпфрутовый Швепс </v>
      </c>
      <c r="H1282" s="18" t="str">
        <f>IFERROR(__xludf.DUMMYFUNCTION("""COMPUTED_VALUE"""),"Земляника Драгонфрут ")</f>
        <v>Земляника Драгонфрут </v>
      </c>
      <c r="I1282" s="18" t="str">
        <f>IFERROR(__xludf.DUMMYFUNCTION("""COMPUTED_VALUE"""),"Киви Личи ")</f>
        <v>Киви Личи </v>
      </c>
      <c r="J1282" s="18" t="str">
        <f>IFERROR(__xludf.DUMMYFUNCTION("""COMPUTED_VALUE"""),"Киви Маракуйя Гуава ")</f>
        <v>Киви Маракуйя Гуава </v>
      </c>
      <c r="K1282" s="18" t="str">
        <f>IFERROR(__xludf.DUMMYFUNCTION("""COMPUTED_VALUE"""),"Клубника Банан ")</f>
        <v>Клубника Банан </v>
      </c>
      <c r="L1282" s="18" t="str">
        <f>IFERROR(__xludf.DUMMYFUNCTION("""COMPUTED_VALUE"""),"Клубника Вишня ")</f>
        <v>Клубника Вишня </v>
      </c>
      <c r="M1282" s="18" t="str">
        <f>IFERROR(__xludf.DUMMYFUNCTION("""COMPUTED_VALUE"""),"Клубника Земляника ")</f>
        <v>Клубника Земляника </v>
      </c>
      <c r="N1282" s="18" t="str">
        <f>IFERROR(__xludf.DUMMYFUNCTION("""COMPUTED_VALUE"""),"Клубничный Мохито ")</f>
        <v>Клубничный Мохито </v>
      </c>
      <c r="O1282" s="18" t="str">
        <f>IFERROR(__xludf.DUMMYFUNCTION("""COMPUTED_VALUE"""),"Манго Грейпфрут ")</f>
        <v>Манго Грейпфрут </v>
      </c>
      <c r="P1282" s="18" t="str">
        <f>IFERROR(__xludf.DUMMYFUNCTION("""COMPUTED_VALUE"""),"Манго Персик Личи ")</f>
        <v>Манго Персик Личи </v>
      </c>
      <c r="Q1282" s="18" t="str">
        <f>IFERROR(__xludf.DUMMYFUNCTION("""COMPUTED_VALUE"""),"Персик Бабл Гам ")</f>
        <v>Персик Бабл Гам </v>
      </c>
      <c r="R1282" s="18" t="str">
        <f>IFERROR(__xludf.DUMMYFUNCTION("""COMPUTED_VALUE"""),"Садовые Ягоды ")</f>
        <v>Садовые Ягоды </v>
      </c>
      <c r="S1282" s="18" t="str">
        <f>IFERROR(__xludf.DUMMYFUNCTION("""COMPUTED_VALUE"""),"Скитлс Лимон Лайм 2")</f>
        <v>Скитлс Лимон Лайм 2</v>
      </c>
      <c r="T1282" s="18" t="str">
        <f>IFERROR(__xludf.DUMMYFUNCTION("""COMPUTED_VALUE"""),"Смородина Мармелад 1")</f>
        <v>Смородина Мармелад 1</v>
      </c>
      <c r="U1282" s="18" t="str">
        <f>IFERROR(__xludf.DUMMYFUNCTION("""COMPUTED_VALUE"""),"Темная Вишня 1")</f>
        <v>Темная Вишня 1</v>
      </c>
      <c r="V1282" s="18" t="str">
        <f>IFERROR(__xludf.DUMMYFUNCTION("""COMPUTED_VALUE"""),"Фруктовые Пластинки 1")</f>
        <v>Фруктовые Пластинки 1</v>
      </c>
      <c r="W1282" s="18" t="str">
        <f>IFERROR(__xludf.DUMMYFUNCTION("""COMPUTED_VALUE"""),"Черника Ежевика 1")</f>
        <v>Черника Ежевика 1</v>
      </c>
      <c r="X1282" s="18" t="str">
        <f>IFERROR(__xludf.DUMMYFUNCTION("""COMPUTED_VALUE"""),"Черника Малина 1")</f>
        <v>Черника Малина 1</v>
      </c>
      <c r="Y1282" s="18" t="str">
        <f>IFERROR(__xludf.DUMMYFUNCTION("""COMPUTED_VALUE"""),"Черника Мята 2")</f>
        <v>Черника Мята 2</v>
      </c>
      <c r="Z1282" s="18" t="str">
        <f>IFERROR(__xludf.DUMMYFUNCTION("""COMPUTED_VALUE"""),"Яблоко Виноград 2")</f>
        <v>Яблоко Виноград 2</v>
      </c>
      <c r="AA1282" s="18" t="str">
        <f>IFERROR(__xludf.DUMMYFUNCTION("""COMPUTED_VALUE"""),"Яблоко Малина 4")</f>
        <v>Яблоко Малина 4</v>
      </c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</row>
    <row r="1283">
      <c r="A1283" s="18" t="str">
        <f>IFERROR(__xludf.DUMMYFUNCTION("""COMPUTED_VALUE"""),"Арбуз Малина ")</f>
        <v>Арбуз Малина </v>
      </c>
      <c r="B1283" s="18" t="str">
        <f>IFERROR(__xludf.DUMMYFUNCTION("""COMPUTED_VALUE"""),"Банан Кокос ")</f>
        <v>Банан Кокос </v>
      </c>
      <c r="C1283" s="18" t="str">
        <f>IFERROR(__xludf.DUMMYFUNCTION("""COMPUTED_VALUE"""),"Барбарисовый Энергетик ")</f>
        <v>Барбарисовый Энергетик </v>
      </c>
      <c r="D1283" s="18" t="str">
        <f>IFERROR(__xludf.DUMMYFUNCTION("""COMPUTED_VALUE"""),"Виноградный Энергетик")</f>
        <v>Виноградный Энергетик</v>
      </c>
      <c r="E1283" s="18" t="str">
        <f>IFERROR(__xludf.DUMMYFUNCTION("""COMPUTED_VALUE"""),"Гранат Клубника ")</f>
        <v>Гранат Клубника </v>
      </c>
      <c r="F1283" s="18" t="str">
        <f>IFERROR(__xludf.DUMMYFUNCTION("""COMPUTED_VALUE"""),"Гранат Смородина ")</f>
        <v>Гранат Смородина </v>
      </c>
      <c r="G1283" s="18" t="str">
        <f>IFERROR(__xludf.DUMMYFUNCTION("""COMPUTED_VALUE"""),"Грейпфрутовый Швепс ")</f>
        <v>Грейпфрутовый Швепс </v>
      </c>
      <c r="H1283" s="18" t="str">
        <f>IFERROR(__xludf.DUMMYFUNCTION("""COMPUTED_VALUE"""),"Земляника Драгонфрут ")</f>
        <v>Земляника Драгонфрут </v>
      </c>
      <c r="I1283" s="18" t="str">
        <f>IFERROR(__xludf.DUMMYFUNCTION("""COMPUTED_VALUE"""),"Киви Личи ")</f>
        <v>Киви Личи </v>
      </c>
      <c r="J1283" s="18" t="str">
        <f>IFERROR(__xludf.DUMMYFUNCTION("""COMPUTED_VALUE"""),"Киви Маракуйя Гуава ")</f>
        <v>Киви Маракуйя Гуава </v>
      </c>
      <c r="K1283" s="18" t="str">
        <f>IFERROR(__xludf.DUMMYFUNCTION("""COMPUTED_VALUE"""),"Клубника Банан ")</f>
        <v>Клубника Банан </v>
      </c>
      <c r="L1283" s="18" t="str">
        <f>IFERROR(__xludf.DUMMYFUNCTION("""COMPUTED_VALUE"""),"Клубника Вишня ")</f>
        <v>Клубника Вишня </v>
      </c>
      <c r="M1283" s="18" t="str">
        <f>IFERROR(__xludf.DUMMYFUNCTION("""COMPUTED_VALUE"""),"Клубника Земляника ")</f>
        <v>Клубника Земляника </v>
      </c>
      <c r="N1283" s="18" t="str">
        <f>IFERROR(__xludf.DUMMYFUNCTION("""COMPUTED_VALUE"""),"Клубничный Мохито ")</f>
        <v>Клубничный Мохито </v>
      </c>
      <c r="O1283" s="18" t="str">
        <f>IFERROR(__xludf.DUMMYFUNCTION("""COMPUTED_VALUE"""),"Манго Грейпфрут ")</f>
        <v>Манго Грейпфрут </v>
      </c>
      <c r="P1283" s="18" t="str">
        <f>IFERROR(__xludf.DUMMYFUNCTION("""COMPUTED_VALUE"""),"Манго Персик Личи ")</f>
        <v>Манго Персик Личи </v>
      </c>
      <c r="Q1283" s="18" t="str">
        <f>IFERROR(__xludf.DUMMYFUNCTION("""COMPUTED_VALUE"""),"Персик Бабл Гам ")</f>
        <v>Персик Бабл Гам </v>
      </c>
      <c r="R1283" s="18" t="str">
        <f>IFERROR(__xludf.DUMMYFUNCTION("""COMPUTED_VALUE"""),"Садовые Ягоды ")</f>
        <v>Садовые Ягоды </v>
      </c>
      <c r="S1283" s="18" t="str">
        <f>IFERROR(__xludf.DUMMYFUNCTION("""COMPUTED_VALUE"""),"Скитлс Лимон Лайм 2")</f>
        <v>Скитлс Лимон Лайм 2</v>
      </c>
      <c r="T1283" s="18" t="str">
        <f>IFERROR(__xludf.DUMMYFUNCTION("""COMPUTED_VALUE"""),"Смородина Мармелад 1")</f>
        <v>Смородина Мармелад 1</v>
      </c>
      <c r="U1283" s="18" t="str">
        <f>IFERROR(__xludf.DUMMYFUNCTION("""COMPUTED_VALUE"""),"Темная Вишня 1")</f>
        <v>Темная Вишня 1</v>
      </c>
      <c r="V1283" s="18" t="str">
        <f>IFERROR(__xludf.DUMMYFUNCTION("""COMPUTED_VALUE"""),"Фруктовые Пластинки 1")</f>
        <v>Фруктовые Пластинки 1</v>
      </c>
      <c r="W1283" s="18" t="str">
        <f>IFERROR(__xludf.DUMMYFUNCTION("""COMPUTED_VALUE"""),"Черника Ежевика 1")</f>
        <v>Черника Ежевика 1</v>
      </c>
      <c r="X1283" s="18" t="str">
        <f>IFERROR(__xludf.DUMMYFUNCTION("""COMPUTED_VALUE"""),"Черника Малина 1")</f>
        <v>Черника Малина 1</v>
      </c>
      <c r="Y1283" s="18" t="str">
        <f>IFERROR(__xludf.DUMMYFUNCTION("""COMPUTED_VALUE"""),"Черника Мята 2")</f>
        <v>Черника Мята 2</v>
      </c>
      <c r="Z1283" s="18" t="str">
        <f>IFERROR(__xludf.DUMMYFUNCTION("""COMPUTED_VALUE"""),"Яблоко Виноград 2")</f>
        <v>Яблоко Виноград 2</v>
      </c>
      <c r="AA1283" s="18" t="str">
        <f>IFERROR(__xludf.DUMMYFUNCTION("""COMPUTED_VALUE"""),"Яблоко Малина 4")</f>
        <v>Яблоко Малина 4</v>
      </c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  <c r="AV1283" s="18"/>
      <c r="AW1283" s="18"/>
      <c r="AX1283" s="18"/>
    </row>
    <row r="1284">
      <c r="A1284" s="18" t="str">
        <f>IFERROR(__xludf.DUMMYFUNCTION("""COMPUTED_VALUE"""),"0.4")</f>
        <v>0.4</v>
      </c>
      <c r="B1284" s="18" t="str">
        <f>IFERROR(__xludf.DUMMYFUNCTION("""COMPUTED_VALUE"""),"0.6")</f>
        <v>0.6</v>
      </c>
      <c r="C1284" s="18" t="str">
        <f>IFERROR(__xludf.DUMMYFUNCTION("""COMPUTED_VALUE"""),"0.7")</f>
        <v>0.7</v>
      </c>
      <c r="D1284" s="18" t="str">
        <f>IFERROR(__xludf.DUMMYFUNCTION("""COMPUTED_VALUE"""),"0.8")</f>
        <v>0.8</v>
      </c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</row>
    <row r="1285">
      <c r="A1285" s="18" t="str">
        <f>IFERROR(__xludf.DUMMYFUNCTION("""COMPUTED_VALUE"""),"Ягодный микс")</f>
        <v>Ягодный микс</v>
      </c>
      <c r="B1285" s="18" t="str">
        <f>IFERROR(__xludf.DUMMYFUNCTION("""COMPUTED_VALUE"""),"Энергетик малина")</f>
        <v>Энергетик малина</v>
      </c>
      <c r="C1285" s="18" t="str">
        <f>IFERROR(__xludf.DUMMYFUNCTION("""COMPUTED_VALUE"""),"Клубника арбуз")</f>
        <v>Клубника арбуз</v>
      </c>
      <c r="D1285" s="18" t="str">
        <f>IFERROR(__xludf.DUMMYFUNCTION("""COMPUTED_VALUE"""),"Ежевика малина")</f>
        <v>Ежевика малина</v>
      </c>
      <c r="E1285" s="18" t="str">
        <f>IFERROR(__xludf.DUMMYFUNCTION("""COMPUTED_VALUE"""),"Голубая малина виноград")</f>
        <v>Голубая малина виноград</v>
      </c>
      <c r="F1285" s="18" t="str">
        <f>IFERROR(__xludf.DUMMYFUNCTION("""COMPUTED_VALUE"""),"Вишня яблоко")</f>
        <v>Вишня яблоко</v>
      </c>
      <c r="G1285" s="18" t="str">
        <f>IFERROR(__xludf.DUMMYFUNCTION("""COMPUTED_VALUE"""),"Виноград лёд")</f>
        <v>Виноград лёд</v>
      </c>
      <c r="H1285" s="18" t="str">
        <f>IFERROR(__xludf.DUMMYFUNCTION("""COMPUTED_VALUE"""),"Бабл гам")</f>
        <v>Бабл гам</v>
      </c>
      <c r="I1285" s="18" t="str">
        <f>IFERROR(__xludf.DUMMYFUNCTION("""COMPUTED_VALUE"""),"Энергетик лайм")</f>
        <v>Энергетик лайм</v>
      </c>
      <c r="J1285" s="18" t="str">
        <f>IFERROR(__xludf.DUMMYFUNCTION("""COMPUTED_VALUE"""),"Черника смородина айс")</f>
        <v>Черника смородина айс</v>
      </c>
      <c r="K1285" s="18" t="str">
        <f>IFERROR(__xludf.DUMMYFUNCTION("""COMPUTED_VALUE"""),"Мохито клубничный лёд")</f>
        <v>Мохито клубничный лёд</v>
      </c>
      <c r="L1285" s="18" t="str">
        <f>IFERROR(__xludf.DUMMYFUNCTION("""COMPUTED_VALUE"""),"Черная вишня лёд")</f>
        <v>Черная вишня лёд</v>
      </c>
      <c r="M1285" s="18" t="str">
        <f>IFERROR(__xludf.DUMMYFUNCTION("""COMPUTED_VALUE"""),"Ананас кокос лёд")</f>
        <v>Ананас кокос лёд</v>
      </c>
      <c r="N1285" s="18" t="str">
        <f>IFERROR(__xludf.DUMMYFUNCTION("""COMPUTED_VALUE"""),"Киви лёд")</f>
        <v>Киви лёд</v>
      </c>
      <c r="O1285" s="18" t="str">
        <f>IFERROR(__xludf.DUMMYFUNCTION("""COMPUTED_VALUE"""),"Кислая клюква лёд")</f>
        <v>Кислая клюква лёд</v>
      </c>
      <c r="P1285" s="18" t="str">
        <f>IFERROR(__xludf.DUMMYFUNCTION("""COMPUTED_VALUE"""),"Кислый скитлс лёд")</f>
        <v>Кислый скитлс лёд</v>
      </c>
      <c r="Q1285" s="18" t="str">
        <f>IFERROR(__xludf.DUMMYFUNCTION("""COMPUTED_VALUE"""),"Клубника черника лёд")</f>
        <v>Клубника черника лёд</v>
      </c>
      <c r="R1285" s="18" t="str">
        <f>IFERROR(__xludf.DUMMYFUNCTION("""COMPUTED_VALUE"""),"Малина смородина лёд")</f>
        <v>Малина смородина лёд</v>
      </c>
      <c r="S1285" s="18" t="str">
        <f>IFERROR(__xludf.DUMMYFUNCTION("""COMPUTED_VALUE"""),"Манго лёд")</f>
        <v>Манго лёд</v>
      </c>
      <c r="T1285" s="18" t="str">
        <f>IFERROR(__xludf.DUMMYFUNCTION("""COMPUTED_VALUE"""),"Малина вишня лёд")</f>
        <v>Малина вишня лёд</v>
      </c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  <c r="AV1285" s="18"/>
      <c r="AW1285" s="18"/>
      <c r="AX1285" s="18"/>
    </row>
    <row r="1286">
      <c r="A1286" s="18" t="str">
        <f>IFERROR(__xludf.DUMMYFUNCTION("""COMPUTED_VALUE"""),"кислая земляника")</f>
        <v>кислая земляника</v>
      </c>
      <c r="B1286" s="18" t="str">
        <f>IFERROR(__xludf.DUMMYFUNCTION("""COMPUTED_VALUE"""),"кислая фанта с черникой")</f>
        <v>кислая фанта с черникой</v>
      </c>
      <c r="C1286" s="18" t="str">
        <f>IFERROR(__xludf.DUMMYFUNCTION("""COMPUTED_VALUE"""),"кислое харибо с колой и черешней")</f>
        <v>кислое харибо с колой и черешней</v>
      </c>
      <c r="D1286" s="18" t="str">
        <f>IFERROR(__xludf.DUMMYFUNCTION("""COMPUTED_VALUE"""),"кислое яблочно клубничная шипучка")</f>
        <v>кислое яблочно клубничная шипучка</v>
      </c>
      <c r="E1286" s="18" t="str">
        <f>IFERROR(__xludf.DUMMYFUNCTION("""COMPUTED_VALUE"""),"кислые желатинки маракуйя ананас")</f>
        <v>кислые желатинки маракуйя ананас</v>
      </c>
      <c r="F1286" s="18" t="str">
        <f>IFERROR(__xludf.DUMMYFUNCTION("""COMPUTED_VALUE"""),"кислые ленточки маракуя манго")</f>
        <v>кислые ленточки маракуя манго</v>
      </c>
      <c r="G1286" s="18" t="str">
        <f>IFERROR(__xludf.DUMMYFUNCTION("""COMPUTED_VALUE"""),"кислые мармеладные ягоды")</f>
        <v>кислые мармеладные ягоды</v>
      </c>
      <c r="H1286" s="18" t="str">
        <f>IFERROR(__xludf.DUMMYFUNCTION("""COMPUTED_VALUE"""),"кислый виноград лайм")</f>
        <v>кислый виноград лайм</v>
      </c>
      <c r="I1286" s="18" t="str">
        <f>IFERROR(__xludf.DUMMYFUNCTION("""COMPUTED_VALUE"""),"кислый грейпфрут с вишней")</f>
        <v>кислый грейпфрут с вишней</v>
      </c>
      <c r="J1286" s="18" t="str">
        <f>IFERROR(__xludf.DUMMYFUNCTION("""COMPUTED_VALUE"""),"кислый леденец виноград киви яблоко")</f>
        <v>кислый леденец виноград киви яблоко</v>
      </c>
      <c r="K1286" s="18" t="str">
        <f>IFERROR(__xludf.DUMMYFUNCTION("""COMPUTED_VALUE"""),"кислый лимонад арбуз лайм малина")</f>
        <v>кислый лимонад арбуз лайм малина</v>
      </c>
      <c r="L1286" s="18" t="str">
        <f>IFERROR(__xludf.DUMMYFUNCTION("""COMPUTED_VALUE"""),"кислый персик клубника")</f>
        <v>кислый персик клубника</v>
      </c>
      <c r="M1286" s="18" t="str">
        <f>IFERROR(__xludf.DUMMYFUNCTION("""COMPUTED_VALUE"""),"кислый яблочно лимонные колечки")</f>
        <v>кислый яблочно лимонные колечки</v>
      </c>
      <c r="N1286" s="18" t="str">
        <f>IFERROR(__xludf.DUMMYFUNCTION("""COMPUTED_VALUE"""),"фанта апельсин с кислой малиной")</f>
        <v>фанта апельсин с кислой малиной</v>
      </c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</row>
    <row r="1287">
      <c r="A1287" s="18" t="str">
        <f>IFERROR(__xludf.DUMMYFUNCTION("""COMPUTED_VALUE"""),"0.4")</f>
        <v>0.4</v>
      </c>
      <c r="B1287" s="18" t="str">
        <f>IFERROR(__xludf.DUMMYFUNCTION("""COMPUTED_VALUE"""),"0.6")</f>
        <v>0.6</v>
      </c>
      <c r="C1287" s="18" t="str">
        <f>IFERROR(__xludf.DUMMYFUNCTION("""COMPUTED_VALUE"""),"0.7")</f>
        <v>0.7</v>
      </c>
      <c r="D1287" s="18" t="str">
        <f>IFERROR(__xludf.DUMMYFUNCTION("""COMPUTED_VALUE"""),"0.8")</f>
        <v>0.8</v>
      </c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</row>
    <row r="1288">
      <c r="A1288" s="18" t="str">
        <f>IFERROR(__xludf.DUMMYFUNCTION("""COMPUTED_VALUE"""),"0.4")</f>
        <v>0.4</v>
      </c>
      <c r="B1288" s="18" t="str">
        <f>IFERROR(__xludf.DUMMYFUNCTION("""COMPUTED_VALUE"""),"0.6")</f>
        <v>0.6</v>
      </c>
      <c r="C1288" s="18" t="str">
        <f>IFERROR(__xludf.DUMMYFUNCTION("""COMPUTED_VALUE"""),"0.7")</f>
        <v>0.7</v>
      </c>
      <c r="D1288" s="18" t="str">
        <f>IFERROR(__xludf.DUMMYFUNCTION("""COMPUTED_VALUE"""),"0.8")</f>
        <v>0.8</v>
      </c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</row>
    <row r="1289">
      <c r="A1289" s="18" t="str">
        <f>IFERROR(__xludf.DUMMYFUNCTION("""COMPUTED_VALUE"""),"Ягодный микс")</f>
        <v>Ягодный микс</v>
      </c>
      <c r="B1289" s="18" t="str">
        <f>IFERROR(__xludf.DUMMYFUNCTION("""COMPUTED_VALUE"""),"Энергетик малина")</f>
        <v>Энергетик малина</v>
      </c>
      <c r="C1289" s="18" t="str">
        <f>IFERROR(__xludf.DUMMYFUNCTION("""COMPUTED_VALUE"""),"Клубника арбуз")</f>
        <v>Клубника арбуз</v>
      </c>
      <c r="D1289" s="18" t="str">
        <f>IFERROR(__xludf.DUMMYFUNCTION("""COMPUTED_VALUE"""),"Ежевика малина")</f>
        <v>Ежевика малина</v>
      </c>
      <c r="E1289" s="18" t="str">
        <f>IFERROR(__xludf.DUMMYFUNCTION("""COMPUTED_VALUE"""),"Голубая малина виноград")</f>
        <v>Голубая малина виноград</v>
      </c>
      <c r="F1289" s="18" t="str">
        <f>IFERROR(__xludf.DUMMYFUNCTION("""COMPUTED_VALUE"""),"Вишня яблоко")</f>
        <v>Вишня яблоко</v>
      </c>
      <c r="G1289" s="18" t="str">
        <f>IFERROR(__xludf.DUMMYFUNCTION("""COMPUTED_VALUE"""),"Виноград лёд")</f>
        <v>Виноград лёд</v>
      </c>
      <c r="H1289" s="18" t="str">
        <f>IFERROR(__xludf.DUMMYFUNCTION("""COMPUTED_VALUE"""),"Бабл гам")</f>
        <v>Бабл гам</v>
      </c>
      <c r="I1289" s="18" t="str">
        <f>IFERROR(__xludf.DUMMYFUNCTION("""COMPUTED_VALUE"""),"Энергетик лайм")</f>
        <v>Энергетик лайм</v>
      </c>
      <c r="J1289" s="18" t="str">
        <f>IFERROR(__xludf.DUMMYFUNCTION("""COMPUTED_VALUE"""),"Черника смородина айс")</f>
        <v>Черника смородина айс</v>
      </c>
      <c r="K1289" s="18" t="str">
        <f>IFERROR(__xludf.DUMMYFUNCTION("""COMPUTED_VALUE"""),"Мохито клубничный лёд")</f>
        <v>Мохито клубничный лёд</v>
      </c>
      <c r="L1289" s="18" t="str">
        <f>IFERROR(__xludf.DUMMYFUNCTION("""COMPUTED_VALUE"""),"Черная вишня лёд")</f>
        <v>Черная вишня лёд</v>
      </c>
      <c r="M1289" s="18" t="str">
        <f>IFERROR(__xludf.DUMMYFUNCTION("""COMPUTED_VALUE"""),"Ананас кокос лёд")</f>
        <v>Ананас кокос лёд</v>
      </c>
      <c r="N1289" s="18" t="str">
        <f>IFERROR(__xludf.DUMMYFUNCTION("""COMPUTED_VALUE"""),"Киви лёд")</f>
        <v>Киви лёд</v>
      </c>
      <c r="O1289" s="18" t="str">
        <f>IFERROR(__xludf.DUMMYFUNCTION("""COMPUTED_VALUE"""),"Кислая клюква лёд")</f>
        <v>Кислая клюква лёд</v>
      </c>
      <c r="P1289" s="18" t="str">
        <f>IFERROR(__xludf.DUMMYFUNCTION("""COMPUTED_VALUE"""),"Кислый скитлс лёд")</f>
        <v>Кислый скитлс лёд</v>
      </c>
      <c r="Q1289" s="18" t="str">
        <f>IFERROR(__xludf.DUMMYFUNCTION("""COMPUTED_VALUE"""),"Клубника черника лёд")</f>
        <v>Клубника черника лёд</v>
      </c>
      <c r="R1289" s="18" t="str">
        <f>IFERROR(__xludf.DUMMYFUNCTION("""COMPUTED_VALUE"""),"Малина смородина лёд")</f>
        <v>Малина смородина лёд</v>
      </c>
      <c r="S1289" s="18" t="str">
        <f>IFERROR(__xludf.DUMMYFUNCTION("""COMPUTED_VALUE"""),"Манго лёд")</f>
        <v>Манго лёд</v>
      </c>
      <c r="T1289" s="18" t="str">
        <f>IFERROR(__xludf.DUMMYFUNCTION("""COMPUTED_VALUE"""),"Малина вишня лёд")</f>
        <v>Малина вишня лёд</v>
      </c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  <c r="AV1289" s="18"/>
      <c r="AW1289" s="18"/>
      <c r="AX1289" s="18"/>
    </row>
    <row r="1290">
      <c r="A1290" s="18" t="str">
        <f>IFERROR(__xludf.DUMMYFUNCTION("""COMPUTED_VALUE"""),"подарок ")</f>
        <v>подарок </v>
      </c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</row>
    <row r="1291">
      <c r="A1291" s="18" t="str">
        <f>IFERROR(__xludf.DUMMYFUNCTION("""COMPUTED_VALUE"""),"Ягодный микс")</f>
        <v>Ягодный микс</v>
      </c>
      <c r="B1291" s="18" t="str">
        <f>IFERROR(__xludf.DUMMYFUNCTION("""COMPUTED_VALUE"""),"Энергетик малина")</f>
        <v>Энергетик малина</v>
      </c>
      <c r="C1291" s="18" t="str">
        <f>IFERROR(__xludf.DUMMYFUNCTION("""COMPUTED_VALUE"""),"Клубника арбуз")</f>
        <v>Клубника арбуз</v>
      </c>
      <c r="D1291" s="18" t="str">
        <f>IFERROR(__xludf.DUMMYFUNCTION("""COMPUTED_VALUE"""),"Ежевика малина")</f>
        <v>Ежевика малина</v>
      </c>
      <c r="E1291" s="18" t="str">
        <f>IFERROR(__xludf.DUMMYFUNCTION("""COMPUTED_VALUE"""),"Голубая малина виноград")</f>
        <v>Голубая малина виноград</v>
      </c>
      <c r="F1291" s="18" t="str">
        <f>IFERROR(__xludf.DUMMYFUNCTION("""COMPUTED_VALUE"""),"Вишня яблоко")</f>
        <v>Вишня яблоко</v>
      </c>
      <c r="G1291" s="18" t="str">
        <f>IFERROR(__xludf.DUMMYFUNCTION("""COMPUTED_VALUE"""),"Виноград лёд")</f>
        <v>Виноград лёд</v>
      </c>
      <c r="H1291" s="18" t="str">
        <f>IFERROR(__xludf.DUMMYFUNCTION("""COMPUTED_VALUE"""),"Бабл гам")</f>
        <v>Бабл гам</v>
      </c>
      <c r="I1291" s="18" t="str">
        <f>IFERROR(__xludf.DUMMYFUNCTION("""COMPUTED_VALUE"""),"Энергетик лайм")</f>
        <v>Энергетик лайм</v>
      </c>
      <c r="J1291" s="18" t="str">
        <f>IFERROR(__xludf.DUMMYFUNCTION("""COMPUTED_VALUE"""),"Черника смородина айс")</f>
        <v>Черника смородина айс</v>
      </c>
      <c r="K1291" s="18" t="str">
        <f>IFERROR(__xludf.DUMMYFUNCTION("""COMPUTED_VALUE"""),"Мохито клубничный лёд")</f>
        <v>Мохито клубничный лёд</v>
      </c>
      <c r="L1291" s="18" t="str">
        <f>IFERROR(__xludf.DUMMYFUNCTION("""COMPUTED_VALUE"""),"Черная вишня лёд")</f>
        <v>Черная вишня лёд</v>
      </c>
      <c r="M1291" s="18" t="str">
        <f>IFERROR(__xludf.DUMMYFUNCTION("""COMPUTED_VALUE"""),"Ананас кокос лёд")</f>
        <v>Ананас кокос лёд</v>
      </c>
      <c r="N1291" s="18" t="str">
        <f>IFERROR(__xludf.DUMMYFUNCTION("""COMPUTED_VALUE"""),"Киви лёд")</f>
        <v>Киви лёд</v>
      </c>
      <c r="O1291" s="18" t="str">
        <f>IFERROR(__xludf.DUMMYFUNCTION("""COMPUTED_VALUE"""),"Кислая клюква лёд")</f>
        <v>Кислая клюква лёд</v>
      </c>
      <c r="P1291" s="18" t="str">
        <f>IFERROR(__xludf.DUMMYFUNCTION("""COMPUTED_VALUE"""),"Кислый скитлс лёд")</f>
        <v>Кислый скитлс лёд</v>
      </c>
      <c r="Q1291" s="18" t="str">
        <f>IFERROR(__xludf.DUMMYFUNCTION("""COMPUTED_VALUE"""),"Клубника черника лёд")</f>
        <v>Клубника черника лёд</v>
      </c>
      <c r="R1291" s="18" t="str">
        <f>IFERROR(__xludf.DUMMYFUNCTION("""COMPUTED_VALUE"""),"Малина смородина лёд")</f>
        <v>Малина смородина лёд</v>
      </c>
      <c r="S1291" s="18" t="str">
        <f>IFERROR(__xludf.DUMMYFUNCTION("""COMPUTED_VALUE"""),"Манго лёд")</f>
        <v>Манго лёд</v>
      </c>
      <c r="T1291" s="18" t="str">
        <f>IFERROR(__xludf.DUMMYFUNCTION("""COMPUTED_VALUE"""),"Малина вишня лёд")</f>
        <v>Малина вишня лёд</v>
      </c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  <c r="AV1291" s="18"/>
      <c r="AW1291" s="18"/>
      <c r="AX1291" s="18"/>
    </row>
    <row r="1292">
      <c r="A1292" s="18" t="str">
        <f>IFERROR(__xludf.DUMMYFUNCTION("""COMPUTED_VALUE"""),"Арбуз Малина ")</f>
        <v>Арбуз Малина </v>
      </c>
      <c r="B1292" s="18" t="str">
        <f>IFERROR(__xludf.DUMMYFUNCTION("""COMPUTED_VALUE"""),"Банан Кокос ")</f>
        <v>Банан Кокос </v>
      </c>
      <c r="C1292" s="18" t="str">
        <f>IFERROR(__xludf.DUMMYFUNCTION("""COMPUTED_VALUE"""),"Барбарисовый Энергетик ")</f>
        <v>Барбарисовый Энергетик </v>
      </c>
      <c r="D1292" s="18" t="str">
        <f>IFERROR(__xludf.DUMMYFUNCTION("""COMPUTED_VALUE"""),"Виноградный Энергетик")</f>
        <v>Виноградный Энергетик</v>
      </c>
      <c r="E1292" s="18" t="str">
        <f>IFERROR(__xludf.DUMMYFUNCTION("""COMPUTED_VALUE"""),"Гранат Клубника ")</f>
        <v>Гранат Клубника </v>
      </c>
      <c r="F1292" s="18" t="str">
        <f>IFERROR(__xludf.DUMMYFUNCTION("""COMPUTED_VALUE"""),"Гранат Смородина ")</f>
        <v>Гранат Смородина </v>
      </c>
      <c r="G1292" s="18" t="str">
        <f>IFERROR(__xludf.DUMMYFUNCTION("""COMPUTED_VALUE"""),"Грейпфрутовый Швепс ")</f>
        <v>Грейпфрутовый Швепс </v>
      </c>
      <c r="H1292" s="18" t="str">
        <f>IFERROR(__xludf.DUMMYFUNCTION("""COMPUTED_VALUE"""),"Земляника Драгонфрут ")</f>
        <v>Земляника Драгонфрут </v>
      </c>
      <c r="I1292" s="18" t="str">
        <f>IFERROR(__xludf.DUMMYFUNCTION("""COMPUTED_VALUE"""),"Киви Личи ")</f>
        <v>Киви Личи </v>
      </c>
      <c r="J1292" s="18" t="str">
        <f>IFERROR(__xludf.DUMMYFUNCTION("""COMPUTED_VALUE"""),"Киви Маракуйя Гуава ")</f>
        <v>Киви Маракуйя Гуава </v>
      </c>
      <c r="K1292" s="18" t="str">
        <f>IFERROR(__xludf.DUMMYFUNCTION("""COMPUTED_VALUE"""),"Клубника Банан ")</f>
        <v>Клубника Банан </v>
      </c>
      <c r="L1292" s="18" t="str">
        <f>IFERROR(__xludf.DUMMYFUNCTION("""COMPUTED_VALUE"""),"Клубника Вишня ")</f>
        <v>Клубника Вишня </v>
      </c>
      <c r="M1292" s="18" t="str">
        <f>IFERROR(__xludf.DUMMYFUNCTION("""COMPUTED_VALUE"""),"Клубника Земляника ")</f>
        <v>Клубника Земляника </v>
      </c>
      <c r="N1292" s="18" t="str">
        <f>IFERROR(__xludf.DUMMYFUNCTION("""COMPUTED_VALUE"""),"Клубничный Мохито ")</f>
        <v>Клубничный Мохито </v>
      </c>
      <c r="O1292" s="18" t="str">
        <f>IFERROR(__xludf.DUMMYFUNCTION("""COMPUTED_VALUE"""),"Манго Грейпфрут ")</f>
        <v>Манго Грейпфрут </v>
      </c>
      <c r="P1292" s="18" t="str">
        <f>IFERROR(__xludf.DUMMYFUNCTION("""COMPUTED_VALUE"""),"Манго Персик Личи ")</f>
        <v>Манго Персик Личи </v>
      </c>
      <c r="Q1292" s="18" t="str">
        <f>IFERROR(__xludf.DUMMYFUNCTION("""COMPUTED_VALUE"""),"Персик Бабл Гам ")</f>
        <v>Персик Бабл Гам </v>
      </c>
      <c r="R1292" s="18" t="str">
        <f>IFERROR(__xludf.DUMMYFUNCTION("""COMPUTED_VALUE"""),"Садовые Ягоды ")</f>
        <v>Садовые Ягоды </v>
      </c>
      <c r="S1292" s="18" t="str">
        <f>IFERROR(__xludf.DUMMYFUNCTION("""COMPUTED_VALUE"""),"Скитлс Лимон Лайм 2")</f>
        <v>Скитлс Лимон Лайм 2</v>
      </c>
      <c r="T1292" s="18" t="str">
        <f>IFERROR(__xludf.DUMMYFUNCTION("""COMPUTED_VALUE"""),"Смородина Мармелад 1")</f>
        <v>Смородина Мармелад 1</v>
      </c>
      <c r="U1292" s="18" t="str">
        <f>IFERROR(__xludf.DUMMYFUNCTION("""COMPUTED_VALUE"""),"Темная Вишня 1")</f>
        <v>Темная Вишня 1</v>
      </c>
      <c r="V1292" s="18" t="str">
        <f>IFERROR(__xludf.DUMMYFUNCTION("""COMPUTED_VALUE"""),"Фруктовые Пластинки 1")</f>
        <v>Фруктовые Пластинки 1</v>
      </c>
      <c r="W1292" s="18" t="str">
        <f>IFERROR(__xludf.DUMMYFUNCTION("""COMPUTED_VALUE"""),"Черника Ежевика 1")</f>
        <v>Черника Ежевика 1</v>
      </c>
      <c r="X1292" s="18" t="str">
        <f>IFERROR(__xludf.DUMMYFUNCTION("""COMPUTED_VALUE"""),"Черника Малина 1")</f>
        <v>Черника Малина 1</v>
      </c>
      <c r="Y1292" s="18" t="str">
        <f>IFERROR(__xludf.DUMMYFUNCTION("""COMPUTED_VALUE"""),"Черника Мята 2")</f>
        <v>Черника Мята 2</v>
      </c>
      <c r="Z1292" s="18" t="str">
        <f>IFERROR(__xludf.DUMMYFUNCTION("""COMPUTED_VALUE"""),"Яблоко Виноград 2")</f>
        <v>Яблоко Виноград 2</v>
      </c>
      <c r="AA1292" s="18" t="str">
        <f>IFERROR(__xludf.DUMMYFUNCTION("""COMPUTED_VALUE"""),"Яблоко Малина 4")</f>
        <v>Яблоко Малина 4</v>
      </c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  <c r="AV1292" s="18"/>
      <c r="AW1292" s="18"/>
      <c r="AX1292" s="18"/>
    </row>
    <row r="1293">
      <c r="A1293" s="18" t="str">
        <f>IFERROR(__xludf.DUMMYFUNCTION("""COMPUTED_VALUE"""),"подарок ")</f>
        <v>подарок </v>
      </c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  <c r="AV1293" s="18"/>
      <c r="AW1293" s="18"/>
      <c r="AX1293" s="18"/>
    </row>
    <row r="1294">
      <c r="A1294" s="18" t="str">
        <f>IFERROR(__xludf.DUMMYFUNCTION("""COMPUTED_VALUE"""),"кислая земляника")</f>
        <v>кислая земляника</v>
      </c>
      <c r="B1294" s="18" t="str">
        <f>IFERROR(__xludf.DUMMYFUNCTION("""COMPUTED_VALUE"""),"кислая фанта с черникой")</f>
        <v>кислая фанта с черникой</v>
      </c>
      <c r="C1294" s="18" t="str">
        <f>IFERROR(__xludf.DUMMYFUNCTION("""COMPUTED_VALUE"""),"кислое харибо с колой и черешней")</f>
        <v>кислое харибо с колой и черешней</v>
      </c>
      <c r="D1294" s="18" t="str">
        <f>IFERROR(__xludf.DUMMYFUNCTION("""COMPUTED_VALUE"""),"кислое яблочно клубничная шипучка")</f>
        <v>кислое яблочно клубничная шипучка</v>
      </c>
      <c r="E1294" s="18" t="str">
        <f>IFERROR(__xludf.DUMMYFUNCTION("""COMPUTED_VALUE"""),"кислые желатинки маракуйя ананас")</f>
        <v>кислые желатинки маракуйя ананас</v>
      </c>
      <c r="F1294" s="18" t="str">
        <f>IFERROR(__xludf.DUMMYFUNCTION("""COMPUTED_VALUE"""),"кислые ленточки маракуя манго")</f>
        <v>кислые ленточки маракуя манго</v>
      </c>
      <c r="G1294" s="18" t="str">
        <f>IFERROR(__xludf.DUMMYFUNCTION("""COMPUTED_VALUE"""),"кислые мармеладные ягоды")</f>
        <v>кислые мармеладные ягоды</v>
      </c>
      <c r="H1294" s="18" t="str">
        <f>IFERROR(__xludf.DUMMYFUNCTION("""COMPUTED_VALUE"""),"кислый виноград лайм")</f>
        <v>кислый виноград лайм</v>
      </c>
      <c r="I1294" s="18" t="str">
        <f>IFERROR(__xludf.DUMMYFUNCTION("""COMPUTED_VALUE"""),"кислый грейпфрут с вишней")</f>
        <v>кислый грейпфрут с вишней</v>
      </c>
      <c r="J1294" s="18" t="str">
        <f>IFERROR(__xludf.DUMMYFUNCTION("""COMPUTED_VALUE"""),"кислый леденец виноград киви яблоко")</f>
        <v>кислый леденец виноград киви яблоко</v>
      </c>
      <c r="K1294" s="18" t="str">
        <f>IFERROR(__xludf.DUMMYFUNCTION("""COMPUTED_VALUE"""),"кислый лимонад арбуз лайм малина")</f>
        <v>кислый лимонад арбуз лайм малина</v>
      </c>
      <c r="L1294" s="18" t="str">
        <f>IFERROR(__xludf.DUMMYFUNCTION("""COMPUTED_VALUE"""),"кислый персик клубника")</f>
        <v>кислый персик клубника</v>
      </c>
      <c r="M1294" s="18" t="str">
        <f>IFERROR(__xludf.DUMMYFUNCTION("""COMPUTED_VALUE"""),"кислый яблочно лимонные колечки")</f>
        <v>кислый яблочно лимонные колечки</v>
      </c>
      <c r="N1294" s="18" t="str">
        <f>IFERROR(__xludf.DUMMYFUNCTION("""COMPUTED_VALUE"""),"фанта апельсин с кислой малиной")</f>
        <v>фанта апельсин с кислой малиной</v>
      </c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</row>
    <row r="1295">
      <c r="A1295" s="18" t="str">
        <f>IFERROR(__xludf.DUMMYFUNCTION("""COMPUTED_VALUE"""),"Арбуз Малина ")</f>
        <v>Арбуз Малина </v>
      </c>
      <c r="B1295" s="18" t="str">
        <f>IFERROR(__xludf.DUMMYFUNCTION("""COMPUTED_VALUE"""),"Банан Кокос ")</f>
        <v>Банан Кокос </v>
      </c>
      <c r="C1295" s="18" t="str">
        <f>IFERROR(__xludf.DUMMYFUNCTION("""COMPUTED_VALUE"""),"Барбарисовый Энергетик ")</f>
        <v>Барбарисовый Энергетик </v>
      </c>
      <c r="D1295" s="18" t="str">
        <f>IFERROR(__xludf.DUMMYFUNCTION("""COMPUTED_VALUE"""),"Виноградный Энергетик")</f>
        <v>Виноградный Энергетик</v>
      </c>
      <c r="E1295" s="18" t="str">
        <f>IFERROR(__xludf.DUMMYFUNCTION("""COMPUTED_VALUE"""),"Гранат Клубника ")</f>
        <v>Гранат Клубника </v>
      </c>
      <c r="F1295" s="18" t="str">
        <f>IFERROR(__xludf.DUMMYFUNCTION("""COMPUTED_VALUE"""),"Гранат Смородина ")</f>
        <v>Гранат Смородина </v>
      </c>
      <c r="G1295" s="18" t="str">
        <f>IFERROR(__xludf.DUMMYFUNCTION("""COMPUTED_VALUE"""),"Грейпфрутовый Швепс ")</f>
        <v>Грейпфрутовый Швепс </v>
      </c>
      <c r="H1295" s="18" t="str">
        <f>IFERROR(__xludf.DUMMYFUNCTION("""COMPUTED_VALUE"""),"Земляника Драгонфрут ")</f>
        <v>Земляника Драгонфрут </v>
      </c>
      <c r="I1295" s="18" t="str">
        <f>IFERROR(__xludf.DUMMYFUNCTION("""COMPUTED_VALUE"""),"Киви Личи ")</f>
        <v>Киви Личи </v>
      </c>
      <c r="J1295" s="18" t="str">
        <f>IFERROR(__xludf.DUMMYFUNCTION("""COMPUTED_VALUE"""),"Киви Маракуйя Гуава ")</f>
        <v>Киви Маракуйя Гуава </v>
      </c>
      <c r="K1295" s="18" t="str">
        <f>IFERROR(__xludf.DUMMYFUNCTION("""COMPUTED_VALUE"""),"Клубника Банан ")</f>
        <v>Клубника Банан </v>
      </c>
      <c r="L1295" s="18" t="str">
        <f>IFERROR(__xludf.DUMMYFUNCTION("""COMPUTED_VALUE"""),"Клубника Вишня ")</f>
        <v>Клубника Вишня </v>
      </c>
      <c r="M1295" s="18" t="str">
        <f>IFERROR(__xludf.DUMMYFUNCTION("""COMPUTED_VALUE"""),"Клубника Земляника ")</f>
        <v>Клубника Земляника </v>
      </c>
      <c r="N1295" s="18" t="str">
        <f>IFERROR(__xludf.DUMMYFUNCTION("""COMPUTED_VALUE"""),"Клубничный Мохито ")</f>
        <v>Клубничный Мохито </v>
      </c>
      <c r="O1295" s="18" t="str">
        <f>IFERROR(__xludf.DUMMYFUNCTION("""COMPUTED_VALUE"""),"Манго Грейпфрут ")</f>
        <v>Манго Грейпфрут </v>
      </c>
      <c r="P1295" s="18" t="str">
        <f>IFERROR(__xludf.DUMMYFUNCTION("""COMPUTED_VALUE"""),"Манго Персик Личи ")</f>
        <v>Манго Персик Личи </v>
      </c>
      <c r="Q1295" s="18" t="str">
        <f>IFERROR(__xludf.DUMMYFUNCTION("""COMPUTED_VALUE"""),"Персик Бабл Гам ")</f>
        <v>Персик Бабл Гам </v>
      </c>
      <c r="R1295" s="18" t="str">
        <f>IFERROR(__xludf.DUMMYFUNCTION("""COMPUTED_VALUE"""),"Садовые Ягоды ")</f>
        <v>Садовые Ягоды </v>
      </c>
      <c r="S1295" s="18" t="str">
        <f>IFERROR(__xludf.DUMMYFUNCTION("""COMPUTED_VALUE"""),"Скитлс Лимон Лайм 2")</f>
        <v>Скитлс Лимон Лайм 2</v>
      </c>
      <c r="T1295" s="18" t="str">
        <f>IFERROR(__xludf.DUMMYFUNCTION("""COMPUTED_VALUE"""),"Смородина Мармелад 1")</f>
        <v>Смородина Мармелад 1</v>
      </c>
      <c r="U1295" s="18" t="str">
        <f>IFERROR(__xludf.DUMMYFUNCTION("""COMPUTED_VALUE"""),"Темная Вишня 1")</f>
        <v>Темная Вишня 1</v>
      </c>
      <c r="V1295" s="18" t="str">
        <f>IFERROR(__xludf.DUMMYFUNCTION("""COMPUTED_VALUE"""),"Фруктовые Пластинки 1")</f>
        <v>Фруктовые Пластинки 1</v>
      </c>
      <c r="W1295" s="18" t="str">
        <f>IFERROR(__xludf.DUMMYFUNCTION("""COMPUTED_VALUE"""),"Черника Ежевика 1")</f>
        <v>Черника Ежевика 1</v>
      </c>
      <c r="X1295" s="18" t="str">
        <f>IFERROR(__xludf.DUMMYFUNCTION("""COMPUTED_VALUE"""),"Черника Малина 1")</f>
        <v>Черника Малина 1</v>
      </c>
      <c r="Y1295" s="18" t="str">
        <f>IFERROR(__xludf.DUMMYFUNCTION("""COMPUTED_VALUE"""),"Черника Мята 2")</f>
        <v>Черника Мята 2</v>
      </c>
      <c r="Z1295" s="18" t="str">
        <f>IFERROR(__xludf.DUMMYFUNCTION("""COMPUTED_VALUE"""),"Яблоко Виноград 2")</f>
        <v>Яблоко Виноград 2</v>
      </c>
      <c r="AA1295" s="18" t="str">
        <f>IFERROR(__xludf.DUMMYFUNCTION("""COMPUTED_VALUE"""),"Яблоко Малина 4")</f>
        <v>Яблоко Малина 4</v>
      </c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  <c r="AV1295" s="18"/>
      <c r="AW1295" s="18"/>
      <c r="AX1295" s="18"/>
    </row>
    <row r="1296">
      <c r="A1296" s="18" t="str">
        <f>IFERROR(__xludf.DUMMYFUNCTION("""COMPUTED_VALUE"""),"0.4")</f>
        <v>0.4</v>
      </c>
      <c r="B1296" s="18" t="str">
        <f>IFERROR(__xludf.DUMMYFUNCTION("""COMPUTED_VALUE"""),"0.6")</f>
        <v>0.6</v>
      </c>
      <c r="C1296" s="18" t="str">
        <f>IFERROR(__xludf.DUMMYFUNCTION("""COMPUTED_VALUE"""),"0.7")</f>
        <v>0.7</v>
      </c>
      <c r="D1296" s="18" t="str">
        <f>IFERROR(__xludf.DUMMYFUNCTION("""COMPUTED_VALUE"""),"0.8")</f>
        <v>0.8</v>
      </c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</row>
    <row r="1297">
      <c r="A1297" s="18" t="str">
        <f>IFERROR(__xludf.DUMMYFUNCTION("""COMPUTED_VALUE"""),"Арбуз Малина ")</f>
        <v>Арбуз Малина </v>
      </c>
      <c r="B1297" s="18" t="str">
        <f>IFERROR(__xludf.DUMMYFUNCTION("""COMPUTED_VALUE"""),"Банан Кокос ")</f>
        <v>Банан Кокос </v>
      </c>
      <c r="C1297" s="18" t="str">
        <f>IFERROR(__xludf.DUMMYFUNCTION("""COMPUTED_VALUE"""),"Барбарисовый Энергетик ")</f>
        <v>Барбарисовый Энергетик </v>
      </c>
      <c r="D1297" s="18" t="str">
        <f>IFERROR(__xludf.DUMMYFUNCTION("""COMPUTED_VALUE"""),"Виноградный Энергетик")</f>
        <v>Виноградный Энергетик</v>
      </c>
      <c r="E1297" s="18" t="str">
        <f>IFERROR(__xludf.DUMMYFUNCTION("""COMPUTED_VALUE"""),"Гранат Клубника ")</f>
        <v>Гранат Клубника </v>
      </c>
      <c r="F1297" s="18" t="str">
        <f>IFERROR(__xludf.DUMMYFUNCTION("""COMPUTED_VALUE"""),"Гранат Смородина ")</f>
        <v>Гранат Смородина </v>
      </c>
      <c r="G1297" s="18" t="str">
        <f>IFERROR(__xludf.DUMMYFUNCTION("""COMPUTED_VALUE"""),"Грейпфрутовый Швепс ")</f>
        <v>Грейпфрутовый Швепс </v>
      </c>
      <c r="H1297" s="18" t="str">
        <f>IFERROR(__xludf.DUMMYFUNCTION("""COMPUTED_VALUE"""),"Земляника Драгонфрут ")</f>
        <v>Земляника Драгонфрут </v>
      </c>
      <c r="I1297" s="18" t="str">
        <f>IFERROR(__xludf.DUMMYFUNCTION("""COMPUTED_VALUE"""),"Киви Личи ")</f>
        <v>Киви Личи </v>
      </c>
      <c r="J1297" s="18" t="str">
        <f>IFERROR(__xludf.DUMMYFUNCTION("""COMPUTED_VALUE"""),"Киви Маракуйя Гуава ")</f>
        <v>Киви Маракуйя Гуава </v>
      </c>
      <c r="K1297" s="18" t="str">
        <f>IFERROR(__xludf.DUMMYFUNCTION("""COMPUTED_VALUE"""),"Клубника Банан ")</f>
        <v>Клубника Банан </v>
      </c>
      <c r="L1297" s="18" t="str">
        <f>IFERROR(__xludf.DUMMYFUNCTION("""COMPUTED_VALUE"""),"Клубника Вишня ")</f>
        <v>Клубника Вишня </v>
      </c>
      <c r="M1297" s="18" t="str">
        <f>IFERROR(__xludf.DUMMYFUNCTION("""COMPUTED_VALUE"""),"Клубника Земляника ")</f>
        <v>Клубника Земляника </v>
      </c>
      <c r="N1297" s="18" t="str">
        <f>IFERROR(__xludf.DUMMYFUNCTION("""COMPUTED_VALUE"""),"Клубничный Мохито ")</f>
        <v>Клубничный Мохито </v>
      </c>
      <c r="O1297" s="18" t="str">
        <f>IFERROR(__xludf.DUMMYFUNCTION("""COMPUTED_VALUE"""),"Манго Грейпфрут ")</f>
        <v>Манго Грейпфрут </v>
      </c>
      <c r="P1297" s="18" t="str">
        <f>IFERROR(__xludf.DUMMYFUNCTION("""COMPUTED_VALUE"""),"Манго Персик Личи ")</f>
        <v>Манго Персик Личи </v>
      </c>
      <c r="Q1297" s="18" t="str">
        <f>IFERROR(__xludf.DUMMYFUNCTION("""COMPUTED_VALUE"""),"Персик Бабл Гам ")</f>
        <v>Персик Бабл Гам </v>
      </c>
      <c r="R1297" s="18" t="str">
        <f>IFERROR(__xludf.DUMMYFUNCTION("""COMPUTED_VALUE"""),"Садовые Ягоды ")</f>
        <v>Садовые Ягоды </v>
      </c>
      <c r="S1297" s="18" t="str">
        <f>IFERROR(__xludf.DUMMYFUNCTION("""COMPUTED_VALUE"""),"Скитлс Лимон Лайм 2")</f>
        <v>Скитлс Лимон Лайм 2</v>
      </c>
      <c r="T1297" s="18" t="str">
        <f>IFERROR(__xludf.DUMMYFUNCTION("""COMPUTED_VALUE"""),"Смородина Мармелад 1")</f>
        <v>Смородина Мармелад 1</v>
      </c>
      <c r="U1297" s="18" t="str">
        <f>IFERROR(__xludf.DUMMYFUNCTION("""COMPUTED_VALUE"""),"Темная Вишня 1")</f>
        <v>Темная Вишня 1</v>
      </c>
      <c r="V1297" s="18" t="str">
        <f>IFERROR(__xludf.DUMMYFUNCTION("""COMPUTED_VALUE"""),"Фруктовые Пластинки 1")</f>
        <v>Фруктовые Пластинки 1</v>
      </c>
      <c r="W1297" s="18" t="str">
        <f>IFERROR(__xludf.DUMMYFUNCTION("""COMPUTED_VALUE"""),"Черника Ежевика 1")</f>
        <v>Черника Ежевика 1</v>
      </c>
      <c r="X1297" s="18" t="str">
        <f>IFERROR(__xludf.DUMMYFUNCTION("""COMPUTED_VALUE"""),"Черника Малина 1")</f>
        <v>Черника Малина 1</v>
      </c>
      <c r="Y1297" s="18" t="str">
        <f>IFERROR(__xludf.DUMMYFUNCTION("""COMPUTED_VALUE"""),"Черника Мята 2")</f>
        <v>Черника Мята 2</v>
      </c>
      <c r="Z1297" s="18" t="str">
        <f>IFERROR(__xludf.DUMMYFUNCTION("""COMPUTED_VALUE"""),"Яблоко Виноград 2")</f>
        <v>Яблоко Виноград 2</v>
      </c>
      <c r="AA1297" s="18" t="str">
        <f>IFERROR(__xludf.DUMMYFUNCTION("""COMPUTED_VALUE"""),"Яблоко Малина 4")</f>
        <v>Яблоко Малина 4</v>
      </c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  <c r="AV1297" s="18"/>
      <c r="AW1297" s="18"/>
      <c r="AX1297" s="18"/>
    </row>
    <row r="1298">
      <c r="A1298" s="18" t="str">
        <f>IFERROR(__xludf.DUMMYFUNCTION("""COMPUTED_VALUE"""),"кислая земляника")</f>
        <v>кислая земляника</v>
      </c>
      <c r="B1298" s="18" t="str">
        <f>IFERROR(__xludf.DUMMYFUNCTION("""COMPUTED_VALUE"""),"кислая фанта с черникой")</f>
        <v>кислая фанта с черникой</v>
      </c>
      <c r="C1298" s="18" t="str">
        <f>IFERROR(__xludf.DUMMYFUNCTION("""COMPUTED_VALUE"""),"кислое харибо с колой и черешней")</f>
        <v>кислое харибо с колой и черешней</v>
      </c>
      <c r="D1298" s="18" t="str">
        <f>IFERROR(__xludf.DUMMYFUNCTION("""COMPUTED_VALUE"""),"кислое яблочно клубничная шипучка")</f>
        <v>кислое яблочно клубничная шипучка</v>
      </c>
      <c r="E1298" s="18" t="str">
        <f>IFERROR(__xludf.DUMMYFUNCTION("""COMPUTED_VALUE"""),"кислые желатинки маракуйя ананас")</f>
        <v>кислые желатинки маракуйя ананас</v>
      </c>
      <c r="F1298" s="18" t="str">
        <f>IFERROR(__xludf.DUMMYFUNCTION("""COMPUTED_VALUE"""),"кислые ленточки маракуя манго")</f>
        <v>кислые ленточки маракуя манго</v>
      </c>
      <c r="G1298" s="18" t="str">
        <f>IFERROR(__xludf.DUMMYFUNCTION("""COMPUTED_VALUE"""),"кислые мармеладные ягоды")</f>
        <v>кислые мармеладные ягоды</v>
      </c>
      <c r="H1298" s="18" t="str">
        <f>IFERROR(__xludf.DUMMYFUNCTION("""COMPUTED_VALUE"""),"кислый виноград лайм")</f>
        <v>кислый виноград лайм</v>
      </c>
      <c r="I1298" s="18" t="str">
        <f>IFERROR(__xludf.DUMMYFUNCTION("""COMPUTED_VALUE"""),"кислый грейпфрут с вишней")</f>
        <v>кислый грейпфрут с вишней</v>
      </c>
      <c r="J1298" s="18" t="str">
        <f>IFERROR(__xludf.DUMMYFUNCTION("""COMPUTED_VALUE"""),"кислый леденец виноград киви яблоко")</f>
        <v>кислый леденец виноград киви яблоко</v>
      </c>
      <c r="K1298" s="18" t="str">
        <f>IFERROR(__xludf.DUMMYFUNCTION("""COMPUTED_VALUE"""),"кислый лимонад арбуз лайм малина")</f>
        <v>кислый лимонад арбуз лайм малина</v>
      </c>
      <c r="L1298" s="18" t="str">
        <f>IFERROR(__xludf.DUMMYFUNCTION("""COMPUTED_VALUE"""),"кислый персик клубника")</f>
        <v>кислый персик клубника</v>
      </c>
      <c r="M1298" s="18" t="str">
        <f>IFERROR(__xludf.DUMMYFUNCTION("""COMPUTED_VALUE"""),"кислый яблочно лимонные колечки")</f>
        <v>кислый яблочно лимонные колечки</v>
      </c>
      <c r="N1298" s="18" t="str">
        <f>IFERROR(__xludf.DUMMYFUNCTION("""COMPUTED_VALUE"""),"фанта апельсин с кислой малиной")</f>
        <v>фанта апельсин с кислой малиной</v>
      </c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  <c r="AV1298" s="18"/>
      <c r="AW1298" s="18"/>
      <c r="AX1298" s="18"/>
    </row>
    <row r="1299">
      <c r="A1299" s="18" t="str">
        <f>IFERROR(__xludf.DUMMYFUNCTION("""COMPUTED_VALUE"""),"0.4")</f>
        <v>0.4</v>
      </c>
      <c r="B1299" s="18" t="str">
        <f>IFERROR(__xludf.DUMMYFUNCTION("""COMPUTED_VALUE"""),"0.6")</f>
        <v>0.6</v>
      </c>
      <c r="C1299" s="18" t="str">
        <f>IFERROR(__xludf.DUMMYFUNCTION("""COMPUTED_VALUE"""),"0.7")</f>
        <v>0.7</v>
      </c>
      <c r="D1299" s="18" t="str">
        <f>IFERROR(__xludf.DUMMYFUNCTION("""COMPUTED_VALUE"""),"0.8")</f>
        <v>0.8</v>
      </c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  <c r="AV1299" s="18"/>
      <c r="AW1299" s="18"/>
      <c r="AX1299" s="18"/>
    </row>
    <row r="1300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  <c r="AV1300" s="18"/>
      <c r="AW1300" s="18"/>
      <c r="AX1300" s="18"/>
    </row>
    <row r="1301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  <c r="AV1301" s="18"/>
      <c r="AW1301" s="18"/>
      <c r="AX1301" s="18"/>
    </row>
    <row r="1302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</row>
    <row r="1303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  <c r="AV1303" s="18"/>
      <c r="AW1303" s="18"/>
      <c r="AX1303" s="18"/>
    </row>
    <row r="1304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  <c r="AV1304" s="18"/>
      <c r="AW1304" s="18"/>
      <c r="AX1304" s="18"/>
    </row>
    <row r="130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</row>
    <row r="1306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  <c r="AV1306" s="18"/>
      <c r="AW1306" s="18"/>
      <c r="AX1306" s="18"/>
    </row>
    <row r="1307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</row>
    <row r="1308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</row>
    <row r="1309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  <c r="AV1309" s="18"/>
      <c r="AW1309" s="18"/>
      <c r="AX1309" s="18"/>
    </row>
    <row r="1310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  <c r="AV1310" s="18"/>
      <c r="AW1310" s="18"/>
      <c r="AX1310" s="18"/>
    </row>
    <row r="131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  <c r="AV1311" s="18"/>
      <c r="AW1311" s="18"/>
      <c r="AX1311" s="18"/>
    </row>
    <row r="1312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  <c r="AV1312" s="18"/>
      <c r="AW1312" s="18"/>
      <c r="AX1312" s="18"/>
    </row>
    <row r="1313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  <c r="AV1313" s="18"/>
      <c r="AW1313" s="18"/>
      <c r="AX1313" s="18"/>
    </row>
    <row r="1314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</row>
    <row r="131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  <c r="AV1315" s="18"/>
      <c r="AW1315" s="18"/>
      <c r="AX1315" s="18"/>
    </row>
    <row r="1316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  <c r="AV1316" s="18"/>
      <c r="AW1316" s="18"/>
      <c r="AX1316" s="18"/>
    </row>
    <row r="1317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</row>
    <row r="1318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  <c r="AV1318" s="18"/>
      <c r="AW1318" s="18"/>
      <c r="AX1318" s="18"/>
    </row>
    <row r="1319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  <c r="AV1319" s="18"/>
      <c r="AW1319" s="18"/>
      <c r="AX1319" s="18"/>
    </row>
    <row r="1320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</row>
    <row r="1321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  <c r="AV1321" s="18"/>
      <c r="AW1321" s="18"/>
      <c r="AX1321" s="18"/>
    </row>
    <row r="1322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</row>
    <row r="1323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</row>
    <row r="1324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  <c r="AV1324" s="18"/>
      <c r="AW1324" s="18"/>
      <c r="AX1324" s="18"/>
    </row>
    <row r="13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  <c r="AV1325" s="18"/>
      <c r="AW1325" s="18"/>
      <c r="AX1325" s="18"/>
    </row>
    <row r="1326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</row>
    <row r="1327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</row>
    <row r="1328">
      <c r="A1328" s="18" t="str">
        <f>IFERROR(__xludf.DUMMYFUNCTION("""COMPUTED_VALUE"""),"Арбуз Малина ")</f>
        <v>Арбуз Малина </v>
      </c>
      <c r="B1328" s="18" t="str">
        <f>IFERROR(__xludf.DUMMYFUNCTION("""COMPUTED_VALUE"""),"Банан Кокос ")</f>
        <v>Банан Кокос </v>
      </c>
      <c r="C1328" s="18" t="str">
        <f>IFERROR(__xludf.DUMMYFUNCTION("""COMPUTED_VALUE"""),"Барбарисовый Энергетик ")</f>
        <v>Барбарисовый Энергетик </v>
      </c>
      <c r="D1328" s="18" t="str">
        <f>IFERROR(__xludf.DUMMYFUNCTION("""COMPUTED_VALUE"""),"Виноградный Энергетик")</f>
        <v>Виноградный Энергетик</v>
      </c>
      <c r="E1328" s="18" t="str">
        <f>IFERROR(__xludf.DUMMYFUNCTION("""COMPUTED_VALUE"""),"Гранат Клубника ")</f>
        <v>Гранат Клубника </v>
      </c>
      <c r="F1328" s="18" t="str">
        <f>IFERROR(__xludf.DUMMYFUNCTION("""COMPUTED_VALUE"""),"Гранат Смородина ")</f>
        <v>Гранат Смородина </v>
      </c>
      <c r="G1328" s="18" t="str">
        <f>IFERROR(__xludf.DUMMYFUNCTION("""COMPUTED_VALUE"""),"Грейпфрутовый Швепс ")</f>
        <v>Грейпфрутовый Швепс </v>
      </c>
      <c r="H1328" s="18" t="str">
        <f>IFERROR(__xludf.DUMMYFUNCTION("""COMPUTED_VALUE"""),"Земляника Драгонфрут ")</f>
        <v>Земляника Драгонфрут </v>
      </c>
      <c r="I1328" s="18" t="str">
        <f>IFERROR(__xludf.DUMMYFUNCTION("""COMPUTED_VALUE"""),"Киви Личи ")</f>
        <v>Киви Личи </v>
      </c>
      <c r="J1328" s="18" t="str">
        <f>IFERROR(__xludf.DUMMYFUNCTION("""COMPUTED_VALUE"""),"Киви Маракуйя Гуава ")</f>
        <v>Киви Маракуйя Гуава </v>
      </c>
      <c r="K1328" s="18" t="str">
        <f>IFERROR(__xludf.DUMMYFUNCTION("""COMPUTED_VALUE"""),"Клубника Банан ")</f>
        <v>Клубника Банан </v>
      </c>
      <c r="L1328" s="18" t="str">
        <f>IFERROR(__xludf.DUMMYFUNCTION("""COMPUTED_VALUE"""),"Клубника Вишня ")</f>
        <v>Клубника Вишня </v>
      </c>
      <c r="M1328" s="18" t="str">
        <f>IFERROR(__xludf.DUMMYFUNCTION("""COMPUTED_VALUE"""),"Клубника Земляника ")</f>
        <v>Клубника Земляника </v>
      </c>
      <c r="N1328" s="18" t="str">
        <f>IFERROR(__xludf.DUMMYFUNCTION("""COMPUTED_VALUE"""),"Клубничный Мохито ")</f>
        <v>Клубничный Мохито </v>
      </c>
      <c r="O1328" s="18" t="str">
        <f>IFERROR(__xludf.DUMMYFUNCTION("""COMPUTED_VALUE"""),"Манго Грейпфрут ")</f>
        <v>Манго Грейпфрут </v>
      </c>
      <c r="P1328" s="18" t="str">
        <f>IFERROR(__xludf.DUMMYFUNCTION("""COMPUTED_VALUE"""),"Манго Персик Личи ")</f>
        <v>Манго Персик Личи </v>
      </c>
      <c r="Q1328" s="18" t="str">
        <f>IFERROR(__xludf.DUMMYFUNCTION("""COMPUTED_VALUE"""),"Персик Бабл Гам ")</f>
        <v>Персик Бабл Гам </v>
      </c>
      <c r="R1328" s="18" t="str">
        <f>IFERROR(__xludf.DUMMYFUNCTION("""COMPUTED_VALUE"""),"Садовые Ягоды ")</f>
        <v>Садовые Ягоды </v>
      </c>
      <c r="S1328" s="18" t="str">
        <f>IFERROR(__xludf.DUMMYFUNCTION("""COMPUTED_VALUE"""),"Скитлс Лимон Лайм 2")</f>
        <v>Скитлс Лимон Лайм 2</v>
      </c>
      <c r="T1328" s="18" t="str">
        <f>IFERROR(__xludf.DUMMYFUNCTION("""COMPUTED_VALUE"""),"Смородина Мармелад 1")</f>
        <v>Смородина Мармелад 1</v>
      </c>
      <c r="U1328" s="18" t="str">
        <f>IFERROR(__xludf.DUMMYFUNCTION("""COMPUTED_VALUE"""),"Темная Вишня 1")</f>
        <v>Темная Вишня 1</v>
      </c>
      <c r="V1328" s="18" t="str">
        <f>IFERROR(__xludf.DUMMYFUNCTION("""COMPUTED_VALUE"""),"Фруктовые Пластинки 1")</f>
        <v>Фруктовые Пластинки 1</v>
      </c>
      <c r="W1328" s="18" t="str">
        <f>IFERROR(__xludf.DUMMYFUNCTION("""COMPUTED_VALUE"""),"Черника Ежевика 1")</f>
        <v>Черника Ежевика 1</v>
      </c>
      <c r="X1328" s="18" t="str">
        <f>IFERROR(__xludf.DUMMYFUNCTION("""COMPUTED_VALUE"""),"Черника Малина 1")</f>
        <v>Черника Малина 1</v>
      </c>
      <c r="Y1328" s="18" t="str">
        <f>IFERROR(__xludf.DUMMYFUNCTION("""COMPUTED_VALUE"""),"Черника Мята 2")</f>
        <v>Черника Мята 2</v>
      </c>
      <c r="Z1328" s="18" t="str">
        <f>IFERROR(__xludf.DUMMYFUNCTION("""COMPUTED_VALUE"""),"Яблоко Виноград 2")</f>
        <v>Яблоко Виноград 2</v>
      </c>
      <c r="AA1328" s="18" t="str">
        <f>IFERROR(__xludf.DUMMYFUNCTION("""COMPUTED_VALUE"""),"Яблоко Малина 4")</f>
        <v>Яблоко Малина 4</v>
      </c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</row>
    <row r="1329">
      <c r="A1329" s="18" t="str">
        <f>IFERROR(__xludf.DUMMYFUNCTION("""COMPUTED_VALUE"""),"0.4")</f>
        <v>0.4</v>
      </c>
      <c r="B1329" s="18" t="str">
        <f>IFERROR(__xludf.DUMMYFUNCTION("""COMPUTED_VALUE"""),"0.6")</f>
        <v>0.6</v>
      </c>
      <c r="C1329" s="18" t="str">
        <f>IFERROR(__xludf.DUMMYFUNCTION("""COMPUTED_VALUE"""),"0.7")</f>
        <v>0.7</v>
      </c>
      <c r="D1329" s="18" t="str">
        <f>IFERROR(__xludf.DUMMYFUNCTION("""COMPUTED_VALUE"""),"0.8")</f>
        <v>0.8</v>
      </c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</row>
    <row r="1330">
      <c r="A1330" s="18" t="str">
        <f>IFERROR(__xludf.DUMMYFUNCTION("""COMPUTED_VALUE"""),"кислая земляника")</f>
        <v>кислая земляника</v>
      </c>
      <c r="B1330" s="18" t="str">
        <f>IFERROR(__xludf.DUMMYFUNCTION("""COMPUTED_VALUE"""),"кислая фанта с черникой")</f>
        <v>кислая фанта с черникой</v>
      </c>
      <c r="C1330" s="18" t="str">
        <f>IFERROR(__xludf.DUMMYFUNCTION("""COMPUTED_VALUE"""),"кислое харибо с колой и черешней")</f>
        <v>кислое харибо с колой и черешней</v>
      </c>
      <c r="D1330" s="18" t="str">
        <f>IFERROR(__xludf.DUMMYFUNCTION("""COMPUTED_VALUE"""),"кислое яблочно клубничная шипучка")</f>
        <v>кислое яблочно клубничная шипучка</v>
      </c>
      <c r="E1330" s="18" t="str">
        <f>IFERROR(__xludf.DUMMYFUNCTION("""COMPUTED_VALUE"""),"кислые желатинки маракуйя ананас")</f>
        <v>кислые желатинки маракуйя ананас</v>
      </c>
      <c r="F1330" s="18" t="str">
        <f>IFERROR(__xludf.DUMMYFUNCTION("""COMPUTED_VALUE"""),"кислые ленточки маракуя манго")</f>
        <v>кислые ленточки маракуя манго</v>
      </c>
      <c r="G1330" s="18" t="str">
        <f>IFERROR(__xludf.DUMMYFUNCTION("""COMPUTED_VALUE"""),"кислые мармеладные ягоды")</f>
        <v>кислые мармеладные ягоды</v>
      </c>
      <c r="H1330" s="18" t="str">
        <f>IFERROR(__xludf.DUMMYFUNCTION("""COMPUTED_VALUE"""),"кислый виноград лайм")</f>
        <v>кислый виноград лайм</v>
      </c>
      <c r="I1330" s="18" t="str">
        <f>IFERROR(__xludf.DUMMYFUNCTION("""COMPUTED_VALUE"""),"кислый грейпфрут с вишней")</f>
        <v>кислый грейпфрут с вишней</v>
      </c>
      <c r="J1330" s="18" t="str">
        <f>IFERROR(__xludf.DUMMYFUNCTION("""COMPUTED_VALUE"""),"кислый леденец виноград киви яблоко")</f>
        <v>кислый леденец виноград киви яблоко</v>
      </c>
      <c r="K1330" s="18" t="str">
        <f>IFERROR(__xludf.DUMMYFUNCTION("""COMPUTED_VALUE"""),"кислый лимонад арбуз лайм малина")</f>
        <v>кислый лимонад арбуз лайм малина</v>
      </c>
      <c r="L1330" s="18" t="str">
        <f>IFERROR(__xludf.DUMMYFUNCTION("""COMPUTED_VALUE"""),"кислый персик клубника")</f>
        <v>кислый персик клубника</v>
      </c>
      <c r="M1330" s="18" t="str">
        <f>IFERROR(__xludf.DUMMYFUNCTION("""COMPUTED_VALUE"""),"кислый яблочно лимонные колечки")</f>
        <v>кислый яблочно лимонные колечки</v>
      </c>
      <c r="N1330" s="18" t="str">
        <f>IFERROR(__xludf.DUMMYFUNCTION("""COMPUTED_VALUE"""),"фанта апельсин с кислой малиной")</f>
        <v>фанта апельсин с кислой малиной</v>
      </c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</row>
    <row r="1331">
      <c r="A1331" s="18" t="str">
        <f>IFERROR(__xludf.DUMMYFUNCTION("""COMPUTED_VALUE"""),"Арбуз Малина ")</f>
        <v>Арбуз Малина </v>
      </c>
      <c r="B1331" s="18" t="str">
        <f>IFERROR(__xludf.DUMMYFUNCTION("""COMPUTED_VALUE"""),"Банан Кокос ")</f>
        <v>Банан Кокос </v>
      </c>
      <c r="C1331" s="18" t="str">
        <f>IFERROR(__xludf.DUMMYFUNCTION("""COMPUTED_VALUE"""),"Барбарисовый Энергетик ")</f>
        <v>Барбарисовый Энергетик </v>
      </c>
      <c r="D1331" s="18" t="str">
        <f>IFERROR(__xludf.DUMMYFUNCTION("""COMPUTED_VALUE"""),"Виноградный Энергетик")</f>
        <v>Виноградный Энергетик</v>
      </c>
      <c r="E1331" s="18" t="str">
        <f>IFERROR(__xludf.DUMMYFUNCTION("""COMPUTED_VALUE"""),"Гранат Клубника ")</f>
        <v>Гранат Клубника </v>
      </c>
      <c r="F1331" s="18" t="str">
        <f>IFERROR(__xludf.DUMMYFUNCTION("""COMPUTED_VALUE"""),"Гранат Смородина ")</f>
        <v>Гранат Смородина </v>
      </c>
      <c r="G1331" s="18" t="str">
        <f>IFERROR(__xludf.DUMMYFUNCTION("""COMPUTED_VALUE"""),"Грейпфрутовый Швепс ")</f>
        <v>Грейпфрутовый Швепс </v>
      </c>
      <c r="H1331" s="18" t="str">
        <f>IFERROR(__xludf.DUMMYFUNCTION("""COMPUTED_VALUE"""),"Земляника Драгонфрут ")</f>
        <v>Земляника Драгонфрут </v>
      </c>
      <c r="I1331" s="18" t="str">
        <f>IFERROR(__xludf.DUMMYFUNCTION("""COMPUTED_VALUE"""),"Киви Личи ")</f>
        <v>Киви Личи </v>
      </c>
      <c r="J1331" s="18" t="str">
        <f>IFERROR(__xludf.DUMMYFUNCTION("""COMPUTED_VALUE"""),"Киви Маракуйя Гуава ")</f>
        <v>Киви Маракуйя Гуава </v>
      </c>
      <c r="K1331" s="18" t="str">
        <f>IFERROR(__xludf.DUMMYFUNCTION("""COMPUTED_VALUE"""),"Клубника Банан ")</f>
        <v>Клубника Банан </v>
      </c>
      <c r="L1331" s="18" t="str">
        <f>IFERROR(__xludf.DUMMYFUNCTION("""COMPUTED_VALUE"""),"Клубника Вишня ")</f>
        <v>Клубника Вишня </v>
      </c>
      <c r="M1331" s="18" t="str">
        <f>IFERROR(__xludf.DUMMYFUNCTION("""COMPUTED_VALUE"""),"Клубника Земляника ")</f>
        <v>Клубника Земляника </v>
      </c>
      <c r="N1331" s="18" t="str">
        <f>IFERROR(__xludf.DUMMYFUNCTION("""COMPUTED_VALUE"""),"Клубничный Мохито ")</f>
        <v>Клубничный Мохито </v>
      </c>
      <c r="O1331" s="18" t="str">
        <f>IFERROR(__xludf.DUMMYFUNCTION("""COMPUTED_VALUE"""),"Манго Грейпфрут ")</f>
        <v>Манго Грейпфрут </v>
      </c>
      <c r="P1331" s="18" t="str">
        <f>IFERROR(__xludf.DUMMYFUNCTION("""COMPUTED_VALUE"""),"Манго Персик Личи ")</f>
        <v>Манго Персик Личи </v>
      </c>
      <c r="Q1331" s="18" t="str">
        <f>IFERROR(__xludf.DUMMYFUNCTION("""COMPUTED_VALUE"""),"Персик Бабл Гам ")</f>
        <v>Персик Бабл Гам </v>
      </c>
      <c r="R1331" s="18" t="str">
        <f>IFERROR(__xludf.DUMMYFUNCTION("""COMPUTED_VALUE"""),"Садовые Ягоды ")</f>
        <v>Садовые Ягоды </v>
      </c>
      <c r="S1331" s="18" t="str">
        <f>IFERROR(__xludf.DUMMYFUNCTION("""COMPUTED_VALUE"""),"Скитлс Лимон Лайм 2")</f>
        <v>Скитлс Лимон Лайм 2</v>
      </c>
      <c r="T1331" s="18" t="str">
        <f>IFERROR(__xludf.DUMMYFUNCTION("""COMPUTED_VALUE"""),"Смородина Мармелад 1")</f>
        <v>Смородина Мармелад 1</v>
      </c>
      <c r="U1331" s="18" t="str">
        <f>IFERROR(__xludf.DUMMYFUNCTION("""COMPUTED_VALUE"""),"Темная Вишня 1")</f>
        <v>Темная Вишня 1</v>
      </c>
      <c r="V1331" s="18" t="str">
        <f>IFERROR(__xludf.DUMMYFUNCTION("""COMPUTED_VALUE"""),"Фруктовые Пластинки 1")</f>
        <v>Фруктовые Пластинки 1</v>
      </c>
      <c r="W1331" s="18" t="str">
        <f>IFERROR(__xludf.DUMMYFUNCTION("""COMPUTED_VALUE"""),"Черника Ежевика 1")</f>
        <v>Черника Ежевика 1</v>
      </c>
      <c r="X1331" s="18" t="str">
        <f>IFERROR(__xludf.DUMMYFUNCTION("""COMPUTED_VALUE"""),"Черника Малина 1")</f>
        <v>Черника Малина 1</v>
      </c>
      <c r="Y1331" s="18" t="str">
        <f>IFERROR(__xludf.DUMMYFUNCTION("""COMPUTED_VALUE"""),"Черника Мята 2")</f>
        <v>Черника Мята 2</v>
      </c>
      <c r="Z1331" s="18" t="str">
        <f>IFERROR(__xludf.DUMMYFUNCTION("""COMPUTED_VALUE"""),"Яблоко Виноград 2")</f>
        <v>Яблоко Виноград 2</v>
      </c>
      <c r="AA1331" s="18" t="str">
        <f>IFERROR(__xludf.DUMMYFUNCTION("""COMPUTED_VALUE"""),"Яблоко Малина 4")</f>
        <v>Яблоко Малина 4</v>
      </c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</row>
    <row r="1332">
      <c r="A1332" s="18" t="str">
        <f>IFERROR(__xludf.DUMMYFUNCTION("""COMPUTED_VALUE"""),"Ягодный микс")</f>
        <v>Ягодный микс</v>
      </c>
      <c r="B1332" s="18" t="str">
        <f>IFERROR(__xludf.DUMMYFUNCTION("""COMPUTED_VALUE"""),"Энергетик малина")</f>
        <v>Энергетик малина</v>
      </c>
      <c r="C1332" s="18" t="str">
        <f>IFERROR(__xludf.DUMMYFUNCTION("""COMPUTED_VALUE"""),"Клубника арбуз")</f>
        <v>Клубника арбуз</v>
      </c>
      <c r="D1332" s="18" t="str">
        <f>IFERROR(__xludf.DUMMYFUNCTION("""COMPUTED_VALUE"""),"Ежевика малина")</f>
        <v>Ежевика малина</v>
      </c>
      <c r="E1332" s="18" t="str">
        <f>IFERROR(__xludf.DUMMYFUNCTION("""COMPUTED_VALUE"""),"Голубая малина виноград")</f>
        <v>Голубая малина виноград</v>
      </c>
      <c r="F1332" s="18" t="str">
        <f>IFERROR(__xludf.DUMMYFUNCTION("""COMPUTED_VALUE"""),"Вишня яблоко")</f>
        <v>Вишня яблоко</v>
      </c>
      <c r="G1332" s="18" t="str">
        <f>IFERROR(__xludf.DUMMYFUNCTION("""COMPUTED_VALUE"""),"Виноград лёд")</f>
        <v>Виноград лёд</v>
      </c>
      <c r="H1332" s="18" t="str">
        <f>IFERROR(__xludf.DUMMYFUNCTION("""COMPUTED_VALUE"""),"Бабл гам")</f>
        <v>Бабл гам</v>
      </c>
      <c r="I1332" s="18" t="str">
        <f>IFERROR(__xludf.DUMMYFUNCTION("""COMPUTED_VALUE"""),"Энергетик лайм")</f>
        <v>Энергетик лайм</v>
      </c>
      <c r="J1332" s="18" t="str">
        <f>IFERROR(__xludf.DUMMYFUNCTION("""COMPUTED_VALUE"""),"Черника смородина айс")</f>
        <v>Черника смородина айс</v>
      </c>
      <c r="K1332" s="18" t="str">
        <f>IFERROR(__xludf.DUMMYFUNCTION("""COMPUTED_VALUE"""),"Мохито клубничный лёд")</f>
        <v>Мохито клубничный лёд</v>
      </c>
      <c r="L1332" s="18" t="str">
        <f>IFERROR(__xludf.DUMMYFUNCTION("""COMPUTED_VALUE"""),"Черная вишня лёд")</f>
        <v>Черная вишня лёд</v>
      </c>
      <c r="M1332" s="18" t="str">
        <f>IFERROR(__xludf.DUMMYFUNCTION("""COMPUTED_VALUE"""),"Ананас кокос лёд")</f>
        <v>Ананас кокос лёд</v>
      </c>
      <c r="N1332" s="18" t="str">
        <f>IFERROR(__xludf.DUMMYFUNCTION("""COMPUTED_VALUE"""),"Киви лёд")</f>
        <v>Киви лёд</v>
      </c>
      <c r="O1332" s="18" t="str">
        <f>IFERROR(__xludf.DUMMYFUNCTION("""COMPUTED_VALUE"""),"Кислая клюква лёд")</f>
        <v>Кислая клюква лёд</v>
      </c>
      <c r="P1332" s="18" t="str">
        <f>IFERROR(__xludf.DUMMYFUNCTION("""COMPUTED_VALUE"""),"Кислый скитлс лёд")</f>
        <v>Кислый скитлс лёд</v>
      </c>
      <c r="Q1332" s="18" t="str">
        <f>IFERROR(__xludf.DUMMYFUNCTION("""COMPUTED_VALUE"""),"Клубника черника лёд")</f>
        <v>Клубника черника лёд</v>
      </c>
      <c r="R1332" s="18" t="str">
        <f>IFERROR(__xludf.DUMMYFUNCTION("""COMPUTED_VALUE"""),"Малина смородина лёд")</f>
        <v>Малина смородина лёд</v>
      </c>
      <c r="S1332" s="18" t="str">
        <f>IFERROR(__xludf.DUMMYFUNCTION("""COMPUTED_VALUE"""),"Манго лёд")</f>
        <v>Манго лёд</v>
      </c>
      <c r="T1332" s="18" t="str">
        <f>IFERROR(__xludf.DUMMYFUNCTION("""COMPUTED_VALUE"""),"Малина вишня лёд")</f>
        <v>Малина вишня лёд</v>
      </c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</row>
    <row r="1333">
      <c r="A1333" s="18" t="str">
        <f>IFERROR(__xludf.DUMMYFUNCTION("""COMPUTED_VALUE"""),"0.4")</f>
        <v>0.4</v>
      </c>
      <c r="B1333" s="18" t="str">
        <f>IFERROR(__xludf.DUMMYFUNCTION("""COMPUTED_VALUE"""),"0.6")</f>
        <v>0.6</v>
      </c>
      <c r="C1333" s="18" t="str">
        <f>IFERROR(__xludf.DUMMYFUNCTION("""COMPUTED_VALUE"""),"0.7")</f>
        <v>0.7</v>
      </c>
      <c r="D1333" s="18" t="str">
        <f>IFERROR(__xludf.DUMMYFUNCTION("""COMPUTED_VALUE"""),"0.8")</f>
        <v>0.8</v>
      </c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</row>
    <row r="1334">
      <c r="A1334" s="18" t="str">
        <f>IFERROR(__xludf.DUMMYFUNCTION("""COMPUTED_VALUE"""),"0.4")</f>
        <v>0.4</v>
      </c>
      <c r="B1334" s="18" t="str">
        <f>IFERROR(__xludf.DUMMYFUNCTION("""COMPUTED_VALUE"""),"0.6")</f>
        <v>0.6</v>
      </c>
      <c r="C1334" s="18" t="str">
        <f>IFERROR(__xludf.DUMMYFUNCTION("""COMPUTED_VALUE"""),"0.7")</f>
        <v>0.7</v>
      </c>
      <c r="D1334" s="18" t="str">
        <f>IFERROR(__xludf.DUMMYFUNCTION("""COMPUTED_VALUE"""),"0.8")</f>
        <v>0.8</v>
      </c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  <c r="AV1334" s="18"/>
      <c r="AW1334" s="18"/>
      <c r="AX1334" s="18"/>
    </row>
    <row r="1335">
      <c r="A1335" s="18" t="str">
        <f>IFERROR(__xludf.DUMMYFUNCTION("""COMPUTED_VALUE"""),"Ананас ежевика")</f>
        <v>Ананас ежевика</v>
      </c>
      <c r="B1335" s="18" t="str">
        <f>IFERROR(__xludf.DUMMYFUNCTION("""COMPUTED_VALUE"""),"Перечная мята")</f>
        <v>Перечная мята</v>
      </c>
      <c r="C1335" s="18" t="str">
        <f>IFERROR(__xludf.DUMMYFUNCTION("""COMPUTED_VALUE"""),"Яблоко груша")</f>
        <v>Яблоко груша</v>
      </c>
      <c r="D1335" s="18" t="str">
        <f>IFERROR(__xludf.DUMMYFUNCTION("""COMPUTED_VALUE"""),"Манго грейпфрут")</f>
        <v>Манго грейпфрут</v>
      </c>
      <c r="E1335" s="18" t="str">
        <f>IFERROR(__xludf.DUMMYFUNCTION("""COMPUTED_VALUE"""),"Хвоя грейпфрут")</f>
        <v>Хвоя грейпфрут</v>
      </c>
      <c r="F1335" s="18" t="str">
        <f>IFERROR(__xludf.DUMMYFUNCTION("""COMPUTED_VALUE"""),"Дыня черника")</f>
        <v>Дыня черника</v>
      </c>
      <c r="G1335" s="18" t="str">
        <f>IFERROR(__xludf.DUMMYFUNCTION("""COMPUTED_VALUE"""),"Смородина мята")</f>
        <v>Смородина мята</v>
      </c>
      <c r="H1335" s="18" t="str">
        <f>IFERROR(__xludf.DUMMYFUNCTION("""COMPUTED_VALUE"""),"Киви помело")</f>
        <v>Киви помело</v>
      </c>
      <c r="I1335" s="18" t="str">
        <f>IFERROR(__xludf.DUMMYFUNCTION("""COMPUTED_VALUE"""),"Манго персик")</f>
        <v>Манго персик</v>
      </c>
      <c r="J1335" s="18" t="str">
        <f>IFERROR(__xludf.DUMMYFUNCTION("""COMPUTED_VALUE"""),"Персик маракуйя")</f>
        <v>Персик маракуйя</v>
      </c>
      <c r="K1335" s="18" t="str">
        <f>IFERROR(__xludf.DUMMYFUNCTION("""COMPUTED_VALUE"""),"Личи лайм")</f>
        <v>Личи лайм</v>
      </c>
      <c r="L1335" s="18" t="str">
        <f>IFERROR(__xludf.DUMMYFUNCTION("""COMPUTED_VALUE"""),"Ананас кокос")</f>
        <v>Ананас кокос</v>
      </c>
      <c r="M1335" s="18" t="str">
        <f>IFERROR(__xludf.DUMMYFUNCTION("""COMPUTED_VALUE"""),"Брусника лимон")</f>
        <v>Брусника лимон</v>
      </c>
      <c r="N1335" s="18" t="str">
        <f>IFERROR(__xludf.DUMMYFUNCTION("""COMPUTED_VALUE"""),"Киви банан")</f>
        <v>Киви банан</v>
      </c>
      <c r="O1335" s="18" t="str">
        <f>IFERROR(__xludf.DUMMYFUNCTION("""COMPUTED_VALUE"""),"Кислые лесные ягоды")</f>
        <v>Кислые лесные ягоды</v>
      </c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</row>
    <row r="1336">
      <c r="A1336" s="18" t="str">
        <f>IFERROR(__xludf.DUMMYFUNCTION("""COMPUTED_VALUE"""),"Ананас киви")</f>
        <v>Ананас киви</v>
      </c>
      <c r="B1336" s="18" t="str">
        <f>IFERROR(__xludf.DUMMYFUNCTION("""COMPUTED_VALUE"""),"Арбузный смузи")</f>
        <v>Арбузный смузи</v>
      </c>
      <c r="C1336" s="18" t="str">
        <f>IFERROR(__xludf.DUMMYFUNCTION("""COMPUTED_VALUE"""),"Виноградная фанта")</f>
        <v>Виноградная фанта</v>
      </c>
      <c r="D1336" s="18" t="str">
        <f>IFERROR(__xludf.DUMMYFUNCTION("""COMPUTED_VALUE"""),"Вишневый морс")</f>
        <v>Вишневый морс</v>
      </c>
      <c r="E1336" s="18" t="str">
        <f>IFERROR(__xludf.DUMMYFUNCTION("""COMPUTED_VALUE"""),"Гранатовый мармелад")</f>
        <v>Гранатовый мармелад</v>
      </c>
      <c r="F1336" s="18" t="str">
        <f>IFERROR(__xludf.DUMMYFUNCTION("""COMPUTED_VALUE"""),"Грейпфрут киви")</f>
        <v>Грейпфрут киви</v>
      </c>
      <c r="G1336" s="18" t="str">
        <f>IFERROR(__xludf.DUMMYFUNCTION("""COMPUTED_VALUE"""),"Ежевика мята")</f>
        <v>Ежевика мята</v>
      </c>
      <c r="H1336" s="18" t="str">
        <f>IFERROR(__xludf.DUMMYFUNCTION("""COMPUTED_VALUE"""),"Киви манго")</f>
        <v>Киви манго</v>
      </c>
      <c r="I1336" s="18" t="str">
        <f>IFERROR(__xludf.DUMMYFUNCTION("""COMPUTED_VALUE"""),"Клубника манго")</f>
        <v>Клубника манго</v>
      </c>
      <c r="J1336" s="18" t="str">
        <f>IFERROR(__xludf.DUMMYFUNCTION("""COMPUTED_VALUE"""),"черника грейфрут ")</f>
        <v>черника грейфрут </v>
      </c>
      <c r="K1336" s="18" t="str">
        <f>IFERROR(__xludf.DUMMYFUNCTION("""COMPUTED_VALUE"""),"Малина лайм")</f>
        <v>Малина лайм</v>
      </c>
      <c r="L1336" s="18" t="str">
        <f>IFERROR(__xludf.DUMMYFUNCTION("""COMPUTED_VALUE"""),"Манго арбуз ")</f>
        <v>Манго арбуз </v>
      </c>
      <c r="M1336" s="18" t="str">
        <f>IFERROR(__xludf.DUMMYFUNCTION("""COMPUTED_VALUE"""),"Малиновый чай с жасмином")</f>
        <v>Малиновый чай с жасмином</v>
      </c>
      <c r="N1336" s="18" t="str">
        <f>IFERROR(__xludf.DUMMYFUNCTION("""COMPUTED_VALUE"""),"малина  апельсин ")</f>
        <v>малина  апельсин </v>
      </c>
      <c r="O1336" s="18" t="str">
        <f>IFERROR(__xludf.DUMMYFUNCTION("""COMPUTED_VALUE"""),"Манго апельсин")</f>
        <v>Манго апельсин</v>
      </c>
      <c r="P1336" s="18" t="str">
        <f>IFERROR(__xludf.DUMMYFUNCTION("""COMPUTED_VALUE"""),"Ред булл")</f>
        <v>Ред булл</v>
      </c>
      <c r="Q1336" s="18" t="str">
        <f>IFERROR(__xludf.DUMMYFUNCTION("""COMPUTED_VALUE"""),"Спрайт")</f>
        <v>Спрайт</v>
      </c>
      <c r="R1336" s="18" t="str">
        <f>IFERROR(__xludf.DUMMYFUNCTION("""COMPUTED_VALUE"""),"ананас клюква ")</f>
        <v>ананас клюква </v>
      </c>
      <c r="S1336" s="18" t="str">
        <f>IFERROR(__xludf.DUMMYFUNCTION("""COMPUTED_VALUE"""),"Тархун")</f>
        <v>Тархун</v>
      </c>
      <c r="T1336" s="18" t="str">
        <f>IFERROR(__xludf.DUMMYFUNCTION("""COMPUTED_VALUE"""),"алоэ Виноград ")</f>
        <v>алоэ Виноград </v>
      </c>
      <c r="U1336" s="18" t="str">
        <f>IFERROR(__xludf.DUMMYFUNCTION("""COMPUTED_VALUE"""),"Фруктовая жвачка")</f>
        <v>Фруктовая жвачка</v>
      </c>
      <c r="V1336" s="18" t="str">
        <f>IFERROR(__xludf.DUMMYFUNCTION("""COMPUTED_VALUE"""),"Холодная кола")</f>
        <v>Холодная кола</v>
      </c>
      <c r="W1336" s="18" t="str">
        <f>IFERROR(__xludf.DUMMYFUNCTION("""COMPUTED_VALUE"""),"Черная смородина клюква")</f>
        <v>Черная смородина клюква</v>
      </c>
      <c r="X1336" s="18" t="str">
        <f>IFERROR(__xludf.DUMMYFUNCTION("""COMPUTED_VALUE"""),"Черника арбуз")</f>
        <v>Черника арбуз</v>
      </c>
      <c r="Y1336" s="18" t="str">
        <f>IFERROR(__xludf.DUMMYFUNCTION("""COMPUTED_VALUE"""),"Яблоко черника")</f>
        <v>Яблоко черника</v>
      </c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  <c r="AV1336" s="18"/>
      <c r="AW1336" s="18"/>
      <c r="AX1336" s="18"/>
    </row>
    <row r="1337">
      <c r="A1337" s="18" t="str">
        <f>IFERROR(__xludf.DUMMYFUNCTION("""COMPUTED_VALUE"""),"Ананас киви")</f>
        <v>Ананас киви</v>
      </c>
      <c r="B1337" s="18" t="str">
        <f>IFERROR(__xludf.DUMMYFUNCTION("""COMPUTED_VALUE"""),"Арбузный смузи")</f>
        <v>Арбузный смузи</v>
      </c>
      <c r="C1337" s="18" t="str">
        <f>IFERROR(__xludf.DUMMYFUNCTION("""COMPUTED_VALUE"""),"Виноградная фанта")</f>
        <v>Виноградная фанта</v>
      </c>
      <c r="D1337" s="18" t="str">
        <f>IFERROR(__xludf.DUMMYFUNCTION("""COMPUTED_VALUE"""),"Вишневый морс")</f>
        <v>Вишневый морс</v>
      </c>
      <c r="E1337" s="18" t="str">
        <f>IFERROR(__xludf.DUMMYFUNCTION("""COMPUTED_VALUE"""),"Гранатовый мармелад")</f>
        <v>Гранатовый мармелад</v>
      </c>
      <c r="F1337" s="18" t="str">
        <f>IFERROR(__xludf.DUMMYFUNCTION("""COMPUTED_VALUE"""),"Грейпфрут киви")</f>
        <v>Грейпфрут киви</v>
      </c>
      <c r="G1337" s="18" t="str">
        <f>IFERROR(__xludf.DUMMYFUNCTION("""COMPUTED_VALUE"""),"Ежевика мята")</f>
        <v>Ежевика мята</v>
      </c>
      <c r="H1337" s="18" t="str">
        <f>IFERROR(__xludf.DUMMYFUNCTION("""COMPUTED_VALUE"""),"Киви манго")</f>
        <v>Киви манго</v>
      </c>
      <c r="I1337" s="18" t="str">
        <f>IFERROR(__xludf.DUMMYFUNCTION("""COMPUTED_VALUE"""),"Клубника манго")</f>
        <v>Клубника манго</v>
      </c>
      <c r="J1337" s="18" t="str">
        <f>IFERROR(__xludf.DUMMYFUNCTION("""COMPUTED_VALUE"""),"черника грейфрут ")</f>
        <v>черника грейфрут </v>
      </c>
      <c r="K1337" s="18" t="str">
        <f>IFERROR(__xludf.DUMMYFUNCTION("""COMPUTED_VALUE"""),"Малина лайм")</f>
        <v>Малина лайм</v>
      </c>
      <c r="L1337" s="18" t="str">
        <f>IFERROR(__xludf.DUMMYFUNCTION("""COMPUTED_VALUE"""),"Манго арбуз ")</f>
        <v>Манго арбуз </v>
      </c>
      <c r="M1337" s="18" t="str">
        <f>IFERROR(__xludf.DUMMYFUNCTION("""COMPUTED_VALUE"""),"Малиновый чай с жасмином")</f>
        <v>Малиновый чай с жасмином</v>
      </c>
      <c r="N1337" s="18" t="str">
        <f>IFERROR(__xludf.DUMMYFUNCTION("""COMPUTED_VALUE"""),"малина  апельсин ")</f>
        <v>малина  апельсин </v>
      </c>
      <c r="O1337" s="18" t="str">
        <f>IFERROR(__xludf.DUMMYFUNCTION("""COMPUTED_VALUE"""),"Манго апельсин")</f>
        <v>Манго апельсин</v>
      </c>
      <c r="P1337" s="18" t="str">
        <f>IFERROR(__xludf.DUMMYFUNCTION("""COMPUTED_VALUE"""),"Ред булл")</f>
        <v>Ред булл</v>
      </c>
      <c r="Q1337" s="18" t="str">
        <f>IFERROR(__xludf.DUMMYFUNCTION("""COMPUTED_VALUE"""),"Спрайт")</f>
        <v>Спрайт</v>
      </c>
      <c r="R1337" s="18" t="str">
        <f>IFERROR(__xludf.DUMMYFUNCTION("""COMPUTED_VALUE"""),"ананас клюква ")</f>
        <v>ананас клюква </v>
      </c>
      <c r="S1337" s="18" t="str">
        <f>IFERROR(__xludf.DUMMYFUNCTION("""COMPUTED_VALUE"""),"Тархун")</f>
        <v>Тархун</v>
      </c>
      <c r="T1337" s="18" t="str">
        <f>IFERROR(__xludf.DUMMYFUNCTION("""COMPUTED_VALUE"""),"алоэ Виноград ")</f>
        <v>алоэ Виноград </v>
      </c>
      <c r="U1337" s="18" t="str">
        <f>IFERROR(__xludf.DUMMYFUNCTION("""COMPUTED_VALUE"""),"Фруктовая жвачка")</f>
        <v>Фруктовая жвачка</v>
      </c>
      <c r="V1337" s="18" t="str">
        <f>IFERROR(__xludf.DUMMYFUNCTION("""COMPUTED_VALUE"""),"Холодная кола")</f>
        <v>Холодная кола</v>
      </c>
      <c r="W1337" s="18" t="str">
        <f>IFERROR(__xludf.DUMMYFUNCTION("""COMPUTED_VALUE"""),"Черная смородина клюква")</f>
        <v>Черная смородина клюква</v>
      </c>
      <c r="X1337" s="18" t="str">
        <f>IFERROR(__xludf.DUMMYFUNCTION("""COMPUTED_VALUE"""),"Черника арбуз")</f>
        <v>Черника арбуз</v>
      </c>
      <c r="Y1337" s="18" t="str">
        <f>IFERROR(__xludf.DUMMYFUNCTION("""COMPUTED_VALUE"""),"Яблоко черника")</f>
        <v>Яблоко черника</v>
      </c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  <c r="AV1337" s="18"/>
      <c r="AW1337" s="18"/>
      <c r="AX1337" s="18"/>
    </row>
    <row r="1338">
      <c r="A1338" s="18" t="str">
        <f>IFERROR(__xludf.DUMMYFUNCTION("""COMPUTED_VALUE"""),"Ягодный микс")</f>
        <v>Ягодный микс</v>
      </c>
      <c r="B1338" s="18" t="str">
        <f>IFERROR(__xludf.DUMMYFUNCTION("""COMPUTED_VALUE"""),"Энергетик малина")</f>
        <v>Энергетик малина</v>
      </c>
      <c r="C1338" s="18" t="str">
        <f>IFERROR(__xludf.DUMMYFUNCTION("""COMPUTED_VALUE"""),"Клубника арбуз")</f>
        <v>Клубника арбуз</v>
      </c>
      <c r="D1338" s="18" t="str">
        <f>IFERROR(__xludf.DUMMYFUNCTION("""COMPUTED_VALUE"""),"Ежевика малина")</f>
        <v>Ежевика малина</v>
      </c>
      <c r="E1338" s="18" t="str">
        <f>IFERROR(__xludf.DUMMYFUNCTION("""COMPUTED_VALUE"""),"Голубая малина виноград")</f>
        <v>Голубая малина виноград</v>
      </c>
      <c r="F1338" s="18" t="str">
        <f>IFERROR(__xludf.DUMMYFUNCTION("""COMPUTED_VALUE"""),"Вишня яблоко")</f>
        <v>Вишня яблоко</v>
      </c>
      <c r="G1338" s="18" t="str">
        <f>IFERROR(__xludf.DUMMYFUNCTION("""COMPUTED_VALUE"""),"Виноград лёд")</f>
        <v>Виноград лёд</v>
      </c>
      <c r="H1338" s="18" t="str">
        <f>IFERROR(__xludf.DUMMYFUNCTION("""COMPUTED_VALUE"""),"Бабл гам")</f>
        <v>Бабл гам</v>
      </c>
      <c r="I1338" s="18" t="str">
        <f>IFERROR(__xludf.DUMMYFUNCTION("""COMPUTED_VALUE"""),"Энергетик лайм")</f>
        <v>Энергетик лайм</v>
      </c>
      <c r="J1338" s="18" t="str">
        <f>IFERROR(__xludf.DUMMYFUNCTION("""COMPUTED_VALUE"""),"Черника смородина айс")</f>
        <v>Черника смородина айс</v>
      </c>
      <c r="K1338" s="18" t="str">
        <f>IFERROR(__xludf.DUMMYFUNCTION("""COMPUTED_VALUE"""),"Мохито клубничный лёд")</f>
        <v>Мохито клубничный лёд</v>
      </c>
      <c r="L1338" s="18" t="str">
        <f>IFERROR(__xludf.DUMMYFUNCTION("""COMPUTED_VALUE"""),"Черная вишня лёд")</f>
        <v>Черная вишня лёд</v>
      </c>
      <c r="M1338" s="18" t="str">
        <f>IFERROR(__xludf.DUMMYFUNCTION("""COMPUTED_VALUE"""),"Ананас кокос лёд")</f>
        <v>Ананас кокос лёд</v>
      </c>
      <c r="N1338" s="18" t="str">
        <f>IFERROR(__xludf.DUMMYFUNCTION("""COMPUTED_VALUE"""),"Киви лёд")</f>
        <v>Киви лёд</v>
      </c>
      <c r="O1338" s="18" t="str">
        <f>IFERROR(__xludf.DUMMYFUNCTION("""COMPUTED_VALUE"""),"Кислая клюква лёд")</f>
        <v>Кислая клюква лёд</v>
      </c>
      <c r="P1338" s="18" t="str">
        <f>IFERROR(__xludf.DUMMYFUNCTION("""COMPUTED_VALUE"""),"Кислый скитлс лёд")</f>
        <v>Кислый скитлс лёд</v>
      </c>
      <c r="Q1338" s="18" t="str">
        <f>IFERROR(__xludf.DUMMYFUNCTION("""COMPUTED_VALUE"""),"Клубника черника лёд")</f>
        <v>Клубника черника лёд</v>
      </c>
      <c r="R1338" s="18" t="str">
        <f>IFERROR(__xludf.DUMMYFUNCTION("""COMPUTED_VALUE"""),"Малина смородина лёд")</f>
        <v>Малина смородина лёд</v>
      </c>
      <c r="S1338" s="18" t="str">
        <f>IFERROR(__xludf.DUMMYFUNCTION("""COMPUTED_VALUE"""),"Манго лёд")</f>
        <v>Манго лёд</v>
      </c>
      <c r="T1338" s="18" t="str">
        <f>IFERROR(__xludf.DUMMYFUNCTION("""COMPUTED_VALUE"""),"Малина вишня лёд")</f>
        <v>Малина вишня лёд</v>
      </c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</row>
    <row r="1339">
      <c r="A1339" s="18" t="str">
        <f>IFERROR(__xludf.DUMMYFUNCTION("""COMPUTED_VALUE"""),"Ягодный микс")</f>
        <v>Ягодный микс</v>
      </c>
      <c r="B1339" s="18" t="str">
        <f>IFERROR(__xludf.DUMMYFUNCTION("""COMPUTED_VALUE"""),"Энергетик малина")</f>
        <v>Энергетик малина</v>
      </c>
      <c r="C1339" s="18" t="str">
        <f>IFERROR(__xludf.DUMMYFUNCTION("""COMPUTED_VALUE"""),"Клубника арбуз")</f>
        <v>Клубника арбуз</v>
      </c>
      <c r="D1339" s="18" t="str">
        <f>IFERROR(__xludf.DUMMYFUNCTION("""COMPUTED_VALUE"""),"Ежевика малина")</f>
        <v>Ежевика малина</v>
      </c>
      <c r="E1339" s="18" t="str">
        <f>IFERROR(__xludf.DUMMYFUNCTION("""COMPUTED_VALUE"""),"Голубая малина виноград")</f>
        <v>Голубая малина виноград</v>
      </c>
      <c r="F1339" s="18" t="str">
        <f>IFERROR(__xludf.DUMMYFUNCTION("""COMPUTED_VALUE"""),"Вишня яблоко")</f>
        <v>Вишня яблоко</v>
      </c>
      <c r="G1339" s="18" t="str">
        <f>IFERROR(__xludf.DUMMYFUNCTION("""COMPUTED_VALUE"""),"Виноград лёд")</f>
        <v>Виноград лёд</v>
      </c>
      <c r="H1339" s="18" t="str">
        <f>IFERROR(__xludf.DUMMYFUNCTION("""COMPUTED_VALUE"""),"Бабл гам")</f>
        <v>Бабл гам</v>
      </c>
      <c r="I1339" s="18" t="str">
        <f>IFERROR(__xludf.DUMMYFUNCTION("""COMPUTED_VALUE"""),"Энергетик лайм")</f>
        <v>Энергетик лайм</v>
      </c>
      <c r="J1339" s="18" t="str">
        <f>IFERROR(__xludf.DUMMYFUNCTION("""COMPUTED_VALUE"""),"Черника смородина айс")</f>
        <v>Черника смородина айс</v>
      </c>
      <c r="K1339" s="18" t="str">
        <f>IFERROR(__xludf.DUMMYFUNCTION("""COMPUTED_VALUE"""),"Мохито клубничный лёд")</f>
        <v>Мохито клубничный лёд</v>
      </c>
      <c r="L1339" s="18" t="str">
        <f>IFERROR(__xludf.DUMMYFUNCTION("""COMPUTED_VALUE"""),"Черная вишня лёд")</f>
        <v>Черная вишня лёд</v>
      </c>
      <c r="M1339" s="18" t="str">
        <f>IFERROR(__xludf.DUMMYFUNCTION("""COMPUTED_VALUE"""),"Ананас кокос лёд")</f>
        <v>Ананас кокос лёд</v>
      </c>
      <c r="N1339" s="18" t="str">
        <f>IFERROR(__xludf.DUMMYFUNCTION("""COMPUTED_VALUE"""),"Киви лёд")</f>
        <v>Киви лёд</v>
      </c>
      <c r="O1339" s="18" t="str">
        <f>IFERROR(__xludf.DUMMYFUNCTION("""COMPUTED_VALUE"""),"Кислая клюква лёд")</f>
        <v>Кислая клюква лёд</v>
      </c>
      <c r="P1339" s="18" t="str">
        <f>IFERROR(__xludf.DUMMYFUNCTION("""COMPUTED_VALUE"""),"Кислый скитлс лёд")</f>
        <v>Кислый скитлс лёд</v>
      </c>
      <c r="Q1339" s="18" t="str">
        <f>IFERROR(__xludf.DUMMYFUNCTION("""COMPUTED_VALUE"""),"Клубника черника лёд")</f>
        <v>Клубника черника лёд</v>
      </c>
      <c r="R1339" s="18" t="str">
        <f>IFERROR(__xludf.DUMMYFUNCTION("""COMPUTED_VALUE"""),"Малина смородина лёд")</f>
        <v>Малина смородина лёд</v>
      </c>
      <c r="S1339" s="18" t="str">
        <f>IFERROR(__xludf.DUMMYFUNCTION("""COMPUTED_VALUE"""),"Манго лёд")</f>
        <v>Манго лёд</v>
      </c>
      <c r="T1339" s="18" t="str">
        <f>IFERROR(__xludf.DUMMYFUNCTION("""COMPUTED_VALUE"""),"Малина вишня лёд")</f>
        <v>Малина вишня лёд</v>
      </c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  <c r="AV1339" s="18"/>
      <c r="AW1339" s="18"/>
      <c r="AX1339" s="18"/>
    </row>
    <row r="1340">
      <c r="A1340" s="18" t="str">
        <f>IFERROR(__xludf.DUMMYFUNCTION("""COMPUTED_VALUE"""),"0.4")</f>
        <v>0.4</v>
      </c>
      <c r="B1340" s="18" t="str">
        <f>IFERROR(__xludf.DUMMYFUNCTION("""COMPUTED_VALUE"""),"0.6")</f>
        <v>0.6</v>
      </c>
      <c r="C1340" s="18" t="str">
        <f>IFERROR(__xludf.DUMMYFUNCTION("""COMPUTED_VALUE"""),"0.7")</f>
        <v>0.7</v>
      </c>
      <c r="D1340" s="18" t="str">
        <f>IFERROR(__xludf.DUMMYFUNCTION("""COMPUTED_VALUE"""),"0.8")</f>
        <v>0.8</v>
      </c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  <c r="AV1340" s="18"/>
      <c r="AW1340" s="18"/>
      <c r="AX1340" s="18"/>
    </row>
    <row r="1341">
      <c r="A1341" s="18" t="str">
        <f>IFERROR(__xludf.DUMMYFUNCTION("""COMPUTED_VALUE"""),"0.7")</f>
        <v>0.7</v>
      </c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  <c r="AV1341" s="18"/>
      <c r="AW1341" s="18"/>
      <c r="AX1341" s="18"/>
    </row>
    <row r="1342">
      <c r="A1342" s="18" t="str">
        <f>IFERROR(__xludf.DUMMYFUNCTION("""COMPUTED_VALUE"""),"0.7")</f>
        <v>0.7</v>
      </c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  <c r="AV1342" s="18"/>
      <c r="AW1342" s="18"/>
      <c r="AX1342" s="18"/>
    </row>
    <row r="1343">
      <c r="A1343" s="18" t="str">
        <f>IFERROR(__xludf.DUMMYFUNCTION("""COMPUTED_VALUE"""),"Арбуз Малина ")</f>
        <v>Арбуз Малина </v>
      </c>
      <c r="B1343" s="18" t="str">
        <f>IFERROR(__xludf.DUMMYFUNCTION("""COMPUTED_VALUE"""),"Банан Кокос ")</f>
        <v>Банан Кокос </v>
      </c>
      <c r="C1343" s="18" t="str">
        <f>IFERROR(__xludf.DUMMYFUNCTION("""COMPUTED_VALUE"""),"Барбарисовый Энергетик ")</f>
        <v>Барбарисовый Энергетик </v>
      </c>
      <c r="D1343" s="18" t="str">
        <f>IFERROR(__xludf.DUMMYFUNCTION("""COMPUTED_VALUE"""),"Виноградный Энергетик")</f>
        <v>Виноградный Энергетик</v>
      </c>
      <c r="E1343" s="18" t="str">
        <f>IFERROR(__xludf.DUMMYFUNCTION("""COMPUTED_VALUE"""),"Гранат Клубника ")</f>
        <v>Гранат Клубника </v>
      </c>
      <c r="F1343" s="18" t="str">
        <f>IFERROR(__xludf.DUMMYFUNCTION("""COMPUTED_VALUE"""),"Гранат Смородина ")</f>
        <v>Гранат Смородина </v>
      </c>
      <c r="G1343" s="18" t="str">
        <f>IFERROR(__xludf.DUMMYFUNCTION("""COMPUTED_VALUE"""),"Грейпфрутовый Швепс ")</f>
        <v>Грейпфрутовый Швепс </v>
      </c>
      <c r="H1343" s="18" t="str">
        <f>IFERROR(__xludf.DUMMYFUNCTION("""COMPUTED_VALUE"""),"Земляника Драгонфрут ")</f>
        <v>Земляника Драгонфрут </v>
      </c>
      <c r="I1343" s="18" t="str">
        <f>IFERROR(__xludf.DUMMYFUNCTION("""COMPUTED_VALUE"""),"Киви Личи ")</f>
        <v>Киви Личи </v>
      </c>
      <c r="J1343" s="18" t="str">
        <f>IFERROR(__xludf.DUMMYFUNCTION("""COMPUTED_VALUE"""),"Киви Маракуйя Гуава ")</f>
        <v>Киви Маракуйя Гуава </v>
      </c>
      <c r="K1343" s="18" t="str">
        <f>IFERROR(__xludf.DUMMYFUNCTION("""COMPUTED_VALUE"""),"Клубника Банан ")</f>
        <v>Клубника Банан </v>
      </c>
      <c r="L1343" s="18" t="str">
        <f>IFERROR(__xludf.DUMMYFUNCTION("""COMPUTED_VALUE"""),"Клубника Вишня ")</f>
        <v>Клубника Вишня </v>
      </c>
      <c r="M1343" s="18" t="str">
        <f>IFERROR(__xludf.DUMMYFUNCTION("""COMPUTED_VALUE"""),"Клубника Земляника ")</f>
        <v>Клубника Земляника </v>
      </c>
      <c r="N1343" s="18" t="str">
        <f>IFERROR(__xludf.DUMMYFUNCTION("""COMPUTED_VALUE"""),"Клубничный Мохито ")</f>
        <v>Клубничный Мохито </v>
      </c>
      <c r="O1343" s="18" t="str">
        <f>IFERROR(__xludf.DUMMYFUNCTION("""COMPUTED_VALUE"""),"Манго Грейпфрут ")</f>
        <v>Манго Грейпфрут </v>
      </c>
      <c r="P1343" s="18" t="str">
        <f>IFERROR(__xludf.DUMMYFUNCTION("""COMPUTED_VALUE"""),"Манго Персик Личи ")</f>
        <v>Манго Персик Личи </v>
      </c>
      <c r="Q1343" s="18" t="str">
        <f>IFERROR(__xludf.DUMMYFUNCTION("""COMPUTED_VALUE"""),"Персик Бабл Гам ")</f>
        <v>Персик Бабл Гам </v>
      </c>
      <c r="R1343" s="18" t="str">
        <f>IFERROR(__xludf.DUMMYFUNCTION("""COMPUTED_VALUE"""),"Садовые Ягоды ")</f>
        <v>Садовые Ягоды </v>
      </c>
      <c r="S1343" s="18" t="str">
        <f>IFERROR(__xludf.DUMMYFUNCTION("""COMPUTED_VALUE"""),"Скитлс Лимон Лайм 2")</f>
        <v>Скитлс Лимон Лайм 2</v>
      </c>
      <c r="T1343" s="18" t="str">
        <f>IFERROR(__xludf.DUMMYFUNCTION("""COMPUTED_VALUE"""),"Смородина Мармелад 1")</f>
        <v>Смородина Мармелад 1</v>
      </c>
      <c r="U1343" s="18" t="str">
        <f>IFERROR(__xludf.DUMMYFUNCTION("""COMPUTED_VALUE"""),"Темная Вишня 1")</f>
        <v>Темная Вишня 1</v>
      </c>
      <c r="V1343" s="18" t="str">
        <f>IFERROR(__xludf.DUMMYFUNCTION("""COMPUTED_VALUE"""),"Фруктовые Пластинки 1")</f>
        <v>Фруктовые Пластинки 1</v>
      </c>
      <c r="W1343" s="18" t="str">
        <f>IFERROR(__xludf.DUMMYFUNCTION("""COMPUTED_VALUE"""),"Черника Ежевика 1")</f>
        <v>Черника Ежевика 1</v>
      </c>
      <c r="X1343" s="18" t="str">
        <f>IFERROR(__xludf.DUMMYFUNCTION("""COMPUTED_VALUE"""),"Черника Малина 1")</f>
        <v>Черника Малина 1</v>
      </c>
      <c r="Y1343" s="18" t="str">
        <f>IFERROR(__xludf.DUMMYFUNCTION("""COMPUTED_VALUE"""),"Черника Мята 2")</f>
        <v>Черника Мята 2</v>
      </c>
      <c r="Z1343" s="18" t="str">
        <f>IFERROR(__xludf.DUMMYFUNCTION("""COMPUTED_VALUE"""),"Яблоко Виноград 2")</f>
        <v>Яблоко Виноград 2</v>
      </c>
      <c r="AA1343" s="18" t="str">
        <f>IFERROR(__xludf.DUMMYFUNCTION("""COMPUTED_VALUE"""),"Яблоко Малина 4")</f>
        <v>Яблоко Малина 4</v>
      </c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</row>
    <row r="1344">
      <c r="A1344" s="18" t="str">
        <f>IFERROR(__xludf.DUMMYFUNCTION("""COMPUTED_VALUE"""),"Ягодный микс")</f>
        <v>Ягодный микс</v>
      </c>
      <c r="B1344" s="18" t="str">
        <f>IFERROR(__xludf.DUMMYFUNCTION("""COMPUTED_VALUE"""),"Энергетик малина")</f>
        <v>Энергетик малина</v>
      </c>
      <c r="C1344" s="18" t="str">
        <f>IFERROR(__xludf.DUMMYFUNCTION("""COMPUTED_VALUE"""),"Клубника арбуз")</f>
        <v>Клубника арбуз</v>
      </c>
      <c r="D1344" s="18" t="str">
        <f>IFERROR(__xludf.DUMMYFUNCTION("""COMPUTED_VALUE"""),"Ежевика малина")</f>
        <v>Ежевика малина</v>
      </c>
      <c r="E1344" s="18" t="str">
        <f>IFERROR(__xludf.DUMMYFUNCTION("""COMPUTED_VALUE"""),"Голубая малина виноград")</f>
        <v>Голубая малина виноград</v>
      </c>
      <c r="F1344" s="18" t="str">
        <f>IFERROR(__xludf.DUMMYFUNCTION("""COMPUTED_VALUE"""),"Вишня яблоко")</f>
        <v>Вишня яблоко</v>
      </c>
      <c r="G1344" s="18" t="str">
        <f>IFERROR(__xludf.DUMMYFUNCTION("""COMPUTED_VALUE"""),"Виноград лёд")</f>
        <v>Виноград лёд</v>
      </c>
      <c r="H1344" s="18" t="str">
        <f>IFERROR(__xludf.DUMMYFUNCTION("""COMPUTED_VALUE"""),"Бабл гам")</f>
        <v>Бабл гам</v>
      </c>
      <c r="I1344" s="18" t="str">
        <f>IFERROR(__xludf.DUMMYFUNCTION("""COMPUTED_VALUE"""),"Энергетик лайм")</f>
        <v>Энергетик лайм</v>
      </c>
      <c r="J1344" s="18" t="str">
        <f>IFERROR(__xludf.DUMMYFUNCTION("""COMPUTED_VALUE"""),"Черника смородина айс")</f>
        <v>Черника смородина айс</v>
      </c>
      <c r="K1344" s="18" t="str">
        <f>IFERROR(__xludf.DUMMYFUNCTION("""COMPUTED_VALUE"""),"Мохито клубничный лёд")</f>
        <v>Мохито клубничный лёд</v>
      </c>
      <c r="L1344" s="18" t="str">
        <f>IFERROR(__xludf.DUMMYFUNCTION("""COMPUTED_VALUE"""),"Черная вишня лёд")</f>
        <v>Черная вишня лёд</v>
      </c>
      <c r="M1344" s="18" t="str">
        <f>IFERROR(__xludf.DUMMYFUNCTION("""COMPUTED_VALUE"""),"Ананас кокос лёд")</f>
        <v>Ананас кокос лёд</v>
      </c>
      <c r="N1344" s="18" t="str">
        <f>IFERROR(__xludf.DUMMYFUNCTION("""COMPUTED_VALUE"""),"Киви лёд")</f>
        <v>Киви лёд</v>
      </c>
      <c r="O1344" s="18" t="str">
        <f>IFERROR(__xludf.DUMMYFUNCTION("""COMPUTED_VALUE"""),"Кислая клюква лёд")</f>
        <v>Кислая клюква лёд</v>
      </c>
      <c r="P1344" s="18" t="str">
        <f>IFERROR(__xludf.DUMMYFUNCTION("""COMPUTED_VALUE"""),"Кислый скитлс лёд")</f>
        <v>Кислый скитлс лёд</v>
      </c>
      <c r="Q1344" s="18" t="str">
        <f>IFERROR(__xludf.DUMMYFUNCTION("""COMPUTED_VALUE"""),"Клубника черника лёд")</f>
        <v>Клубника черника лёд</v>
      </c>
      <c r="R1344" s="18" t="str">
        <f>IFERROR(__xludf.DUMMYFUNCTION("""COMPUTED_VALUE"""),"Малина смородина лёд")</f>
        <v>Малина смородина лёд</v>
      </c>
      <c r="S1344" s="18" t="str">
        <f>IFERROR(__xludf.DUMMYFUNCTION("""COMPUTED_VALUE"""),"Манго лёд")</f>
        <v>Манго лёд</v>
      </c>
      <c r="T1344" s="18" t="str">
        <f>IFERROR(__xludf.DUMMYFUNCTION("""COMPUTED_VALUE"""),"Малина вишня лёд")</f>
        <v>Малина вишня лёд</v>
      </c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</row>
    <row r="1345">
      <c r="A1345" s="18" t="str">
        <f>IFERROR(__xludf.DUMMYFUNCTION("""COMPUTED_VALUE"""),"Ягодный микс")</f>
        <v>Ягодный микс</v>
      </c>
      <c r="B1345" s="18" t="str">
        <f>IFERROR(__xludf.DUMMYFUNCTION("""COMPUTED_VALUE"""),"Энергетик малина")</f>
        <v>Энергетик малина</v>
      </c>
      <c r="C1345" s="18" t="str">
        <f>IFERROR(__xludf.DUMMYFUNCTION("""COMPUTED_VALUE"""),"Клубника арбуз")</f>
        <v>Клубника арбуз</v>
      </c>
      <c r="D1345" s="18" t="str">
        <f>IFERROR(__xludf.DUMMYFUNCTION("""COMPUTED_VALUE"""),"Ежевика малина")</f>
        <v>Ежевика малина</v>
      </c>
      <c r="E1345" s="18" t="str">
        <f>IFERROR(__xludf.DUMMYFUNCTION("""COMPUTED_VALUE"""),"Голубая малина виноград")</f>
        <v>Голубая малина виноград</v>
      </c>
      <c r="F1345" s="18" t="str">
        <f>IFERROR(__xludf.DUMMYFUNCTION("""COMPUTED_VALUE"""),"Вишня яблоко")</f>
        <v>Вишня яблоко</v>
      </c>
      <c r="G1345" s="18" t="str">
        <f>IFERROR(__xludf.DUMMYFUNCTION("""COMPUTED_VALUE"""),"Виноград лёд")</f>
        <v>Виноград лёд</v>
      </c>
      <c r="H1345" s="18" t="str">
        <f>IFERROR(__xludf.DUMMYFUNCTION("""COMPUTED_VALUE"""),"Бабл гам")</f>
        <v>Бабл гам</v>
      </c>
      <c r="I1345" s="18" t="str">
        <f>IFERROR(__xludf.DUMMYFUNCTION("""COMPUTED_VALUE"""),"Энергетик лайм")</f>
        <v>Энергетик лайм</v>
      </c>
      <c r="J1345" s="18" t="str">
        <f>IFERROR(__xludf.DUMMYFUNCTION("""COMPUTED_VALUE"""),"Черника смородина айс")</f>
        <v>Черника смородина айс</v>
      </c>
      <c r="K1345" s="18" t="str">
        <f>IFERROR(__xludf.DUMMYFUNCTION("""COMPUTED_VALUE"""),"Мохито клубничный лёд")</f>
        <v>Мохито клубничный лёд</v>
      </c>
      <c r="L1345" s="18" t="str">
        <f>IFERROR(__xludf.DUMMYFUNCTION("""COMPUTED_VALUE"""),"Черная вишня лёд")</f>
        <v>Черная вишня лёд</v>
      </c>
      <c r="M1345" s="18" t="str">
        <f>IFERROR(__xludf.DUMMYFUNCTION("""COMPUTED_VALUE"""),"Ананас кокос лёд")</f>
        <v>Ананас кокос лёд</v>
      </c>
      <c r="N1345" s="18" t="str">
        <f>IFERROR(__xludf.DUMMYFUNCTION("""COMPUTED_VALUE"""),"Киви лёд")</f>
        <v>Киви лёд</v>
      </c>
      <c r="O1345" s="18" t="str">
        <f>IFERROR(__xludf.DUMMYFUNCTION("""COMPUTED_VALUE"""),"Кислая клюква лёд")</f>
        <v>Кислая клюква лёд</v>
      </c>
      <c r="P1345" s="18" t="str">
        <f>IFERROR(__xludf.DUMMYFUNCTION("""COMPUTED_VALUE"""),"Кислый скитлс лёд")</f>
        <v>Кислый скитлс лёд</v>
      </c>
      <c r="Q1345" s="18" t="str">
        <f>IFERROR(__xludf.DUMMYFUNCTION("""COMPUTED_VALUE"""),"Клубника черника лёд")</f>
        <v>Клубника черника лёд</v>
      </c>
      <c r="R1345" s="18" t="str">
        <f>IFERROR(__xludf.DUMMYFUNCTION("""COMPUTED_VALUE"""),"Малина смородина лёд")</f>
        <v>Малина смородина лёд</v>
      </c>
      <c r="S1345" s="18" t="str">
        <f>IFERROR(__xludf.DUMMYFUNCTION("""COMPUTED_VALUE"""),"Манго лёд")</f>
        <v>Манго лёд</v>
      </c>
      <c r="T1345" s="18" t="str">
        <f>IFERROR(__xludf.DUMMYFUNCTION("""COMPUTED_VALUE"""),"Малина вишня лёд")</f>
        <v>Малина вишня лёд</v>
      </c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  <c r="AV1345" s="18"/>
      <c r="AW1345" s="18"/>
      <c r="AX1345" s="18"/>
    </row>
    <row r="1346">
      <c r="A1346" s="18" t="str">
        <f>IFERROR(__xludf.DUMMYFUNCTION("""COMPUTED_VALUE"""),"Ягодный микс")</f>
        <v>Ягодный микс</v>
      </c>
      <c r="B1346" s="18" t="str">
        <f>IFERROR(__xludf.DUMMYFUNCTION("""COMPUTED_VALUE"""),"Энергетик малина")</f>
        <v>Энергетик малина</v>
      </c>
      <c r="C1346" s="18" t="str">
        <f>IFERROR(__xludf.DUMMYFUNCTION("""COMPUTED_VALUE"""),"Клубника арбуз")</f>
        <v>Клубника арбуз</v>
      </c>
      <c r="D1346" s="18" t="str">
        <f>IFERROR(__xludf.DUMMYFUNCTION("""COMPUTED_VALUE"""),"Ежевика малина")</f>
        <v>Ежевика малина</v>
      </c>
      <c r="E1346" s="18" t="str">
        <f>IFERROR(__xludf.DUMMYFUNCTION("""COMPUTED_VALUE"""),"Голубая малина виноград")</f>
        <v>Голубая малина виноград</v>
      </c>
      <c r="F1346" s="18" t="str">
        <f>IFERROR(__xludf.DUMMYFUNCTION("""COMPUTED_VALUE"""),"Вишня яблоко")</f>
        <v>Вишня яблоко</v>
      </c>
      <c r="G1346" s="18" t="str">
        <f>IFERROR(__xludf.DUMMYFUNCTION("""COMPUTED_VALUE"""),"Виноград лёд")</f>
        <v>Виноград лёд</v>
      </c>
      <c r="H1346" s="18" t="str">
        <f>IFERROR(__xludf.DUMMYFUNCTION("""COMPUTED_VALUE"""),"Бабл гам")</f>
        <v>Бабл гам</v>
      </c>
      <c r="I1346" s="18" t="str">
        <f>IFERROR(__xludf.DUMMYFUNCTION("""COMPUTED_VALUE"""),"Энергетик лайм")</f>
        <v>Энергетик лайм</v>
      </c>
      <c r="J1346" s="18" t="str">
        <f>IFERROR(__xludf.DUMMYFUNCTION("""COMPUTED_VALUE"""),"Черника смородина айс")</f>
        <v>Черника смородина айс</v>
      </c>
      <c r="K1346" s="18" t="str">
        <f>IFERROR(__xludf.DUMMYFUNCTION("""COMPUTED_VALUE"""),"Мохито клубничный лёд")</f>
        <v>Мохито клубничный лёд</v>
      </c>
      <c r="L1346" s="18" t="str">
        <f>IFERROR(__xludf.DUMMYFUNCTION("""COMPUTED_VALUE"""),"Черная вишня лёд")</f>
        <v>Черная вишня лёд</v>
      </c>
      <c r="M1346" s="18" t="str">
        <f>IFERROR(__xludf.DUMMYFUNCTION("""COMPUTED_VALUE"""),"Ананас кокос лёд")</f>
        <v>Ананас кокос лёд</v>
      </c>
      <c r="N1346" s="18" t="str">
        <f>IFERROR(__xludf.DUMMYFUNCTION("""COMPUTED_VALUE"""),"Киви лёд")</f>
        <v>Киви лёд</v>
      </c>
      <c r="O1346" s="18" t="str">
        <f>IFERROR(__xludf.DUMMYFUNCTION("""COMPUTED_VALUE"""),"Кислая клюква лёд")</f>
        <v>Кислая клюква лёд</v>
      </c>
      <c r="P1346" s="18" t="str">
        <f>IFERROR(__xludf.DUMMYFUNCTION("""COMPUTED_VALUE"""),"Кислый скитлс лёд")</f>
        <v>Кислый скитлс лёд</v>
      </c>
      <c r="Q1346" s="18" t="str">
        <f>IFERROR(__xludf.DUMMYFUNCTION("""COMPUTED_VALUE"""),"Клубника черника лёд")</f>
        <v>Клубника черника лёд</v>
      </c>
      <c r="R1346" s="18" t="str">
        <f>IFERROR(__xludf.DUMMYFUNCTION("""COMPUTED_VALUE"""),"Малина смородина лёд")</f>
        <v>Малина смородина лёд</v>
      </c>
      <c r="S1346" s="18" t="str">
        <f>IFERROR(__xludf.DUMMYFUNCTION("""COMPUTED_VALUE"""),"Манго лёд")</f>
        <v>Манго лёд</v>
      </c>
      <c r="T1346" s="18" t="str">
        <f>IFERROR(__xludf.DUMMYFUNCTION("""COMPUTED_VALUE"""),"Малина вишня лёд")</f>
        <v>Малина вишня лёд</v>
      </c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</row>
    <row r="1347">
      <c r="A1347" s="18" t="str">
        <f>IFERROR(__xludf.DUMMYFUNCTION("""COMPUTED_VALUE"""),"0.4")</f>
        <v>0.4</v>
      </c>
      <c r="B1347" s="18" t="str">
        <f>IFERROR(__xludf.DUMMYFUNCTION("""COMPUTED_VALUE"""),"0.6")</f>
        <v>0.6</v>
      </c>
      <c r="C1347" s="18" t="str">
        <f>IFERROR(__xludf.DUMMYFUNCTION("""COMPUTED_VALUE"""),"0.7")</f>
        <v>0.7</v>
      </c>
      <c r="D1347" s="18" t="str">
        <f>IFERROR(__xludf.DUMMYFUNCTION("""COMPUTED_VALUE"""),"0.8")</f>
        <v>0.8</v>
      </c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  <c r="AV1347" s="18"/>
      <c r="AW1347" s="18"/>
      <c r="AX1347" s="18"/>
    </row>
    <row r="1348">
      <c r="A1348" s="18" t="str">
        <f>IFERROR(__xludf.DUMMYFUNCTION("""COMPUTED_VALUE"""),"Арбуз Малина ")</f>
        <v>Арбуз Малина </v>
      </c>
      <c r="B1348" s="18" t="str">
        <f>IFERROR(__xludf.DUMMYFUNCTION("""COMPUTED_VALUE"""),"Банан Кокос ")</f>
        <v>Банан Кокос </v>
      </c>
      <c r="C1348" s="18" t="str">
        <f>IFERROR(__xludf.DUMMYFUNCTION("""COMPUTED_VALUE"""),"Барбарисовый Энергетик ")</f>
        <v>Барбарисовый Энергетик </v>
      </c>
      <c r="D1348" s="18" t="str">
        <f>IFERROR(__xludf.DUMMYFUNCTION("""COMPUTED_VALUE"""),"Виноградный Энергетик")</f>
        <v>Виноградный Энергетик</v>
      </c>
      <c r="E1348" s="18" t="str">
        <f>IFERROR(__xludf.DUMMYFUNCTION("""COMPUTED_VALUE"""),"Гранат Клубника ")</f>
        <v>Гранат Клубника </v>
      </c>
      <c r="F1348" s="18" t="str">
        <f>IFERROR(__xludf.DUMMYFUNCTION("""COMPUTED_VALUE"""),"Гранат Смородина ")</f>
        <v>Гранат Смородина </v>
      </c>
      <c r="G1348" s="18" t="str">
        <f>IFERROR(__xludf.DUMMYFUNCTION("""COMPUTED_VALUE"""),"Грейпфрутовый Швепс ")</f>
        <v>Грейпфрутовый Швепс </v>
      </c>
      <c r="H1348" s="18" t="str">
        <f>IFERROR(__xludf.DUMMYFUNCTION("""COMPUTED_VALUE"""),"Земляника Драгонфрут ")</f>
        <v>Земляника Драгонфрут </v>
      </c>
      <c r="I1348" s="18" t="str">
        <f>IFERROR(__xludf.DUMMYFUNCTION("""COMPUTED_VALUE"""),"Киви Личи ")</f>
        <v>Киви Личи </v>
      </c>
      <c r="J1348" s="18" t="str">
        <f>IFERROR(__xludf.DUMMYFUNCTION("""COMPUTED_VALUE"""),"Киви Маракуйя Гуава ")</f>
        <v>Киви Маракуйя Гуава </v>
      </c>
      <c r="K1348" s="18" t="str">
        <f>IFERROR(__xludf.DUMMYFUNCTION("""COMPUTED_VALUE"""),"Клубника Банан ")</f>
        <v>Клубника Банан </v>
      </c>
      <c r="L1348" s="18" t="str">
        <f>IFERROR(__xludf.DUMMYFUNCTION("""COMPUTED_VALUE"""),"Клубника Вишня ")</f>
        <v>Клубника Вишня </v>
      </c>
      <c r="M1348" s="18" t="str">
        <f>IFERROR(__xludf.DUMMYFUNCTION("""COMPUTED_VALUE"""),"Клубника Земляника ")</f>
        <v>Клубника Земляника </v>
      </c>
      <c r="N1348" s="18" t="str">
        <f>IFERROR(__xludf.DUMMYFUNCTION("""COMPUTED_VALUE"""),"Клубничный Мохито ")</f>
        <v>Клубничный Мохито </v>
      </c>
      <c r="O1348" s="18" t="str">
        <f>IFERROR(__xludf.DUMMYFUNCTION("""COMPUTED_VALUE"""),"Манго Грейпфрут ")</f>
        <v>Манго Грейпфрут </v>
      </c>
      <c r="P1348" s="18" t="str">
        <f>IFERROR(__xludf.DUMMYFUNCTION("""COMPUTED_VALUE"""),"Манго Персик Личи ")</f>
        <v>Манго Персик Личи </v>
      </c>
      <c r="Q1348" s="18" t="str">
        <f>IFERROR(__xludf.DUMMYFUNCTION("""COMPUTED_VALUE"""),"Персик Бабл Гам ")</f>
        <v>Персик Бабл Гам </v>
      </c>
      <c r="R1348" s="18" t="str">
        <f>IFERROR(__xludf.DUMMYFUNCTION("""COMPUTED_VALUE"""),"Садовые Ягоды ")</f>
        <v>Садовые Ягоды </v>
      </c>
      <c r="S1348" s="18" t="str">
        <f>IFERROR(__xludf.DUMMYFUNCTION("""COMPUTED_VALUE"""),"Скитлс Лимон Лайм 2")</f>
        <v>Скитлс Лимон Лайм 2</v>
      </c>
      <c r="T1348" s="18" t="str">
        <f>IFERROR(__xludf.DUMMYFUNCTION("""COMPUTED_VALUE"""),"Смородина Мармелад 1")</f>
        <v>Смородина Мармелад 1</v>
      </c>
      <c r="U1348" s="18" t="str">
        <f>IFERROR(__xludf.DUMMYFUNCTION("""COMPUTED_VALUE"""),"Темная Вишня 1")</f>
        <v>Темная Вишня 1</v>
      </c>
      <c r="V1348" s="18" t="str">
        <f>IFERROR(__xludf.DUMMYFUNCTION("""COMPUTED_VALUE"""),"Фруктовые Пластинки 1")</f>
        <v>Фруктовые Пластинки 1</v>
      </c>
      <c r="W1348" s="18" t="str">
        <f>IFERROR(__xludf.DUMMYFUNCTION("""COMPUTED_VALUE"""),"Черника Ежевика 1")</f>
        <v>Черника Ежевика 1</v>
      </c>
      <c r="X1348" s="18" t="str">
        <f>IFERROR(__xludf.DUMMYFUNCTION("""COMPUTED_VALUE"""),"Черника Малина 1")</f>
        <v>Черника Малина 1</v>
      </c>
      <c r="Y1348" s="18" t="str">
        <f>IFERROR(__xludf.DUMMYFUNCTION("""COMPUTED_VALUE"""),"Черника Мята 2")</f>
        <v>Черника Мята 2</v>
      </c>
      <c r="Z1348" s="18" t="str">
        <f>IFERROR(__xludf.DUMMYFUNCTION("""COMPUTED_VALUE"""),"Яблоко Виноград 2")</f>
        <v>Яблоко Виноград 2</v>
      </c>
      <c r="AA1348" s="18" t="str">
        <f>IFERROR(__xludf.DUMMYFUNCTION("""COMPUTED_VALUE"""),"Яблоко Малина 4")</f>
        <v>Яблоко Малина 4</v>
      </c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  <c r="AV1348" s="18"/>
      <c r="AW1348" s="18"/>
      <c r="AX1348" s="18"/>
    </row>
    <row r="1349">
      <c r="A1349" s="18" t="str">
        <f>IFERROR(__xludf.DUMMYFUNCTION("""COMPUTED_VALUE"""),"0.4")</f>
        <v>0.4</v>
      </c>
      <c r="B1349" s="18" t="str">
        <f>IFERROR(__xludf.DUMMYFUNCTION("""COMPUTED_VALUE"""),"0.6")</f>
        <v>0.6</v>
      </c>
      <c r="C1349" s="18" t="str">
        <f>IFERROR(__xludf.DUMMYFUNCTION("""COMPUTED_VALUE"""),"0.7")</f>
        <v>0.7</v>
      </c>
      <c r="D1349" s="18" t="str">
        <f>IFERROR(__xludf.DUMMYFUNCTION("""COMPUTED_VALUE"""),"0.8")</f>
        <v>0.8</v>
      </c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</row>
    <row r="1350">
      <c r="A1350" s="18" t="str">
        <f>IFERROR(__xludf.DUMMYFUNCTION("""COMPUTED_VALUE"""),"Апельсиновое драже")</f>
        <v>Апельсиновое драже</v>
      </c>
      <c r="B1350" s="18" t="str">
        <f>IFERROR(__xludf.DUMMYFUNCTION("""COMPUTED_VALUE"""),"Бабл гам")</f>
        <v>Бабл гам</v>
      </c>
      <c r="C1350" s="18" t="str">
        <f>IFERROR(__xludf.DUMMYFUNCTION("""COMPUTED_VALUE"""),"Виноградная конфета")</f>
        <v>Виноградная конфета</v>
      </c>
      <c r="D1350" s="18" t="str">
        <f>IFERROR(__xludf.DUMMYFUNCTION("""COMPUTED_VALUE"""),"Даня кокос")</f>
        <v>Даня кокос</v>
      </c>
      <c r="E1350" s="18" t="str">
        <f>IFERROR(__xludf.DUMMYFUNCTION("""COMPUTED_VALUE"""),"Земляника груша")</f>
        <v>Земляника груша</v>
      </c>
      <c r="F1350" s="18" t="str">
        <f>IFERROR(__xludf.DUMMYFUNCTION("""COMPUTED_VALUE"""),"Кислый киви")</f>
        <v>Кислый киви</v>
      </c>
      <c r="G1350" s="18" t="str">
        <f>IFERROR(__xludf.DUMMYFUNCTION("""COMPUTED_VALUE"""),"Кислый малиновый лимонад ")</f>
        <v>Кислый малиновый лимонад </v>
      </c>
      <c r="H1350" s="18" t="str">
        <f>IFERROR(__xludf.DUMMYFUNCTION("""COMPUTED_VALUE"""),"Кола сода айс")</f>
        <v>Кола сода айс</v>
      </c>
      <c r="I1350" s="18" t="str">
        <f>IFERROR(__xludf.DUMMYFUNCTION("""COMPUTED_VALUE"""),"Ледяной ананас")</f>
        <v>Ледяной ананас</v>
      </c>
      <c r="J1350" s="18" t="str">
        <f>IFERROR(__xludf.DUMMYFUNCTION("""COMPUTED_VALUE"""),"Лимонные червячки ")</f>
        <v>Лимонные червячки </v>
      </c>
      <c r="K1350" s="18" t="str">
        <f>IFERROR(__xludf.DUMMYFUNCTION("""COMPUTED_VALUE"""),"Манго апельсин")</f>
        <v>Манго апельсин</v>
      </c>
      <c r="L1350" s="18" t="str">
        <f>IFERROR(__xludf.DUMMYFUNCTION("""COMPUTED_VALUE"""),"Смородина виноград")</f>
        <v>Смородина виноград</v>
      </c>
      <c r="M1350" s="18" t="str">
        <f>IFERROR(__xludf.DUMMYFUNCTION("""COMPUTED_VALUE"""),"Яблочный холс")</f>
        <v>Яблочный холс</v>
      </c>
      <c r="N1350" s="18" t="str">
        <f>IFERROR(__xludf.DUMMYFUNCTION("""COMPUTED_VALUE"""),"Ягодный смузи")</f>
        <v>Ягодный смузи</v>
      </c>
      <c r="O1350" s="18" t="str">
        <f>IFERROR(__xludf.DUMMYFUNCTION("""COMPUTED_VALUE"""),"Ягодный энергетик")</f>
        <v>Ягодный энергетик</v>
      </c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</row>
    <row r="1351">
      <c r="A1351" s="18" t="str">
        <f>IFERROR(__xludf.DUMMYFUNCTION("""COMPUTED_VALUE"""),"0.3")</f>
        <v>0.3</v>
      </c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</row>
    <row r="1352">
      <c r="A1352" s="18" t="str">
        <f>IFERROR(__xludf.DUMMYFUNCTION("""COMPUTED_VALUE"""),"Ягодный микс")</f>
        <v>Ягодный микс</v>
      </c>
      <c r="B1352" s="18" t="str">
        <f>IFERROR(__xludf.DUMMYFUNCTION("""COMPUTED_VALUE"""),"Энергетик малина")</f>
        <v>Энергетик малина</v>
      </c>
      <c r="C1352" s="18" t="str">
        <f>IFERROR(__xludf.DUMMYFUNCTION("""COMPUTED_VALUE"""),"Клубника арбуз")</f>
        <v>Клубника арбуз</v>
      </c>
      <c r="D1352" s="18" t="str">
        <f>IFERROR(__xludf.DUMMYFUNCTION("""COMPUTED_VALUE"""),"Ежевика малина")</f>
        <v>Ежевика малина</v>
      </c>
      <c r="E1352" s="18" t="str">
        <f>IFERROR(__xludf.DUMMYFUNCTION("""COMPUTED_VALUE"""),"Голубая малина виноград")</f>
        <v>Голубая малина виноград</v>
      </c>
      <c r="F1352" s="18" t="str">
        <f>IFERROR(__xludf.DUMMYFUNCTION("""COMPUTED_VALUE"""),"Вишня яблоко")</f>
        <v>Вишня яблоко</v>
      </c>
      <c r="G1352" s="18" t="str">
        <f>IFERROR(__xludf.DUMMYFUNCTION("""COMPUTED_VALUE"""),"Виноград лёд")</f>
        <v>Виноград лёд</v>
      </c>
      <c r="H1352" s="18" t="str">
        <f>IFERROR(__xludf.DUMMYFUNCTION("""COMPUTED_VALUE"""),"Бабл гам")</f>
        <v>Бабл гам</v>
      </c>
      <c r="I1352" s="18" t="str">
        <f>IFERROR(__xludf.DUMMYFUNCTION("""COMPUTED_VALUE"""),"Энергетик лайм")</f>
        <v>Энергетик лайм</v>
      </c>
      <c r="J1352" s="18" t="str">
        <f>IFERROR(__xludf.DUMMYFUNCTION("""COMPUTED_VALUE"""),"Черника смородина айс")</f>
        <v>Черника смородина айс</v>
      </c>
      <c r="K1352" s="18" t="str">
        <f>IFERROR(__xludf.DUMMYFUNCTION("""COMPUTED_VALUE"""),"Мохито клубничный лёд")</f>
        <v>Мохито клубничный лёд</v>
      </c>
      <c r="L1352" s="18" t="str">
        <f>IFERROR(__xludf.DUMMYFUNCTION("""COMPUTED_VALUE"""),"Черная вишня лёд")</f>
        <v>Черная вишня лёд</v>
      </c>
      <c r="M1352" s="18" t="str">
        <f>IFERROR(__xludf.DUMMYFUNCTION("""COMPUTED_VALUE"""),"Ананас кокос лёд")</f>
        <v>Ананас кокос лёд</v>
      </c>
      <c r="N1352" s="18" t="str">
        <f>IFERROR(__xludf.DUMMYFUNCTION("""COMPUTED_VALUE"""),"Киви лёд")</f>
        <v>Киви лёд</v>
      </c>
      <c r="O1352" s="18" t="str">
        <f>IFERROR(__xludf.DUMMYFUNCTION("""COMPUTED_VALUE"""),"Кислая клюква лёд")</f>
        <v>Кислая клюква лёд</v>
      </c>
      <c r="P1352" s="18" t="str">
        <f>IFERROR(__xludf.DUMMYFUNCTION("""COMPUTED_VALUE"""),"Кислый скитлс лёд")</f>
        <v>Кислый скитлс лёд</v>
      </c>
      <c r="Q1352" s="18" t="str">
        <f>IFERROR(__xludf.DUMMYFUNCTION("""COMPUTED_VALUE"""),"Клубника черника лёд")</f>
        <v>Клубника черника лёд</v>
      </c>
      <c r="R1352" s="18" t="str">
        <f>IFERROR(__xludf.DUMMYFUNCTION("""COMPUTED_VALUE"""),"Малина смородина лёд")</f>
        <v>Малина смородина лёд</v>
      </c>
      <c r="S1352" s="18" t="str">
        <f>IFERROR(__xludf.DUMMYFUNCTION("""COMPUTED_VALUE"""),"Манго лёд")</f>
        <v>Манго лёд</v>
      </c>
      <c r="T1352" s="18" t="str">
        <f>IFERROR(__xludf.DUMMYFUNCTION("""COMPUTED_VALUE"""),"Малина вишня лёд")</f>
        <v>Малина вишня лёд</v>
      </c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</row>
    <row r="1353">
      <c r="A1353" s="18" t="str">
        <f>IFERROR(__xludf.DUMMYFUNCTION("""COMPUTED_VALUE"""),"Арбуз Малина ")</f>
        <v>Арбуз Малина </v>
      </c>
      <c r="B1353" s="18" t="str">
        <f>IFERROR(__xludf.DUMMYFUNCTION("""COMPUTED_VALUE"""),"Банан Кокос ")</f>
        <v>Банан Кокос </v>
      </c>
      <c r="C1353" s="18" t="str">
        <f>IFERROR(__xludf.DUMMYFUNCTION("""COMPUTED_VALUE"""),"Барбарисовый Энергетик ")</f>
        <v>Барбарисовый Энергетик </v>
      </c>
      <c r="D1353" s="18" t="str">
        <f>IFERROR(__xludf.DUMMYFUNCTION("""COMPUTED_VALUE"""),"Виноградный Энергетик")</f>
        <v>Виноградный Энергетик</v>
      </c>
      <c r="E1353" s="18" t="str">
        <f>IFERROR(__xludf.DUMMYFUNCTION("""COMPUTED_VALUE"""),"Гранат Клубника ")</f>
        <v>Гранат Клубника </v>
      </c>
      <c r="F1353" s="18" t="str">
        <f>IFERROR(__xludf.DUMMYFUNCTION("""COMPUTED_VALUE"""),"Гранат Смородина ")</f>
        <v>Гранат Смородина </v>
      </c>
      <c r="G1353" s="18" t="str">
        <f>IFERROR(__xludf.DUMMYFUNCTION("""COMPUTED_VALUE"""),"Грейпфрутовый Швепс ")</f>
        <v>Грейпфрутовый Швепс </v>
      </c>
      <c r="H1353" s="18" t="str">
        <f>IFERROR(__xludf.DUMMYFUNCTION("""COMPUTED_VALUE"""),"Земляника Драгонфрут ")</f>
        <v>Земляника Драгонфрут </v>
      </c>
      <c r="I1353" s="18" t="str">
        <f>IFERROR(__xludf.DUMMYFUNCTION("""COMPUTED_VALUE"""),"Киви Личи ")</f>
        <v>Киви Личи </v>
      </c>
      <c r="J1353" s="18" t="str">
        <f>IFERROR(__xludf.DUMMYFUNCTION("""COMPUTED_VALUE"""),"Киви Маракуйя Гуава ")</f>
        <v>Киви Маракуйя Гуава </v>
      </c>
      <c r="K1353" s="18" t="str">
        <f>IFERROR(__xludf.DUMMYFUNCTION("""COMPUTED_VALUE"""),"Клубника Банан ")</f>
        <v>Клубника Банан </v>
      </c>
      <c r="L1353" s="18" t="str">
        <f>IFERROR(__xludf.DUMMYFUNCTION("""COMPUTED_VALUE"""),"Клубника Вишня ")</f>
        <v>Клубника Вишня </v>
      </c>
      <c r="M1353" s="18" t="str">
        <f>IFERROR(__xludf.DUMMYFUNCTION("""COMPUTED_VALUE"""),"Клубника Земляника ")</f>
        <v>Клубника Земляника </v>
      </c>
      <c r="N1353" s="18" t="str">
        <f>IFERROR(__xludf.DUMMYFUNCTION("""COMPUTED_VALUE"""),"Клубничный Мохито ")</f>
        <v>Клубничный Мохито </v>
      </c>
      <c r="O1353" s="18" t="str">
        <f>IFERROR(__xludf.DUMMYFUNCTION("""COMPUTED_VALUE"""),"Манго Грейпфрут ")</f>
        <v>Манго Грейпфрут </v>
      </c>
      <c r="P1353" s="18" t="str">
        <f>IFERROR(__xludf.DUMMYFUNCTION("""COMPUTED_VALUE"""),"Манго Персик Личи ")</f>
        <v>Манго Персик Личи </v>
      </c>
      <c r="Q1353" s="18" t="str">
        <f>IFERROR(__xludf.DUMMYFUNCTION("""COMPUTED_VALUE"""),"Персик Бабл Гам ")</f>
        <v>Персик Бабл Гам </v>
      </c>
      <c r="R1353" s="18" t="str">
        <f>IFERROR(__xludf.DUMMYFUNCTION("""COMPUTED_VALUE"""),"Садовые Ягоды ")</f>
        <v>Садовые Ягоды </v>
      </c>
      <c r="S1353" s="18" t="str">
        <f>IFERROR(__xludf.DUMMYFUNCTION("""COMPUTED_VALUE"""),"Скитлс Лимон Лайм 2")</f>
        <v>Скитлс Лимон Лайм 2</v>
      </c>
      <c r="T1353" s="18" t="str">
        <f>IFERROR(__xludf.DUMMYFUNCTION("""COMPUTED_VALUE"""),"Смородина Мармелад 1")</f>
        <v>Смородина Мармелад 1</v>
      </c>
      <c r="U1353" s="18" t="str">
        <f>IFERROR(__xludf.DUMMYFUNCTION("""COMPUTED_VALUE"""),"Темная Вишня 1")</f>
        <v>Темная Вишня 1</v>
      </c>
      <c r="V1353" s="18" t="str">
        <f>IFERROR(__xludf.DUMMYFUNCTION("""COMPUTED_VALUE"""),"Фруктовые Пластинки 1")</f>
        <v>Фруктовые Пластинки 1</v>
      </c>
      <c r="W1353" s="18" t="str">
        <f>IFERROR(__xludf.DUMMYFUNCTION("""COMPUTED_VALUE"""),"Черника Ежевика 1")</f>
        <v>Черника Ежевика 1</v>
      </c>
      <c r="X1353" s="18" t="str">
        <f>IFERROR(__xludf.DUMMYFUNCTION("""COMPUTED_VALUE"""),"Черника Малина 1")</f>
        <v>Черника Малина 1</v>
      </c>
      <c r="Y1353" s="18" t="str">
        <f>IFERROR(__xludf.DUMMYFUNCTION("""COMPUTED_VALUE"""),"Черника Мята 2")</f>
        <v>Черника Мята 2</v>
      </c>
      <c r="Z1353" s="18" t="str">
        <f>IFERROR(__xludf.DUMMYFUNCTION("""COMPUTED_VALUE"""),"Яблоко Виноград 2")</f>
        <v>Яблоко Виноград 2</v>
      </c>
      <c r="AA1353" s="18" t="str">
        <f>IFERROR(__xludf.DUMMYFUNCTION("""COMPUTED_VALUE"""),"Яблоко Малина 4")</f>
        <v>Яблоко Малина 4</v>
      </c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  <c r="AV1353" s="18"/>
      <c r="AW1353" s="18"/>
      <c r="AX1353" s="18"/>
    </row>
    <row r="1354">
      <c r="A1354" s="18" t="str">
        <f>IFERROR(__xludf.DUMMYFUNCTION("""COMPUTED_VALUE"""),"Ягодный микс")</f>
        <v>Ягодный микс</v>
      </c>
      <c r="B1354" s="18" t="str">
        <f>IFERROR(__xludf.DUMMYFUNCTION("""COMPUTED_VALUE"""),"Энергетик малина")</f>
        <v>Энергетик малина</v>
      </c>
      <c r="C1354" s="18" t="str">
        <f>IFERROR(__xludf.DUMMYFUNCTION("""COMPUTED_VALUE"""),"Клубника арбуз")</f>
        <v>Клубника арбуз</v>
      </c>
      <c r="D1354" s="18" t="str">
        <f>IFERROR(__xludf.DUMMYFUNCTION("""COMPUTED_VALUE"""),"Ежевика малина")</f>
        <v>Ежевика малина</v>
      </c>
      <c r="E1354" s="18" t="str">
        <f>IFERROR(__xludf.DUMMYFUNCTION("""COMPUTED_VALUE"""),"Голубая малина виноград")</f>
        <v>Голубая малина виноград</v>
      </c>
      <c r="F1354" s="18" t="str">
        <f>IFERROR(__xludf.DUMMYFUNCTION("""COMPUTED_VALUE"""),"Вишня яблоко")</f>
        <v>Вишня яблоко</v>
      </c>
      <c r="G1354" s="18" t="str">
        <f>IFERROR(__xludf.DUMMYFUNCTION("""COMPUTED_VALUE"""),"Виноград лёд")</f>
        <v>Виноград лёд</v>
      </c>
      <c r="H1354" s="18" t="str">
        <f>IFERROR(__xludf.DUMMYFUNCTION("""COMPUTED_VALUE"""),"Бабл гам")</f>
        <v>Бабл гам</v>
      </c>
      <c r="I1354" s="18" t="str">
        <f>IFERROR(__xludf.DUMMYFUNCTION("""COMPUTED_VALUE"""),"Энергетик лайм")</f>
        <v>Энергетик лайм</v>
      </c>
      <c r="J1354" s="18" t="str">
        <f>IFERROR(__xludf.DUMMYFUNCTION("""COMPUTED_VALUE"""),"Черника смородина айс")</f>
        <v>Черника смородина айс</v>
      </c>
      <c r="K1354" s="18" t="str">
        <f>IFERROR(__xludf.DUMMYFUNCTION("""COMPUTED_VALUE"""),"Мохито клубничный лёд")</f>
        <v>Мохито клубничный лёд</v>
      </c>
      <c r="L1354" s="18" t="str">
        <f>IFERROR(__xludf.DUMMYFUNCTION("""COMPUTED_VALUE"""),"Черная вишня лёд")</f>
        <v>Черная вишня лёд</v>
      </c>
      <c r="M1354" s="18" t="str">
        <f>IFERROR(__xludf.DUMMYFUNCTION("""COMPUTED_VALUE"""),"Ананас кокос лёд")</f>
        <v>Ананас кокос лёд</v>
      </c>
      <c r="N1354" s="18" t="str">
        <f>IFERROR(__xludf.DUMMYFUNCTION("""COMPUTED_VALUE"""),"Киви лёд")</f>
        <v>Киви лёд</v>
      </c>
      <c r="O1354" s="18" t="str">
        <f>IFERROR(__xludf.DUMMYFUNCTION("""COMPUTED_VALUE"""),"Кислая клюква лёд")</f>
        <v>Кислая клюква лёд</v>
      </c>
      <c r="P1354" s="18" t="str">
        <f>IFERROR(__xludf.DUMMYFUNCTION("""COMPUTED_VALUE"""),"Кислый скитлс лёд")</f>
        <v>Кислый скитлс лёд</v>
      </c>
      <c r="Q1354" s="18" t="str">
        <f>IFERROR(__xludf.DUMMYFUNCTION("""COMPUTED_VALUE"""),"Клубника черника лёд")</f>
        <v>Клубника черника лёд</v>
      </c>
      <c r="R1354" s="18" t="str">
        <f>IFERROR(__xludf.DUMMYFUNCTION("""COMPUTED_VALUE"""),"Малина смородина лёд")</f>
        <v>Малина смородина лёд</v>
      </c>
      <c r="S1354" s="18" t="str">
        <f>IFERROR(__xludf.DUMMYFUNCTION("""COMPUTED_VALUE"""),"Манго лёд")</f>
        <v>Манго лёд</v>
      </c>
      <c r="T1354" s="18" t="str">
        <f>IFERROR(__xludf.DUMMYFUNCTION("""COMPUTED_VALUE"""),"Малина вишня лёд")</f>
        <v>Малина вишня лёд</v>
      </c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  <c r="AV1354" s="18"/>
      <c r="AW1354" s="18"/>
      <c r="AX1354" s="18"/>
    </row>
    <row r="135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  <c r="AV1355" s="18"/>
      <c r="AW1355" s="18"/>
      <c r="AX1355" s="18"/>
    </row>
    <row r="1356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</row>
    <row r="1357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  <c r="AV1357" s="18"/>
      <c r="AW1357" s="18"/>
      <c r="AX1357" s="18"/>
    </row>
    <row r="1358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  <c r="AV1358" s="18"/>
      <c r="AW1358" s="18"/>
      <c r="AX1358" s="18"/>
    </row>
    <row r="1359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  <c r="AV1359" s="18"/>
      <c r="AW1359" s="18"/>
      <c r="AX1359" s="18"/>
    </row>
    <row r="1360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</row>
    <row r="1361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</row>
    <row r="1362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</row>
    <row r="1363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  <c r="AV1363" s="18"/>
      <c r="AW1363" s="18"/>
      <c r="AX1363" s="18"/>
    </row>
    <row r="1364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  <c r="AV1364" s="18"/>
      <c r="AW1364" s="18"/>
      <c r="AX1364" s="18"/>
    </row>
    <row r="136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  <c r="AV1365" s="18"/>
      <c r="AW1365" s="18"/>
      <c r="AX1365" s="18"/>
    </row>
    <row r="1366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  <c r="AV1366" s="18"/>
      <c r="AW1366" s="18"/>
      <c r="AX1366" s="18"/>
    </row>
    <row r="1367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  <c r="AV1367" s="18"/>
      <c r="AW1367" s="18"/>
      <c r="AX1367" s="18"/>
    </row>
    <row r="1368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</row>
    <row r="1369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</row>
    <row r="1370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  <c r="AV1370" s="18"/>
      <c r="AW1370" s="18"/>
      <c r="AX1370" s="18"/>
    </row>
    <row r="1371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</row>
    <row r="1372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</row>
    <row r="1373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</row>
    <row r="1374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</row>
    <row r="137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  <c r="AV1375" s="18"/>
      <c r="AW1375" s="18"/>
      <c r="AX1375" s="18"/>
    </row>
    <row r="1376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  <c r="AV1376" s="18"/>
      <c r="AW1376" s="18"/>
      <c r="AX1376" s="18"/>
    </row>
    <row r="1377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  <c r="AV1377" s="18"/>
      <c r="AW1377" s="18"/>
      <c r="AX1377" s="18"/>
    </row>
    <row r="1378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  <c r="AV1378" s="18"/>
      <c r="AW1378" s="18"/>
      <c r="AX1378" s="18"/>
    </row>
    <row r="1379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  <c r="AV1379" s="18"/>
      <c r="AW1379" s="18"/>
      <c r="AX1379" s="18"/>
    </row>
    <row r="1380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</row>
    <row r="138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  <c r="AV1381" s="18"/>
      <c r="AW1381" s="18"/>
      <c r="AX1381" s="18"/>
    </row>
    <row r="1382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  <c r="AV1382" s="18"/>
      <c r="AW1382" s="18"/>
      <c r="AX1382" s="18"/>
    </row>
    <row r="1383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  <c r="AV1383" s="18"/>
      <c r="AW1383" s="18"/>
      <c r="AX1383" s="18"/>
    </row>
    <row r="1384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  <c r="AV1384" s="18"/>
      <c r="AW1384" s="18"/>
      <c r="AX1384" s="18"/>
    </row>
    <row r="138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  <c r="AV1385" s="18"/>
      <c r="AW1385" s="18"/>
      <c r="AX1385" s="18"/>
    </row>
    <row r="1386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</row>
    <row r="1387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  <c r="AV1387" s="18"/>
      <c r="AW1387" s="18"/>
      <c r="AX1387" s="18"/>
    </row>
    <row r="1388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  <c r="AV1388" s="18"/>
      <c r="AW1388" s="18"/>
      <c r="AX1388" s="18"/>
    </row>
    <row r="1389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</row>
    <row r="1390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  <c r="AV1390" s="18"/>
      <c r="AW1390" s="18"/>
      <c r="AX1390" s="18"/>
    </row>
    <row r="1391">
      <c r="A1391" s="18" t="str">
        <f>IFERROR(__xludf.DUMMYFUNCTION("""COMPUTED_VALUE"""),"Ананас киви")</f>
        <v>Ананас киви</v>
      </c>
      <c r="B1391" s="18" t="str">
        <f>IFERROR(__xludf.DUMMYFUNCTION("""COMPUTED_VALUE"""),"Арбузный смузи")</f>
        <v>Арбузный смузи</v>
      </c>
      <c r="C1391" s="18" t="str">
        <f>IFERROR(__xludf.DUMMYFUNCTION("""COMPUTED_VALUE"""),"Виноградная фанта")</f>
        <v>Виноградная фанта</v>
      </c>
      <c r="D1391" s="18" t="str">
        <f>IFERROR(__xludf.DUMMYFUNCTION("""COMPUTED_VALUE"""),"Вишневый морс")</f>
        <v>Вишневый морс</v>
      </c>
      <c r="E1391" s="18" t="str">
        <f>IFERROR(__xludf.DUMMYFUNCTION("""COMPUTED_VALUE"""),"Гранатовый мармелад")</f>
        <v>Гранатовый мармелад</v>
      </c>
      <c r="F1391" s="18" t="str">
        <f>IFERROR(__xludf.DUMMYFUNCTION("""COMPUTED_VALUE"""),"Грейпфрут киви")</f>
        <v>Грейпфрут киви</v>
      </c>
      <c r="G1391" s="18" t="str">
        <f>IFERROR(__xludf.DUMMYFUNCTION("""COMPUTED_VALUE"""),"Ежевика мята")</f>
        <v>Ежевика мята</v>
      </c>
      <c r="H1391" s="18" t="str">
        <f>IFERROR(__xludf.DUMMYFUNCTION("""COMPUTED_VALUE"""),"Киви манго")</f>
        <v>Киви манго</v>
      </c>
      <c r="I1391" s="18" t="str">
        <f>IFERROR(__xludf.DUMMYFUNCTION("""COMPUTED_VALUE"""),"Клубника манго")</f>
        <v>Клубника манго</v>
      </c>
      <c r="J1391" s="18" t="str">
        <f>IFERROR(__xludf.DUMMYFUNCTION("""COMPUTED_VALUE"""),"черника грейфрут ")</f>
        <v>черника грейфрут </v>
      </c>
      <c r="K1391" s="18" t="str">
        <f>IFERROR(__xludf.DUMMYFUNCTION("""COMPUTED_VALUE"""),"Малина лайм")</f>
        <v>Малина лайм</v>
      </c>
      <c r="L1391" s="18" t="str">
        <f>IFERROR(__xludf.DUMMYFUNCTION("""COMPUTED_VALUE"""),"Манго арбуз ")</f>
        <v>Манго арбуз </v>
      </c>
      <c r="M1391" s="18" t="str">
        <f>IFERROR(__xludf.DUMMYFUNCTION("""COMPUTED_VALUE"""),"Малиновый чай с жасмином")</f>
        <v>Малиновый чай с жасмином</v>
      </c>
      <c r="N1391" s="18" t="str">
        <f>IFERROR(__xludf.DUMMYFUNCTION("""COMPUTED_VALUE"""),"малина  апельсин ")</f>
        <v>малина  апельсин </v>
      </c>
      <c r="O1391" s="18" t="str">
        <f>IFERROR(__xludf.DUMMYFUNCTION("""COMPUTED_VALUE"""),"Манго апельсин")</f>
        <v>Манго апельсин</v>
      </c>
      <c r="P1391" s="18" t="str">
        <f>IFERROR(__xludf.DUMMYFUNCTION("""COMPUTED_VALUE"""),"Ред булл")</f>
        <v>Ред булл</v>
      </c>
      <c r="Q1391" s="18" t="str">
        <f>IFERROR(__xludf.DUMMYFUNCTION("""COMPUTED_VALUE"""),"Спрайт")</f>
        <v>Спрайт</v>
      </c>
      <c r="R1391" s="18" t="str">
        <f>IFERROR(__xludf.DUMMYFUNCTION("""COMPUTED_VALUE"""),"ананас клюква ")</f>
        <v>ананас клюква </v>
      </c>
      <c r="S1391" s="18" t="str">
        <f>IFERROR(__xludf.DUMMYFUNCTION("""COMPUTED_VALUE"""),"Тархун")</f>
        <v>Тархун</v>
      </c>
      <c r="T1391" s="18" t="str">
        <f>IFERROR(__xludf.DUMMYFUNCTION("""COMPUTED_VALUE"""),"алоэ Виноград ")</f>
        <v>алоэ Виноград </v>
      </c>
      <c r="U1391" s="18" t="str">
        <f>IFERROR(__xludf.DUMMYFUNCTION("""COMPUTED_VALUE"""),"Фруктовая жвачка")</f>
        <v>Фруктовая жвачка</v>
      </c>
      <c r="V1391" s="18" t="str">
        <f>IFERROR(__xludf.DUMMYFUNCTION("""COMPUTED_VALUE"""),"Холодная кола")</f>
        <v>Холодная кола</v>
      </c>
      <c r="W1391" s="18" t="str">
        <f>IFERROR(__xludf.DUMMYFUNCTION("""COMPUTED_VALUE"""),"Черная смородина клюква")</f>
        <v>Черная смородина клюква</v>
      </c>
      <c r="X1391" s="18" t="str">
        <f>IFERROR(__xludf.DUMMYFUNCTION("""COMPUTED_VALUE"""),"Черника арбуз")</f>
        <v>Черника арбуз</v>
      </c>
      <c r="Y1391" s="18" t="str">
        <f>IFERROR(__xludf.DUMMYFUNCTION("""COMPUTED_VALUE"""),"Яблоко черника")</f>
        <v>Яблоко черника</v>
      </c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</row>
    <row r="1392">
      <c r="A1392" s="18" t="str">
        <f>IFERROR(__xludf.DUMMYFUNCTION("""COMPUTED_VALUE"""),"Арбуз Малина ")</f>
        <v>Арбуз Малина </v>
      </c>
      <c r="B1392" s="18" t="str">
        <f>IFERROR(__xludf.DUMMYFUNCTION("""COMPUTED_VALUE"""),"Банан Кокос ")</f>
        <v>Банан Кокос </v>
      </c>
      <c r="C1392" s="18" t="str">
        <f>IFERROR(__xludf.DUMMYFUNCTION("""COMPUTED_VALUE"""),"Барбарисовый Энергетик ")</f>
        <v>Барбарисовый Энергетик </v>
      </c>
      <c r="D1392" s="18" t="str">
        <f>IFERROR(__xludf.DUMMYFUNCTION("""COMPUTED_VALUE"""),"Виноградный Энергетик")</f>
        <v>Виноградный Энергетик</v>
      </c>
      <c r="E1392" s="18" t="str">
        <f>IFERROR(__xludf.DUMMYFUNCTION("""COMPUTED_VALUE"""),"Гранат Клубника ")</f>
        <v>Гранат Клубника </v>
      </c>
      <c r="F1392" s="18" t="str">
        <f>IFERROR(__xludf.DUMMYFUNCTION("""COMPUTED_VALUE"""),"Гранат Смородина ")</f>
        <v>Гранат Смородина </v>
      </c>
      <c r="G1392" s="18" t="str">
        <f>IFERROR(__xludf.DUMMYFUNCTION("""COMPUTED_VALUE"""),"Грейпфрутовый Швепс ")</f>
        <v>Грейпфрутовый Швепс </v>
      </c>
      <c r="H1392" s="18" t="str">
        <f>IFERROR(__xludf.DUMMYFUNCTION("""COMPUTED_VALUE"""),"Земляника Драгонфрут ")</f>
        <v>Земляника Драгонфрут </v>
      </c>
      <c r="I1392" s="18" t="str">
        <f>IFERROR(__xludf.DUMMYFUNCTION("""COMPUTED_VALUE"""),"Киви Личи ")</f>
        <v>Киви Личи </v>
      </c>
      <c r="J1392" s="18" t="str">
        <f>IFERROR(__xludf.DUMMYFUNCTION("""COMPUTED_VALUE"""),"Киви Маракуйя Гуава ")</f>
        <v>Киви Маракуйя Гуава </v>
      </c>
      <c r="K1392" s="18" t="str">
        <f>IFERROR(__xludf.DUMMYFUNCTION("""COMPUTED_VALUE"""),"Клубника Банан ")</f>
        <v>Клубника Банан </v>
      </c>
      <c r="L1392" s="18" t="str">
        <f>IFERROR(__xludf.DUMMYFUNCTION("""COMPUTED_VALUE"""),"Клубника Вишня ")</f>
        <v>Клубника Вишня </v>
      </c>
      <c r="M1392" s="18" t="str">
        <f>IFERROR(__xludf.DUMMYFUNCTION("""COMPUTED_VALUE"""),"Клубника Земляника ")</f>
        <v>Клубника Земляника </v>
      </c>
      <c r="N1392" s="18" t="str">
        <f>IFERROR(__xludf.DUMMYFUNCTION("""COMPUTED_VALUE"""),"Клубничный Мохито ")</f>
        <v>Клубничный Мохито </v>
      </c>
      <c r="O1392" s="18" t="str">
        <f>IFERROR(__xludf.DUMMYFUNCTION("""COMPUTED_VALUE"""),"Манго Грейпфрут ")</f>
        <v>Манго Грейпфрут </v>
      </c>
      <c r="P1392" s="18" t="str">
        <f>IFERROR(__xludf.DUMMYFUNCTION("""COMPUTED_VALUE"""),"Манго Персик Личи ")</f>
        <v>Манго Персик Личи </v>
      </c>
      <c r="Q1392" s="18" t="str">
        <f>IFERROR(__xludf.DUMMYFUNCTION("""COMPUTED_VALUE"""),"Персик Бабл Гам ")</f>
        <v>Персик Бабл Гам </v>
      </c>
      <c r="R1392" s="18" t="str">
        <f>IFERROR(__xludf.DUMMYFUNCTION("""COMPUTED_VALUE"""),"Садовые Ягоды ")</f>
        <v>Садовые Ягоды </v>
      </c>
      <c r="S1392" s="18" t="str">
        <f>IFERROR(__xludf.DUMMYFUNCTION("""COMPUTED_VALUE"""),"Скитлс Лимон Лайм 2")</f>
        <v>Скитлс Лимон Лайм 2</v>
      </c>
      <c r="T1392" s="18" t="str">
        <f>IFERROR(__xludf.DUMMYFUNCTION("""COMPUTED_VALUE"""),"Смородина Мармелад 1")</f>
        <v>Смородина Мармелад 1</v>
      </c>
      <c r="U1392" s="18" t="str">
        <f>IFERROR(__xludf.DUMMYFUNCTION("""COMPUTED_VALUE"""),"Темная Вишня 1")</f>
        <v>Темная Вишня 1</v>
      </c>
      <c r="V1392" s="18" t="str">
        <f>IFERROR(__xludf.DUMMYFUNCTION("""COMPUTED_VALUE"""),"Фруктовые Пластинки 1")</f>
        <v>Фруктовые Пластинки 1</v>
      </c>
      <c r="W1392" s="18" t="str">
        <f>IFERROR(__xludf.DUMMYFUNCTION("""COMPUTED_VALUE"""),"Черника Ежевика 1")</f>
        <v>Черника Ежевика 1</v>
      </c>
      <c r="X1392" s="18" t="str">
        <f>IFERROR(__xludf.DUMMYFUNCTION("""COMPUTED_VALUE"""),"Черника Малина 1")</f>
        <v>Черника Малина 1</v>
      </c>
      <c r="Y1392" s="18" t="str">
        <f>IFERROR(__xludf.DUMMYFUNCTION("""COMPUTED_VALUE"""),"Черника Мята 2")</f>
        <v>Черника Мята 2</v>
      </c>
      <c r="Z1392" s="18" t="str">
        <f>IFERROR(__xludf.DUMMYFUNCTION("""COMPUTED_VALUE"""),"Яблоко Виноград 2")</f>
        <v>Яблоко Виноград 2</v>
      </c>
      <c r="AA1392" s="18" t="str">
        <f>IFERROR(__xludf.DUMMYFUNCTION("""COMPUTED_VALUE"""),"Яблоко Малина 4")</f>
        <v>Яблоко Малина 4</v>
      </c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</row>
    <row r="1393">
      <c r="A1393" s="18" t="str">
        <f>IFERROR(__xludf.DUMMYFUNCTION("""COMPUTED_VALUE"""),"Арбуз Малина ")</f>
        <v>Арбуз Малина </v>
      </c>
      <c r="B1393" s="18" t="str">
        <f>IFERROR(__xludf.DUMMYFUNCTION("""COMPUTED_VALUE"""),"Банан Кокос ")</f>
        <v>Банан Кокос </v>
      </c>
      <c r="C1393" s="18" t="str">
        <f>IFERROR(__xludf.DUMMYFUNCTION("""COMPUTED_VALUE"""),"Барбарисовый Энергетик ")</f>
        <v>Барбарисовый Энергетик </v>
      </c>
      <c r="D1393" s="18" t="str">
        <f>IFERROR(__xludf.DUMMYFUNCTION("""COMPUTED_VALUE"""),"Виноградный Энергетик")</f>
        <v>Виноградный Энергетик</v>
      </c>
      <c r="E1393" s="18" t="str">
        <f>IFERROR(__xludf.DUMMYFUNCTION("""COMPUTED_VALUE"""),"Гранат Клубника ")</f>
        <v>Гранат Клубника </v>
      </c>
      <c r="F1393" s="18" t="str">
        <f>IFERROR(__xludf.DUMMYFUNCTION("""COMPUTED_VALUE"""),"Гранат Смородина ")</f>
        <v>Гранат Смородина </v>
      </c>
      <c r="G1393" s="18" t="str">
        <f>IFERROR(__xludf.DUMMYFUNCTION("""COMPUTED_VALUE"""),"Грейпфрутовый Швепс ")</f>
        <v>Грейпфрутовый Швепс </v>
      </c>
      <c r="H1393" s="18" t="str">
        <f>IFERROR(__xludf.DUMMYFUNCTION("""COMPUTED_VALUE"""),"Земляника Драгонфрут ")</f>
        <v>Земляника Драгонфрут </v>
      </c>
      <c r="I1393" s="18" t="str">
        <f>IFERROR(__xludf.DUMMYFUNCTION("""COMPUTED_VALUE"""),"Киви Личи ")</f>
        <v>Киви Личи </v>
      </c>
      <c r="J1393" s="18" t="str">
        <f>IFERROR(__xludf.DUMMYFUNCTION("""COMPUTED_VALUE"""),"Киви Маракуйя Гуава ")</f>
        <v>Киви Маракуйя Гуава </v>
      </c>
      <c r="K1393" s="18" t="str">
        <f>IFERROR(__xludf.DUMMYFUNCTION("""COMPUTED_VALUE"""),"Клубника Банан ")</f>
        <v>Клубника Банан </v>
      </c>
      <c r="L1393" s="18" t="str">
        <f>IFERROR(__xludf.DUMMYFUNCTION("""COMPUTED_VALUE"""),"Клубника Вишня ")</f>
        <v>Клубника Вишня </v>
      </c>
      <c r="M1393" s="18" t="str">
        <f>IFERROR(__xludf.DUMMYFUNCTION("""COMPUTED_VALUE"""),"Клубника Земляника ")</f>
        <v>Клубника Земляника </v>
      </c>
      <c r="N1393" s="18" t="str">
        <f>IFERROR(__xludf.DUMMYFUNCTION("""COMPUTED_VALUE"""),"Клубничный Мохито ")</f>
        <v>Клубничный Мохито </v>
      </c>
      <c r="O1393" s="18" t="str">
        <f>IFERROR(__xludf.DUMMYFUNCTION("""COMPUTED_VALUE"""),"Манго Грейпфрут ")</f>
        <v>Манго Грейпфрут </v>
      </c>
      <c r="P1393" s="18" t="str">
        <f>IFERROR(__xludf.DUMMYFUNCTION("""COMPUTED_VALUE"""),"Манго Персик Личи ")</f>
        <v>Манго Персик Личи </v>
      </c>
      <c r="Q1393" s="18" t="str">
        <f>IFERROR(__xludf.DUMMYFUNCTION("""COMPUTED_VALUE"""),"Персик Бабл Гам ")</f>
        <v>Персик Бабл Гам </v>
      </c>
      <c r="R1393" s="18" t="str">
        <f>IFERROR(__xludf.DUMMYFUNCTION("""COMPUTED_VALUE"""),"Садовые Ягоды ")</f>
        <v>Садовые Ягоды </v>
      </c>
      <c r="S1393" s="18" t="str">
        <f>IFERROR(__xludf.DUMMYFUNCTION("""COMPUTED_VALUE"""),"Скитлс Лимон Лайм 2")</f>
        <v>Скитлс Лимон Лайм 2</v>
      </c>
      <c r="T1393" s="18" t="str">
        <f>IFERROR(__xludf.DUMMYFUNCTION("""COMPUTED_VALUE"""),"Смородина Мармелад 1")</f>
        <v>Смородина Мармелад 1</v>
      </c>
      <c r="U1393" s="18" t="str">
        <f>IFERROR(__xludf.DUMMYFUNCTION("""COMPUTED_VALUE"""),"Темная Вишня 1")</f>
        <v>Темная Вишня 1</v>
      </c>
      <c r="V1393" s="18" t="str">
        <f>IFERROR(__xludf.DUMMYFUNCTION("""COMPUTED_VALUE"""),"Фруктовые Пластинки 1")</f>
        <v>Фруктовые Пластинки 1</v>
      </c>
      <c r="W1393" s="18" t="str">
        <f>IFERROR(__xludf.DUMMYFUNCTION("""COMPUTED_VALUE"""),"Черника Ежевика 1")</f>
        <v>Черника Ежевика 1</v>
      </c>
      <c r="X1393" s="18" t="str">
        <f>IFERROR(__xludf.DUMMYFUNCTION("""COMPUTED_VALUE"""),"Черника Малина 1")</f>
        <v>Черника Малина 1</v>
      </c>
      <c r="Y1393" s="18" t="str">
        <f>IFERROR(__xludf.DUMMYFUNCTION("""COMPUTED_VALUE"""),"Черника Мята 2")</f>
        <v>Черника Мята 2</v>
      </c>
      <c r="Z1393" s="18" t="str">
        <f>IFERROR(__xludf.DUMMYFUNCTION("""COMPUTED_VALUE"""),"Яблоко Виноград 2")</f>
        <v>Яблоко Виноград 2</v>
      </c>
      <c r="AA1393" s="18" t="str">
        <f>IFERROR(__xludf.DUMMYFUNCTION("""COMPUTED_VALUE"""),"Яблоко Малина 4")</f>
        <v>Яблоко Малина 4</v>
      </c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</row>
    <row r="1394">
      <c r="A1394" s="18" t="str">
        <f>IFERROR(__xludf.DUMMYFUNCTION("""COMPUTED_VALUE"""),"Малина вишня лёд")</f>
        <v>Малина вишня лёд</v>
      </c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</row>
    <row r="1395">
      <c r="A1395" s="18" t="str">
        <f>IFERROR(__xludf.DUMMYFUNCTION("""COMPUTED_VALUE"""),"0.4")</f>
        <v>0.4</v>
      </c>
      <c r="B1395" s="18" t="str">
        <f>IFERROR(__xludf.DUMMYFUNCTION("""COMPUTED_VALUE"""),"0.6")</f>
        <v>0.6</v>
      </c>
      <c r="C1395" s="18" t="str">
        <f>IFERROR(__xludf.DUMMYFUNCTION("""COMPUTED_VALUE"""),"0.7")</f>
        <v>0.7</v>
      </c>
      <c r="D1395" s="18" t="str">
        <f>IFERROR(__xludf.DUMMYFUNCTION("""COMPUTED_VALUE"""),"0.8")</f>
        <v>0.8</v>
      </c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</row>
    <row r="1396">
      <c r="A1396" s="18" t="str">
        <f>IFERROR(__xludf.DUMMYFUNCTION("""COMPUTED_VALUE"""),"кислая земляника")</f>
        <v>кислая земляника</v>
      </c>
      <c r="B1396" s="18" t="str">
        <f>IFERROR(__xludf.DUMMYFUNCTION("""COMPUTED_VALUE"""),"кислая фанта с черникой")</f>
        <v>кислая фанта с черникой</v>
      </c>
      <c r="C1396" s="18" t="str">
        <f>IFERROR(__xludf.DUMMYFUNCTION("""COMPUTED_VALUE"""),"кислое харибо с колой и черешней")</f>
        <v>кислое харибо с колой и черешней</v>
      </c>
      <c r="D1396" s="18" t="str">
        <f>IFERROR(__xludf.DUMMYFUNCTION("""COMPUTED_VALUE"""),"кислое яблочно клубничная шипучка")</f>
        <v>кислое яблочно клубничная шипучка</v>
      </c>
      <c r="E1396" s="18" t="str">
        <f>IFERROR(__xludf.DUMMYFUNCTION("""COMPUTED_VALUE"""),"кислые желатинки маракуйя ананас")</f>
        <v>кислые желатинки маракуйя ананас</v>
      </c>
      <c r="F1396" s="18" t="str">
        <f>IFERROR(__xludf.DUMMYFUNCTION("""COMPUTED_VALUE"""),"кислые ленточки маракуя манго")</f>
        <v>кислые ленточки маракуя манго</v>
      </c>
      <c r="G1396" s="18" t="str">
        <f>IFERROR(__xludf.DUMMYFUNCTION("""COMPUTED_VALUE"""),"кислые мармеладные ягоды")</f>
        <v>кислые мармеладные ягоды</v>
      </c>
      <c r="H1396" s="18" t="str">
        <f>IFERROR(__xludf.DUMMYFUNCTION("""COMPUTED_VALUE"""),"кислый виноград лайм")</f>
        <v>кислый виноград лайм</v>
      </c>
      <c r="I1396" s="18" t="str">
        <f>IFERROR(__xludf.DUMMYFUNCTION("""COMPUTED_VALUE"""),"кислый грейпфрут с вишней")</f>
        <v>кислый грейпфрут с вишней</v>
      </c>
      <c r="J1396" s="18" t="str">
        <f>IFERROR(__xludf.DUMMYFUNCTION("""COMPUTED_VALUE"""),"кислый леденец виноград киви яблоко")</f>
        <v>кислый леденец виноград киви яблоко</v>
      </c>
      <c r="K1396" s="18" t="str">
        <f>IFERROR(__xludf.DUMMYFUNCTION("""COMPUTED_VALUE"""),"кислый лимонад арбуз лайм малина")</f>
        <v>кислый лимонад арбуз лайм малина</v>
      </c>
      <c r="L1396" s="18" t="str">
        <f>IFERROR(__xludf.DUMMYFUNCTION("""COMPUTED_VALUE"""),"кислый персик клубника")</f>
        <v>кислый персик клубника</v>
      </c>
      <c r="M1396" s="18" t="str">
        <f>IFERROR(__xludf.DUMMYFUNCTION("""COMPUTED_VALUE"""),"кислый яблочно лимонные колечки")</f>
        <v>кислый яблочно лимонные колечки</v>
      </c>
      <c r="N1396" s="18" t="str">
        <f>IFERROR(__xludf.DUMMYFUNCTION("""COMPUTED_VALUE"""),"фанта апельсин с кислой малиной")</f>
        <v>фанта апельсин с кислой малиной</v>
      </c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  <c r="AV1396" s="18"/>
      <c r="AW1396" s="18"/>
      <c r="AX1396" s="18"/>
    </row>
    <row r="1397">
      <c r="A1397" s="18" t="str">
        <f>IFERROR(__xludf.DUMMYFUNCTION("""COMPUTED_VALUE"""),"Экзотический микс")</f>
        <v>Экзотический микс</v>
      </c>
      <c r="B1397" s="18" t="str">
        <f>IFERROR(__xludf.DUMMYFUNCTION("""COMPUTED_VALUE"""),"Энергетик")</f>
        <v>Энергетик</v>
      </c>
      <c r="C1397" s="18" t="str">
        <f>IFERROR(__xludf.DUMMYFUNCTION("""COMPUTED_VALUE"""),"Виноградный чупа-чупс")</f>
        <v>Виноградный чупа-чупс</v>
      </c>
      <c r="D1397" s="18" t="str">
        <f>IFERROR(__xludf.DUMMYFUNCTION("""COMPUTED_VALUE"""),"Кислая лесная клюква")</f>
        <v>Кислая лесная клюква</v>
      </c>
      <c r="E1397" s="18" t="str">
        <f>IFERROR(__xludf.DUMMYFUNCTION("""COMPUTED_VALUE"""),"Смородина персик")</f>
        <v>Смородина персик</v>
      </c>
      <c r="F1397" s="18" t="str">
        <f>IFERROR(__xludf.DUMMYFUNCTION("""COMPUTED_VALUE"""),"Спелый киви кисло сладкий")</f>
        <v>Спелый киви кисло сладкий</v>
      </c>
      <c r="G1397" s="18" t="str">
        <f>IFERROR(__xludf.DUMMYFUNCTION("""COMPUTED_VALUE"""),"Кислые черви в вишневом сиропе")</f>
        <v>Кислые черви в вишневом сиропе</v>
      </c>
      <c r="H1397" s="18" t="str">
        <f>IFERROR(__xludf.DUMMYFUNCTION("""COMPUTED_VALUE"""),"Грушевый лимонад")</f>
        <v>Грушевый лимонад</v>
      </c>
      <c r="I1397" s="18" t="str">
        <f>IFERROR(__xludf.DUMMYFUNCTION("""COMPUTED_VALUE"""),"Лимонад с сладкой малиной")</f>
        <v>Лимонад с сладкой малиной</v>
      </c>
      <c r="J1397" s="18" t="str">
        <f>IFERROR(__xludf.DUMMYFUNCTION("""COMPUTED_VALUE"""),"Ананасовая кислинка")</f>
        <v>Ананасовая кислинка</v>
      </c>
      <c r="K1397" s="18" t="str">
        <f>IFERROR(__xludf.DUMMYFUNCTION("""COMPUTED_VALUE"""),"Мармеладные мишки")</f>
        <v>Мармеладные мишки</v>
      </c>
      <c r="L1397" s="18" t="str">
        <f>IFERROR(__xludf.DUMMYFUNCTION("""COMPUTED_VALUE"""),"Мандариновый сок с цедрой")</f>
        <v>Мандариновый сок с цедрой</v>
      </c>
      <c r="M1397" s="18" t="str">
        <f>IFERROR(__xludf.DUMMYFUNCTION("""COMPUTED_VALUE"""),"Кисло-сладкое ягодное драже")</f>
        <v>Кисло-сладкое ягодное драже</v>
      </c>
      <c r="N1397" s="18" t="str">
        <f>IFERROR(__xludf.DUMMYFUNCTION("""COMPUTED_VALUE"""),"Классическая фанта")</f>
        <v>Классическая фанта</v>
      </c>
      <c r="O1397" s="18" t="str">
        <f>IFERROR(__xludf.DUMMYFUNCTION("""COMPUTED_VALUE"""),"Сладкие барбарисоввые конфеты")</f>
        <v>Сладкие барбарисоввые конфеты</v>
      </c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  <c r="AV1397" s="18"/>
      <c r="AW1397" s="18"/>
      <c r="AX1397" s="18"/>
    </row>
    <row r="1398">
      <c r="A1398" s="18" t="str">
        <f>IFERROR(__xludf.DUMMYFUNCTION("""COMPUTED_VALUE"""),"0.4")</f>
        <v>0.4</v>
      </c>
      <c r="B1398" s="18" t="str">
        <f>IFERROR(__xludf.DUMMYFUNCTION("""COMPUTED_VALUE"""),"0.6")</f>
        <v>0.6</v>
      </c>
      <c r="C1398" s="18" t="str">
        <f>IFERROR(__xludf.DUMMYFUNCTION("""COMPUTED_VALUE"""),"0.7")</f>
        <v>0.7</v>
      </c>
      <c r="D1398" s="18" t="str">
        <f>IFERROR(__xludf.DUMMYFUNCTION("""COMPUTED_VALUE"""),"0.8")</f>
        <v>0.8</v>
      </c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</row>
    <row r="1399">
      <c r="A1399" s="18" t="str">
        <f>IFERROR(__xludf.DUMMYFUNCTION("""COMPUTED_VALUE"""),"Ягодный микс")</f>
        <v>Ягодный микс</v>
      </c>
      <c r="B1399" s="18" t="str">
        <f>IFERROR(__xludf.DUMMYFUNCTION("""COMPUTED_VALUE"""),"Энергетик малина")</f>
        <v>Энергетик малина</v>
      </c>
      <c r="C1399" s="18" t="str">
        <f>IFERROR(__xludf.DUMMYFUNCTION("""COMPUTED_VALUE"""),"Клубника арбуз")</f>
        <v>Клубника арбуз</v>
      </c>
      <c r="D1399" s="18" t="str">
        <f>IFERROR(__xludf.DUMMYFUNCTION("""COMPUTED_VALUE"""),"Ежевика малина")</f>
        <v>Ежевика малина</v>
      </c>
      <c r="E1399" s="18" t="str">
        <f>IFERROR(__xludf.DUMMYFUNCTION("""COMPUTED_VALUE"""),"Голубая малина виноград")</f>
        <v>Голубая малина виноград</v>
      </c>
      <c r="F1399" s="18" t="str">
        <f>IFERROR(__xludf.DUMMYFUNCTION("""COMPUTED_VALUE"""),"Вишня яблоко")</f>
        <v>Вишня яблоко</v>
      </c>
      <c r="G1399" s="18" t="str">
        <f>IFERROR(__xludf.DUMMYFUNCTION("""COMPUTED_VALUE"""),"Виноград лёд")</f>
        <v>Виноград лёд</v>
      </c>
      <c r="H1399" s="18" t="str">
        <f>IFERROR(__xludf.DUMMYFUNCTION("""COMPUTED_VALUE"""),"Бабл гам")</f>
        <v>Бабл гам</v>
      </c>
      <c r="I1399" s="18" t="str">
        <f>IFERROR(__xludf.DUMMYFUNCTION("""COMPUTED_VALUE"""),"Энергетик лайм")</f>
        <v>Энергетик лайм</v>
      </c>
      <c r="J1399" s="18" t="str">
        <f>IFERROR(__xludf.DUMMYFUNCTION("""COMPUTED_VALUE"""),"Черника смородина айс")</f>
        <v>Черника смородина айс</v>
      </c>
      <c r="K1399" s="18" t="str">
        <f>IFERROR(__xludf.DUMMYFUNCTION("""COMPUTED_VALUE"""),"Мохито клубничный лёд")</f>
        <v>Мохито клубничный лёд</v>
      </c>
      <c r="L1399" s="18" t="str">
        <f>IFERROR(__xludf.DUMMYFUNCTION("""COMPUTED_VALUE"""),"Черная вишня лёд")</f>
        <v>Черная вишня лёд</v>
      </c>
      <c r="M1399" s="18" t="str">
        <f>IFERROR(__xludf.DUMMYFUNCTION("""COMPUTED_VALUE"""),"Ананас кокос лёд")</f>
        <v>Ананас кокос лёд</v>
      </c>
      <c r="N1399" s="18" t="str">
        <f>IFERROR(__xludf.DUMMYFUNCTION("""COMPUTED_VALUE"""),"Киви лёд")</f>
        <v>Киви лёд</v>
      </c>
      <c r="O1399" s="18" t="str">
        <f>IFERROR(__xludf.DUMMYFUNCTION("""COMPUTED_VALUE"""),"Кислая клюква лёд")</f>
        <v>Кислая клюква лёд</v>
      </c>
      <c r="P1399" s="18" t="str">
        <f>IFERROR(__xludf.DUMMYFUNCTION("""COMPUTED_VALUE"""),"Кислый скитлс лёд")</f>
        <v>Кислый скитлс лёд</v>
      </c>
      <c r="Q1399" s="18" t="str">
        <f>IFERROR(__xludf.DUMMYFUNCTION("""COMPUTED_VALUE"""),"Клубника черника лёд")</f>
        <v>Клубника черника лёд</v>
      </c>
      <c r="R1399" s="18" t="str">
        <f>IFERROR(__xludf.DUMMYFUNCTION("""COMPUTED_VALUE"""),"Малина смородина лёд")</f>
        <v>Малина смородина лёд</v>
      </c>
      <c r="S1399" s="18" t="str">
        <f>IFERROR(__xludf.DUMMYFUNCTION("""COMPUTED_VALUE"""),"Манго лёд")</f>
        <v>Манго лёд</v>
      </c>
      <c r="T1399" s="18" t="str">
        <f>IFERROR(__xludf.DUMMYFUNCTION("""COMPUTED_VALUE"""),"Малина вишня лёд")</f>
        <v>Малина вишня лёд</v>
      </c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</row>
    <row r="1400">
      <c r="A1400" s="18" t="str">
        <f>IFERROR(__xludf.DUMMYFUNCTION("""COMPUTED_VALUE"""),"Маракуйя с тропическими нотками")</f>
        <v>Маракуйя с тропическими нотками</v>
      </c>
      <c r="B1400" s="18" t="str">
        <f>IFERROR(__xludf.DUMMYFUNCTION("""COMPUTED_VALUE"""),"Арбузный милкшейк")</f>
        <v>Арбузный милкшейк</v>
      </c>
      <c r="C1400" s="18" t="str">
        <f>IFERROR(__xludf.DUMMYFUNCTION("""COMPUTED_VALUE"""),"Конфеты со вкусом винограда")</f>
        <v>Конфеты со вкусом винограда</v>
      </c>
      <c r="D1400" s="18" t="str">
        <f>IFERROR(__xludf.DUMMYFUNCTION("""COMPUTED_VALUE"""),"Манго с апельсином и послевкусием гуавы")</f>
        <v>Манго с апельсином и послевкусием гуавы</v>
      </c>
      <c r="E1400" s="18" t="str">
        <f>IFERROR(__xludf.DUMMYFUNCTION("""COMPUTED_VALUE"""),"Холодное сочетание мяты и конфет холс")</f>
        <v>Холодное сочетание мяты и конфет холс</v>
      </c>
      <c r="F1400" s="18" t="str">
        <f>IFERROR(__xludf.DUMMYFUNCTION("""COMPUTED_VALUE"""),"Яблочные мармеладные червячки")</f>
        <v>Яблочные мармеладные червячки</v>
      </c>
      <c r="G140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400" s="18" t="str">
        <f>IFERROR(__xludf.DUMMYFUNCTION("""COMPUTED_VALUE"""),"Лимон лайм")</f>
        <v>Лимон лайм</v>
      </c>
      <c r="I1400" s="18" t="str">
        <f>IFERROR(__xludf.DUMMYFUNCTION("""COMPUTED_VALUE"""),"Классика энергетика с кислой малиной")</f>
        <v>Классика энергетика с кислой малиной</v>
      </c>
      <c r="J1400" s="18" t="str">
        <f>IFERROR(__xludf.DUMMYFUNCTION("""COMPUTED_VALUE"""),"Зеленое манго и смородина")</f>
        <v>Зеленое манго и смородина</v>
      </c>
      <c r="K1400" s="18" t="str">
        <f>IFERROR(__xludf.DUMMYFUNCTION("""COMPUTED_VALUE"""),"Дуэт лемонграсса и сладкой малины")</f>
        <v>Дуэт лемонграсса и сладкой малины</v>
      </c>
      <c r="L1400" s="18" t="str">
        <f>IFERROR(__xludf.DUMMYFUNCTION("""COMPUTED_VALUE"""),"Сладкий мармелад из черной смородины")</f>
        <v>Сладкий мармелад из черной смородины</v>
      </c>
      <c r="M1400" s="18" t="str">
        <f>IFERROR(__xludf.DUMMYFUNCTION("""COMPUTED_VALUE"""),"Вишня кола")</f>
        <v>Вишня кола</v>
      </c>
      <c r="N1400" s="18" t="str">
        <f>IFERROR(__xludf.DUMMYFUNCTION("""COMPUTED_VALUE"""),"Малина с кокосом")</f>
        <v>Малина с кокосом</v>
      </c>
      <c r="O1400" s="18" t="str">
        <f>IFERROR(__xludf.DUMMYFUNCTION("""COMPUTED_VALUE"""),"Сладкие конфеты СКИТЛЗ и смородина")</f>
        <v>Сладкие конфеты СКИТЛЗ и смородина</v>
      </c>
      <c r="P1400" s="18" t="str">
        <f>IFERROR(__xludf.DUMMYFUNCTION("""COMPUTED_VALUE"""),"Ежевичный лимонад")</f>
        <v>Ежевичный лимонад</v>
      </c>
      <c r="Q1400" s="18" t="str">
        <f>IFERROR(__xludf.DUMMYFUNCTION("""COMPUTED_VALUE"""),"Дыня кокос")</f>
        <v>Дыня кокос</v>
      </c>
      <c r="R1400" s="18" t="str">
        <f>IFERROR(__xludf.DUMMYFUNCTION("""COMPUTED_VALUE"""),"Земляничный бабл гам")</f>
        <v>Земляничный бабл гам</v>
      </c>
      <c r="S1400" s="18" t="str">
        <f>IFERROR(__xludf.DUMMYFUNCTION("""COMPUTED_VALUE"""),"Лимонные леденцы")</f>
        <v>Лимонные леденцы</v>
      </c>
      <c r="T1400" s="18" t="str">
        <f>IFERROR(__xludf.DUMMYFUNCTION("""COMPUTED_VALUE"""),"Экзотический фрукты")</f>
        <v>Экзотический фрукты</v>
      </c>
      <c r="U1400" s="18" t="str">
        <f>IFERROR(__xludf.DUMMYFUNCTION("""COMPUTED_VALUE"""),"Личи виноград мята")</f>
        <v>Личи виноград мята</v>
      </c>
      <c r="V1400" s="18" t="str">
        <f>IFERROR(__xludf.DUMMYFUNCTION("""COMPUTED_VALUE"""),"Черника малина мята")</f>
        <v>Черника малина мята</v>
      </c>
      <c r="W1400" s="18" t="str">
        <f>IFERROR(__xludf.DUMMYFUNCTION("""COMPUTED_VALUE"""),"Абрикосовый йогурт")</f>
        <v>Абрикосовый йогурт</v>
      </c>
      <c r="X1400" s="18" t="str">
        <f>IFERROR(__xludf.DUMMYFUNCTION("""COMPUTED_VALUE"""),"Арбуз лед")</f>
        <v>Арбуз лед</v>
      </c>
      <c r="Y1400" s="18" t="str">
        <f>IFERROR(__xludf.DUMMYFUNCTION("""COMPUTED_VALUE"""),"Банан клубника лед")</f>
        <v>Банан клубника лед</v>
      </c>
      <c r="Z1400" s="18" t="str">
        <f>IFERROR(__xludf.DUMMYFUNCTION("""COMPUTED_VALUE"""),"Арбузное мороженное")</f>
        <v>Арбузное мороженное</v>
      </c>
      <c r="AA1400" s="18" t="str">
        <f>IFERROR(__xludf.DUMMYFUNCTION("""COMPUTED_VALUE"""),"Клубника малина жвачка")</f>
        <v>Клубника малина жвачка</v>
      </c>
      <c r="AB1400" s="18" t="str">
        <f>IFERROR(__xludf.DUMMYFUNCTION("""COMPUTED_VALUE"""),"Клубничное мороженное")</f>
        <v>Клубничное мороженное</v>
      </c>
      <c r="AC1400" s="18" t="str">
        <f>IFERROR(__xludf.DUMMYFUNCTION("""COMPUTED_VALUE"""),"Кола сода лед")</f>
        <v>Кола сода лед</v>
      </c>
      <c r="AD1400" s="18" t="str">
        <f>IFERROR(__xludf.DUMMYFUNCTION("""COMPUTED_VALUE"""),"Банановый милкшейк")</f>
        <v>Банановый милкшейк</v>
      </c>
      <c r="AE1400" s="18" t="str">
        <f>IFERROR(__xludf.DUMMYFUNCTION("""COMPUTED_VALUE"""),"Микс ягод лед")</f>
        <v>Микс ягод лед</v>
      </c>
      <c r="AF1400" s="18" t="str">
        <f>IFERROR(__xludf.DUMMYFUNCTION("""COMPUTED_VALUE"""),"Брусничный морс")</f>
        <v>Брусничный морс</v>
      </c>
      <c r="AG1400" s="18" t="str">
        <f>IFERROR(__xludf.DUMMYFUNCTION("""COMPUTED_VALUE"""),"Яблочный лимонад")</f>
        <v>Яблочный лимонад</v>
      </c>
      <c r="AH1400" s="18" t="str">
        <f>IFERROR(__xludf.DUMMYFUNCTION("""COMPUTED_VALUE"""),"Лесные ягоды")</f>
        <v>Лесные ягоды</v>
      </c>
      <c r="AI1400" s="18" t="str">
        <f>IFERROR(__xludf.DUMMYFUNCTION("""COMPUTED_VALUE"""),"Смородиновый лимонад")</f>
        <v>Смородиновый лимонад</v>
      </c>
      <c r="AJ1400" s="18" t="str">
        <f>IFERROR(__xludf.DUMMYFUNCTION("""COMPUTED_VALUE"""),"Вишня лайм лед")</f>
        <v>Вишня лайм лед</v>
      </c>
      <c r="AK1400" s="18" t="str">
        <f>IFERROR(__xludf.DUMMYFUNCTION("""COMPUTED_VALUE"""),"Лист виноград мята энергетик")</f>
        <v>Лист виноград мята энергетик</v>
      </c>
      <c r="AL1400" s="18" t="str">
        <f>IFERROR(__xludf.DUMMYFUNCTION("""COMPUTED_VALUE"""),"Двойное яблоко лед")</f>
        <v>Двойное яблоко лед</v>
      </c>
      <c r="AM1400" s="18" t="str">
        <f>IFERROR(__xludf.DUMMYFUNCTION("""COMPUTED_VALUE"""),"Смородиновый холс")</f>
        <v>Смородиновый холс</v>
      </c>
      <c r="AN1400" s="18" t="str">
        <f>IFERROR(__xludf.DUMMYFUNCTION("""COMPUTED_VALUE"""),"Клубничное шампанское")</f>
        <v>Клубничное шампанское</v>
      </c>
      <c r="AO1400" s="18"/>
      <c r="AP1400" s="18"/>
      <c r="AQ1400" s="18"/>
      <c r="AR1400" s="18"/>
      <c r="AS1400" s="18"/>
      <c r="AT1400" s="18"/>
      <c r="AU1400" s="18"/>
      <c r="AV1400" s="18"/>
      <c r="AW1400" s="18"/>
      <c r="AX1400" s="18"/>
    </row>
    <row r="1401">
      <c r="A1401" s="18" t="str">
        <f>IFERROR(__xludf.DUMMYFUNCTION("""COMPUTED_VALUE"""),"0.7")</f>
        <v>0.7</v>
      </c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</row>
    <row r="1402">
      <c r="A1402" s="18" t="str">
        <f>IFERROR(__xludf.DUMMYFUNCTION("""COMPUTED_VALUE"""),"Экзотический микс")</f>
        <v>Экзотический микс</v>
      </c>
      <c r="B1402" s="18" t="str">
        <f>IFERROR(__xludf.DUMMYFUNCTION("""COMPUTED_VALUE"""),"Энергетик")</f>
        <v>Энергетик</v>
      </c>
      <c r="C1402" s="18" t="str">
        <f>IFERROR(__xludf.DUMMYFUNCTION("""COMPUTED_VALUE"""),"Виноградный чупа-чупс")</f>
        <v>Виноградный чупа-чупс</v>
      </c>
      <c r="D1402" s="18" t="str">
        <f>IFERROR(__xludf.DUMMYFUNCTION("""COMPUTED_VALUE"""),"Кислая лесная клюква")</f>
        <v>Кислая лесная клюква</v>
      </c>
      <c r="E1402" s="18" t="str">
        <f>IFERROR(__xludf.DUMMYFUNCTION("""COMPUTED_VALUE"""),"Смородина персик")</f>
        <v>Смородина персик</v>
      </c>
      <c r="F1402" s="18" t="str">
        <f>IFERROR(__xludf.DUMMYFUNCTION("""COMPUTED_VALUE"""),"Спелый киви кисло сладкий")</f>
        <v>Спелый киви кисло сладкий</v>
      </c>
      <c r="G1402" s="18" t="str">
        <f>IFERROR(__xludf.DUMMYFUNCTION("""COMPUTED_VALUE"""),"Кислые черви в вишневом сиропе")</f>
        <v>Кислые черви в вишневом сиропе</v>
      </c>
      <c r="H1402" s="18" t="str">
        <f>IFERROR(__xludf.DUMMYFUNCTION("""COMPUTED_VALUE"""),"Грушевый лимонад")</f>
        <v>Грушевый лимонад</v>
      </c>
      <c r="I1402" s="18" t="str">
        <f>IFERROR(__xludf.DUMMYFUNCTION("""COMPUTED_VALUE"""),"Лимонад с сладкой малиной")</f>
        <v>Лимонад с сладкой малиной</v>
      </c>
      <c r="J1402" s="18" t="str">
        <f>IFERROR(__xludf.DUMMYFUNCTION("""COMPUTED_VALUE"""),"Ананасовая кислинка")</f>
        <v>Ананасовая кислинка</v>
      </c>
      <c r="K1402" s="18" t="str">
        <f>IFERROR(__xludf.DUMMYFUNCTION("""COMPUTED_VALUE"""),"Мармеладные мишки")</f>
        <v>Мармеладные мишки</v>
      </c>
      <c r="L1402" s="18" t="str">
        <f>IFERROR(__xludf.DUMMYFUNCTION("""COMPUTED_VALUE"""),"Мандариновый сок с цедрой")</f>
        <v>Мандариновый сок с цедрой</v>
      </c>
      <c r="M1402" s="18" t="str">
        <f>IFERROR(__xludf.DUMMYFUNCTION("""COMPUTED_VALUE"""),"Кисло-сладкое ягодное драже")</f>
        <v>Кисло-сладкое ягодное драже</v>
      </c>
      <c r="N1402" s="18" t="str">
        <f>IFERROR(__xludf.DUMMYFUNCTION("""COMPUTED_VALUE"""),"Классическая фанта")</f>
        <v>Классическая фанта</v>
      </c>
      <c r="O1402" s="18" t="str">
        <f>IFERROR(__xludf.DUMMYFUNCTION("""COMPUTED_VALUE"""),"Сладкие барбарисоввые конфеты")</f>
        <v>Сладкие барбарисоввые конфеты</v>
      </c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  <c r="AV1402" s="18"/>
      <c r="AW1402" s="18"/>
      <c r="AX1402" s="18"/>
    </row>
    <row r="1403">
      <c r="A1403" s="18" t="str">
        <f>IFERROR(__xludf.DUMMYFUNCTION("""COMPUTED_VALUE"""),"0.4")</f>
        <v>0.4</v>
      </c>
      <c r="B1403" s="18" t="str">
        <f>IFERROR(__xludf.DUMMYFUNCTION("""COMPUTED_VALUE"""),"0.6")</f>
        <v>0.6</v>
      </c>
      <c r="C1403" s="18" t="str">
        <f>IFERROR(__xludf.DUMMYFUNCTION("""COMPUTED_VALUE"""),"0.7")</f>
        <v>0.7</v>
      </c>
      <c r="D1403" s="18" t="str">
        <f>IFERROR(__xludf.DUMMYFUNCTION("""COMPUTED_VALUE"""),"0.8")</f>
        <v>0.8</v>
      </c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  <c r="AV1403" s="18"/>
      <c r="AW1403" s="18"/>
      <c r="AX1403" s="18"/>
    </row>
    <row r="1404">
      <c r="A1404" s="18" t="str">
        <f>IFERROR(__xludf.DUMMYFUNCTION("""COMPUTED_VALUE"""),"Арбуз Малина ")</f>
        <v>Арбуз Малина </v>
      </c>
      <c r="B1404" s="18" t="str">
        <f>IFERROR(__xludf.DUMMYFUNCTION("""COMPUTED_VALUE"""),"Банан Кокос ")</f>
        <v>Банан Кокос </v>
      </c>
      <c r="C1404" s="18" t="str">
        <f>IFERROR(__xludf.DUMMYFUNCTION("""COMPUTED_VALUE"""),"Барбарисовый Энергетик ")</f>
        <v>Барбарисовый Энергетик </v>
      </c>
      <c r="D1404" s="18" t="str">
        <f>IFERROR(__xludf.DUMMYFUNCTION("""COMPUTED_VALUE"""),"Виноградный Энергетик")</f>
        <v>Виноградный Энергетик</v>
      </c>
      <c r="E1404" s="18" t="str">
        <f>IFERROR(__xludf.DUMMYFUNCTION("""COMPUTED_VALUE"""),"Гранат Клубника ")</f>
        <v>Гранат Клубника </v>
      </c>
      <c r="F1404" s="18" t="str">
        <f>IFERROR(__xludf.DUMMYFUNCTION("""COMPUTED_VALUE"""),"Гранат Смородина ")</f>
        <v>Гранат Смородина </v>
      </c>
      <c r="G1404" s="18" t="str">
        <f>IFERROR(__xludf.DUMMYFUNCTION("""COMPUTED_VALUE"""),"Грейпфрутовый Швепс ")</f>
        <v>Грейпфрутовый Швепс </v>
      </c>
      <c r="H1404" s="18" t="str">
        <f>IFERROR(__xludf.DUMMYFUNCTION("""COMPUTED_VALUE"""),"Земляника Драгонфрут ")</f>
        <v>Земляника Драгонфрут </v>
      </c>
      <c r="I1404" s="18" t="str">
        <f>IFERROR(__xludf.DUMMYFUNCTION("""COMPUTED_VALUE"""),"Киви Личи ")</f>
        <v>Киви Личи </v>
      </c>
      <c r="J1404" s="18" t="str">
        <f>IFERROR(__xludf.DUMMYFUNCTION("""COMPUTED_VALUE"""),"Киви Маракуйя Гуава ")</f>
        <v>Киви Маракуйя Гуава </v>
      </c>
      <c r="K1404" s="18" t="str">
        <f>IFERROR(__xludf.DUMMYFUNCTION("""COMPUTED_VALUE"""),"Клубника Банан ")</f>
        <v>Клубника Банан </v>
      </c>
      <c r="L1404" s="18" t="str">
        <f>IFERROR(__xludf.DUMMYFUNCTION("""COMPUTED_VALUE"""),"Клубника Вишня ")</f>
        <v>Клубника Вишня </v>
      </c>
      <c r="M1404" s="18" t="str">
        <f>IFERROR(__xludf.DUMMYFUNCTION("""COMPUTED_VALUE"""),"Клубника Земляника ")</f>
        <v>Клубника Земляника </v>
      </c>
      <c r="N1404" s="18" t="str">
        <f>IFERROR(__xludf.DUMMYFUNCTION("""COMPUTED_VALUE"""),"Клубничный Мохито ")</f>
        <v>Клубничный Мохито </v>
      </c>
      <c r="O1404" s="18" t="str">
        <f>IFERROR(__xludf.DUMMYFUNCTION("""COMPUTED_VALUE"""),"Манго Грейпфрут ")</f>
        <v>Манго Грейпфрут </v>
      </c>
      <c r="P1404" s="18" t="str">
        <f>IFERROR(__xludf.DUMMYFUNCTION("""COMPUTED_VALUE"""),"Манго Персик Личи ")</f>
        <v>Манго Персик Личи </v>
      </c>
      <c r="Q1404" s="18" t="str">
        <f>IFERROR(__xludf.DUMMYFUNCTION("""COMPUTED_VALUE"""),"Персик Бабл Гам ")</f>
        <v>Персик Бабл Гам </v>
      </c>
      <c r="R1404" s="18" t="str">
        <f>IFERROR(__xludf.DUMMYFUNCTION("""COMPUTED_VALUE"""),"Садовые Ягоды ")</f>
        <v>Садовые Ягоды </v>
      </c>
      <c r="S1404" s="18" t="str">
        <f>IFERROR(__xludf.DUMMYFUNCTION("""COMPUTED_VALUE"""),"Скитлс Лимон Лайм 2")</f>
        <v>Скитлс Лимон Лайм 2</v>
      </c>
      <c r="T1404" s="18" t="str">
        <f>IFERROR(__xludf.DUMMYFUNCTION("""COMPUTED_VALUE"""),"Смородина Мармелад 1")</f>
        <v>Смородина Мармелад 1</v>
      </c>
      <c r="U1404" s="18" t="str">
        <f>IFERROR(__xludf.DUMMYFUNCTION("""COMPUTED_VALUE"""),"Темная Вишня 1")</f>
        <v>Темная Вишня 1</v>
      </c>
      <c r="V1404" s="18" t="str">
        <f>IFERROR(__xludf.DUMMYFUNCTION("""COMPUTED_VALUE"""),"Фруктовые Пластинки 1")</f>
        <v>Фруктовые Пластинки 1</v>
      </c>
      <c r="W1404" s="18" t="str">
        <f>IFERROR(__xludf.DUMMYFUNCTION("""COMPUTED_VALUE"""),"Черника Ежевика 1")</f>
        <v>Черника Ежевика 1</v>
      </c>
      <c r="X1404" s="18" t="str">
        <f>IFERROR(__xludf.DUMMYFUNCTION("""COMPUTED_VALUE"""),"Черника Малина 1")</f>
        <v>Черника Малина 1</v>
      </c>
      <c r="Y1404" s="18" t="str">
        <f>IFERROR(__xludf.DUMMYFUNCTION("""COMPUTED_VALUE"""),"Черника Мята 2")</f>
        <v>Черника Мята 2</v>
      </c>
      <c r="Z1404" s="18" t="str">
        <f>IFERROR(__xludf.DUMMYFUNCTION("""COMPUTED_VALUE"""),"Яблоко Виноград 2")</f>
        <v>Яблоко Виноград 2</v>
      </c>
      <c r="AA1404" s="18" t="str">
        <f>IFERROR(__xludf.DUMMYFUNCTION("""COMPUTED_VALUE"""),"Яблоко Малина 4")</f>
        <v>Яблоко Малина 4</v>
      </c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</row>
    <row r="1405">
      <c r="A1405" s="18" t="str">
        <f>IFERROR(__xludf.DUMMYFUNCTION("""COMPUTED_VALUE"""),"Малина вишня лёд")</f>
        <v>Малина вишня лёд</v>
      </c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  <c r="AV1405" s="18"/>
      <c r="AW1405" s="18"/>
      <c r="AX1405" s="18"/>
    </row>
    <row r="1406">
      <c r="A1406" s="18" t="str">
        <f>IFERROR(__xludf.DUMMYFUNCTION("""COMPUTED_VALUE"""),"Ягодный микс")</f>
        <v>Ягодный микс</v>
      </c>
      <c r="B1406" s="18" t="str">
        <f>IFERROR(__xludf.DUMMYFUNCTION("""COMPUTED_VALUE"""),"Энергетик малина")</f>
        <v>Энергетик малина</v>
      </c>
      <c r="C1406" s="18" t="str">
        <f>IFERROR(__xludf.DUMMYFUNCTION("""COMPUTED_VALUE"""),"Клубника арбуз")</f>
        <v>Клубника арбуз</v>
      </c>
      <c r="D1406" s="18" t="str">
        <f>IFERROR(__xludf.DUMMYFUNCTION("""COMPUTED_VALUE"""),"Ежевика малина")</f>
        <v>Ежевика малина</v>
      </c>
      <c r="E1406" s="18" t="str">
        <f>IFERROR(__xludf.DUMMYFUNCTION("""COMPUTED_VALUE"""),"Голубая малина виноград")</f>
        <v>Голубая малина виноград</v>
      </c>
      <c r="F1406" s="18" t="str">
        <f>IFERROR(__xludf.DUMMYFUNCTION("""COMPUTED_VALUE"""),"Вишня яблоко")</f>
        <v>Вишня яблоко</v>
      </c>
      <c r="G1406" s="18" t="str">
        <f>IFERROR(__xludf.DUMMYFUNCTION("""COMPUTED_VALUE"""),"Виноград лёд")</f>
        <v>Виноград лёд</v>
      </c>
      <c r="H1406" s="18" t="str">
        <f>IFERROR(__xludf.DUMMYFUNCTION("""COMPUTED_VALUE"""),"Бабл гам")</f>
        <v>Бабл гам</v>
      </c>
      <c r="I1406" s="18" t="str">
        <f>IFERROR(__xludf.DUMMYFUNCTION("""COMPUTED_VALUE"""),"Энергетик лайм")</f>
        <v>Энергетик лайм</v>
      </c>
      <c r="J1406" s="18" t="str">
        <f>IFERROR(__xludf.DUMMYFUNCTION("""COMPUTED_VALUE"""),"Черника смородина айс")</f>
        <v>Черника смородина айс</v>
      </c>
      <c r="K1406" s="18" t="str">
        <f>IFERROR(__xludf.DUMMYFUNCTION("""COMPUTED_VALUE"""),"Мохито клубничный лёд")</f>
        <v>Мохито клубничный лёд</v>
      </c>
      <c r="L1406" s="18" t="str">
        <f>IFERROR(__xludf.DUMMYFUNCTION("""COMPUTED_VALUE"""),"Черная вишня лёд")</f>
        <v>Черная вишня лёд</v>
      </c>
      <c r="M1406" s="18" t="str">
        <f>IFERROR(__xludf.DUMMYFUNCTION("""COMPUTED_VALUE"""),"Ананас кокос лёд")</f>
        <v>Ананас кокос лёд</v>
      </c>
      <c r="N1406" s="18" t="str">
        <f>IFERROR(__xludf.DUMMYFUNCTION("""COMPUTED_VALUE"""),"Киви лёд")</f>
        <v>Киви лёд</v>
      </c>
      <c r="O1406" s="18" t="str">
        <f>IFERROR(__xludf.DUMMYFUNCTION("""COMPUTED_VALUE"""),"Кислая клюква лёд")</f>
        <v>Кислая клюква лёд</v>
      </c>
      <c r="P1406" s="18" t="str">
        <f>IFERROR(__xludf.DUMMYFUNCTION("""COMPUTED_VALUE"""),"Кислый скитлс лёд")</f>
        <v>Кислый скитлс лёд</v>
      </c>
      <c r="Q1406" s="18" t="str">
        <f>IFERROR(__xludf.DUMMYFUNCTION("""COMPUTED_VALUE"""),"Клубника черника лёд")</f>
        <v>Клубника черника лёд</v>
      </c>
      <c r="R1406" s="18" t="str">
        <f>IFERROR(__xludf.DUMMYFUNCTION("""COMPUTED_VALUE"""),"Малина смородина лёд")</f>
        <v>Малина смородина лёд</v>
      </c>
      <c r="S1406" s="18" t="str">
        <f>IFERROR(__xludf.DUMMYFUNCTION("""COMPUTED_VALUE"""),"Манго лёд")</f>
        <v>Манго лёд</v>
      </c>
      <c r="T1406" s="18" t="str">
        <f>IFERROR(__xludf.DUMMYFUNCTION("""COMPUTED_VALUE"""),"Малина вишня лёд")</f>
        <v>Малина вишня лёд</v>
      </c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  <c r="AV1406" s="18"/>
      <c r="AW1406" s="18"/>
      <c r="AX1406" s="18"/>
    </row>
    <row r="1407">
      <c r="A1407" s="18" t="str">
        <f>IFERROR(__xludf.DUMMYFUNCTION("""COMPUTED_VALUE"""),"Арбуз Малина ")</f>
        <v>Арбуз Малина </v>
      </c>
      <c r="B1407" s="18" t="str">
        <f>IFERROR(__xludf.DUMMYFUNCTION("""COMPUTED_VALUE"""),"Банан Кокос ")</f>
        <v>Банан Кокос </v>
      </c>
      <c r="C1407" s="18" t="str">
        <f>IFERROR(__xludf.DUMMYFUNCTION("""COMPUTED_VALUE"""),"Барбарисовый Энергетик ")</f>
        <v>Барбарисовый Энергетик </v>
      </c>
      <c r="D1407" s="18" t="str">
        <f>IFERROR(__xludf.DUMMYFUNCTION("""COMPUTED_VALUE"""),"Виноградный Энергетик")</f>
        <v>Виноградный Энергетик</v>
      </c>
      <c r="E1407" s="18" t="str">
        <f>IFERROR(__xludf.DUMMYFUNCTION("""COMPUTED_VALUE"""),"Гранат Клубника ")</f>
        <v>Гранат Клубника </v>
      </c>
      <c r="F1407" s="18" t="str">
        <f>IFERROR(__xludf.DUMMYFUNCTION("""COMPUTED_VALUE"""),"Гранат Смородина ")</f>
        <v>Гранат Смородина </v>
      </c>
      <c r="G1407" s="18" t="str">
        <f>IFERROR(__xludf.DUMMYFUNCTION("""COMPUTED_VALUE"""),"Грейпфрутовый Швепс ")</f>
        <v>Грейпфрутовый Швепс </v>
      </c>
      <c r="H1407" s="18" t="str">
        <f>IFERROR(__xludf.DUMMYFUNCTION("""COMPUTED_VALUE"""),"Земляника Драгонфрут ")</f>
        <v>Земляника Драгонфрут </v>
      </c>
      <c r="I1407" s="18" t="str">
        <f>IFERROR(__xludf.DUMMYFUNCTION("""COMPUTED_VALUE"""),"Киви Личи ")</f>
        <v>Киви Личи </v>
      </c>
      <c r="J1407" s="18" t="str">
        <f>IFERROR(__xludf.DUMMYFUNCTION("""COMPUTED_VALUE"""),"Киви Маракуйя Гуава ")</f>
        <v>Киви Маракуйя Гуава </v>
      </c>
      <c r="K1407" s="18" t="str">
        <f>IFERROR(__xludf.DUMMYFUNCTION("""COMPUTED_VALUE"""),"Клубника Банан ")</f>
        <v>Клубника Банан </v>
      </c>
      <c r="L1407" s="18" t="str">
        <f>IFERROR(__xludf.DUMMYFUNCTION("""COMPUTED_VALUE"""),"Клубника Вишня ")</f>
        <v>Клубника Вишня </v>
      </c>
      <c r="M1407" s="18" t="str">
        <f>IFERROR(__xludf.DUMMYFUNCTION("""COMPUTED_VALUE"""),"Клубника Земляника ")</f>
        <v>Клубника Земляника </v>
      </c>
      <c r="N1407" s="18" t="str">
        <f>IFERROR(__xludf.DUMMYFUNCTION("""COMPUTED_VALUE"""),"Клубничный Мохито ")</f>
        <v>Клубничный Мохито </v>
      </c>
      <c r="O1407" s="18" t="str">
        <f>IFERROR(__xludf.DUMMYFUNCTION("""COMPUTED_VALUE"""),"Манго Грейпфрут ")</f>
        <v>Манго Грейпфрут </v>
      </c>
      <c r="P1407" s="18" t="str">
        <f>IFERROR(__xludf.DUMMYFUNCTION("""COMPUTED_VALUE"""),"Манго Персик Личи ")</f>
        <v>Манго Персик Личи </v>
      </c>
      <c r="Q1407" s="18" t="str">
        <f>IFERROR(__xludf.DUMMYFUNCTION("""COMPUTED_VALUE"""),"Персик Бабл Гам ")</f>
        <v>Персик Бабл Гам </v>
      </c>
      <c r="R1407" s="18" t="str">
        <f>IFERROR(__xludf.DUMMYFUNCTION("""COMPUTED_VALUE"""),"Садовые Ягоды ")</f>
        <v>Садовые Ягоды </v>
      </c>
      <c r="S1407" s="18" t="str">
        <f>IFERROR(__xludf.DUMMYFUNCTION("""COMPUTED_VALUE"""),"Скитлс Лимон Лайм 2")</f>
        <v>Скитлс Лимон Лайм 2</v>
      </c>
      <c r="T1407" s="18" t="str">
        <f>IFERROR(__xludf.DUMMYFUNCTION("""COMPUTED_VALUE"""),"Смородина Мармелад 1")</f>
        <v>Смородина Мармелад 1</v>
      </c>
      <c r="U1407" s="18" t="str">
        <f>IFERROR(__xludf.DUMMYFUNCTION("""COMPUTED_VALUE"""),"Темная Вишня 1")</f>
        <v>Темная Вишня 1</v>
      </c>
      <c r="V1407" s="18" t="str">
        <f>IFERROR(__xludf.DUMMYFUNCTION("""COMPUTED_VALUE"""),"Фруктовые Пластинки 1")</f>
        <v>Фруктовые Пластинки 1</v>
      </c>
      <c r="W1407" s="18" t="str">
        <f>IFERROR(__xludf.DUMMYFUNCTION("""COMPUTED_VALUE"""),"Черника Ежевика 1")</f>
        <v>Черника Ежевика 1</v>
      </c>
      <c r="X1407" s="18" t="str">
        <f>IFERROR(__xludf.DUMMYFUNCTION("""COMPUTED_VALUE"""),"Черника Малина 1")</f>
        <v>Черника Малина 1</v>
      </c>
      <c r="Y1407" s="18" t="str">
        <f>IFERROR(__xludf.DUMMYFUNCTION("""COMPUTED_VALUE"""),"Черника Мята 2")</f>
        <v>Черника Мята 2</v>
      </c>
      <c r="Z1407" s="18" t="str">
        <f>IFERROR(__xludf.DUMMYFUNCTION("""COMPUTED_VALUE"""),"Яблоко Виноград 2")</f>
        <v>Яблоко Виноград 2</v>
      </c>
      <c r="AA1407" s="18" t="str">
        <f>IFERROR(__xludf.DUMMYFUNCTION("""COMPUTED_VALUE"""),"Яблоко Малина 4")</f>
        <v>Яблоко Малина 4</v>
      </c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  <c r="AV1407" s="18"/>
      <c r="AW1407" s="18"/>
      <c r="AX1407" s="18"/>
    </row>
    <row r="1408">
      <c r="A1408" s="18" t="str">
        <f>IFERROR(__xludf.DUMMYFUNCTION("""COMPUTED_VALUE"""),"Арбуз Малина ")</f>
        <v>Арбуз Малина </v>
      </c>
      <c r="B1408" s="18" t="str">
        <f>IFERROR(__xludf.DUMMYFUNCTION("""COMPUTED_VALUE"""),"Банан Кокос ")</f>
        <v>Банан Кокос </v>
      </c>
      <c r="C1408" s="18" t="str">
        <f>IFERROR(__xludf.DUMMYFUNCTION("""COMPUTED_VALUE"""),"Барбарисовый Энергетик ")</f>
        <v>Барбарисовый Энергетик </v>
      </c>
      <c r="D1408" s="18" t="str">
        <f>IFERROR(__xludf.DUMMYFUNCTION("""COMPUTED_VALUE"""),"Виноградный Энергетик")</f>
        <v>Виноградный Энергетик</v>
      </c>
      <c r="E1408" s="18" t="str">
        <f>IFERROR(__xludf.DUMMYFUNCTION("""COMPUTED_VALUE"""),"Гранат Клубника ")</f>
        <v>Гранат Клубника </v>
      </c>
      <c r="F1408" s="18" t="str">
        <f>IFERROR(__xludf.DUMMYFUNCTION("""COMPUTED_VALUE"""),"Гранат Смородина ")</f>
        <v>Гранат Смородина </v>
      </c>
      <c r="G1408" s="18" t="str">
        <f>IFERROR(__xludf.DUMMYFUNCTION("""COMPUTED_VALUE"""),"Грейпфрутовый Швепс ")</f>
        <v>Грейпфрутовый Швепс </v>
      </c>
      <c r="H1408" s="18" t="str">
        <f>IFERROR(__xludf.DUMMYFUNCTION("""COMPUTED_VALUE"""),"Земляника Драгонфрут ")</f>
        <v>Земляника Драгонфрут </v>
      </c>
      <c r="I1408" s="18" t="str">
        <f>IFERROR(__xludf.DUMMYFUNCTION("""COMPUTED_VALUE"""),"Киви Личи ")</f>
        <v>Киви Личи </v>
      </c>
      <c r="J1408" s="18" t="str">
        <f>IFERROR(__xludf.DUMMYFUNCTION("""COMPUTED_VALUE"""),"Киви Маракуйя Гуава ")</f>
        <v>Киви Маракуйя Гуава </v>
      </c>
      <c r="K1408" s="18" t="str">
        <f>IFERROR(__xludf.DUMMYFUNCTION("""COMPUTED_VALUE"""),"Клубника Банан ")</f>
        <v>Клубника Банан </v>
      </c>
      <c r="L1408" s="18" t="str">
        <f>IFERROR(__xludf.DUMMYFUNCTION("""COMPUTED_VALUE"""),"Клубника Вишня ")</f>
        <v>Клубника Вишня </v>
      </c>
      <c r="M1408" s="18" t="str">
        <f>IFERROR(__xludf.DUMMYFUNCTION("""COMPUTED_VALUE"""),"Клубника Земляника ")</f>
        <v>Клубника Земляника </v>
      </c>
      <c r="N1408" s="18" t="str">
        <f>IFERROR(__xludf.DUMMYFUNCTION("""COMPUTED_VALUE"""),"Клубничный Мохито ")</f>
        <v>Клубничный Мохито </v>
      </c>
      <c r="O1408" s="18" t="str">
        <f>IFERROR(__xludf.DUMMYFUNCTION("""COMPUTED_VALUE"""),"Манго Грейпфрут ")</f>
        <v>Манго Грейпфрут </v>
      </c>
      <c r="P1408" s="18" t="str">
        <f>IFERROR(__xludf.DUMMYFUNCTION("""COMPUTED_VALUE"""),"Манго Персик Личи ")</f>
        <v>Манго Персик Личи </v>
      </c>
      <c r="Q1408" s="18" t="str">
        <f>IFERROR(__xludf.DUMMYFUNCTION("""COMPUTED_VALUE"""),"Персик Бабл Гам ")</f>
        <v>Персик Бабл Гам </v>
      </c>
      <c r="R1408" s="18" t="str">
        <f>IFERROR(__xludf.DUMMYFUNCTION("""COMPUTED_VALUE"""),"Садовые Ягоды ")</f>
        <v>Садовые Ягоды </v>
      </c>
      <c r="S1408" s="18" t="str">
        <f>IFERROR(__xludf.DUMMYFUNCTION("""COMPUTED_VALUE"""),"Скитлс Лимон Лайм 2")</f>
        <v>Скитлс Лимон Лайм 2</v>
      </c>
      <c r="T1408" s="18" t="str">
        <f>IFERROR(__xludf.DUMMYFUNCTION("""COMPUTED_VALUE"""),"Смородина Мармелад 1")</f>
        <v>Смородина Мармелад 1</v>
      </c>
      <c r="U1408" s="18" t="str">
        <f>IFERROR(__xludf.DUMMYFUNCTION("""COMPUTED_VALUE"""),"Темная Вишня 1")</f>
        <v>Темная Вишня 1</v>
      </c>
      <c r="V1408" s="18" t="str">
        <f>IFERROR(__xludf.DUMMYFUNCTION("""COMPUTED_VALUE"""),"Фруктовые Пластинки 1")</f>
        <v>Фруктовые Пластинки 1</v>
      </c>
      <c r="W1408" s="18" t="str">
        <f>IFERROR(__xludf.DUMMYFUNCTION("""COMPUTED_VALUE"""),"Черника Ежевика 1")</f>
        <v>Черника Ежевика 1</v>
      </c>
      <c r="X1408" s="18" t="str">
        <f>IFERROR(__xludf.DUMMYFUNCTION("""COMPUTED_VALUE"""),"Черника Малина 1")</f>
        <v>Черника Малина 1</v>
      </c>
      <c r="Y1408" s="18" t="str">
        <f>IFERROR(__xludf.DUMMYFUNCTION("""COMPUTED_VALUE"""),"Черника Мята 2")</f>
        <v>Черника Мята 2</v>
      </c>
      <c r="Z1408" s="18" t="str">
        <f>IFERROR(__xludf.DUMMYFUNCTION("""COMPUTED_VALUE"""),"Яблоко Виноград 2")</f>
        <v>Яблоко Виноград 2</v>
      </c>
      <c r="AA1408" s="18" t="str">
        <f>IFERROR(__xludf.DUMMYFUNCTION("""COMPUTED_VALUE"""),"Яблоко Малина 4")</f>
        <v>Яблоко Малина 4</v>
      </c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</row>
    <row r="1409">
      <c r="A1409" s="18" t="str">
        <f>IFERROR(__xludf.DUMMYFUNCTION("""COMPUTED_VALUE"""),"Ананас киви")</f>
        <v>Ананас киви</v>
      </c>
      <c r="B1409" s="18" t="str">
        <f>IFERROR(__xludf.DUMMYFUNCTION("""COMPUTED_VALUE"""),"Арбузный смузи")</f>
        <v>Арбузный смузи</v>
      </c>
      <c r="C1409" s="18" t="str">
        <f>IFERROR(__xludf.DUMMYFUNCTION("""COMPUTED_VALUE"""),"Виноградная фанта")</f>
        <v>Виноградная фанта</v>
      </c>
      <c r="D1409" s="18" t="str">
        <f>IFERROR(__xludf.DUMMYFUNCTION("""COMPUTED_VALUE"""),"Вишневый морс")</f>
        <v>Вишневый морс</v>
      </c>
      <c r="E1409" s="18" t="str">
        <f>IFERROR(__xludf.DUMMYFUNCTION("""COMPUTED_VALUE"""),"Гранатовый мармелад")</f>
        <v>Гранатовый мармелад</v>
      </c>
      <c r="F1409" s="18" t="str">
        <f>IFERROR(__xludf.DUMMYFUNCTION("""COMPUTED_VALUE"""),"Грейпфрут киви")</f>
        <v>Грейпфрут киви</v>
      </c>
      <c r="G1409" s="18" t="str">
        <f>IFERROR(__xludf.DUMMYFUNCTION("""COMPUTED_VALUE"""),"Ежевика мята")</f>
        <v>Ежевика мята</v>
      </c>
      <c r="H1409" s="18" t="str">
        <f>IFERROR(__xludf.DUMMYFUNCTION("""COMPUTED_VALUE"""),"Киви манго")</f>
        <v>Киви манго</v>
      </c>
      <c r="I1409" s="18" t="str">
        <f>IFERROR(__xludf.DUMMYFUNCTION("""COMPUTED_VALUE"""),"Клубника манго")</f>
        <v>Клубника манго</v>
      </c>
      <c r="J1409" s="18" t="str">
        <f>IFERROR(__xludf.DUMMYFUNCTION("""COMPUTED_VALUE"""),"черника грейфрут ")</f>
        <v>черника грейфрут </v>
      </c>
      <c r="K1409" s="18" t="str">
        <f>IFERROR(__xludf.DUMMYFUNCTION("""COMPUTED_VALUE"""),"Малина лайм")</f>
        <v>Малина лайм</v>
      </c>
      <c r="L1409" s="18" t="str">
        <f>IFERROR(__xludf.DUMMYFUNCTION("""COMPUTED_VALUE"""),"Манго арбуз ")</f>
        <v>Манго арбуз </v>
      </c>
      <c r="M1409" s="18" t="str">
        <f>IFERROR(__xludf.DUMMYFUNCTION("""COMPUTED_VALUE"""),"Малиновый чай с жасмином")</f>
        <v>Малиновый чай с жасмином</v>
      </c>
      <c r="N1409" s="18" t="str">
        <f>IFERROR(__xludf.DUMMYFUNCTION("""COMPUTED_VALUE"""),"малина  апельсин ")</f>
        <v>малина  апельсин </v>
      </c>
      <c r="O1409" s="18" t="str">
        <f>IFERROR(__xludf.DUMMYFUNCTION("""COMPUTED_VALUE"""),"Манго апельсин")</f>
        <v>Манго апельсин</v>
      </c>
      <c r="P1409" s="18" t="str">
        <f>IFERROR(__xludf.DUMMYFUNCTION("""COMPUTED_VALUE"""),"Ред булл")</f>
        <v>Ред булл</v>
      </c>
      <c r="Q1409" s="18" t="str">
        <f>IFERROR(__xludf.DUMMYFUNCTION("""COMPUTED_VALUE"""),"Спрайт")</f>
        <v>Спрайт</v>
      </c>
      <c r="R1409" s="18" t="str">
        <f>IFERROR(__xludf.DUMMYFUNCTION("""COMPUTED_VALUE"""),"ананас клюква ")</f>
        <v>ананас клюква </v>
      </c>
      <c r="S1409" s="18" t="str">
        <f>IFERROR(__xludf.DUMMYFUNCTION("""COMPUTED_VALUE"""),"Тархун")</f>
        <v>Тархун</v>
      </c>
      <c r="T1409" s="18" t="str">
        <f>IFERROR(__xludf.DUMMYFUNCTION("""COMPUTED_VALUE"""),"алоэ Виноград ")</f>
        <v>алоэ Виноград </v>
      </c>
      <c r="U1409" s="18" t="str">
        <f>IFERROR(__xludf.DUMMYFUNCTION("""COMPUTED_VALUE"""),"Фруктовая жвачка")</f>
        <v>Фруктовая жвачка</v>
      </c>
      <c r="V1409" s="18" t="str">
        <f>IFERROR(__xludf.DUMMYFUNCTION("""COMPUTED_VALUE"""),"Холодная кола")</f>
        <v>Холодная кола</v>
      </c>
      <c r="W1409" s="18" t="str">
        <f>IFERROR(__xludf.DUMMYFUNCTION("""COMPUTED_VALUE"""),"Черная смородина клюква")</f>
        <v>Черная смородина клюква</v>
      </c>
      <c r="X1409" s="18" t="str">
        <f>IFERROR(__xludf.DUMMYFUNCTION("""COMPUTED_VALUE"""),"Черника арбуз")</f>
        <v>Черника арбуз</v>
      </c>
      <c r="Y1409" s="18" t="str">
        <f>IFERROR(__xludf.DUMMYFUNCTION("""COMPUTED_VALUE"""),"Яблоко черника")</f>
        <v>Яблоко черника</v>
      </c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</row>
    <row r="1410">
      <c r="A1410" s="18" t="str">
        <f>IFERROR(__xludf.DUMMYFUNCTION("""COMPUTED_VALUE"""),"Ананас яблоко")</f>
        <v>Ананас яблоко</v>
      </c>
      <c r="B1410" s="18" t="str">
        <f>IFERROR(__xludf.DUMMYFUNCTION("""COMPUTED_VALUE"""),"Банан лайм")</f>
        <v>Банан лайм</v>
      </c>
      <c r="C1410" s="18" t="str">
        <f>IFERROR(__xludf.DUMMYFUNCTION("""COMPUTED_VALUE"""),"Клубника мята")</f>
        <v>Клубника мята</v>
      </c>
      <c r="D1410" s="18" t="str">
        <f>IFERROR(__xludf.DUMMYFUNCTION("""COMPUTED_VALUE"""),"Малина смородина")</f>
        <v>Малина смородина</v>
      </c>
      <c r="E1410" s="18" t="str">
        <f>IFERROR(__xludf.DUMMYFUNCTION("""COMPUTED_VALUE"""),"Манго мандарин")</f>
        <v>Манго мандарин</v>
      </c>
      <c r="F1410" s="18" t="str">
        <f>IFERROR(__xludf.DUMMYFUNCTION("""COMPUTED_VALUE"""),"Нектарин вишня")</f>
        <v>Нектарин вишня</v>
      </c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</row>
    <row r="1411">
      <c r="A1411" s="18" t="str">
        <f>IFERROR(__xludf.DUMMYFUNCTION("""COMPUTED_VALUE"""),"0.4")</f>
        <v>0.4</v>
      </c>
      <c r="B1411" s="18" t="str">
        <f>IFERROR(__xludf.DUMMYFUNCTION("""COMPUTED_VALUE"""),"0.6")</f>
        <v>0.6</v>
      </c>
      <c r="C1411" s="18" t="str">
        <f>IFERROR(__xludf.DUMMYFUNCTION("""COMPUTED_VALUE"""),"0.7")</f>
        <v>0.7</v>
      </c>
      <c r="D1411" s="18" t="str">
        <f>IFERROR(__xludf.DUMMYFUNCTION("""COMPUTED_VALUE"""),"0.8")</f>
        <v>0.8</v>
      </c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  <c r="AV1411" s="18"/>
      <c r="AW1411" s="18"/>
      <c r="AX1411" s="18"/>
    </row>
    <row r="1412">
      <c r="A1412" s="18" t="str">
        <f>IFERROR(__xludf.DUMMYFUNCTION("""COMPUTED_VALUE"""),"подарок ")</f>
        <v>подарок </v>
      </c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  <c r="AV1412" s="18"/>
      <c r="AW1412" s="18"/>
      <c r="AX1412" s="18"/>
    </row>
    <row r="1413">
      <c r="A1413" s="18" t="str">
        <f>IFERROR(__xludf.DUMMYFUNCTION("""COMPUTED_VALUE"""),"Ягодный микс")</f>
        <v>Ягодный микс</v>
      </c>
      <c r="B1413" s="18" t="str">
        <f>IFERROR(__xludf.DUMMYFUNCTION("""COMPUTED_VALUE"""),"Энергетик малина")</f>
        <v>Энергетик малина</v>
      </c>
      <c r="C1413" s="18" t="str">
        <f>IFERROR(__xludf.DUMMYFUNCTION("""COMPUTED_VALUE"""),"Клубника арбуз")</f>
        <v>Клубника арбуз</v>
      </c>
      <c r="D1413" s="18" t="str">
        <f>IFERROR(__xludf.DUMMYFUNCTION("""COMPUTED_VALUE"""),"Ежевика малина")</f>
        <v>Ежевика малина</v>
      </c>
      <c r="E1413" s="18" t="str">
        <f>IFERROR(__xludf.DUMMYFUNCTION("""COMPUTED_VALUE"""),"Голубая малина виноград")</f>
        <v>Голубая малина виноград</v>
      </c>
      <c r="F1413" s="18" t="str">
        <f>IFERROR(__xludf.DUMMYFUNCTION("""COMPUTED_VALUE"""),"Вишня яблоко")</f>
        <v>Вишня яблоко</v>
      </c>
      <c r="G1413" s="18" t="str">
        <f>IFERROR(__xludf.DUMMYFUNCTION("""COMPUTED_VALUE"""),"Виноград лёд")</f>
        <v>Виноград лёд</v>
      </c>
      <c r="H1413" s="18" t="str">
        <f>IFERROR(__xludf.DUMMYFUNCTION("""COMPUTED_VALUE"""),"Бабл гам")</f>
        <v>Бабл гам</v>
      </c>
      <c r="I1413" s="18" t="str">
        <f>IFERROR(__xludf.DUMMYFUNCTION("""COMPUTED_VALUE"""),"Энергетик лайм")</f>
        <v>Энергетик лайм</v>
      </c>
      <c r="J1413" s="18" t="str">
        <f>IFERROR(__xludf.DUMMYFUNCTION("""COMPUTED_VALUE"""),"Черника смородина айс")</f>
        <v>Черника смородина айс</v>
      </c>
      <c r="K1413" s="18" t="str">
        <f>IFERROR(__xludf.DUMMYFUNCTION("""COMPUTED_VALUE"""),"Мохито клубничный лёд")</f>
        <v>Мохито клубничный лёд</v>
      </c>
      <c r="L1413" s="18" t="str">
        <f>IFERROR(__xludf.DUMMYFUNCTION("""COMPUTED_VALUE"""),"Черная вишня лёд")</f>
        <v>Черная вишня лёд</v>
      </c>
      <c r="M1413" s="18" t="str">
        <f>IFERROR(__xludf.DUMMYFUNCTION("""COMPUTED_VALUE"""),"Ананас кокос лёд")</f>
        <v>Ананас кокос лёд</v>
      </c>
      <c r="N1413" s="18" t="str">
        <f>IFERROR(__xludf.DUMMYFUNCTION("""COMPUTED_VALUE"""),"Киви лёд")</f>
        <v>Киви лёд</v>
      </c>
      <c r="O1413" s="18" t="str">
        <f>IFERROR(__xludf.DUMMYFUNCTION("""COMPUTED_VALUE"""),"Кислая клюква лёд")</f>
        <v>Кислая клюква лёд</v>
      </c>
      <c r="P1413" s="18" t="str">
        <f>IFERROR(__xludf.DUMMYFUNCTION("""COMPUTED_VALUE"""),"Кислый скитлс лёд")</f>
        <v>Кислый скитлс лёд</v>
      </c>
      <c r="Q1413" s="18" t="str">
        <f>IFERROR(__xludf.DUMMYFUNCTION("""COMPUTED_VALUE"""),"Клубника черника лёд")</f>
        <v>Клубника черника лёд</v>
      </c>
      <c r="R1413" s="18" t="str">
        <f>IFERROR(__xludf.DUMMYFUNCTION("""COMPUTED_VALUE"""),"Малина смородина лёд")</f>
        <v>Малина смородина лёд</v>
      </c>
      <c r="S1413" s="18" t="str">
        <f>IFERROR(__xludf.DUMMYFUNCTION("""COMPUTED_VALUE"""),"Манго лёд")</f>
        <v>Манго лёд</v>
      </c>
      <c r="T1413" s="18" t="str">
        <f>IFERROR(__xludf.DUMMYFUNCTION("""COMPUTED_VALUE"""),"Малина вишня лёд")</f>
        <v>Малина вишня лёд</v>
      </c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  <c r="AV1413" s="18"/>
      <c r="AW1413" s="18"/>
      <c r="AX1413" s="18"/>
    </row>
    <row r="1414">
      <c r="A1414" s="18" t="str">
        <f>IFERROR(__xludf.DUMMYFUNCTION("""COMPUTED_VALUE"""),"Ананас киви")</f>
        <v>Ананас киви</v>
      </c>
      <c r="B1414" s="18" t="str">
        <f>IFERROR(__xludf.DUMMYFUNCTION("""COMPUTED_VALUE"""),"Арбузный смузи")</f>
        <v>Арбузный смузи</v>
      </c>
      <c r="C1414" s="18" t="str">
        <f>IFERROR(__xludf.DUMMYFUNCTION("""COMPUTED_VALUE"""),"Виноградная фанта")</f>
        <v>Виноградная фанта</v>
      </c>
      <c r="D1414" s="18" t="str">
        <f>IFERROR(__xludf.DUMMYFUNCTION("""COMPUTED_VALUE"""),"Вишневый морс")</f>
        <v>Вишневый морс</v>
      </c>
      <c r="E1414" s="18" t="str">
        <f>IFERROR(__xludf.DUMMYFUNCTION("""COMPUTED_VALUE"""),"Гранатовый мармелад")</f>
        <v>Гранатовый мармелад</v>
      </c>
      <c r="F1414" s="18" t="str">
        <f>IFERROR(__xludf.DUMMYFUNCTION("""COMPUTED_VALUE"""),"Грейпфрут киви")</f>
        <v>Грейпфрут киви</v>
      </c>
      <c r="G1414" s="18" t="str">
        <f>IFERROR(__xludf.DUMMYFUNCTION("""COMPUTED_VALUE"""),"Ежевика мята")</f>
        <v>Ежевика мята</v>
      </c>
      <c r="H1414" s="18" t="str">
        <f>IFERROR(__xludf.DUMMYFUNCTION("""COMPUTED_VALUE"""),"Киви манго")</f>
        <v>Киви манго</v>
      </c>
      <c r="I1414" s="18" t="str">
        <f>IFERROR(__xludf.DUMMYFUNCTION("""COMPUTED_VALUE"""),"Клубника манго")</f>
        <v>Клубника манго</v>
      </c>
      <c r="J1414" s="18" t="str">
        <f>IFERROR(__xludf.DUMMYFUNCTION("""COMPUTED_VALUE"""),"черника грейфрут ")</f>
        <v>черника грейфрут </v>
      </c>
      <c r="K1414" s="18" t="str">
        <f>IFERROR(__xludf.DUMMYFUNCTION("""COMPUTED_VALUE"""),"Малина лайм")</f>
        <v>Малина лайм</v>
      </c>
      <c r="L1414" s="18" t="str">
        <f>IFERROR(__xludf.DUMMYFUNCTION("""COMPUTED_VALUE"""),"Манго арбуз ")</f>
        <v>Манго арбуз </v>
      </c>
      <c r="M1414" s="18" t="str">
        <f>IFERROR(__xludf.DUMMYFUNCTION("""COMPUTED_VALUE"""),"Малиновый чай с жасмином")</f>
        <v>Малиновый чай с жасмином</v>
      </c>
      <c r="N1414" s="18" t="str">
        <f>IFERROR(__xludf.DUMMYFUNCTION("""COMPUTED_VALUE"""),"малина  апельсин ")</f>
        <v>малина  апельсин </v>
      </c>
      <c r="O1414" s="18" t="str">
        <f>IFERROR(__xludf.DUMMYFUNCTION("""COMPUTED_VALUE"""),"Манго апельсин")</f>
        <v>Манго апельсин</v>
      </c>
      <c r="P1414" s="18" t="str">
        <f>IFERROR(__xludf.DUMMYFUNCTION("""COMPUTED_VALUE"""),"Ред булл")</f>
        <v>Ред булл</v>
      </c>
      <c r="Q1414" s="18" t="str">
        <f>IFERROR(__xludf.DUMMYFUNCTION("""COMPUTED_VALUE"""),"Спрайт")</f>
        <v>Спрайт</v>
      </c>
      <c r="R1414" s="18" t="str">
        <f>IFERROR(__xludf.DUMMYFUNCTION("""COMPUTED_VALUE"""),"ананас клюква ")</f>
        <v>ананас клюква </v>
      </c>
      <c r="S1414" s="18" t="str">
        <f>IFERROR(__xludf.DUMMYFUNCTION("""COMPUTED_VALUE"""),"Тархун")</f>
        <v>Тархун</v>
      </c>
      <c r="T1414" s="18" t="str">
        <f>IFERROR(__xludf.DUMMYFUNCTION("""COMPUTED_VALUE"""),"алоэ Виноград ")</f>
        <v>алоэ Виноград </v>
      </c>
      <c r="U1414" s="18" t="str">
        <f>IFERROR(__xludf.DUMMYFUNCTION("""COMPUTED_VALUE"""),"Фруктовая жвачка")</f>
        <v>Фруктовая жвачка</v>
      </c>
      <c r="V1414" s="18" t="str">
        <f>IFERROR(__xludf.DUMMYFUNCTION("""COMPUTED_VALUE"""),"Холодная кола")</f>
        <v>Холодная кола</v>
      </c>
      <c r="W1414" s="18" t="str">
        <f>IFERROR(__xludf.DUMMYFUNCTION("""COMPUTED_VALUE"""),"Черная смородина клюква")</f>
        <v>Черная смородина клюква</v>
      </c>
      <c r="X1414" s="18" t="str">
        <f>IFERROR(__xludf.DUMMYFUNCTION("""COMPUTED_VALUE"""),"Черника арбуз")</f>
        <v>Черника арбуз</v>
      </c>
      <c r="Y1414" s="18" t="str">
        <f>IFERROR(__xludf.DUMMYFUNCTION("""COMPUTED_VALUE"""),"Яблоко черника")</f>
        <v>Яблоко черника</v>
      </c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  <c r="AV1414" s="18"/>
      <c r="AW1414" s="18"/>
      <c r="AX1414" s="18"/>
    </row>
    <row r="1415">
      <c r="A1415" s="18" t="str">
        <f>IFERROR(__xludf.DUMMYFUNCTION("""COMPUTED_VALUE"""),"Ягодный микс")</f>
        <v>Ягодный микс</v>
      </c>
      <c r="B1415" s="18" t="str">
        <f>IFERROR(__xludf.DUMMYFUNCTION("""COMPUTED_VALUE"""),"Энергетик малина")</f>
        <v>Энергетик малина</v>
      </c>
      <c r="C1415" s="18" t="str">
        <f>IFERROR(__xludf.DUMMYFUNCTION("""COMPUTED_VALUE"""),"Клубника арбуз")</f>
        <v>Клубника арбуз</v>
      </c>
      <c r="D1415" s="18" t="str">
        <f>IFERROR(__xludf.DUMMYFUNCTION("""COMPUTED_VALUE"""),"Ежевика малина")</f>
        <v>Ежевика малина</v>
      </c>
      <c r="E1415" s="18" t="str">
        <f>IFERROR(__xludf.DUMMYFUNCTION("""COMPUTED_VALUE"""),"Голубая малина виноград")</f>
        <v>Голубая малина виноград</v>
      </c>
      <c r="F1415" s="18" t="str">
        <f>IFERROR(__xludf.DUMMYFUNCTION("""COMPUTED_VALUE"""),"Вишня яблоко")</f>
        <v>Вишня яблоко</v>
      </c>
      <c r="G1415" s="18" t="str">
        <f>IFERROR(__xludf.DUMMYFUNCTION("""COMPUTED_VALUE"""),"Виноград лёд")</f>
        <v>Виноград лёд</v>
      </c>
      <c r="H1415" s="18" t="str">
        <f>IFERROR(__xludf.DUMMYFUNCTION("""COMPUTED_VALUE"""),"Бабл гам")</f>
        <v>Бабл гам</v>
      </c>
      <c r="I1415" s="18" t="str">
        <f>IFERROR(__xludf.DUMMYFUNCTION("""COMPUTED_VALUE"""),"Энергетик лайм")</f>
        <v>Энергетик лайм</v>
      </c>
      <c r="J1415" s="18" t="str">
        <f>IFERROR(__xludf.DUMMYFUNCTION("""COMPUTED_VALUE"""),"Черника смородина айс")</f>
        <v>Черника смородина айс</v>
      </c>
      <c r="K1415" s="18" t="str">
        <f>IFERROR(__xludf.DUMMYFUNCTION("""COMPUTED_VALUE"""),"Мохито клубничный лёд")</f>
        <v>Мохито клубничный лёд</v>
      </c>
      <c r="L1415" s="18" t="str">
        <f>IFERROR(__xludf.DUMMYFUNCTION("""COMPUTED_VALUE"""),"Черная вишня лёд")</f>
        <v>Черная вишня лёд</v>
      </c>
      <c r="M1415" s="18" t="str">
        <f>IFERROR(__xludf.DUMMYFUNCTION("""COMPUTED_VALUE"""),"Ананас кокос лёд")</f>
        <v>Ананас кокос лёд</v>
      </c>
      <c r="N1415" s="18" t="str">
        <f>IFERROR(__xludf.DUMMYFUNCTION("""COMPUTED_VALUE"""),"Киви лёд")</f>
        <v>Киви лёд</v>
      </c>
      <c r="O1415" s="18" t="str">
        <f>IFERROR(__xludf.DUMMYFUNCTION("""COMPUTED_VALUE"""),"Кислая клюква лёд")</f>
        <v>Кислая клюква лёд</v>
      </c>
      <c r="P1415" s="18" t="str">
        <f>IFERROR(__xludf.DUMMYFUNCTION("""COMPUTED_VALUE"""),"Кислый скитлс лёд")</f>
        <v>Кислый скитлс лёд</v>
      </c>
      <c r="Q1415" s="18" t="str">
        <f>IFERROR(__xludf.DUMMYFUNCTION("""COMPUTED_VALUE"""),"Клубника черника лёд")</f>
        <v>Клубника черника лёд</v>
      </c>
      <c r="R1415" s="18" t="str">
        <f>IFERROR(__xludf.DUMMYFUNCTION("""COMPUTED_VALUE"""),"Малина смородина лёд")</f>
        <v>Малина смородина лёд</v>
      </c>
      <c r="S1415" s="18" t="str">
        <f>IFERROR(__xludf.DUMMYFUNCTION("""COMPUTED_VALUE"""),"Манго лёд")</f>
        <v>Манго лёд</v>
      </c>
      <c r="T1415" s="18" t="str">
        <f>IFERROR(__xludf.DUMMYFUNCTION("""COMPUTED_VALUE"""),"Малина вишня лёд")</f>
        <v>Малина вишня лёд</v>
      </c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  <c r="AV1415" s="18"/>
      <c r="AW1415" s="18"/>
      <c r="AX1415" s="18"/>
    </row>
    <row r="1416">
      <c r="A1416" s="18" t="str">
        <f>IFERROR(__xludf.DUMMYFUNCTION("""COMPUTED_VALUE"""),"Личи гуава")</f>
        <v>Личи гуава</v>
      </c>
      <c r="B1416" s="18" t="str">
        <f>IFERROR(__xludf.DUMMYFUNCTION("""COMPUTED_VALUE"""),"Морозный спрайт")</f>
        <v>Морозный спрайт</v>
      </c>
      <c r="C1416" s="18" t="str">
        <f>IFERROR(__xludf.DUMMYFUNCTION("""COMPUTED_VALUE"""),"Морозная дыня")</f>
        <v>Морозная дыня</v>
      </c>
      <c r="D1416" s="18" t="str">
        <f>IFERROR(__xludf.DUMMYFUNCTION("""COMPUTED_VALUE"""),"Черника арбуз")</f>
        <v>Черника арбуз</v>
      </c>
      <c r="E1416" s="18" t="str">
        <f>IFERROR(__xludf.DUMMYFUNCTION("""COMPUTED_VALUE"""),"Грейпфрут малина клубника")</f>
        <v>Грейпфрут малина клубника</v>
      </c>
      <c r="F1416" s="18" t="str">
        <f>IFERROR(__xludf.DUMMYFUNCTION("""COMPUTED_VALUE"""),"Виноград клубника NEW!")</f>
        <v>Виноград клубника NEW!</v>
      </c>
      <c r="G1416" s="18" t="str">
        <f>IFERROR(__xludf.DUMMYFUNCTION("""COMPUTED_VALUE"""),"Жвачка арбуз дыня NEW!")</f>
        <v>Жвачка арбуз дыня NEW!</v>
      </c>
      <c r="H1416" s="18" t="str">
        <f>IFERROR(__xludf.DUMMYFUNCTION("""COMPUTED_VALUE"""),"Клубника киви NEW!")</f>
        <v>Клубника киви NEW!</v>
      </c>
      <c r="I1416" s="18" t="str">
        <f>IFERROR(__xludf.DUMMYFUNCTION("""COMPUTED_VALUE"""),"Клубничный лимонад NEW!")</f>
        <v>Клубничный лимонад NEW!</v>
      </c>
      <c r="J1416" s="18" t="str">
        <f>IFERROR(__xludf.DUMMYFUNCTION("""COMPUTED_VALUE"""),"Клюква лимон NEW!")</f>
        <v>Клюква лимон NEW!</v>
      </c>
      <c r="K1416" s="18" t="str">
        <f>IFERROR(__xludf.DUMMYFUNCTION("""COMPUTED_VALUE"""),"Кола лимон NEW")</f>
        <v>Кола лимон NEW</v>
      </c>
      <c r="L1416" s="18" t="str">
        <f>IFERROR(__xludf.DUMMYFUNCTION("""COMPUTED_VALUE"""),"Манго малина NEW!")</f>
        <v>Манго малина NEW!</v>
      </c>
      <c r="M1416" s="18" t="str">
        <f>IFERROR(__xludf.DUMMYFUNCTION("""COMPUTED_VALUE"""),"Персик маракуйя NEW")</f>
        <v>Персик маракуйя NEW</v>
      </c>
      <c r="N1416" s="18" t="str">
        <f>IFERROR(__xludf.DUMMYFUNCTION("""COMPUTED_VALUE"""),"Киви гуава NEW")</f>
        <v>Киви гуава NEW</v>
      </c>
      <c r="O1416" s="18" t="str">
        <f>IFERROR(__xludf.DUMMYFUNCTION("""COMPUTED_VALUE"""),"Манго апельсин NEW")</f>
        <v>Манго апельсин NEW</v>
      </c>
      <c r="P1416" s="18" t="str">
        <f>IFERROR(__xludf.DUMMYFUNCTION("""COMPUTED_VALUE"""),"Манго кумкват NEW")</f>
        <v>Манго кумкват NEW</v>
      </c>
      <c r="Q1416" s="18" t="str">
        <f>IFERROR(__xludf.DUMMYFUNCTION("""COMPUTED_VALUE"""),"Морозная вишня")</f>
        <v>Морозная вишня</v>
      </c>
      <c r="R1416" s="18" t="str">
        <f>IFERROR(__xludf.DUMMYFUNCTION("""COMPUTED_VALUE"""),"кислая жвачка грейпфрут клубника")</f>
        <v>кислая жвачка грейпфрут клубника</v>
      </c>
      <c r="S1416" s="18" t="str">
        <f>IFERROR(__xludf.DUMMYFUNCTION("""COMPUTED_VALUE"""),"Морозное яблоко")</f>
        <v>Морозное яблоко</v>
      </c>
      <c r="T1416" s="18" t="str">
        <f>IFERROR(__xludf.DUMMYFUNCTION("""COMPUTED_VALUE"""),"Морозный арбуз")</f>
        <v>Морозный арбуз</v>
      </c>
      <c r="U1416" s="18" t="str">
        <f>IFERROR(__xludf.DUMMYFUNCTION("""COMPUTED_VALUE"""),"Морозный виноград")</f>
        <v>Морозный виноград</v>
      </c>
      <c r="V1416" s="18" t="str">
        <f>IFERROR(__xludf.DUMMYFUNCTION("""COMPUTED_VALUE"""),"Морозный ред булл")</f>
        <v>Морозный ред булл</v>
      </c>
      <c r="W1416" s="18" t="str">
        <f>IFERROR(__xludf.DUMMYFUNCTION("""COMPUTED_VALUE"""),"Персик киви NEW")</f>
        <v>Персик киви NEW</v>
      </c>
      <c r="X1416" s="18" t="str">
        <f>IFERROR(__xludf.DUMMYFUNCTION("""COMPUTED_VALUE"""),"Печенье банан NEW")</f>
        <v>Печенье банан NEW</v>
      </c>
      <c r="Y1416" s="18" t="str">
        <f>IFERROR(__xludf.DUMMYFUNCTION("""COMPUTED_VALUE"""),"Лимонный пирог NEW")</f>
        <v>Лимонный пирог NEW</v>
      </c>
      <c r="Z1416" s="18" t="str">
        <f>IFERROR(__xludf.DUMMYFUNCTION("""COMPUTED_VALUE"""),"Холодная смородина")</f>
        <v>Холодная смородина</v>
      </c>
      <c r="AA1416" s="18" t="str">
        <f>IFERROR(__xludf.DUMMYFUNCTION("""COMPUTED_VALUE"""),"Черника грейпфрут")</f>
        <v>Черника грейпфрут</v>
      </c>
      <c r="AB1416" s="18" t="str">
        <f>IFERROR(__xludf.DUMMYFUNCTION("""COMPUTED_VALUE"""),"Черника лимон")</f>
        <v>Черника лимон</v>
      </c>
      <c r="AC1416" s="18" t="str">
        <f>IFERROR(__xludf.DUMMYFUNCTION("""COMPUTED_VALUE"""),"Черника мята")</f>
        <v>Черника мята</v>
      </c>
      <c r="AD1416" s="18" t="str">
        <f>IFERROR(__xludf.DUMMYFUNCTION("""COMPUTED_VALUE"""),"Экзотические фрукты")</f>
        <v>Экзотические фрукты</v>
      </c>
      <c r="AE1416" s="18" t="str">
        <f>IFERROR(__xludf.DUMMYFUNCTION("""COMPUTED_VALUE"""),"Энергетический виноград")</f>
        <v>Энергетический виноград</v>
      </c>
      <c r="AF1416" s="18" t="str">
        <f>IFERROR(__xludf.DUMMYFUNCTION("""COMPUTED_VALUE"""),"Ягодный морс")</f>
        <v>Ягодный морс</v>
      </c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</row>
    <row r="1417">
      <c r="A1417" s="18" t="str">
        <f>IFERROR(__xludf.DUMMYFUNCTION("""COMPUTED_VALUE"""),"0.4")</f>
        <v>0.4</v>
      </c>
      <c r="B1417" s="18" t="str">
        <f>IFERROR(__xludf.DUMMYFUNCTION("""COMPUTED_VALUE"""),"0.6")</f>
        <v>0.6</v>
      </c>
      <c r="C1417" s="18" t="str">
        <f>IFERROR(__xludf.DUMMYFUNCTION("""COMPUTED_VALUE"""),"0.7")</f>
        <v>0.7</v>
      </c>
      <c r="D1417" s="18" t="str">
        <f>IFERROR(__xludf.DUMMYFUNCTION("""COMPUTED_VALUE"""),"0.8")</f>
        <v>0.8</v>
      </c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/>
      <c r="AU1417" s="18"/>
      <c r="AV1417" s="18"/>
      <c r="AW1417" s="18"/>
      <c r="AX1417" s="18"/>
    </row>
    <row r="1418">
      <c r="A1418" s="18" t="str">
        <f>IFERROR(__xludf.DUMMYFUNCTION("""COMPUTED_VALUE"""),"Ягодный микс")</f>
        <v>Ягодный микс</v>
      </c>
      <c r="B1418" s="18" t="str">
        <f>IFERROR(__xludf.DUMMYFUNCTION("""COMPUTED_VALUE"""),"Энергетик малина")</f>
        <v>Энергетик малина</v>
      </c>
      <c r="C1418" s="18" t="str">
        <f>IFERROR(__xludf.DUMMYFUNCTION("""COMPUTED_VALUE"""),"Клубника арбуз")</f>
        <v>Клубника арбуз</v>
      </c>
      <c r="D1418" s="18" t="str">
        <f>IFERROR(__xludf.DUMMYFUNCTION("""COMPUTED_VALUE"""),"Ежевика малина")</f>
        <v>Ежевика малина</v>
      </c>
      <c r="E1418" s="18" t="str">
        <f>IFERROR(__xludf.DUMMYFUNCTION("""COMPUTED_VALUE"""),"Голубая малина виноград")</f>
        <v>Голубая малина виноград</v>
      </c>
      <c r="F1418" s="18" t="str">
        <f>IFERROR(__xludf.DUMMYFUNCTION("""COMPUTED_VALUE"""),"Вишня яблоко")</f>
        <v>Вишня яблоко</v>
      </c>
      <c r="G1418" s="18" t="str">
        <f>IFERROR(__xludf.DUMMYFUNCTION("""COMPUTED_VALUE"""),"Виноград лёд")</f>
        <v>Виноград лёд</v>
      </c>
      <c r="H1418" s="18" t="str">
        <f>IFERROR(__xludf.DUMMYFUNCTION("""COMPUTED_VALUE"""),"Бабл гам")</f>
        <v>Бабл гам</v>
      </c>
      <c r="I1418" s="18" t="str">
        <f>IFERROR(__xludf.DUMMYFUNCTION("""COMPUTED_VALUE"""),"Энергетик лайм")</f>
        <v>Энергетик лайм</v>
      </c>
      <c r="J1418" s="18" t="str">
        <f>IFERROR(__xludf.DUMMYFUNCTION("""COMPUTED_VALUE"""),"Черника смородина айс")</f>
        <v>Черника смородина айс</v>
      </c>
      <c r="K1418" s="18" t="str">
        <f>IFERROR(__xludf.DUMMYFUNCTION("""COMPUTED_VALUE"""),"Мохито клубничный лёд")</f>
        <v>Мохито клубничный лёд</v>
      </c>
      <c r="L1418" s="18" t="str">
        <f>IFERROR(__xludf.DUMMYFUNCTION("""COMPUTED_VALUE"""),"Черная вишня лёд")</f>
        <v>Черная вишня лёд</v>
      </c>
      <c r="M1418" s="18" t="str">
        <f>IFERROR(__xludf.DUMMYFUNCTION("""COMPUTED_VALUE"""),"Ананас кокос лёд")</f>
        <v>Ананас кокос лёд</v>
      </c>
      <c r="N1418" s="18" t="str">
        <f>IFERROR(__xludf.DUMMYFUNCTION("""COMPUTED_VALUE"""),"Киви лёд")</f>
        <v>Киви лёд</v>
      </c>
      <c r="O1418" s="18" t="str">
        <f>IFERROR(__xludf.DUMMYFUNCTION("""COMPUTED_VALUE"""),"Кислая клюква лёд")</f>
        <v>Кислая клюква лёд</v>
      </c>
      <c r="P1418" s="18" t="str">
        <f>IFERROR(__xludf.DUMMYFUNCTION("""COMPUTED_VALUE"""),"Кислый скитлс лёд")</f>
        <v>Кислый скитлс лёд</v>
      </c>
      <c r="Q1418" s="18" t="str">
        <f>IFERROR(__xludf.DUMMYFUNCTION("""COMPUTED_VALUE"""),"Клубника черника лёд")</f>
        <v>Клубника черника лёд</v>
      </c>
      <c r="R1418" s="18" t="str">
        <f>IFERROR(__xludf.DUMMYFUNCTION("""COMPUTED_VALUE"""),"Малина смородина лёд")</f>
        <v>Малина смородина лёд</v>
      </c>
      <c r="S1418" s="18" t="str">
        <f>IFERROR(__xludf.DUMMYFUNCTION("""COMPUTED_VALUE"""),"Манго лёд")</f>
        <v>Манго лёд</v>
      </c>
      <c r="T1418" s="18" t="str">
        <f>IFERROR(__xludf.DUMMYFUNCTION("""COMPUTED_VALUE"""),"Малина вишня лёд")</f>
        <v>Малина вишня лёд</v>
      </c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  <c r="AV1418" s="18"/>
      <c r="AW1418" s="18"/>
      <c r="AX1418" s="18"/>
    </row>
    <row r="1419">
      <c r="A1419" s="18" t="str">
        <f>IFERROR(__xludf.DUMMYFUNCTION("""COMPUTED_VALUE"""),"Ананас киви")</f>
        <v>Ананас киви</v>
      </c>
      <c r="B1419" s="18" t="str">
        <f>IFERROR(__xludf.DUMMYFUNCTION("""COMPUTED_VALUE"""),"Арбузный смузи")</f>
        <v>Арбузный смузи</v>
      </c>
      <c r="C1419" s="18" t="str">
        <f>IFERROR(__xludf.DUMMYFUNCTION("""COMPUTED_VALUE"""),"Виноградная фанта")</f>
        <v>Виноградная фанта</v>
      </c>
      <c r="D1419" s="18" t="str">
        <f>IFERROR(__xludf.DUMMYFUNCTION("""COMPUTED_VALUE"""),"Вишневый морс")</f>
        <v>Вишневый морс</v>
      </c>
      <c r="E1419" s="18" t="str">
        <f>IFERROR(__xludf.DUMMYFUNCTION("""COMPUTED_VALUE"""),"Гранатовый мармелад")</f>
        <v>Гранатовый мармелад</v>
      </c>
      <c r="F1419" s="18" t="str">
        <f>IFERROR(__xludf.DUMMYFUNCTION("""COMPUTED_VALUE"""),"Грейпфрут киви")</f>
        <v>Грейпфрут киви</v>
      </c>
      <c r="G1419" s="18" t="str">
        <f>IFERROR(__xludf.DUMMYFUNCTION("""COMPUTED_VALUE"""),"Ежевика мята")</f>
        <v>Ежевика мята</v>
      </c>
      <c r="H1419" s="18" t="str">
        <f>IFERROR(__xludf.DUMMYFUNCTION("""COMPUTED_VALUE"""),"Киви манго")</f>
        <v>Киви манго</v>
      </c>
      <c r="I1419" s="18" t="str">
        <f>IFERROR(__xludf.DUMMYFUNCTION("""COMPUTED_VALUE"""),"Клубника манго")</f>
        <v>Клубника манго</v>
      </c>
      <c r="J1419" s="18" t="str">
        <f>IFERROR(__xludf.DUMMYFUNCTION("""COMPUTED_VALUE"""),"черника грейфрут ")</f>
        <v>черника грейфрут </v>
      </c>
      <c r="K1419" s="18" t="str">
        <f>IFERROR(__xludf.DUMMYFUNCTION("""COMPUTED_VALUE"""),"Малина лайм")</f>
        <v>Малина лайм</v>
      </c>
      <c r="L1419" s="18" t="str">
        <f>IFERROR(__xludf.DUMMYFUNCTION("""COMPUTED_VALUE"""),"Манго арбуз ")</f>
        <v>Манго арбуз </v>
      </c>
      <c r="M1419" s="18" t="str">
        <f>IFERROR(__xludf.DUMMYFUNCTION("""COMPUTED_VALUE"""),"Малиновый чай с жасмином")</f>
        <v>Малиновый чай с жасмином</v>
      </c>
      <c r="N1419" s="18" t="str">
        <f>IFERROR(__xludf.DUMMYFUNCTION("""COMPUTED_VALUE"""),"малина  апельсин ")</f>
        <v>малина  апельсин </v>
      </c>
      <c r="O1419" s="18" t="str">
        <f>IFERROR(__xludf.DUMMYFUNCTION("""COMPUTED_VALUE"""),"Манго апельсин")</f>
        <v>Манго апельсин</v>
      </c>
      <c r="P1419" s="18" t="str">
        <f>IFERROR(__xludf.DUMMYFUNCTION("""COMPUTED_VALUE"""),"Ред булл")</f>
        <v>Ред булл</v>
      </c>
      <c r="Q1419" s="18" t="str">
        <f>IFERROR(__xludf.DUMMYFUNCTION("""COMPUTED_VALUE"""),"Спрайт")</f>
        <v>Спрайт</v>
      </c>
      <c r="R1419" s="18" t="str">
        <f>IFERROR(__xludf.DUMMYFUNCTION("""COMPUTED_VALUE"""),"ананас клюква ")</f>
        <v>ананас клюква </v>
      </c>
      <c r="S1419" s="18" t="str">
        <f>IFERROR(__xludf.DUMMYFUNCTION("""COMPUTED_VALUE"""),"Тархун")</f>
        <v>Тархун</v>
      </c>
      <c r="T1419" s="18" t="str">
        <f>IFERROR(__xludf.DUMMYFUNCTION("""COMPUTED_VALUE"""),"алоэ Виноград ")</f>
        <v>алоэ Виноград </v>
      </c>
      <c r="U1419" s="18" t="str">
        <f>IFERROR(__xludf.DUMMYFUNCTION("""COMPUTED_VALUE"""),"Фруктовая жвачка")</f>
        <v>Фруктовая жвачка</v>
      </c>
      <c r="V1419" s="18" t="str">
        <f>IFERROR(__xludf.DUMMYFUNCTION("""COMPUTED_VALUE"""),"Холодная кола")</f>
        <v>Холодная кола</v>
      </c>
      <c r="W1419" s="18" t="str">
        <f>IFERROR(__xludf.DUMMYFUNCTION("""COMPUTED_VALUE"""),"Черная смородина клюква")</f>
        <v>Черная смородина клюква</v>
      </c>
      <c r="X1419" s="18" t="str">
        <f>IFERROR(__xludf.DUMMYFUNCTION("""COMPUTED_VALUE"""),"Черника арбуз")</f>
        <v>Черника арбуз</v>
      </c>
      <c r="Y1419" s="18" t="str">
        <f>IFERROR(__xludf.DUMMYFUNCTION("""COMPUTED_VALUE"""),"Яблоко черника")</f>
        <v>Яблоко черника</v>
      </c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</row>
    <row r="1420">
      <c r="A1420" s="18" t="str">
        <f>IFERROR(__xludf.DUMMYFUNCTION("""COMPUTED_VALUE"""),"Маракуйя с тропическими нотками")</f>
        <v>Маракуйя с тропическими нотками</v>
      </c>
      <c r="B1420" s="18" t="str">
        <f>IFERROR(__xludf.DUMMYFUNCTION("""COMPUTED_VALUE"""),"Арбузный милкшейк")</f>
        <v>Арбузный милкшейк</v>
      </c>
      <c r="C1420" s="18" t="str">
        <f>IFERROR(__xludf.DUMMYFUNCTION("""COMPUTED_VALUE"""),"Конфеты со вкусом винограда")</f>
        <v>Конфеты со вкусом винограда</v>
      </c>
      <c r="D1420" s="18" t="str">
        <f>IFERROR(__xludf.DUMMYFUNCTION("""COMPUTED_VALUE"""),"Манго с апельсином и послевкусием гуавы")</f>
        <v>Манго с апельсином и послевкусием гуавы</v>
      </c>
      <c r="E1420" s="18" t="str">
        <f>IFERROR(__xludf.DUMMYFUNCTION("""COMPUTED_VALUE"""),"Холодное сочетание мяты и конфет холс")</f>
        <v>Холодное сочетание мяты и конфет холс</v>
      </c>
      <c r="F1420" s="18" t="str">
        <f>IFERROR(__xludf.DUMMYFUNCTION("""COMPUTED_VALUE"""),"Яблочные мармеладные червячки")</f>
        <v>Яблочные мармеладные червячки</v>
      </c>
      <c r="G142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420" s="18" t="str">
        <f>IFERROR(__xludf.DUMMYFUNCTION("""COMPUTED_VALUE"""),"Лимон лайм")</f>
        <v>Лимон лайм</v>
      </c>
      <c r="I1420" s="18" t="str">
        <f>IFERROR(__xludf.DUMMYFUNCTION("""COMPUTED_VALUE"""),"Классика энергетика с кислой малиной")</f>
        <v>Классика энергетика с кислой малиной</v>
      </c>
      <c r="J1420" s="18" t="str">
        <f>IFERROR(__xludf.DUMMYFUNCTION("""COMPUTED_VALUE"""),"Зеленое манго и смородина")</f>
        <v>Зеленое манго и смородина</v>
      </c>
      <c r="K1420" s="18" t="str">
        <f>IFERROR(__xludf.DUMMYFUNCTION("""COMPUTED_VALUE"""),"Дуэт лемонграсса и сладкой малины")</f>
        <v>Дуэт лемонграсса и сладкой малины</v>
      </c>
      <c r="L1420" s="18" t="str">
        <f>IFERROR(__xludf.DUMMYFUNCTION("""COMPUTED_VALUE"""),"Сладкий мармелад из черной смородины")</f>
        <v>Сладкий мармелад из черной смородины</v>
      </c>
      <c r="M1420" s="18" t="str">
        <f>IFERROR(__xludf.DUMMYFUNCTION("""COMPUTED_VALUE"""),"Вишня кола")</f>
        <v>Вишня кола</v>
      </c>
      <c r="N1420" s="18" t="str">
        <f>IFERROR(__xludf.DUMMYFUNCTION("""COMPUTED_VALUE"""),"Малина с кокосом")</f>
        <v>Малина с кокосом</v>
      </c>
      <c r="O1420" s="18" t="str">
        <f>IFERROR(__xludf.DUMMYFUNCTION("""COMPUTED_VALUE"""),"Сладкие конфеты СКИТЛЗ и смородина")</f>
        <v>Сладкие конфеты СКИТЛЗ и смородина</v>
      </c>
      <c r="P1420" s="18" t="str">
        <f>IFERROR(__xludf.DUMMYFUNCTION("""COMPUTED_VALUE"""),"Ежевичный лимонад")</f>
        <v>Ежевичный лимонад</v>
      </c>
      <c r="Q1420" s="18" t="str">
        <f>IFERROR(__xludf.DUMMYFUNCTION("""COMPUTED_VALUE"""),"Дыня кокос")</f>
        <v>Дыня кокос</v>
      </c>
      <c r="R1420" s="18" t="str">
        <f>IFERROR(__xludf.DUMMYFUNCTION("""COMPUTED_VALUE"""),"Земляничный бабл гам")</f>
        <v>Земляничный бабл гам</v>
      </c>
      <c r="S1420" s="18" t="str">
        <f>IFERROR(__xludf.DUMMYFUNCTION("""COMPUTED_VALUE"""),"Лимонные леденцы")</f>
        <v>Лимонные леденцы</v>
      </c>
      <c r="T1420" s="18" t="str">
        <f>IFERROR(__xludf.DUMMYFUNCTION("""COMPUTED_VALUE"""),"Экзотический фрукты")</f>
        <v>Экзотический фрукты</v>
      </c>
      <c r="U1420" s="18" t="str">
        <f>IFERROR(__xludf.DUMMYFUNCTION("""COMPUTED_VALUE"""),"Личи виноград мята")</f>
        <v>Личи виноград мята</v>
      </c>
      <c r="V1420" s="18" t="str">
        <f>IFERROR(__xludf.DUMMYFUNCTION("""COMPUTED_VALUE"""),"Черника малина мята")</f>
        <v>Черника малина мята</v>
      </c>
      <c r="W1420" s="18" t="str">
        <f>IFERROR(__xludf.DUMMYFUNCTION("""COMPUTED_VALUE"""),"Абрикосовый йогурт")</f>
        <v>Абрикосовый йогурт</v>
      </c>
      <c r="X1420" s="18" t="str">
        <f>IFERROR(__xludf.DUMMYFUNCTION("""COMPUTED_VALUE"""),"Арбуз лед")</f>
        <v>Арбуз лед</v>
      </c>
      <c r="Y1420" s="18" t="str">
        <f>IFERROR(__xludf.DUMMYFUNCTION("""COMPUTED_VALUE"""),"Банан клубника лед")</f>
        <v>Банан клубника лед</v>
      </c>
      <c r="Z1420" s="18" t="str">
        <f>IFERROR(__xludf.DUMMYFUNCTION("""COMPUTED_VALUE"""),"Арбузное мороженное")</f>
        <v>Арбузное мороженное</v>
      </c>
      <c r="AA1420" s="18" t="str">
        <f>IFERROR(__xludf.DUMMYFUNCTION("""COMPUTED_VALUE"""),"Клубника малина жвачка")</f>
        <v>Клубника малина жвачка</v>
      </c>
      <c r="AB1420" s="18" t="str">
        <f>IFERROR(__xludf.DUMMYFUNCTION("""COMPUTED_VALUE"""),"Клубничное мороженное")</f>
        <v>Клубничное мороженное</v>
      </c>
      <c r="AC1420" s="18" t="str">
        <f>IFERROR(__xludf.DUMMYFUNCTION("""COMPUTED_VALUE"""),"Кола сода лед")</f>
        <v>Кола сода лед</v>
      </c>
      <c r="AD1420" s="18" t="str">
        <f>IFERROR(__xludf.DUMMYFUNCTION("""COMPUTED_VALUE"""),"Банановый милкшейк")</f>
        <v>Банановый милкшейк</v>
      </c>
      <c r="AE1420" s="18" t="str">
        <f>IFERROR(__xludf.DUMMYFUNCTION("""COMPUTED_VALUE"""),"Микс ягод лед")</f>
        <v>Микс ягод лед</v>
      </c>
      <c r="AF1420" s="18" t="str">
        <f>IFERROR(__xludf.DUMMYFUNCTION("""COMPUTED_VALUE"""),"Брусничный морс")</f>
        <v>Брусничный морс</v>
      </c>
      <c r="AG1420" s="18" t="str">
        <f>IFERROR(__xludf.DUMMYFUNCTION("""COMPUTED_VALUE"""),"Яблочный лимонад")</f>
        <v>Яблочный лимонад</v>
      </c>
      <c r="AH1420" s="18" t="str">
        <f>IFERROR(__xludf.DUMMYFUNCTION("""COMPUTED_VALUE"""),"Лесные ягоды")</f>
        <v>Лесные ягоды</v>
      </c>
      <c r="AI1420" s="18" t="str">
        <f>IFERROR(__xludf.DUMMYFUNCTION("""COMPUTED_VALUE"""),"Смородиновый лимонад")</f>
        <v>Смородиновый лимонад</v>
      </c>
      <c r="AJ1420" s="18" t="str">
        <f>IFERROR(__xludf.DUMMYFUNCTION("""COMPUTED_VALUE"""),"Вишня лайм лед")</f>
        <v>Вишня лайм лед</v>
      </c>
      <c r="AK1420" s="18" t="str">
        <f>IFERROR(__xludf.DUMMYFUNCTION("""COMPUTED_VALUE"""),"Лист виноград мята энергетик")</f>
        <v>Лист виноград мята энергетик</v>
      </c>
      <c r="AL1420" s="18" t="str">
        <f>IFERROR(__xludf.DUMMYFUNCTION("""COMPUTED_VALUE"""),"Двойное яблоко лед")</f>
        <v>Двойное яблоко лед</v>
      </c>
      <c r="AM1420" s="18" t="str">
        <f>IFERROR(__xludf.DUMMYFUNCTION("""COMPUTED_VALUE"""),"Смородиновый холс")</f>
        <v>Смородиновый холс</v>
      </c>
      <c r="AN1420" s="18" t="str">
        <f>IFERROR(__xludf.DUMMYFUNCTION("""COMPUTED_VALUE"""),"Клубничное шампанское")</f>
        <v>Клубничное шампанское</v>
      </c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</row>
    <row r="1421">
      <c r="A1421" s="18" t="str">
        <f>IFERROR(__xludf.DUMMYFUNCTION("""COMPUTED_VALUE"""),"0.4")</f>
        <v>0.4</v>
      </c>
      <c r="B1421" s="18" t="str">
        <f>IFERROR(__xludf.DUMMYFUNCTION("""COMPUTED_VALUE"""),"0.6")</f>
        <v>0.6</v>
      </c>
      <c r="C1421" s="18" t="str">
        <f>IFERROR(__xludf.DUMMYFUNCTION("""COMPUTED_VALUE"""),"0.7")</f>
        <v>0.7</v>
      </c>
      <c r="D1421" s="18" t="str">
        <f>IFERROR(__xludf.DUMMYFUNCTION("""COMPUTED_VALUE"""),"0.8")</f>
        <v>0.8</v>
      </c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  <c r="AV1421" s="18"/>
      <c r="AW1421" s="18"/>
      <c r="AX1421" s="18"/>
    </row>
    <row r="1422">
      <c r="A1422" s="18" t="str">
        <f>IFERROR(__xludf.DUMMYFUNCTION("""COMPUTED_VALUE"""),"кислая земляника")</f>
        <v>кислая земляника</v>
      </c>
      <c r="B1422" s="18" t="str">
        <f>IFERROR(__xludf.DUMMYFUNCTION("""COMPUTED_VALUE"""),"кислая фанта с черникой")</f>
        <v>кислая фанта с черникой</v>
      </c>
      <c r="C1422" s="18" t="str">
        <f>IFERROR(__xludf.DUMMYFUNCTION("""COMPUTED_VALUE"""),"кислое харибо с колой и черешней")</f>
        <v>кислое харибо с колой и черешней</v>
      </c>
      <c r="D1422" s="18" t="str">
        <f>IFERROR(__xludf.DUMMYFUNCTION("""COMPUTED_VALUE"""),"кислое яблочно клубничная шипучка")</f>
        <v>кислое яблочно клубничная шипучка</v>
      </c>
      <c r="E1422" s="18" t="str">
        <f>IFERROR(__xludf.DUMMYFUNCTION("""COMPUTED_VALUE"""),"кислые желатинки маракуйя ананас")</f>
        <v>кислые желатинки маракуйя ананас</v>
      </c>
      <c r="F1422" s="18" t="str">
        <f>IFERROR(__xludf.DUMMYFUNCTION("""COMPUTED_VALUE"""),"кислые ленточки маракуя манго")</f>
        <v>кислые ленточки маракуя манго</v>
      </c>
      <c r="G1422" s="18" t="str">
        <f>IFERROR(__xludf.DUMMYFUNCTION("""COMPUTED_VALUE"""),"кислые мармеладные ягоды")</f>
        <v>кислые мармеладные ягоды</v>
      </c>
      <c r="H1422" s="18" t="str">
        <f>IFERROR(__xludf.DUMMYFUNCTION("""COMPUTED_VALUE"""),"кислый виноград лайм")</f>
        <v>кислый виноград лайм</v>
      </c>
      <c r="I1422" s="18" t="str">
        <f>IFERROR(__xludf.DUMMYFUNCTION("""COMPUTED_VALUE"""),"кислый грейпфрут с вишней")</f>
        <v>кислый грейпфрут с вишней</v>
      </c>
      <c r="J1422" s="18" t="str">
        <f>IFERROR(__xludf.DUMMYFUNCTION("""COMPUTED_VALUE"""),"кислый леденец виноград киви яблоко")</f>
        <v>кислый леденец виноград киви яблоко</v>
      </c>
      <c r="K1422" s="18" t="str">
        <f>IFERROR(__xludf.DUMMYFUNCTION("""COMPUTED_VALUE"""),"кислый лимонад арбуз лайм малина")</f>
        <v>кислый лимонад арбуз лайм малина</v>
      </c>
      <c r="L1422" s="18" t="str">
        <f>IFERROR(__xludf.DUMMYFUNCTION("""COMPUTED_VALUE"""),"кислый персик клубника")</f>
        <v>кислый персик клубника</v>
      </c>
      <c r="M1422" s="18" t="str">
        <f>IFERROR(__xludf.DUMMYFUNCTION("""COMPUTED_VALUE"""),"кислый яблочно лимонные колечки")</f>
        <v>кислый яблочно лимонные колечки</v>
      </c>
      <c r="N1422" s="18" t="str">
        <f>IFERROR(__xludf.DUMMYFUNCTION("""COMPUTED_VALUE"""),"фанта апельсин с кислой малиной")</f>
        <v>фанта апельсин с кислой малиной</v>
      </c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</row>
    <row r="1423">
      <c r="A1423" s="18" t="str">
        <f>IFERROR(__xludf.DUMMYFUNCTION("""COMPUTED_VALUE"""),"Арбуз Малина ")</f>
        <v>Арбуз Малина </v>
      </c>
      <c r="B1423" s="18" t="str">
        <f>IFERROR(__xludf.DUMMYFUNCTION("""COMPUTED_VALUE"""),"Банан Кокос ")</f>
        <v>Банан Кокос </v>
      </c>
      <c r="C1423" s="18" t="str">
        <f>IFERROR(__xludf.DUMMYFUNCTION("""COMPUTED_VALUE"""),"Барбарисовый Энергетик ")</f>
        <v>Барбарисовый Энергетик </v>
      </c>
      <c r="D1423" s="18" t="str">
        <f>IFERROR(__xludf.DUMMYFUNCTION("""COMPUTED_VALUE"""),"Виноградный Энергетик")</f>
        <v>Виноградный Энергетик</v>
      </c>
      <c r="E1423" s="18" t="str">
        <f>IFERROR(__xludf.DUMMYFUNCTION("""COMPUTED_VALUE"""),"Гранат Клубника ")</f>
        <v>Гранат Клубника </v>
      </c>
      <c r="F1423" s="18" t="str">
        <f>IFERROR(__xludf.DUMMYFUNCTION("""COMPUTED_VALUE"""),"Гранат Смородина ")</f>
        <v>Гранат Смородина </v>
      </c>
      <c r="G1423" s="18" t="str">
        <f>IFERROR(__xludf.DUMMYFUNCTION("""COMPUTED_VALUE"""),"Грейпфрутовый Швепс ")</f>
        <v>Грейпфрутовый Швепс </v>
      </c>
      <c r="H1423" s="18" t="str">
        <f>IFERROR(__xludf.DUMMYFUNCTION("""COMPUTED_VALUE"""),"Земляника Драгонфрут ")</f>
        <v>Земляника Драгонфрут </v>
      </c>
      <c r="I1423" s="18" t="str">
        <f>IFERROR(__xludf.DUMMYFUNCTION("""COMPUTED_VALUE"""),"Киви Личи ")</f>
        <v>Киви Личи </v>
      </c>
      <c r="J1423" s="18" t="str">
        <f>IFERROR(__xludf.DUMMYFUNCTION("""COMPUTED_VALUE"""),"Киви Маракуйя Гуава ")</f>
        <v>Киви Маракуйя Гуава </v>
      </c>
      <c r="K1423" s="18" t="str">
        <f>IFERROR(__xludf.DUMMYFUNCTION("""COMPUTED_VALUE"""),"Клубника Банан ")</f>
        <v>Клубника Банан </v>
      </c>
      <c r="L1423" s="18" t="str">
        <f>IFERROR(__xludf.DUMMYFUNCTION("""COMPUTED_VALUE"""),"Клубника Вишня ")</f>
        <v>Клубника Вишня </v>
      </c>
      <c r="M1423" s="18" t="str">
        <f>IFERROR(__xludf.DUMMYFUNCTION("""COMPUTED_VALUE"""),"Клубника Земляника ")</f>
        <v>Клубника Земляника </v>
      </c>
      <c r="N1423" s="18" t="str">
        <f>IFERROR(__xludf.DUMMYFUNCTION("""COMPUTED_VALUE"""),"Клубничный Мохито ")</f>
        <v>Клубничный Мохито </v>
      </c>
      <c r="O1423" s="18" t="str">
        <f>IFERROR(__xludf.DUMMYFUNCTION("""COMPUTED_VALUE"""),"Манго Грейпфрут ")</f>
        <v>Манго Грейпфрут </v>
      </c>
      <c r="P1423" s="18" t="str">
        <f>IFERROR(__xludf.DUMMYFUNCTION("""COMPUTED_VALUE"""),"Манго Персик Личи ")</f>
        <v>Манго Персик Личи </v>
      </c>
      <c r="Q1423" s="18" t="str">
        <f>IFERROR(__xludf.DUMMYFUNCTION("""COMPUTED_VALUE"""),"Персик Бабл Гам ")</f>
        <v>Персик Бабл Гам </v>
      </c>
      <c r="R1423" s="18" t="str">
        <f>IFERROR(__xludf.DUMMYFUNCTION("""COMPUTED_VALUE"""),"Садовые Ягоды ")</f>
        <v>Садовые Ягоды </v>
      </c>
      <c r="S1423" s="18" t="str">
        <f>IFERROR(__xludf.DUMMYFUNCTION("""COMPUTED_VALUE"""),"Скитлс Лимон Лайм 2")</f>
        <v>Скитлс Лимон Лайм 2</v>
      </c>
      <c r="T1423" s="18" t="str">
        <f>IFERROR(__xludf.DUMMYFUNCTION("""COMPUTED_VALUE"""),"Смородина Мармелад 1")</f>
        <v>Смородина Мармелад 1</v>
      </c>
      <c r="U1423" s="18" t="str">
        <f>IFERROR(__xludf.DUMMYFUNCTION("""COMPUTED_VALUE"""),"Темная Вишня 1")</f>
        <v>Темная Вишня 1</v>
      </c>
      <c r="V1423" s="18" t="str">
        <f>IFERROR(__xludf.DUMMYFUNCTION("""COMPUTED_VALUE"""),"Фруктовые Пластинки 1")</f>
        <v>Фруктовые Пластинки 1</v>
      </c>
      <c r="W1423" s="18" t="str">
        <f>IFERROR(__xludf.DUMMYFUNCTION("""COMPUTED_VALUE"""),"Черника Ежевика 1")</f>
        <v>Черника Ежевика 1</v>
      </c>
      <c r="X1423" s="18" t="str">
        <f>IFERROR(__xludf.DUMMYFUNCTION("""COMPUTED_VALUE"""),"Черника Малина 1")</f>
        <v>Черника Малина 1</v>
      </c>
      <c r="Y1423" s="18" t="str">
        <f>IFERROR(__xludf.DUMMYFUNCTION("""COMPUTED_VALUE"""),"Черника Мята 2")</f>
        <v>Черника Мята 2</v>
      </c>
      <c r="Z1423" s="18" t="str">
        <f>IFERROR(__xludf.DUMMYFUNCTION("""COMPUTED_VALUE"""),"Яблоко Виноград 2")</f>
        <v>Яблоко Виноград 2</v>
      </c>
      <c r="AA1423" s="18" t="str">
        <f>IFERROR(__xludf.DUMMYFUNCTION("""COMPUTED_VALUE"""),"Яблоко Малина 4")</f>
        <v>Яблоко Малина 4</v>
      </c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  <c r="AV1423" s="18"/>
      <c r="AW1423" s="18"/>
      <c r="AX1423" s="18"/>
    </row>
    <row r="1424">
      <c r="A1424" s="18" t="str">
        <f>IFERROR(__xludf.DUMMYFUNCTION("""COMPUTED_VALUE"""),"Яблоко вишня")</f>
        <v>Яблоко вишня</v>
      </c>
      <c r="B1424" s="18" t="str">
        <f>IFERROR(__xludf.DUMMYFUNCTION("""COMPUTED_VALUE"""),"Банан дыня клубника")</f>
        <v>Банан дыня клубника</v>
      </c>
      <c r="C1424" s="18" t="str">
        <f>IFERROR(__xludf.DUMMYFUNCTION("""COMPUTED_VALUE"""),"Барбарисовый энергетик")</f>
        <v>Барбарисовый энергетик</v>
      </c>
      <c r="D1424" s="18" t="str">
        <f>IFERROR(__xludf.DUMMYFUNCTION("""COMPUTED_VALUE"""),"Черная смородина личи")</f>
        <v>Черная смородина личи</v>
      </c>
      <c r="E1424" s="18" t="str">
        <f>IFERROR(__xludf.DUMMYFUNCTION("""COMPUTED_VALUE"""),"Вишневый энергетик")</f>
        <v>Вишневый энергетик</v>
      </c>
      <c r="F1424" s="18" t="str">
        <f>IFERROR(__xludf.DUMMYFUNCTION("""COMPUTED_VALUE"""),"Цитрусовый микс")</f>
        <v>Цитрусовый микс</v>
      </c>
      <c r="G1424" s="18" t="str">
        <f>IFERROR(__xludf.DUMMYFUNCTION("""COMPUTED_VALUE"""),"Кола ягоды")</f>
        <v>Кола ягоды</v>
      </c>
      <c r="H1424" s="18" t="str">
        <f>IFERROR(__xludf.DUMMYFUNCTION("""COMPUTED_VALUE"""),"Виноград ежевика")</f>
        <v>Виноград ежевика</v>
      </c>
      <c r="I1424" s="18" t="str">
        <f>IFERROR(__xludf.DUMMYFUNCTION("""COMPUTED_VALUE"""),"Киви персик")</f>
        <v>Киви персик</v>
      </c>
      <c r="J1424" s="18" t="str">
        <f>IFERROR(__xludf.DUMMYFUNCTION("""COMPUTED_VALUE"""),"Лимонад голубика")</f>
        <v>Лимонад голубика</v>
      </c>
      <c r="K1424" s="18" t="str">
        <f>IFERROR(__xludf.DUMMYFUNCTION("""COMPUTED_VALUE"""),"Манго маракуйя")</f>
        <v>Манго маракуйя</v>
      </c>
      <c r="L1424" s="18" t="str">
        <f>IFERROR(__xludf.DUMMYFUNCTION("""COMPUTED_VALUE"""),"Маунтедью яблоко")</f>
        <v>Маунтедью яблоко</v>
      </c>
      <c r="M1424" s="18" t="str">
        <f>IFERROR(__xludf.DUMMYFUNCTION("""COMPUTED_VALUE"""),"Нектарин")</f>
        <v>Нектарин</v>
      </c>
      <c r="N1424" s="18" t="str">
        <f>IFERROR(__xludf.DUMMYFUNCTION("""COMPUTED_VALUE"""),"Малина черника")</f>
        <v>Малина черника</v>
      </c>
      <c r="O1424" s="18" t="str">
        <f>IFERROR(__xludf.DUMMYFUNCTION("""COMPUTED_VALUE"""),"Малиновый мармелад")</f>
        <v>Малиновый мармелад</v>
      </c>
      <c r="P1424" s="18" t="str">
        <f>IFERROR(__xludf.DUMMYFUNCTION("""COMPUTED_VALUE"""),"Скитлс лайм")</f>
        <v>Скитлс лайм</v>
      </c>
      <c r="Q1424" s="18" t="str">
        <f>IFERROR(__xludf.DUMMYFUNCTION("""COMPUTED_VALUE"""),"Клубника ананасовые кольца")</f>
        <v>Клубника ананасовые кольца</v>
      </c>
      <c r="R1424" s="18" t="str">
        <f>IFERROR(__xludf.DUMMYFUNCTION("""COMPUTED_VALUE"""),"Сладкая мятная жвачка")</f>
        <v>Сладкая мятная жвачка</v>
      </c>
      <c r="S1424" s="18" t="str">
        <f>IFERROR(__xludf.DUMMYFUNCTION("""COMPUTED_VALUE"""),"Арбузный слаш")</f>
        <v>Арбузный слаш</v>
      </c>
      <c r="T1424" s="18" t="str">
        <f>IFERROR(__xludf.DUMMYFUNCTION("""COMPUTED_VALUE"""),"Лесные ягоды")</f>
        <v>Лесные ягоды</v>
      </c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  <c r="AV1424" s="18"/>
      <c r="AW1424" s="18"/>
      <c r="AX1424" s="18"/>
    </row>
    <row r="1425">
      <c r="A1425" s="18" t="str">
        <f>IFERROR(__xludf.DUMMYFUNCTION("""COMPUTED_VALUE"""),"0.4")</f>
        <v>0.4</v>
      </c>
      <c r="B1425" s="18" t="str">
        <f>IFERROR(__xludf.DUMMYFUNCTION("""COMPUTED_VALUE"""),"0.6")</f>
        <v>0.6</v>
      </c>
      <c r="C1425" s="18" t="str">
        <f>IFERROR(__xludf.DUMMYFUNCTION("""COMPUTED_VALUE"""),"0.7")</f>
        <v>0.7</v>
      </c>
      <c r="D1425" s="18" t="str">
        <f>IFERROR(__xludf.DUMMYFUNCTION("""COMPUTED_VALUE"""),"0.8")</f>
        <v>0.8</v>
      </c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</row>
    <row r="1426">
      <c r="A1426" s="18" t="str">
        <f>IFERROR(__xludf.DUMMYFUNCTION("""COMPUTED_VALUE"""),"0.4")</f>
        <v>0.4</v>
      </c>
      <c r="B1426" s="18" t="str">
        <f>IFERROR(__xludf.DUMMYFUNCTION("""COMPUTED_VALUE"""),"0.6")</f>
        <v>0.6</v>
      </c>
      <c r="C1426" s="18" t="str">
        <f>IFERROR(__xludf.DUMMYFUNCTION("""COMPUTED_VALUE"""),"0.7")</f>
        <v>0.7</v>
      </c>
      <c r="D1426" s="18" t="str">
        <f>IFERROR(__xludf.DUMMYFUNCTION("""COMPUTED_VALUE"""),"0.8")</f>
        <v>0.8</v>
      </c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  <c r="AV1426" s="18"/>
      <c r="AW1426" s="18"/>
      <c r="AX1426" s="18"/>
    </row>
    <row r="1427">
      <c r="A1427" s="18" t="str">
        <f>IFERROR(__xludf.DUMMYFUNCTION("""COMPUTED_VALUE"""),"0.4")</f>
        <v>0.4</v>
      </c>
      <c r="B1427" s="18" t="str">
        <f>IFERROR(__xludf.DUMMYFUNCTION("""COMPUTED_VALUE"""),"0.6")</f>
        <v>0.6</v>
      </c>
      <c r="C1427" s="18" t="str">
        <f>IFERROR(__xludf.DUMMYFUNCTION("""COMPUTED_VALUE"""),"0.7")</f>
        <v>0.7</v>
      </c>
      <c r="D1427" s="18" t="str">
        <f>IFERROR(__xludf.DUMMYFUNCTION("""COMPUTED_VALUE"""),"0.8")</f>
        <v>0.8</v>
      </c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  <c r="AV1427" s="18"/>
      <c r="AW1427" s="18"/>
      <c r="AX1427" s="18"/>
    </row>
    <row r="1428">
      <c r="A1428" s="18" t="str">
        <f>IFERROR(__xludf.DUMMYFUNCTION("""COMPUTED_VALUE"""),"Арбуз Малина ")</f>
        <v>Арбуз Малина </v>
      </c>
      <c r="B1428" s="18" t="str">
        <f>IFERROR(__xludf.DUMMYFUNCTION("""COMPUTED_VALUE"""),"Банан Кокос ")</f>
        <v>Банан Кокос </v>
      </c>
      <c r="C1428" s="18" t="str">
        <f>IFERROR(__xludf.DUMMYFUNCTION("""COMPUTED_VALUE"""),"Барбарисовый Энергетик ")</f>
        <v>Барбарисовый Энергетик </v>
      </c>
      <c r="D1428" s="18" t="str">
        <f>IFERROR(__xludf.DUMMYFUNCTION("""COMPUTED_VALUE"""),"Виноградный Энергетик")</f>
        <v>Виноградный Энергетик</v>
      </c>
      <c r="E1428" s="18" t="str">
        <f>IFERROR(__xludf.DUMMYFUNCTION("""COMPUTED_VALUE"""),"Гранат Клубника ")</f>
        <v>Гранат Клубника </v>
      </c>
      <c r="F1428" s="18" t="str">
        <f>IFERROR(__xludf.DUMMYFUNCTION("""COMPUTED_VALUE"""),"Гранат Смородина ")</f>
        <v>Гранат Смородина </v>
      </c>
      <c r="G1428" s="18" t="str">
        <f>IFERROR(__xludf.DUMMYFUNCTION("""COMPUTED_VALUE"""),"Грейпфрутовый Швепс ")</f>
        <v>Грейпфрутовый Швепс </v>
      </c>
      <c r="H1428" s="18" t="str">
        <f>IFERROR(__xludf.DUMMYFUNCTION("""COMPUTED_VALUE"""),"Земляника Драгонфрут ")</f>
        <v>Земляника Драгонфрут </v>
      </c>
      <c r="I1428" s="18" t="str">
        <f>IFERROR(__xludf.DUMMYFUNCTION("""COMPUTED_VALUE"""),"Киви Личи ")</f>
        <v>Киви Личи </v>
      </c>
      <c r="J1428" s="18" t="str">
        <f>IFERROR(__xludf.DUMMYFUNCTION("""COMPUTED_VALUE"""),"Киви Маракуйя Гуава ")</f>
        <v>Киви Маракуйя Гуава </v>
      </c>
      <c r="K1428" s="18" t="str">
        <f>IFERROR(__xludf.DUMMYFUNCTION("""COMPUTED_VALUE"""),"Клубника Банан ")</f>
        <v>Клубника Банан </v>
      </c>
      <c r="L1428" s="18" t="str">
        <f>IFERROR(__xludf.DUMMYFUNCTION("""COMPUTED_VALUE"""),"Клубника Вишня ")</f>
        <v>Клубника Вишня </v>
      </c>
      <c r="M1428" s="18" t="str">
        <f>IFERROR(__xludf.DUMMYFUNCTION("""COMPUTED_VALUE"""),"Клубника Земляника ")</f>
        <v>Клубника Земляника </v>
      </c>
      <c r="N1428" s="18" t="str">
        <f>IFERROR(__xludf.DUMMYFUNCTION("""COMPUTED_VALUE"""),"Клубничный Мохито ")</f>
        <v>Клубничный Мохито </v>
      </c>
      <c r="O1428" s="18" t="str">
        <f>IFERROR(__xludf.DUMMYFUNCTION("""COMPUTED_VALUE"""),"Манго Грейпфрут ")</f>
        <v>Манго Грейпфрут </v>
      </c>
      <c r="P1428" s="18" t="str">
        <f>IFERROR(__xludf.DUMMYFUNCTION("""COMPUTED_VALUE"""),"Манго Персик Личи ")</f>
        <v>Манго Персик Личи </v>
      </c>
      <c r="Q1428" s="18" t="str">
        <f>IFERROR(__xludf.DUMMYFUNCTION("""COMPUTED_VALUE"""),"Персик Бабл Гам ")</f>
        <v>Персик Бабл Гам </v>
      </c>
      <c r="R1428" s="18" t="str">
        <f>IFERROR(__xludf.DUMMYFUNCTION("""COMPUTED_VALUE"""),"Садовые Ягоды ")</f>
        <v>Садовые Ягоды </v>
      </c>
      <c r="S1428" s="18" t="str">
        <f>IFERROR(__xludf.DUMMYFUNCTION("""COMPUTED_VALUE"""),"Скитлс Лимон Лайм 2")</f>
        <v>Скитлс Лимон Лайм 2</v>
      </c>
      <c r="T1428" s="18" t="str">
        <f>IFERROR(__xludf.DUMMYFUNCTION("""COMPUTED_VALUE"""),"Смородина Мармелад 1")</f>
        <v>Смородина Мармелад 1</v>
      </c>
      <c r="U1428" s="18" t="str">
        <f>IFERROR(__xludf.DUMMYFUNCTION("""COMPUTED_VALUE"""),"Темная Вишня 1")</f>
        <v>Темная Вишня 1</v>
      </c>
      <c r="V1428" s="18" t="str">
        <f>IFERROR(__xludf.DUMMYFUNCTION("""COMPUTED_VALUE"""),"Фруктовые Пластинки 1")</f>
        <v>Фруктовые Пластинки 1</v>
      </c>
      <c r="W1428" s="18" t="str">
        <f>IFERROR(__xludf.DUMMYFUNCTION("""COMPUTED_VALUE"""),"Черника Ежевика 1")</f>
        <v>Черника Ежевика 1</v>
      </c>
      <c r="X1428" s="18" t="str">
        <f>IFERROR(__xludf.DUMMYFUNCTION("""COMPUTED_VALUE"""),"Черника Малина 1")</f>
        <v>Черника Малина 1</v>
      </c>
      <c r="Y1428" s="18" t="str">
        <f>IFERROR(__xludf.DUMMYFUNCTION("""COMPUTED_VALUE"""),"Черника Мята 2")</f>
        <v>Черника Мята 2</v>
      </c>
      <c r="Z1428" s="18" t="str">
        <f>IFERROR(__xludf.DUMMYFUNCTION("""COMPUTED_VALUE"""),"Яблоко Виноград 2")</f>
        <v>Яблоко Виноград 2</v>
      </c>
      <c r="AA1428" s="18" t="str">
        <f>IFERROR(__xludf.DUMMYFUNCTION("""COMPUTED_VALUE"""),"Яблоко Малина 4")</f>
        <v>Яблоко Малина 4</v>
      </c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</row>
    <row r="1429">
      <c r="A1429" s="18" t="str">
        <f>IFERROR(__xludf.DUMMYFUNCTION("""COMPUTED_VALUE"""),"Малина вишня лёд")</f>
        <v>Малина вишня лёд</v>
      </c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  <c r="AV1429" s="18"/>
      <c r="AW1429" s="18"/>
      <c r="AX1429" s="18"/>
    </row>
    <row r="1430">
      <c r="A1430" s="18" t="str">
        <f>IFERROR(__xludf.DUMMYFUNCTION("""COMPUTED_VALUE"""),"Ананас киви")</f>
        <v>Ананас киви</v>
      </c>
      <c r="B1430" s="18" t="str">
        <f>IFERROR(__xludf.DUMMYFUNCTION("""COMPUTED_VALUE"""),"Арбузный смузи")</f>
        <v>Арбузный смузи</v>
      </c>
      <c r="C1430" s="18" t="str">
        <f>IFERROR(__xludf.DUMMYFUNCTION("""COMPUTED_VALUE"""),"Виноградная фанта")</f>
        <v>Виноградная фанта</v>
      </c>
      <c r="D1430" s="18" t="str">
        <f>IFERROR(__xludf.DUMMYFUNCTION("""COMPUTED_VALUE"""),"Вишневый морс")</f>
        <v>Вишневый морс</v>
      </c>
      <c r="E1430" s="18" t="str">
        <f>IFERROR(__xludf.DUMMYFUNCTION("""COMPUTED_VALUE"""),"Гранатовый мармелад")</f>
        <v>Гранатовый мармелад</v>
      </c>
      <c r="F1430" s="18" t="str">
        <f>IFERROR(__xludf.DUMMYFUNCTION("""COMPUTED_VALUE"""),"Грейпфрут киви")</f>
        <v>Грейпфрут киви</v>
      </c>
      <c r="G1430" s="18" t="str">
        <f>IFERROR(__xludf.DUMMYFUNCTION("""COMPUTED_VALUE"""),"Ежевика мята")</f>
        <v>Ежевика мята</v>
      </c>
      <c r="H1430" s="18" t="str">
        <f>IFERROR(__xludf.DUMMYFUNCTION("""COMPUTED_VALUE"""),"Киви манго")</f>
        <v>Киви манго</v>
      </c>
      <c r="I1430" s="18" t="str">
        <f>IFERROR(__xludf.DUMMYFUNCTION("""COMPUTED_VALUE"""),"Клубника манго")</f>
        <v>Клубника манго</v>
      </c>
      <c r="J1430" s="18" t="str">
        <f>IFERROR(__xludf.DUMMYFUNCTION("""COMPUTED_VALUE"""),"черника грейфрут ")</f>
        <v>черника грейфрут </v>
      </c>
      <c r="K1430" s="18" t="str">
        <f>IFERROR(__xludf.DUMMYFUNCTION("""COMPUTED_VALUE"""),"Малина лайм")</f>
        <v>Малина лайм</v>
      </c>
      <c r="L1430" s="18" t="str">
        <f>IFERROR(__xludf.DUMMYFUNCTION("""COMPUTED_VALUE"""),"Манго арбуз ")</f>
        <v>Манго арбуз </v>
      </c>
      <c r="M1430" s="18" t="str">
        <f>IFERROR(__xludf.DUMMYFUNCTION("""COMPUTED_VALUE"""),"Малиновый чай с жасмином")</f>
        <v>Малиновый чай с жасмином</v>
      </c>
      <c r="N1430" s="18" t="str">
        <f>IFERROR(__xludf.DUMMYFUNCTION("""COMPUTED_VALUE"""),"малина  апельсин ")</f>
        <v>малина  апельсин </v>
      </c>
      <c r="O1430" s="18" t="str">
        <f>IFERROR(__xludf.DUMMYFUNCTION("""COMPUTED_VALUE"""),"Манго апельсин")</f>
        <v>Манго апельсин</v>
      </c>
      <c r="P1430" s="18" t="str">
        <f>IFERROR(__xludf.DUMMYFUNCTION("""COMPUTED_VALUE"""),"Ред булл")</f>
        <v>Ред булл</v>
      </c>
      <c r="Q1430" s="18" t="str">
        <f>IFERROR(__xludf.DUMMYFUNCTION("""COMPUTED_VALUE"""),"Спрайт")</f>
        <v>Спрайт</v>
      </c>
      <c r="R1430" s="18" t="str">
        <f>IFERROR(__xludf.DUMMYFUNCTION("""COMPUTED_VALUE"""),"ананас клюква ")</f>
        <v>ананас клюква </v>
      </c>
      <c r="S1430" s="18" t="str">
        <f>IFERROR(__xludf.DUMMYFUNCTION("""COMPUTED_VALUE"""),"Тархун")</f>
        <v>Тархун</v>
      </c>
      <c r="T1430" s="18" t="str">
        <f>IFERROR(__xludf.DUMMYFUNCTION("""COMPUTED_VALUE"""),"алоэ Виноград ")</f>
        <v>алоэ Виноград </v>
      </c>
      <c r="U1430" s="18" t="str">
        <f>IFERROR(__xludf.DUMMYFUNCTION("""COMPUTED_VALUE"""),"Фруктовая жвачка")</f>
        <v>Фруктовая жвачка</v>
      </c>
      <c r="V1430" s="18" t="str">
        <f>IFERROR(__xludf.DUMMYFUNCTION("""COMPUTED_VALUE"""),"Холодная кола")</f>
        <v>Холодная кола</v>
      </c>
      <c r="W1430" s="18" t="str">
        <f>IFERROR(__xludf.DUMMYFUNCTION("""COMPUTED_VALUE"""),"Черная смородина клюква")</f>
        <v>Черная смородина клюква</v>
      </c>
      <c r="X1430" s="18" t="str">
        <f>IFERROR(__xludf.DUMMYFUNCTION("""COMPUTED_VALUE"""),"Черника арбуз")</f>
        <v>Черника арбуз</v>
      </c>
      <c r="Y1430" s="18" t="str">
        <f>IFERROR(__xludf.DUMMYFUNCTION("""COMPUTED_VALUE"""),"Яблоко черника")</f>
        <v>Яблоко черника</v>
      </c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  <c r="AV1430" s="18"/>
      <c r="AW1430" s="18"/>
      <c r="AX1430" s="18"/>
    </row>
    <row r="1431">
      <c r="A1431" s="18" t="str">
        <f>IFERROR(__xludf.DUMMYFUNCTION("""COMPUTED_VALUE"""),"Ананас киви")</f>
        <v>Ананас киви</v>
      </c>
      <c r="B1431" s="18" t="str">
        <f>IFERROR(__xludf.DUMMYFUNCTION("""COMPUTED_VALUE"""),"Арбузный смузи")</f>
        <v>Арбузный смузи</v>
      </c>
      <c r="C1431" s="18" t="str">
        <f>IFERROR(__xludf.DUMMYFUNCTION("""COMPUTED_VALUE"""),"Виноградная фанта")</f>
        <v>Виноградная фанта</v>
      </c>
      <c r="D1431" s="18" t="str">
        <f>IFERROR(__xludf.DUMMYFUNCTION("""COMPUTED_VALUE"""),"Вишневый морс")</f>
        <v>Вишневый морс</v>
      </c>
      <c r="E1431" s="18" t="str">
        <f>IFERROR(__xludf.DUMMYFUNCTION("""COMPUTED_VALUE"""),"Гранатовый мармелад")</f>
        <v>Гранатовый мармелад</v>
      </c>
      <c r="F1431" s="18" t="str">
        <f>IFERROR(__xludf.DUMMYFUNCTION("""COMPUTED_VALUE"""),"Грейпфрут киви")</f>
        <v>Грейпфрут киви</v>
      </c>
      <c r="G1431" s="18" t="str">
        <f>IFERROR(__xludf.DUMMYFUNCTION("""COMPUTED_VALUE"""),"Ежевика мята")</f>
        <v>Ежевика мята</v>
      </c>
      <c r="H1431" s="18" t="str">
        <f>IFERROR(__xludf.DUMMYFUNCTION("""COMPUTED_VALUE"""),"Киви манго")</f>
        <v>Киви манго</v>
      </c>
      <c r="I1431" s="18" t="str">
        <f>IFERROR(__xludf.DUMMYFUNCTION("""COMPUTED_VALUE"""),"Клубника манго")</f>
        <v>Клубника манго</v>
      </c>
      <c r="J1431" s="18" t="str">
        <f>IFERROR(__xludf.DUMMYFUNCTION("""COMPUTED_VALUE"""),"черника грейфрут ")</f>
        <v>черника грейфрут </v>
      </c>
      <c r="K1431" s="18" t="str">
        <f>IFERROR(__xludf.DUMMYFUNCTION("""COMPUTED_VALUE"""),"Малина лайм")</f>
        <v>Малина лайм</v>
      </c>
      <c r="L1431" s="18" t="str">
        <f>IFERROR(__xludf.DUMMYFUNCTION("""COMPUTED_VALUE"""),"Манго арбуз ")</f>
        <v>Манго арбуз </v>
      </c>
      <c r="M1431" s="18" t="str">
        <f>IFERROR(__xludf.DUMMYFUNCTION("""COMPUTED_VALUE"""),"Малиновый чай с жасмином")</f>
        <v>Малиновый чай с жасмином</v>
      </c>
      <c r="N1431" s="18" t="str">
        <f>IFERROR(__xludf.DUMMYFUNCTION("""COMPUTED_VALUE"""),"малина  апельсин ")</f>
        <v>малина  апельсин </v>
      </c>
      <c r="O1431" s="18" t="str">
        <f>IFERROR(__xludf.DUMMYFUNCTION("""COMPUTED_VALUE"""),"Манго апельсин")</f>
        <v>Манго апельсин</v>
      </c>
      <c r="P1431" s="18" t="str">
        <f>IFERROR(__xludf.DUMMYFUNCTION("""COMPUTED_VALUE"""),"Ред булл")</f>
        <v>Ред булл</v>
      </c>
      <c r="Q1431" s="18" t="str">
        <f>IFERROR(__xludf.DUMMYFUNCTION("""COMPUTED_VALUE"""),"Спрайт")</f>
        <v>Спрайт</v>
      </c>
      <c r="R1431" s="18" t="str">
        <f>IFERROR(__xludf.DUMMYFUNCTION("""COMPUTED_VALUE"""),"ананас клюква ")</f>
        <v>ананас клюква </v>
      </c>
      <c r="S1431" s="18" t="str">
        <f>IFERROR(__xludf.DUMMYFUNCTION("""COMPUTED_VALUE"""),"Тархун")</f>
        <v>Тархун</v>
      </c>
      <c r="T1431" s="18" t="str">
        <f>IFERROR(__xludf.DUMMYFUNCTION("""COMPUTED_VALUE"""),"алоэ Виноград ")</f>
        <v>алоэ Виноград </v>
      </c>
      <c r="U1431" s="18" t="str">
        <f>IFERROR(__xludf.DUMMYFUNCTION("""COMPUTED_VALUE"""),"Фруктовая жвачка")</f>
        <v>Фруктовая жвачка</v>
      </c>
      <c r="V1431" s="18" t="str">
        <f>IFERROR(__xludf.DUMMYFUNCTION("""COMPUTED_VALUE"""),"Холодная кола")</f>
        <v>Холодная кола</v>
      </c>
      <c r="W1431" s="18" t="str">
        <f>IFERROR(__xludf.DUMMYFUNCTION("""COMPUTED_VALUE"""),"Черная смородина клюква")</f>
        <v>Черная смородина клюква</v>
      </c>
      <c r="X1431" s="18" t="str">
        <f>IFERROR(__xludf.DUMMYFUNCTION("""COMPUTED_VALUE"""),"Черника арбуз")</f>
        <v>Черника арбуз</v>
      </c>
      <c r="Y1431" s="18" t="str">
        <f>IFERROR(__xludf.DUMMYFUNCTION("""COMPUTED_VALUE"""),"Яблоко черника")</f>
        <v>Яблоко черника</v>
      </c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  <c r="AV1431" s="18"/>
      <c r="AW1431" s="18"/>
      <c r="AX1431" s="18"/>
    </row>
    <row r="1432">
      <c r="A1432" s="18" t="str">
        <f>IFERROR(__xludf.DUMMYFUNCTION("""COMPUTED_VALUE"""),"кислая земляника")</f>
        <v>кислая земляника</v>
      </c>
      <c r="B1432" s="18" t="str">
        <f>IFERROR(__xludf.DUMMYFUNCTION("""COMPUTED_VALUE"""),"кислая фанта с черникой")</f>
        <v>кислая фанта с черникой</v>
      </c>
      <c r="C1432" s="18" t="str">
        <f>IFERROR(__xludf.DUMMYFUNCTION("""COMPUTED_VALUE"""),"кислое харибо с колой и черешней")</f>
        <v>кислое харибо с колой и черешней</v>
      </c>
      <c r="D1432" s="18" t="str">
        <f>IFERROR(__xludf.DUMMYFUNCTION("""COMPUTED_VALUE"""),"кислое яблочно клубничная шипучка")</f>
        <v>кислое яблочно клубничная шипучка</v>
      </c>
      <c r="E1432" s="18" t="str">
        <f>IFERROR(__xludf.DUMMYFUNCTION("""COMPUTED_VALUE"""),"кислые желатинки маракуйя ананас")</f>
        <v>кислые желатинки маракуйя ананас</v>
      </c>
      <c r="F1432" s="18" t="str">
        <f>IFERROR(__xludf.DUMMYFUNCTION("""COMPUTED_VALUE"""),"кислые ленточки маракуя манго")</f>
        <v>кислые ленточки маракуя манго</v>
      </c>
      <c r="G1432" s="18" t="str">
        <f>IFERROR(__xludf.DUMMYFUNCTION("""COMPUTED_VALUE"""),"кислые мармеладные ягоды")</f>
        <v>кислые мармеладные ягоды</v>
      </c>
      <c r="H1432" s="18" t="str">
        <f>IFERROR(__xludf.DUMMYFUNCTION("""COMPUTED_VALUE"""),"кислый виноград лайм")</f>
        <v>кислый виноград лайм</v>
      </c>
      <c r="I1432" s="18" t="str">
        <f>IFERROR(__xludf.DUMMYFUNCTION("""COMPUTED_VALUE"""),"кислый грейпфрут с вишней")</f>
        <v>кислый грейпфрут с вишней</v>
      </c>
      <c r="J1432" s="18" t="str">
        <f>IFERROR(__xludf.DUMMYFUNCTION("""COMPUTED_VALUE"""),"кислый леденец виноград киви яблоко")</f>
        <v>кислый леденец виноград киви яблоко</v>
      </c>
      <c r="K1432" s="18" t="str">
        <f>IFERROR(__xludf.DUMMYFUNCTION("""COMPUTED_VALUE"""),"кислый лимонад арбуз лайм малина")</f>
        <v>кислый лимонад арбуз лайм малина</v>
      </c>
      <c r="L1432" s="18" t="str">
        <f>IFERROR(__xludf.DUMMYFUNCTION("""COMPUTED_VALUE"""),"кислый персик клубника")</f>
        <v>кислый персик клубника</v>
      </c>
      <c r="M1432" s="18" t="str">
        <f>IFERROR(__xludf.DUMMYFUNCTION("""COMPUTED_VALUE"""),"кислый яблочно лимонные колечки")</f>
        <v>кислый яблочно лимонные колечки</v>
      </c>
      <c r="N1432" s="18" t="str">
        <f>IFERROR(__xludf.DUMMYFUNCTION("""COMPUTED_VALUE"""),"фанта апельсин с кислой малиной")</f>
        <v>фанта апельсин с кислой малиной</v>
      </c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</row>
    <row r="1433">
      <c r="A1433" s="18" t="str">
        <f>IFERROR(__xludf.DUMMYFUNCTION("""COMPUTED_VALUE"""),"0.3")</f>
        <v>0.3</v>
      </c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  <c r="AV1433" s="18"/>
      <c r="AW1433" s="18"/>
      <c r="AX1433" s="18"/>
    </row>
    <row r="1434">
      <c r="A1434" s="18" t="str">
        <f>IFERROR(__xludf.DUMMYFUNCTION("""COMPUTED_VALUE"""),"Ягодный микс")</f>
        <v>Ягодный микс</v>
      </c>
      <c r="B1434" s="18" t="str">
        <f>IFERROR(__xludf.DUMMYFUNCTION("""COMPUTED_VALUE"""),"Энергетик малина")</f>
        <v>Энергетик малина</v>
      </c>
      <c r="C1434" s="18" t="str">
        <f>IFERROR(__xludf.DUMMYFUNCTION("""COMPUTED_VALUE"""),"Клубника арбуз")</f>
        <v>Клубника арбуз</v>
      </c>
      <c r="D1434" s="18" t="str">
        <f>IFERROR(__xludf.DUMMYFUNCTION("""COMPUTED_VALUE"""),"Ежевика малина")</f>
        <v>Ежевика малина</v>
      </c>
      <c r="E1434" s="18" t="str">
        <f>IFERROR(__xludf.DUMMYFUNCTION("""COMPUTED_VALUE"""),"Голубая малина виноград")</f>
        <v>Голубая малина виноград</v>
      </c>
      <c r="F1434" s="18" t="str">
        <f>IFERROR(__xludf.DUMMYFUNCTION("""COMPUTED_VALUE"""),"Вишня яблоко")</f>
        <v>Вишня яблоко</v>
      </c>
      <c r="G1434" s="18" t="str">
        <f>IFERROR(__xludf.DUMMYFUNCTION("""COMPUTED_VALUE"""),"Виноград лёд")</f>
        <v>Виноград лёд</v>
      </c>
      <c r="H1434" s="18" t="str">
        <f>IFERROR(__xludf.DUMMYFUNCTION("""COMPUTED_VALUE"""),"Бабл гам")</f>
        <v>Бабл гам</v>
      </c>
      <c r="I1434" s="18" t="str">
        <f>IFERROR(__xludf.DUMMYFUNCTION("""COMPUTED_VALUE"""),"Энергетик лайм")</f>
        <v>Энергетик лайм</v>
      </c>
      <c r="J1434" s="18" t="str">
        <f>IFERROR(__xludf.DUMMYFUNCTION("""COMPUTED_VALUE"""),"Черника смородина айс")</f>
        <v>Черника смородина айс</v>
      </c>
      <c r="K1434" s="18" t="str">
        <f>IFERROR(__xludf.DUMMYFUNCTION("""COMPUTED_VALUE"""),"Мохито клубничный лёд")</f>
        <v>Мохито клубничный лёд</v>
      </c>
      <c r="L1434" s="18" t="str">
        <f>IFERROR(__xludf.DUMMYFUNCTION("""COMPUTED_VALUE"""),"Черная вишня лёд")</f>
        <v>Черная вишня лёд</v>
      </c>
      <c r="M1434" s="18" t="str">
        <f>IFERROR(__xludf.DUMMYFUNCTION("""COMPUTED_VALUE"""),"Ананас кокос лёд")</f>
        <v>Ананас кокос лёд</v>
      </c>
      <c r="N1434" s="18" t="str">
        <f>IFERROR(__xludf.DUMMYFUNCTION("""COMPUTED_VALUE"""),"Киви лёд")</f>
        <v>Киви лёд</v>
      </c>
      <c r="O1434" s="18" t="str">
        <f>IFERROR(__xludf.DUMMYFUNCTION("""COMPUTED_VALUE"""),"Кислая клюква лёд")</f>
        <v>Кислая клюква лёд</v>
      </c>
      <c r="P1434" s="18" t="str">
        <f>IFERROR(__xludf.DUMMYFUNCTION("""COMPUTED_VALUE"""),"Кислый скитлс лёд")</f>
        <v>Кислый скитлс лёд</v>
      </c>
      <c r="Q1434" s="18" t="str">
        <f>IFERROR(__xludf.DUMMYFUNCTION("""COMPUTED_VALUE"""),"Клубника черника лёд")</f>
        <v>Клубника черника лёд</v>
      </c>
      <c r="R1434" s="18" t="str">
        <f>IFERROR(__xludf.DUMMYFUNCTION("""COMPUTED_VALUE"""),"Малина смородина лёд")</f>
        <v>Малина смородина лёд</v>
      </c>
      <c r="S1434" s="18" t="str">
        <f>IFERROR(__xludf.DUMMYFUNCTION("""COMPUTED_VALUE"""),"Манго лёд")</f>
        <v>Манго лёд</v>
      </c>
      <c r="T1434" s="18" t="str">
        <f>IFERROR(__xludf.DUMMYFUNCTION("""COMPUTED_VALUE"""),"Малина вишня лёд")</f>
        <v>Малина вишня лёд</v>
      </c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</row>
    <row r="1435">
      <c r="A1435" s="18" t="str">
        <f>IFERROR(__xludf.DUMMYFUNCTION("""COMPUTED_VALUE"""),"Ягодный микс")</f>
        <v>Ягодный микс</v>
      </c>
      <c r="B1435" s="18" t="str">
        <f>IFERROR(__xludf.DUMMYFUNCTION("""COMPUTED_VALUE"""),"Энергетик малина")</f>
        <v>Энергетик малина</v>
      </c>
      <c r="C1435" s="18" t="str">
        <f>IFERROR(__xludf.DUMMYFUNCTION("""COMPUTED_VALUE"""),"Клубника арбуз")</f>
        <v>Клубника арбуз</v>
      </c>
      <c r="D1435" s="18" t="str">
        <f>IFERROR(__xludf.DUMMYFUNCTION("""COMPUTED_VALUE"""),"Ежевика малина")</f>
        <v>Ежевика малина</v>
      </c>
      <c r="E1435" s="18" t="str">
        <f>IFERROR(__xludf.DUMMYFUNCTION("""COMPUTED_VALUE"""),"Голубая малина виноград")</f>
        <v>Голубая малина виноград</v>
      </c>
      <c r="F1435" s="18" t="str">
        <f>IFERROR(__xludf.DUMMYFUNCTION("""COMPUTED_VALUE"""),"Вишня яблоко")</f>
        <v>Вишня яблоко</v>
      </c>
      <c r="G1435" s="18" t="str">
        <f>IFERROR(__xludf.DUMMYFUNCTION("""COMPUTED_VALUE"""),"Виноград лёд")</f>
        <v>Виноград лёд</v>
      </c>
      <c r="H1435" s="18" t="str">
        <f>IFERROR(__xludf.DUMMYFUNCTION("""COMPUTED_VALUE"""),"Бабл гам")</f>
        <v>Бабл гам</v>
      </c>
      <c r="I1435" s="18" t="str">
        <f>IFERROR(__xludf.DUMMYFUNCTION("""COMPUTED_VALUE"""),"Энергетик лайм")</f>
        <v>Энергетик лайм</v>
      </c>
      <c r="J1435" s="18" t="str">
        <f>IFERROR(__xludf.DUMMYFUNCTION("""COMPUTED_VALUE"""),"Черника смородина айс")</f>
        <v>Черника смородина айс</v>
      </c>
      <c r="K1435" s="18" t="str">
        <f>IFERROR(__xludf.DUMMYFUNCTION("""COMPUTED_VALUE"""),"Мохито клубничный лёд")</f>
        <v>Мохито клубничный лёд</v>
      </c>
      <c r="L1435" s="18" t="str">
        <f>IFERROR(__xludf.DUMMYFUNCTION("""COMPUTED_VALUE"""),"Черная вишня лёд")</f>
        <v>Черная вишня лёд</v>
      </c>
      <c r="M1435" s="18" t="str">
        <f>IFERROR(__xludf.DUMMYFUNCTION("""COMPUTED_VALUE"""),"Ананас кокос лёд")</f>
        <v>Ананас кокос лёд</v>
      </c>
      <c r="N1435" s="18" t="str">
        <f>IFERROR(__xludf.DUMMYFUNCTION("""COMPUTED_VALUE"""),"Киви лёд")</f>
        <v>Киви лёд</v>
      </c>
      <c r="O1435" s="18" t="str">
        <f>IFERROR(__xludf.DUMMYFUNCTION("""COMPUTED_VALUE"""),"Кислая клюква лёд")</f>
        <v>Кислая клюква лёд</v>
      </c>
      <c r="P1435" s="18" t="str">
        <f>IFERROR(__xludf.DUMMYFUNCTION("""COMPUTED_VALUE"""),"Кислый скитлс лёд")</f>
        <v>Кислый скитлс лёд</v>
      </c>
      <c r="Q1435" s="18" t="str">
        <f>IFERROR(__xludf.DUMMYFUNCTION("""COMPUTED_VALUE"""),"Клубника черника лёд")</f>
        <v>Клубника черника лёд</v>
      </c>
      <c r="R1435" s="18" t="str">
        <f>IFERROR(__xludf.DUMMYFUNCTION("""COMPUTED_VALUE"""),"Малина смородина лёд")</f>
        <v>Малина смородина лёд</v>
      </c>
      <c r="S1435" s="18" t="str">
        <f>IFERROR(__xludf.DUMMYFUNCTION("""COMPUTED_VALUE"""),"Манго лёд")</f>
        <v>Манго лёд</v>
      </c>
      <c r="T1435" s="18" t="str">
        <f>IFERROR(__xludf.DUMMYFUNCTION("""COMPUTED_VALUE"""),"Малина вишня лёд")</f>
        <v>Малина вишня лёд</v>
      </c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  <c r="AV1435" s="18"/>
      <c r="AW1435" s="18"/>
      <c r="AX1435" s="18"/>
    </row>
    <row r="1436">
      <c r="A1436" s="18" t="str">
        <f>IFERROR(__xludf.DUMMYFUNCTION("""COMPUTED_VALUE"""),"0.4")</f>
        <v>0.4</v>
      </c>
      <c r="B1436" s="18" t="str">
        <f>IFERROR(__xludf.DUMMYFUNCTION("""COMPUTED_VALUE"""),"0.6")</f>
        <v>0.6</v>
      </c>
      <c r="C1436" s="18" t="str">
        <f>IFERROR(__xludf.DUMMYFUNCTION("""COMPUTED_VALUE"""),"0.7")</f>
        <v>0.7</v>
      </c>
      <c r="D1436" s="18" t="str">
        <f>IFERROR(__xludf.DUMMYFUNCTION("""COMPUTED_VALUE"""),"0.8")</f>
        <v>0.8</v>
      </c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</row>
    <row r="1437">
      <c r="A1437" s="18" t="str">
        <f>IFERROR(__xludf.DUMMYFUNCTION("""COMPUTED_VALUE"""),"кислая земляника")</f>
        <v>кислая земляника</v>
      </c>
      <c r="B1437" s="18" t="str">
        <f>IFERROR(__xludf.DUMMYFUNCTION("""COMPUTED_VALUE"""),"кислая фанта с черникой")</f>
        <v>кислая фанта с черникой</v>
      </c>
      <c r="C1437" s="18" t="str">
        <f>IFERROR(__xludf.DUMMYFUNCTION("""COMPUTED_VALUE"""),"кислое харибо с колой и черешней")</f>
        <v>кислое харибо с колой и черешней</v>
      </c>
      <c r="D1437" s="18" t="str">
        <f>IFERROR(__xludf.DUMMYFUNCTION("""COMPUTED_VALUE"""),"кислое яблочно клубничная шипучка")</f>
        <v>кислое яблочно клубничная шипучка</v>
      </c>
      <c r="E1437" s="18" t="str">
        <f>IFERROR(__xludf.DUMMYFUNCTION("""COMPUTED_VALUE"""),"кислые желатинки маракуйя ананас")</f>
        <v>кислые желатинки маракуйя ананас</v>
      </c>
      <c r="F1437" s="18" t="str">
        <f>IFERROR(__xludf.DUMMYFUNCTION("""COMPUTED_VALUE"""),"кислые ленточки маракуя манго")</f>
        <v>кислые ленточки маракуя манго</v>
      </c>
      <c r="G1437" s="18" t="str">
        <f>IFERROR(__xludf.DUMMYFUNCTION("""COMPUTED_VALUE"""),"кислые мармеладные ягоды")</f>
        <v>кислые мармеладные ягоды</v>
      </c>
      <c r="H1437" s="18" t="str">
        <f>IFERROR(__xludf.DUMMYFUNCTION("""COMPUTED_VALUE"""),"кислый виноград лайм")</f>
        <v>кислый виноград лайм</v>
      </c>
      <c r="I1437" s="18" t="str">
        <f>IFERROR(__xludf.DUMMYFUNCTION("""COMPUTED_VALUE"""),"кислый грейпфрут с вишней")</f>
        <v>кислый грейпфрут с вишней</v>
      </c>
      <c r="J1437" s="18" t="str">
        <f>IFERROR(__xludf.DUMMYFUNCTION("""COMPUTED_VALUE"""),"кислый леденец виноград киви яблоко")</f>
        <v>кислый леденец виноград киви яблоко</v>
      </c>
      <c r="K1437" s="18" t="str">
        <f>IFERROR(__xludf.DUMMYFUNCTION("""COMPUTED_VALUE"""),"кислый лимонад арбуз лайм малина")</f>
        <v>кислый лимонад арбуз лайм малина</v>
      </c>
      <c r="L1437" s="18" t="str">
        <f>IFERROR(__xludf.DUMMYFUNCTION("""COMPUTED_VALUE"""),"кислый персик клубника")</f>
        <v>кислый персик клубника</v>
      </c>
      <c r="M1437" s="18" t="str">
        <f>IFERROR(__xludf.DUMMYFUNCTION("""COMPUTED_VALUE"""),"кислый яблочно лимонные колечки")</f>
        <v>кислый яблочно лимонные колечки</v>
      </c>
      <c r="N1437" s="18" t="str">
        <f>IFERROR(__xludf.DUMMYFUNCTION("""COMPUTED_VALUE"""),"фанта апельсин с кислой малиной")</f>
        <v>фанта апельсин с кислой малиной</v>
      </c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</row>
    <row r="1438">
      <c r="A1438" s="18" t="str">
        <f>IFERROR(__xludf.DUMMYFUNCTION("""COMPUTED_VALUE"""),"кислая земляника")</f>
        <v>кислая земляника</v>
      </c>
      <c r="B1438" s="18" t="str">
        <f>IFERROR(__xludf.DUMMYFUNCTION("""COMPUTED_VALUE"""),"кислая фанта с черникой")</f>
        <v>кислая фанта с черникой</v>
      </c>
      <c r="C1438" s="18" t="str">
        <f>IFERROR(__xludf.DUMMYFUNCTION("""COMPUTED_VALUE"""),"кислое харибо с колой и черешней")</f>
        <v>кислое харибо с колой и черешней</v>
      </c>
      <c r="D1438" s="18" t="str">
        <f>IFERROR(__xludf.DUMMYFUNCTION("""COMPUTED_VALUE"""),"кислое яблочно клубничная шипучка")</f>
        <v>кислое яблочно клубничная шипучка</v>
      </c>
      <c r="E1438" s="18" t="str">
        <f>IFERROR(__xludf.DUMMYFUNCTION("""COMPUTED_VALUE"""),"кислые желатинки маракуйя ананас")</f>
        <v>кислые желатинки маракуйя ананас</v>
      </c>
      <c r="F1438" s="18" t="str">
        <f>IFERROR(__xludf.DUMMYFUNCTION("""COMPUTED_VALUE"""),"кислые ленточки маракуя манго")</f>
        <v>кислые ленточки маракуя манго</v>
      </c>
      <c r="G1438" s="18" t="str">
        <f>IFERROR(__xludf.DUMMYFUNCTION("""COMPUTED_VALUE"""),"кислые мармеладные ягоды")</f>
        <v>кислые мармеладные ягоды</v>
      </c>
      <c r="H1438" s="18" t="str">
        <f>IFERROR(__xludf.DUMMYFUNCTION("""COMPUTED_VALUE"""),"кислый виноград лайм")</f>
        <v>кислый виноград лайм</v>
      </c>
      <c r="I1438" s="18" t="str">
        <f>IFERROR(__xludf.DUMMYFUNCTION("""COMPUTED_VALUE"""),"кислый грейпфрут с вишней")</f>
        <v>кислый грейпфрут с вишней</v>
      </c>
      <c r="J1438" s="18" t="str">
        <f>IFERROR(__xludf.DUMMYFUNCTION("""COMPUTED_VALUE"""),"кислый леденец виноград киви яблоко")</f>
        <v>кислый леденец виноград киви яблоко</v>
      </c>
      <c r="K1438" s="18" t="str">
        <f>IFERROR(__xludf.DUMMYFUNCTION("""COMPUTED_VALUE"""),"кислый лимонад арбуз лайм малина")</f>
        <v>кислый лимонад арбуз лайм малина</v>
      </c>
      <c r="L1438" s="18" t="str">
        <f>IFERROR(__xludf.DUMMYFUNCTION("""COMPUTED_VALUE"""),"кислый персик клубника")</f>
        <v>кислый персик клубника</v>
      </c>
      <c r="M1438" s="18" t="str">
        <f>IFERROR(__xludf.DUMMYFUNCTION("""COMPUTED_VALUE"""),"кислый яблочно лимонные колечки")</f>
        <v>кислый яблочно лимонные колечки</v>
      </c>
      <c r="N1438" s="18" t="str">
        <f>IFERROR(__xludf.DUMMYFUNCTION("""COMPUTED_VALUE"""),"фанта апельсин с кислой малиной")</f>
        <v>фанта апельсин с кислой малиной</v>
      </c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  <c r="AV1438" s="18"/>
      <c r="AW1438" s="18"/>
      <c r="AX1438" s="18"/>
    </row>
    <row r="1439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  <c r="AV1439" s="18"/>
      <c r="AW1439" s="18"/>
      <c r="AX1439" s="18"/>
    </row>
    <row r="1440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</row>
    <row r="1441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  <c r="AV1441" s="18"/>
      <c r="AW1441" s="18"/>
      <c r="AX1441" s="18"/>
    </row>
    <row r="1442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  <c r="AV1442" s="18"/>
      <c r="AW1442" s="18"/>
      <c r="AX1442" s="18"/>
    </row>
    <row r="1443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  <c r="AV1443" s="18"/>
      <c r="AW1443" s="18"/>
      <c r="AX1443" s="18"/>
    </row>
    <row r="1444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  <c r="AV1444" s="18"/>
      <c r="AW1444" s="18"/>
      <c r="AX1444" s="18"/>
    </row>
    <row r="144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</row>
    <row r="1446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</row>
    <row r="1447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</row>
    <row r="1448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  <c r="AV1448" s="18"/>
      <c r="AW1448" s="18"/>
      <c r="AX1448" s="18"/>
    </row>
    <row r="1449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  <c r="AV1449" s="18"/>
      <c r="AW1449" s="18"/>
      <c r="AX1449" s="18"/>
    </row>
    <row r="1450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  <c r="AV1450" s="18"/>
      <c r="AW1450" s="18"/>
      <c r="AX1450" s="18"/>
    </row>
    <row r="1451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</row>
    <row r="1452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</row>
    <row r="1453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  <c r="AV1453" s="18"/>
      <c r="AW1453" s="18"/>
      <c r="AX1453" s="18"/>
    </row>
    <row r="1454">
      <c r="A1454" s="18" t="str">
        <f>IFERROR(__xludf.DUMMYFUNCTION("""COMPUTED_VALUE"""),"Арбуз Малина ")</f>
        <v>Арбуз Малина </v>
      </c>
      <c r="B1454" s="18" t="str">
        <f>IFERROR(__xludf.DUMMYFUNCTION("""COMPUTED_VALUE"""),"Банан Кокос ")</f>
        <v>Банан Кокос </v>
      </c>
      <c r="C1454" s="18" t="str">
        <f>IFERROR(__xludf.DUMMYFUNCTION("""COMPUTED_VALUE"""),"Барбарисовый Энергетик ")</f>
        <v>Барбарисовый Энергетик </v>
      </c>
      <c r="D1454" s="18" t="str">
        <f>IFERROR(__xludf.DUMMYFUNCTION("""COMPUTED_VALUE"""),"Виноградный Энергетик")</f>
        <v>Виноградный Энергетик</v>
      </c>
      <c r="E1454" s="18" t="str">
        <f>IFERROR(__xludf.DUMMYFUNCTION("""COMPUTED_VALUE"""),"Гранат Клубника ")</f>
        <v>Гранат Клубника </v>
      </c>
      <c r="F1454" s="18" t="str">
        <f>IFERROR(__xludf.DUMMYFUNCTION("""COMPUTED_VALUE"""),"Гранат Смородина ")</f>
        <v>Гранат Смородина </v>
      </c>
      <c r="G1454" s="18" t="str">
        <f>IFERROR(__xludf.DUMMYFUNCTION("""COMPUTED_VALUE"""),"Грейпфрутовый Швепс ")</f>
        <v>Грейпфрутовый Швепс </v>
      </c>
      <c r="H1454" s="18" t="str">
        <f>IFERROR(__xludf.DUMMYFUNCTION("""COMPUTED_VALUE"""),"Земляника Драгонфрут ")</f>
        <v>Земляника Драгонфрут </v>
      </c>
      <c r="I1454" s="18" t="str">
        <f>IFERROR(__xludf.DUMMYFUNCTION("""COMPUTED_VALUE"""),"Киви Личи ")</f>
        <v>Киви Личи </v>
      </c>
      <c r="J1454" s="18" t="str">
        <f>IFERROR(__xludf.DUMMYFUNCTION("""COMPUTED_VALUE"""),"Киви Маракуйя Гуава ")</f>
        <v>Киви Маракуйя Гуава </v>
      </c>
      <c r="K1454" s="18" t="str">
        <f>IFERROR(__xludf.DUMMYFUNCTION("""COMPUTED_VALUE"""),"Клубника Банан ")</f>
        <v>Клубника Банан </v>
      </c>
      <c r="L1454" s="18" t="str">
        <f>IFERROR(__xludf.DUMMYFUNCTION("""COMPUTED_VALUE"""),"Клубника Вишня ")</f>
        <v>Клубника Вишня </v>
      </c>
      <c r="M1454" s="18" t="str">
        <f>IFERROR(__xludf.DUMMYFUNCTION("""COMPUTED_VALUE"""),"Клубника Земляника ")</f>
        <v>Клубника Земляника </v>
      </c>
      <c r="N1454" s="18" t="str">
        <f>IFERROR(__xludf.DUMMYFUNCTION("""COMPUTED_VALUE"""),"Клубничный Мохито ")</f>
        <v>Клубничный Мохито </v>
      </c>
      <c r="O1454" s="18" t="str">
        <f>IFERROR(__xludf.DUMMYFUNCTION("""COMPUTED_VALUE"""),"Манго Грейпфрут ")</f>
        <v>Манго Грейпфрут </v>
      </c>
      <c r="P1454" s="18" t="str">
        <f>IFERROR(__xludf.DUMMYFUNCTION("""COMPUTED_VALUE"""),"Манго Персик Личи ")</f>
        <v>Манго Персик Личи </v>
      </c>
      <c r="Q1454" s="18" t="str">
        <f>IFERROR(__xludf.DUMMYFUNCTION("""COMPUTED_VALUE"""),"Персик Бабл Гам ")</f>
        <v>Персик Бабл Гам </v>
      </c>
      <c r="R1454" s="18" t="str">
        <f>IFERROR(__xludf.DUMMYFUNCTION("""COMPUTED_VALUE"""),"Садовые Ягоды ")</f>
        <v>Садовые Ягоды </v>
      </c>
      <c r="S1454" s="18" t="str">
        <f>IFERROR(__xludf.DUMMYFUNCTION("""COMPUTED_VALUE"""),"Скитлс Лимон Лайм 2")</f>
        <v>Скитлс Лимон Лайм 2</v>
      </c>
      <c r="T1454" s="18" t="str">
        <f>IFERROR(__xludf.DUMMYFUNCTION("""COMPUTED_VALUE"""),"Смородина Мармелад 1")</f>
        <v>Смородина Мармелад 1</v>
      </c>
      <c r="U1454" s="18" t="str">
        <f>IFERROR(__xludf.DUMMYFUNCTION("""COMPUTED_VALUE"""),"Темная Вишня 1")</f>
        <v>Темная Вишня 1</v>
      </c>
      <c r="V1454" s="18" t="str">
        <f>IFERROR(__xludf.DUMMYFUNCTION("""COMPUTED_VALUE"""),"Фруктовые Пластинки 1")</f>
        <v>Фруктовые Пластинки 1</v>
      </c>
      <c r="W1454" s="18" t="str">
        <f>IFERROR(__xludf.DUMMYFUNCTION("""COMPUTED_VALUE"""),"Черника Ежевика 1")</f>
        <v>Черника Ежевика 1</v>
      </c>
      <c r="X1454" s="18" t="str">
        <f>IFERROR(__xludf.DUMMYFUNCTION("""COMPUTED_VALUE"""),"Черника Малина 1")</f>
        <v>Черника Малина 1</v>
      </c>
      <c r="Y1454" s="18" t="str">
        <f>IFERROR(__xludf.DUMMYFUNCTION("""COMPUTED_VALUE"""),"Черника Мята 2")</f>
        <v>Черника Мята 2</v>
      </c>
      <c r="Z1454" s="18" t="str">
        <f>IFERROR(__xludf.DUMMYFUNCTION("""COMPUTED_VALUE"""),"Яблоко Виноград 2")</f>
        <v>Яблоко Виноград 2</v>
      </c>
      <c r="AA1454" s="18" t="str">
        <f>IFERROR(__xludf.DUMMYFUNCTION("""COMPUTED_VALUE"""),"Яблоко Малина 4")</f>
        <v>Яблоко Малина 4</v>
      </c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  <c r="AV1454" s="18"/>
      <c r="AW1454" s="18"/>
      <c r="AX1454" s="18"/>
    </row>
    <row r="1455">
      <c r="A1455" s="18" t="str">
        <f>IFERROR(__xludf.DUMMYFUNCTION("""COMPUTED_VALUE"""),"кислая земляника")</f>
        <v>кислая земляника</v>
      </c>
      <c r="B1455" s="18" t="str">
        <f>IFERROR(__xludf.DUMMYFUNCTION("""COMPUTED_VALUE"""),"кислая фанта с черникой")</f>
        <v>кислая фанта с черникой</v>
      </c>
      <c r="C1455" s="18" t="str">
        <f>IFERROR(__xludf.DUMMYFUNCTION("""COMPUTED_VALUE"""),"кислое харибо с колой и черешней")</f>
        <v>кислое харибо с колой и черешней</v>
      </c>
      <c r="D1455" s="18" t="str">
        <f>IFERROR(__xludf.DUMMYFUNCTION("""COMPUTED_VALUE"""),"кислое яблочно клубничная шипучка")</f>
        <v>кислое яблочно клубничная шипучка</v>
      </c>
      <c r="E1455" s="18" t="str">
        <f>IFERROR(__xludf.DUMMYFUNCTION("""COMPUTED_VALUE"""),"кислые желатинки маракуйя ананас")</f>
        <v>кислые желатинки маракуйя ананас</v>
      </c>
      <c r="F1455" s="18" t="str">
        <f>IFERROR(__xludf.DUMMYFUNCTION("""COMPUTED_VALUE"""),"кислые ленточки маракуя манго")</f>
        <v>кислые ленточки маракуя манго</v>
      </c>
      <c r="G1455" s="18" t="str">
        <f>IFERROR(__xludf.DUMMYFUNCTION("""COMPUTED_VALUE"""),"кислые мармеладные ягоды")</f>
        <v>кислые мармеладные ягоды</v>
      </c>
      <c r="H1455" s="18" t="str">
        <f>IFERROR(__xludf.DUMMYFUNCTION("""COMPUTED_VALUE"""),"кислый виноград лайм")</f>
        <v>кислый виноград лайм</v>
      </c>
      <c r="I1455" s="18" t="str">
        <f>IFERROR(__xludf.DUMMYFUNCTION("""COMPUTED_VALUE"""),"кислый грейпфрут с вишней")</f>
        <v>кислый грейпфрут с вишней</v>
      </c>
      <c r="J1455" s="18" t="str">
        <f>IFERROR(__xludf.DUMMYFUNCTION("""COMPUTED_VALUE"""),"кислый леденец виноград киви яблоко")</f>
        <v>кислый леденец виноград киви яблоко</v>
      </c>
      <c r="K1455" s="18" t="str">
        <f>IFERROR(__xludf.DUMMYFUNCTION("""COMPUTED_VALUE"""),"кислый лимонад арбуз лайм малина")</f>
        <v>кислый лимонад арбуз лайм малина</v>
      </c>
      <c r="L1455" s="18" t="str">
        <f>IFERROR(__xludf.DUMMYFUNCTION("""COMPUTED_VALUE"""),"кислый персик клубника")</f>
        <v>кислый персик клубника</v>
      </c>
      <c r="M1455" s="18" t="str">
        <f>IFERROR(__xludf.DUMMYFUNCTION("""COMPUTED_VALUE"""),"кислый яблочно лимонные колечки")</f>
        <v>кислый яблочно лимонные колечки</v>
      </c>
      <c r="N1455" s="18" t="str">
        <f>IFERROR(__xludf.DUMMYFUNCTION("""COMPUTED_VALUE"""),"фанта апельсин с кислой малиной")</f>
        <v>фанта апельсин с кислой малиной</v>
      </c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  <c r="AV1455" s="18"/>
      <c r="AW1455" s="18"/>
      <c r="AX1455" s="18"/>
    </row>
    <row r="1456">
      <c r="A1456" s="18" t="str">
        <f>IFERROR(__xludf.DUMMYFUNCTION("""COMPUTED_VALUE"""),"Арбуз Малина ")</f>
        <v>Арбуз Малина </v>
      </c>
      <c r="B1456" s="18" t="str">
        <f>IFERROR(__xludf.DUMMYFUNCTION("""COMPUTED_VALUE"""),"Банан Кокос ")</f>
        <v>Банан Кокос </v>
      </c>
      <c r="C1456" s="18" t="str">
        <f>IFERROR(__xludf.DUMMYFUNCTION("""COMPUTED_VALUE"""),"Барбарисовый Энергетик ")</f>
        <v>Барбарисовый Энергетик </v>
      </c>
      <c r="D1456" s="18" t="str">
        <f>IFERROR(__xludf.DUMMYFUNCTION("""COMPUTED_VALUE"""),"Виноградный Энергетик")</f>
        <v>Виноградный Энергетик</v>
      </c>
      <c r="E1456" s="18" t="str">
        <f>IFERROR(__xludf.DUMMYFUNCTION("""COMPUTED_VALUE"""),"Гранат Клубника ")</f>
        <v>Гранат Клубника </v>
      </c>
      <c r="F1456" s="18" t="str">
        <f>IFERROR(__xludf.DUMMYFUNCTION("""COMPUTED_VALUE"""),"Гранат Смородина ")</f>
        <v>Гранат Смородина </v>
      </c>
      <c r="G1456" s="18" t="str">
        <f>IFERROR(__xludf.DUMMYFUNCTION("""COMPUTED_VALUE"""),"Грейпфрутовый Швепс ")</f>
        <v>Грейпфрутовый Швепс </v>
      </c>
      <c r="H1456" s="18" t="str">
        <f>IFERROR(__xludf.DUMMYFUNCTION("""COMPUTED_VALUE"""),"Земляника Драгонфрут ")</f>
        <v>Земляника Драгонфрут </v>
      </c>
      <c r="I1456" s="18" t="str">
        <f>IFERROR(__xludf.DUMMYFUNCTION("""COMPUTED_VALUE"""),"Киви Личи ")</f>
        <v>Киви Личи </v>
      </c>
      <c r="J1456" s="18" t="str">
        <f>IFERROR(__xludf.DUMMYFUNCTION("""COMPUTED_VALUE"""),"Киви Маракуйя Гуава ")</f>
        <v>Киви Маракуйя Гуава </v>
      </c>
      <c r="K1456" s="18" t="str">
        <f>IFERROR(__xludf.DUMMYFUNCTION("""COMPUTED_VALUE"""),"Клубника Банан ")</f>
        <v>Клубника Банан </v>
      </c>
      <c r="L1456" s="18" t="str">
        <f>IFERROR(__xludf.DUMMYFUNCTION("""COMPUTED_VALUE"""),"Клубника Вишня ")</f>
        <v>Клубника Вишня </v>
      </c>
      <c r="M1456" s="18" t="str">
        <f>IFERROR(__xludf.DUMMYFUNCTION("""COMPUTED_VALUE"""),"Клубника Земляника ")</f>
        <v>Клубника Земляника </v>
      </c>
      <c r="N1456" s="18" t="str">
        <f>IFERROR(__xludf.DUMMYFUNCTION("""COMPUTED_VALUE"""),"Клубничный Мохито ")</f>
        <v>Клубничный Мохито </v>
      </c>
      <c r="O1456" s="18" t="str">
        <f>IFERROR(__xludf.DUMMYFUNCTION("""COMPUTED_VALUE"""),"Манго Грейпфрут ")</f>
        <v>Манго Грейпфрут </v>
      </c>
      <c r="P1456" s="18" t="str">
        <f>IFERROR(__xludf.DUMMYFUNCTION("""COMPUTED_VALUE"""),"Манго Персик Личи ")</f>
        <v>Манго Персик Личи </v>
      </c>
      <c r="Q1456" s="18" t="str">
        <f>IFERROR(__xludf.DUMMYFUNCTION("""COMPUTED_VALUE"""),"Персик Бабл Гам ")</f>
        <v>Персик Бабл Гам </v>
      </c>
      <c r="R1456" s="18" t="str">
        <f>IFERROR(__xludf.DUMMYFUNCTION("""COMPUTED_VALUE"""),"Садовые Ягоды ")</f>
        <v>Садовые Ягоды </v>
      </c>
      <c r="S1456" s="18" t="str">
        <f>IFERROR(__xludf.DUMMYFUNCTION("""COMPUTED_VALUE"""),"Скитлс Лимон Лайм 2")</f>
        <v>Скитлс Лимон Лайм 2</v>
      </c>
      <c r="T1456" s="18" t="str">
        <f>IFERROR(__xludf.DUMMYFUNCTION("""COMPUTED_VALUE"""),"Смородина Мармелад 1")</f>
        <v>Смородина Мармелад 1</v>
      </c>
      <c r="U1456" s="18" t="str">
        <f>IFERROR(__xludf.DUMMYFUNCTION("""COMPUTED_VALUE"""),"Темная Вишня 1")</f>
        <v>Темная Вишня 1</v>
      </c>
      <c r="V1456" s="18" t="str">
        <f>IFERROR(__xludf.DUMMYFUNCTION("""COMPUTED_VALUE"""),"Фруктовые Пластинки 1")</f>
        <v>Фруктовые Пластинки 1</v>
      </c>
      <c r="W1456" s="18" t="str">
        <f>IFERROR(__xludf.DUMMYFUNCTION("""COMPUTED_VALUE"""),"Черника Ежевика 1")</f>
        <v>Черника Ежевика 1</v>
      </c>
      <c r="X1456" s="18" t="str">
        <f>IFERROR(__xludf.DUMMYFUNCTION("""COMPUTED_VALUE"""),"Черника Малина 1")</f>
        <v>Черника Малина 1</v>
      </c>
      <c r="Y1456" s="18" t="str">
        <f>IFERROR(__xludf.DUMMYFUNCTION("""COMPUTED_VALUE"""),"Черника Мята 2")</f>
        <v>Черника Мята 2</v>
      </c>
      <c r="Z1456" s="18" t="str">
        <f>IFERROR(__xludf.DUMMYFUNCTION("""COMPUTED_VALUE"""),"Яблоко Виноград 2")</f>
        <v>Яблоко Виноград 2</v>
      </c>
      <c r="AA1456" s="18" t="str">
        <f>IFERROR(__xludf.DUMMYFUNCTION("""COMPUTED_VALUE"""),"Яблоко Малина 4")</f>
        <v>Яблоко Малина 4</v>
      </c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</row>
    <row r="1457">
      <c r="A1457" s="18" t="str">
        <f>IFERROR(__xludf.DUMMYFUNCTION("""COMPUTED_VALUE"""),"Яблоко вишня")</f>
        <v>Яблоко вишня</v>
      </c>
      <c r="B1457" s="18" t="str">
        <f>IFERROR(__xludf.DUMMYFUNCTION("""COMPUTED_VALUE"""),"Банан дыня клубника")</f>
        <v>Банан дыня клубника</v>
      </c>
      <c r="C1457" s="18" t="str">
        <f>IFERROR(__xludf.DUMMYFUNCTION("""COMPUTED_VALUE"""),"Барбарисовый энергетик")</f>
        <v>Барбарисовый энергетик</v>
      </c>
      <c r="D1457" s="18" t="str">
        <f>IFERROR(__xludf.DUMMYFUNCTION("""COMPUTED_VALUE"""),"Черная смородина личи")</f>
        <v>Черная смородина личи</v>
      </c>
      <c r="E1457" s="18" t="str">
        <f>IFERROR(__xludf.DUMMYFUNCTION("""COMPUTED_VALUE"""),"Вишневый энергетик")</f>
        <v>Вишневый энергетик</v>
      </c>
      <c r="F1457" s="18" t="str">
        <f>IFERROR(__xludf.DUMMYFUNCTION("""COMPUTED_VALUE"""),"Цитрусовый микс")</f>
        <v>Цитрусовый микс</v>
      </c>
      <c r="G1457" s="18" t="str">
        <f>IFERROR(__xludf.DUMMYFUNCTION("""COMPUTED_VALUE"""),"Кола ягоды")</f>
        <v>Кола ягоды</v>
      </c>
      <c r="H1457" s="18" t="str">
        <f>IFERROR(__xludf.DUMMYFUNCTION("""COMPUTED_VALUE"""),"Виноград ежевика")</f>
        <v>Виноград ежевика</v>
      </c>
      <c r="I1457" s="18" t="str">
        <f>IFERROR(__xludf.DUMMYFUNCTION("""COMPUTED_VALUE"""),"Киви персик")</f>
        <v>Киви персик</v>
      </c>
      <c r="J1457" s="18" t="str">
        <f>IFERROR(__xludf.DUMMYFUNCTION("""COMPUTED_VALUE"""),"Лимонад голубика")</f>
        <v>Лимонад голубика</v>
      </c>
      <c r="K1457" s="18" t="str">
        <f>IFERROR(__xludf.DUMMYFUNCTION("""COMPUTED_VALUE"""),"Манго маракуйя")</f>
        <v>Манго маракуйя</v>
      </c>
      <c r="L1457" s="18" t="str">
        <f>IFERROR(__xludf.DUMMYFUNCTION("""COMPUTED_VALUE"""),"Маунтедью яблоко")</f>
        <v>Маунтедью яблоко</v>
      </c>
      <c r="M1457" s="18" t="str">
        <f>IFERROR(__xludf.DUMMYFUNCTION("""COMPUTED_VALUE"""),"Нектарин")</f>
        <v>Нектарин</v>
      </c>
      <c r="N1457" s="18" t="str">
        <f>IFERROR(__xludf.DUMMYFUNCTION("""COMPUTED_VALUE"""),"Малина черника")</f>
        <v>Малина черника</v>
      </c>
      <c r="O1457" s="18" t="str">
        <f>IFERROR(__xludf.DUMMYFUNCTION("""COMPUTED_VALUE"""),"Малиновый мармелад")</f>
        <v>Малиновый мармелад</v>
      </c>
      <c r="P1457" s="18" t="str">
        <f>IFERROR(__xludf.DUMMYFUNCTION("""COMPUTED_VALUE"""),"Скитлс лайм")</f>
        <v>Скитлс лайм</v>
      </c>
      <c r="Q1457" s="18" t="str">
        <f>IFERROR(__xludf.DUMMYFUNCTION("""COMPUTED_VALUE"""),"Клубника ананасовые кольца")</f>
        <v>Клубника ананасовые кольца</v>
      </c>
      <c r="R1457" s="18" t="str">
        <f>IFERROR(__xludf.DUMMYFUNCTION("""COMPUTED_VALUE"""),"Сладкая мятная жвачка")</f>
        <v>Сладкая мятная жвачка</v>
      </c>
      <c r="S1457" s="18" t="str">
        <f>IFERROR(__xludf.DUMMYFUNCTION("""COMPUTED_VALUE"""),"Арбузный слаш")</f>
        <v>Арбузный слаш</v>
      </c>
      <c r="T1457" s="18" t="str">
        <f>IFERROR(__xludf.DUMMYFUNCTION("""COMPUTED_VALUE"""),"Лесные ягоды")</f>
        <v>Лесные ягоды</v>
      </c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</row>
    <row r="1458">
      <c r="A1458" s="18" t="str">
        <f>IFERROR(__xludf.DUMMYFUNCTION("""COMPUTED_VALUE"""),"Экзотический микс")</f>
        <v>Экзотический микс</v>
      </c>
      <c r="B1458" s="18" t="str">
        <f>IFERROR(__xludf.DUMMYFUNCTION("""COMPUTED_VALUE"""),"Энергетик")</f>
        <v>Энергетик</v>
      </c>
      <c r="C1458" s="18" t="str">
        <f>IFERROR(__xludf.DUMMYFUNCTION("""COMPUTED_VALUE"""),"Виноградный чупа-чупс")</f>
        <v>Виноградный чупа-чупс</v>
      </c>
      <c r="D1458" s="18" t="str">
        <f>IFERROR(__xludf.DUMMYFUNCTION("""COMPUTED_VALUE"""),"Кислая лесная клюква")</f>
        <v>Кислая лесная клюква</v>
      </c>
      <c r="E1458" s="18" t="str">
        <f>IFERROR(__xludf.DUMMYFUNCTION("""COMPUTED_VALUE"""),"Смородина персик")</f>
        <v>Смородина персик</v>
      </c>
      <c r="F1458" s="18" t="str">
        <f>IFERROR(__xludf.DUMMYFUNCTION("""COMPUTED_VALUE"""),"Спелый киви кисло сладкий")</f>
        <v>Спелый киви кисло сладкий</v>
      </c>
      <c r="G1458" s="18" t="str">
        <f>IFERROR(__xludf.DUMMYFUNCTION("""COMPUTED_VALUE"""),"Кислые черви в вишневом сиропе")</f>
        <v>Кислые черви в вишневом сиропе</v>
      </c>
      <c r="H1458" s="18" t="str">
        <f>IFERROR(__xludf.DUMMYFUNCTION("""COMPUTED_VALUE"""),"Грушевый лимонад")</f>
        <v>Грушевый лимонад</v>
      </c>
      <c r="I1458" s="18" t="str">
        <f>IFERROR(__xludf.DUMMYFUNCTION("""COMPUTED_VALUE"""),"Лимонад с сладкой малиной")</f>
        <v>Лимонад с сладкой малиной</v>
      </c>
      <c r="J1458" s="18" t="str">
        <f>IFERROR(__xludf.DUMMYFUNCTION("""COMPUTED_VALUE"""),"Ананасовая кислинка")</f>
        <v>Ананасовая кислинка</v>
      </c>
      <c r="K1458" s="18" t="str">
        <f>IFERROR(__xludf.DUMMYFUNCTION("""COMPUTED_VALUE"""),"Мармеладные мишки")</f>
        <v>Мармеладные мишки</v>
      </c>
      <c r="L1458" s="18" t="str">
        <f>IFERROR(__xludf.DUMMYFUNCTION("""COMPUTED_VALUE"""),"Мандариновый сок с цедрой")</f>
        <v>Мандариновый сок с цедрой</v>
      </c>
      <c r="M1458" s="18" t="str">
        <f>IFERROR(__xludf.DUMMYFUNCTION("""COMPUTED_VALUE"""),"Кисло-сладкое ягодное драже")</f>
        <v>Кисло-сладкое ягодное драже</v>
      </c>
      <c r="N1458" s="18" t="str">
        <f>IFERROR(__xludf.DUMMYFUNCTION("""COMPUTED_VALUE"""),"Классическая фанта")</f>
        <v>Классическая фанта</v>
      </c>
      <c r="O1458" s="18" t="str">
        <f>IFERROR(__xludf.DUMMYFUNCTION("""COMPUTED_VALUE"""),"Сладкие барбарисоввые конфеты")</f>
        <v>Сладкие барбарисоввые конфеты</v>
      </c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</row>
    <row r="1459">
      <c r="A1459" s="18" t="str">
        <f>IFERROR(__xludf.DUMMYFUNCTION("""COMPUTED_VALUE"""),"Арбуз Малина ")</f>
        <v>Арбуз Малина </v>
      </c>
      <c r="B1459" s="18" t="str">
        <f>IFERROR(__xludf.DUMMYFUNCTION("""COMPUTED_VALUE"""),"Банан Кокос ")</f>
        <v>Банан Кокос </v>
      </c>
      <c r="C1459" s="18" t="str">
        <f>IFERROR(__xludf.DUMMYFUNCTION("""COMPUTED_VALUE"""),"Барбарисовый Энергетик ")</f>
        <v>Барбарисовый Энергетик </v>
      </c>
      <c r="D1459" s="18" t="str">
        <f>IFERROR(__xludf.DUMMYFUNCTION("""COMPUTED_VALUE"""),"Виноградный Энергетик")</f>
        <v>Виноградный Энергетик</v>
      </c>
      <c r="E1459" s="18" t="str">
        <f>IFERROR(__xludf.DUMMYFUNCTION("""COMPUTED_VALUE"""),"Гранат Клубника ")</f>
        <v>Гранат Клубника </v>
      </c>
      <c r="F1459" s="18" t="str">
        <f>IFERROR(__xludf.DUMMYFUNCTION("""COMPUTED_VALUE"""),"Гранат Смородина ")</f>
        <v>Гранат Смородина </v>
      </c>
      <c r="G1459" s="18" t="str">
        <f>IFERROR(__xludf.DUMMYFUNCTION("""COMPUTED_VALUE"""),"Грейпфрутовый Швепс ")</f>
        <v>Грейпфрутовый Швепс </v>
      </c>
      <c r="H1459" s="18" t="str">
        <f>IFERROR(__xludf.DUMMYFUNCTION("""COMPUTED_VALUE"""),"Земляника Драгонфрут ")</f>
        <v>Земляника Драгонфрут </v>
      </c>
      <c r="I1459" s="18" t="str">
        <f>IFERROR(__xludf.DUMMYFUNCTION("""COMPUTED_VALUE"""),"Киви Личи ")</f>
        <v>Киви Личи </v>
      </c>
      <c r="J1459" s="18" t="str">
        <f>IFERROR(__xludf.DUMMYFUNCTION("""COMPUTED_VALUE"""),"Киви Маракуйя Гуава ")</f>
        <v>Киви Маракуйя Гуава </v>
      </c>
      <c r="K1459" s="18" t="str">
        <f>IFERROR(__xludf.DUMMYFUNCTION("""COMPUTED_VALUE"""),"Клубника Банан ")</f>
        <v>Клубника Банан </v>
      </c>
      <c r="L1459" s="18" t="str">
        <f>IFERROR(__xludf.DUMMYFUNCTION("""COMPUTED_VALUE"""),"Клубника Вишня ")</f>
        <v>Клубника Вишня </v>
      </c>
      <c r="M1459" s="18" t="str">
        <f>IFERROR(__xludf.DUMMYFUNCTION("""COMPUTED_VALUE"""),"Клубника Земляника ")</f>
        <v>Клубника Земляника </v>
      </c>
      <c r="N1459" s="18" t="str">
        <f>IFERROR(__xludf.DUMMYFUNCTION("""COMPUTED_VALUE"""),"Клубничный Мохито ")</f>
        <v>Клубничный Мохито </v>
      </c>
      <c r="O1459" s="18" t="str">
        <f>IFERROR(__xludf.DUMMYFUNCTION("""COMPUTED_VALUE"""),"Манго Грейпфрут ")</f>
        <v>Манго Грейпфрут </v>
      </c>
      <c r="P1459" s="18" t="str">
        <f>IFERROR(__xludf.DUMMYFUNCTION("""COMPUTED_VALUE"""),"Манго Персик Личи ")</f>
        <v>Манго Персик Личи </v>
      </c>
      <c r="Q1459" s="18" t="str">
        <f>IFERROR(__xludf.DUMMYFUNCTION("""COMPUTED_VALUE"""),"Персик Бабл Гам ")</f>
        <v>Персик Бабл Гам </v>
      </c>
      <c r="R1459" s="18" t="str">
        <f>IFERROR(__xludf.DUMMYFUNCTION("""COMPUTED_VALUE"""),"Садовые Ягоды ")</f>
        <v>Садовые Ягоды </v>
      </c>
      <c r="S1459" s="18" t="str">
        <f>IFERROR(__xludf.DUMMYFUNCTION("""COMPUTED_VALUE"""),"Скитлс Лимон Лайм 2")</f>
        <v>Скитлс Лимон Лайм 2</v>
      </c>
      <c r="T1459" s="18" t="str">
        <f>IFERROR(__xludf.DUMMYFUNCTION("""COMPUTED_VALUE"""),"Смородина Мармелад 1")</f>
        <v>Смородина Мармелад 1</v>
      </c>
      <c r="U1459" s="18" t="str">
        <f>IFERROR(__xludf.DUMMYFUNCTION("""COMPUTED_VALUE"""),"Темная Вишня 1")</f>
        <v>Темная Вишня 1</v>
      </c>
      <c r="V1459" s="18" t="str">
        <f>IFERROR(__xludf.DUMMYFUNCTION("""COMPUTED_VALUE"""),"Фруктовые Пластинки 1")</f>
        <v>Фруктовые Пластинки 1</v>
      </c>
      <c r="W1459" s="18" t="str">
        <f>IFERROR(__xludf.DUMMYFUNCTION("""COMPUTED_VALUE"""),"Черника Ежевика 1")</f>
        <v>Черника Ежевика 1</v>
      </c>
      <c r="X1459" s="18" t="str">
        <f>IFERROR(__xludf.DUMMYFUNCTION("""COMPUTED_VALUE"""),"Черника Малина 1")</f>
        <v>Черника Малина 1</v>
      </c>
      <c r="Y1459" s="18" t="str">
        <f>IFERROR(__xludf.DUMMYFUNCTION("""COMPUTED_VALUE"""),"Черника Мята 2")</f>
        <v>Черника Мята 2</v>
      </c>
      <c r="Z1459" s="18" t="str">
        <f>IFERROR(__xludf.DUMMYFUNCTION("""COMPUTED_VALUE"""),"Яблоко Виноград 2")</f>
        <v>Яблоко Виноград 2</v>
      </c>
      <c r="AA1459" s="18" t="str">
        <f>IFERROR(__xludf.DUMMYFUNCTION("""COMPUTED_VALUE"""),"Яблоко Малина 4")</f>
        <v>Яблоко Малина 4</v>
      </c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  <c r="AV1459" s="18"/>
      <c r="AW1459" s="18"/>
      <c r="AX1459" s="18"/>
    </row>
    <row r="1460">
      <c r="A1460" s="18" t="str">
        <f>IFERROR(__xludf.DUMMYFUNCTION("""COMPUTED_VALUE"""),"Яблоко вишня")</f>
        <v>Яблоко вишня</v>
      </c>
      <c r="B1460" s="18" t="str">
        <f>IFERROR(__xludf.DUMMYFUNCTION("""COMPUTED_VALUE"""),"Банан дыня клубника")</f>
        <v>Банан дыня клубника</v>
      </c>
      <c r="C1460" s="18" t="str">
        <f>IFERROR(__xludf.DUMMYFUNCTION("""COMPUTED_VALUE"""),"Барбарисовый энергетик")</f>
        <v>Барбарисовый энергетик</v>
      </c>
      <c r="D1460" s="18" t="str">
        <f>IFERROR(__xludf.DUMMYFUNCTION("""COMPUTED_VALUE"""),"Черная смородина личи")</f>
        <v>Черная смородина личи</v>
      </c>
      <c r="E1460" s="18" t="str">
        <f>IFERROR(__xludf.DUMMYFUNCTION("""COMPUTED_VALUE"""),"Вишневый энергетик")</f>
        <v>Вишневый энергетик</v>
      </c>
      <c r="F1460" s="18" t="str">
        <f>IFERROR(__xludf.DUMMYFUNCTION("""COMPUTED_VALUE"""),"Цитрусовый микс")</f>
        <v>Цитрусовый микс</v>
      </c>
      <c r="G1460" s="18" t="str">
        <f>IFERROR(__xludf.DUMMYFUNCTION("""COMPUTED_VALUE"""),"Кола ягоды")</f>
        <v>Кола ягоды</v>
      </c>
      <c r="H1460" s="18" t="str">
        <f>IFERROR(__xludf.DUMMYFUNCTION("""COMPUTED_VALUE"""),"Виноград ежевика")</f>
        <v>Виноград ежевика</v>
      </c>
      <c r="I1460" s="18" t="str">
        <f>IFERROR(__xludf.DUMMYFUNCTION("""COMPUTED_VALUE"""),"Киви персик")</f>
        <v>Киви персик</v>
      </c>
      <c r="J1460" s="18" t="str">
        <f>IFERROR(__xludf.DUMMYFUNCTION("""COMPUTED_VALUE"""),"Лимонад голубика")</f>
        <v>Лимонад голубика</v>
      </c>
      <c r="K1460" s="18" t="str">
        <f>IFERROR(__xludf.DUMMYFUNCTION("""COMPUTED_VALUE"""),"Манго маракуйя")</f>
        <v>Манго маракуйя</v>
      </c>
      <c r="L1460" s="18" t="str">
        <f>IFERROR(__xludf.DUMMYFUNCTION("""COMPUTED_VALUE"""),"Маунтедью яблоко")</f>
        <v>Маунтедью яблоко</v>
      </c>
      <c r="M1460" s="18" t="str">
        <f>IFERROR(__xludf.DUMMYFUNCTION("""COMPUTED_VALUE"""),"Нектарин")</f>
        <v>Нектарин</v>
      </c>
      <c r="N1460" s="18" t="str">
        <f>IFERROR(__xludf.DUMMYFUNCTION("""COMPUTED_VALUE"""),"Малина черника")</f>
        <v>Малина черника</v>
      </c>
      <c r="O1460" s="18" t="str">
        <f>IFERROR(__xludf.DUMMYFUNCTION("""COMPUTED_VALUE"""),"Малиновый мармелад")</f>
        <v>Малиновый мармелад</v>
      </c>
      <c r="P1460" s="18" t="str">
        <f>IFERROR(__xludf.DUMMYFUNCTION("""COMPUTED_VALUE"""),"Скитлс лайм")</f>
        <v>Скитлс лайм</v>
      </c>
      <c r="Q1460" s="18" t="str">
        <f>IFERROR(__xludf.DUMMYFUNCTION("""COMPUTED_VALUE"""),"Клубника ананасовые кольца")</f>
        <v>Клубника ананасовые кольца</v>
      </c>
      <c r="R1460" s="18" t="str">
        <f>IFERROR(__xludf.DUMMYFUNCTION("""COMPUTED_VALUE"""),"Сладкая мятная жвачка")</f>
        <v>Сладкая мятная жвачка</v>
      </c>
      <c r="S1460" s="18" t="str">
        <f>IFERROR(__xludf.DUMMYFUNCTION("""COMPUTED_VALUE"""),"Арбузный слаш")</f>
        <v>Арбузный слаш</v>
      </c>
      <c r="T1460" s="18" t="str">
        <f>IFERROR(__xludf.DUMMYFUNCTION("""COMPUTED_VALUE"""),"Лесные ягоды")</f>
        <v>Лесные ягоды</v>
      </c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</row>
    <row r="1461">
      <c r="A1461" s="18" t="str">
        <f>IFERROR(__xludf.DUMMYFUNCTION("""COMPUTED_VALUE"""),"0.4")</f>
        <v>0.4</v>
      </c>
      <c r="B1461" s="18" t="str">
        <f>IFERROR(__xludf.DUMMYFUNCTION("""COMPUTED_VALUE"""),"0.6")</f>
        <v>0.6</v>
      </c>
      <c r="C1461" s="18" t="str">
        <f>IFERROR(__xludf.DUMMYFUNCTION("""COMPUTED_VALUE"""),"0.7")</f>
        <v>0.7</v>
      </c>
      <c r="D1461" s="18" t="str">
        <f>IFERROR(__xludf.DUMMYFUNCTION("""COMPUTED_VALUE"""),"0.8")</f>
        <v>0.8</v>
      </c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  <c r="AV1461" s="18"/>
      <c r="AW1461" s="18"/>
      <c r="AX1461" s="18"/>
    </row>
    <row r="1462">
      <c r="A1462" s="18" t="str">
        <f>IFERROR(__xludf.DUMMYFUNCTION("""COMPUTED_VALUE"""),"Апельсиновое драже")</f>
        <v>Апельсиновое драже</v>
      </c>
      <c r="B1462" s="18" t="str">
        <f>IFERROR(__xludf.DUMMYFUNCTION("""COMPUTED_VALUE"""),"Бабл гам")</f>
        <v>Бабл гам</v>
      </c>
      <c r="C1462" s="18" t="str">
        <f>IFERROR(__xludf.DUMMYFUNCTION("""COMPUTED_VALUE"""),"Виноградная конфета")</f>
        <v>Виноградная конфета</v>
      </c>
      <c r="D1462" s="18" t="str">
        <f>IFERROR(__xludf.DUMMYFUNCTION("""COMPUTED_VALUE"""),"Даня кокос")</f>
        <v>Даня кокос</v>
      </c>
      <c r="E1462" s="18" t="str">
        <f>IFERROR(__xludf.DUMMYFUNCTION("""COMPUTED_VALUE"""),"Земляника груша")</f>
        <v>Земляника груша</v>
      </c>
      <c r="F1462" s="18" t="str">
        <f>IFERROR(__xludf.DUMMYFUNCTION("""COMPUTED_VALUE"""),"Кислый киви")</f>
        <v>Кислый киви</v>
      </c>
      <c r="G1462" s="18" t="str">
        <f>IFERROR(__xludf.DUMMYFUNCTION("""COMPUTED_VALUE"""),"Кислый малиновый лимонад ")</f>
        <v>Кислый малиновый лимонад </v>
      </c>
      <c r="H1462" s="18" t="str">
        <f>IFERROR(__xludf.DUMMYFUNCTION("""COMPUTED_VALUE"""),"Кола сода айс")</f>
        <v>Кола сода айс</v>
      </c>
      <c r="I1462" s="18" t="str">
        <f>IFERROR(__xludf.DUMMYFUNCTION("""COMPUTED_VALUE"""),"Ледяной ананас")</f>
        <v>Ледяной ананас</v>
      </c>
      <c r="J1462" s="18" t="str">
        <f>IFERROR(__xludf.DUMMYFUNCTION("""COMPUTED_VALUE"""),"Лимонные червячки ")</f>
        <v>Лимонные червячки </v>
      </c>
      <c r="K1462" s="18" t="str">
        <f>IFERROR(__xludf.DUMMYFUNCTION("""COMPUTED_VALUE"""),"Манго апельсин")</f>
        <v>Манго апельсин</v>
      </c>
      <c r="L1462" s="18" t="str">
        <f>IFERROR(__xludf.DUMMYFUNCTION("""COMPUTED_VALUE"""),"Смородина виноград")</f>
        <v>Смородина виноград</v>
      </c>
      <c r="M1462" s="18" t="str">
        <f>IFERROR(__xludf.DUMMYFUNCTION("""COMPUTED_VALUE"""),"Яблочный холс")</f>
        <v>Яблочный холс</v>
      </c>
      <c r="N1462" s="18" t="str">
        <f>IFERROR(__xludf.DUMMYFUNCTION("""COMPUTED_VALUE"""),"Ягодный смузи")</f>
        <v>Ягодный смузи</v>
      </c>
      <c r="O1462" s="18" t="str">
        <f>IFERROR(__xludf.DUMMYFUNCTION("""COMPUTED_VALUE"""),"Ягодный энергетик")</f>
        <v>Ягодный энергетик</v>
      </c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  <c r="AV1462" s="18"/>
      <c r="AW1462" s="18"/>
      <c r="AX1462" s="18"/>
    </row>
    <row r="1463">
      <c r="A1463" s="18" t="str">
        <f>IFERROR(__xludf.DUMMYFUNCTION("""COMPUTED_VALUE"""),"Смородина холс")</f>
        <v>Смородина холс</v>
      </c>
      <c r="B1463" s="18" t="str">
        <f>IFERROR(__xludf.DUMMYFUNCTION("""COMPUTED_VALUE"""),"Тропические фрукты")</f>
        <v>Тропические фрукты</v>
      </c>
      <c r="C1463" s="18" t="str">
        <f>IFERROR(__xludf.DUMMYFUNCTION("""COMPUTED_VALUE"""),"Черничная конфета")</f>
        <v>Черничная конфета</v>
      </c>
      <c r="D1463" s="18" t="str">
        <f>IFERROR(__xludf.DUMMYFUNCTION("""COMPUTED_VALUE"""),"Яблоко вишня")</f>
        <v>Яблоко вишня</v>
      </c>
      <c r="E1463" s="18" t="str">
        <f>IFERROR(__xludf.DUMMYFUNCTION("""COMPUTED_VALUE"""),"Виноград мята")</f>
        <v>Виноград мята</v>
      </c>
      <c r="F1463" s="18" t="str">
        <f>IFERROR(__xludf.DUMMYFUNCTION("""COMPUTED_VALUE"""),"Виноград холс")</f>
        <v>Виноград холс</v>
      </c>
      <c r="G1463" s="18" t="str">
        <f>IFERROR(__xludf.DUMMYFUNCTION("""COMPUTED_VALUE"""),"Грейпфрутовый лимонад")</f>
        <v>Грейпфрутовый лимонад</v>
      </c>
      <c r="H1463" s="18" t="str">
        <f>IFERROR(__xludf.DUMMYFUNCTION("""COMPUTED_VALUE"""),"Дыня банан")</f>
        <v>Дыня банан</v>
      </c>
      <c r="I1463" s="18" t="str">
        <f>IFERROR(__xludf.DUMMYFUNCTION("""COMPUTED_VALUE"""),"Ежевичный лимонад")</f>
        <v>Ежевичный лимонад</v>
      </c>
      <c r="J1463" s="18" t="str">
        <f>IFERROR(__xludf.DUMMYFUNCTION("""COMPUTED_VALUE"""),"Земляничная конфета ")</f>
        <v>Земляничная конфета </v>
      </c>
      <c r="K1463" s="18" t="str">
        <f>IFERROR(__xludf.DUMMYFUNCTION("""COMPUTED_VALUE"""),"Ананас манго ")</f>
        <v>Ананас манго </v>
      </c>
      <c r="L1463" s="18" t="str">
        <f>IFERROR(__xludf.DUMMYFUNCTION("""COMPUTED_VALUE"""),"Жвачка черника мята ")</f>
        <v>Жвачка черника мята </v>
      </c>
      <c r="M1463" s="18" t="str">
        <f>IFERROR(__xludf.DUMMYFUNCTION("""COMPUTED_VALUE"""),"Зеленый манго")</f>
        <v>Зеленый манго</v>
      </c>
      <c r="N1463" s="18" t="str">
        <f>IFERROR(__xludf.DUMMYFUNCTION("""COMPUTED_VALUE"""),"Клюква брусника")</f>
        <v>Клюква брусника</v>
      </c>
      <c r="O1463" s="18" t="str">
        <f>IFERROR(__xludf.DUMMYFUNCTION("""COMPUTED_VALUE"""),"Апельсин ")</f>
        <v>Апельсин </v>
      </c>
      <c r="P1463" s="18" t="str">
        <f>IFERROR(__xludf.DUMMYFUNCTION("""COMPUTED_VALUE"""),"Кокос малина")</f>
        <v>Кокос малина</v>
      </c>
      <c r="Q1463" s="18" t="str">
        <f>IFERROR(__xludf.DUMMYFUNCTION("""COMPUTED_VALUE"""),"Лимонные черви")</f>
        <v>Лимонные черви</v>
      </c>
      <c r="R1463" s="18" t="str">
        <f>IFERROR(__xludf.DUMMYFUNCTION("""COMPUTED_VALUE"""),"Малиновый лимонад")</f>
        <v>Малиновый лимонад</v>
      </c>
      <c r="S1463" s="18" t="str">
        <f>IFERROR(__xludf.DUMMYFUNCTION("""COMPUTED_VALUE"""),"Смородина малина")</f>
        <v>Смородина малина</v>
      </c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  <c r="AV1463" s="18"/>
      <c r="AW1463" s="18"/>
      <c r="AX1463" s="18"/>
    </row>
    <row r="1464">
      <c r="A1464" s="18" t="str">
        <f>IFERROR(__xludf.DUMMYFUNCTION("""COMPUTED_VALUE"""),"Смородина холс")</f>
        <v>Смородина холс</v>
      </c>
      <c r="B1464" s="18" t="str">
        <f>IFERROR(__xludf.DUMMYFUNCTION("""COMPUTED_VALUE"""),"Тропические фрукты")</f>
        <v>Тропические фрукты</v>
      </c>
      <c r="C1464" s="18" t="str">
        <f>IFERROR(__xludf.DUMMYFUNCTION("""COMPUTED_VALUE"""),"Черничная конфета")</f>
        <v>Черничная конфета</v>
      </c>
      <c r="D1464" s="18" t="str">
        <f>IFERROR(__xludf.DUMMYFUNCTION("""COMPUTED_VALUE"""),"Яблоко вишня")</f>
        <v>Яблоко вишня</v>
      </c>
      <c r="E1464" s="18" t="str">
        <f>IFERROR(__xludf.DUMMYFUNCTION("""COMPUTED_VALUE"""),"Виноград мята")</f>
        <v>Виноград мята</v>
      </c>
      <c r="F1464" s="18" t="str">
        <f>IFERROR(__xludf.DUMMYFUNCTION("""COMPUTED_VALUE"""),"Виноград холс")</f>
        <v>Виноград холс</v>
      </c>
      <c r="G1464" s="18" t="str">
        <f>IFERROR(__xludf.DUMMYFUNCTION("""COMPUTED_VALUE"""),"Грейпфрутовый лимонад")</f>
        <v>Грейпфрутовый лимонад</v>
      </c>
      <c r="H1464" s="18" t="str">
        <f>IFERROR(__xludf.DUMMYFUNCTION("""COMPUTED_VALUE"""),"Дыня банан")</f>
        <v>Дыня банан</v>
      </c>
      <c r="I1464" s="18" t="str">
        <f>IFERROR(__xludf.DUMMYFUNCTION("""COMPUTED_VALUE"""),"Ежевичный лимонад")</f>
        <v>Ежевичный лимонад</v>
      </c>
      <c r="J1464" s="18" t="str">
        <f>IFERROR(__xludf.DUMMYFUNCTION("""COMPUTED_VALUE"""),"Земляничная конфета ")</f>
        <v>Земляничная конфета </v>
      </c>
      <c r="K1464" s="18" t="str">
        <f>IFERROR(__xludf.DUMMYFUNCTION("""COMPUTED_VALUE"""),"Ананас манго ")</f>
        <v>Ананас манго </v>
      </c>
      <c r="L1464" s="18" t="str">
        <f>IFERROR(__xludf.DUMMYFUNCTION("""COMPUTED_VALUE"""),"Жвачка черника мята ")</f>
        <v>Жвачка черника мята </v>
      </c>
      <c r="M1464" s="18" t="str">
        <f>IFERROR(__xludf.DUMMYFUNCTION("""COMPUTED_VALUE"""),"Зеленый манго")</f>
        <v>Зеленый манго</v>
      </c>
      <c r="N1464" s="18" t="str">
        <f>IFERROR(__xludf.DUMMYFUNCTION("""COMPUTED_VALUE"""),"Клюква брусника")</f>
        <v>Клюква брусника</v>
      </c>
      <c r="O1464" s="18" t="str">
        <f>IFERROR(__xludf.DUMMYFUNCTION("""COMPUTED_VALUE"""),"Апельсин ")</f>
        <v>Апельсин </v>
      </c>
      <c r="P1464" s="18" t="str">
        <f>IFERROR(__xludf.DUMMYFUNCTION("""COMPUTED_VALUE"""),"Кокос малина")</f>
        <v>Кокос малина</v>
      </c>
      <c r="Q1464" s="18" t="str">
        <f>IFERROR(__xludf.DUMMYFUNCTION("""COMPUTED_VALUE"""),"Лимонные черви")</f>
        <v>Лимонные черви</v>
      </c>
      <c r="R1464" s="18" t="str">
        <f>IFERROR(__xludf.DUMMYFUNCTION("""COMPUTED_VALUE"""),"Малиновый лимонад")</f>
        <v>Малиновый лимонад</v>
      </c>
      <c r="S1464" s="18" t="str">
        <f>IFERROR(__xludf.DUMMYFUNCTION("""COMPUTED_VALUE"""),"Смородина малина")</f>
        <v>Смородина малина</v>
      </c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</row>
    <row r="1465">
      <c r="A1465" s="18" t="str">
        <f>IFERROR(__xludf.DUMMYFUNCTION("""COMPUTED_VALUE"""),"Смородина холс")</f>
        <v>Смородина холс</v>
      </c>
      <c r="B1465" s="18" t="str">
        <f>IFERROR(__xludf.DUMMYFUNCTION("""COMPUTED_VALUE"""),"Тропические фрукты")</f>
        <v>Тропические фрукты</v>
      </c>
      <c r="C1465" s="18" t="str">
        <f>IFERROR(__xludf.DUMMYFUNCTION("""COMPUTED_VALUE"""),"Черничная конфета")</f>
        <v>Черничная конфета</v>
      </c>
      <c r="D1465" s="18" t="str">
        <f>IFERROR(__xludf.DUMMYFUNCTION("""COMPUTED_VALUE"""),"Яблоко вишня")</f>
        <v>Яблоко вишня</v>
      </c>
      <c r="E1465" s="18" t="str">
        <f>IFERROR(__xludf.DUMMYFUNCTION("""COMPUTED_VALUE"""),"Виноград мята")</f>
        <v>Виноград мята</v>
      </c>
      <c r="F1465" s="18" t="str">
        <f>IFERROR(__xludf.DUMMYFUNCTION("""COMPUTED_VALUE"""),"Виноград холс")</f>
        <v>Виноград холс</v>
      </c>
      <c r="G1465" s="18" t="str">
        <f>IFERROR(__xludf.DUMMYFUNCTION("""COMPUTED_VALUE"""),"Грейпфрутовый лимонад")</f>
        <v>Грейпфрутовый лимонад</v>
      </c>
      <c r="H1465" s="18" t="str">
        <f>IFERROR(__xludf.DUMMYFUNCTION("""COMPUTED_VALUE"""),"Дыня банан")</f>
        <v>Дыня банан</v>
      </c>
      <c r="I1465" s="18" t="str">
        <f>IFERROR(__xludf.DUMMYFUNCTION("""COMPUTED_VALUE"""),"Ежевичный лимонад")</f>
        <v>Ежевичный лимонад</v>
      </c>
      <c r="J1465" s="18" t="str">
        <f>IFERROR(__xludf.DUMMYFUNCTION("""COMPUTED_VALUE"""),"Земляничная конфета ")</f>
        <v>Земляничная конфета </v>
      </c>
      <c r="K1465" s="18" t="str">
        <f>IFERROR(__xludf.DUMMYFUNCTION("""COMPUTED_VALUE"""),"Ананас манго ")</f>
        <v>Ананас манго </v>
      </c>
      <c r="L1465" s="18" t="str">
        <f>IFERROR(__xludf.DUMMYFUNCTION("""COMPUTED_VALUE"""),"Жвачка черника мята ")</f>
        <v>Жвачка черника мята </v>
      </c>
      <c r="M1465" s="18" t="str">
        <f>IFERROR(__xludf.DUMMYFUNCTION("""COMPUTED_VALUE"""),"Зеленый манго")</f>
        <v>Зеленый манго</v>
      </c>
      <c r="N1465" s="18" t="str">
        <f>IFERROR(__xludf.DUMMYFUNCTION("""COMPUTED_VALUE"""),"Клюква брусника")</f>
        <v>Клюква брусника</v>
      </c>
      <c r="O1465" s="18" t="str">
        <f>IFERROR(__xludf.DUMMYFUNCTION("""COMPUTED_VALUE"""),"Апельсин ")</f>
        <v>Апельсин </v>
      </c>
      <c r="P1465" s="18" t="str">
        <f>IFERROR(__xludf.DUMMYFUNCTION("""COMPUTED_VALUE"""),"Кокос малина")</f>
        <v>Кокос малина</v>
      </c>
      <c r="Q1465" s="18" t="str">
        <f>IFERROR(__xludf.DUMMYFUNCTION("""COMPUTED_VALUE"""),"Лимонные черви")</f>
        <v>Лимонные черви</v>
      </c>
      <c r="R1465" s="18" t="str">
        <f>IFERROR(__xludf.DUMMYFUNCTION("""COMPUTED_VALUE"""),"Малиновый лимонад")</f>
        <v>Малиновый лимонад</v>
      </c>
      <c r="S1465" s="18" t="str">
        <f>IFERROR(__xludf.DUMMYFUNCTION("""COMPUTED_VALUE"""),"Смородина малина")</f>
        <v>Смородина малина</v>
      </c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  <c r="AV1465" s="18"/>
      <c r="AW1465" s="18"/>
      <c r="AX1465" s="18"/>
    </row>
    <row r="1466">
      <c r="A1466" s="18" t="str">
        <f>IFERROR(__xludf.DUMMYFUNCTION("""COMPUTED_VALUE"""),"кислая земляника")</f>
        <v>кислая земляника</v>
      </c>
      <c r="B1466" s="18" t="str">
        <f>IFERROR(__xludf.DUMMYFUNCTION("""COMPUTED_VALUE"""),"кислая фанта с черникой")</f>
        <v>кислая фанта с черникой</v>
      </c>
      <c r="C1466" s="18" t="str">
        <f>IFERROR(__xludf.DUMMYFUNCTION("""COMPUTED_VALUE"""),"кислое харибо с колой и черешней")</f>
        <v>кислое харибо с колой и черешней</v>
      </c>
      <c r="D1466" s="18" t="str">
        <f>IFERROR(__xludf.DUMMYFUNCTION("""COMPUTED_VALUE"""),"кислое яблочно клубничная шипучка")</f>
        <v>кислое яблочно клубничная шипучка</v>
      </c>
      <c r="E1466" s="18" t="str">
        <f>IFERROR(__xludf.DUMMYFUNCTION("""COMPUTED_VALUE"""),"кислые желатинки маракуйя ананас")</f>
        <v>кислые желатинки маракуйя ананас</v>
      </c>
      <c r="F1466" s="18" t="str">
        <f>IFERROR(__xludf.DUMMYFUNCTION("""COMPUTED_VALUE"""),"кислые ленточки маракуя манго")</f>
        <v>кислые ленточки маракуя манго</v>
      </c>
      <c r="G1466" s="18" t="str">
        <f>IFERROR(__xludf.DUMMYFUNCTION("""COMPUTED_VALUE"""),"кислые мармеладные ягоды")</f>
        <v>кислые мармеладные ягоды</v>
      </c>
      <c r="H1466" s="18" t="str">
        <f>IFERROR(__xludf.DUMMYFUNCTION("""COMPUTED_VALUE"""),"кислый виноград лайм")</f>
        <v>кислый виноград лайм</v>
      </c>
      <c r="I1466" s="18" t="str">
        <f>IFERROR(__xludf.DUMMYFUNCTION("""COMPUTED_VALUE"""),"кислый грейпфрут с вишней")</f>
        <v>кислый грейпфрут с вишней</v>
      </c>
      <c r="J1466" s="18" t="str">
        <f>IFERROR(__xludf.DUMMYFUNCTION("""COMPUTED_VALUE"""),"кислый леденец виноград киви яблоко")</f>
        <v>кислый леденец виноград киви яблоко</v>
      </c>
      <c r="K1466" s="18" t="str">
        <f>IFERROR(__xludf.DUMMYFUNCTION("""COMPUTED_VALUE"""),"кислый лимонад арбуз лайм малина")</f>
        <v>кислый лимонад арбуз лайм малина</v>
      </c>
      <c r="L1466" s="18" t="str">
        <f>IFERROR(__xludf.DUMMYFUNCTION("""COMPUTED_VALUE"""),"кислый персик клубника")</f>
        <v>кислый персик клубника</v>
      </c>
      <c r="M1466" s="18" t="str">
        <f>IFERROR(__xludf.DUMMYFUNCTION("""COMPUTED_VALUE"""),"кислый яблочно лимонные колечки")</f>
        <v>кислый яблочно лимонные колечки</v>
      </c>
      <c r="N1466" s="18" t="str">
        <f>IFERROR(__xludf.DUMMYFUNCTION("""COMPUTED_VALUE"""),"фанта апельсин с кислой малиной")</f>
        <v>фанта апельсин с кислой малиной</v>
      </c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  <c r="AV1466" s="18"/>
      <c r="AW1466" s="18"/>
      <c r="AX1466" s="18"/>
    </row>
    <row r="1467">
      <c r="A1467" s="18" t="str">
        <f>IFERROR(__xludf.DUMMYFUNCTION("""COMPUTED_VALUE"""),"0.4")</f>
        <v>0.4</v>
      </c>
      <c r="B1467" s="18" t="str">
        <f>IFERROR(__xludf.DUMMYFUNCTION("""COMPUTED_VALUE"""),"0.6")</f>
        <v>0.6</v>
      </c>
      <c r="C1467" s="18" t="str">
        <f>IFERROR(__xludf.DUMMYFUNCTION("""COMPUTED_VALUE"""),"0.7")</f>
        <v>0.7</v>
      </c>
      <c r="D1467" s="18" t="str">
        <f>IFERROR(__xludf.DUMMYFUNCTION("""COMPUTED_VALUE"""),"0.8")</f>
        <v>0.8</v>
      </c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</row>
    <row r="1468">
      <c r="A1468" s="18" t="str">
        <f>IFERROR(__xludf.DUMMYFUNCTION("""COMPUTED_VALUE"""),"Маракуйя с тропическими нотками")</f>
        <v>Маракуйя с тропическими нотками</v>
      </c>
      <c r="B1468" s="18" t="str">
        <f>IFERROR(__xludf.DUMMYFUNCTION("""COMPUTED_VALUE"""),"Арбузный милкшейк")</f>
        <v>Арбузный милкшейк</v>
      </c>
      <c r="C1468" s="18" t="str">
        <f>IFERROR(__xludf.DUMMYFUNCTION("""COMPUTED_VALUE"""),"Конфеты со вкусом винограда")</f>
        <v>Конфеты со вкусом винограда</v>
      </c>
      <c r="D1468" s="18" t="str">
        <f>IFERROR(__xludf.DUMMYFUNCTION("""COMPUTED_VALUE"""),"Манго с апельсином и послевкусием гуавы")</f>
        <v>Манго с апельсином и послевкусием гуавы</v>
      </c>
      <c r="E1468" s="18" t="str">
        <f>IFERROR(__xludf.DUMMYFUNCTION("""COMPUTED_VALUE"""),"Холодное сочетание мяты и конфет холс")</f>
        <v>Холодное сочетание мяты и конфет холс</v>
      </c>
      <c r="F1468" s="18" t="str">
        <f>IFERROR(__xludf.DUMMYFUNCTION("""COMPUTED_VALUE"""),"Яблочные мармеладные червячки")</f>
        <v>Яблочные мармеладные червячки</v>
      </c>
      <c r="G146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468" s="18" t="str">
        <f>IFERROR(__xludf.DUMMYFUNCTION("""COMPUTED_VALUE"""),"Лимон лайм")</f>
        <v>Лимон лайм</v>
      </c>
      <c r="I1468" s="18" t="str">
        <f>IFERROR(__xludf.DUMMYFUNCTION("""COMPUTED_VALUE"""),"Классика энергетика с кислой малиной")</f>
        <v>Классика энергетика с кислой малиной</v>
      </c>
      <c r="J1468" s="18" t="str">
        <f>IFERROR(__xludf.DUMMYFUNCTION("""COMPUTED_VALUE"""),"Зеленое манго и смородина")</f>
        <v>Зеленое манго и смородина</v>
      </c>
      <c r="K1468" s="18" t="str">
        <f>IFERROR(__xludf.DUMMYFUNCTION("""COMPUTED_VALUE"""),"Дуэт лемонграсса и сладкой малины")</f>
        <v>Дуэт лемонграсса и сладкой малины</v>
      </c>
      <c r="L1468" s="18" t="str">
        <f>IFERROR(__xludf.DUMMYFUNCTION("""COMPUTED_VALUE"""),"Сладкий мармелад из черной смородины")</f>
        <v>Сладкий мармелад из черной смородины</v>
      </c>
      <c r="M1468" s="18" t="str">
        <f>IFERROR(__xludf.DUMMYFUNCTION("""COMPUTED_VALUE"""),"Вишня кола")</f>
        <v>Вишня кола</v>
      </c>
      <c r="N1468" s="18" t="str">
        <f>IFERROR(__xludf.DUMMYFUNCTION("""COMPUTED_VALUE"""),"Малина с кокосом")</f>
        <v>Малина с кокосом</v>
      </c>
      <c r="O1468" s="18" t="str">
        <f>IFERROR(__xludf.DUMMYFUNCTION("""COMPUTED_VALUE"""),"Сладкие конфеты СКИТЛЗ и смородина")</f>
        <v>Сладкие конфеты СКИТЛЗ и смородина</v>
      </c>
      <c r="P1468" s="18" t="str">
        <f>IFERROR(__xludf.DUMMYFUNCTION("""COMPUTED_VALUE"""),"Ежевичный лимонад")</f>
        <v>Ежевичный лимонад</v>
      </c>
      <c r="Q1468" s="18" t="str">
        <f>IFERROR(__xludf.DUMMYFUNCTION("""COMPUTED_VALUE"""),"Дыня кокос")</f>
        <v>Дыня кокос</v>
      </c>
      <c r="R1468" s="18" t="str">
        <f>IFERROR(__xludf.DUMMYFUNCTION("""COMPUTED_VALUE"""),"Земляничный бабл гам")</f>
        <v>Земляничный бабл гам</v>
      </c>
      <c r="S1468" s="18" t="str">
        <f>IFERROR(__xludf.DUMMYFUNCTION("""COMPUTED_VALUE"""),"Лимонные леденцы")</f>
        <v>Лимонные леденцы</v>
      </c>
      <c r="T1468" s="18" t="str">
        <f>IFERROR(__xludf.DUMMYFUNCTION("""COMPUTED_VALUE"""),"Экзотический фрукты")</f>
        <v>Экзотический фрукты</v>
      </c>
      <c r="U1468" s="18" t="str">
        <f>IFERROR(__xludf.DUMMYFUNCTION("""COMPUTED_VALUE"""),"Личи виноград мята")</f>
        <v>Личи виноград мята</v>
      </c>
      <c r="V1468" s="18" t="str">
        <f>IFERROR(__xludf.DUMMYFUNCTION("""COMPUTED_VALUE"""),"Черника малина мята")</f>
        <v>Черника малина мята</v>
      </c>
      <c r="W1468" s="18" t="str">
        <f>IFERROR(__xludf.DUMMYFUNCTION("""COMPUTED_VALUE"""),"Абрикосовый йогурт")</f>
        <v>Абрикосовый йогурт</v>
      </c>
      <c r="X1468" s="18" t="str">
        <f>IFERROR(__xludf.DUMMYFUNCTION("""COMPUTED_VALUE"""),"Арбуз лед")</f>
        <v>Арбуз лед</v>
      </c>
      <c r="Y1468" s="18" t="str">
        <f>IFERROR(__xludf.DUMMYFUNCTION("""COMPUTED_VALUE"""),"Банан клубника лед")</f>
        <v>Банан клубника лед</v>
      </c>
      <c r="Z1468" s="18" t="str">
        <f>IFERROR(__xludf.DUMMYFUNCTION("""COMPUTED_VALUE"""),"Арбузное мороженное")</f>
        <v>Арбузное мороженное</v>
      </c>
      <c r="AA1468" s="18" t="str">
        <f>IFERROR(__xludf.DUMMYFUNCTION("""COMPUTED_VALUE"""),"Клубника малина жвачка")</f>
        <v>Клубника малина жвачка</v>
      </c>
      <c r="AB1468" s="18" t="str">
        <f>IFERROR(__xludf.DUMMYFUNCTION("""COMPUTED_VALUE"""),"Клубничное мороженное")</f>
        <v>Клубничное мороженное</v>
      </c>
      <c r="AC1468" s="18" t="str">
        <f>IFERROR(__xludf.DUMMYFUNCTION("""COMPUTED_VALUE"""),"Кола сода лед")</f>
        <v>Кола сода лед</v>
      </c>
      <c r="AD1468" s="18" t="str">
        <f>IFERROR(__xludf.DUMMYFUNCTION("""COMPUTED_VALUE"""),"Банановый милкшейк")</f>
        <v>Банановый милкшейк</v>
      </c>
      <c r="AE1468" s="18" t="str">
        <f>IFERROR(__xludf.DUMMYFUNCTION("""COMPUTED_VALUE"""),"Микс ягод лед")</f>
        <v>Микс ягод лед</v>
      </c>
      <c r="AF1468" s="18" t="str">
        <f>IFERROR(__xludf.DUMMYFUNCTION("""COMPUTED_VALUE"""),"Брусничный морс")</f>
        <v>Брусничный морс</v>
      </c>
      <c r="AG1468" s="18" t="str">
        <f>IFERROR(__xludf.DUMMYFUNCTION("""COMPUTED_VALUE"""),"Яблочный лимонад")</f>
        <v>Яблочный лимонад</v>
      </c>
      <c r="AH1468" s="18" t="str">
        <f>IFERROR(__xludf.DUMMYFUNCTION("""COMPUTED_VALUE"""),"Лесные ягоды")</f>
        <v>Лесные ягоды</v>
      </c>
      <c r="AI1468" s="18" t="str">
        <f>IFERROR(__xludf.DUMMYFUNCTION("""COMPUTED_VALUE"""),"Смородиновый лимонад")</f>
        <v>Смородиновый лимонад</v>
      </c>
      <c r="AJ1468" s="18" t="str">
        <f>IFERROR(__xludf.DUMMYFUNCTION("""COMPUTED_VALUE"""),"Вишня лайм лед")</f>
        <v>Вишня лайм лед</v>
      </c>
      <c r="AK1468" s="18" t="str">
        <f>IFERROR(__xludf.DUMMYFUNCTION("""COMPUTED_VALUE"""),"Лист виноград мята энергетик")</f>
        <v>Лист виноград мята энергетик</v>
      </c>
      <c r="AL1468" s="18" t="str">
        <f>IFERROR(__xludf.DUMMYFUNCTION("""COMPUTED_VALUE"""),"Двойное яблоко лед")</f>
        <v>Двойное яблоко лед</v>
      </c>
      <c r="AM1468" s="18" t="str">
        <f>IFERROR(__xludf.DUMMYFUNCTION("""COMPUTED_VALUE"""),"Смородиновый холс")</f>
        <v>Смородиновый холс</v>
      </c>
      <c r="AN1468" s="18" t="str">
        <f>IFERROR(__xludf.DUMMYFUNCTION("""COMPUTED_VALUE"""),"Клубничное шампанское")</f>
        <v>Клубничное шампанское</v>
      </c>
      <c r="AO1468" s="18"/>
      <c r="AP1468" s="18"/>
      <c r="AQ1468" s="18"/>
      <c r="AR1468" s="18"/>
      <c r="AS1468" s="18"/>
      <c r="AT1468" s="18"/>
      <c r="AU1468" s="18"/>
      <c r="AV1468" s="18"/>
      <c r="AW1468" s="18"/>
      <c r="AX1468" s="18"/>
    </row>
    <row r="1469">
      <c r="A1469" s="18" t="str">
        <f>IFERROR(__xludf.DUMMYFUNCTION("""COMPUTED_VALUE"""),"0.4")</f>
        <v>0.4</v>
      </c>
      <c r="B1469" s="18" t="str">
        <f>IFERROR(__xludf.DUMMYFUNCTION("""COMPUTED_VALUE"""),"0.6")</f>
        <v>0.6</v>
      </c>
      <c r="C1469" s="18" t="str">
        <f>IFERROR(__xludf.DUMMYFUNCTION("""COMPUTED_VALUE"""),"0.7")</f>
        <v>0.7</v>
      </c>
      <c r="D1469" s="18" t="str">
        <f>IFERROR(__xludf.DUMMYFUNCTION("""COMPUTED_VALUE"""),"0.8")</f>
        <v>0.8</v>
      </c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</row>
    <row r="1470">
      <c r="A1470" s="18" t="str">
        <f>IFERROR(__xludf.DUMMYFUNCTION("""COMPUTED_VALUE"""),"Смородина холс")</f>
        <v>Смородина холс</v>
      </c>
      <c r="B1470" s="18" t="str">
        <f>IFERROR(__xludf.DUMMYFUNCTION("""COMPUTED_VALUE"""),"Тропические фрукты")</f>
        <v>Тропические фрукты</v>
      </c>
      <c r="C1470" s="18" t="str">
        <f>IFERROR(__xludf.DUMMYFUNCTION("""COMPUTED_VALUE"""),"Черничная конфета")</f>
        <v>Черничная конфета</v>
      </c>
      <c r="D1470" s="18" t="str">
        <f>IFERROR(__xludf.DUMMYFUNCTION("""COMPUTED_VALUE"""),"Яблоко вишня")</f>
        <v>Яблоко вишня</v>
      </c>
      <c r="E1470" s="18" t="str">
        <f>IFERROR(__xludf.DUMMYFUNCTION("""COMPUTED_VALUE"""),"Виноград мята")</f>
        <v>Виноград мята</v>
      </c>
      <c r="F1470" s="18" t="str">
        <f>IFERROR(__xludf.DUMMYFUNCTION("""COMPUTED_VALUE"""),"Виноград холс")</f>
        <v>Виноград холс</v>
      </c>
      <c r="G1470" s="18" t="str">
        <f>IFERROR(__xludf.DUMMYFUNCTION("""COMPUTED_VALUE"""),"Грейпфрутовый лимонад")</f>
        <v>Грейпфрутовый лимонад</v>
      </c>
      <c r="H1470" s="18" t="str">
        <f>IFERROR(__xludf.DUMMYFUNCTION("""COMPUTED_VALUE"""),"Дыня банан")</f>
        <v>Дыня банан</v>
      </c>
      <c r="I1470" s="18" t="str">
        <f>IFERROR(__xludf.DUMMYFUNCTION("""COMPUTED_VALUE"""),"Ежевичный лимонад")</f>
        <v>Ежевичный лимонад</v>
      </c>
      <c r="J1470" s="18" t="str">
        <f>IFERROR(__xludf.DUMMYFUNCTION("""COMPUTED_VALUE"""),"Земляничная конфета ")</f>
        <v>Земляничная конфета </v>
      </c>
      <c r="K1470" s="18" t="str">
        <f>IFERROR(__xludf.DUMMYFUNCTION("""COMPUTED_VALUE"""),"Ананас манго ")</f>
        <v>Ананас манго </v>
      </c>
      <c r="L1470" s="18" t="str">
        <f>IFERROR(__xludf.DUMMYFUNCTION("""COMPUTED_VALUE"""),"Жвачка черника мята ")</f>
        <v>Жвачка черника мята </v>
      </c>
      <c r="M1470" s="18" t="str">
        <f>IFERROR(__xludf.DUMMYFUNCTION("""COMPUTED_VALUE"""),"Зеленый манго")</f>
        <v>Зеленый манго</v>
      </c>
      <c r="N1470" s="18" t="str">
        <f>IFERROR(__xludf.DUMMYFUNCTION("""COMPUTED_VALUE"""),"Клюква брусника")</f>
        <v>Клюква брусника</v>
      </c>
      <c r="O1470" s="18" t="str">
        <f>IFERROR(__xludf.DUMMYFUNCTION("""COMPUTED_VALUE"""),"Апельсин ")</f>
        <v>Апельсин </v>
      </c>
      <c r="P1470" s="18" t="str">
        <f>IFERROR(__xludf.DUMMYFUNCTION("""COMPUTED_VALUE"""),"Кокос малина")</f>
        <v>Кокос малина</v>
      </c>
      <c r="Q1470" s="18" t="str">
        <f>IFERROR(__xludf.DUMMYFUNCTION("""COMPUTED_VALUE"""),"Лимонные черви")</f>
        <v>Лимонные черви</v>
      </c>
      <c r="R1470" s="18" t="str">
        <f>IFERROR(__xludf.DUMMYFUNCTION("""COMPUTED_VALUE"""),"Малиновый лимонад")</f>
        <v>Малиновый лимонад</v>
      </c>
      <c r="S1470" s="18" t="str">
        <f>IFERROR(__xludf.DUMMYFUNCTION("""COMPUTED_VALUE"""),"Смородина малина")</f>
        <v>Смородина малина</v>
      </c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</row>
    <row r="1471">
      <c r="A1471" s="18" t="str">
        <f>IFERROR(__xludf.DUMMYFUNCTION("""COMPUTED_VALUE"""),"Смородина холс")</f>
        <v>Смородина холс</v>
      </c>
      <c r="B1471" s="18" t="str">
        <f>IFERROR(__xludf.DUMMYFUNCTION("""COMPUTED_VALUE"""),"Тропические фрукты")</f>
        <v>Тропические фрукты</v>
      </c>
      <c r="C1471" s="18" t="str">
        <f>IFERROR(__xludf.DUMMYFUNCTION("""COMPUTED_VALUE"""),"Черничная конфета")</f>
        <v>Черничная конфета</v>
      </c>
      <c r="D1471" s="18" t="str">
        <f>IFERROR(__xludf.DUMMYFUNCTION("""COMPUTED_VALUE"""),"Яблоко вишня")</f>
        <v>Яблоко вишня</v>
      </c>
      <c r="E1471" s="18" t="str">
        <f>IFERROR(__xludf.DUMMYFUNCTION("""COMPUTED_VALUE"""),"Виноград мята")</f>
        <v>Виноград мята</v>
      </c>
      <c r="F1471" s="18" t="str">
        <f>IFERROR(__xludf.DUMMYFUNCTION("""COMPUTED_VALUE"""),"Виноград холс")</f>
        <v>Виноград холс</v>
      </c>
      <c r="G1471" s="18" t="str">
        <f>IFERROR(__xludf.DUMMYFUNCTION("""COMPUTED_VALUE"""),"Грейпфрутовый лимонад")</f>
        <v>Грейпфрутовый лимонад</v>
      </c>
      <c r="H1471" s="18" t="str">
        <f>IFERROR(__xludf.DUMMYFUNCTION("""COMPUTED_VALUE"""),"Дыня банан")</f>
        <v>Дыня банан</v>
      </c>
      <c r="I1471" s="18" t="str">
        <f>IFERROR(__xludf.DUMMYFUNCTION("""COMPUTED_VALUE"""),"Ежевичный лимонад")</f>
        <v>Ежевичный лимонад</v>
      </c>
      <c r="J1471" s="18" t="str">
        <f>IFERROR(__xludf.DUMMYFUNCTION("""COMPUTED_VALUE"""),"Земляничная конфета ")</f>
        <v>Земляничная конфета </v>
      </c>
      <c r="K1471" s="18" t="str">
        <f>IFERROR(__xludf.DUMMYFUNCTION("""COMPUTED_VALUE"""),"Ананас манго ")</f>
        <v>Ананас манго </v>
      </c>
      <c r="L1471" s="18" t="str">
        <f>IFERROR(__xludf.DUMMYFUNCTION("""COMPUTED_VALUE"""),"Жвачка черника мята ")</f>
        <v>Жвачка черника мята </v>
      </c>
      <c r="M1471" s="18" t="str">
        <f>IFERROR(__xludf.DUMMYFUNCTION("""COMPUTED_VALUE"""),"Зеленый манго")</f>
        <v>Зеленый манго</v>
      </c>
      <c r="N1471" s="18" t="str">
        <f>IFERROR(__xludf.DUMMYFUNCTION("""COMPUTED_VALUE"""),"Клюква брусника")</f>
        <v>Клюква брусника</v>
      </c>
      <c r="O1471" s="18" t="str">
        <f>IFERROR(__xludf.DUMMYFUNCTION("""COMPUTED_VALUE"""),"Апельсин ")</f>
        <v>Апельсин </v>
      </c>
      <c r="P1471" s="18" t="str">
        <f>IFERROR(__xludf.DUMMYFUNCTION("""COMPUTED_VALUE"""),"Кокос малина")</f>
        <v>Кокос малина</v>
      </c>
      <c r="Q1471" s="18" t="str">
        <f>IFERROR(__xludf.DUMMYFUNCTION("""COMPUTED_VALUE"""),"Лимонные черви")</f>
        <v>Лимонные черви</v>
      </c>
      <c r="R1471" s="18" t="str">
        <f>IFERROR(__xludf.DUMMYFUNCTION("""COMPUTED_VALUE"""),"Малиновый лимонад")</f>
        <v>Малиновый лимонад</v>
      </c>
      <c r="S1471" s="18" t="str">
        <f>IFERROR(__xludf.DUMMYFUNCTION("""COMPUTED_VALUE"""),"Смородина малина")</f>
        <v>Смородина малина</v>
      </c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  <c r="AV1471" s="18"/>
      <c r="AW1471" s="18"/>
      <c r="AX1471" s="18"/>
    </row>
    <row r="1472">
      <c r="A1472" s="18" t="str">
        <f>IFERROR(__xludf.DUMMYFUNCTION("""COMPUTED_VALUE"""),"Арбуз Малина ")</f>
        <v>Арбуз Малина </v>
      </c>
      <c r="B1472" s="18" t="str">
        <f>IFERROR(__xludf.DUMMYFUNCTION("""COMPUTED_VALUE"""),"Банан Кокос ")</f>
        <v>Банан Кокос </v>
      </c>
      <c r="C1472" s="18" t="str">
        <f>IFERROR(__xludf.DUMMYFUNCTION("""COMPUTED_VALUE"""),"Барбарисовый Энергетик ")</f>
        <v>Барбарисовый Энергетик </v>
      </c>
      <c r="D1472" s="18" t="str">
        <f>IFERROR(__xludf.DUMMYFUNCTION("""COMPUTED_VALUE"""),"Виноградный Энергетик")</f>
        <v>Виноградный Энергетик</v>
      </c>
      <c r="E1472" s="18" t="str">
        <f>IFERROR(__xludf.DUMMYFUNCTION("""COMPUTED_VALUE"""),"Гранат Клубника ")</f>
        <v>Гранат Клубника </v>
      </c>
      <c r="F1472" s="18" t="str">
        <f>IFERROR(__xludf.DUMMYFUNCTION("""COMPUTED_VALUE"""),"Гранат Смородина ")</f>
        <v>Гранат Смородина </v>
      </c>
      <c r="G1472" s="18" t="str">
        <f>IFERROR(__xludf.DUMMYFUNCTION("""COMPUTED_VALUE"""),"Грейпфрутовый Швепс ")</f>
        <v>Грейпфрутовый Швепс </v>
      </c>
      <c r="H1472" s="18" t="str">
        <f>IFERROR(__xludf.DUMMYFUNCTION("""COMPUTED_VALUE"""),"Земляника Драгонфрут ")</f>
        <v>Земляника Драгонфрут </v>
      </c>
      <c r="I1472" s="18" t="str">
        <f>IFERROR(__xludf.DUMMYFUNCTION("""COMPUTED_VALUE"""),"Киви Личи ")</f>
        <v>Киви Личи </v>
      </c>
      <c r="J1472" s="18" t="str">
        <f>IFERROR(__xludf.DUMMYFUNCTION("""COMPUTED_VALUE"""),"Киви Маракуйя Гуава ")</f>
        <v>Киви Маракуйя Гуава </v>
      </c>
      <c r="K1472" s="18" t="str">
        <f>IFERROR(__xludf.DUMMYFUNCTION("""COMPUTED_VALUE"""),"Клубника Банан ")</f>
        <v>Клубника Банан </v>
      </c>
      <c r="L1472" s="18" t="str">
        <f>IFERROR(__xludf.DUMMYFUNCTION("""COMPUTED_VALUE"""),"Клубника Вишня ")</f>
        <v>Клубника Вишня </v>
      </c>
      <c r="M1472" s="18" t="str">
        <f>IFERROR(__xludf.DUMMYFUNCTION("""COMPUTED_VALUE"""),"Клубника Земляника ")</f>
        <v>Клубника Земляника </v>
      </c>
      <c r="N1472" s="18" t="str">
        <f>IFERROR(__xludf.DUMMYFUNCTION("""COMPUTED_VALUE"""),"Клубничный Мохито ")</f>
        <v>Клубничный Мохито </v>
      </c>
      <c r="O1472" s="18" t="str">
        <f>IFERROR(__xludf.DUMMYFUNCTION("""COMPUTED_VALUE"""),"Манго Грейпфрут ")</f>
        <v>Манго Грейпфрут </v>
      </c>
      <c r="P1472" s="18" t="str">
        <f>IFERROR(__xludf.DUMMYFUNCTION("""COMPUTED_VALUE"""),"Манго Персик Личи ")</f>
        <v>Манго Персик Личи </v>
      </c>
      <c r="Q1472" s="18" t="str">
        <f>IFERROR(__xludf.DUMMYFUNCTION("""COMPUTED_VALUE"""),"Персик Бабл Гам ")</f>
        <v>Персик Бабл Гам </v>
      </c>
      <c r="R1472" s="18" t="str">
        <f>IFERROR(__xludf.DUMMYFUNCTION("""COMPUTED_VALUE"""),"Садовые Ягоды ")</f>
        <v>Садовые Ягоды </v>
      </c>
      <c r="S1472" s="18" t="str">
        <f>IFERROR(__xludf.DUMMYFUNCTION("""COMPUTED_VALUE"""),"Скитлс Лимон Лайм 2")</f>
        <v>Скитлс Лимон Лайм 2</v>
      </c>
      <c r="T1472" s="18" t="str">
        <f>IFERROR(__xludf.DUMMYFUNCTION("""COMPUTED_VALUE"""),"Смородина Мармелад 1")</f>
        <v>Смородина Мармелад 1</v>
      </c>
      <c r="U1472" s="18" t="str">
        <f>IFERROR(__xludf.DUMMYFUNCTION("""COMPUTED_VALUE"""),"Темная Вишня 1")</f>
        <v>Темная Вишня 1</v>
      </c>
      <c r="V1472" s="18" t="str">
        <f>IFERROR(__xludf.DUMMYFUNCTION("""COMPUTED_VALUE"""),"Фруктовые Пластинки 1")</f>
        <v>Фруктовые Пластинки 1</v>
      </c>
      <c r="W1472" s="18" t="str">
        <f>IFERROR(__xludf.DUMMYFUNCTION("""COMPUTED_VALUE"""),"Черника Ежевика 1")</f>
        <v>Черника Ежевика 1</v>
      </c>
      <c r="X1472" s="18" t="str">
        <f>IFERROR(__xludf.DUMMYFUNCTION("""COMPUTED_VALUE"""),"Черника Малина 1")</f>
        <v>Черника Малина 1</v>
      </c>
      <c r="Y1472" s="18" t="str">
        <f>IFERROR(__xludf.DUMMYFUNCTION("""COMPUTED_VALUE"""),"Черника Мята 2")</f>
        <v>Черника Мята 2</v>
      </c>
      <c r="Z1472" s="18" t="str">
        <f>IFERROR(__xludf.DUMMYFUNCTION("""COMPUTED_VALUE"""),"Яблоко Виноград 2")</f>
        <v>Яблоко Виноград 2</v>
      </c>
      <c r="AA1472" s="18" t="str">
        <f>IFERROR(__xludf.DUMMYFUNCTION("""COMPUTED_VALUE"""),"Яблоко Малина 4")</f>
        <v>Яблоко Малина 4</v>
      </c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</row>
    <row r="1473">
      <c r="A1473" s="18" t="str">
        <f>IFERROR(__xludf.DUMMYFUNCTION("""COMPUTED_VALUE"""),"0.2")</f>
        <v>0.2</v>
      </c>
      <c r="B1473" s="18" t="str">
        <f>IFERROR(__xludf.DUMMYFUNCTION("""COMPUTED_VALUE"""),"0.3")</f>
        <v>0.3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  <c r="AV1473" s="18"/>
      <c r="AW1473" s="18"/>
      <c r="AX1473" s="18"/>
    </row>
    <row r="1474">
      <c r="A1474" s="18" t="str">
        <f>IFERROR(__xludf.DUMMYFUNCTION("""COMPUTED_VALUE"""),"0.2")</f>
        <v>0.2</v>
      </c>
      <c r="B1474" s="18" t="str">
        <f>IFERROR(__xludf.DUMMYFUNCTION("""COMPUTED_VALUE"""),"0.3")</f>
        <v>0.3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  <c r="AV1474" s="18"/>
      <c r="AW1474" s="18"/>
      <c r="AX1474" s="18"/>
    </row>
    <row r="1475">
      <c r="A1475" s="18" t="str">
        <f>IFERROR(__xludf.DUMMYFUNCTION("""COMPUTED_VALUE"""),"Ягодный микс")</f>
        <v>Ягодный микс</v>
      </c>
      <c r="B1475" s="18" t="str">
        <f>IFERROR(__xludf.DUMMYFUNCTION("""COMPUTED_VALUE"""),"Энергетик малина")</f>
        <v>Энергетик малина</v>
      </c>
      <c r="C1475" s="18" t="str">
        <f>IFERROR(__xludf.DUMMYFUNCTION("""COMPUTED_VALUE"""),"Клубника арбуз")</f>
        <v>Клубника арбуз</v>
      </c>
      <c r="D1475" s="18" t="str">
        <f>IFERROR(__xludf.DUMMYFUNCTION("""COMPUTED_VALUE"""),"Ежевика малина")</f>
        <v>Ежевика малина</v>
      </c>
      <c r="E1475" s="18" t="str">
        <f>IFERROR(__xludf.DUMMYFUNCTION("""COMPUTED_VALUE"""),"Голубая малина виноград")</f>
        <v>Голубая малина виноград</v>
      </c>
      <c r="F1475" s="18" t="str">
        <f>IFERROR(__xludf.DUMMYFUNCTION("""COMPUTED_VALUE"""),"Вишня яблоко")</f>
        <v>Вишня яблоко</v>
      </c>
      <c r="G1475" s="18" t="str">
        <f>IFERROR(__xludf.DUMMYFUNCTION("""COMPUTED_VALUE"""),"Виноград лёд")</f>
        <v>Виноград лёд</v>
      </c>
      <c r="H1475" s="18" t="str">
        <f>IFERROR(__xludf.DUMMYFUNCTION("""COMPUTED_VALUE"""),"Бабл гам")</f>
        <v>Бабл гам</v>
      </c>
      <c r="I1475" s="18" t="str">
        <f>IFERROR(__xludf.DUMMYFUNCTION("""COMPUTED_VALUE"""),"Энергетик лайм")</f>
        <v>Энергетик лайм</v>
      </c>
      <c r="J1475" s="18" t="str">
        <f>IFERROR(__xludf.DUMMYFUNCTION("""COMPUTED_VALUE"""),"Черника смородина айс")</f>
        <v>Черника смородина айс</v>
      </c>
      <c r="K1475" s="18" t="str">
        <f>IFERROR(__xludf.DUMMYFUNCTION("""COMPUTED_VALUE"""),"Мохито клубничный лёд")</f>
        <v>Мохито клубничный лёд</v>
      </c>
      <c r="L1475" s="18" t="str">
        <f>IFERROR(__xludf.DUMMYFUNCTION("""COMPUTED_VALUE"""),"Черная вишня лёд")</f>
        <v>Черная вишня лёд</v>
      </c>
      <c r="M1475" s="18" t="str">
        <f>IFERROR(__xludf.DUMMYFUNCTION("""COMPUTED_VALUE"""),"Ананас кокос лёд")</f>
        <v>Ананас кокос лёд</v>
      </c>
      <c r="N1475" s="18" t="str">
        <f>IFERROR(__xludf.DUMMYFUNCTION("""COMPUTED_VALUE"""),"Киви лёд")</f>
        <v>Киви лёд</v>
      </c>
      <c r="O1475" s="18" t="str">
        <f>IFERROR(__xludf.DUMMYFUNCTION("""COMPUTED_VALUE"""),"Кислая клюква лёд")</f>
        <v>Кислая клюква лёд</v>
      </c>
      <c r="P1475" s="18" t="str">
        <f>IFERROR(__xludf.DUMMYFUNCTION("""COMPUTED_VALUE"""),"Кислый скитлс лёд")</f>
        <v>Кислый скитлс лёд</v>
      </c>
      <c r="Q1475" s="18" t="str">
        <f>IFERROR(__xludf.DUMMYFUNCTION("""COMPUTED_VALUE"""),"Клубника черника лёд")</f>
        <v>Клубника черника лёд</v>
      </c>
      <c r="R1475" s="18" t="str">
        <f>IFERROR(__xludf.DUMMYFUNCTION("""COMPUTED_VALUE"""),"Малина смородина лёд")</f>
        <v>Малина смородина лёд</v>
      </c>
      <c r="S1475" s="18" t="str">
        <f>IFERROR(__xludf.DUMMYFUNCTION("""COMPUTED_VALUE"""),"Манго лёд")</f>
        <v>Манго лёд</v>
      </c>
      <c r="T1475" s="18" t="str">
        <f>IFERROR(__xludf.DUMMYFUNCTION("""COMPUTED_VALUE"""),"Малина вишня лёд")</f>
        <v>Малина вишня лёд</v>
      </c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</row>
    <row r="1476">
      <c r="A1476" s="18" t="str">
        <f>IFERROR(__xludf.DUMMYFUNCTION("""COMPUTED_VALUE"""),"Яблоко вишня")</f>
        <v>Яблоко вишня</v>
      </c>
      <c r="B1476" s="18" t="str">
        <f>IFERROR(__xludf.DUMMYFUNCTION("""COMPUTED_VALUE"""),"Банан дыня клубника")</f>
        <v>Банан дыня клубника</v>
      </c>
      <c r="C1476" s="18" t="str">
        <f>IFERROR(__xludf.DUMMYFUNCTION("""COMPUTED_VALUE"""),"Барбарисовый энергетик")</f>
        <v>Барбарисовый энергетик</v>
      </c>
      <c r="D1476" s="18" t="str">
        <f>IFERROR(__xludf.DUMMYFUNCTION("""COMPUTED_VALUE"""),"Черная смородина личи")</f>
        <v>Черная смородина личи</v>
      </c>
      <c r="E1476" s="18" t="str">
        <f>IFERROR(__xludf.DUMMYFUNCTION("""COMPUTED_VALUE"""),"Вишневый энергетик")</f>
        <v>Вишневый энергетик</v>
      </c>
      <c r="F1476" s="18" t="str">
        <f>IFERROR(__xludf.DUMMYFUNCTION("""COMPUTED_VALUE"""),"Цитрусовый микс")</f>
        <v>Цитрусовый микс</v>
      </c>
      <c r="G1476" s="18" t="str">
        <f>IFERROR(__xludf.DUMMYFUNCTION("""COMPUTED_VALUE"""),"Кола ягоды")</f>
        <v>Кола ягоды</v>
      </c>
      <c r="H1476" s="18" t="str">
        <f>IFERROR(__xludf.DUMMYFUNCTION("""COMPUTED_VALUE"""),"Виноград ежевика")</f>
        <v>Виноград ежевика</v>
      </c>
      <c r="I1476" s="18" t="str">
        <f>IFERROR(__xludf.DUMMYFUNCTION("""COMPUTED_VALUE"""),"Киви персик")</f>
        <v>Киви персик</v>
      </c>
      <c r="J1476" s="18" t="str">
        <f>IFERROR(__xludf.DUMMYFUNCTION("""COMPUTED_VALUE"""),"Лимонад голубика")</f>
        <v>Лимонад голубика</v>
      </c>
      <c r="K1476" s="18" t="str">
        <f>IFERROR(__xludf.DUMMYFUNCTION("""COMPUTED_VALUE"""),"Манго маракуйя")</f>
        <v>Манго маракуйя</v>
      </c>
      <c r="L1476" s="18" t="str">
        <f>IFERROR(__xludf.DUMMYFUNCTION("""COMPUTED_VALUE"""),"Маунтедью яблоко")</f>
        <v>Маунтедью яблоко</v>
      </c>
      <c r="M1476" s="18" t="str">
        <f>IFERROR(__xludf.DUMMYFUNCTION("""COMPUTED_VALUE"""),"Нектарин")</f>
        <v>Нектарин</v>
      </c>
      <c r="N1476" s="18" t="str">
        <f>IFERROR(__xludf.DUMMYFUNCTION("""COMPUTED_VALUE"""),"Малина черника")</f>
        <v>Малина черника</v>
      </c>
      <c r="O1476" s="18" t="str">
        <f>IFERROR(__xludf.DUMMYFUNCTION("""COMPUTED_VALUE"""),"Малиновый мармелад")</f>
        <v>Малиновый мармелад</v>
      </c>
      <c r="P1476" s="18" t="str">
        <f>IFERROR(__xludf.DUMMYFUNCTION("""COMPUTED_VALUE"""),"Скитлс лайм")</f>
        <v>Скитлс лайм</v>
      </c>
      <c r="Q1476" s="18" t="str">
        <f>IFERROR(__xludf.DUMMYFUNCTION("""COMPUTED_VALUE"""),"Клубника ананасовые кольца")</f>
        <v>Клубника ананасовые кольца</v>
      </c>
      <c r="R1476" s="18" t="str">
        <f>IFERROR(__xludf.DUMMYFUNCTION("""COMPUTED_VALUE"""),"Сладкая мятная жвачка")</f>
        <v>Сладкая мятная жвачка</v>
      </c>
      <c r="S1476" s="18" t="str">
        <f>IFERROR(__xludf.DUMMYFUNCTION("""COMPUTED_VALUE"""),"Арбузный слаш")</f>
        <v>Арбузный слаш</v>
      </c>
      <c r="T1476" s="18" t="str">
        <f>IFERROR(__xludf.DUMMYFUNCTION("""COMPUTED_VALUE"""),"Лесные ягоды")</f>
        <v>Лесные ягоды</v>
      </c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</row>
    <row r="1477">
      <c r="A1477" s="18" t="str">
        <f>IFERROR(__xludf.DUMMYFUNCTION("""COMPUTED_VALUE"""),"Арбуз Малина ")</f>
        <v>Арбуз Малина </v>
      </c>
      <c r="B1477" s="18" t="str">
        <f>IFERROR(__xludf.DUMMYFUNCTION("""COMPUTED_VALUE"""),"Банан Кокос ")</f>
        <v>Банан Кокос </v>
      </c>
      <c r="C1477" s="18" t="str">
        <f>IFERROR(__xludf.DUMMYFUNCTION("""COMPUTED_VALUE"""),"Барбарисовый Энергетик ")</f>
        <v>Барбарисовый Энергетик </v>
      </c>
      <c r="D1477" s="18" t="str">
        <f>IFERROR(__xludf.DUMMYFUNCTION("""COMPUTED_VALUE"""),"Виноградный Энергетик")</f>
        <v>Виноградный Энергетик</v>
      </c>
      <c r="E1477" s="18" t="str">
        <f>IFERROR(__xludf.DUMMYFUNCTION("""COMPUTED_VALUE"""),"Гранат Клубника ")</f>
        <v>Гранат Клубника </v>
      </c>
      <c r="F1477" s="18" t="str">
        <f>IFERROR(__xludf.DUMMYFUNCTION("""COMPUTED_VALUE"""),"Гранат Смородина ")</f>
        <v>Гранат Смородина </v>
      </c>
      <c r="G1477" s="18" t="str">
        <f>IFERROR(__xludf.DUMMYFUNCTION("""COMPUTED_VALUE"""),"Грейпфрутовый Швепс ")</f>
        <v>Грейпфрутовый Швепс </v>
      </c>
      <c r="H1477" s="18" t="str">
        <f>IFERROR(__xludf.DUMMYFUNCTION("""COMPUTED_VALUE"""),"Земляника Драгонфрут ")</f>
        <v>Земляника Драгонфрут </v>
      </c>
      <c r="I1477" s="18" t="str">
        <f>IFERROR(__xludf.DUMMYFUNCTION("""COMPUTED_VALUE"""),"Киви Личи ")</f>
        <v>Киви Личи </v>
      </c>
      <c r="J1477" s="18" t="str">
        <f>IFERROR(__xludf.DUMMYFUNCTION("""COMPUTED_VALUE"""),"Киви Маракуйя Гуава ")</f>
        <v>Киви Маракуйя Гуава </v>
      </c>
      <c r="K1477" s="18" t="str">
        <f>IFERROR(__xludf.DUMMYFUNCTION("""COMPUTED_VALUE"""),"Клубника Банан ")</f>
        <v>Клубника Банан </v>
      </c>
      <c r="L1477" s="18" t="str">
        <f>IFERROR(__xludf.DUMMYFUNCTION("""COMPUTED_VALUE"""),"Клубника Вишня ")</f>
        <v>Клубника Вишня </v>
      </c>
      <c r="M1477" s="18" t="str">
        <f>IFERROR(__xludf.DUMMYFUNCTION("""COMPUTED_VALUE"""),"Клубника Земляника ")</f>
        <v>Клубника Земляника </v>
      </c>
      <c r="N1477" s="18" t="str">
        <f>IFERROR(__xludf.DUMMYFUNCTION("""COMPUTED_VALUE"""),"Клубничный Мохито ")</f>
        <v>Клубничный Мохито </v>
      </c>
      <c r="O1477" s="18" t="str">
        <f>IFERROR(__xludf.DUMMYFUNCTION("""COMPUTED_VALUE"""),"Манго Грейпфрут ")</f>
        <v>Манго Грейпфрут </v>
      </c>
      <c r="P1477" s="18" t="str">
        <f>IFERROR(__xludf.DUMMYFUNCTION("""COMPUTED_VALUE"""),"Манго Персик Личи ")</f>
        <v>Манго Персик Личи </v>
      </c>
      <c r="Q1477" s="18" t="str">
        <f>IFERROR(__xludf.DUMMYFUNCTION("""COMPUTED_VALUE"""),"Персик Бабл Гам ")</f>
        <v>Персик Бабл Гам </v>
      </c>
      <c r="R1477" s="18" t="str">
        <f>IFERROR(__xludf.DUMMYFUNCTION("""COMPUTED_VALUE"""),"Садовые Ягоды ")</f>
        <v>Садовые Ягоды </v>
      </c>
      <c r="S1477" s="18" t="str">
        <f>IFERROR(__xludf.DUMMYFUNCTION("""COMPUTED_VALUE"""),"Скитлс Лимон Лайм 2")</f>
        <v>Скитлс Лимон Лайм 2</v>
      </c>
      <c r="T1477" s="18" t="str">
        <f>IFERROR(__xludf.DUMMYFUNCTION("""COMPUTED_VALUE"""),"Смородина Мармелад 1")</f>
        <v>Смородина Мармелад 1</v>
      </c>
      <c r="U1477" s="18" t="str">
        <f>IFERROR(__xludf.DUMMYFUNCTION("""COMPUTED_VALUE"""),"Темная Вишня 1")</f>
        <v>Темная Вишня 1</v>
      </c>
      <c r="V1477" s="18" t="str">
        <f>IFERROR(__xludf.DUMMYFUNCTION("""COMPUTED_VALUE"""),"Фруктовые Пластинки 1")</f>
        <v>Фруктовые Пластинки 1</v>
      </c>
      <c r="W1477" s="18" t="str">
        <f>IFERROR(__xludf.DUMMYFUNCTION("""COMPUTED_VALUE"""),"Черника Ежевика 1")</f>
        <v>Черника Ежевика 1</v>
      </c>
      <c r="X1477" s="18" t="str">
        <f>IFERROR(__xludf.DUMMYFUNCTION("""COMPUTED_VALUE"""),"Черника Малина 1")</f>
        <v>Черника Малина 1</v>
      </c>
      <c r="Y1477" s="18" t="str">
        <f>IFERROR(__xludf.DUMMYFUNCTION("""COMPUTED_VALUE"""),"Черника Мята 2")</f>
        <v>Черника Мята 2</v>
      </c>
      <c r="Z1477" s="18" t="str">
        <f>IFERROR(__xludf.DUMMYFUNCTION("""COMPUTED_VALUE"""),"Яблоко Виноград 2")</f>
        <v>Яблоко Виноград 2</v>
      </c>
      <c r="AA1477" s="18" t="str">
        <f>IFERROR(__xludf.DUMMYFUNCTION("""COMPUTED_VALUE"""),"Яблоко Малина 4")</f>
        <v>Яблоко Малина 4</v>
      </c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  <c r="AV1477" s="18"/>
      <c r="AW1477" s="18"/>
      <c r="AX1477" s="18"/>
    </row>
    <row r="1478">
      <c r="A1478" s="18" t="str">
        <f>IFERROR(__xludf.DUMMYFUNCTION("""COMPUTED_VALUE"""),"Арбуз Малина ")</f>
        <v>Арбуз Малина </v>
      </c>
      <c r="B1478" s="18" t="str">
        <f>IFERROR(__xludf.DUMMYFUNCTION("""COMPUTED_VALUE"""),"Банан Кокос ")</f>
        <v>Банан Кокос </v>
      </c>
      <c r="C1478" s="18" t="str">
        <f>IFERROR(__xludf.DUMMYFUNCTION("""COMPUTED_VALUE"""),"Барбарисовый Энергетик ")</f>
        <v>Барбарисовый Энергетик </v>
      </c>
      <c r="D1478" s="18" t="str">
        <f>IFERROR(__xludf.DUMMYFUNCTION("""COMPUTED_VALUE"""),"Виноградный Энергетик")</f>
        <v>Виноградный Энергетик</v>
      </c>
      <c r="E1478" s="18" t="str">
        <f>IFERROR(__xludf.DUMMYFUNCTION("""COMPUTED_VALUE"""),"Гранат Клубника ")</f>
        <v>Гранат Клубника </v>
      </c>
      <c r="F1478" s="18" t="str">
        <f>IFERROR(__xludf.DUMMYFUNCTION("""COMPUTED_VALUE"""),"Гранат Смородина ")</f>
        <v>Гранат Смородина </v>
      </c>
      <c r="G1478" s="18" t="str">
        <f>IFERROR(__xludf.DUMMYFUNCTION("""COMPUTED_VALUE"""),"Грейпфрутовый Швепс ")</f>
        <v>Грейпфрутовый Швепс </v>
      </c>
      <c r="H1478" s="18" t="str">
        <f>IFERROR(__xludf.DUMMYFUNCTION("""COMPUTED_VALUE"""),"Земляника Драгонфрут ")</f>
        <v>Земляника Драгонфрут </v>
      </c>
      <c r="I1478" s="18" t="str">
        <f>IFERROR(__xludf.DUMMYFUNCTION("""COMPUTED_VALUE"""),"Киви Личи ")</f>
        <v>Киви Личи </v>
      </c>
      <c r="J1478" s="18" t="str">
        <f>IFERROR(__xludf.DUMMYFUNCTION("""COMPUTED_VALUE"""),"Киви Маракуйя Гуава ")</f>
        <v>Киви Маракуйя Гуава </v>
      </c>
      <c r="K1478" s="18" t="str">
        <f>IFERROR(__xludf.DUMMYFUNCTION("""COMPUTED_VALUE"""),"Клубника Банан ")</f>
        <v>Клубника Банан </v>
      </c>
      <c r="L1478" s="18" t="str">
        <f>IFERROR(__xludf.DUMMYFUNCTION("""COMPUTED_VALUE"""),"Клубника Вишня ")</f>
        <v>Клубника Вишня </v>
      </c>
      <c r="M1478" s="18" t="str">
        <f>IFERROR(__xludf.DUMMYFUNCTION("""COMPUTED_VALUE"""),"Клубника Земляника ")</f>
        <v>Клубника Земляника </v>
      </c>
      <c r="N1478" s="18" t="str">
        <f>IFERROR(__xludf.DUMMYFUNCTION("""COMPUTED_VALUE"""),"Клубничный Мохито ")</f>
        <v>Клубничный Мохито </v>
      </c>
      <c r="O1478" s="18" t="str">
        <f>IFERROR(__xludf.DUMMYFUNCTION("""COMPUTED_VALUE"""),"Манго Грейпфрут ")</f>
        <v>Манго Грейпфрут </v>
      </c>
      <c r="P1478" s="18" t="str">
        <f>IFERROR(__xludf.DUMMYFUNCTION("""COMPUTED_VALUE"""),"Манго Персик Личи ")</f>
        <v>Манго Персик Личи </v>
      </c>
      <c r="Q1478" s="18" t="str">
        <f>IFERROR(__xludf.DUMMYFUNCTION("""COMPUTED_VALUE"""),"Персик Бабл Гам ")</f>
        <v>Персик Бабл Гам </v>
      </c>
      <c r="R1478" s="18" t="str">
        <f>IFERROR(__xludf.DUMMYFUNCTION("""COMPUTED_VALUE"""),"Садовые Ягоды ")</f>
        <v>Садовые Ягоды </v>
      </c>
      <c r="S1478" s="18" t="str">
        <f>IFERROR(__xludf.DUMMYFUNCTION("""COMPUTED_VALUE"""),"Скитлс Лимон Лайм 2")</f>
        <v>Скитлс Лимон Лайм 2</v>
      </c>
      <c r="T1478" s="18" t="str">
        <f>IFERROR(__xludf.DUMMYFUNCTION("""COMPUTED_VALUE"""),"Смородина Мармелад 1")</f>
        <v>Смородина Мармелад 1</v>
      </c>
      <c r="U1478" s="18" t="str">
        <f>IFERROR(__xludf.DUMMYFUNCTION("""COMPUTED_VALUE"""),"Темная Вишня 1")</f>
        <v>Темная Вишня 1</v>
      </c>
      <c r="V1478" s="18" t="str">
        <f>IFERROR(__xludf.DUMMYFUNCTION("""COMPUTED_VALUE"""),"Фруктовые Пластинки 1")</f>
        <v>Фруктовые Пластинки 1</v>
      </c>
      <c r="W1478" s="18" t="str">
        <f>IFERROR(__xludf.DUMMYFUNCTION("""COMPUTED_VALUE"""),"Черника Ежевика 1")</f>
        <v>Черника Ежевика 1</v>
      </c>
      <c r="X1478" s="18" t="str">
        <f>IFERROR(__xludf.DUMMYFUNCTION("""COMPUTED_VALUE"""),"Черника Малина 1")</f>
        <v>Черника Малина 1</v>
      </c>
      <c r="Y1478" s="18" t="str">
        <f>IFERROR(__xludf.DUMMYFUNCTION("""COMPUTED_VALUE"""),"Черника Мята 2")</f>
        <v>Черника Мята 2</v>
      </c>
      <c r="Z1478" s="18" t="str">
        <f>IFERROR(__xludf.DUMMYFUNCTION("""COMPUTED_VALUE"""),"Яблоко Виноград 2")</f>
        <v>Яблоко Виноград 2</v>
      </c>
      <c r="AA1478" s="18" t="str">
        <f>IFERROR(__xludf.DUMMYFUNCTION("""COMPUTED_VALUE"""),"Яблоко Малина 4")</f>
        <v>Яблоко Малина 4</v>
      </c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  <c r="AV1478" s="18"/>
      <c r="AW1478" s="18"/>
      <c r="AX1478" s="18"/>
    </row>
    <row r="1479">
      <c r="A1479" s="18" t="str">
        <f>IFERROR(__xludf.DUMMYFUNCTION("""COMPUTED_VALUE"""),"0.7")</f>
        <v>0.7</v>
      </c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  <c r="AV1479" s="18"/>
      <c r="AW1479" s="18"/>
      <c r="AX1479" s="18"/>
    </row>
    <row r="1480">
      <c r="A1480" s="18" t="str">
        <f>IFERROR(__xludf.DUMMYFUNCTION("""COMPUTED_VALUE"""),"0.4")</f>
        <v>0.4</v>
      </c>
      <c r="B1480" s="18" t="str">
        <f>IFERROR(__xludf.DUMMYFUNCTION("""COMPUTED_VALUE"""),"0.6")</f>
        <v>0.6</v>
      </c>
      <c r="C1480" s="18" t="str">
        <f>IFERROR(__xludf.DUMMYFUNCTION("""COMPUTED_VALUE"""),"0.7")</f>
        <v>0.7</v>
      </c>
      <c r="D1480" s="18" t="str">
        <f>IFERROR(__xludf.DUMMYFUNCTION("""COMPUTED_VALUE"""),"0.8")</f>
        <v>0.8</v>
      </c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  <c r="AV1480" s="18"/>
      <c r="AW1480" s="18"/>
      <c r="AX1480" s="18"/>
    </row>
    <row r="1481">
      <c r="A1481" s="18" t="str">
        <f>IFERROR(__xludf.DUMMYFUNCTION("""COMPUTED_VALUE"""),"кислая земляника")</f>
        <v>кислая земляника</v>
      </c>
      <c r="B1481" s="18" t="str">
        <f>IFERROR(__xludf.DUMMYFUNCTION("""COMPUTED_VALUE"""),"кислая фанта с черникой")</f>
        <v>кислая фанта с черникой</v>
      </c>
      <c r="C1481" s="18" t="str">
        <f>IFERROR(__xludf.DUMMYFUNCTION("""COMPUTED_VALUE"""),"кислое харибо с колой и черешней")</f>
        <v>кислое харибо с колой и черешней</v>
      </c>
      <c r="D1481" s="18" t="str">
        <f>IFERROR(__xludf.DUMMYFUNCTION("""COMPUTED_VALUE"""),"кислое яблочно клубничная шипучка")</f>
        <v>кислое яблочно клубничная шипучка</v>
      </c>
      <c r="E1481" s="18" t="str">
        <f>IFERROR(__xludf.DUMMYFUNCTION("""COMPUTED_VALUE"""),"кислые желатинки маракуйя ананас")</f>
        <v>кислые желатинки маракуйя ананас</v>
      </c>
      <c r="F1481" s="18" t="str">
        <f>IFERROR(__xludf.DUMMYFUNCTION("""COMPUTED_VALUE"""),"кислые ленточки маракуя манго")</f>
        <v>кислые ленточки маракуя манго</v>
      </c>
      <c r="G1481" s="18" t="str">
        <f>IFERROR(__xludf.DUMMYFUNCTION("""COMPUTED_VALUE"""),"кислые мармеладные ягоды")</f>
        <v>кислые мармеладные ягоды</v>
      </c>
      <c r="H1481" s="18" t="str">
        <f>IFERROR(__xludf.DUMMYFUNCTION("""COMPUTED_VALUE"""),"кислый виноград лайм")</f>
        <v>кислый виноград лайм</v>
      </c>
      <c r="I1481" s="18" t="str">
        <f>IFERROR(__xludf.DUMMYFUNCTION("""COMPUTED_VALUE"""),"кислый грейпфрут с вишней")</f>
        <v>кислый грейпфрут с вишней</v>
      </c>
      <c r="J1481" s="18" t="str">
        <f>IFERROR(__xludf.DUMMYFUNCTION("""COMPUTED_VALUE"""),"кислый леденец виноград киви яблоко")</f>
        <v>кислый леденец виноград киви яблоко</v>
      </c>
      <c r="K1481" s="18" t="str">
        <f>IFERROR(__xludf.DUMMYFUNCTION("""COMPUTED_VALUE"""),"кислый лимонад арбуз лайм малина")</f>
        <v>кислый лимонад арбуз лайм малина</v>
      </c>
      <c r="L1481" s="18" t="str">
        <f>IFERROR(__xludf.DUMMYFUNCTION("""COMPUTED_VALUE"""),"кислый персик клубника")</f>
        <v>кислый персик клубника</v>
      </c>
      <c r="M1481" s="18" t="str">
        <f>IFERROR(__xludf.DUMMYFUNCTION("""COMPUTED_VALUE"""),"кислый яблочно лимонные колечки")</f>
        <v>кислый яблочно лимонные колечки</v>
      </c>
      <c r="N1481" s="18" t="str">
        <f>IFERROR(__xludf.DUMMYFUNCTION("""COMPUTED_VALUE"""),"фанта апельсин с кислой малиной")</f>
        <v>фанта апельсин с кислой малиной</v>
      </c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  <c r="AV1481" s="18"/>
      <c r="AW1481" s="18"/>
      <c r="AX1481" s="18"/>
    </row>
    <row r="1482">
      <c r="A1482" s="18" t="str">
        <f>IFERROR(__xludf.DUMMYFUNCTION("""COMPUTED_VALUE"""),"Ананас киви")</f>
        <v>Ананас киви</v>
      </c>
      <c r="B1482" s="18" t="str">
        <f>IFERROR(__xludf.DUMMYFUNCTION("""COMPUTED_VALUE"""),"Арбузный смузи")</f>
        <v>Арбузный смузи</v>
      </c>
      <c r="C1482" s="18" t="str">
        <f>IFERROR(__xludf.DUMMYFUNCTION("""COMPUTED_VALUE"""),"Виноградная фанта")</f>
        <v>Виноградная фанта</v>
      </c>
      <c r="D1482" s="18" t="str">
        <f>IFERROR(__xludf.DUMMYFUNCTION("""COMPUTED_VALUE"""),"Вишневый морс")</f>
        <v>Вишневый морс</v>
      </c>
      <c r="E1482" s="18" t="str">
        <f>IFERROR(__xludf.DUMMYFUNCTION("""COMPUTED_VALUE"""),"Гранатовый мармелад")</f>
        <v>Гранатовый мармелад</v>
      </c>
      <c r="F1482" s="18" t="str">
        <f>IFERROR(__xludf.DUMMYFUNCTION("""COMPUTED_VALUE"""),"Грейпфрут киви")</f>
        <v>Грейпфрут киви</v>
      </c>
      <c r="G1482" s="18" t="str">
        <f>IFERROR(__xludf.DUMMYFUNCTION("""COMPUTED_VALUE"""),"Ежевика мята")</f>
        <v>Ежевика мята</v>
      </c>
      <c r="H1482" s="18" t="str">
        <f>IFERROR(__xludf.DUMMYFUNCTION("""COMPUTED_VALUE"""),"Киви манго")</f>
        <v>Киви манго</v>
      </c>
      <c r="I1482" s="18" t="str">
        <f>IFERROR(__xludf.DUMMYFUNCTION("""COMPUTED_VALUE"""),"Клубника манго")</f>
        <v>Клубника манго</v>
      </c>
      <c r="J1482" s="18" t="str">
        <f>IFERROR(__xludf.DUMMYFUNCTION("""COMPUTED_VALUE"""),"черника грейфрут ")</f>
        <v>черника грейфрут </v>
      </c>
      <c r="K1482" s="18" t="str">
        <f>IFERROR(__xludf.DUMMYFUNCTION("""COMPUTED_VALUE"""),"Малина лайм")</f>
        <v>Малина лайм</v>
      </c>
      <c r="L1482" s="18" t="str">
        <f>IFERROR(__xludf.DUMMYFUNCTION("""COMPUTED_VALUE"""),"Манго арбуз ")</f>
        <v>Манго арбуз </v>
      </c>
      <c r="M1482" s="18" t="str">
        <f>IFERROR(__xludf.DUMMYFUNCTION("""COMPUTED_VALUE"""),"Малиновый чай с жасмином")</f>
        <v>Малиновый чай с жасмином</v>
      </c>
      <c r="N1482" s="18" t="str">
        <f>IFERROR(__xludf.DUMMYFUNCTION("""COMPUTED_VALUE"""),"малина  апельсин ")</f>
        <v>малина  апельсин </v>
      </c>
      <c r="O1482" s="18" t="str">
        <f>IFERROR(__xludf.DUMMYFUNCTION("""COMPUTED_VALUE"""),"Манго апельсин")</f>
        <v>Манго апельсин</v>
      </c>
      <c r="P1482" s="18" t="str">
        <f>IFERROR(__xludf.DUMMYFUNCTION("""COMPUTED_VALUE"""),"Ред булл")</f>
        <v>Ред булл</v>
      </c>
      <c r="Q1482" s="18" t="str">
        <f>IFERROR(__xludf.DUMMYFUNCTION("""COMPUTED_VALUE"""),"Спрайт")</f>
        <v>Спрайт</v>
      </c>
      <c r="R1482" s="18" t="str">
        <f>IFERROR(__xludf.DUMMYFUNCTION("""COMPUTED_VALUE"""),"ананас клюква ")</f>
        <v>ананас клюква </v>
      </c>
      <c r="S1482" s="18" t="str">
        <f>IFERROR(__xludf.DUMMYFUNCTION("""COMPUTED_VALUE"""),"Тархун")</f>
        <v>Тархун</v>
      </c>
      <c r="T1482" s="18" t="str">
        <f>IFERROR(__xludf.DUMMYFUNCTION("""COMPUTED_VALUE"""),"алоэ Виноград ")</f>
        <v>алоэ Виноград </v>
      </c>
      <c r="U1482" s="18" t="str">
        <f>IFERROR(__xludf.DUMMYFUNCTION("""COMPUTED_VALUE"""),"Фруктовая жвачка")</f>
        <v>Фруктовая жвачка</v>
      </c>
      <c r="V1482" s="18" t="str">
        <f>IFERROR(__xludf.DUMMYFUNCTION("""COMPUTED_VALUE"""),"Холодная кола")</f>
        <v>Холодная кола</v>
      </c>
      <c r="W1482" s="18" t="str">
        <f>IFERROR(__xludf.DUMMYFUNCTION("""COMPUTED_VALUE"""),"Черная смородина клюква")</f>
        <v>Черная смородина клюква</v>
      </c>
      <c r="X1482" s="18" t="str">
        <f>IFERROR(__xludf.DUMMYFUNCTION("""COMPUTED_VALUE"""),"Черника арбуз")</f>
        <v>Черника арбуз</v>
      </c>
      <c r="Y1482" s="18" t="str">
        <f>IFERROR(__xludf.DUMMYFUNCTION("""COMPUTED_VALUE"""),"Яблоко черника")</f>
        <v>Яблоко черника</v>
      </c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</row>
    <row r="1483">
      <c r="A1483" s="18" t="str">
        <f>IFERROR(__xludf.DUMMYFUNCTION("""COMPUTED_VALUE"""),"Ананас киви")</f>
        <v>Ананас киви</v>
      </c>
      <c r="B1483" s="18" t="str">
        <f>IFERROR(__xludf.DUMMYFUNCTION("""COMPUTED_VALUE"""),"Арбузный смузи")</f>
        <v>Арбузный смузи</v>
      </c>
      <c r="C1483" s="18" t="str">
        <f>IFERROR(__xludf.DUMMYFUNCTION("""COMPUTED_VALUE"""),"Виноградная фанта")</f>
        <v>Виноградная фанта</v>
      </c>
      <c r="D1483" s="18" t="str">
        <f>IFERROR(__xludf.DUMMYFUNCTION("""COMPUTED_VALUE"""),"Вишневый морс")</f>
        <v>Вишневый морс</v>
      </c>
      <c r="E1483" s="18" t="str">
        <f>IFERROR(__xludf.DUMMYFUNCTION("""COMPUTED_VALUE"""),"Гранатовый мармелад")</f>
        <v>Гранатовый мармелад</v>
      </c>
      <c r="F1483" s="18" t="str">
        <f>IFERROR(__xludf.DUMMYFUNCTION("""COMPUTED_VALUE"""),"Грейпфрут киви")</f>
        <v>Грейпфрут киви</v>
      </c>
      <c r="G1483" s="18" t="str">
        <f>IFERROR(__xludf.DUMMYFUNCTION("""COMPUTED_VALUE"""),"Ежевика мята")</f>
        <v>Ежевика мята</v>
      </c>
      <c r="H1483" s="18" t="str">
        <f>IFERROR(__xludf.DUMMYFUNCTION("""COMPUTED_VALUE"""),"Киви манго")</f>
        <v>Киви манго</v>
      </c>
      <c r="I1483" s="18" t="str">
        <f>IFERROR(__xludf.DUMMYFUNCTION("""COMPUTED_VALUE"""),"Клубника манго")</f>
        <v>Клубника манго</v>
      </c>
      <c r="J1483" s="18" t="str">
        <f>IFERROR(__xludf.DUMMYFUNCTION("""COMPUTED_VALUE"""),"черника грейфрут ")</f>
        <v>черника грейфрут </v>
      </c>
      <c r="K1483" s="18" t="str">
        <f>IFERROR(__xludf.DUMMYFUNCTION("""COMPUTED_VALUE"""),"Малина лайм")</f>
        <v>Малина лайм</v>
      </c>
      <c r="L1483" s="18" t="str">
        <f>IFERROR(__xludf.DUMMYFUNCTION("""COMPUTED_VALUE"""),"Манго арбуз ")</f>
        <v>Манго арбуз </v>
      </c>
      <c r="M1483" s="18" t="str">
        <f>IFERROR(__xludf.DUMMYFUNCTION("""COMPUTED_VALUE"""),"Малиновый чай с жасмином")</f>
        <v>Малиновый чай с жасмином</v>
      </c>
      <c r="N1483" s="18" t="str">
        <f>IFERROR(__xludf.DUMMYFUNCTION("""COMPUTED_VALUE"""),"малина  апельсин ")</f>
        <v>малина  апельсин </v>
      </c>
      <c r="O1483" s="18" t="str">
        <f>IFERROR(__xludf.DUMMYFUNCTION("""COMPUTED_VALUE"""),"Манго апельсин")</f>
        <v>Манго апельсин</v>
      </c>
      <c r="P1483" s="18" t="str">
        <f>IFERROR(__xludf.DUMMYFUNCTION("""COMPUTED_VALUE"""),"Ред булл")</f>
        <v>Ред булл</v>
      </c>
      <c r="Q1483" s="18" t="str">
        <f>IFERROR(__xludf.DUMMYFUNCTION("""COMPUTED_VALUE"""),"Спрайт")</f>
        <v>Спрайт</v>
      </c>
      <c r="R1483" s="18" t="str">
        <f>IFERROR(__xludf.DUMMYFUNCTION("""COMPUTED_VALUE"""),"ананас клюква ")</f>
        <v>ананас клюква </v>
      </c>
      <c r="S1483" s="18" t="str">
        <f>IFERROR(__xludf.DUMMYFUNCTION("""COMPUTED_VALUE"""),"Тархун")</f>
        <v>Тархун</v>
      </c>
      <c r="T1483" s="18" t="str">
        <f>IFERROR(__xludf.DUMMYFUNCTION("""COMPUTED_VALUE"""),"алоэ Виноград ")</f>
        <v>алоэ Виноград </v>
      </c>
      <c r="U1483" s="18" t="str">
        <f>IFERROR(__xludf.DUMMYFUNCTION("""COMPUTED_VALUE"""),"Фруктовая жвачка")</f>
        <v>Фруктовая жвачка</v>
      </c>
      <c r="V1483" s="18" t="str">
        <f>IFERROR(__xludf.DUMMYFUNCTION("""COMPUTED_VALUE"""),"Холодная кола")</f>
        <v>Холодная кола</v>
      </c>
      <c r="W1483" s="18" t="str">
        <f>IFERROR(__xludf.DUMMYFUNCTION("""COMPUTED_VALUE"""),"Черная смородина клюква")</f>
        <v>Черная смородина клюква</v>
      </c>
      <c r="X1483" s="18" t="str">
        <f>IFERROR(__xludf.DUMMYFUNCTION("""COMPUTED_VALUE"""),"Черника арбуз")</f>
        <v>Черника арбуз</v>
      </c>
      <c r="Y1483" s="18" t="str">
        <f>IFERROR(__xludf.DUMMYFUNCTION("""COMPUTED_VALUE"""),"Яблоко черника")</f>
        <v>Яблоко черника</v>
      </c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  <c r="AV1483" s="18"/>
      <c r="AW1483" s="18"/>
      <c r="AX1483" s="18"/>
    </row>
    <row r="1484">
      <c r="A1484" s="18" t="str">
        <f>IFERROR(__xludf.DUMMYFUNCTION("""COMPUTED_VALUE"""),"0.4")</f>
        <v>0.4</v>
      </c>
      <c r="B1484" s="18" t="str">
        <f>IFERROR(__xludf.DUMMYFUNCTION("""COMPUTED_VALUE"""),"0.6")</f>
        <v>0.6</v>
      </c>
      <c r="C1484" s="18" t="str">
        <f>IFERROR(__xludf.DUMMYFUNCTION("""COMPUTED_VALUE"""),"0.7")</f>
        <v>0.7</v>
      </c>
      <c r="D1484" s="18" t="str">
        <f>IFERROR(__xludf.DUMMYFUNCTION("""COMPUTED_VALUE"""),"0.8")</f>
        <v>0.8</v>
      </c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  <c r="AV1484" s="18"/>
      <c r="AW1484" s="18"/>
      <c r="AX1484" s="18"/>
    </row>
    <row r="1485">
      <c r="A1485" s="18" t="str">
        <f>IFERROR(__xludf.DUMMYFUNCTION("""COMPUTED_VALUE"""),"Смородина холс")</f>
        <v>Смородина холс</v>
      </c>
      <c r="B1485" s="18" t="str">
        <f>IFERROR(__xludf.DUMMYFUNCTION("""COMPUTED_VALUE"""),"Тропические фрукты")</f>
        <v>Тропические фрукты</v>
      </c>
      <c r="C1485" s="18" t="str">
        <f>IFERROR(__xludf.DUMMYFUNCTION("""COMPUTED_VALUE"""),"Черничная конфета")</f>
        <v>Черничная конфета</v>
      </c>
      <c r="D1485" s="18" t="str">
        <f>IFERROR(__xludf.DUMMYFUNCTION("""COMPUTED_VALUE"""),"Яблоко вишня")</f>
        <v>Яблоко вишня</v>
      </c>
      <c r="E1485" s="18" t="str">
        <f>IFERROR(__xludf.DUMMYFUNCTION("""COMPUTED_VALUE"""),"Виноград мята")</f>
        <v>Виноград мята</v>
      </c>
      <c r="F1485" s="18" t="str">
        <f>IFERROR(__xludf.DUMMYFUNCTION("""COMPUTED_VALUE"""),"Виноград холс")</f>
        <v>Виноград холс</v>
      </c>
      <c r="G1485" s="18" t="str">
        <f>IFERROR(__xludf.DUMMYFUNCTION("""COMPUTED_VALUE"""),"Грейпфрутовый лимонад")</f>
        <v>Грейпфрутовый лимонад</v>
      </c>
      <c r="H1485" s="18" t="str">
        <f>IFERROR(__xludf.DUMMYFUNCTION("""COMPUTED_VALUE"""),"Дыня банан")</f>
        <v>Дыня банан</v>
      </c>
      <c r="I1485" s="18" t="str">
        <f>IFERROR(__xludf.DUMMYFUNCTION("""COMPUTED_VALUE"""),"Ежевичный лимонад")</f>
        <v>Ежевичный лимонад</v>
      </c>
      <c r="J1485" s="18" t="str">
        <f>IFERROR(__xludf.DUMMYFUNCTION("""COMPUTED_VALUE"""),"Земляничная конфета ")</f>
        <v>Земляничная конфета </v>
      </c>
      <c r="K1485" s="18" t="str">
        <f>IFERROR(__xludf.DUMMYFUNCTION("""COMPUTED_VALUE"""),"Ананас манго ")</f>
        <v>Ананас манго </v>
      </c>
      <c r="L1485" s="18" t="str">
        <f>IFERROR(__xludf.DUMMYFUNCTION("""COMPUTED_VALUE"""),"Жвачка черника мята ")</f>
        <v>Жвачка черника мята </v>
      </c>
      <c r="M1485" s="18" t="str">
        <f>IFERROR(__xludf.DUMMYFUNCTION("""COMPUTED_VALUE"""),"Зеленый манго")</f>
        <v>Зеленый манго</v>
      </c>
      <c r="N1485" s="18" t="str">
        <f>IFERROR(__xludf.DUMMYFUNCTION("""COMPUTED_VALUE"""),"Клюква брусника")</f>
        <v>Клюква брусника</v>
      </c>
      <c r="O1485" s="18" t="str">
        <f>IFERROR(__xludf.DUMMYFUNCTION("""COMPUTED_VALUE"""),"Апельсин ")</f>
        <v>Апельсин </v>
      </c>
      <c r="P1485" s="18" t="str">
        <f>IFERROR(__xludf.DUMMYFUNCTION("""COMPUTED_VALUE"""),"Кокос малина")</f>
        <v>Кокос малина</v>
      </c>
      <c r="Q1485" s="18" t="str">
        <f>IFERROR(__xludf.DUMMYFUNCTION("""COMPUTED_VALUE"""),"Лимонные черви")</f>
        <v>Лимонные черви</v>
      </c>
      <c r="R1485" s="18" t="str">
        <f>IFERROR(__xludf.DUMMYFUNCTION("""COMPUTED_VALUE"""),"Малиновый лимонад")</f>
        <v>Малиновый лимонад</v>
      </c>
      <c r="S1485" s="18" t="str">
        <f>IFERROR(__xludf.DUMMYFUNCTION("""COMPUTED_VALUE"""),"Смородина малина")</f>
        <v>Смородина малина</v>
      </c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  <c r="AV1485" s="18"/>
      <c r="AW1485" s="18"/>
      <c r="AX1485" s="18"/>
    </row>
    <row r="1486">
      <c r="A1486" s="18" t="str">
        <f>IFERROR(__xludf.DUMMYFUNCTION("""COMPUTED_VALUE"""),"0.4")</f>
        <v>0.4</v>
      </c>
      <c r="B1486" s="18" t="str">
        <f>IFERROR(__xludf.DUMMYFUNCTION("""COMPUTED_VALUE"""),"0.6")</f>
        <v>0.6</v>
      </c>
      <c r="C1486" s="18" t="str">
        <f>IFERROR(__xludf.DUMMYFUNCTION("""COMPUTED_VALUE"""),"0.7")</f>
        <v>0.7</v>
      </c>
      <c r="D1486" s="18" t="str">
        <f>IFERROR(__xludf.DUMMYFUNCTION("""COMPUTED_VALUE"""),"0.8")</f>
        <v>0.8</v>
      </c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  <c r="AV1486" s="18"/>
      <c r="AW1486" s="18"/>
      <c r="AX1486" s="18"/>
    </row>
    <row r="1487">
      <c r="A1487" s="18" t="str">
        <f>IFERROR(__xludf.DUMMYFUNCTION("""COMPUTED_VALUE"""),"Арбуз Малина ")</f>
        <v>Арбуз Малина </v>
      </c>
      <c r="B1487" s="18" t="str">
        <f>IFERROR(__xludf.DUMMYFUNCTION("""COMPUTED_VALUE"""),"Банан Кокос ")</f>
        <v>Банан Кокос </v>
      </c>
      <c r="C1487" s="18" t="str">
        <f>IFERROR(__xludf.DUMMYFUNCTION("""COMPUTED_VALUE"""),"Барбарисовый Энергетик ")</f>
        <v>Барбарисовый Энергетик </v>
      </c>
      <c r="D1487" s="18" t="str">
        <f>IFERROR(__xludf.DUMMYFUNCTION("""COMPUTED_VALUE"""),"Виноградный Энергетик")</f>
        <v>Виноградный Энергетик</v>
      </c>
      <c r="E1487" s="18" t="str">
        <f>IFERROR(__xludf.DUMMYFUNCTION("""COMPUTED_VALUE"""),"Гранат Клубника ")</f>
        <v>Гранат Клубника </v>
      </c>
      <c r="F1487" s="18" t="str">
        <f>IFERROR(__xludf.DUMMYFUNCTION("""COMPUTED_VALUE"""),"Гранат Смородина ")</f>
        <v>Гранат Смородина </v>
      </c>
      <c r="G1487" s="18" t="str">
        <f>IFERROR(__xludf.DUMMYFUNCTION("""COMPUTED_VALUE"""),"Грейпфрутовый Швепс ")</f>
        <v>Грейпфрутовый Швепс </v>
      </c>
      <c r="H1487" s="18" t="str">
        <f>IFERROR(__xludf.DUMMYFUNCTION("""COMPUTED_VALUE"""),"Земляника Драгонфрут ")</f>
        <v>Земляника Драгонфрут </v>
      </c>
      <c r="I1487" s="18" t="str">
        <f>IFERROR(__xludf.DUMMYFUNCTION("""COMPUTED_VALUE"""),"Киви Личи ")</f>
        <v>Киви Личи </v>
      </c>
      <c r="J1487" s="18" t="str">
        <f>IFERROR(__xludf.DUMMYFUNCTION("""COMPUTED_VALUE"""),"Киви Маракуйя Гуава ")</f>
        <v>Киви Маракуйя Гуава </v>
      </c>
      <c r="K1487" s="18" t="str">
        <f>IFERROR(__xludf.DUMMYFUNCTION("""COMPUTED_VALUE"""),"Клубника Банан ")</f>
        <v>Клубника Банан </v>
      </c>
      <c r="L1487" s="18" t="str">
        <f>IFERROR(__xludf.DUMMYFUNCTION("""COMPUTED_VALUE"""),"Клубника Вишня ")</f>
        <v>Клубника Вишня </v>
      </c>
      <c r="M1487" s="18" t="str">
        <f>IFERROR(__xludf.DUMMYFUNCTION("""COMPUTED_VALUE"""),"Клубника Земляника ")</f>
        <v>Клубника Земляника </v>
      </c>
      <c r="N1487" s="18" t="str">
        <f>IFERROR(__xludf.DUMMYFUNCTION("""COMPUTED_VALUE"""),"Клубничный Мохито ")</f>
        <v>Клубничный Мохито </v>
      </c>
      <c r="O1487" s="18" t="str">
        <f>IFERROR(__xludf.DUMMYFUNCTION("""COMPUTED_VALUE"""),"Манго Грейпфрут ")</f>
        <v>Манго Грейпфрут </v>
      </c>
      <c r="P1487" s="18" t="str">
        <f>IFERROR(__xludf.DUMMYFUNCTION("""COMPUTED_VALUE"""),"Манго Персик Личи ")</f>
        <v>Манго Персик Личи </v>
      </c>
      <c r="Q1487" s="18" t="str">
        <f>IFERROR(__xludf.DUMMYFUNCTION("""COMPUTED_VALUE"""),"Персик Бабл Гам ")</f>
        <v>Персик Бабл Гам </v>
      </c>
      <c r="R1487" s="18" t="str">
        <f>IFERROR(__xludf.DUMMYFUNCTION("""COMPUTED_VALUE"""),"Садовые Ягоды ")</f>
        <v>Садовые Ягоды </v>
      </c>
      <c r="S1487" s="18" t="str">
        <f>IFERROR(__xludf.DUMMYFUNCTION("""COMPUTED_VALUE"""),"Скитлс Лимон Лайм 2")</f>
        <v>Скитлс Лимон Лайм 2</v>
      </c>
      <c r="T1487" s="18" t="str">
        <f>IFERROR(__xludf.DUMMYFUNCTION("""COMPUTED_VALUE"""),"Смородина Мармелад 1")</f>
        <v>Смородина Мармелад 1</v>
      </c>
      <c r="U1487" s="18" t="str">
        <f>IFERROR(__xludf.DUMMYFUNCTION("""COMPUTED_VALUE"""),"Темная Вишня 1")</f>
        <v>Темная Вишня 1</v>
      </c>
      <c r="V1487" s="18" t="str">
        <f>IFERROR(__xludf.DUMMYFUNCTION("""COMPUTED_VALUE"""),"Фруктовые Пластинки 1")</f>
        <v>Фруктовые Пластинки 1</v>
      </c>
      <c r="W1487" s="18" t="str">
        <f>IFERROR(__xludf.DUMMYFUNCTION("""COMPUTED_VALUE"""),"Черника Ежевика 1")</f>
        <v>Черника Ежевика 1</v>
      </c>
      <c r="X1487" s="18" t="str">
        <f>IFERROR(__xludf.DUMMYFUNCTION("""COMPUTED_VALUE"""),"Черника Малина 1")</f>
        <v>Черника Малина 1</v>
      </c>
      <c r="Y1487" s="18" t="str">
        <f>IFERROR(__xludf.DUMMYFUNCTION("""COMPUTED_VALUE"""),"Черника Мята 2")</f>
        <v>Черника Мята 2</v>
      </c>
      <c r="Z1487" s="18" t="str">
        <f>IFERROR(__xludf.DUMMYFUNCTION("""COMPUTED_VALUE"""),"Яблоко Виноград 2")</f>
        <v>Яблоко Виноград 2</v>
      </c>
      <c r="AA1487" s="18" t="str">
        <f>IFERROR(__xludf.DUMMYFUNCTION("""COMPUTED_VALUE"""),"Яблоко Малина 4")</f>
        <v>Яблоко Малина 4</v>
      </c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</row>
    <row r="1488">
      <c r="A1488" s="18" t="str">
        <f>IFERROR(__xludf.DUMMYFUNCTION("""COMPUTED_VALUE"""),"0.4")</f>
        <v>0.4</v>
      </c>
      <c r="B1488" s="18" t="str">
        <f>IFERROR(__xludf.DUMMYFUNCTION("""COMPUTED_VALUE"""),"0.6")</f>
        <v>0.6</v>
      </c>
      <c r="C1488" s="18" t="str">
        <f>IFERROR(__xludf.DUMMYFUNCTION("""COMPUTED_VALUE"""),"0.7")</f>
        <v>0.7</v>
      </c>
      <c r="D1488" s="18" t="str">
        <f>IFERROR(__xludf.DUMMYFUNCTION("""COMPUTED_VALUE"""),"0.8")</f>
        <v>0.8</v>
      </c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</row>
    <row r="1489">
      <c r="A1489" s="18" t="str">
        <f>IFERROR(__xludf.DUMMYFUNCTION("""COMPUTED_VALUE"""),"Ягодный микс")</f>
        <v>Ягодный микс</v>
      </c>
      <c r="B1489" s="18" t="str">
        <f>IFERROR(__xludf.DUMMYFUNCTION("""COMPUTED_VALUE"""),"Энергетик малина")</f>
        <v>Энергетик малина</v>
      </c>
      <c r="C1489" s="18" t="str">
        <f>IFERROR(__xludf.DUMMYFUNCTION("""COMPUTED_VALUE"""),"Клубника арбуз")</f>
        <v>Клубника арбуз</v>
      </c>
      <c r="D1489" s="18" t="str">
        <f>IFERROR(__xludf.DUMMYFUNCTION("""COMPUTED_VALUE"""),"Ежевика малина")</f>
        <v>Ежевика малина</v>
      </c>
      <c r="E1489" s="18" t="str">
        <f>IFERROR(__xludf.DUMMYFUNCTION("""COMPUTED_VALUE"""),"Голубая малина виноград")</f>
        <v>Голубая малина виноград</v>
      </c>
      <c r="F1489" s="18" t="str">
        <f>IFERROR(__xludf.DUMMYFUNCTION("""COMPUTED_VALUE"""),"Вишня яблоко")</f>
        <v>Вишня яблоко</v>
      </c>
      <c r="G1489" s="18" t="str">
        <f>IFERROR(__xludf.DUMMYFUNCTION("""COMPUTED_VALUE"""),"Виноград лёд")</f>
        <v>Виноград лёд</v>
      </c>
      <c r="H1489" s="18" t="str">
        <f>IFERROR(__xludf.DUMMYFUNCTION("""COMPUTED_VALUE"""),"Бабл гам")</f>
        <v>Бабл гам</v>
      </c>
      <c r="I1489" s="18" t="str">
        <f>IFERROR(__xludf.DUMMYFUNCTION("""COMPUTED_VALUE"""),"Энергетик лайм")</f>
        <v>Энергетик лайм</v>
      </c>
      <c r="J1489" s="18" t="str">
        <f>IFERROR(__xludf.DUMMYFUNCTION("""COMPUTED_VALUE"""),"Черника смородина айс")</f>
        <v>Черника смородина айс</v>
      </c>
      <c r="K1489" s="18" t="str">
        <f>IFERROR(__xludf.DUMMYFUNCTION("""COMPUTED_VALUE"""),"Мохито клубничный лёд")</f>
        <v>Мохито клубничный лёд</v>
      </c>
      <c r="L1489" s="18" t="str">
        <f>IFERROR(__xludf.DUMMYFUNCTION("""COMPUTED_VALUE"""),"Черная вишня лёд")</f>
        <v>Черная вишня лёд</v>
      </c>
      <c r="M1489" s="18" t="str">
        <f>IFERROR(__xludf.DUMMYFUNCTION("""COMPUTED_VALUE"""),"Ананас кокос лёд")</f>
        <v>Ананас кокос лёд</v>
      </c>
      <c r="N1489" s="18" t="str">
        <f>IFERROR(__xludf.DUMMYFUNCTION("""COMPUTED_VALUE"""),"Киви лёд")</f>
        <v>Киви лёд</v>
      </c>
      <c r="O1489" s="18" t="str">
        <f>IFERROR(__xludf.DUMMYFUNCTION("""COMPUTED_VALUE"""),"Кислая клюква лёд")</f>
        <v>Кислая клюква лёд</v>
      </c>
      <c r="P1489" s="18" t="str">
        <f>IFERROR(__xludf.DUMMYFUNCTION("""COMPUTED_VALUE"""),"Кислый скитлс лёд")</f>
        <v>Кислый скитлс лёд</v>
      </c>
      <c r="Q1489" s="18" t="str">
        <f>IFERROR(__xludf.DUMMYFUNCTION("""COMPUTED_VALUE"""),"Клубника черника лёд")</f>
        <v>Клубника черника лёд</v>
      </c>
      <c r="R1489" s="18" t="str">
        <f>IFERROR(__xludf.DUMMYFUNCTION("""COMPUTED_VALUE"""),"Малина смородина лёд")</f>
        <v>Малина смородина лёд</v>
      </c>
      <c r="S1489" s="18" t="str">
        <f>IFERROR(__xludf.DUMMYFUNCTION("""COMPUTED_VALUE"""),"Манго лёд")</f>
        <v>Манго лёд</v>
      </c>
      <c r="T1489" s="18" t="str">
        <f>IFERROR(__xludf.DUMMYFUNCTION("""COMPUTED_VALUE"""),"Малина вишня лёд")</f>
        <v>Малина вишня лёд</v>
      </c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</row>
    <row r="1490">
      <c r="A1490" s="18" t="str">
        <f>IFERROR(__xludf.DUMMYFUNCTION("""COMPUTED_VALUE"""),"0.2")</f>
        <v>0.2</v>
      </c>
      <c r="B1490" s="18" t="str">
        <f>IFERROR(__xludf.DUMMYFUNCTION("""COMPUTED_VALUE"""),"0.3")</f>
        <v>0.3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</row>
    <row r="1491">
      <c r="A1491" s="18" t="str">
        <f>IFERROR(__xludf.DUMMYFUNCTION("""COMPUTED_VALUE"""),"Апельсиновое драже")</f>
        <v>Апельсиновое драже</v>
      </c>
      <c r="B1491" s="18" t="str">
        <f>IFERROR(__xludf.DUMMYFUNCTION("""COMPUTED_VALUE"""),"Бабл гам")</f>
        <v>Бабл гам</v>
      </c>
      <c r="C1491" s="18" t="str">
        <f>IFERROR(__xludf.DUMMYFUNCTION("""COMPUTED_VALUE"""),"Виноградная конфета")</f>
        <v>Виноградная конфета</v>
      </c>
      <c r="D1491" s="18" t="str">
        <f>IFERROR(__xludf.DUMMYFUNCTION("""COMPUTED_VALUE"""),"Даня кокос")</f>
        <v>Даня кокос</v>
      </c>
      <c r="E1491" s="18" t="str">
        <f>IFERROR(__xludf.DUMMYFUNCTION("""COMPUTED_VALUE"""),"Земляника груша")</f>
        <v>Земляника груша</v>
      </c>
      <c r="F1491" s="18" t="str">
        <f>IFERROR(__xludf.DUMMYFUNCTION("""COMPUTED_VALUE"""),"Кислый киви")</f>
        <v>Кислый киви</v>
      </c>
      <c r="G1491" s="18" t="str">
        <f>IFERROR(__xludf.DUMMYFUNCTION("""COMPUTED_VALUE"""),"Кислый малиновый лимонад ")</f>
        <v>Кислый малиновый лимонад </v>
      </c>
      <c r="H1491" s="18" t="str">
        <f>IFERROR(__xludf.DUMMYFUNCTION("""COMPUTED_VALUE"""),"Кола сода айс")</f>
        <v>Кола сода айс</v>
      </c>
      <c r="I1491" s="18" t="str">
        <f>IFERROR(__xludf.DUMMYFUNCTION("""COMPUTED_VALUE"""),"Ледяной ананас")</f>
        <v>Ледяной ананас</v>
      </c>
      <c r="J1491" s="18" t="str">
        <f>IFERROR(__xludf.DUMMYFUNCTION("""COMPUTED_VALUE"""),"Лимонные червячки ")</f>
        <v>Лимонные червячки </v>
      </c>
      <c r="K1491" s="18" t="str">
        <f>IFERROR(__xludf.DUMMYFUNCTION("""COMPUTED_VALUE"""),"Манго апельсин")</f>
        <v>Манго апельсин</v>
      </c>
      <c r="L1491" s="18" t="str">
        <f>IFERROR(__xludf.DUMMYFUNCTION("""COMPUTED_VALUE"""),"Смородина виноград")</f>
        <v>Смородина виноград</v>
      </c>
      <c r="M1491" s="18" t="str">
        <f>IFERROR(__xludf.DUMMYFUNCTION("""COMPUTED_VALUE"""),"Яблочный холс")</f>
        <v>Яблочный холс</v>
      </c>
      <c r="N1491" s="18" t="str">
        <f>IFERROR(__xludf.DUMMYFUNCTION("""COMPUTED_VALUE"""),"Ягодный смузи")</f>
        <v>Ягодный смузи</v>
      </c>
      <c r="O1491" s="18" t="str">
        <f>IFERROR(__xludf.DUMMYFUNCTION("""COMPUTED_VALUE"""),"Ягодный энергетик")</f>
        <v>Ягодный энергетик</v>
      </c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  <c r="AV1491" s="18"/>
      <c r="AW1491" s="18"/>
      <c r="AX1491" s="18"/>
    </row>
    <row r="1492">
      <c r="A1492" s="18" t="str">
        <f>IFERROR(__xludf.DUMMYFUNCTION("""COMPUTED_VALUE"""),"Арбуз Малина ")</f>
        <v>Арбуз Малина </v>
      </c>
      <c r="B1492" s="18" t="str">
        <f>IFERROR(__xludf.DUMMYFUNCTION("""COMPUTED_VALUE"""),"Банан Кокос ")</f>
        <v>Банан Кокос </v>
      </c>
      <c r="C1492" s="18" t="str">
        <f>IFERROR(__xludf.DUMMYFUNCTION("""COMPUTED_VALUE"""),"Барбарисовый Энергетик ")</f>
        <v>Барбарисовый Энергетик </v>
      </c>
      <c r="D1492" s="18" t="str">
        <f>IFERROR(__xludf.DUMMYFUNCTION("""COMPUTED_VALUE"""),"Виноградный Энергетик")</f>
        <v>Виноградный Энергетик</v>
      </c>
      <c r="E1492" s="18" t="str">
        <f>IFERROR(__xludf.DUMMYFUNCTION("""COMPUTED_VALUE"""),"Гранат Клубника ")</f>
        <v>Гранат Клубника </v>
      </c>
      <c r="F1492" s="18" t="str">
        <f>IFERROR(__xludf.DUMMYFUNCTION("""COMPUTED_VALUE"""),"Гранат Смородина ")</f>
        <v>Гранат Смородина </v>
      </c>
      <c r="G1492" s="18" t="str">
        <f>IFERROR(__xludf.DUMMYFUNCTION("""COMPUTED_VALUE"""),"Грейпфрутовый Швепс ")</f>
        <v>Грейпфрутовый Швепс </v>
      </c>
      <c r="H1492" s="18" t="str">
        <f>IFERROR(__xludf.DUMMYFUNCTION("""COMPUTED_VALUE"""),"Земляника Драгонфрут ")</f>
        <v>Земляника Драгонфрут </v>
      </c>
      <c r="I1492" s="18" t="str">
        <f>IFERROR(__xludf.DUMMYFUNCTION("""COMPUTED_VALUE"""),"Киви Личи ")</f>
        <v>Киви Личи </v>
      </c>
      <c r="J1492" s="18" t="str">
        <f>IFERROR(__xludf.DUMMYFUNCTION("""COMPUTED_VALUE"""),"Киви Маракуйя Гуава ")</f>
        <v>Киви Маракуйя Гуава </v>
      </c>
      <c r="K1492" s="18" t="str">
        <f>IFERROR(__xludf.DUMMYFUNCTION("""COMPUTED_VALUE"""),"Клубника Банан ")</f>
        <v>Клубника Банан </v>
      </c>
      <c r="L1492" s="18" t="str">
        <f>IFERROR(__xludf.DUMMYFUNCTION("""COMPUTED_VALUE"""),"Клубника Вишня ")</f>
        <v>Клубника Вишня </v>
      </c>
      <c r="M1492" s="18" t="str">
        <f>IFERROR(__xludf.DUMMYFUNCTION("""COMPUTED_VALUE"""),"Клубника Земляника ")</f>
        <v>Клубника Земляника </v>
      </c>
      <c r="N1492" s="18" t="str">
        <f>IFERROR(__xludf.DUMMYFUNCTION("""COMPUTED_VALUE"""),"Клубничный Мохито ")</f>
        <v>Клубничный Мохито </v>
      </c>
      <c r="O1492" s="18" t="str">
        <f>IFERROR(__xludf.DUMMYFUNCTION("""COMPUTED_VALUE"""),"Манго Грейпфрут ")</f>
        <v>Манго Грейпфрут </v>
      </c>
      <c r="P1492" s="18" t="str">
        <f>IFERROR(__xludf.DUMMYFUNCTION("""COMPUTED_VALUE"""),"Манго Персик Личи ")</f>
        <v>Манго Персик Личи </v>
      </c>
      <c r="Q1492" s="18" t="str">
        <f>IFERROR(__xludf.DUMMYFUNCTION("""COMPUTED_VALUE"""),"Персик Бабл Гам ")</f>
        <v>Персик Бабл Гам </v>
      </c>
      <c r="R1492" s="18" t="str">
        <f>IFERROR(__xludf.DUMMYFUNCTION("""COMPUTED_VALUE"""),"Садовые Ягоды ")</f>
        <v>Садовые Ягоды </v>
      </c>
      <c r="S1492" s="18" t="str">
        <f>IFERROR(__xludf.DUMMYFUNCTION("""COMPUTED_VALUE"""),"Скитлс Лимон Лайм 2")</f>
        <v>Скитлс Лимон Лайм 2</v>
      </c>
      <c r="T1492" s="18" t="str">
        <f>IFERROR(__xludf.DUMMYFUNCTION("""COMPUTED_VALUE"""),"Смородина Мармелад 1")</f>
        <v>Смородина Мармелад 1</v>
      </c>
      <c r="U1492" s="18" t="str">
        <f>IFERROR(__xludf.DUMMYFUNCTION("""COMPUTED_VALUE"""),"Темная Вишня 1")</f>
        <v>Темная Вишня 1</v>
      </c>
      <c r="V1492" s="18" t="str">
        <f>IFERROR(__xludf.DUMMYFUNCTION("""COMPUTED_VALUE"""),"Фруктовые Пластинки 1")</f>
        <v>Фруктовые Пластинки 1</v>
      </c>
      <c r="W1492" s="18" t="str">
        <f>IFERROR(__xludf.DUMMYFUNCTION("""COMPUTED_VALUE"""),"Черника Ежевика 1")</f>
        <v>Черника Ежевика 1</v>
      </c>
      <c r="X1492" s="18" t="str">
        <f>IFERROR(__xludf.DUMMYFUNCTION("""COMPUTED_VALUE"""),"Черника Малина 1")</f>
        <v>Черника Малина 1</v>
      </c>
      <c r="Y1492" s="18" t="str">
        <f>IFERROR(__xludf.DUMMYFUNCTION("""COMPUTED_VALUE"""),"Черника Мята 2")</f>
        <v>Черника Мята 2</v>
      </c>
      <c r="Z1492" s="18" t="str">
        <f>IFERROR(__xludf.DUMMYFUNCTION("""COMPUTED_VALUE"""),"Яблоко Виноград 2")</f>
        <v>Яблоко Виноград 2</v>
      </c>
      <c r="AA1492" s="18" t="str">
        <f>IFERROR(__xludf.DUMMYFUNCTION("""COMPUTED_VALUE"""),"Яблоко Малина 4")</f>
        <v>Яблоко Малина 4</v>
      </c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</row>
    <row r="1493">
      <c r="A1493" s="18" t="str">
        <f>IFERROR(__xludf.DUMMYFUNCTION("""COMPUTED_VALUE"""),"Маракуйя с тропическими нотками")</f>
        <v>Маракуйя с тропическими нотками</v>
      </c>
      <c r="B1493" s="18" t="str">
        <f>IFERROR(__xludf.DUMMYFUNCTION("""COMPUTED_VALUE"""),"Арбузный милкшейк")</f>
        <v>Арбузный милкшейк</v>
      </c>
      <c r="C1493" s="18" t="str">
        <f>IFERROR(__xludf.DUMMYFUNCTION("""COMPUTED_VALUE"""),"Конфеты со вкусом винограда")</f>
        <v>Конфеты со вкусом винограда</v>
      </c>
      <c r="D1493" s="18" t="str">
        <f>IFERROR(__xludf.DUMMYFUNCTION("""COMPUTED_VALUE"""),"Манго с апельсином и послевкусием гуавы")</f>
        <v>Манго с апельсином и послевкусием гуавы</v>
      </c>
      <c r="E1493" s="18" t="str">
        <f>IFERROR(__xludf.DUMMYFUNCTION("""COMPUTED_VALUE"""),"Холодное сочетание мяты и конфет холс")</f>
        <v>Холодное сочетание мяты и конфет холс</v>
      </c>
      <c r="F1493" s="18" t="str">
        <f>IFERROR(__xludf.DUMMYFUNCTION("""COMPUTED_VALUE"""),"Яблочные мармеладные червячки")</f>
        <v>Яблочные мармеладные червячки</v>
      </c>
      <c r="G149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493" s="18" t="str">
        <f>IFERROR(__xludf.DUMMYFUNCTION("""COMPUTED_VALUE"""),"Лимон лайм")</f>
        <v>Лимон лайм</v>
      </c>
      <c r="I1493" s="18" t="str">
        <f>IFERROR(__xludf.DUMMYFUNCTION("""COMPUTED_VALUE"""),"Классика энергетика с кислой малиной")</f>
        <v>Классика энергетика с кислой малиной</v>
      </c>
      <c r="J1493" s="18" t="str">
        <f>IFERROR(__xludf.DUMMYFUNCTION("""COMPUTED_VALUE"""),"Зеленое манго и смородина")</f>
        <v>Зеленое манго и смородина</v>
      </c>
      <c r="K1493" s="18" t="str">
        <f>IFERROR(__xludf.DUMMYFUNCTION("""COMPUTED_VALUE"""),"Дуэт лемонграсса и сладкой малины")</f>
        <v>Дуэт лемонграсса и сладкой малины</v>
      </c>
      <c r="L1493" s="18" t="str">
        <f>IFERROR(__xludf.DUMMYFUNCTION("""COMPUTED_VALUE"""),"Сладкий мармелад из черной смородины")</f>
        <v>Сладкий мармелад из черной смородины</v>
      </c>
      <c r="M1493" s="18" t="str">
        <f>IFERROR(__xludf.DUMMYFUNCTION("""COMPUTED_VALUE"""),"Вишня кола")</f>
        <v>Вишня кола</v>
      </c>
      <c r="N1493" s="18" t="str">
        <f>IFERROR(__xludf.DUMMYFUNCTION("""COMPUTED_VALUE"""),"Малина с кокосом")</f>
        <v>Малина с кокосом</v>
      </c>
      <c r="O1493" s="18" t="str">
        <f>IFERROR(__xludf.DUMMYFUNCTION("""COMPUTED_VALUE"""),"Сладкие конфеты СКИТЛЗ и смородина")</f>
        <v>Сладкие конфеты СКИТЛЗ и смородина</v>
      </c>
      <c r="P1493" s="18" t="str">
        <f>IFERROR(__xludf.DUMMYFUNCTION("""COMPUTED_VALUE"""),"Ежевичный лимонад")</f>
        <v>Ежевичный лимонад</v>
      </c>
      <c r="Q1493" s="18" t="str">
        <f>IFERROR(__xludf.DUMMYFUNCTION("""COMPUTED_VALUE"""),"Дыня кокос")</f>
        <v>Дыня кокос</v>
      </c>
      <c r="R1493" s="18" t="str">
        <f>IFERROR(__xludf.DUMMYFUNCTION("""COMPUTED_VALUE"""),"Земляничный бабл гам")</f>
        <v>Земляничный бабл гам</v>
      </c>
      <c r="S1493" s="18" t="str">
        <f>IFERROR(__xludf.DUMMYFUNCTION("""COMPUTED_VALUE"""),"Лимонные леденцы")</f>
        <v>Лимонные леденцы</v>
      </c>
      <c r="T1493" s="18" t="str">
        <f>IFERROR(__xludf.DUMMYFUNCTION("""COMPUTED_VALUE"""),"Экзотический фрукты")</f>
        <v>Экзотический фрукты</v>
      </c>
      <c r="U1493" s="18" t="str">
        <f>IFERROR(__xludf.DUMMYFUNCTION("""COMPUTED_VALUE"""),"Личи виноград мята")</f>
        <v>Личи виноград мята</v>
      </c>
      <c r="V1493" s="18" t="str">
        <f>IFERROR(__xludf.DUMMYFUNCTION("""COMPUTED_VALUE"""),"Черника малина мята")</f>
        <v>Черника малина мята</v>
      </c>
      <c r="W1493" s="18" t="str">
        <f>IFERROR(__xludf.DUMMYFUNCTION("""COMPUTED_VALUE"""),"Абрикосовый йогурт")</f>
        <v>Абрикосовый йогурт</v>
      </c>
      <c r="X1493" s="18" t="str">
        <f>IFERROR(__xludf.DUMMYFUNCTION("""COMPUTED_VALUE"""),"Арбуз лед")</f>
        <v>Арбуз лед</v>
      </c>
      <c r="Y1493" s="18" t="str">
        <f>IFERROR(__xludf.DUMMYFUNCTION("""COMPUTED_VALUE"""),"Банан клубника лед")</f>
        <v>Банан клубника лед</v>
      </c>
      <c r="Z1493" s="18" t="str">
        <f>IFERROR(__xludf.DUMMYFUNCTION("""COMPUTED_VALUE"""),"Арбузное мороженное")</f>
        <v>Арбузное мороженное</v>
      </c>
      <c r="AA1493" s="18" t="str">
        <f>IFERROR(__xludf.DUMMYFUNCTION("""COMPUTED_VALUE"""),"Клубника малина жвачка")</f>
        <v>Клубника малина жвачка</v>
      </c>
      <c r="AB1493" s="18" t="str">
        <f>IFERROR(__xludf.DUMMYFUNCTION("""COMPUTED_VALUE"""),"Клубничное мороженное")</f>
        <v>Клубничное мороженное</v>
      </c>
      <c r="AC1493" s="18" t="str">
        <f>IFERROR(__xludf.DUMMYFUNCTION("""COMPUTED_VALUE"""),"Кола сода лед")</f>
        <v>Кола сода лед</v>
      </c>
      <c r="AD1493" s="18" t="str">
        <f>IFERROR(__xludf.DUMMYFUNCTION("""COMPUTED_VALUE"""),"Банановый милкшейк")</f>
        <v>Банановый милкшейк</v>
      </c>
      <c r="AE1493" s="18" t="str">
        <f>IFERROR(__xludf.DUMMYFUNCTION("""COMPUTED_VALUE"""),"Микс ягод лед")</f>
        <v>Микс ягод лед</v>
      </c>
      <c r="AF1493" s="18" t="str">
        <f>IFERROR(__xludf.DUMMYFUNCTION("""COMPUTED_VALUE"""),"Брусничный морс")</f>
        <v>Брусничный морс</v>
      </c>
      <c r="AG1493" s="18" t="str">
        <f>IFERROR(__xludf.DUMMYFUNCTION("""COMPUTED_VALUE"""),"Яблочный лимонад")</f>
        <v>Яблочный лимонад</v>
      </c>
      <c r="AH1493" s="18" t="str">
        <f>IFERROR(__xludf.DUMMYFUNCTION("""COMPUTED_VALUE"""),"Лесные ягоды")</f>
        <v>Лесные ягоды</v>
      </c>
      <c r="AI1493" s="18" t="str">
        <f>IFERROR(__xludf.DUMMYFUNCTION("""COMPUTED_VALUE"""),"Смородиновый лимонад")</f>
        <v>Смородиновый лимонад</v>
      </c>
      <c r="AJ1493" s="18" t="str">
        <f>IFERROR(__xludf.DUMMYFUNCTION("""COMPUTED_VALUE"""),"Вишня лайм лед")</f>
        <v>Вишня лайм лед</v>
      </c>
      <c r="AK1493" s="18" t="str">
        <f>IFERROR(__xludf.DUMMYFUNCTION("""COMPUTED_VALUE"""),"Лист виноград мята энергетик")</f>
        <v>Лист виноград мята энергетик</v>
      </c>
      <c r="AL1493" s="18" t="str">
        <f>IFERROR(__xludf.DUMMYFUNCTION("""COMPUTED_VALUE"""),"Двойное яблоко лед")</f>
        <v>Двойное яблоко лед</v>
      </c>
      <c r="AM1493" s="18" t="str">
        <f>IFERROR(__xludf.DUMMYFUNCTION("""COMPUTED_VALUE"""),"Смородиновый холс")</f>
        <v>Смородиновый холс</v>
      </c>
      <c r="AN1493" s="18" t="str">
        <f>IFERROR(__xludf.DUMMYFUNCTION("""COMPUTED_VALUE"""),"Клубничное шампанское")</f>
        <v>Клубничное шампанское</v>
      </c>
      <c r="AO1493" s="18"/>
      <c r="AP1493" s="18"/>
      <c r="AQ1493" s="18"/>
      <c r="AR1493" s="18"/>
      <c r="AS1493" s="18"/>
      <c r="AT1493" s="18"/>
      <c r="AU1493" s="18"/>
      <c r="AV1493" s="18"/>
      <c r="AW1493" s="18"/>
      <c r="AX1493" s="18"/>
    </row>
    <row r="1494">
      <c r="A1494" s="18" t="str">
        <f>IFERROR(__xludf.DUMMYFUNCTION("""COMPUTED_VALUE"""),"Личи гуава")</f>
        <v>Личи гуава</v>
      </c>
      <c r="B1494" s="18" t="str">
        <f>IFERROR(__xludf.DUMMYFUNCTION("""COMPUTED_VALUE"""),"Морозный спрайт")</f>
        <v>Морозный спрайт</v>
      </c>
      <c r="C1494" s="18" t="str">
        <f>IFERROR(__xludf.DUMMYFUNCTION("""COMPUTED_VALUE"""),"Морозная дыня")</f>
        <v>Морозная дыня</v>
      </c>
      <c r="D1494" s="18" t="str">
        <f>IFERROR(__xludf.DUMMYFUNCTION("""COMPUTED_VALUE"""),"Черника арбуз")</f>
        <v>Черника арбуз</v>
      </c>
      <c r="E1494" s="18" t="str">
        <f>IFERROR(__xludf.DUMMYFUNCTION("""COMPUTED_VALUE"""),"Грейпфрут малина клубника")</f>
        <v>Грейпфрут малина клубника</v>
      </c>
      <c r="F1494" s="18" t="str">
        <f>IFERROR(__xludf.DUMMYFUNCTION("""COMPUTED_VALUE"""),"Виноград клубника NEW!")</f>
        <v>Виноград клубника NEW!</v>
      </c>
      <c r="G1494" s="18" t="str">
        <f>IFERROR(__xludf.DUMMYFUNCTION("""COMPUTED_VALUE"""),"Жвачка арбуз дыня NEW!")</f>
        <v>Жвачка арбуз дыня NEW!</v>
      </c>
      <c r="H1494" s="18" t="str">
        <f>IFERROR(__xludf.DUMMYFUNCTION("""COMPUTED_VALUE"""),"Клубника киви NEW!")</f>
        <v>Клубника киви NEW!</v>
      </c>
      <c r="I1494" s="18" t="str">
        <f>IFERROR(__xludf.DUMMYFUNCTION("""COMPUTED_VALUE"""),"Клубничный лимонад NEW!")</f>
        <v>Клубничный лимонад NEW!</v>
      </c>
      <c r="J1494" s="18" t="str">
        <f>IFERROR(__xludf.DUMMYFUNCTION("""COMPUTED_VALUE"""),"Клюква лимон NEW!")</f>
        <v>Клюква лимон NEW!</v>
      </c>
      <c r="K1494" s="18" t="str">
        <f>IFERROR(__xludf.DUMMYFUNCTION("""COMPUTED_VALUE"""),"Кола лимон NEW")</f>
        <v>Кола лимон NEW</v>
      </c>
      <c r="L1494" s="18" t="str">
        <f>IFERROR(__xludf.DUMMYFUNCTION("""COMPUTED_VALUE"""),"Манго малина NEW!")</f>
        <v>Манго малина NEW!</v>
      </c>
      <c r="M1494" s="18" t="str">
        <f>IFERROR(__xludf.DUMMYFUNCTION("""COMPUTED_VALUE"""),"Персик маракуйя NEW")</f>
        <v>Персик маракуйя NEW</v>
      </c>
      <c r="N1494" s="18" t="str">
        <f>IFERROR(__xludf.DUMMYFUNCTION("""COMPUTED_VALUE"""),"Киви гуава NEW")</f>
        <v>Киви гуава NEW</v>
      </c>
      <c r="O1494" s="18" t="str">
        <f>IFERROR(__xludf.DUMMYFUNCTION("""COMPUTED_VALUE"""),"Манго апельсин NEW")</f>
        <v>Манго апельсин NEW</v>
      </c>
      <c r="P1494" s="18" t="str">
        <f>IFERROR(__xludf.DUMMYFUNCTION("""COMPUTED_VALUE"""),"Манго кумкват NEW")</f>
        <v>Манго кумкват NEW</v>
      </c>
      <c r="Q1494" s="18" t="str">
        <f>IFERROR(__xludf.DUMMYFUNCTION("""COMPUTED_VALUE"""),"Морозная вишня")</f>
        <v>Морозная вишня</v>
      </c>
      <c r="R1494" s="18" t="str">
        <f>IFERROR(__xludf.DUMMYFUNCTION("""COMPUTED_VALUE"""),"кислая жвачка грейпфрут клубника")</f>
        <v>кислая жвачка грейпфрут клубника</v>
      </c>
      <c r="S1494" s="18" t="str">
        <f>IFERROR(__xludf.DUMMYFUNCTION("""COMPUTED_VALUE"""),"Морозное яблоко")</f>
        <v>Морозное яблоко</v>
      </c>
      <c r="T1494" s="18" t="str">
        <f>IFERROR(__xludf.DUMMYFUNCTION("""COMPUTED_VALUE"""),"Морозный арбуз")</f>
        <v>Морозный арбуз</v>
      </c>
      <c r="U1494" s="18" t="str">
        <f>IFERROR(__xludf.DUMMYFUNCTION("""COMPUTED_VALUE"""),"Морозный виноград")</f>
        <v>Морозный виноград</v>
      </c>
      <c r="V1494" s="18" t="str">
        <f>IFERROR(__xludf.DUMMYFUNCTION("""COMPUTED_VALUE"""),"Морозный ред булл")</f>
        <v>Морозный ред булл</v>
      </c>
      <c r="W1494" s="18" t="str">
        <f>IFERROR(__xludf.DUMMYFUNCTION("""COMPUTED_VALUE"""),"Персик киви NEW")</f>
        <v>Персик киви NEW</v>
      </c>
      <c r="X1494" s="18" t="str">
        <f>IFERROR(__xludf.DUMMYFUNCTION("""COMPUTED_VALUE"""),"Печенье банан NEW")</f>
        <v>Печенье банан NEW</v>
      </c>
      <c r="Y1494" s="18" t="str">
        <f>IFERROR(__xludf.DUMMYFUNCTION("""COMPUTED_VALUE"""),"Лимонный пирог NEW")</f>
        <v>Лимонный пирог NEW</v>
      </c>
      <c r="Z1494" s="18" t="str">
        <f>IFERROR(__xludf.DUMMYFUNCTION("""COMPUTED_VALUE"""),"Холодная смородина")</f>
        <v>Холодная смородина</v>
      </c>
      <c r="AA1494" s="18" t="str">
        <f>IFERROR(__xludf.DUMMYFUNCTION("""COMPUTED_VALUE"""),"Черника грейпфрут")</f>
        <v>Черника грейпфрут</v>
      </c>
      <c r="AB1494" s="18" t="str">
        <f>IFERROR(__xludf.DUMMYFUNCTION("""COMPUTED_VALUE"""),"Черника лимон")</f>
        <v>Черника лимон</v>
      </c>
      <c r="AC1494" s="18" t="str">
        <f>IFERROR(__xludf.DUMMYFUNCTION("""COMPUTED_VALUE"""),"Черника мята")</f>
        <v>Черника мята</v>
      </c>
      <c r="AD1494" s="18" t="str">
        <f>IFERROR(__xludf.DUMMYFUNCTION("""COMPUTED_VALUE"""),"Экзотические фрукты")</f>
        <v>Экзотические фрукты</v>
      </c>
      <c r="AE1494" s="18" t="str">
        <f>IFERROR(__xludf.DUMMYFUNCTION("""COMPUTED_VALUE"""),"Энергетический виноград")</f>
        <v>Энергетический виноград</v>
      </c>
      <c r="AF1494" s="18" t="str">
        <f>IFERROR(__xludf.DUMMYFUNCTION("""COMPUTED_VALUE"""),"Ягодный морс")</f>
        <v>Ягодный морс</v>
      </c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</row>
    <row r="1495">
      <c r="A1495" s="18" t="str">
        <f>IFERROR(__xludf.DUMMYFUNCTION("""COMPUTED_VALUE"""),"0.4")</f>
        <v>0.4</v>
      </c>
      <c r="B1495" s="18" t="str">
        <f>IFERROR(__xludf.DUMMYFUNCTION("""COMPUTED_VALUE"""),"0.6")</f>
        <v>0.6</v>
      </c>
      <c r="C1495" s="18" t="str">
        <f>IFERROR(__xludf.DUMMYFUNCTION("""COMPUTED_VALUE"""),"0.7")</f>
        <v>0.7</v>
      </c>
      <c r="D1495" s="18" t="str">
        <f>IFERROR(__xludf.DUMMYFUNCTION("""COMPUTED_VALUE"""),"0.8")</f>
        <v>0.8</v>
      </c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  <c r="AV1495" s="18"/>
      <c r="AW1495" s="18"/>
      <c r="AX1495" s="18"/>
    </row>
    <row r="1496">
      <c r="A1496" s="18" t="str">
        <f>IFERROR(__xludf.DUMMYFUNCTION("""COMPUTED_VALUE"""),"0.4")</f>
        <v>0.4</v>
      </c>
      <c r="B1496" s="18" t="str">
        <f>IFERROR(__xludf.DUMMYFUNCTION("""COMPUTED_VALUE"""),"0.6")</f>
        <v>0.6</v>
      </c>
      <c r="C1496" s="18" t="str">
        <f>IFERROR(__xludf.DUMMYFUNCTION("""COMPUTED_VALUE"""),"0.7")</f>
        <v>0.7</v>
      </c>
      <c r="D1496" s="18" t="str">
        <f>IFERROR(__xludf.DUMMYFUNCTION("""COMPUTED_VALUE"""),"0.8")</f>
        <v>0.8</v>
      </c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  <c r="AV1496" s="18"/>
      <c r="AW1496" s="18"/>
      <c r="AX1496" s="18"/>
    </row>
    <row r="1497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</row>
    <row r="1498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  <c r="AV1498" s="18"/>
      <c r="AW1498" s="18"/>
      <c r="AX1498" s="18"/>
    </row>
    <row r="1499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  <c r="AV1499" s="18"/>
      <c r="AW1499" s="18"/>
      <c r="AX1499" s="18"/>
    </row>
    <row r="1500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</row>
    <row r="1501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</row>
    <row r="1502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</row>
    <row r="1503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  <c r="AV1503" s="18"/>
      <c r="AW1503" s="18"/>
      <c r="AX1503" s="18"/>
    </row>
    <row r="1504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18"/>
      <c r="AF1504" s="18"/>
      <c r="AG1504" s="18"/>
      <c r="AH1504" s="18"/>
      <c r="AI1504" s="18"/>
      <c r="AJ1504" s="18"/>
      <c r="AK1504" s="18"/>
      <c r="AL1504" s="18"/>
      <c r="AM1504" s="18"/>
      <c r="AN1504" s="18"/>
      <c r="AO1504" s="18"/>
      <c r="AP1504" s="18"/>
      <c r="AQ1504" s="18"/>
      <c r="AR1504" s="18"/>
      <c r="AS1504" s="18"/>
      <c r="AT1504" s="18"/>
      <c r="AU1504" s="18"/>
      <c r="AV1504" s="18"/>
      <c r="AW1504" s="18"/>
      <c r="AX1504" s="18"/>
    </row>
    <row r="150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</row>
    <row r="1506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</row>
    <row r="1507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/>
      <c r="AM1507" s="18"/>
      <c r="AN1507" s="18"/>
      <c r="AO1507" s="18"/>
      <c r="AP1507" s="18"/>
      <c r="AQ1507" s="18"/>
      <c r="AR1507" s="18"/>
      <c r="AS1507" s="18"/>
      <c r="AT1507" s="18"/>
      <c r="AU1507" s="18"/>
      <c r="AV1507" s="18"/>
      <c r="AW1507" s="18"/>
      <c r="AX1507" s="18"/>
    </row>
    <row r="1508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  <c r="AC1508" s="18"/>
      <c r="AD1508" s="18"/>
      <c r="AE1508" s="18"/>
      <c r="AF1508" s="18"/>
      <c r="AG1508" s="18"/>
      <c r="AH1508" s="18"/>
      <c r="AI1508" s="18"/>
      <c r="AJ1508" s="18"/>
      <c r="AK1508" s="18"/>
      <c r="AL1508" s="18"/>
      <c r="AM1508" s="18"/>
      <c r="AN1508" s="18"/>
      <c r="AO1508" s="18"/>
      <c r="AP1508" s="18"/>
      <c r="AQ1508" s="18"/>
      <c r="AR1508" s="18"/>
      <c r="AS1508" s="18"/>
      <c r="AT1508" s="18"/>
      <c r="AU1508" s="18"/>
      <c r="AV1508" s="18"/>
      <c r="AW1508" s="18"/>
      <c r="AX1508" s="18"/>
    </row>
    <row r="1509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</row>
    <row r="1510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/>
      <c r="AM1510" s="18"/>
      <c r="AN1510" s="18"/>
      <c r="AO1510" s="18"/>
      <c r="AP1510" s="18"/>
      <c r="AQ1510" s="18"/>
      <c r="AR1510" s="18"/>
      <c r="AS1510" s="18"/>
      <c r="AT1510" s="18"/>
      <c r="AU1510" s="18"/>
      <c r="AV1510" s="18"/>
      <c r="AW1510" s="18"/>
      <c r="AX1510" s="18"/>
    </row>
    <row r="1511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/>
      <c r="AN1511" s="18"/>
      <c r="AO1511" s="18"/>
      <c r="AP1511" s="18"/>
      <c r="AQ1511" s="18"/>
      <c r="AR1511" s="18"/>
      <c r="AS1511" s="18"/>
      <c r="AT1511" s="18"/>
      <c r="AU1511" s="18"/>
      <c r="AV1511" s="18"/>
      <c r="AW1511" s="18"/>
      <c r="AX1511" s="18"/>
    </row>
    <row r="1512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</row>
    <row r="1513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</row>
    <row r="1514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</row>
    <row r="151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/>
      <c r="AN1515" s="18"/>
      <c r="AO1515" s="18"/>
      <c r="AP1515" s="18"/>
      <c r="AQ1515" s="18"/>
      <c r="AR1515" s="18"/>
      <c r="AS1515" s="18"/>
      <c r="AT1515" s="18"/>
      <c r="AU1515" s="18"/>
      <c r="AV1515" s="18"/>
      <c r="AW1515" s="18"/>
      <c r="AX1515" s="18"/>
    </row>
    <row r="1516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18"/>
      <c r="AF1516" s="18"/>
      <c r="AG1516" s="18"/>
      <c r="AH1516" s="18"/>
      <c r="AI1516" s="18"/>
      <c r="AJ1516" s="18"/>
      <c r="AK1516" s="18"/>
      <c r="AL1516" s="18"/>
      <c r="AM1516" s="18"/>
      <c r="AN1516" s="18"/>
      <c r="AO1516" s="18"/>
      <c r="AP1516" s="18"/>
      <c r="AQ1516" s="18"/>
      <c r="AR1516" s="18"/>
      <c r="AS1516" s="18"/>
      <c r="AT1516" s="18"/>
      <c r="AU1516" s="18"/>
      <c r="AV1516" s="18"/>
      <c r="AW1516" s="18"/>
      <c r="AX1516" s="18"/>
    </row>
    <row r="1517">
      <c r="A1517" s="18" t="str">
        <f>IFERROR(__xludf.DUMMYFUNCTION("""COMPUTED_VALUE"""),"Ягодный микс")</f>
        <v>Ягодный микс</v>
      </c>
      <c r="B1517" s="18" t="str">
        <f>IFERROR(__xludf.DUMMYFUNCTION("""COMPUTED_VALUE"""),"Энергетик малина")</f>
        <v>Энергетик малина</v>
      </c>
      <c r="C1517" s="18" t="str">
        <f>IFERROR(__xludf.DUMMYFUNCTION("""COMPUTED_VALUE"""),"Клубника арбуз")</f>
        <v>Клубника арбуз</v>
      </c>
      <c r="D1517" s="18" t="str">
        <f>IFERROR(__xludf.DUMMYFUNCTION("""COMPUTED_VALUE"""),"Ежевика малина")</f>
        <v>Ежевика малина</v>
      </c>
      <c r="E1517" s="18" t="str">
        <f>IFERROR(__xludf.DUMMYFUNCTION("""COMPUTED_VALUE"""),"Голубая малина виноград")</f>
        <v>Голубая малина виноград</v>
      </c>
      <c r="F1517" s="18" t="str">
        <f>IFERROR(__xludf.DUMMYFUNCTION("""COMPUTED_VALUE"""),"Вишня яблоко")</f>
        <v>Вишня яблоко</v>
      </c>
      <c r="G1517" s="18" t="str">
        <f>IFERROR(__xludf.DUMMYFUNCTION("""COMPUTED_VALUE"""),"Виноград лёд")</f>
        <v>Виноград лёд</v>
      </c>
      <c r="H1517" s="18" t="str">
        <f>IFERROR(__xludf.DUMMYFUNCTION("""COMPUTED_VALUE"""),"Бабл гам")</f>
        <v>Бабл гам</v>
      </c>
      <c r="I1517" s="18" t="str">
        <f>IFERROR(__xludf.DUMMYFUNCTION("""COMPUTED_VALUE"""),"Энергетик лайм")</f>
        <v>Энергетик лайм</v>
      </c>
      <c r="J1517" s="18" t="str">
        <f>IFERROR(__xludf.DUMMYFUNCTION("""COMPUTED_VALUE"""),"Черника смородина айс")</f>
        <v>Черника смородина айс</v>
      </c>
      <c r="K1517" s="18" t="str">
        <f>IFERROR(__xludf.DUMMYFUNCTION("""COMPUTED_VALUE"""),"Мохито клубничный лёд")</f>
        <v>Мохито клубничный лёд</v>
      </c>
      <c r="L1517" s="18" t="str">
        <f>IFERROR(__xludf.DUMMYFUNCTION("""COMPUTED_VALUE"""),"Черная вишня лёд")</f>
        <v>Черная вишня лёд</v>
      </c>
      <c r="M1517" s="18" t="str">
        <f>IFERROR(__xludf.DUMMYFUNCTION("""COMPUTED_VALUE"""),"Ананас кокос лёд")</f>
        <v>Ананас кокос лёд</v>
      </c>
      <c r="N1517" s="18" t="str">
        <f>IFERROR(__xludf.DUMMYFUNCTION("""COMPUTED_VALUE"""),"Киви лёд")</f>
        <v>Киви лёд</v>
      </c>
      <c r="O1517" s="18" t="str">
        <f>IFERROR(__xludf.DUMMYFUNCTION("""COMPUTED_VALUE"""),"Кислая клюква лёд")</f>
        <v>Кислая клюква лёд</v>
      </c>
      <c r="P1517" s="18" t="str">
        <f>IFERROR(__xludf.DUMMYFUNCTION("""COMPUTED_VALUE"""),"Кислый скитлс лёд")</f>
        <v>Кислый скитлс лёд</v>
      </c>
      <c r="Q1517" s="18" t="str">
        <f>IFERROR(__xludf.DUMMYFUNCTION("""COMPUTED_VALUE"""),"Клубника черника лёд")</f>
        <v>Клубника черника лёд</v>
      </c>
      <c r="R1517" s="18" t="str">
        <f>IFERROR(__xludf.DUMMYFUNCTION("""COMPUTED_VALUE"""),"Малина смородина лёд")</f>
        <v>Малина смородина лёд</v>
      </c>
      <c r="S1517" s="18" t="str">
        <f>IFERROR(__xludf.DUMMYFUNCTION("""COMPUTED_VALUE"""),"Манго лёд")</f>
        <v>Манго лёд</v>
      </c>
      <c r="T1517" s="18" t="str">
        <f>IFERROR(__xludf.DUMMYFUNCTION("""COMPUTED_VALUE"""),"Малина вишня лёд")</f>
        <v>Малина вишня лёд</v>
      </c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</row>
    <row r="1518">
      <c r="A1518" s="18" t="str">
        <f>IFERROR(__xludf.DUMMYFUNCTION("""COMPUTED_VALUE"""),"0.3")</f>
        <v>0.3</v>
      </c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/>
      <c r="AM1518" s="18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</row>
    <row r="1519">
      <c r="A1519" s="18" t="str">
        <f>IFERROR(__xludf.DUMMYFUNCTION("""COMPUTED_VALUE"""),"0.4")</f>
        <v>0.4</v>
      </c>
      <c r="B1519" s="18" t="str">
        <f>IFERROR(__xludf.DUMMYFUNCTION("""COMPUTED_VALUE"""),"0.6")</f>
        <v>0.6</v>
      </c>
      <c r="C1519" s="18" t="str">
        <f>IFERROR(__xludf.DUMMYFUNCTION("""COMPUTED_VALUE"""),"0.7")</f>
        <v>0.7</v>
      </c>
      <c r="D1519" s="18" t="str">
        <f>IFERROR(__xludf.DUMMYFUNCTION("""COMPUTED_VALUE"""),"0.8")</f>
        <v>0.8</v>
      </c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/>
      <c r="AM1519" s="18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</row>
    <row r="1520">
      <c r="A1520" s="18" t="str">
        <f>IFERROR(__xludf.DUMMYFUNCTION("""COMPUTED_VALUE"""),"Ягодный микс")</f>
        <v>Ягодный микс</v>
      </c>
      <c r="B1520" s="18" t="str">
        <f>IFERROR(__xludf.DUMMYFUNCTION("""COMPUTED_VALUE"""),"Энергетик малина")</f>
        <v>Энергетик малина</v>
      </c>
      <c r="C1520" s="18" t="str">
        <f>IFERROR(__xludf.DUMMYFUNCTION("""COMPUTED_VALUE"""),"Клубника арбуз")</f>
        <v>Клубника арбуз</v>
      </c>
      <c r="D1520" s="18" t="str">
        <f>IFERROR(__xludf.DUMMYFUNCTION("""COMPUTED_VALUE"""),"Ежевика малина")</f>
        <v>Ежевика малина</v>
      </c>
      <c r="E1520" s="18" t="str">
        <f>IFERROR(__xludf.DUMMYFUNCTION("""COMPUTED_VALUE"""),"Голубая малина виноград")</f>
        <v>Голубая малина виноград</v>
      </c>
      <c r="F1520" s="18" t="str">
        <f>IFERROR(__xludf.DUMMYFUNCTION("""COMPUTED_VALUE"""),"Вишня яблоко")</f>
        <v>Вишня яблоко</v>
      </c>
      <c r="G1520" s="18" t="str">
        <f>IFERROR(__xludf.DUMMYFUNCTION("""COMPUTED_VALUE"""),"Виноград лёд")</f>
        <v>Виноград лёд</v>
      </c>
      <c r="H1520" s="18" t="str">
        <f>IFERROR(__xludf.DUMMYFUNCTION("""COMPUTED_VALUE"""),"Бабл гам")</f>
        <v>Бабл гам</v>
      </c>
      <c r="I1520" s="18" t="str">
        <f>IFERROR(__xludf.DUMMYFUNCTION("""COMPUTED_VALUE"""),"Энергетик лайм")</f>
        <v>Энергетик лайм</v>
      </c>
      <c r="J1520" s="18" t="str">
        <f>IFERROR(__xludf.DUMMYFUNCTION("""COMPUTED_VALUE"""),"Черника смородина айс")</f>
        <v>Черника смородина айс</v>
      </c>
      <c r="K1520" s="18" t="str">
        <f>IFERROR(__xludf.DUMMYFUNCTION("""COMPUTED_VALUE"""),"Мохито клубничный лёд")</f>
        <v>Мохито клубничный лёд</v>
      </c>
      <c r="L1520" s="18" t="str">
        <f>IFERROR(__xludf.DUMMYFUNCTION("""COMPUTED_VALUE"""),"Черная вишня лёд")</f>
        <v>Черная вишня лёд</v>
      </c>
      <c r="M1520" s="18" t="str">
        <f>IFERROR(__xludf.DUMMYFUNCTION("""COMPUTED_VALUE"""),"Ананас кокос лёд")</f>
        <v>Ананас кокос лёд</v>
      </c>
      <c r="N1520" s="18" t="str">
        <f>IFERROR(__xludf.DUMMYFUNCTION("""COMPUTED_VALUE"""),"Киви лёд")</f>
        <v>Киви лёд</v>
      </c>
      <c r="O1520" s="18" t="str">
        <f>IFERROR(__xludf.DUMMYFUNCTION("""COMPUTED_VALUE"""),"Кислая клюква лёд")</f>
        <v>Кислая клюква лёд</v>
      </c>
      <c r="P1520" s="18" t="str">
        <f>IFERROR(__xludf.DUMMYFUNCTION("""COMPUTED_VALUE"""),"Кислый скитлс лёд")</f>
        <v>Кислый скитлс лёд</v>
      </c>
      <c r="Q1520" s="18" t="str">
        <f>IFERROR(__xludf.DUMMYFUNCTION("""COMPUTED_VALUE"""),"Клубника черника лёд")</f>
        <v>Клубника черника лёд</v>
      </c>
      <c r="R1520" s="18" t="str">
        <f>IFERROR(__xludf.DUMMYFUNCTION("""COMPUTED_VALUE"""),"Малина смородина лёд")</f>
        <v>Малина смородина лёд</v>
      </c>
      <c r="S1520" s="18" t="str">
        <f>IFERROR(__xludf.DUMMYFUNCTION("""COMPUTED_VALUE"""),"Манго лёд")</f>
        <v>Манго лёд</v>
      </c>
      <c r="T1520" s="18" t="str">
        <f>IFERROR(__xludf.DUMMYFUNCTION("""COMPUTED_VALUE"""),"Малина вишня лёд")</f>
        <v>Малина вишня лёд</v>
      </c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F1520" s="18"/>
      <c r="AG1520" s="18"/>
      <c r="AH1520" s="18"/>
      <c r="AI1520" s="18"/>
      <c r="AJ1520" s="18"/>
      <c r="AK1520" s="18"/>
      <c r="AL1520" s="18"/>
      <c r="AM1520" s="18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</row>
    <row r="1521">
      <c r="A1521" s="18" t="str">
        <f>IFERROR(__xludf.DUMMYFUNCTION("""COMPUTED_VALUE"""),"Ягодный микс")</f>
        <v>Ягодный микс</v>
      </c>
      <c r="B1521" s="18" t="str">
        <f>IFERROR(__xludf.DUMMYFUNCTION("""COMPUTED_VALUE"""),"Энергетик малина")</f>
        <v>Энергетик малина</v>
      </c>
      <c r="C1521" s="18" t="str">
        <f>IFERROR(__xludf.DUMMYFUNCTION("""COMPUTED_VALUE"""),"Клубника арбуз")</f>
        <v>Клубника арбуз</v>
      </c>
      <c r="D1521" s="18" t="str">
        <f>IFERROR(__xludf.DUMMYFUNCTION("""COMPUTED_VALUE"""),"Ежевика малина")</f>
        <v>Ежевика малина</v>
      </c>
      <c r="E1521" s="18" t="str">
        <f>IFERROR(__xludf.DUMMYFUNCTION("""COMPUTED_VALUE"""),"Голубая малина виноград")</f>
        <v>Голубая малина виноград</v>
      </c>
      <c r="F1521" s="18" t="str">
        <f>IFERROR(__xludf.DUMMYFUNCTION("""COMPUTED_VALUE"""),"Вишня яблоко")</f>
        <v>Вишня яблоко</v>
      </c>
      <c r="G1521" s="18" t="str">
        <f>IFERROR(__xludf.DUMMYFUNCTION("""COMPUTED_VALUE"""),"Виноград лёд")</f>
        <v>Виноград лёд</v>
      </c>
      <c r="H1521" s="18" t="str">
        <f>IFERROR(__xludf.DUMMYFUNCTION("""COMPUTED_VALUE"""),"Бабл гам")</f>
        <v>Бабл гам</v>
      </c>
      <c r="I1521" s="18" t="str">
        <f>IFERROR(__xludf.DUMMYFUNCTION("""COMPUTED_VALUE"""),"Энергетик лайм")</f>
        <v>Энергетик лайм</v>
      </c>
      <c r="J1521" s="18" t="str">
        <f>IFERROR(__xludf.DUMMYFUNCTION("""COMPUTED_VALUE"""),"Черника смородина айс")</f>
        <v>Черника смородина айс</v>
      </c>
      <c r="K1521" s="18" t="str">
        <f>IFERROR(__xludf.DUMMYFUNCTION("""COMPUTED_VALUE"""),"Мохито клубничный лёд")</f>
        <v>Мохито клубничный лёд</v>
      </c>
      <c r="L1521" s="18" t="str">
        <f>IFERROR(__xludf.DUMMYFUNCTION("""COMPUTED_VALUE"""),"Черная вишня лёд")</f>
        <v>Черная вишня лёд</v>
      </c>
      <c r="M1521" s="18" t="str">
        <f>IFERROR(__xludf.DUMMYFUNCTION("""COMPUTED_VALUE"""),"Ананас кокос лёд")</f>
        <v>Ананас кокос лёд</v>
      </c>
      <c r="N1521" s="18" t="str">
        <f>IFERROR(__xludf.DUMMYFUNCTION("""COMPUTED_VALUE"""),"Киви лёд")</f>
        <v>Киви лёд</v>
      </c>
      <c r="O1521" s="18" t="str">
        <f>IFERROR(__xludf.DUMMYFUNCTION("""COMPUTED_VALUE"""),"Кислая клюква лёд")</f>
        <v>Кислая клюква лёд</v>
      </c>
      <c r="P1521" s="18" t="str">
        <f>IFERROR(__xludf.DUMMYFUNCTION("""COMPUTED_VALUE"""),"Кислый скитлс лёд")</f>
        <v>Кислый скитлс лёд</v>
      </c>
      <c r="Q1521" s="18" t="str">
        <f>IFERROR(__xludf.DUMMYFUNCTION("""COMPUTED_VALUE"""),"Клубника черника лёд")</f>
        <v>Клубника черника лёд</v>
      </c>
      <c r="R1521" s="18" t="str">
        <f>IFERROR(__xludf.DUMMYFUNCTION("""COMPUTED_VALUE"""),"Малина смородина лёд")</f>
        <v>Малина смородина лёд</v>
      </c>
      <c r="S1521" s="18" t="str">
        <f>IFERROR(__xludf.DUMMYFUNCTION("""COMPUTED_VALUE"""),"Манго лёд")</f>
        <v>Манго лёд</v>
      </c>
      <c r="T1521" s="18" t="str">
        <f>IFERROR(__xludf.DUMMYFUNCTION("""COMPUTED_VALUE"""),"Малина вишня лёд")</f>
        <v>Малина вишня лёд</v>
      </c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  <c r="AF1521" s="18"/>
      <c r="AG1521" s="18"/>
      <c r="AH1521" s="18"/>
      <c r="AI1521" s="18"/>
      <c r="AJ1521" s="18"/>
      <c r="AK1521" s="18"/>
      <c r="AL1521" s="18"/>
      <c r="AM1521" s="18"/>
      <c r="AN1521" s="18"/>
      <c r="AO1521" s="18"/>
      <c r="AP1521" s="18"/>
      <c r="AQ1521" s="18"/>
      <c r="AR1521" s="18"/>
      <c r="AS1521" s="18"/>
      <c r="AT1521" s="18"/>
      <c r="AU1521" s="18"/>
      <c r="AV1521" s="18"/>
      <c r="AW1521" s="18"/>
      <c r="AX1521" s="18"/>
    </row>
    <row r="1522">
      <c r="A1522" s="18" t="str">
        <f>IFERROR(__xludf.DUMMYFUNCTION("""COMPUTED_VALUE"""),"Ананас ежевика")</f>
        <v>Ананас ежевика</v>
      </c>
      <c r="B1522" s="18" t="str">
        <f>IFERROR(__xludf.DUMMYFUNCTION("""COMPUTED_VALUE"""),"Перечная мята")</f>
        <v>Перечная мята</v>
      </c>
      <c r="C1522" s="18" t="str">
        <f>IFERROR(__xludf.DUMMYFUNCTION("""COMPUTED_VALUE"""),"Яблоко груша")</f>
        <v>Яблоко груша</v>
      </c>
      <c r="D1522" s="18" t="str">
        <f>IFERROR(__xludf.DUMMYFUNCTION("""COMPUTED_VALUE"""),"Манго грейпфрут")</f>
        <v>Манго грейпфрут</v>
      </c>
      <c r="E1522" s="18" t="str">
        <f>IFERROR(__xludf.DUMMYFUNCTION("""COMPUTED_VALUE"""),"Хвоя грейпфрут")</f>
        <v>Хвоя грейпфрут</v>
      </c>
      <c r="F1522" s="18" t="str">
        <f>IFERROR(__xludf.DUMMYFUNCTION("""COMPUTED_VALUE"""),"Дыня черника")</f>
        <v>Дыня черника</v>
      </c>
      <c r="G1522" s="18" t="str">
        <f>IFERROR(__xludf.DUMMYFUNCTION("""COMPUTED_VALUE"""),"Смородина мята")</f>
        <v>Смородина мята</v>
      </c>
      <c r="H1522" s="18" t="str">
        <f>IFERROR(__xludf.DUMMYFUNCTION("""COMPUTED_VALUE"""),"Киви помело")</f>
        <v>Киви помело</v>
      </c>
      <c r="I1522" s="18" t="str">
        <f>IFERROR(__xludf.DUMMYFUNCTION("""COMPUTED_VALUE"""),"Манго персик")</f>
        <v>Манго персик</v>
      </c>
      <c r="J1522" s="18" t="str">
        <f>IFERROR(__xludf.DUMMYFUNCTION("""COMPUTED_VALUE"""),"Персик маракуйя")</f>
        <v>Персик маракуйя</v>
      </c>
      <c r="K1522" s="18" t="str">
        <f>IFERROR(__xludf.DUMMYFUNCTION("""COMPUTED_VALUE"""),"Личи лайм")</f>
        <v>Личи лайм</v>
      </c>
      <c r="L1522" s="18" t="str">
        <f>IFERROR(__xludf.DUMMYFUNCTION("""COMPUTED_VALUE"""),"Ананас кокос")</f>
        <v>Ананас кокос</v>
      </c>
      <c r="M1522" s="18" t="str">
        <f>IFERROR(__xludf.DUMMYFUNCTION("""COMPUTED_VALUE"""),"Брусника лимон")</f>
        <v>Брусника лимон</v>
      </c>
      <c r="N1522" s="18" t="str">
        <f>IFERROR(__xludf.DUMMYFUNCTION("""COMPUTED_VALUE"""),"Киви банан")</f>
        <v>Киви банан</v>
      </c>
      <c r="O1522" s="18" t="str">
        <f>IFERROR(__xludf.DUMMYFUNCTION("""COMPUTED_VALUE"""),"Кислые лесные ягоды")</f>
        <v>Кислые лесные ягоды</v>
      </c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18"/>
      <c r="AG1522" s="18"/>
      <c r="AH1522" s="18"/>
      <c r="AI1522" s="18"/>
      <c r="AJ1522" s="18"/>
      <c r="AK1522" s="18"/>
      <c r="AL1522" s="18"/>
      <c r="AM1522" s="18"/>
      <c r="AN1522" s="18"/>
      <c r="AO1522" s="18"/>
      <c r="AP1522" s="18"/>
      <c r="AQ1522" s="18"/>
      <c r="AR1522" s="18"/>
      <c r="AS1522" s="18"/>
      <c r="AT1522" s="18"/>
      <c r="AU1522" s="18"/>
      <c r="AV1522" s="18"/>
      <c r="AW1522" s="18"/>
      <c r="AX1522" s="18"/>
    </row>
    <row r="1523">
      <c r="A1523" s="18" t="str">
        <f>IFERROR(__xludf.DUMMYFUNCTION("""COMPUTED_VALUE"""),"Апельсиновое драже")</f>
        <v>Апельсиновое драже</v>
      </c>
      <c r="B1523" s="18" t="str">
        <f>IFERROR(__xludf.DUMMYFUNCTION("""COMPUTED_VALUE"""),"Бабл гам")</f>
        <v>Бабл гам</v>
      </c>
      <c r="C1523" s="18" t="str">
        <f>IFERROR(__xludf.DUMMYFUNCTION("""COMPUTED_VALUE"""),"Виноградная конфета")</f>
        <v>Виноградная конфета</v>
      </c>
      <c r="D1523" s="18" t="str">
        <f>IFERROR(__xludf.DUMMYFUNCTION("""COMPUTED_VALUE"""),"Даня кокос")</f>
        <v>Даня кокос</v>
      </c>
      <c r="E1523" s="18" t="str">
        <f>IFERROR(__xludf.DUMMYFUNCTION("""COMPUTED_VALUE"""),"Земляника груша")</f>
        <v>Земляника груша</v>
      </c>
      <c r="F1523" s="18" t="str">
        <f>IFERROR(__xludf.DUMMYFUNCTION("""COMPUTED_VALUE"""),"Кислый киви")</f>
        <v>Кислый киви</v>
      </c>
      <c r="G1523" s="18" t="str">
        <f>IFERROR(__xludf.DUMMYFUNCTION("""COMPUTED_VALUE"""),"Кислый малиновый лимонад ")</f>
        <v>Кислый малиновый лимонад </v>
      </c>
      <c r="H1523" s="18" t="str">
        <f>IFERROR(__xludf.DUMMYFUNCTION("""COMPUTED_VALUE"""),"Кола сода айс")</f>
        <v>Кола сода айс</v>
      </c>
      <c r="I1523" s="18" t="str">
        <f>IFERROR(__xludf.DUMMYFUNCTION("""COMPUTED_VALUE"""),"Ледяной ананас")</f>
        <v>Ледяной ананас</v>
      </c>
      <c r="J1523" s="18" t="str">
        <f>IFERROR(__xludf.DUMMYFUNCTION("""COMPUTED_VALUE"""),"Лимонные червячки ")</f>
        <v>Лимонные червячки </v>
      </c>
      <c r="K1523" s="18" t="str">
        <f>IFERROR(__xludf.DUMMYFUNCTION("""COMPUTED_VALUE"""),"Манго апельсин")</f>
        <v>Манго апельсин</v>
      </c>
      <c r="L1523" s="18" t="str">
        <f>IFERROR(__xludf.DUMMYFUNCTION("""COMPUTED_VALUE"""),"Смородина виноград")</f>
        <v>Смородина виноград</v>
      </c>
      <c r="M1523" s="18" t="str">
        <f>IFERROR(__xludf.DUMMYFUNCTION("""COMPUTED_VALUE"""),"Яблочный холс")</f>
        <v>Яблочный холс</v>
      </c>
      <c r="N1523" s="18" t="str">
        <f>IFERROR(__xludf.DUMMYFUNCTION("""COMPUTED_VALUE"""),"Ягодный смузи")</f>
        <v>Ягодный смузи</v>
      </c>
      <c r="O1523" s="18" t="str">
        <f>IFERROR(__xludf.DUMMYFUNCTION("""COMPUTED_VALUE"""),"Ягодный энергетик")</f>
        <v>Ягодный энергетик</v>
      </c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</row>
    <row r="1524">
      <c r="A1524" s="18" t="str">
        <f>IFERROR(__xludf.DUMMYFUNCTION("""COMPUTED_VALUE"""),"0.4")</f>
        <v>0.4</v>
      </c>
      <c r="B1524" s="18" t="str">
        <f>IFERROR(__xludf.DUMMYFUNCTION("""COMPUTED_VALUE"""),"0.6")</f>
        <v>0.6</v>
      </c>
      <c r="C1524" s="18" t="str">
        <f>IFERROR(__xludf.DUMMYFUNCTION("""COMPUTED_VALUE"""),"0.7")</f>
        <v>0.7</v>
      </c>
      <c r="D1524" s="18" t="str">
        <f>IFERROR(__xludf.DUMMYFUNCTION("""COMPUTED_VALUE"""),"0.8")</f>
        <v>0.8</v>
      </c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</row>
    <row r="1525">
      <c r="A1525" s="18" t="str">
        <f>IFERROR(__xludf.DUMMYFUNCTION("""COMPUTED_VALUE"""),"Арбуз Малина ")</f>
        <v>Арбуз Малина </v>
      </c>
      <c r="B1525" s="18" t="str">
        <f>IFERROR(__xludf.DUMMYFUNCTION("""COMPUTED_VALUE"""),"Банан Кокос ")</f>
        <v>Банан Кокос </v>
      </c>
      <c r="C1525" s="18" t="str">
        <f>IFERROR(__xludf.DUMMYFUNCTION("""COMPUTED_VALUE"""),"Барбарисовый Энергетик ")</f>
        <v>Барбарисовый Энергетик </v>
      </c>
      <c r="D1525" s="18" t="str">
        <f>IFERROR(__xludf.DUMMYFUNCTION("""COMPUTED_VALUE"""),"Виноградный Энергетик")</f>
        <v>Виноградный Энергетик</v>
      </c>
      <c r="E1525" s="18" t="str">
        <f>IFERROR(__xludf.DUMMYFUNCTION("""COMPUTED_VALUE"""),"Гранат Клубника ")</f>
        <v>Гранат Клубника </v>
      </c>
      <c r="F1525" s="18" t="str">
        <f>IFERROR(__xludf.DUMMYFUNCTION("""COMPUTED_VALUE"""),"Гранат Смородина ")</f>
        <v>Гранат Смородина </v>
      </c>
      <c r="G1525" s="18" t="str">
        <f>IFERROR(__xludf.DUMMYFUNCTION("""COMPUTED_VALUE"""),"Грейпфрутовый Швепс ")</f>
        <v>Грейпфрутовый Швепс </v>
      </c>
      <c r="H1525" s="18" t="str">
        <f>IFERROR(__xludf.DUMMYFUNCTION("""COMPUTED_VALUE"""),"Земляника Драгонфрут ")</f>
        <v>Земляника Драгонфрут </v>
      </c>
      <c r="I1525" s="18" t="str">
        <f>IFERROR(__xludf.DUMMYFUNCTION("""COMPUTED_VALUE"""),"Киви Личи ")</f>
        <v>Киви Личи </v>
      </c>
      <c r="J1525" s="18" t="str">
        <f>IFERROR(__xludf.DUMMYFUNCTION("""COMPUTED_VALUE"""),"Киви Маракуйя Гуава ")</f>
        <v>Киви Маракуйя Гуава </v>
      </c>
      <c r="K1525" s="18" t="str">
        <f>IFERROR(__xludf.DUMMYFUNCTION("""COMPUTED_VALUE"""),"Клубника Банан ")</f>
        <v>Клубника Банан </v>
      </c>
      <c r="L1525" s="18" t="str">
        <f>IFERROR(__xludf.DUMMYFUNCTION("""COMPUTED_VALUE"""),"Клубника Вишня ")</f>
        <v>Клубника Вишня </v>
      </c>
      <c r="M1525" s="18" t="str">
        <f>IFERROR(__xludf.DUMMYFUNCTION("""COMPUTED_VALUE"""),"Клубника Земляника ")</f>
        <v>Клубника Земляника </v>
      </c>
      <c r="N1525" s="18" t="str">
        <f>IFERROR(__xludf.DUMMYFUNCTION("""COMPUTED_VALUE"""),"Клубничный Мохито ")</f>
        <v>Клубничный Мохито </v>
      </c>
      <c r="O1525" s="18" t="str">
        <f>IFERROR(__xludf.DUMMYFUNCTION("""COMPUTED_VALUE"""),"Манго Грейпфрут ")</f>
        <v>Манго Грейпфрут </v>
      </c>
      <c r="P1525" s="18" t="str">
        <f>IFERROR(__xludf.DUMMYFUNCTION("""COMPUTED_VALUE"""),"Манго Персик Личи ")</f>
        <v>Манго Персик Личи </v>
      </c>
      <c r="Q1525" s="18" t="str">
        <f>IFERROR(__xludf.DUMMYFUNCTION("""COMPUTED_VALUE"""),"Персик Бабл Гам ")</f>
        <v>Персик Бабл Гам </v>
      </c>
      <c r="R1525" s="18" t="str">
        <f>IFERROR(__xludf.DUMMYFUNCTION("""COMPUTED_VALUE"""),"Садовые Ягоды ")</f>
        <v>Садовые Ягоды </v>
      </c>
      <c r="S1525" s="18" t="str">
        <f>IFERROR(__xludf.DUMMYFUNCTION("""COMPUTED_VALUE"""),"Скитлс Лимон Лайм 2")</f>
        <v>Скитлс Лимон Лайм 2</v>
      </c>
      <c r="T1525" s="18" t="str">
        <f>IFERROR(__xludf.DUMMYFUNCTION("""COMPUTED_VALUE"""),"Смородина Мармелад 1")</f>
        <v>Смородина Мармелад 1</v>
      </c>
      <c r="U1525" s="18" t="str">
        <f>IFERROR(__xludf.DUMMYFUNCTION("""COMPUTED_VALUE"""),"Темная Вишня 1")</f>
        <v>Темная Вишня 1</v>
      </c>
      <c r="V1525" s="18" t="str">
        <f>IFERROR(__xludf.DUMMYFUNCTION("""COMPUTED_VALUE"""),"Фруктовые Пластинки 1")</f>
        <v>Фруктовые Пластинки 1</v>
      </c>
      <c r="W1525" s="18" t="str">
        <f>IFERROR(__xludf.DUMMYFUNCTION("""COMPUTED_VALUE"""),"Черника Ежевика 1")</f>
        <v>Черника Ежевика 1</v>
      </c>
      <c r="X1525" s="18" t="str">
        <f>IFERROR(__xludf.DUMMYFUNCTION("""COMPUTED_VALUE"""),"Черника Малина 1")</f>
        <v>Черника Малина 1</v>
      </c>
      <c r="Y1525" s="18" t="str">
        <f>IFERROR(__xludf.DUMMYFUNCTION("""COMPUTED_VALUE"""),"Черника Мята 2")</f>
        <v>Черника Мята 2</v>
      </c>
      <c r="Z1525" s="18" t="str">
        <f>IFERROR(__xludf.DUMMYFUNCTION("""COMPUTED_VALUE"""),"Яблоко Виноград 2")</f>
        <v>Яблоко Виноград 2</v>
      </c>
      <c r="AA1525" s="18" t="str">
        <f>IFERROR(__xludf.DUMMYFUNCTION("""COMPUTED_VALUE"""),"Яблоко Малина 4")</f>
        <v>Яблоко Малина 4</v>
      </c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/>
      <c r="AM1525" s="18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</row>
    <row r="1526">
      <c r="A1526" s="18" t="str">
        <f>IFERROR(__xludf.DUMMYFUNCTION("""COMPUTED_VALUE"""),"Ягодный микс")</f>
        <v>Ягодный микс</v>
      </c>
      <c r="B1526" s="18" t="str">
        <f>IFERROR(__xludf.DUMMYFUNCTION("""COMPUTED_VALUE"""),"Энергетик малина")</f>
        <v>Энергетик малина</v>
      </c>
      <c r="C1526" s="18" t="str">
        <f>IFERROR(__xludf.DUMMYFUNCTION("""COMPUTED_VALUE"""),"Клубника арбуз")</f>
        <v>Клубника арбуз</v>
      </c>
      <c r="D1526" s="18" t="str">
        <f>IFERROR(__xludf.DUMMYFUNCTION("""COMPUTED_VALUE"""),"Ежевика малина")</f>
        <v>Ежевика малина</v>
      </c>
      <c r="E1526" s="18" t="str">
        <f>IFERROR(__xludf.DUMMYFUNCTION("""COMPUTED_VALUE"""),"Голубая малина виноград")</f>
        <v>Голубая малина виноград</v>
      </c>
      <c r="F1526" s="18" t="str">
        <f>IFERROR(__xludf.DUMMYFUNCTION("""COMPUTED_VALUE"""),"Вишня яблоко")</f>
        <v>Вишня яблоко</v>
      </c>
      <c r="G1526" s="18" t="str">
        <f>IFERROR(__xludf.DUMMYFUNCTION("""COMPUTED_VALUE"""),"Виноград лёд")</f>
        <v>Виноград лёд</v>
      </c>
      <c r="H1526" s="18" t="str">
        <f>IFERROR(__xludf.DUMMYFUNCTION("""COMPUTED_VALUE"""),"Бабл гам")</f>
        <v>Бабл гам</v>
      </c>
      <c r="I1526" s="18" t="str">
        <f>IFERROR(__xludf.DUMMYFUNCTION("""COMPUTED_VALUE"""),"Энергетик лайм")</f>
        <v>Энергетик лайм</v>
      </c>
      <c r="J1526" s="18" t="str">
        <f>IFERROR(__xludf.DUMMYFUNCTION("""COMPUTED_VALUE"""),"Черника смородина айс")</f>
        <v>Черника смородина айс</v>
      </c>
      <c r="K1526" s="18" t="str">
        <f>IFERROR(__xludf.DUMMYFUNCTION("""COMPUTED_VALUE"""),"Мохито клубничный лёд")</f>
        <v>Мохито клубничный лёд</v>
      </c>
      <c r="L1526" s="18" t="str">
        <f>IFERROR(__xludf.DUMMYFUNCTION("""COMPUTED_VALUE"""),"Черная вишня лёд")</f>
        <v>Черная вишня лёд</v>
      </c>
      <c r="M1526" s="18" t="str">
        <f>IFERROR(__xludf.DUMMYFUNCTION("""COMPUTED_VALUE"""),"Ананас кокос лёд")</f>
        <v>Ананас кокос лёд</v>
      </c>
      <c r="N1526" s="18" t="str">
        <f>IFERROR(__xludf.DUMMYFUNCTION("""COMPUTED_VALUE"""),"Киви лёд")</f>
        <v>Киви лёд</v>
      </c>
      <c r="O1526" s="18" t="str">
        <f>IFERROR(__xludf.DUMMYFUNCTION("""COMPUTED_VALUE"""),"Кислая клюква лёд")</f>
        <v>Кислая клюква лёд</v>
      </c>
      <c r="P1526" s="18" t="str">
        <f>IFERROR(__xludf.DUMMYFUNCTION("""COMPUTED_VALUE"""),"Кислый скитлс лёд")</f>
        <v>Кислый скитлс лёд</v>
      </c>
      <c r="Q1526" s="18" t="str">
        <f>IFERROR(__xludf.DUMMYFUNCTION("""COMPUTED_VALUE"""),"Клубника черника лёд")</f>
        <v>Клубника черника лёд</v>
      </c>
      <c r="R1526" s="18" t="str">
        <f>IFERROR(__xludf.DUMMYFUNCTION("""COMPUTED_VALUE"""),"Малина смородина лёд")</f>
        <v>Малина смородина лёд</v>
      </c>
      <c r="S1526" s="18" t="str">
        <f>IFERROR(__xludf.DUMMYFUNCTION("""COMPUTED_VALUE"""),"Манго лёд")</f>
        <v>Манго лёд</v>
      </c>
      <c r="T1526" s="18" t="str">
        <f>IFERROR(__xludf.DUMMYFUNCTION("""COMPUTED_VALUE"""),"Малина вишня лёд")</f>
        <v>Малина вишня лёд</v>
      </c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/>
      <c r="AM1526" s="18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</row>
    <row r="1527">
      <c r="A1527" s="18" t="str">
        <f>IFERROR(__xludf.DUMMYFUNCTION("""COMPUTED_VALUE"""),"Ягодный микс")</f>
        <v>Ягодный микс</v>
      </c>
      <c r="B1527" s="18" t="str">
        <f>IFERROR(__xludf.DUMMYFUNCTION("""COMPUTED_VALUE"""),"Энергетик малина")</f>
        <v>Энергетик малина</v>
      </c>
      <c r="C1527" s="18" t="str">
        <f>IFERROR(__xludf.DUMMYFUNCTION("""COMPUTED_VALUE"""),"Клубника арбуз")</f>
        <v>Клубника арбуз</v>
      </c>
      <c r="D1527" s="18" t="str">
        <f>IFERROR(__xludf.DUMMYFUNCTION("""COMPUTED_VALUE"""),"Ежевика малина")</f>
        <v>Ежевика малина</v>
      </c>
      <c r="E1527" s="18" t="str">
        <f>IFERROR(__xludf.DUMMYFUNCTION("""COMPUTED_VALUE"""),"Голубая малина виноград")</f>
        <v>Голубая малина виноград</v>
      </c>
      <c r="F1527" s="18" t="str">
        <f>IFERROR(__xludf.DUMMYFUNCTION("""COMPUTED_VALUE"""),"Вишня яблоко")</f>
        <v>Вишня яблоко</v>
      </c>
      <c r="G1527" s="18" t="str">
        <f>IFERROR(__xludf.DUMMYFUNCTION("""COMPUTED_VALUE"""),"Виноград лёд")</f>
        <v>Виноград лёд</v>
      </c>
      <c r="H1527" s="18" t="str">
        <f>IFERROR(__xludf.DUMMYFUNCTION("""COMPUTED_VALUE"""),"Бабл гам")</f>
        <v>Бабл гам</v>
      </c>
      <c r="I1527" s="18" t="str">
        <f>IFERROR(__xludf.DUMMYFUNCTION("""COMPUTED_VALUE"""),"Энергетик лайм")</f>
        <v>Энергетик лайм</v>
      </c>
      <c r="J1527" s="18" t="str">
        <f>IFERROR(__xludf.DUMMYFUNCTION("""COMPUTED_VALUE"""),"Черника смородина айс")</f>
        <v>Черника смородина айс</v>
      </c>
      <c r="K1527" s="18" t="str">
        <f>IFERROR(__xludf.DUMMYFUNCTION("""COMPUTED_VALUE"""),"Мохито клубничный лёд")</f>
        <v>Мохито клубничный лёд</v>
      </c>
      <c r="L1527" s="18" t="str">
        <f>IFERROR(__xludf.DUMMYFUNCTION("""COMPUTED_VALUE"""),"Черная вишня лёд")</f>
        <v>Черная вишня лёд</v>
      </c>
      <c r="M1527" s="18" t="str">
        <f>IFERROR(__xludf.DUMMYFUNCTION("""COMPUTED_VALUE"""),"Ананас кокос лёд")</f>
        <v>Ананас кокос лёд</v>
      </c>
      <c r="N1527" s="18" t="str">
        <f>IFERROR(__xludf.DUMMYFUNCTION("""COMPUTED_VALUE"""),"Киви лёд")</f>
        <v>Киви лёд</v>
      </c>
      <c r="O1527" s="18" t="str">
        <f>IFERROR(__xludf.DUMMYFUNCTION("""COMPUTED_VALUE"""),"Кислая клюква лёд")</f>
        <v>Кислая клюква лёд</v>
      </c>
      <c r="P1527" s="18" t="str">
        <f>IFERROR(__xludf.DUMMYFUNCTION("""COMPUTED_VALUE"""),"Кислый скитлс лёд")</f>
        <v>Кислый скитлс лёд</v>
      </c>
      <c r="Q1527" s="18" t="str">
        <f>IFERROR(__xludf.DUMMYFUNCTION("""COMPUTED_VALUE"""),"Клубника черника лёд")</f>
        <v>Клубника черника лёд</v>
      </c>
      <c r="R1527" s="18" t="str">
        <f>IFERROR(__xludf.DUMMYFUNCTION("""COMPUTED_VALUE"""),"Малина смородина лёд")</f>
        <v>Малина смородина лёд</v>
      </c>
      <c r="S1527" s="18" t="str">
        <f>IFERROR(__xludf.DUMMYFUNCTION("""COMPUTED_VALUE"""),"Манго лёд")</f>
        <v>Манго лёд</v>
      </c>
      <c r="T1527" s="18" t="str">
        <f>IFERROR(__xludf.DUMMYFUNCTION("""COMPUTED_VALUE"""),"Малина вишня лёд")</f>
        <v>Малина вишня лёд</v>
      </c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18"/>
      <c r="AG1527" s="18"/>
      <c r="AH1527" s="18"/>
      <c r="AI1527" s="18"/>
      <c r="AJ1527" s="18"/>
      <c r="AK1527" s="18"/>
      <c r="AL1527" s="18"/>
      <c r="AM1527" s="18"/>
      <c r="AN1527" s="18"/>
      <c r="AO1527" s="18"/>
      <c r="AP1527" s="18"/>
      <c r="AQ1527" s="18"/>
      <c r="AR1527" s="18"/>
      <c r="AS1527" s="18"/>
      <c r="AT1527" s="18"/>
      <c r="AU1527" s="18"/>
      <c r="AV1527" s="18"/>
      <c r="AW1527" s="18"/>
      <c r="AX1527" s="18"/>
    </row>
    <row r="1528">
      <c r="A1528" s="18" t="str">
        <f>IFERROR(__xludf.DUMMYFUNCTION("""COMPUTED_VALUE"""),"Ягодный микс")</f>
        <v>Ягодный микс</v>
      </c>
      <c r="B1528" s="18" t="str">
        <f>IFERROR(__xludf.DUMMYFUNCTION("""COMPUTED_VALUE"""),"Энергетик малина")</f>
        <v>Энергетик малина</v>
      </c>
      <c r="C1528" s="18" t="str">
        <f>IFERROR(__xludf.DUMMYFUNCTION("""COMPUTED_VALUE"""),"Клубника арбуз")</f>
        <v>Клубника арбуз</v>
      </c>
      <c r="D1528" s="18" t="str">
        <f>IFERROR(__xludf.DUMMYFUNCTION("""COMPUTED_VALUE"""),"Ежевика малина")</f>
        <v>Ежевика малина</v>
      </c>
      <c r="E1528" s="18" t="str">
        <f>IFERROR(__xludf.DUMMYFUNCTION("""COMPUTED_VALUE"""),"Голубая малина виноград")</f>
        <v>Голубая малина виноград</v>
      </c>
      <c r="F1528" s="18" t="str">
        <f>IFERROR(__xludf.DUMMYFUNCTION("""COMPUTED_VALUE"""),"Вишня яблоко")</f>
        <v>Вишня яблоко</v>
      </c>
      <c r="G1528" s="18" t="str">
        <f>IFERROR(__xludf.DUMMYFUNCTION("""COMPUTED_VALUE"""),"Виноград лёд")</f>
        <v>Виноград лёд</v>
      </c>
      <c r="H1528" s="18" t="str">
        <f>IFERROR(__xludf.DUMMYFUNCTION("""COMPUTED_VALUE"""),"Бабл гам")</f>
        <v>Бабл гам</v>
      </c>
      <c r="I1528" s="18" t="str">
        <f>IFERROR(__xludf.DUMMYFUNCTION("""COMPUTED_VALUE"""),"Энергетик лайм")</f>
        <v>Энергетик лайм</v>
      </c>
      <c r="J1528" s="18" t="str">
        <f>IFERROR(__xludf.DUMMYFUNCTION("""COMPUTED_VALUE"""),"Черника смородина айс")</f>
        <v>Черника смородина айс</v>
      </c>
      <c r="K1528" s="18" t="str">
        <f>IFERROR(__xludf.DUMMYFUNCTION("""COMPUTED_VALUE"""),"Мохито клубничный лёд")</f>
        <v>Мохито клубничный лёд</v>
      </c>
      <c r="L1528" s="18" t="str">
        <f>IFERROR(__xludf.DUMMYFUNCTION("""COMPUTED_VALUE"""),"Черная вишня лёд")</f>
        <v>Черная вишня лёд</v>
      </c>
      <c r="M1528" s="18" t="str">
        <f>IFERROR(__xludf.DUMMYFUNCTION("""COMPUTED_VALUE"""),"Ананас кокос лёд")</f>
        <v>Ананас кокос лёд</v>
      </c>
      <c r="N1528" s="18" t="str">
        <f>IFERROR(__xludf.DUMMYFUNCTION("""COMPUTED_VALUE"""),"Киви лёд")</f>
        <v>Киви лёд</v>
      </c>
      <c r="O1528" s="18" t="str">
        <f>IFERROR(__xludf.DUMMYFUNCTION("""COMPUTED_VALUE"""),"Кислая клюква лёд")</f>
        <v>Кислая клюква лёд</v>
      </c>
      <c r="P1528" s="18" t="str">
        <f>IFERROR(__xludf.DUMMYFUNCTION("""COMPUTED_VALUE"""),"Кислый скитлс лёд")</f>
        <v>Кислый скитлс лёд</v>
      </c>
      <c r="Q1528" s="18" t="str">
        <f>IFERROR(__xludf.DUMMYFUNCTION("""COMPUTED_VALUE"""),"Клубника черника лёд")</f>
        <v>Клубника черника лёд</v>
      </c>
      <c r="R1528" s="18" t="str">
        <f>IFERROR(__xludf.DUMMYFUNCTION("""COMPUTED_VALUE"""),"Малина смородина лёд")</f>
        <v>Малина смородина лёд</v>
      </c>
      <c r="S1528" s="18" t="str">
        <f>IFERROR(__xludf.DUMMYFUNCTION("""COMPUTED_VALUE"""),"Манго лёд")</f>
        <v>Манго лёд</v>
      </c>
      <c r="T1528" s="18" t="str">
        <f>IFERROR(__xludf.DUMMYFUNCTION("""COMPUTED_VALUE"""),"Малина вишня лёд")</f>
        <v>Малина вишня лёд</v>
      </c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/>
      <c r="AM1528" s="18"/>
      <c r="AN1528" s="18"/>
      <c r="AO1528" s="18"/>
      <c r="AP1528" s="18"/>
      <c r="AQ1528" s="18"/>
      <c r="AR1528" s="18"/>
      <c r="AS1528" s="18"/>
      <c r="AT1528" s="18"/>
      <c r="AU1528" s="18"/>
      <c r="AV1528" s="18"/>
      <c r="AW1528" s="18"/>
      <c r="AX1528" s="18"/>
    </row>
    <row r="1529">
      <c r="A1529" s="18" t="str">
        <f>IFERROR(__xludf.DUMMYFUNCTION("""COMPUTED_VALUE"""),"Ягодный микс")</f>
        <v>Ягодный микс</v>
      </c>
      <c r="B1529" s="18" t="str">
        <f>IFERROR(__xludf.DUMMYFUNCTION("""COMPUTED_VALUE"""),"Энергетик малина")</f>
        <v>Энергетик малина</v>
      </c>
      <c r="C1529" s="18" t="str">
        <f>IFERROR(__xludf.DUMMYFUNCTION("""COMPUTED_VALUE"""),"Клубника арбуз")</f>
        <v>Клубника арбуз</v>
      </c>
      <c r="D1529" s="18" t="str">
        <f>IFERROR(__xludf.DUMMYFUNCTION("""COMPUTED_VALUE"""),"Ежевика малина")</f>
        <v>Ежевика малина</v>
      </c>
      <c r="E1529" s="18" t="str">
        <f>IFERROR(__xludf.DUMMYFUNCTION("""COMPUTED_VALUE"""),"Голубая малина виноград")</f>
        <v>Голубая малина виноград</v>
      </c>
      <c r="F1529" s="18" t="str">
        <f>IFERROR(__xludf.DUMMYFUNCTION("""COMPUTED_VALUE"""),"Вишня яблоко")</f>
        <v>Вишня яблоко</v>
      </c>
      <c r="G1529" s="18" t="str">
        <f>IFERROR(__xludf.DUMMYFUNCTION("""COMPUTED_VALUE"""),"Виноград лёд")</f>
        <v>Виноград лёд</v>
      </c>
      <c r="H1529" s="18" t="str">
        <f>IFERROR(__xludf.DUMMYFUNCTION("""COMPUTED_VALUE"""),"Бабл гам")</f>
        <v>Бабл гам</v>
      </c>
      <c r="I1529" s="18" t="str">
        <f>IFERROR(__xludf.DUMMYFUNCTION("""COMPUTED_VALUE"""),"Энергетик лайм")</f>
        <v>Энергетик лайм</v>
      </c>
      <c r="J1529" s="18" t="str">
        <f>IFERROR(__xludf.DUMMYFUNCTION("""COMPUTED_VALUE"""),"Черника смородина айс")</f>
        <v>Черника смородина айс</v>
      </c>
      <c r="K1529" s="18" t="str">
        <f>IFERROR(__xludf.DUMMYFUNCTION("""COMPUTED_VALUE"""),"Мохито клубничный лёд")</f>
        <v>Мохито клубничный лёд</v>
      </c>
      <c r="L1529" s="18" t="str">
        <f>IFERROR(__xludf.DUMMYFUNCTION("""COMPUTED_VALUE"""),"Черная вишня лёд")</f>
        <v>Черная вишня лёд</v>
      </c>
      <c r="M1529" s="18" t="str">
        <f>IFERROR(__xludf.DUMMYFUNCTION("""COMPUTED_VALUE"""),"Ананас кокос лёд")</f>
        <v>Ананас кокос лёд</v>
      </c>
      <c r="N1529" s="18" t="str">
        <f>IFERROR(__xludf.DUMMYFUNCTION("""COMPUTED_VALUE"""),"Киви лёд")</f>
        <v>Киви лёд</v>
      </c>
      <c r="O1529" s="18" t="str">
        <f>IFERROR(__xludf.DUMMYFUNCTION("""COMPUTED_VALUE"""),"Кислая клюква лёд")</f>
        <v>Кислая клюква лёд</v>
      </c>
      <c r="P1529" s="18" t="str">
        <f>IFERROR(__xludf.DUMMYFUNCTION("""COMPUTED_VALUE"""),"Кислый скитлс лёд")</f>
        <v>Кислый скитлс лёд</v>
      </c>
      <c r="Q1529" s="18" t="str">
        <f>IFERROR(__xludf.DUMMYFUNCTION("""COMPUTED_VALUE"""),"Клубника черника лёд")</f>
        <v>Клубника черника лёд</v>
      </c>
      <c r="R1529" s="18" t="str">
        <f>IFERROR(__xludf.DUMMYFUNCTION("""COMPUTED_VALUE"""),"Малина смородина лёд")</f>
        <v>Малина смородина лёд</v>
      </c>
      <c r="S1529" s="18" t="str">
        <f>IFERROR(__xludf.DUMMYFUNCTION("""COMPUTED_VALUE"""),"Манго лёд")</f>
        <v>Манго лёд</v>
      </c>
      <c r="T1529" s="18" t="str">
        <f>IFERROR(__xludf.DUMMYFUNCTION("""COMPUTED_VALUE"""),"Малина вишня лёд")</f>
        <v>Малина вишня лёд</v>
      </c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/>
      <c r="AM1529" s="18"/>
      <c r="AN1529" s="18"/>
      <c r="AO1529" s="18"/>
      <c r="AP1529" s="18"/>
      <c r="AQ1529" s="18"/>
      <c r="AR1529" s="18"/>
      <c r="AS1529" s="18"/>
      <c r="AT1529" s="18"/>
      <c r="AU1529" s="18"/>
      <c r="AV1529" s="18"/>
      <c r="AW1529" s="18"/>
      <c r="AX1529" s="18"/>
    </row>
    <row r="1530">
      <c r="A1530" s="18" t="str">
        <f>IFERROR(__xludf.DUMMYFUNCTION("""COMPUTED_VALUE"""),"Ягодный микс")</f>
        <v>Ягодный микс</v>
      </c>
      <c r="B1530" s="18" t="str">
        <f>IFERROR(__xludf.DUMMYFUNCTION("""COMPUTED_VALUE"""),"Энергетик малина")</f>
        <v>Энергетик малина</v>
      </c>
      <c r="C1530" s="18" t="str">
        <f>IFERROR(__xludf.DUMMYFUNCTION("""COMPUTED_VALUE"""),"Клубника арбуз")</f>
        <v>Клубника арбуз</v>
      </c>
      <c r="D1530" s="18" t="str">
        <f>IFERROR(__xludf.DUMMYFUNCTION("""COMPUTED_VALUE"""),"Ежевика малина")</f>
        <v>Ежевика малина</v>
      </c>
      <c r="E1530" s="18" t="str">
        <f>IFERROR(__xludf.DUMMYFUNCTION("""COMPUTED_VALUE"""),"Голубая малина виноград")</f>
        <v>Голубая малина виноград</v>
      </c>
      <c r="F1530" s="18" t="str">
        <f>IFERROR(__xludf.DUMMYFUNCTION("""COMPUTED_VALUE"""),"Вишня яблоко")</f>
        <v>Вишня яблоко</v>
      </c>
      <c r="G1530" s="18" t="str">
        <f>IFERROR(__xludf.DUMMYFUNCTION("""COMPUTED_VALUE"""),"Виноград лёд")</f>
        <v>Виноград лёд</v>
      </c>
      <c r="H1530" s="18" t="str">
        <f>IFERROR(__xludf.DUMMYFUNCTION("""COMPUTED_VALUE"""),"Бабл гам")</f>
        <v>Бабл гам</v>
      </c>
      <c r="I1530" s="18" t="str">
        <f>IFERROR(__xludf.DUMMYFUNCTION("""COMPUTED_VALUE"""),"Энергетик лайм")</f>
        <v>Энергетик лайм</v>
      </c>
      <c r="J1530" s="18" t="str">
        <f>IFERROR(__xludf.DUMMYFUNCTION("""COMPUTED_VALUE"""),"Черника смородина айс")</f>
        <v>Черника смородина айс</v>
      </c>
      <c r="K1530" s="18" t="str">
        <f>IFERROR(__xludf.DUMMYFUNCTION("""COMPUTED_VALUE"""),"Мохито клубничный лёд")</f>
        <v>Мохито клубничный лёд</v>
      </c>
      <c r="L1530" s="18" t="str">
        <f>IFERROR(__xludf.DUMMYFUNCTION("""COMPUTED_VALUE"""),"Черная вишня лёд")</f>
        <v>Черная вишня лёд</v>
      </c>
      <c r="M1530" s="18" t="str">
        <f>IFERROR(__xludf.DUMMYFUNCTION("""COMPUTED_VALUE"""),"Ананас кокос лёд")</f>
        <v>Ананас кокос лёд</v>
      </c>
      <c r="N1530" s="18" t="str">
        <f>IFERROR(__xludf.DUMMYFUNCTION("""COMPUTED_VALUE"""),"Киви лёд")</f>
        <v>Киви лёд</v>
      </c>
      <c r="O1530" s="18" t="str">
        <f>IFERROR(__xludf.DUMMYFUNCTION("""COMPUTED_VALUE"""),"Кислая клюква лёд")</f>
        <v>Кислая клюква лёд</v>
      </c>
      <c r="P1530" s="18" t="str">
        <f>IFERROR(__xludf.DUMMYFUNCTION("""COMPUTED_VALUE"""),"Кислый скитлс лёд")</f>
        <v>Кислый скитлс лёд</v>
      </c>
      <c r="Q1530" s="18" t="str">
        <f>IFERROR(__xludf.DUMMYFUNCTION("""COMPUTED_VALUE"""),"Клубника черника лёд")</f>
        <v>Клубника черника лёд</v>
      </c>
      <c r="R1530" s="18" t="str">
        <f>IFERROR(__xludf.DUMMYFUNCTION("""COMPUTED_VALUE"""),"Малина смородина лёд")</f>
        <v>Малина смородина лёд</v>
      </c>
      <c r="S1530" s="18" t="str">
        <f>IFERROR(__xludf.DUMMYFUNCTION("""COMPUTED_VALUE"""),"Манго лёд")</f>
        <v>Манго лёд</v>
      </c>
      <c r="T1530" s="18" t="str">
        <f>IFERROR(__xludf.DUMMYFUNCTION("""COMPUTED_VALUE"""),"Малина вишня лёд")</f>
        <v>Малина вишня лёд</v>
      </c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</row>
    <row r="1531">
      <c r="A1531" s="18" t="str">
        <f>IFERROR(__xludf.DUMMYFUNCTION("""COMPUTED_VALUE"""),"Яблоко вишня")</f>
        <v>Яблоко вишня</v>
      </c>
      <c r="B1531" s="18" t="str">
        <f>IFERROR(__xludf.DUMMYFUNCTION("""COMPUTED_VALUE"""),"Банан дыня клубника")</f>
        <v>Банан дыня клубника</v>
      </c>
      <c r="C1531" s="18" t="str">
        <f>IFERROR(__xludf.DUMMYFUNCTION("""COMPUTED_VALUE"""),"Барбарисовый энергетик")</f>
        <v>Барбарисовый энергетик</v>
      </c>
      <c r="D1531" s="18" t="str">
        <f>IFERROR(__xludf.DUMMYFUNCTION("""COMPUTED_VALUE"""),"Черная смородина личи")</f>
        <v>Черная смородина личи</v>
      </c>
      <c r="E1531" s="18" t="str">
        <f>IFERROR(__xludf.DUMMYFUNCTION("""COMPUTED_VALUE"""),"Вишневый энергетик")</f>
        <v>Вишневый энергетик</v>
      </c>
      <c r="F1531" s="18" t="str">
        <f>IFERROR(__xludf.DUMMYFUNCTION("""COMPUTED_VALUE"""),"Цитрусовый микс")</f>
        <v>Цитрусовый микс</v>
      </c>
      <c r="G1531" s="18" t="str">
        <f>IFERROR(__xludf.DUMMYFUNCTION("""COMPUTED_VALUE"""),"Кола ягоды")</f>
        <v>Кола ягоды</v>
      </c>
      <c r="H1531" s="18" t="str">
        <f>IFERROR(__xludf.DUMMYFUNCTION("""COMPUTED_VALUE"""),"Виноград ежевика")</f>
        <v>Виноград ежевика</v>
      </c>
      <c r="I1531" s="18" t="str">
        <f>IFERROR(__xludf.DUMMYFUNCTION("""COMPUTED_VALUE"""),"Киви персик")</f>
        <v>Киви персик</v>
      </c>
      <c r="J1531" s="18" t="str">
        <f>IFERROR(__xludf.DUMMYFUNCTION("""COMPUTED_VALUE"""),"Лимонад голубика")</f>
        <v>Лимонад голубика</v>
      </c>
      <c r="K1531" s="18" t="str">
        <f>IFERROR(__xludf.DUMMYFUNCTION("""COMPUTED_VALUE"""),"Манго маракуйя")</f>
        <v>Манго маракуйя</v>
      </c>
      <c r="L1531" s="18" t="str">
        <f>IFERROR(__xludf.DUMMYFUNCTION("""COMPUTED_VALUE"""),"Маунтедью яблоко")</f>
        <v>Маунтедью яблоко</v>
      </c>
      <c r="M1531" s="18" t="str">
        <f>IFERROR(__xludf.DUMMYFUNCTION("""COMPUTED_VALUE"""),"Нектарин")</f>
        <v>Нектарин</v>
      </c>
      <c r="N1531" s="18" t="str">
        <f>IFERROR(__xludf.DUMMYFUNCTION("""COMPUTED_VALUE"""),"Малина черника")</f>
        <v>Малина черника</v>
      </c>
      <c r="O1531" s="18" t="str">
        <f>IFERROR(__xludf.DUMMYFUNCTION("""COMPUTED_VALUE"""),"Малиновый мармелад")</f>
        <v>Малиновый мармелад</v>
      </c>
      <c r="P1531" s="18" t="str">
        <f>IFERROR(__xludf.DUMMYFUNCTION("""COMPUTED_VALUE"""),"Скитлс лайм")</f>
        <v>Скитлс лайм</v>
      </c>
      <c r="Q1531" s="18" t="str">
        <f>IFERROR(__xludf.DUMMYFUNCTION("""COMPUTED_VALUE"""),"Клубника ананасовые кольца")</f>
        <v>Клубника ананасовые кольца</v>
      </c>
      <c r="R1531" s="18" t="str">
        <f>IFERROR(__xludf.DUMMYFUNCTION("""COMPUTED_VALUE"""),"Сладкая мятная жвачка")</f>
        <v>Сладкая мятная жвачка</v>
      </c>
      <c r="S1531" s="18" t="str">
        <f>IFERROR(__xludf.DUMMYFUNCTION("""COMPUTED_VALUE"""),"Арбузный слаш")</f>
        <v>Арбузный слаш</v>
      </c>
      <c r="T1531" s="18" t="str">
        <f>IFERROR(__xludf.DUMMYFUNCTION("""COMPUTED_VALUE"""),"Лесные ягоды")</f>
        <v>Лесные ягоды</v>
      </c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/>
      <c r="AM1531" s="18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</row>
    <row r="1532">
      <c r="A1532" s="18" t="str">
        <f>IFERROR(__xludf.DUMMYFUNCTION("""COMPUTED_VALUE"""),"кислая земляника")</f>
        <v>кислая земляника</v>
      </c>
      <c r="B1532" s="18" t="str">
        <f>IFERROR(__xludf.DUMMYFUNCTION("""COMPUTED_VALUE"""),"кислая фанта с черникой")</f>
        <v>кислая фанта с черникой</v>
      </c>
      <c r="C1532" s="18" t="str">
        <f>IFERROR(__xludf.DUMMYFUNCTION("""COMPUTED_VALUE"""),"кислое харибо с колой и черешней")</f>
        <v>кислое харибо с колой и черешней</v>
      </c>
      <c r="D1532" s="18" t="str">
        <f>IFERROR(__xludf.DUMMYFUNCTION("""COMPUTED_VALUE"""),"кислое яблочно клубничная шипучка")</f>
        <v>кислое яблочно клубничная шипучка</v>
      </c>
      <c r="E1532" s="18" t="str">
        <f>IFERROR(__xludf.DUMMYFUNCTION("""COMPUTED_VALUE"""),"кислые желатинки маракуйя ананас")</f>
        <v>кислые желатинки маракуйя ананас</v>
      </c>
      <c r="F1532" s="18" t="str">
        <f>IFERROR(__xludf.DUMMYFUNCTION("""COMPUTED_VALUE"""),"кислые ленточки маракуя манго")</f>
        <v>кислые ленточки маракуя манго</v>
      </c>
      <c r="G1532" s="18" t="str">
        <f>IFERROR(__xludf.DUMMYFUNCTION("""COMPUTED_VALUE"""),"кислые мармеладные ягоды")</f>
        <v>кислые мармеладные ягоды</v>
      </c>
      <c r="H1532" s="18" t="str">
        <f>IFERROR(__xludf.DUMMYFUNCTION("""COMPUTED_VALUE"""),"кислый виноград лайм")</f>
        <v>кислый виноград лайм</v>
      </c>
      <c r="I1532" s="18" t="str">
        <f>IFERROR(__xludf.DUMMYFUNCTION("""COMPUTED_VALUE"""),"кислый грейпфрут с вишней")</f>
        <v>кислый грейпфрут с вишней</v>
      </c>
      <c r="J1532" s="18" t="str">
        <f>IFERROR(__xludf.DUMMYFUNCTION("""COMPUTED_VALUE"""),"кислый леденец виноград киви яблоко")</f>
        <v>кислый леденец виноград киви яблоко</v>
      </c>
      <c r="K1532" s="18" t="str">
        <f>IFERROR(__xludf.DUMMYFUNCTION("""COMPUTED_VALUE"""),"кислый лимонад арбуз лайм малина")</f>
        <v>кислый лимонад арбуз лайм малина</v>
      </c>
      <c r="L1532" s="18" t="str">
        <f>IFERROR(__xludf.DUMMYFUNCTION("""COMPUTED_VALUE"""),"кислый персик клубника")</f>
        <v>кислый персик клубника</v>
      </c>
      <c r="M1532" s="18" t="str">
        <f>IFERROR(__xludf.DUMMYFUNCTION("""COMPUTED_VALUE"""),"кислый яблочно лимонные колечки")</f>
        <v>кислый яблочно лимонные колечки</v>
      </c>
      <c r="N1532" s="18" t="str">
        <f>IFERROR(__xludf.DUMMYFUNCTION("""COMPUTED_VALUE"""),"фанта апельсин с кислой малиной")</f>
        <v>фанта апельсин с кислой малиной</v>
      </c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  <c r="AM1532" s="18"/>
      <c r="AN1532" s="18"/>
      <c r="AO1532" s="18"/>
      <c r="AP1532" s="18"/>
      <c r="AQ1532" s="18"/>
      <c r="AR1532" s="18"/>
      <c r="AS1532" s="18"/>
      <c r="AT1532" s="18"/>
      <c r="AU1532" s="18"/>
      <c r="AV1532" s="18"/>
      <c r="AW1532" s="18"/>
      <c r="AX1532" s="18"/>
    </row>
    <row r="1533">
      <c r="A1533" s="18" t="str">
        <f>IFERROR(__xludf.DUMMYFUNCTION("""COMPUTED_VALUE"""),"0.4")</f>
        <v>0.4</v>
      </c>
      <c r="B1533" s="18" t="str">
        <f>IFERROR(__xludf.DUMMYFUNCTION("""COMPUTED_VALUE"""),"0.6")</f>
        <v>0.6</v>
      </c>
      <c r="C1533" s="18" t="str">
        <f>IFERROR(__xludf.DUMMYFUNCTION("""COMPUTED_VALUE"""),"0.7")</f>
        <v>0.7</v>
      </c>
      <c r="D1533" s="18" t="str">
        <f>IFERROR(__xludf.DUMMYFUNCTION("""COMPUTED_VALUE"""),"0.8")</f>
        <v>0.8</v>
      </c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  <c r="AF1533" s="18"/>
      <c r="AG1533" s="18"/>
      <c r="AH1533" s="18"/>
      <c r="AI1533" s="18"/>
      <c r="AJ1533" s="18"/>
      <c r="AK1533" s="18"/>
      <c r="AL1533" s="18"/>
      <c r="AM1533" s="18"/>
      <c r="AN1533" s="18"/>
      <c r="AO1533" s="18"/>
      <c r="AP1533" s="18"/>
      <c r="AQ1533" s="18"/>
      <c r="AR1533" s="18"/>
      <c r="AS1533" s="18"/>
      <c r="AT1533" s="18"/>
      <c r="AU1533" s="18"/>
      <c r="AV1533" s="18"/>
      <c r="AW1533" s="18"/>
      <c r="AX1533" s="18"/>
    </row>
    <row r="1534">
      <c r="A1534" s="18" t="str">
        <f>IFERROR(__xludf.DUMMYFUNCTION("""COMPUTED_VALUE"""),"кислая земляника")</f>
        <v>кислая земляника</v>
      </c>
      <c r="B1534" s="18" t="str">
        <f>IFERROR(__xludf.DUMMYFUNCTION("""COMPUTED_VALUE"""),"кислая фанта с черникой")</f>
        <v>кислая фанта с черникой</v>
      </c>
      <c r="C1534" s="18" t="str">
        <f>IFERROR(__xludf.DUMMYFUNCTION("""COMPUTED_VALUE"""),"кислое харибо с колой и черешней")</f>
        <v>кислое харибо с колой и черешней</v>
      </c>
      <c r="D1534" s="18" t="str">
        <f>IFERROR(__xludf.DUMMYFUNCTION("""COMPUTED_VALUE"""),"кислое яблочно клубничная шипучка")</f>
        <v>кислое яблочно клубничная шипучка</v>
      </c>
      <c r="E1534" s="18" t="str">
        <f>IFERROR(__xludf.DUMMYFUNCTION("""COMPUTED_VALUE"""),"кислые желатинки маракуйя ананас")</f>
        <v>кислые желатинки маракуйя ананас</v>
      </c>
      <c r="F1534" s="18" t="str">
        <f>IFERROR(__xludf.DUMMYFUNCTION("""COMPUTED_VALUE"""),"кислые ленточки маракуя манго")</f>
        <v>кислые ленточки маракуя манго</v>
      </c>
      <c r="G1534" s="18" t="str">
        <f>IFERROR(__xludf.DUMMYFUNCTION("""COMPUTED_VALUE"""),"кислые мармеладные ягоды")</f>
        <v>кислые мармеладные ягоды</v>
      </c>
      <c r="H1534" s="18" t="str">
        <f>IFERROR(__xludf.DUMMYFUNCTION("""COMPUTED_VALUE"""),"кислый виноград лайм")</f>
        <v>кислый виноград лайм</v>
      </c>
      <c r="I1534" s="18" t="str">
        <f>IFERROR(__xludf.DUMMYFUNCTION("""COMPUTED_VALUE"""),"кислый грейпфрут с вишней")</f>
        <v>кислый грейпфрут с вишней</v>
      </c>
      <c r="J1534" s="18" t="str">
        <f>IFERROR(__xludf.DUMMYFUNCTION("""COMPUTED_VALUE"""),"кислый леденец виноград киви яблоко")</f>
        <v>кислый леденец виноград киви яблоко</v>
      </c>
      <c r="K1534" s="18" t="str">
        <f>IFERROR(__xludf.DUMMYFUNCTION("""COMPUTED_VALUE"""),"кислый лимонад арбуз лайм малина")</f>
        <v>кислый лимонад арбуз лайм малина</v>
      </c>
      <c r="L1534" s="18" t="str">
        <f>IFERROR(__xludf.DUMMYFUNCTION("""COMPUTED_VALUE"""),"кислый персик клубника")</f>
        <v>кислый персик клубника</v>
      </c>
      <c r="M1534" s="18" t="str">
        <f>IFERROR(__xludf.DUMMYFUNCTION("""COMPUTED_VALUE"""),"кислый яблочно лимонные колечки")</f>
        <v>кислый яблочно лимонные колечки</v>
      </c>
      <c r="N1534" s="18" t="str">
        <f>IFERROR(__xludf.DUMMYFUNCTION("""COMPUTED_VALUE"""),"фанта апельсин с кислой малиной")</f>
        <v>фанта апельсин с кислой малиной</v>
      </c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</row>
    <row r="1535">
      <c r="A1535" s="18" t="str">
        <f>IFERROR(__xludf.DUMMYFUNCTION("""COMPUTED_VALUE"""),"Ягодный микс")</f>
        <v>Ягодный микс</v>
      </c>
      <c r="B1535" s="18" t="str">
        <f>IFERROR(__xludf.DUMMYFUNCTION("""COMPUTED_VALUE"""),"Энергетик малина")</f>
        <v>Энергетик малина</v>
      </c>
      <c r="C1535" s="18" t="str">
        <f>IFERROR(__xludf.DUMMYFUNCTION("""COMPUTED_VALUE"""),"Клубника арбуз")</f>
        <v>Клубника арбуз</v>
      </c>
      <c r="D1535" s="18" t="str">
        <f>IFERROR(__xludf.DUMMYFUNCTION("""COMPUTED_VALUE"""),"Ежевика малина")</f>
        <v>Ежевика малина</v>
      </c>
      <c r="E1535" s="18" t="str">
        <f>IFERROR(__xludf.DUMMYFUNCTION("""COMPUTED_VALUE"""),"Голубая малина виноград")</f>
        <v>Голубая малина виноград</v>
      </c>
      <c r="F1535" s="18" t="str">
        <f>IFERROR(__xludf.DUMMYFUNCTION("""COMPUTED_VALUE"""),"Вишня яблоко")</f>
        <v>Вишня яблоко</v>
      </c>
      <c r="G1535" s="18" t="str">
        <f>IFERROR(__xludf.DUMMYFUNCTION("""COMPUTED_VALUE"""),"Виноград лёд")</f>
        <v>Виноград лёд</v>
      </c>
      <c r="H1535" s="18" t="str">
        <f>IFERROR(__xludf.DUMMYFUNCTION("""COMPUTED_VALUE"""),"Бабл гам")</f>
        <v>Бабл гам</v>
      </c>
      <c r="I1535" s="18" t="str">
        <f>IFERROR(__xludf.DUMMYFUNCTION("""COMPUTED_VALUE"""),"Энергетик лайм")</f>
        <v>Энергетик лайм</v>
      </c>
      <c r="J1535" s="18" t="str">
        <f>IFERROR(__xludf.DUMMYFUNCTION("""COMPUTED_VALUE"""),"Черника смородина айс")</f>
        <v>Черника смородина айс</v>
      </c>
      <c r="K1535" s="18" t="str">
        <f>IFERROR(__xludf.DUMMYFUNCTION("""COMPUTED_VALUE"""),"Мохито клубничный лёд")</f>
        <v>Мохито клубничный лёд</v>
      </c>
      <c r="L1535" s="18" t="str">
        <f>IFERROR(__xludf.DUMMYFUNCTION("""COMPUTED_VALUE"""),"Черная вишня лёд")</f>
        <v>Черная вишня лёд</v>
      </c>
      <c r="M1535" s="18" t="str">
        <f>IFERROR(__xludf.DUMMYFUNCTION("""COMPUTED_VALUE"""),"Ананас кокос лёд")</f>
        <v>Ананас кокос лёд</v>
      </c>
      <c r="N1535" s="18" t="str">
        <f>IFERROR(__xludf.DUMMYFUNCTION("""COMPUTED_VALUE"""),"Киви лёд")</f>
        <v>Киви лёд</v>
      </c>
      <c r="O1535" s="18" t="str">
        <f>IFERROR(__xludf.DUMMYFUNCTION("""COMPUTED_VALUE"""),"Кислая клюква лёд")</f>
        <v>Кислая клюква лёд</v>
      </c>
      <c r="P1535" s="18" t="str">
        <f>IFERROR(__xludf.DUMMYFUNCTION("""COMPUTED_VALUE"""),"Кислый скитлс лёд")</f>
        <v>Кислый скитлс лёд</v>
      </c>
      <c r="Q1535" s="18" t="str">
        <f>IFERROR(__xludf.DUMMYFUNCTION("""COMPUTED_VALUE"""),"Клубника черника лёд")</f>
        <v>Клубника черника лёд</v>
      </c>
      <c r="R1535" s="18" t="str">
        <f>IFERROR(__xludf.DUMMYFUNCTION("""COMPUTED_VALUE"""),"Малина смородина лёд")</f>
        <v>Малина смородина лёд</v>
      </c>
      <c r="S1535" s="18" t="str">
        <f>IFERROR(__xludf.DUMMYFUNCTION("""COMPUTED_VALUE"""),"Манго лёд")</f>
        <v>Манго лёд</v>
      </c>
      <c r="T1535" s="18" t="str">
        <f>IFERROR(__xludf.DUMMYFUNCTION("""COMPUTED_VALUE"""),"Малина вишня лёд")</f>
        <v>Малина вишня лёд</v>
      </c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18"/>
      <c r="AG1535" s="18"/>
      <c r="AH1535" s="18"/>
      <c r="AI1535" s="18"/>
      <c r="AJ1535" s="18"/>
      <c r="AK1535" s="18"/>
      <c r="AL1535" s="18"/>
      <c r="AM1535" s="18"/>
      <c r="AN1535" s="18"/>
      <c r="AO1535" s="18"/>
      <c r="AP1535" s="18"/>
      <c r="AQ1535" s="18"/>
      <c r="AR1535" s="18"/>
      <c r="AS1535" s="18"/>
      <c r="AT1535" s="18"/>
      <c r="AU1535" s="18"/>
      <c r="AV1535" s="18"/>
      <c r="AW1535" s="18"/>
      <c r="AX1535" s="18"/>
    </row>
    <row r="1536">
      <c r="A1536" s="18" t="str">
        <f>IFERROR(__xludf.DUMMYFUNCTION("""COMPUTED_VALUE"""),"0.4")</f>
        <v>0.4</v>
      </c>
      <c r="B1536" s="18" t="str">
        <f>IFERROR(__xludf.DUMMYFUNCTION("""COMPUTED_VALUE"""),"0.6")</f>
        <v>0.6</v>
      </c>
      <c r="C1536" s="18" t="str">
        <f>IFERROR(__xludf.DUMMYFUNCTION("""COMPUTED_VALUE"""),"0.7")</f>
        <v>0.7</v>
      </c>
      <c r="D1536" s="18" t="str">
        <f>IFERROR(__xludf.DUMMYFUNCTION("""COMPUTED_VALUE"""),"0.8")</f>
        <v>0.8</v>
      </c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</row>
    <row r="1537">
      <c r="A1537" s="18" t="str">
        <f>IFERROR(__xludf.DUMMYFUNCTION("""COMPUTED_VALUE"""),"Яблоко вишня")</f>
        <v>Яблоко вишня</v>
      </c>
      <c r="B1537" s="18" t="str">
        <f>IFERROR(__xludf.DUMMYFUNCTION("""COMPUTED_VALUE"""),"Банан дыня клубника")</f>
        <v>Банан дыня клубника</v>
      </c>
      <c r="C1537" s="18" t="str">
        <f>IFERROR(__xludf.DUMMYFUNCTION("""COMPUTED_VALUE"""),"Барбарисовый энергетик")</f>
        <v>Барбарисовый энергетик</v>
      </c>
      <c r="D1537" s="18" t="str">
        <f>IFERROR(__xludf.DUMMYFUNCTION("""COMPUTED_VALUE"""),"Черная смородина личи")</f>
        <v>Черная смородина личи</v>
      </c>
      <c r="E1537" s="18" t="str">
        <f>IFERROR(__xludf.DUMMYFUNCTION("""COMPUTED_VALUE"""),"Вишневый энергетик")</f>
        <v>Вишневый энергетик</v>
      </c>
      <c r="F1537" s="18" t="str">
        <f>IFERROR(__xludf.DUMMYFUNCTION("""COMPUTED_VALUE"""),"Цитрусовый микс")</f>
        <v>Цитрусовый микс</v>
      </c>
      <c r="G1537" s="18" t="str">
        <f>IFERROR(__xludf.DUMMYFUNCTION("""COMPUTED_VALUE"""),"Кола ягоды")</f>
        <v>Кола ягоды</v>
      </c>
      <c r="H1537" s="18" t="str">
        <f>IFERROR(__xludf.DUMMYFUNCTION("""COMPUTED_VALUE"""),"Виноград ежевика")</f>
        <v>Виноград ежевика</v>
      </c>
      <c r="I1537" s="18" t="str">
        <f>IFERROR(__xludf.DUMMYFUNCTION("""COMPUTED_VALUE"""),"Киви персик")</f>
        <v>Киви персик</v>
      </c>
      <c r="J1537" s="18" t="str">
        <f>IFERROR(__xludf.DUMMYFUNCTION("""COMPUTED_VALUE"""),"Лимонад голубика")</f>
        <v>Лимонад голубика</v>
      </c>
      <c r="K1537" s="18" t="str">
        <f>IFERROR(__xludf.DUMMYFUNCTION("""COMPUTED_VALUE"""),"Манго маракуйя")</f>
        <v>Манго маракуйя</v>
      </c>
      <c r="L1537" s="18" t="str">
        <f>IFERROR(__xludf.DUMMYFUNCTION("""COMPUTED_VALUE"""),"Маунтедью яблоко")</f>
        <v>Маунтедью яблоко</v>
      </c>
      <c r="M1537" s="18" t="str">
        <f>IFERROR(__xludf.DUMMYFUNCTION("""COMPUTED_VALUE"""),"Нектарин")</f>
        <v>Нектарин</v>
      </c>
      <c r="N1537" s="18" t="str">
        <f>IFERROR(__xludf.DUMMYFUNCTION("""COMPUTED_VALUE"""),"Малина черника")</f>
        <v>Малина черника</v>
      </c>
      <c r="O1537" s="18" t="str">
        <f>IFERROR(__xludf.DUMMYFUNCTION("""COMPUTED_VALUE"""),"Малиновый мармелад")</f>
        <v>Малиновый мармелад</v>
      </c>
      <c r="P1537" s="18" t="str">
        <f>IFERROR(__xludf.DUMMYFUNCTION("""COMPUTED_VALUE"""),"Скитлс лайм")</f>
        <v>Скитлс лайм</v>
      </c>
      <c r="Q1537" s="18" t="str">
        <f>IFERROR(__xludf.DUMMYFUNCTION("""COMPUTED_VALUE"""),"Клубника ананасовые кольца")</f>
        <v>Клубника ананасовые кольца</v>
      </c>
      <c r="R1537" s="18" t="str">
        <f>IFERROR(__xludf.DUMMYFUNCTION("""COMPUTED_VALUE"""),"Сладкая мятная жвачка")</f>
        <v>Сладкая мятная жвачка</v>
      </c>
      <c r="S1537" s="18" t="str">
        <f>IFERROR(__xludf.DUMMYFUNCTION("""COMPUTED_VALUE"""),"Арбузный слаш")</f>
        <v>Арбузный слаш</v>
      </c>
      <c r="T1537" s="18" t="str">
        <f>IFERROR(__xludf.DUMMYFUNCTION("""COMPUTED_VALUE"""),"Лесные ягоды")</f>
        <v>Лесные ягоды</v>
      </c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/>
      <c r="AM1537" s="18"/>
      <c r="AN1537" s="18"/>
      <c r="AO1537" s="18"/>
      <c r="AP1537" s="18"/>
      <c r="AQ1537" s="18"/>
      <c r="AR1537" s="18"/>
      <c r="AS1537" s="18"/>
      <c r="AT1537" s="18"/>
      <c r="AU1537" s="18"/>
      <c r="AV1537" s="18"/>
      <c r="AW1537" s="18"/>
      <c r="AX1537" s="18"/>
    </row>
    <row r="1538">
      <c r="A1538" s="18" t="str">
        <f>IFERROR(__xludf.DUMMYFUNCTION("""COMPUTED_VALUE"""),"Арбуз Малина ")</f>
        <v>Арбуз Малина </v>
      </c>
      <c r="B1538" s="18" t="str">
        <f>IFERROR(__xludf.DUMMYFUNCTION("""COMPUTED_VALUE"""),"Банан Кокос ")</f>
        <v>Банан Кокос </v>
      </c>
      <c r="C1538" s="18" t="str">
        <f>IFERROR(__xludf.DUMMYFUNCTION("""COMPUTED_VALUE"""),"Барбарисовый Энергетик ")</f>
        <v>Барбарисовый Энергетик </v>
      </c>
      <c r="D1538" s="18" t="str">
        <f>IFERROR(__xludf.DUMMYFUNCTION("""COMPUTED_VALUE"""),"Виноградный Энергетик")</f>
        <v>Виноградный Энергетик</v>
      </c>
      <c r="E1538" s="18" t="str">
        <f>IFERROR(__xludf.DUMMYFUNCTION("""COMPUTED_VALUE"""),"Гранат Клубника ")</f>
        <v>Гранат Клубника </v>
      </c>
      <c r="F1538" s="18" t="str">
        <f>IFERROR(__xludf.DUMMYFUNCTION("""COMPUTED_VALUE"""),"Гранат Смородина ")</f>
        <v>Гранат Смородина </v>
      </c>
      <c r="G1538" s="18" t="str">
        <f>IFERROR(__xludf.DUMMYFUNCTION("""COMPUTED_VALUE"""),"Грейпфрутовый Швепс ")</f>
        <v>Грейпфрутовый Швепс </v>
      </c>
      <c r="H1538" s="18" t="str">
        <f>IFERROR(__xludf.DUMMYFUNCTION("""COMPUTED_VALUE"""),"Земляника Драгонфрут ")</f>
        <v>Земляника Драгонфрут </v>
      </c>
      <c r="I1538" s="18" t="str">
        <f>IFERROR(__xludf.DUMMYFUNCTION("""COMPUTED_VALUE"""),"Киви Личи ")</f>
        <v>Киви Личи </v>
      </c>
      <c r="J1538" s="18" t="str">
        <f>IFERROR(__xludf.DUMMYFUNCTION("""COMPUTED_VALUE"""),"Киви Маракуйя Гуава ")</f>
        <v>Киви Маракуйя Гуава </v>
      </c>
      <c r="K1538" s="18" t="str">
        <f>IFERROR(__xludf.DUMMYFUNCTION("""COMPUTED_VALUE"""),"Клубника Банан ")</f>
        <v>Клубника Банан </v>
      </c>
      <c r="L1538" s="18" t="str">
        <f>IFERROR(__xludf.DUMMYFUNCTION("""COMPUTED_VALUE"""),"Клубника Вишня ")</f>
        <v>Клубника Вишня </v>
      </c>
      <c r="M1538" s="18" t="str">
        <f>IFERROR(__xludf.DUMMYFUNCTION("""COMPUTED_VALUE"""),"Клубника Земляника ")</f>
        <v>Клубника Земляника </v>
      </c>
      <c r="N1538" s="18" t="str">
        <f>IFERROR(__xludf.DUMMYFUNCTION("""COMPUTED_VALUE"""),"Клубничный Мохито ")</f>
        <v>Клубничный Мохито </v>
      </c>
      <c r="O1538" s="18" t="str">
        <f>IFERROR(__xludf.DUMMYFUNCTION("""COMPUTED_VALUE"""),"Манго Грейпфрут ")</f>
        <v>Манго Грейпфрут </v>
      </c>
      <c r="P1538" s="18" t="str">
        <f>IFERROR(__xludf.DUMMYFUNCTION("""COMPUTED_VALUE"""),"Манго Персик Личи ")</f>
        <v>Манго Персик Личи </v>
      </c>
      <c r="Q1538" s="18" t="str">
        <f>IFERROR(__xludf.DUMMYFUNCTION("""COMPUTED_VALUE"""),"Персик Бабл Гам ")</f>
        <v>Персик Бабл Гам </v>
      </c>
      <c r="R1538" s="18" t="str">
        <f>IFERROR(__xludf.DUMMYFUNCTION("""COMPUTED_VALUE"""),"Садовые Ягоды ")</f>
        <v>Садовые Ягоды </v>
      </c>
      <c r="S1538" s="18" t="str">
        <f>IFERROR(__xludf.DUMMYFUNCTION("""COMPUTED_VALUE"""),"Скитлс Лимон Лайм 2")</f>
        <v>Скитлс Лимон Лайм 2</v>
      </c>
      <c r="T1538" s="18" t="str">
        <f>IFERROR(__xludf.DUMMYFUNCTION("""COMPUTED_VALUE"""),"Смородина Мармелад 1")</f>
        <v>Смородина Мармелад 1</v>
      </c>
      <c r="U1538" s="18" t="str">
        <f>IFERROR(__xludf.DUMMYFUNCTION("""COMPUTED_VALUE"""),"Темная Вишня 1")</f>
        <v>Темная Вишня 1</v>
      </c>
      <c r="V1538" s="18" t="str">
        <f>IFERROR(__xludf.DUMMYFUNCTION("""COMPUTED_VALUE"""),"Фруктовые Пластинки 1")</f>
        <v>Фруктовые Пластинки 1</v>
      </c>
      <c r="W1538" s="18" t="str">
        <f>IFERROR(__xludf.DUMMYFUNCTION("""COMPUTED_VALUE"""),"Черника Ежевика 1")</f>
        <v>Черника Ежевика 1</v>
      </c>
      <c r="X1538" s="18" t="str">
        <f>IFERROR(__xludf.DUMMYFUNCTION("""COMPUTED_VALUE"""),"Черника Малина 1")</f>
        <v>Черника Малина 1</v>
      </c>
      <c r="Y1538" s="18" t="str">
        <f>IFERROR(__xludf.DUMMYFUNCTION("""COMPUTED_VALUE"""),"Черника Мята 2")</f>
        <v>Черника Мята 2</v>
      </c>
      <c r="Z1538" s="18" t="str">
        <f>IFERROR(__xludf.DUMMYFUNCTION("""COMPUTED_VALUE"""),"Яблоко Виноград 2")</f>
        <v>Яблоко Виноград 2</v>
      </c>
      <c r="AA1538" s="18" t="str">
        <f>IFERROR(__xludf.DUMMYFUNCTION("""COMPUTED_VALUE"""),"Яблоко Малина 4")</f>
        <v>Яблоко Малина 4</v>
      </c>
      <c r="AB1538" s="18"/>
      <c r="AC1538" s="18"/>
      <c r="AD1538" s="18"/>
      <c r="AE1538" s="18"/>
      <c r="AF1538" s="18"/>
      <c r="AG1538" s="18"/>
      <c r="AH1538" s="18"/>
      <c r="AI1538" s="18"/>
      <c r="AJ1538" s="18"/>
      <c r="AK1538" s="18"/>
      <c r="AL1538" s="18"/>
      <c r="AM1538" s="18"/>
      <c r="AN1538" s="18"/>
      <c r="AO1538" s="18"/>
      <c r="AP1538" s="18"/>
      <c r="AQ1538" s="18"/>
      <c r="AR1538" s="18"/>
      <c r="AS1538" s="18"/>
      <c r="AT1538" s="18"/>
      <c r="AU1538" s="18"/>
      <c r="AV1538" s="18"/>
      <c r="AW1538" s="18"/>
      <c r="AX1538" s="18"/>
    </row>
    <row r="1539">
      <c r="A1539" s="18" t="str">
        <f>IFERROR(__xludf.DUMMYFUNCTION("""COMPUTED_VALUE"""),"Апельсиновое драже")</f>
        <v>Апельсиновое драже</v>
      </c>
      <c r="B1539" s="18" t="str">
        <f>IFERROR(__xludf.DUMMYFUNCTION("""COMPUTED_VALUE"""),"Бабл гам")</f>
        <v>Бабл гам</v>
      </c>
      <c r="C1539" s="18" t="str">
        <f>IFERROR(__xludf.DUMMYFUNCTION("""COMPUTED_VALUE"""),"Виноградная конфета")</f>
        <v>Виноградная конфета</v>
      </c>
      <c r="D1539" s="18" t="str">
        <f>IFERROR(__xludf.DUMMYFUNCTION("""COMPUTED_VALUE"""),"Даня кокос")</f>
        <v>Даня кокос</v>
      </c>
      <c r="E1539" s="18" t="str">
        <f>IFERROR(__xludf.DUMMYFUNCTION("""COMPUTED_VALUE"""),"Земляника груша")</f>
        <v>Земляника груша</v>
      </c>
      <c r="F1539" s="18" t="str">
        <f>IFERROR(__xludf.DUMMYFUNCTION("""COMPUTED_VALUE"""),"Кислый киви")</f>
        <v>Кислый киви</v>
      </c>
      <c r="G1539" s="18" t="str">
        <f>IFERROR(__xludf.DUMMYFUNCTION("""COMPUTED_VALUE"""),"Кислый малиновый лимонад ")</f>
        <v>Кислый малиновый лимонад </v>
      </c>
      <c r="H1539" s="18" t="str">
        <f>IFERROR(__xludf.DUMMYFUNCTION("""COMPUTED_VALUE"""),"Кола сода айс")</f>
        <v>Кола сода айс</v>
      </c>
      <c r="I1539" s="18" t="str">
        <f>IFERROR(__xludf.DUMMYFUNCTION("""COMPUTED_VALUE"""),"Ледяной ананас")</f>
        <v>Ледяной ананас</v>
      </c>
      <c r="J1539" s="18" t="str">
        <f>IFERROR(__xludf.DUMMYFUNCTION("""COMPUTED_VALUE"""),"Лимонные червячки ")</f>
        <v>Лимонные червячки </v>
      </c>
      <c r="K1539" s="18" t="str">
        <f>IFERROR(__xludf.DUMMYFUNCTION("""COMPUTED_VALUE"""),"Манго апельсин")</f>
        <v>Манго апельсин</v>
      </c>
      <c r="L1539" s="18" t="str">
        <f>IFERROR(__xludf.DUMMYFUNCTION("""COMPUTED_VALUE"""),"Смородина виноград")</f>
        <v>Смородина виноград</v>
      </c>
      <c r="M1539" s="18" t="str">
        <f>IFERROR(__xludf.DUMMYFUNCTION("""COMPUTED_VALUE"""),"Яблочный холс")</f>
        <v>Яблочный холс</v>
      </c>
      <c r="N1539" s="18" t="str">
        <f>IFERROR(__xludf.DUMMYFUNCTION("""COMPUTED_VALUE"""),"Ягодный смузи")</f>
        <v>Ягодный смузи</v>
      </c>
      <c r="O1539" s="18" t="str">
        <f>IFERROR(__xludf.DUMMYFUNCTION("""COMPUTED_VALUE"""),"Ягодный энергетик")</f>
        <v>Ягодный энергетик</v>
      </c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18"/>
      <c r="AG1539" s="18"/>
      <c r="AH1539" s="18"/>
      <c r="AI1539" s="18"/>
      <c r="AJ1539" s="18"/>
      <c r="AK1539" s="18"/>
      <c r="AL1539" s="18"/>
      <c r="AM1539" s="18"/>
      <c r="AN1539" s="18"/>
      <c r="AO1539" s="18"/>
      <c r="AP1539" s="18"/>
      <c r="AQ1539" s="18"/>
      <c r="AR1539" s="18"/>
      <c r="AS1539" s="18"/>
      <c r="AT1539" s="18"/>
      <c r="AU1539" s="18"/>
      <c r="AV1539" s="18"/>
      <c r="AW1539" s="18"/>
      <c r="AX1539" s="18"/>
    </row>
    <row r="1540">
      <c r="A1540" s="18" t="str">
        <f>IFERROR(__xludf.DUMMYFUNCTION("""COMPUTED_VALUE"""),"Арбуз Малина ")</f>
        <v>Арбуз Малина </v>
      </c>
      <c r="B1540" s="18" t="str">
        <f>IFERROR(__xludf.DUMMYFUNCTION("""COMPUTED_VALUE"""),"Банан Кокос ")</f>
        <v>Банан Кокос </v>
      </c>
      <c r="C1540" s="18" t="str">
        <f>IFERROR(__xludf.DUMMYFUNCTION("""COMPUTED_VALUE"""),"Барбарисовый Энергетик ")</f>
        <v>Барбарисовый Энергетик </v>
      </c>
      <c r="D1540" s="18" t="str">
        <f>IFERROR(__xludf.DUMMYFUNCTION("""COMPUTED_VALUE"""),"Виноградный Энергетик")</f>
        <v>Виноградный Энергетик</v>
      </c>
      <c r="E1540" s="18" t="str">
        <f>IFERROR(__xludf.DUMMYFUNCTION("""COMPUTED_VALUE"""),"Гранат Клубника ")</f>
        <v>Гранат Клубника </v>
      </c>
      <c r="F1540" s="18" t="str">
        <f>IFERROR(__xludf.DUMMYFUNCTION("""COMPUTED_VALUE"""),"Гранат Смородина ")</f>
        <v>Гранат Смородина </v>
      </c>
      <c r="G1540" s="18" t="str">
        <f>IFERROR(__xludf.DUMMYFUNCTION("""COMPUTED_VALUE"""),"Грейпфрутовый Швепс ")</f>
        <v>Грейпфрутовый Швепс </v>
      </c>
      <c r="H1540" s="18" t="str">
        <f>IFERROR(__xludf.DUMMYFUNCTION("""COMPUTED_VALUE"""),"Земляника Драгонфрут ")</f>
        <v>Земляника Драгонфрут </v>
      </c>
      <c r="I1540" s="18" t="str">
        <f>IFERROR(__xludf.DUMMYFUNCTION("""COMPUTED_VALUE"""),"Киви Личи ")</f>
        <v>Киви Личи </v>
      </c>
      <c r="J1540" s="18" t="str">
        <f>IFERROR(__xludf.DUMMYFUNCTION("""COMPUTED_VALUE"""),"Киви Маракуйя Гуава ")</f>
        <v>Киви Маракуйя Гуава </v>
      </c>
      <c r="K1540" s="18" t="str">
        <f>IFERROR(__xludf.DUMMYFUNCTION("""COMPUTED_VALUE"""),"Клубника Банан ")</f>
        <v>Клубника Банан </v>
      </c>
      <c r="L1540" s="18" t="str">
        <f>IFERROR(__xludf.DUMMYFUNCTION("""COMPUTED_VALUE"""),"Клубника Вишня ")</f>
        <v>Клубника Вишня </v>
      </c>
      <c r="M1540" s="18" t="str">
        <f>IFERROR(__xludf.DUMMYFUNCTION("""COMPUTED_VALUE"""),"Клубника Земляника ")</f>
        <v>Клубника Земляника </v>
      </c>
      <c r="N1540" s="18" t="str">
        <f>IFERROR(__xludf.DUMMYFUNCTION("""COMPUTED_VALUE"""),"Клубничный Мохито ")</f>
        <v>Клубничный Мохито </v>
      </c>
      <c r="O1540" s="18" t="str">
        <f>IFERROR(__xludf.DUMMYFUNCTION("""COMPUTED_VALUE"""),"Манго Грейпфрут ")</f>
        <v>Манго Грейпфрут </v>
      </c>
      <c r="P1540" s="18" t="str">
        <f>IFERROR(__xludf.DUMMYFUNCTION("""COMPUTED_VALUE"""),"Манго Персик Личи ")</f>
        <v>Манго Персик Личи </v>
      </c>
      <c r="Q1540" s="18" t="str">
        <f>IFERROR(__xludf.DUMMYFUNCTION("""COMPUTED_VALUE"""),"Персик Бабл Гам ")</f>
        <v>Персик Бабл Гам </v>
      </c>
      <c r="R1540" s="18" t="str">
        <f>IFERROR(__xludf.DUMMYFUNCTION("""COMPUTED_VALUE"""),"Садовые Ягоды ")</f>
        <v>Садовые Ягоды </v>
      </c>
      <c r="S1540" s="18" t="str">
        <f>IFERROR(__xludf.DUMMYFUNCTION("""COMPUTED_VALUE"""),"Скитлс Лимон Лайм 2")</f>
        <v>Скитлс Лимон Лайм 2</v>
      </c>
      <c r="T1540" s="18" t="str">
        <f>IFERROR(__xludf.DUMMYFUNCTION("""COMPUTED_VALUE"""),"Смородина Мармелад 1")</f>
        <v>Смородина Мармелад 1</v>
      </c>
      <c r="U1540" s="18" t="str">
        <f>IFERROR(__xludf.DUMMYFUNCTION("""COMPUTED_VALUE"""),"Темная Вишня 1")</f>
        <v>Темная Вишня 1</v>
      </c>
      <c r="V1540" s="18" t="str">
        <f>IFERROR(__xludf.DUMMYFUNCTION("""COMPUTED_VALUE"""),"Фруктовые Пластинки 1")</f>
        <v>Фруктовые Пластинки 1</v>
      </c>
      <c r="W1540" s="18" t="str">
        <f>IFERROR(__xludf.DUMMYFUNCTION("""COMPUTED_VALUE"""),"Черника Ежевика 1")</f>
        <v>Черника Ежевика 1</v>
      </c>
      <c r="X1540" s="18" t="str">
        <f>IFERROR(__xludf.DUMMYFUNCTION("""COMPUTED_VALUE"""),"Черника Малина 1")</f>
        <v>Черника Малина 1</v>
      </c>
      <c r="Y1540" s="18" t="str">
        <f>IFERROR(__xludf.DUMMYFUNCTION("""COMPUTED_VALUE"""),"Черника Мята 2")</f>
        <v>Черника Мята 2</v>
      </c>
      <c r="Z1540" s="18" t="str">
        <f>IFERROR(__xludf.DUMMYFUNCTION("""COMPUTED_VALUE"""),"Яблоко Виноград 2")</f>
        <v>Яблоко Виноград 2</v>
      </c>
      <c r="AA1540" s="18" t="str">
        <f>IFERROR(__xludf.DUMMYFUNCTION("""COMPUTED_VALUE"""),"Яблоко Малина 4")</f>
        <v>Яблоко Малина 4</v>
      </c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</row>
    <row r="1541">
      <c r="A1541" s="18" t="str">
        <f>IFERROR(__xludf.DUMMYFUNCTION("""COMPUTED_VALUE"""),"Апельсиновое драже")</f>
        <v>Апельсиновое драже</v>
      </c>
      <c r="B1541" s="18" t="str">
        <f>IFERROR(__xludf.DUMMYFUNCTION("""COMPUTED_VALUE"""),"Бабл гам")</f>
        <v>Бабл гам</v>
      </c>
      <c r="C1541" s="18" t="str">
        <f>IFERROR(__xludf.DUMMYFUNCTION("""COMPUTED_VALUE"""),"Виноградная конфета")</f>
        <v>Виноградная конфета</v>
      </c>
      <c r="D1541" s="18" t="str">
        <f>IFERROR(__xludf.DUMMYFUNCTION("""COMPUTED_VALUE"""),"Даня кокос")</f>
        <v>Даня кокос</v>
      </c>
      <c r="E1541" s="18" t="str">
        <f>IFERROR(__xludf.DUMMYFUNCTION("""COMPUTED_VALUE"""),"Земляника груша")</f>
        <v>Земляника груша</v>
      </c>
      <c r="F1541" s="18" t="str">
        <f>IFERROR(__xludf.DUMMYFUNCTION("""COMPUTED_VALUE"""),"Кислый киви")</f>
        <v>Кислый киви</v>
      </c>
      <c r="G1541" s="18" t="str">
        <f>IFERROR(__xludf.DUMMYFUNCTION("""COMPUTED_VALUE"""),"Кислый малиновый лимонад ")</f>
        <v>Кислый малиновый лимонад </v>
      </c>
      <c r="H1541" s="18" t="str">
        <f>IFERROR(__xludf.DUMMYFUNCTION("""COMPUTED_VALUE"""),"Кола сода айс")</f>
        <v>Кола сода айс</v>
      </c>
      <c r="I1541" s="18" t="str">
        <f>IFERROR(__xludf.DUMMYFUNCTION("""COMPUTED_VALUE"""),"Ледяной ананас")</f>
        <v>Ледяной ананас</v>
      </c>
      <c r="J1541" s="18" t="str">
        <f>IFERROR(__xludf.DUMMYFUNCTION("""COMPUTED_VALUE"""),"Лимонные червячки ")</f>
        <v>Лимонные червячки </v>
      </c>
      <c r="K1541" s="18" t="str">
        <f>IFERROR(__xludf.DUMMYFUNCTION("""COMPUTED_VALUE"""),"Манго апельсин")</f>
        <v>Манго апельсин</v>
      </c>
      <c r="L1541" s="18" t="str">
        <f>IFERROR(__xludf.DUMMYFUNCTION("""COMPUTED_VALUE"""),"Смородина виноград")</f>
        <v>Смородина виноград</v>
      </c>
      <c r="M1541" s="18" t="str">
        <f>IFERROR(__xludf.DUMMYFUNCTION("""COMPUTED_VALUE"""),"Яблочный холс")</f>
        <v>Яблочный холс</v>
      </c>
      <c r="N1541" s="18" t="str">
        <f>IFERROR(__xludf.DUMMYFUNCTION("""COMPUTED_VALUE"""),"Ягодный смузи")</f>
        <v>Ягодный смузи</v>
      </c>
      <c r="O1541" s="18" t="str">
        <f>IFERROR(__xludf.DUMMYFUNCTION("""COMPUTED_VALUE"""),"Ягодный энергетик")</f>
        <v>Ягодный энергетик</v>
      </c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/>
      <c r="AM1541" s="18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</row>
    <row r="1542">
      <c r="A1542" s="18" t="str">
        <f>IFERROR(__xludf.DUMMYFUNCTION("""COMPUTED_VALUE"""),"Смородина холс")</f>
        <v>Смородина холс</v>
      </c>
      <c r="B1542" s="18" t="str">
        <f>IFERROR(__xludf.DUMMYFUNCTION("""COMPUTED_VALUE"""),"Тропические фрукты")</f>
        <v>Тропические фрукты</v>
      </c>
      <c r="C1542" s="18" t="str">
        <f>IFERROR(__xludf.DUMMYFUNCTION("""COMPUTED_VALUE"""),"Черничная конфета")</f>
        <v>Черничная конфета</v>
      </c>
      <c r="D1542" s="18" t="str">
        <f>IFERROR(__xludf.DUMMYFUNCTION("""COMPUTED_VALUE"""),"Яблоко вишня")</f>
        <v>Яблоко вишня</v>
      </c>
      <c r="E1542" s="18" t="str">
        <f>IFERROR(__xludf.DUMMYFUNCTION("""COMPUTED_VALUE"""),"Виноград мята")</f>
        <v>Виноград мята</v>
      </c>
      <c r="F1542" s="18" t="str">
        <f>IFERROR(__xludf.DUMMYFUNCTION("""COMPUTED_VALUE"""),"Виноград холс")</f>
        <v>Виноград холс</v>
      </c>
      <c r="G1542" s="18" t="str">
        <f>IFERROR(__xludf.DUMMYFUNCTION("""COMPUTED_VALUE"""),"Грейпфрутовый лимонад")</f>
        <v>Грейпфрутовый лимонад</v>
      </c>
      <c r="H1542" s="18" t="str">
        <f>IFERROR(__xludf.DUMMYFUNCTION("""COMPUTED_VALUE"""),"Дыня банан")</f>
        <v>Дыня банан</v>
      </c>
      <c r="I1542" s="18" t="str">
        <f>IFERROR(__xludf.DUMMYFUNCTION("""COMPUTED_VALUE"""),"Ежевичный лимонад")</f>
        <v>Ежевичный лимонад</v>
      </c>
      <c r="J1542" s="18" t="str">
        <f>IFERROR(__xludf.DUMMYFUNCTION("""COMPUTED_VALUE"""),"Земляничная конфета ")</f>
        <v>Земляничная конфета </v>
      </c>
      <c r="K1542" s="18" t="str">
        <f>IFERROR(__xludf.DUMMYFUNCTION("""COMPUTED_VALUE"""),"Ананас манго ")</f>
        <v>Ананас манго </v>
      </c>
      <c r="L1542" s="18" t="str">
        <f>IFERROR(__xludf.DUMMYFUNCTION("""COMPUTED_VALUE"""),"Жвачка черника мята ")</f>
        <v>Жвачка черника мята </v>
      </c>
      <c r="M1542" s="18" t="str">
        <f>IFERROR(__xludf.DUMMYFUNCTION("""COMPUTED_VALUE"""),"Зеленый манго")</f>
        <v>Зеленый манго</v>
      </c>
      <c r="N1542" s="18" t="str">
        <f>IFERROR(__xludf.DUMMYFUNCTION("""COMPUTED_VALUE"""),"Клюква брусника")</f>
        <v>Клюква брусника</v>
      </c>
      <c r="O1542" s="18" t="str">
        <f>IFERROR(__xludf.DUMMYFUNCTION("""COMPUTED_VALUE"""),"Апельсин ")</f>
        <v>Апельсин </v>
      </c>
      <c r="P1542" s="18" t="str">
        <f>IFERROR(__xludf.DUMMYFUNCTION("""COMPUTED_VALUE"""),"Кокос малина")</f>
        <v>Кокос малина</v>
      </c>
      <c r="Q1542" s="18" t="str">
        <f>IFERROR(__xludf.DUMMYFUNCTION("""COMPUTED_VALUE"""),"Лимонные черви")</f>
        <v>Лимонные черви</v>
      </c>
      <c r="R1542" s="18" t="str">
        <f>IFERROR(__xludf.DUMMYFUNCTION("""COMPUTED_VALUE"""),"Малиновый лимонад")</f>
        <v>Малиновый лимонад</v>
      </c>
      <c r="S1542" s="18" t="str">
        <f>IFERROR(__xludf.DUMMYFUNCTION("""COMPUTED_VALUE"""),"Смородина малина")</f>
        <v>Смородина малина</v>
      </c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</row>
    <row r="1543">
      <c r="A1543" s="18" t="str">
        <f>IFERROR(__xludf.DUMMYFUNCTION("""COMPUTED_VALUE"""),"Смородина холс")</f>
        <v>Смородина холс</v>
      </c>
      <c r="B1543" s="18" t="str">
        <f>IFERROR(__xludf.DUMMYFUNCTION("""COMPUTED_VALUE"""),"Тропические фрукты")</f>
        <v>Тропические фрукты</v>
      </c>
      <c r="C1543" s="18" t="str">
        <f>IFERROR(__xludf.DUMMYFUNCTION("""COMPUTED_VALUE"""),"Черничная конфета")</f>
        <v>Черничная конфета</v>
      </c>
      <c r="D1543" s="18" t="str">
        <f>IFERROR(__xludf.DUMMYFUNCTION("""COMPUTED_VALUE"""),"Яблоко вишня")</f>
        <v>Яблоко вишня</v>
      </c>
      <c r="E1543" s="18" t="str">
        <f>IFERROR(__xludf.DUMMYFUNCTION("""COMPUTED_VALUE"""),"Виноград мята")</f>
        <v>Виноград мята</v>
      </c>
      <c r="F1543" s="18" t="str">
        <f>IFERROR(__xludf.DUMMYFUNCTION("""COMPUTED_VALUE"""),"Виноград холс")</f>
        <v>Виноград холс</v>
      </c>
      <c r="G1543" s="18" t="str">
        <f>IFERROR(__xludf.DUMMYFUNCTION("""COMPUTED_VALUE"""),"Грейпфрутовый лимонад")</f>
        <v>Грейпфрутовый лимонад</v>
      </c>
      <c r="H1543" s="18" t="str">
        <f>IFERROR(__xludf.DUMMYFUNCTION("""COMPUTED_VALUE"""),"Дыня банан")</f>
        <v>Дыня банан</v>
      </c>
      <c r="I1543" s="18" t="str">
        <f>IFERROR(__xludf.DUMMYFUNCTION("""COMPUTED_VALUE"""),"Ежевичный лимонад")</f>
        <v>Ежевичный лимонад</v>
      </c>
      <c r="J1543" s="18" t="str">
        <f>IFERROR(__xludf.DUMMYFUNCTION("""COMPUTED_VALUE"""),"Земляничная конфета ")</f>
        <v>Земляничная конфета </v>
      </c>
      <c r="K1543" s="18" t="str">
        <f>IFERROR(__xludf.DUMMYFUNCTION("""COMPUTED_VALUE"""),"Ананас манго ")</f>
        <v>Ананас манго </v>
      </c>
      <c r="L1543" s="18" t="str">
        <f>IFERROR(__xludf.DUMMYFUNCTION("""COMPUTED_VALUE"""),"Жвачка черника мята ")</f>
        <v>Жвачка черника мята </v>
      </c>
      <c r="M1543" s="18" t="str">
        <f>IFERROR(__xludf.DUMMYFUNCTION("""COMPUTED_VALUE"""),"Зеленый манго")</f>
        <v>Зеленый манго</v>
      </c>
      <c r="N1543" s="18" t="str">
        <f>IFERROR(__xludf.DUMMYFUNCTION("""COMPUTED_VALUE"""),"Клюква брусника")</f>
        <v>Клюква брусника</v>
      </c>
      <c r="O1543" s="18" t="str">
        <f>IFERROR(__xludf.DUMMYFUNCTION("""COMPUTED_VALUE"""),"Апельсин ")</f>
        <v>Апельсин </v>
      </c>
      <c r="P1543" s="18" t="str">
        <f>IFERROR(__xludf.DUMMYFUNCTION("""COMPUTED_VALUE"""),"Кокос малина")</f>
        <v>Кокос малина</v>
      </c>
      <c r="Q1543" s="18" t="str">
        <f>IFERROR(__xludf.DUMMYFUNCTION("""COMPUTED_VALUE"""),"Лимонные черви")</f>
        <v>Лимонные черви</v>
      </c>
      <c r="R1543" s="18" t="str">
        <f>IFERROR(__xludf.DUMMYFUNCTION("""COMPUTED_VALUE"""),"Малиновый лимонад")</f>
        <v>Малиновый лимонад</v>
      </c>
      <c r="S1543" s="18" t="str">
        <f>IFERROR(__xludf.DUMMYFUNCTION("""COMPUTED_VALUE"""),"Смородина малина")</f>
        <v>Смородина малина</v>
      </c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</row>
    <row r="1544">
      <c r="A1544" s="18" t="str">
        <f>IFERROR(__xludf.DUMMYFUNCTION("""COMPUTED_VALUE"""),"Апельсиновое драже")</f>
        <v>Апельсиновое драже</v>
      </c>
      <c r="B1544" s="18" t="str">
        <f>IFERROR(__xludf.DUMMYFUNCTION("""COMPUTED_VALUE"""),"Бабл гам")</f>
        <v>Бабл гам</v>
      </c>
      <c r="C1544" s="18" t="str">
        <f>IFERROR(__xludf.DUMMYFUNCTION("""COMPUTED_VALUE"""),"Виноградная конфета")</f>
        <v>Виноградная конфета</v>
      </c>
      <c r="D1544" s="18" t="str">
        <f>IFERROR(__xludf.DUMMYFUNCTION("""COMPUTED_VALUE"""),"Даня кокос")</f>
        <v>Даня кокос</v>
      </c>
      <c r="E1544" s="18" t="str">
        <f>IFERROR(__xludf.DUMMYFUNCTION("""COMPUTED_VALUE"""),"Земляника груша")</f>
        <v>Земляника груша</v>
      </c>
      <c r="F1544" s="18" t="str">
        <f>IFERROR(__xludf.DUMMYFUNCTION("""COMPUTED_VALUE"""),"Кислый киви")</f>
        <v>Кислый киви</v>
      </c>
      <c r="G1544" s="18" t="str">
        <f>IFERROR(__xludf.DUMMYFUNCTION("""COMPUTED_VALUE"""),"Кислый малиновый лимонад ")</f>
        <v>Кислый малиновый лимонад </v>
      </c>
      <c r="H1544" s="18" t="str">
        <f>IFERROR(__xludf.DUMMYFUNCTION("""COMPUTED_VALUE"""),"Кола сода айс")</f>
        <v>Кола сода айс</v>
      </c>
      <c r="I1544" s="18" t="str">
        <f>IFERROR(__xludf.DUMMYFUNCTION("""COMPUTED_VALUE"""),"Ледяной ананас")</f>
        <v>Ледяной ананас</v>
      </c>
      <c r="J1544" s="18" t="str">
        <f>IFERROR(__xludf.DUMMYFUNCTION("""COMPUTED_VALUE"""),"Лимонные червячки ")</f>
        <v>Лимонные червячки </v>
      </c>
      <c r="K1544" s="18" t="str">
        <f>IFERROR(__xludf.DUMMYFUNCTION("""COMPUTED_VALUE"""),"Манго апельсин")</f>
        <v>Манго апельсин</v>
      </c>
      <c r="L1544" s="18" t="str">
        <f>IFERROR(__xludf.DUMMYFUNCTION("""COMPUTED_VALUE"""),"Смородина виноград")</f>
        <v>Смородина виноград</v>
      </c>
      <c r="M1544" s="18" t="str">
        <f>IFERROR(__xludf.DUMMYFUNCTION("""COMPUTED_VALUE"""),"Яблочный холс")</f>
        <v>Яблочный холс</v>
      </c>
      <c r="N1544" s="18" t="str">
        <f>IFERROR(__xludf.DUMMYFUNCTION("""COMPUTED_VALUE"""),"Ягодный смузи")</f>
        <v>Ягодный смузи</v>
      </c>
      <c r="O1544" s="18" t="str">
        <f>IFERROR(__xludf.DUMMYFUNCTION("""COMPUTED_VALUE"""),"Ягодный энергетик")</f>
        <v>Ягодный энергетик</v>
      </c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  <c r="AM1544" s="18"/>
      <c r="AN1544" s="18"/>
      <c r="AO1544" s="18"/>
      <c r="AP1544" s="18"/>
      <c r="AQ1544" s="18"/>
      <c r="AR1544" s="18"/>
      <c r="AS1544" s="18"/>
      <c r="AT1544" s="18"/>
      <c r="AU1544" s="18"/>
      <c r="AV1544" s="18"/>
      <c r="AW1544" s="18"/>
      <c r="AX1544" s="18"/>
    </row>
    <row r="1545">
      <c r="A1545" s="18" t="str">
        <f>IFERROR(__xludf.DUMMYFUNCTION("""COMPUTED_VALUE"""),"Арбуз Малина ")</f>
        <v>Арбуз Малина </v>
      </c>
      <c r="B1545" s="18" t="str">
        <f>IFERROR(__xludf.DUMMYFUNCTION("""COMPUTED_VALUE"""),"Банан Кокос ")</f>
        <v>Банан Кокос </v>
      </c>
      <c r="C1545" s="18" t="str">
        <f>IFERROR(__xludf.DUMMYFUNCTION("""COMPUTED_VALUE"""),"Барбарисовый Энергетик ")</f>
        <v>Барбарисовый Энергетик </v>
      </c>
      <c r="D1545" s="18" t="str">
        <f>IFERROR(__xludf.DUMMYFUNCTION("""COMPUTED_VALUE"""),"Виноградный Энергетик")</f>
        <v>Виноградный Энергетик</v>
      </c>
      <c r="E1545" s="18" t="str">
        <f>IFERROR(__xludf.DUMMYFUNCTION("""COMPUTED_VALUE"""),"Гранат Клубника ")</f>
        <v>Гранат Клубника </v>
      </c>
      <c r="F1545" s="18" t="str">
        <f>IFERROR(__xludf.DUMMYFUNCTION("""COMPUTED_VALUE"""),"Гранат Смородина ")</f>
        <v>Гранат Смородина </v>
      </c>
      <c r="G1545" s="18" t="str">
        <f>IFERROR(__xludf.DUMMYFUNCTION("""COMPUTED_VALUE"""),"Грейпфрутовый Швепс ")</f>
        <v>Грейпфрутовый Швепс </v>
      </c>
      <c r="H1545" s="18" t="str">
        <f>IFERROR(__xludf.DUMMYFUNCTION("""COMPUTED_VALUE"""),"Земляника Драгонфрут ")</f>
        <v>Земляника Драгонфрут </v>
      </c>
      <c r="I1545" s="18" t="str">
        <f>IFERROR(__xludf.DUMMYFUNCTION("""COMPUTED_VALUE"""),"Киви Личи ")</f>
        <v>Киви Личи </v>
      </c>
      <c r="J1545" s="18" t="str">
        <f>IFERROR(__xludf.DUMMYFUNCTION("""COMPUTED_VALUE"""),"Киви Маракуйя Гуава ")</f>
        <v>Киви Маракуйя Гуава </v>
      </c>
      <c r="K1545" s="18" t="str">
        <f>IFERROR(__xludf.DUMMYFUNCTION("""COMPUTED_VALUE"""),"Клубника Банан ")</f>
        <v>Клубника Банан </v>
      </c>
      <c r="L1545" s="18" t="str">
        <f>IFERROR(__xludf.DUMMYFUNCTION("""COMPUTED_VALUE"""),"Клубника Вишня ")</f>
        <v>Клубника Вишня </v>
      </c>
      <c r="M1545" s="18" t="str">
        <f>IFERROR(__xludf.DUMMYFUNCTION("""COMPUTED_VALUE"""),"Клубника Земляника ")</f>
        <v>Клубника Земляника </v>
      </c>
      <c r="N1545" s="18" t="str">
        <f>IFERROR(__xludf.DUMMYFUNCTION("""COMPUTED_VALUE"""),"Клубничный Мохито ")</f>
        <v>Клубничный Мохито </v>
      </c>
      <c r="O1545" s="18" t="str">
        <f>IFERROR(__xludf.DUMMYFUNCTION("""COMPUTED_VALUE"""),"Манго Грейпфрут ")</f>
        <v>Манго Грейпфрут </v>
      </c>
      <c r="P1545" s="18" t="str">
        <f>IFERROR(__xludf.DUMMYFUNCTION("""COMPUTED_VALUE"""),"Манго Персик Личи ")</f>
        <v>Манго Персик Личи </v>
      </c>
      <c r="Q1545" s="18" t="str">
        <f>IFERROR(__xludf.DUMMYFUNCTION("""COMPUTED_VALUE"""),"Персик Бабл Гам ")</f>
        <v>Персик Бабл Гам </v>
      </c>
      <c r="R1545" s="18" t="str">
        <f>IFERROR(__xludf.DUMMYFUNCTION("""COMPUTED_VALUE"""),"Садовые Ягоды ")</f>
        <v>Садовые Ягоды </v>
      </c>
      <c r="S1545" s="18" t="str">
        <f>IFERROR(__xludf.DUMMYFUNCTION("""COMPUTED_VALUE"""),"Скитлс Лимон Лайм 2")</f>
        <v>Скитлс Лимон Лайм 2</v>
      </c>
      <c r="T1545" s="18" t="str">
        <f>IFERROR(__xludf.DUMMYFUNCTION("""COMPUTED_VALUE"""),"Смородина Мармелад 1")</f>
        <v>Смородина Мармелад 1</v>
      </c>
      <c r="U1545" s="18" t="str">
        <f>IFERROR(__xludf.DUMMYFUNCTION("""COMPUTED_VALUE"""),"Темная Вишня 1")</f>
        <v>Темная Вишня 1</v>
      </c>
      <c r="V1545" s="18" t="str">
        <f>IFERROR(__xludf.DUMMYFUNCTION("""COMPUTED_VALUE"""),"Фруктовые Пластинки 1")</f>
        <v>Фруктовые Пластинки 1</v>
      </c>
      <c r="W1545" s="18" t="str">
        <f>IFERROR(__xludf.DUMMYFUNCTION("""COMPUTED_VALUE"""),"Черника Ежевика 1")</f>
        <v>Черника Ежевика 1</v>
      </c>
      <c r="X1545" s="18" t="str">
        <f>IFERROR(__xludf.DUMMYFUNCTION("""COMPUTED_VALUE"""),"Черника Малина 1")</f>
        <v>Черника Малина 1</v>
      </c>
      <c r="Y1545" s="18" t="str">
        <f>IFERROR(__xludf.DUMMYFUNCTION("""COMPUTED_VALUE"""),"Черника Мята 2")</f>
        <v>Черника Мята 2</v>
      </c>
      <c r="Z1545" s="18" t="str">
        <f>IFERROR(__xludf.DUMMYFUNCTION("""COMPUTED_VALUE"""),"Яблоко Виноград 2")</f>
        <v>Яблоко Виноград 2</v>
      </c>
      <c r="AA1545" s="18" t="str">
        <f>IFERROR(__xludf.DUMMYFUNCTION("""COMPUTED_VALUE"""),"Яблоко Малина 4")</f>
        <v>Яблоко Малина 4</v>
      </c>
      <c r="AB1545" s="18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/>
      <c r="AM1545" s="18"/>
      <c r="AN1545" s="18"/>
      <c r="AO1545" s="18"/>
      <c r="AP1545" s="18"/>
      <c r="AQ1545" s="18"/>
      <c r="AR1545" s="18"/>
      <c r="AS1545" s="18"/>
      <c r="AT1545" s="18"/>
      <c r="AU1545" s="18"/>
      <c r="AV1545" s="18"/>
      <c r="AW1545" s="18"/>
      <c r="AX1545" s="18"/>
    </row>
    <row r="1546">
      <c r="A1546" s="18" t="str">
        <f>IFERROR(__xludf.DUMMYFUNCTION("""COMPUTED_VALUE"""),"Арбуз Малина ")</f>
        <v>Арбуз Малина </v>
      </c>
      <c r="B1546" s="18" t="str">
        <f>IFERROR(__xludf.DUMMYFUNCTION("""COMPUTED_VALUE"""),"Банан Кокос ")</f>
        <v>Банан Кокос </v>
      </c>
      <c r="C1546" s="18" t="str">
        <f>IFERROR(__xludf.DUMMYFUNCTION("""COMPUTED_VALUE"""),"Барбарисовый Энергетик ")</f>
        <v>Барбарисовый Энергетик </v>
      </c>
      <c r="D1546" s="18" t="str">
        <f>IFERROR(__xludf.DUMMYFUNCTION("""COMPUTED_VALUE"""),"Виноградный Энергетик")</f>
        <v>Виноградный Энергетик</v>
      </c>
      <c r="E1546" s="18" t="str">
        <f>IFERROR(__xludf.DUMMYFUNCTION("""COMPUTED_VALUE"""),"Гранат Клубника ")</f>
        <v>Гранат Клубника </v>
      </c>
      <c r="F1546" s="18" t="str">
        <f>IFERROR(__xludf.DUMMYFUNCTION("""COMPUTED_VALUE"""),"Гранат Смородина ")</f>
        <v>Гранат Смородина </v>
      </c>
      <c r="G1546" s="18" t="str">
        <f>IFERROR(__xludf.DUMMYFUNCTION("""COMPUTED_VALUE"""),"Грейпфрутовый Швепс ")</f>
        <v>Грейпфрутовый Швепс </v>
      </c>
      <c r="H1546" s="18" t="str">
        <f>IFERROR(__xludf.DUMMYFUNCTION("""COMPUTED_VALUE"""),"Земляника Драгонфрут ")</f>
        <v>Земляника Драгонфрут </v>
      </c>
      <c r="I1546" s="18" t="str">
        <f>IFERROR(__xludf.DUMMYFUNCTION("""COMPUTED_VALUE"""),"Киви Личи ")</f>
        <v>Киви Личи </v>
      </c>
      <c r="J1546" s="18" t="str">
        <f>IFERROR(__xludf.DUMMYFUNCTION("""COMPUTED_VALUE"""),"Киви Маракуйя Гуава ")</f>
        <v>Киви Маракуйя Гуава </v>
      </c>
      <c r="K1546" s="18" t="str">
        <f>IFERROR(__xludf.DUMMYFUNCTION("""COMPUTED_VALUE"""),"Клубника Банан ")</f>
        <v>Клубника Банан </v>
      </c>
      <c r="L1546" s="18" t="str">
        <f>IFERROR(__xludf.DUMMYFUNCTION("""COMPUTED_VALUE"""),"Клубника Вишня ")</f>
        <v>Клубника Вишня </v>
      </c>
      <c r="M1546" s="18" t="str">
        <f>IFERROR(__xludf.DUMMYFUNCTION("""COMPUTED_VALUE"""),"Клубника Земляника ")</f>
        <v>Клубника Земляника </v>
      </c>
      <c r="N1546" s="18" t="str">
        <f>IFERROR(__xludf.DUMMYFUNCTION("""COMPUTED_VALUE"""),"Клубничный Мохито ")</f>
        <v>Клубничный Мохито </v>
      </c>
      <c r="O1546" s="18" t="str">
        <f>IFERROR(__xludf.DUMMYFUNCTION("""COMPUTED_VALUE"""),"Манго Грейпфрут ")</f>
        <v>Манго Грейпфрут </v>
      </c>
      <c r="P1546" s="18" t="str">
        <f>IFERROR(__xludf.DUMMYFUNCTION("""COMPUTED_VALUE"""),"Манго Персик Личи ")</f>
        <v>Манго Персик Личи </v>
      </c>
      <c r="Q1546" s="18" t="str">
        <f>IFERROR(__xludf.DUMMYFUNCTION("""COMPUTED_VALUE"""),"Персик Бабл Гам ")</f>
        <v>Персик Бабл Гам </v>
      </c>
      <c r="R1546" s="18" t="str">
        <f>IFERROR(__xludf.DUMMYFUNCTION("""COMPUTED_VALUE"""),"Садовые Ягоды ")</f>
        <v>Садовые Ягоды </v>
      </c>
      <c r="S1546" s="18" t="str">
        <f>IFERROR(__xludf.DUMMYFUNCTION("""COMPUTED_VALUE"""),"Скитлс Лимон Лайм 2")</f>
        <v>Скитлс Лимон Лайм 2</v>
      </c>
      <c r="T1546" s="18" t="str">
        <f>IFERROR(__xludf.DUMMYFUNCTION("""COMPUTED_VALUE"""),"Смородина Мармелад 1")</f>
        <v>Смородина Мармелад 1</v>
      </c>
      <c r="U1546" s="18" t="str">
        <f>IFERROR(__xludf.DUMMYFUNCTION("""COMPUTED_VALUE"""),"Темная Вишня 1")</f>
        <v>Темная Вишня 1</v>
      </c>
      <c r="V1546" s="18" t="str">
        <f>IFERROR(__xludf.DUMMYFUNCTION("""COMPUTED_VALUE"""),"Фруктовые Пластинки 1")</f>
        <v>Фруктовые Пластинки 1</v>
      </c>
      <c r="W1546" s="18" t="str">
        <f>IFERROR(__xludf.DUMMYFUNCTION("""COMPUTED_VALUE"""),"Черника Ежевика 1")</f>
        <v>Черника Ежевика 1</v>
      </c>
      <c r="X1546" s="18" t="str">
        <f>IFERROR(__xludf.DUMMYFUNCTION("""COMPUTED_VALUE"""),"Черника Малина 1")</f>
        <v>Черника Малина 1</v>
      </c>
      <c r="Y1546" s="18" t="str">
        <f>IFERROR(__xludf.DUMMYFUNCTION("""COMPUTED_VALUE"""),"Черника Мята 2")</f>
        <v>Черника Мята 2</v>
      </c>
      <c r="Z1546" s="18" t="str">
        <f>IFERROR(__xludf.DUMMYFUNCTION("""COMPUTED_VALUE"""),"Яблоко Виноград 2")</f>
        <v>Яблоко Виноград 2</v>
      </c>
      <c r="AA1546" s="18" t="str">
        <f>IFERROR(__xludf.DUMMYFUNCTION("""COMPUTED_VALUE"""),"Яблоко Малина 4")</f>
        <v>Яблоко Малина 4</v>
      </c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</row>
    <row r="1547">
      <c r="A1547" s="18" t="str">
        <f>IFERROR(__xludf.DUMMYFUNCTION("""COMPUTED_VALUE"""),"Арбуз Малина ")</f>
        <v>Арбуз Малина </v>
      </c>
      <c r="B1547" s="18" t="str">
        <f>IFERROR(__xludf.DUMMYFUNCTION("""COMPUTED_VALUE"""),"Банан Кокос ")</f>
        <v>Банан Кокос </v>
      </c>
      <c r="C1547" s="18" t="str">
        <f>IFERROR(__xludf.DUMMYFUNCTION("""COMPUTED_VALUE"""),"Барбарисовый Энергетик ")</f>
        <v>Барбарисовый Энергетик </v>
      </c>
      <c r="D1547" s="18" t="str">
        <f>IFERROR(__xludf.DUMMYFUNCTION("""COMPUTED_VALUE"""),"Виноградный Энергетик")</f>
        <v>Виноградный Энергетик</v>
      </c>
      <c r="E1547" s="18" t="str">
        <f>IFERROR(__xludf.DUMMYFUNCTION("""COMPUTED_VALUE"""),"Гранат Клубника ")</f>
        <v>Гранат Клубника </v>
      </c>
      <c r="F1547" s="18" t="str">
        <f>IFERROR(__xludf.DUMMYFUNCTION("""COMPUTED_VALUE"""),"Гранат Смородина ")</f>
        <v>Гранат Смородина </v>
      </c>
      <c r="G1547" s="18" t="str">
        <f>IFERROR(__xludf.DUMMYFUNCTION("""COMPUTED_VALUE"""),"Грейпфрутовый Швепс ")</f>
        <v>Грейпфрутовый Швепс </v>
      </c>
      <c r="H1547" s="18" t="str">
        <f>IFERROR(__xludf.DUMMYFUNCTION("""COMPUTED_VALUE"""),"Земляника Драгонфрут ")</f>
        <v>Земляника Драгонфрут </v>
      </c>
      <c r="I1547" s="18" t="str">
        <f>IFERROR(__xludf.DUMMYFUNCTION("""COMPUTED_VALUE"""),"Киви Личи ")</f>
        <v>Киви Личи </v>
      </c>
      <c r="J1547" s="18" t="str">
        <f>IFERROR(__xludf.DUMMYFUNCTION("""COMPUTED_VALUE"""),"Киви Маракуйя Гуава ")</f>
        <v>Киви Маракуйя Гуава </v>
      </c>
      <c r="K1547" s="18" t="str">
        <f>IFERROR(__xludf.DUMMYFUNCTION("""COMPUTED_VALUE"""),"Клубника Банан ")</f>
        <v>Клубника Банан </v>
      </c>
      <c r="L1547" s="18" t="str">
        <f>IFERROR(__xludf.DUMMYFUNCTION("""COMPUTED_VALUE"""),"Клубника Вишня ")</f>
        <v>Клубника Вишня </v>
      </c>
      <c r="M1547" s="18" t="str">
        <f>IFERROR(__xludf.DUMMYFUNCTION("""COMPUTED_VALUE"""),"Клубника Земляника ")</f>
        <v>Клубника Земляника </v>
      </c>
      <c r="N1547" s="18" t="str">
        <f>IFERROR(__xludf.DUMMYFUNCTION("""COMPUTED_VALUE"""),"Клубничный Мохито ")</f>
        <v>Клубничный Мохито </v>
      </c>
      <c r="O1547" s="18" t="str">
        <f>IFERROR(__xludf.DUMMYFUNCTION("""COMPUTED_VALUE"""),"Манго Грейпфрут ")</f>
        <v>Манго Грейпфрут </v>
      </c>
      <c r="P1547" s="18" t="str">
        <f>IFERROR(__xludf.DUMMYFUNCTION("""COMPUTED_VALUE"""),"Манго Персик Личи ")</f>
        <v>Манго Персик Личи </v>
      </c>
      <c r="Q1547" s="18" t="str">
        <f>IFERROR(__xludf.DUMMYFUNCTION("""COMPUTED_VALUE"""),"Персик Бабл Гам ")</f>
        <v>Персик Бабл Гам </v>
      </c>
      <c r="R1547" s="18" t="str">
        <f>IFERROR(__xludf.DUMMYFUNCTION("""COMPUTED_VALUE"""),"Садовые Ягоды ")</f>
        <v>Садовые Ягоды </v>
      </c>
      <c r="S1547" s="18" t="str">
        <f>IFERROR(__xludf.DUMMYFUNCTION("""COMPUTED_VALUE"""),"Скитлс Лимон Лайм 2")</f>
        <v>Скитлс Лимон Лайм 2</v>
      </c>
      <c r="T1547" s="18" t="str">
        <f>IFERROR(__xludf.DUMMYFUNCTION("""COMPUTED_VALUE"""),"Смородина Мармелад 1")</f>
        <v>Смородина Мармелад 1</v>
      </c>
      <c r="U1547" s="18" t="str">
        <f>IFERROR(__xludf.DUMMYFUNCTION("""COMPUTED_VALUE"""),"Темная Вишня 1")</f>
        <v>Темная Вишня 1</v>
      </c>
      <c r="V1547" s="18" t="str">
        <f>IFERROR(__xludf.DUMMYFUNCTION("""COMPUTED_VALUE"""),"Фруктовые Пластинки 1")</f>
        <v>Фруктовые Пластинки 1</v>
      </c>
      <c r="W1547" s="18" t="str">
        <f>IFERROR(__xludf.DUMMYFUNCTION("""COMPUTED_VALUE"""),"Черника Ежевика 1")</f>
        <v>Черника Ежевика 1</v>
      </c>
      <c r="X1547" s="18" t="str">
        <f>IFERROR(__xludf.DUMMYFUNCTION("""COMPUTED_VALUE"""),"Черника Малина 1")</f>
        <v>Черника Малина 1</v>
      </c>
      <c r="Y1547" s="18" t="str">
        <f>IFERROR(__xludf.DUMMYFUNCTION("""COMPUTED_VALUE"""),"Черника Мята 2")</f>
        <v>Черника Мята 2</v>
      </c>
      <c r="Z1547" s="18" t="str">
        <f>IFERROR(__xludf.DUMMYFUNCTION("""COMPUTED_VALUE"""),"Яблоко Виноград 2")</f>
        <v>Яблоко Виноград 2</v>
      </c>
      <c r="AA1547" s="18" t="str">
        <f>IFERROR(__xludf.DUMMYFUNCTION("""COMPUTED_VALUE"""),"Яблоко Малина 4")</f>
        <v>Яблоко Малина 4</v>
      </c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</row>
    <row r="1548">
      <c r="A1548" s="18" t="str">
        <f>IFERROR(__xludf.DUMMYFUNCTION("""COMPUTED_VALUE"""),"Маракуйя с тропическими нотками")</f>
        <v>Маракуйя с тропическими нотками</v>
      </c>
      <c r="B1548" s="18" t="str">
        <f>IFERROR(__xludf.DUMMYFUNCTION("""COMPUTED_VALUE"""),"Арбузный милкшейк")</f>
        <v>Арбузный милкшейк</v>
      </c>
      <c r="C1548" s="18" t="str">
        <f>IFERROR(__xludf.DUMMYFUNCTION("""COMPUTED_VALUE"""),"Конфеты со вкусом винограда")</f>
        <v>Конфеты со вкусом винограда</v>
      </c>
      <c r="D1548" s="18" t="str">
        <f>IFERROR(__xludf.DUMMYFUNCTION("""COMPUTED_VALUE"""),"Манго с апельсином и послевкусием гуавы")</f>
        <v>Манго с апельсином и послевкусием гуавы</v>
      </c>
      <c r="E1548" s="18" t="str">
        <f>IFERROR(__xludf.DUMMYFUNCTION("""COMPUTED_VALUE"""),"Холодное сочетание мяты и конфет холс")</f>
        <v>Холодное сочетание мяты и конфет холс</v>
      </c>
      <c r="F1548" s="18" t="str">
        <f>IFERROR(__xludf.DUMMYFUNCTION("""COMPUTED_VALUE"""),"Яблочные мармеладные червячки")</f>
        <v>Яблочные мармеладные червячки</v>
      </c>
      <c r="G154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548" s="18" t="str">
        <f>IFERROR(__xludf.DUMMYFUNCTION("""COMPUTED_VALUE"""),"Лимон лайм")</f>
        <v>Лимон лайм</v>
      </c>
      <c r="I1548" s="18" t="str">
        <f>IFERROR(__xludf.DUMMYFUNCTION("""COMPUTED_VALUE"""),"Классика энергетика с кислой малиной")</f>
        <v>Классика энергетика с кислой малиной</v>
      </c>
      <c r="J1548" s="18" t="str">
        <f>IFERROR(__xludf.DUMMYFUNCTION("""COMPUTED_VALUE"""),"Зеленое манго и смородина")</f>
        <v>Зеленое манго и смородина</v>
      </c>
      <c r="K1548" s="18" t="str">
        <f>IFERROR(__xludf.DUMMYFUNCTION("""COMPUTED_VALUE"""),"Дуэт лемонграсса и сладкой малины")</f>
        <v>Дуэт лемонграсса и сладкой малины</v>
      </c>
      <c r="L1548" s="18" t="str">
        <f>IFERROR(__xludf.DUMMYFUNCTION("""COMPUTED_VALUE"""),"Сладкий мармелад из черной смородины")</f>
        <v>Сладкий мармелад из черной смородины</v>
      </c>
      <c r="M1548" s="18" t="str">
        <f>IFERROR(__xludf.DUMMYFUNCTION("""COMPUTED_VALUE"""),"Вишня кола")</f>
        <v>Вишня кола</v>
      </c>
      <c r="N1548" s="18" t="str">
        <f>IFERROR(__xludf.DUMMYFUNCTION("""COMPUTED_VALUE"""),"Малина с кокосом")</f>
        <v>Малина с кокосом</v>
      </c>
      <c r="O1548" s="18" t="str">
        <f>IFERROR(__xludf.DUMMYFUNCTION("""COMPUTED_VALUE"""),"Сладкие конфеты СКИТЛЗ и смородина")</f>
        <v>Сладкие конфеты СКИТЛЗ и смородина</v>
      </c>
      <c r="P1548" s="18" t="str">
        <f>IFERROR(__xludf.DUMMYFUNCTION("""COMPUTED_VALUE"""),"Ежевичный лимонад")</f>
        <v>Ежевичный лимонад</v>
      </c>
      <c r="Q1548" s="18" t="str">
        <f>IFERROR(__xludf.DUMMYFUNCTION("""COMPUTED_VALUE"""),"Дыня кокос")</f>
        <v>Дыня кокос</v>
      </c>
      <c r="R1548" s="18" t="str">
        <f>IFERROR(__xludf.DUMMYFUNCTION("""COMPUTED_VALUE"""),"Земляничный бабл гам")</f>
        <v>Земляничный бабл гам</v>
      </c>
      <c r="S1548" s="18" t="str">
        <f>IFERROR(__xludf.DUMMYFUNCTION("""COMPUTED_VALUE"""),"Лимонные леденцы")</f>
        <v>Лимонные леденцы</v>
      </c>
      <c r="T1548" s="18" t="str">
        <f>IFERROR(__xludf.DUMMYFUNCTION("""COMPUTED_VALUE"""),"Экзотический фрукты")</f>
        <v>Экзотический фрукты</v>
      </c>
      <c r="U1548" s="18" t="str">
        <f>IFERROR(__xludf.DUMMYFUNCTION("""COMPUTED_VALUE"""),"Личи виноград мята")</f>
        <v>Личи виноград мята</v>
      </c>
      <c r="V1548" s="18" t="str">
        <f>IFERROR(__xludf.DUMMYFUNCTION("""COMPUTED_VALUE"""),"Черника малина мята")</f>
        <v>Черника малина мята</v>
      </c>
      <c r="W1548" s="18" t="str">
        <f>IFERROR(__xludf.DUMMYFUNCTION("""COMPUTED_VALUE"""),"Абрикосовый йогурт")</f>
        <v>Абрикосовый йогурт</v>
      </c>
      <c r="X1548" s="18" t="str">
        <f>IFERROR(__xludf.DUMMYFUNCTION("""COMPUTED_VALUE"""),"Арбуз лед")</f>
        <v>Арбуз лед</v>
      </c>
      <c r="Y1548" s="18" t="str">
        <f>IFERROR(__xludf.DUMMYFUNCTION("""COMPUTED_VALUE"""),"Банан клубника лед")</f>
        <v>Банан клубника лед</v>
      </c>
      <c r="Z1548" s="18" t="str">
        <f>IFERROR(__xludf.DUMMYFUNCTION("""COMPUTED_VALUE"""),"Арбузное мороженное")</f>
        <v>Арбузное мороженное</v>
      </c>
      <c r="AA1548" s="18" t="str">
        <f>IFERROR(__xludf.DUMMYFUNCTION("""COMPUTED_VALUE"""),"Клубника малина жвачка")</f>
        <v>Клубника малина жвачка</v>
      </c>
      <c r="AB1548" s="18" t="str">
        <f>IFERROR(__xludf.DUMMYFUNCTION("""COMPUTED_VALUE"""),"Клубничное мороженное")</f>
        <v>Клубничное мороженное</v>
      </c>
      <c r="AC1548" s="18" t="str">
        <f>IFERROR(__xludf.DUMMYFUNCTION("""COMPUTED_VALUE"""),"Кола сода лед")</f>
        <v>Кола сода лед</v>
      </c>
      <c r="AD1548" s="18" t="str">
        <f>IFERROR(__xludf.DUMMYFUNCTION("""COMPUTED_VALUE"""),"Банановый милкшейк")</f>
        <v>Банановый милкшейк</v>
      </c>
      <c r="AE1548" s="18" t="str">
        <f>IFERROR(__xludf.DUMMYFUNCTION("""COMPUTED_VALUE"""),"Микс ягод лед")</f>
        <v>Микс ягод лед</v>
      </c>
      <c r="AF1548" s="18" t="str">
        <f>IFERROR(__xludf.DUMMYFUNCTION("""COMPUTED_VALUE"""),"Брусничный морс")</f>
        <v>Брусничный морс</v>
      </c>
      <c r="AG1548" s="18" t="str">
        <f>IFERROR(__xludf.DUMMYFUNCTION("""COMPUTED_VALUE"""),"Яблочный лимонад")</f>
        <v>Яблочный лимонад</v>
      </c>
      <c r="AH1548" s="18" t="str">
        <f>IFERROR(__xludf.DUMMYFUNCTION("""COMPUTED_VALUE"""),"Лесные ягоды")</f>
        <v>Лесные ягоды</v>
      </c>
      <c r="AI1548" s="18" t="str">
        <f>IFERROR(__xludf.DUMMYFUNCTION("""COMPUTED_VALUE"""),"Смородиновый лимонад")</f>
        <v>Смородиновый лимонад</v>
      </c>
      <c r="AJ1548" s="18" t="str">
        <f>IFERROR(__xludf.DUMMYFUNCTION("""COMPUTED_VALUE"""),"Вишня лайм лед")</f>
        <v>Вишня лайм лед</v>
      </c>
      <c r="AK1548" s="18" t="str">
        <f>IFERROR(__xludf.DUMMYFUNCTION("""COMPUTED_VALUE"""),"Лист виноград мята энергетик")</f>
        <v>Лист виноград мята энергетик</v>
      </c>
      <c r="AL1548" s="18" t="str">
        <f>IFERROR(__xludf.DUMMYFUNCTION("""COMPUTED_VALUE"""),"Двойное яблоко лед")</f>
        <v>Двойное яблоко лед</v>
      </c>
      <c r="AM1548" s="18" t="str">
        <f>IFERROR(__xludf.DUMMYFUNCTION("""COMPUTED_VALUE"""),"Смородиновый холс")</f>
        <v>Смородиновый холс</v>
      </c>
      <c r="AN1548" s="18" t="str">
        <f>IFERROR(__xludf.DUMMYFUNCTION("""COMPUTED_VALUE"""),"Клубничное шампанское")</f>
        <v>Клубничное шампанское</v>
      </c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</row>
    <row r="1549">
      <c r="A1549" s="18" t="str">
        <f>IFERROR(__xludf.DUMMYFUNCTION("""COMPUTED_VALUE"""),"Ягодный микс")</f>
        <v>Ягодный микс</v>
      </c>
      <c r="B1549" s="18" t="str">
        <f>IFERROR(__xludf.DUMMYFUNCTION("""COMPUTED_VALUE"""),"Энергетик малина")</f>
        <v>Энергетик малина</v>
      </c>
      <c r="C1549" s="18" t="str">
        <f>IFERROR(__xludf.DUMMYFUNCTION("""COMPUTED_VALUE"""),"Клубника арбуз")</f>
        <v>Клубника арбуз</v>
      </c>
      <c r="D1549" s="18" t="str">
        <f>IFERROR(__xludf.DUMMYFUNCTION("""COMPUTED_VALUE"""),"Ежевика малина")</f>
        <v>Ежевика малина</v>
      </c>
      <c r="E1549" s="18" t="str">
        <f>IFERROR(__xludf.DUMMYFUNCTION("""COMPUTED_VALUE"""),"Голубая малина виноград")</f>
        <v>Голубая малина виноград</v>
      </c>
      <c r="F1549" s="18" t="str">
        <f>IFERROR(__xludf.DUMMYFUNCTION("""COMPUTED_VALUE"""),"Вишня яблоко")</f>
        <v>Вишня яблоко</v>
      </c>
      <c r="G1549" s="18" t="str">
        <f>IFERROR(__xludf.DUMMYFUNCTION("""COMPUTED_VALUE"""),"Виноград лёд")</f>
        <v>Виноград лёд</v>
      </c>
      <c r="H1549" s="18" t="str">
        <f>IFERROR(__xludf.DUMMYFUNCTION("""COMPUTED_VALUE"""),"Бабл гам")</f>
        <v>Бабл гам</v>
      </c>
      <c r="I1549" s="18" t="str">
        <f>IFERROR(__xludf.DUMMYFUNCTION("""COMPUTED_VALUE"""),"Энергетик лайм")</f>
        <v>Энергетик лайм</v>
      </c>
      <c r="J1549" s="18" t="str">
        <f>IFERROR(__xludf.DUMMYFUNCTION("""COMPUTED_VALUE"""),"Черника смородина айс")</f>
        <v>Черника смородина айс</v>
      </c>
      <c r="K1549" s="18" t="str">
        <f>IFERROR(__xludf.DUMMYFUNCTION("""COMPUTED_VALUE"""),"Мохито клубничный лёд")</f>
        <v>Мохито клубничный лёд</v>
      </c>
      <c r="L1549" s="18" t="str">
        <f>IFERROR(__xludf.DUMMYFUNCTION("""COMPUTED_VALUE"""),"Черная вишня лёд")</f>
        <v>Черная вишня лёд</v>
      </c>
      <c r="M1549" s="18" t="str">
        <f>IFERROR(__xludf.DUMMYFUNCTION("""COMPUTED_VALUE"""),"Ананас кокос лёд")</f>
        <v>Ананас кокос лёд</v>
      </c>
      <c r="N1549" s="18" t="str">
        <f>IFERROR(__xludf.DUMMYFUNCTION("""COMPUTED_VALUE"""),"Киви лёд")</f>
        <v>Киви лёд</v>
      </c>
      <c r="O1549" s="18" t="str">
        <f>IFERROR(__xludf.DUMMYFUNCTION("""COMPUTED_VALUE"""),"Кислая клюква лёд")</f>
        <v>Кислая клюква лёд</v>
      </c>
      <c r="P1549" s="18" t="str">
        <f>IFERROR(__xludf.DUMMYFUNCTION("""COMPUTED_VALUE"""),"Кислый скитлс лёд")</f>
        <v>Кислый скитлс лёд</v>
      </c>
      <c r="Q1549" s="18" t="str">
        <f>IFERROR(__xludf.DUMMYFUNCTION("""COMPUTED_VALUE"""),"Клубника черника лёд")</f>
        <v>Клубника черника лёд</v>
      </c>
      <c r="R1549" s="18" t="str">
        <f>IFERROR(__xludf.DUMMYFUNCTION("""COMPUTED_VALUE"""),"Малина смородина лёд")</f>
        <v>Малина смородина лёд</v>
      </c>
      <c r="S1549" s="18" t="str">
        <f>IFERROR(__xludf.DUMMYFUNCTION("""COMPUTED_VALUE"""),"Манго лёд")</f>
        <v>Манго лёд</v>
      </c>
      <c r="T1549" s="18" t="str">
        <f>IFERROR(__xludf.DUMMYFUNCTION("""COMPUTED_VALUE"""),"Малина вишня лёд")</f>
        <v>Малина вишня лёд</v>
      </c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/>
      <c r="AM1549" s="18"/>
      <c r="AN1549" s="18"/>
      <c r="AO1549" s="18"/>
      <c r="AP1549" s="18"/>
      <c r="AQ1549" s="18"/>
      <c r="AR1549" s="18"/>
      <c r="AS1549" s="18"/>
      <c r="AT1549" s="18"/>
      <c r="AU1549" s="18"/>
      <c r="AV1549" s="18"/>
      <c r="AW1549" s="18"/>
      <c r="AX1549" s="18"/>
    </row>
    <row r="1550">
      <c r="A1550" s="18" t="str">
        <f>IFERROR(__xludf.DUMMYFUNCTION("""COMPUTED_VALUE"""),"0.2")</f>
        <v>0.2</v>
      </c>
      <c r="B1550" s="18" t="str">
        <f>IFERROR(__xludf.DUMMYFUNCTION("""COMPUTED_VALUE"""),"0.3")</f>
        <v>0.3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/>
      <c r="AM1550" s="18"/>
      <c r="AN1550" s="18"/>
      <c r="AO1550" s="18"/>
      <c r="AP1550" s="18"/>
      <c r="AQ1550" s="18"/>
      <c r="AR1550" s="18"/>
      <c r="AS1550" s="18"/>
      <c r="AT1550" s="18"/>
      <c r="AU1550" s="18"/>
      <c r="AV1550" s="18"/>
      <c r="AW1550" s="18"/>
      <c r="AX1550" s="18"/>
    </row>
    <row r="1551">
      <c r="A1551" s="18" t="str">
        <f>IFERROR(__xludf.DUMMYFUNCTION("""COMPUTED_VALUE"""),"Смородина холс")</f>
        <v>Смородина холс</v>
      </c>
      <c r="B1551" s="18" t="str">
        <f>IFERROR(__xludf.DUMMYFUNCTION("""COMPUTED_VALUE"""),"Тропические фрукты")</f>
        <v>Тропические фрукты</v>
      </c>
      <c r="C1551" s="18" t="str">
        <f>IFERROR(__xludf.DUMMYFUNCTION("""COMPUTED_VALUE"""),"Черничная конфета")</f>
        <v>Черничная конфета</v>
      </c>
      <c r="D1551" s="18" t="str">
        <f>IFERROR(__xludf.DUMMYFUNCTION("""COMPUTED_VALUE"""),"Яблоко вишня")</f>
        <v>Яблоко вишня</v>
      </c>
      <c r="E1551" s="18" t="str">
        <f>IFERROR(__xludf.DUMMYFUNCTION("""COMPUTED_VALUE"""),"Виноград мята")</f>
        <v>Виноград мята</v>
      </c>
      <c r="F1551" s="18" t="str">
        <f>IFERROR(__xludf.DUMMYFUNCTION("""COMPUTED_VALUE"""),"Виноград холс")</f>
        <v>Виноград холс</v>
      </c>
      <c r="G1551" s="18" t="str">
        <f>IFERROR(__xludf.DUMMYFUNCTION("""COMPUTED_VALUE"""),"Грейпфрутовый лимонад")</f>
        <v>Грейпфрутовый лимонад</v>
      </c>
      <c r="H1551" s="18" t="str">
        <f>IFERROR(__xludf.DUMMYFUNCTION("""COMPUTED_VALUE"""),"Дыня банан")</f>
        <v>Дыня банан</v>
      </c>
      <c r="I1551" s="18" t="str">
        <f>IFERROR(__xludf.DUMMYFUNCTION("""COMPUTED_VALUE"""),"Ежевичный лимонад")</f>
        <v>Ежевичный лимонад</v>
      </c>
      <c r="J1551" s="18" t="str">
        <f>IFERROR(__xludf.DUMMYFUNCTION("""COMPUTED_VALUE"""),"Земляничная конфета ")</f>
        <v>Земляничная конфета </v>
      </c>
      <c r="K1551" s="18" t="str">
        <f>IFERROR(__xludf.DUMMYFUNCTION("""COMPUTED_VALUE"""),"Ананас манго ")</f>
        <v>Ананас манго </v>
      </c>
      <c r="L1551" s="18" t="str">
        <f>IFERROR(__xludf.DUMMYFUNCTION("""COMPUTED_VALUE"""),"Жвачка черника мята ")</f>
        <v>Жвачка черника мята </v>
      </c>
      <c r="M1551" s="18" t="str">
        <f>IFERROR(__xludf.DUMMYFUNCTION("""COMPUTED_VALUE"""),"Зеленый манго")</f>
        <v>Зеленый манго</v>
      </c>
      <c r="N1551" s="18" t="str">
        <f>IFERROR(__xludf.DUMMYFUNCTION("""COMPUTED_VALUE"""),"Клюква брусника")</f>
        <v>Клюква брусника</v>
      </c>
      <c r="O1551" s="18" t="str">
        <f>IFERROR(__xludf.DUMMYFUNCTION("""COMPUTED_VALUE"""),"Апельсин ")</f>
        <v>Апельсин </v>
      </c>
      <c r="P1551" s="18" t="str">
        <f>IFERROR(__xludf.DUMMYFUNCTION("""COMPUTED_VALUE"""),"Кокос малина")</f>
        <v>Кокос малина</v>
      </c>
      <c r="Q1551" s="18" t="str">
        <f>IFERROR(__xludf.DUMMYFUNCTION("""COMPUTED_VALUE"""),"Лимонные черви")</f>
        <v>Лимонные черви</v>
      </c>
      <c r="R1551" s="18" t="str">
        <f>IFERROR(__xludf.DUMMYFUNCTION("""COMPUTED_VALUE"""),"Малиновый лимонад")</f>
        <v>Малиновый лимонад</v>
      </c>
      <c r="S1551" s="18" t="str">
        <f>IFERROR(__xludf.DUMMYFUNCTION("""COMPUTED_VALUE"""),"Смородина малина")</f>
        <v>Смородина малина</v>
      </c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/>
      <c r="AM1551" s="18"/>
      <c r="AN1551" s="18"/>
      <c r="AO1551" s="18"/>
      <c r="AP1551" s="18"/>
      <c r="AQ1551" s="18"/>
      <c r="AR1551" s="18"/>
      <c r="AS1551" s="18"/>
      <c r="AT1551" s="18"/>
      <c r="AU1551" s="18"/>
      <c r="AV1551" s="18"/>
      <c r="AW1551" s="18"/>
      <c r="AX1551" s="18"/>
    </row>
    <row r="1552">
      <c r="A1552" s="18" t="str">
        <f>IFERROR(__xludf.DUMMYFUNCTION("""COMPUTED_VALUE"""),"0.4")</f>
        <v>0.4</v>
      </c>
      <c r="B1552" s="18" t="str">
        <f>IFERROR(__xludf.DUMMYFUNCTION("""COMPUTED_VALUE"""),"0.6")</f>
        <v>0.6</v>
      </c>
      <c r="C1552" s="18" t="str">
        <f>IFERROR(__xludf.DUMMYFUNCTION("""COMPUTED_VALUE"""),"0.7")</f>
        <v>0.7</v>
      </c>
      <c r="D1552" s="18" t="str">
        <f>IFERROR(__xludf.DUMMYFUNCTION("""COMPUTED_VALUE"""),"0.8")</f>
        <v>0.8</v>
      </c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  <c r="AM1552" s="18"/>
      <c r="AN1552" s="18"/>
      <c r="AO1552" s="18"/>
      <c r="AP1552" s="18"/>
      <c r="AQ1552" s="18"/>
      <c r="AR1552" s="18"/>
      <c r="AS1552" s="18"/>
      <c r="AT1552" s="18"/>
      <c r="AU1552" s="18"/>
      <c r="AV1552" s="18"/>
      <c r="AW1552" s="18"/>
      <c r="AX1552" s="18"/>
    </row>
    <row r="1553">
      <c r="A1553" s="18" t="str">
        <f>IFERROR(__xludf.DUMMYFUNCTION("""COMPUTED_VALUE"""),"Ягодный микс")</f>
        <v>Ягодный микс</v>
      </c>
      <c r="B1553" s="18" t="str">
        <f>IFERROR(__xludf.DUMMYFUNCTION("""COMPUTED_VALUE"""),"Энергетик малина")</f>
        <v>Энергетик малина</v>
      </c>
      <c r="C1553" s="18" t="str">
        <f>IFERROR(__xludf.DUMMYFUNCTION("""COMPUTED_VALUE"""),"Клубника арбуз")</f>
        <v>Клубника арбуз</v>
      </c>
      <c r="D1553" s="18" t="str">
        <f>IFERROR(__xludf.DUMMYFUNCTION("""COMPUTED_VALUE"""),"Ежевика малина")</f>
        <v>Ежевика малина</v>
      </c>
      <c r="E1553" s="18" t="str">
        <f>IFERROR(__xludf.DUMMYFUNCTION("""COMPUTED_VALUE"""),"Голубая малина виноград")</f>
        <v>Голубая малина виноград</v>
      </c>
      <c r="F1553" s="18" t="str">
        <f>IFERROR(__xludf.DUMMYFUNCTION("""COMPUTED_VALUE"""),"Вишня яблоко")</f>
        <v>Вишня яблоко</v>
      </c>
      <c r="G1553" s="18" t="str">
        <f>IFERROR(__xludf.DUMMYFUNCTION("""COMPUTED_VALUE"""),"Виноград лёд")</f>
        <v>Виноград лёд</v>
      </c>
      <c r="H1553" s="18" t="str">
        <f>IFERROR(__xludf.DUMMYFUNCTION("""COMPUTED_VALUE"""),"Бабл гам")</f>
        <v>Бабл гам</v>
      </c>
      <c r="I1553" s="18" t="str">
        <f>IFERROR(__xludf.DUMMYFUNCTION("""COMPUTED_VALUE"""),"Энергетик лайм")</f>
        <v>Энергетик лайм</v>
      </c>
      <c r="J1553" s="18" t="str">
        <f>IFERROR(__xludf.DUMMYFUNCTION("""COMPUTED_VALUE"""),"Черника смородина айс")</f>
        <v>Черника смородина айс</v>
      </c>
      <c r="K1553" s="18" t="str">
        <f>IFERROR(__xludf.DUMMYFUNCTION("""COMPUTED_VALUE"""),"Мохито клубничный лёд")</f>
        <v>Мохито клубничный лёд</v>
      </c>
      <c r="L1553" s="18" t="str">
        <f>IFERROR(__xludf.DUMMYFUNCTION("""COMPUTED_VALUE"""),"Черная вишня лёд")</f>
        <v>Черная вишня лёд</v>
      </c>
      <c r="M1553" s="18" t="str">
        <f>IFERROR(__xludf.DUMMYFUNCTION("""COMPUTED_VALUE"""),"Ананас кокос лёд")</f>
        <v>Ананас кокос лёд</v>
      </c>
      <c r="N1553" s="18" t="str">
        <f>IFERROR(__xludf.DUMMYFUNCTION("""COMPUTED_VALUE"""),"Киви лёд")</f>
        <v>Киви лёд</v>
      </c>
      <c r="O1553" s="18" t="str">
        <f>IFERROR(__xludf.DUMMYFUNCTION("""COMPUTED_VALUE"""),"Кислая клюква лёд")</f>
        <v>Кислая клюква лёд</v>
      </c>
      <c r="P1553" s="18" t="str">
        <f>IFERROR(__xludf.DUMMYFUNCTION("""COMPUTED_VALUE"""),"Кислый скитлс лёд")</f>
        <v>Кислый скитлс лёд</v>
      </c>
      <c r="Q1553" s="18" t="str">
        <f>IFERROR(__xludf.DUMMYFUNCTION("""COMPUTED_VALUE"""),"Клубника черника лёд")</f>
        <v>Клубника черника лёд</v>
      </c>
      <c r="R1553" s="18" t="str">
        <f>IFERROR(__xludf.DUMMYFUNCTION("""COMPUTED_VALUE"""),"Малина смородина лёд")</f>
        <v>Малина смородина лёд</v>
      </c>
      <c r="S1553" s="18" t="str">
        <f>IFERROR(__xludf.DUMMYFUNCTION("""COMPUTED_VALUE"""),"Манго лёд")</f>
        <v>Манго лёд</v>
      </c>
      <c r="T1553" s="18" t="str">
        <f>IFERROR(__xludf.DUMMYFUNCTION("""COMPUTED_VALUE"""),"Малина вишня лёд")</f>
        <v>Малина вишня лёд</v>
      </c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18"/>
      <c r="AG1553" s="18"/>
      <c r="AH1553" s="18"/>
      <c r="AI1553" s="18"/>
      <c r="AJ1553" s="18"/>
      <c r="AK1553" s="18"/>
      <c r="AL1553" s="18"/>
      <c r="AM1553" s="18"/>
      <c r="AN1553" s="18"/>
      <c r="AO1553" s="18"/>
      <c r="AP1553" s="18"/>
      <c r="AQ1553" s="18"/>
      <c r="AR1553" s="18"/>
      <c r="AS1553" s="18"/>
      <c r="AT1553" s="18"/>
      <c r="AU1553" s="18"/>
      <c r="AV1553" s="18"/>
      <c r="AW1553" s="18"/>
      <c r="AX1553" s="18"/>
    </row>
    <row r="1554">
      <c r="A1554" s="18" t="str">
        <f>IFERROR(__xludf.DUMMYFUNCTION("""COMPUTED_VALUE"""),"Малина вишня лёд")</f>
        <v>Малина вишня лёд</v>
      </c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</row>
    <row r="1555">
      <c r="A1555" s="18" t="str">
        <f>IFERROR(__xludf.DUMMYFUNCTION("""COMPUTED_VALUE"""),"Малина вишня лёд")</f>
        <v>Малина вишня лёд</v>
      </c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</row>
    <row r="1556">
      <c r="A1556" s="18" t="str">
        <f>IFERROR(__xludf.DUMMYFUNCTION("""COMPUTED_VALUE"""),"Арбуз Малина ")</f>
        <v>Арбуз Малина </v>
      </c>
      <c r="B1556" s="18" t="str">
        <f>IFERROR(__xludf.DUMMYFUNCTION("""COMPUTED_VALUE"""),"Банан Кокос ")</f>
        <v>Банан Кокос </v>
      </c>
      <c r="C1556" s="18" t="str">
        <f>IFERROR(__xludf.DUMMYFUNCTION("""COMPUTED_VALUE"""),"Барбарисовый Энергетик ")</f>
        <v>Барбарисовый Энергетик </v>
      </c>
      <c r="D1556" s="18" t="str">
        <f>IFERROR(__xludf.DUMMYFUNCTION("""COMPUTED_VALUE"""),"Виноградный Энергетик")</f>
        <v>Виноградный Энергетик</v>
      </c>
      <c r="E1556" s="18" t="str">
        <f>IFERROR(__xludf.DUMMYFUNCTION("""COMPUTED_VALUE"""),"Гранат Клубника ")</f>
        <v>Гранат Клубника </v>
      </c>
      <c r="F1556" s="18" t="str">
        <f>IFERROR(__xludf.DUMMYFUNCTION("""COMPUTED_VALUE"""),"Гранат Смородина ")</f>
        <v>Гранат Смородина </v>
      </c>
      <c r="G1556" s="18" t="str">
        <f>IFERROR(__xludf.DUMMYFUNCTION("""COMPUTED_VALUE"""),"Грейпфрутовый Швепс ")</f>
        <v>Грейпфрутовый Швепс </v>
      </c>
      <c r="H1556" s="18" t="str">
        <f>IFERROR(__xludf.DUMMYFUNCTION("""COMPUTED_VALUE"""),"Земляника Драгонфрут ")</f>
        <v>Земляника Драгонфрут </v>
      </c>
      <c r="I1556" s="18" t="str">
        <f>IFERROR(__xludf.DUMMYFUNCTION("""COMPUTED_VALUE"""),"Киви Личи ")</f>
        <v>Киви Личи </v>
      </c>
      <c r="J1556" s="18" t="str">
        <f>IFERROR(__xludf.DUMMYFUNCTION("""COMPUTED_VALUE"""),"Киви Маракуйя Гуава ")</f>
        <v>Киви Маракуйя Гуава </v>
      </c>
      <c r="K1556" s="18" t="str">
        <f>IFERROR(__xludf.DUMMYFUNCTION("""COMPUTED_VALUE"""),"Клубника Банан ")</f>
        <v>Клубника Банан </v>
      </c>
      <c r="L1556" s="18" t="str">
        <f>IFERROR(__xludf.DUMMYFUNCTION("""COMPUTED_VALUE"""),"Клубника Вишня ")</f>
        <v>Клубника Вишня </v>
      </c>
      <c r="M1556" s="18" t="str">
        <f>IFERROR(__xludf.DUMMYFUNCTION("""COMPUTED_VALUE"""),"Клубника Земляника ")</f>
        <v>Клубника Земляника </v>
      </c>
      <c r="N1556" s="18" t="str">
        <f>IFERROR(__xludf.DUMMYFUNCTION("""COMPUTED_VALUE"""),"Клубничный Мохито ")</f>
        <v>Клубничный Мохито </v>
      </c>
      <c r="O1556" s="18" t="str">
        <f>IFERROR(__xludf.DUMMYFUNCTION("""COMPUTED_VALUE"""),"Манго Грейпфрут ")</f>
        <v>Манго Грейпфрут </v>
      </c>
      <c r="P1556" s="18" t="str">
        <f>IFERROR(__xludf.DUMMYFUNCTION("""COMPUTED_VALUE"""),"Манго Персик Личи ")</f>
        <v>Манго Персик Личи </v>
      </c>
      <c r="Q1556" s="18" t="str">
        <f>IFERROR(__xludf.DUMMYFUNCTION("""COMPUTED_VALUE"""),"Персик Бабл Гам ")</f>
        <v>Персик Бабл Гам </v>
      </c>
      <c r="R1556" s="18" t="str">
        <f>IFERROR(__xludf.DUMMYFUNCTION("""COMPUTED_VALUE"""),"Садовые Ягоды ")</f>
        <v>Садовые Ягоды </v>
      </c>
      <c r="S1556" s="18" t="str">
        <f>IFERROR(__xludf.DUMMYFUNCTION("""COMPUTED_VALUE"""),"Скитлс Лимон Лайм 2")</f>
        <v>Скитлс Лимон Лайм 2</v>
      </c>
      <c r="T1556" s="18" t="str">
        <f>IFERROR(__xludf.DUMMYFUNCTION("""COMPUTED_VALUE"""),"Смородина Мармелад 1")</f>
        <v>Смородина Мармелад 1</v>
      </c>
      <c r="U1556" s="18" t="str">
        <f>IFERROR(__xludf.DUMMYFUNCTION("""COMPUTED_VALUE"""),"Темная Вишня 1")</f>
        <v>Темная Вишня 1</v>
      </c>
      <c r="V1556" s="18" t="str">
        <f>IFERROR(__xludf.DUMMYFUNCTION("""COMPUTED_VALUE"""),"Фруктовые Пластинки 1")</f>
        <v>Фруктовые Пластинки 1</v>
      </c>
      <c r="W1556" s="18" t="str">
        <f>IFERROR(__xludf.DUMMYFUNCTION("""COMPUTED_VALUE"""),"Черника Ежевика 1")</f>
        <v>Черника Ежевика 1</v>
      </c>
      <c r="X1556" s="18" t="str">
        <f>IFERROR(__xludf.DUMMYFUNCTION("""COMPUTED_VALUE"""),"Черника Малина 1")</f>
        <v>Черника Малина 1</v>
      </c>
      <c r="Y1556" s="18" t="str">
        <f>IFERROR(__xludf.DUMMYFUNCTION("""COMPUTED_VALUE"""),"Черника Мята 2")</f>
        <v>Черника Мята 2</v>
      </c>
      <c r="Z1556" s="18" t="str">
        <f>IFERROR(__xludf.DUMMYFUNCTION("""COMPUTED_VALUE"""),"Яблоко Виноград 2")</f>
        <v>Яблоко Виноград 2</v>
      </c>
      <c r="AA1556" s="18" t="str">
        <f>IFERROR(__xludf.DUMMYFUNCTION("""COMPUTED_VALUE"""),"Яблоко Малина 4")</f>
        <v>Яблоко Малина 4</v>
      </c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/>
      <c r="AM1556" s="18"/>
      <c r="AN1556" s="18"/>
      <c r="AO1556" s="18"/>
      <c r="AP1556" s="18"/>
      <c r="AQ1556" s="18"/>
      <c r="AR1556" s="18"/>
      <c r="AS1556" s="18"/>
      <c r="AT1556" s="18"/>
      <c r="AU1556" s="18"/>
      <c r="AV1556" s="18"/>
      <c r="AW1556" s="18"/>
      <c r="AX1556" s="18"/>
    </row>
    <row r="1557">
      <c r="A1557" s="18" t="str">
        <f>IFERROR(__xludf.DUMMYFUNCTION("""COMPUTED_VALUE"""),"Ягодный микс")</f>
        <v>Ягодный микс</v>
      </c>
      <c r="B1557" s="18" t="str">
        <f>IFERROR(__xludf.DUMMYFUNCTION("""COMPUTED_VALUE"""),"Энергетик малина")</f>
        <v>Энергетик малина</v>
      </c>
      <c r="C1557" s="18" t="str">
        <f>IFERROR(__xludf.DUMMYFUNCTION("""COMPUTED_VALUE"""),"Клубника арбуз")</f>
        <v>Клубника арбуз</v>
      </c>
      <c r="D1557" s="18" t="str">
        <f>IFERROR(__xludf.DUMMYFUNCTION("""COMPUTED_VALUE"""),"Ежевика малина")</f>
        <v>Ежевика малина</v>
      </c>
      <c r="E1557" s="18" t="str">
        <f>IFERROR(__xludf.DUMMYFUNCTION("""COMPUTED_VALUE"""),"Голубая малина виноград")</f>
        <v>Голубая малина виноград</v>
      </c>
      <c r="F1557" s="18" t="str">
        <f>IFERROR(__xludf.DUMMYFUNCTION("""COMPUTED_VALUE"""),"Вишня яблоко")</f>
        <v>Вишня яблоко</v>
      </c>
      <c r="G1557" s="18" t="str">
        <f>IFERROR(__xludf.DUMMYFUNCTION("""COMPUTED_VALUE"""),"Виноград лёд")</f>
        <v>Виноград лёд</v>
      </c>
      <c r="H1557" s="18" t="str">
        <f>IFERROR(__xludf.DUMMYFUNCTION("""COMPUTED_VALUE"""),"Бабл гам")</f>
        <v>Бабл гам</v>
      </c>
      <c r="I1557" s="18" t="str">
        <f>IFERROR(__xludf.DUMMYFUNCTION("""COMPUTED_VALUE"""),"Энергетик лайм")</f>
        <v>Энергетик лайм</v>
      </c>
      <c r="J1557" s="18" t="str">
        <f>IFERROR(__xludf.DUMMYFUNCTION("""COMPUTED_VALUE"""),"Черника смородина айс")</f>
        <v>Черника смородина айс</v>
      </c>
      <c r="K1557" s="18" t="str">
        <f>IFERROR(__xludf.DUMMYFUNCTION("""COMPUTED_VALUE"""),"Мохито клубничный лёд")</f>
        <v>Мохито клубничный лёд</v>
      </c>
      <c r="L1557" s="18" t="str">
        <f>IFERROR(__xludf.DUMMYFUNCTION("""COMPUTED_VALUE"""),"Черная вишня лёд")</f>
        <v>Черная вишня лёд</v>
      </c>
      <c r="M1557" s="18" t="str">
        <f>IFERROR(__xludf.DUMMYFUNCTION("""COMPUTED_VALUE"""),"Ананас кокос лёд")</f>
        <v>Ананас кокос лёд</v>
      </c>
      <c r="N1557" s="18" t="str">
        <f>IFERROR(__xludf.DUMMYFUNCTION("""COMPUTED_VALUE"""),"Киви лёд")</f>
        <v>Киви лёд</v>
      </c>
      <c r="O1557" s="18" t="str">
        <f>IFERROR(__xludf.DUMMYFUNCTION("""COMPUTED_VALUE"""),"Кислая клюква лёд")</f>
        <v>Кислая клюква лёд</v>
      </c>
      <c r="P1557" s="18" t="str">
        <f>IFERROR(__xludf.DUMMYFUNCTION("""COMPUTED_VALUE"""),"Кислый скитлс лёд")</f>
        <v>Кислый скитлс лёд</v>
      </c>
      <c r="Q1557" s="18" t="str">
        <f>IFERROR(__xludf.DUMMYFUNCTION("""COMPUTED_VALUE"""),"Клубника черника лёд")</f>
        <v>Клубника черника лёд</v>
      </c>
      <c r="R1557" s="18" t="str">
        <f>IFERROR(__xludf.DUMMYFUNCTION("""COMPUTED_VALUE"""),"Малина смородина лёд")</f>
        <v>Малина смородина лёд</v>
      </c>
      <c r="S1557" s="18" t="str">
        <f>IFERROR(__xludf.DUMMYFUNCTION("""COMPUTED_VALUE"""),"Манго лёд")</f>
        <v>Манго лёд</v>
      </c>
      <c r="T1557" s="18" t="str">
        <f>IFERROR(__xludf.DUMMYFUNCTION("""COMPUTED_VALUE"""),"Малина вишня лёд")</f>
        <v>Малина вишня лёд</v>
      </c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/>
      <c r="AM1557" s="18"/>
      <c r="AN1557" s="18"/>
      <c r="AO1557" s="18"/>
      <c r="AP1557" s="18"/>
      <c r="AQ1557" s="18"/>
      <c r="AR1557" s="18"/>
      <c r="AS1557" s="18"/>
      <c r="AT1557" s="18"/>
      <c r="AU1557" s="18"/>
      <c r="AV1557" s="18"/>
      <c r="AW1557" s="18"/>
      <c r="AX1557" s="18"/>
    </row>
    <row r="1558">
      <c r="A1558" s="18" t="str">
        <f>IFERROR(__xludf.DUMMYFUNCTION("""COMPUTED_VALUE"""),"0.4")</f>
        <v>0.4</v>
      </c>
      <c r="B1558" s="18" t="str">
        <f>IFERROR(__xludf.DUMMYFUNCTION("""COMPUTED_VALUE"""),"0.6")</f>
        <v>0.6</v>
      </c>
      <c r="C1558" s="18" t="str">
        <f>IFERROR(__xludf.DUMMYFUNCTION("""COMPUTED_VALUE"""),"0.7")</f>
        <v>0.7</v>
      </c>
      <c r="D1558" s="18" t="str">
        <f>IFERROR(__xludf.DUMMYFUNCTION("""COMPUTED_VALUE"""),"0.8")</f>
        <v>0.8</v>
      </c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18"/>
      <c r="AF1558" s="18"/>
      <c r="AG1558" s="18"/>
      <c r="AH1558" s="18"/>
      <c r="AI1558" s="18"/>
      <c r="AJ1558" s="18"/>
      <c r="AK1558" s="18"/>
      <c r="AL1558" s="18"/>
      <c r="AM1558" s="18"/>
      <c r="AN1558" s="18"/>
      <c r="AO1558" s="18"/>
      <c r="AP1558" s="18"/>
      <c r="AQ1558" s="18"/>
      <c r="AR1558" s="18"/>
      <c r="AS1558" s="18"/>
      <c r="AT1558" s="18"/>
      <c r="AU1558" s="18"/>
      <c r="AV1558" s="18"/>
      <c r="AW1558" s="18"/>
      <c r="AX1558" s="18"/>
    </row>
    <row r="1559">
      <c r="A1559" s="18" t="str">
        <f>IFERROR(__xludf.DUMMYFUNCTION("""COMPUTED_VALUE"""),"Ягодный микс")</f>
        <v>Ягодный микс</v>
      </c>
      <c r="B1559" s="18" t="str">
        <f>IFERROR(__xludf.DUMMYFUNCTION("""COMPUTED_VALUE"""),"Энергетик малина")</f>
        <v>Энергетик малина</v>
      </c>
      <c r="C1559" s="18" t="str">
        <f>IFERROR(__xludf.DUMMYFUNCTION("""COMPUTED_VALUE"""),"Клубника арбуз")</f>
        <v>Клубника арбуз</v>
      </c>
      <c r="D1559" s="18" t="str">
        <f>IFERROR(__xludf.DUMMYFUNCTION("""COMPUTED_VALUE"""),"Ежевика малина")</f>
        <v>Ежевика малина</v>
      </c>
      <c r="E1559" s="18" t="str">
        <f>IFERROR(__xludf.DUMMYFUNCTION("""COMPUTED_VALUE"""),"Голубая малина виноград")</f>
        <v>Голубая малина виноград</v>
      </c>
      <c r="F1559" s="18" t="str">
        <f>IFERROR(__xludf.DUMMYFUNCTION("""COMPUTED_VALUE"""),"Вишня яблоко")</f>
        <v>Вишня яблоко</v>
      </c>
      <c r="G1559" s="18" t="str">
        <f>IFERROR(__xludf.DUMMYFUNCTION("""COMPUTED_VALUE"""),"Виноград лёд")</f>
        <v>Виноград лёд</v>
      </c>
      <c r="H1559" s="18" t="str">
        <f>IFERROR(__xludf.DUMMYFUNCTION("""COMPUTED_VALUE"""),"Бабл гам")</f>
        <v>Бабл гам</v>
      </c>
      <c r="I1559" s="18" t="str">
        <f>IFERROR(__xludf.DUMMYFUNCTION("""COMPUTED_VALUE"""),"Энергетик лайм")</f>
        <v>Энергетик лайм</v>
      </c>
      <c r="J1559" s="18" t="str">
        <f>IFERROR(__xludf.DUMMYFUNCTION("""COMPUTED_VALUE"""),"Черника смородина айс")</f>
        <v>Черника смородина айс</v>
      </c>
      <c r="K1559" s="18" t="str">
        <f>IFERROR(__xludf.DUMMYFUNCTION("""COMPUTED_VALUE"""),"Мохито клубничный лёд")</f>
        <v>Мохито клубничный лёд</v>
      </c>
      <c r="L1559" s="18" t="str">
        <f>IFERROR(__xludf.DUMMYFUNCTION("""COMPUTED_VALUE"""),"Черная вишня лёд")</f>
        <v>Черная вишня лёд</v>
      </c>
      <c r="M1559" s="18" t="str">
        <f>IFERROR(__xludf.DUMMYFUNCTION("""COMPUTED_VALUE"""),"Ананас кокос лёд")</f>
        <v>Ананас кокос лёд</v>
      </c>
      <c r="N1559" s="18" t="str">
        <f>IFERROR(__xludf.DUMMYFUNCTION("""COMPUTED_VALUE"""),"Киви лёд")</f>
        <v>Киви лёд</v>
      </c>
      <c r="O1559" s="18" t="str">
        <f>IFERROR(__xludf.DUMMYFUNCTION("""COMPUTED_VALUE"""),"Кислая клюква лёд")</f>
        <v>Кислая клюква лёд</v>
      </c>
      <c r="P1559" s="18" t="str">
        <f>IFERROR(__xludf.DUMMYFUNCTION("""COMPUTED_VALUE"""),"Кислый скитлс лёд")</f>
        <v>Кислый скитлс лёд</v>
      </c>
      <c r="Q1559" s="18" t="str">
        <f>IFERROR(__xludf.DUMMYFUNCTION("""COMPUTED_VALUE"""),"Клубника черника лёд")</f>
        <v>Клубника черника лёд</v>
      </c>
      <c r="R1559" s="18" t="str">
        <f>IFERROR(__xludf.DUMMYFUNCTION("""COMPUTED_VALUE"""),"Малина смородина лёд")</f>
        <v>Малина смородина лёд</v>
      </c>
      <c r="S1559" s="18" t="str">
        <f>IFERROR(__xludf.DUMMYFUNCTION("""COMPUTED_VALUE"""),"Манго лёд")</f>
        <v>Манго лёд</v>
      </c>
      <c r="T1559" s="18" t="str">
        <f>IFERROR(__xludf.DUMMYFUNCTION("""COMPUTED_VALUE"""),"Малина вишня лёд")</f>
        <v>Малина вишня лёд</v>
      </c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18"/>
      <c r="AG1559" s="18"/>
      <c r="AH1559" s="18"/>
      <c r="AI1559" s="18"/>
      <c r="AJ1559" s="18"/>
      <c r="AK1559" s="18"/>
      <c r="AL1559" s="18"/>
      <c r="AM1559" s="18"/>
      <c r="AN1559" s="18"/>
      <c r="AO1559" s="18"/>
      <c r="AP1559" s="18"/>
      <c r="AQ1559" s="18"/>
      <c r="AR1559" s="18"/>
      <c r="AS1559" s="18"/>
      <c r="AT1559" s="18"/>
      <c r="AU1559" s="18"/>
      <c r="AV1559" s="18"/>
      <c r="AW1559" s="18"/>
      <c r="AX1559" s="18"/>
    </row>
    <row r="1560">
      <c r="A1560" s="18" t="str">
        <f>IFERROR(__xludf.DUMMYFUNCTION("""COMPUTED_VALUE"""),"Арбуз Малина ")</f>
        <v>Арбуз Малина </v>
      </c>
      <c r="B1560" s="18" t="str">
        <f>IFERROR(__xludf.DUMMYFUNCTION("""COMPUTED_VALUE"""),"Банан Кокос ")</f>
        <v>Банан Кокос </v>
      </c>
      <c r="C1560" s="18" t="str">
        <f>IFERROR(__xludf.DUMMYFUNCTION("""COMPUTED_VALUE"""),"Барбарисовый Энергетик ")</f>
        <v>Барбарисовый Энергетик </v>
      </c>
      <c r="D1560" s="18" t="str">
        <f>IFERROR(__xludf.DUMMYFUNCTION("""COMPUTED_VALUE"""),"Виноградный Энергетик")</f>
        <v>Виноградный Энергетик</v>
      </c>
      <c r="E1560" s="18" t="str">
        <f>IFERROR(__xludf.DUMMYFUNCTION("""COMPUTED_VALUE"""),"Гранат Клубника ")</f>
        <v>Гранат Клубника </v>
      </c>
      <c r="F1560" s="18" t="str">
        <f>IFERROR(__xludf.DUMMYFUNCTION("""COMPUTED_VALUE"""),"Гранат Смородина ")</f>
        <v>Гранат Смородина </v>
      </c>
      <c r="G1560" s="18" t="str">
        <f>IFERROR(__xludf.DUMMYFUNCTION("""COMPUTED_VALUE"""),"Грейпфрутовый Швепс ")</f>
        <v>Грейпфрутовый Швепс </v>
      </c>
      <c r="H1560" s="18" t="str">
        <f>IFERROR(__xludf.DUMMYFUNCTION("""COMPUTED_VALUE"""),"Земляника Драгонфрут ")</f>
        <v>Земляника Драгонфрут </v>
      </c>
      <c r="I1560" s="18" t="str">
        <f>IFERROR(__xludf.DUMMYFUNCTION("""COMPUTED_VALUE"""),"Киви Личи ")</f>
        <v>Киви Личи </v>
      </c>
      <c r="J1560" s="18" t="str">
        <f>IFERROR(__xludf.DUMMYFUNCTION("""COMPUTED_VALUE"""),"Киви Маракуйя Гуава ")</f>
        <v>Киви Маракуйя Гуава </v>
      </c>
      <c r="K1560" s="18" t="str">
        <f>IFERROR(__xludf.DUMMYFUNCTION("""COMPUTED_VALUE"""),"Клубника Банан ")</f>
        <v>Клубника Банан </v>
      </c>
      <c r="L1560" s="18" t="str">
        <f>IFERROR(__xludf.DUMMYFUNCTION("""COMPUTED_VALUE"""),"Клубника Вишня ")</f>
        <v>Клубника Вишня </v>
      </c>
      <c r="M1560" s="18" t="str">
        <f>IFERROR(__xludf.DUMMYFUNCTION("""COMPUTED_VALUE"""),"Клубника Земляника ")</f>
        <v>Клубника Земляника </v>
      </c>
      <c r="N1560" s="18" t="str">
        <f>IFERROR(__xludf.DUMMYFUNCTION("""COMPUTED_VALUE"""),"Клубничный Мохито ")</f>
        <v>Клубничный Мохито </v>
      </c>
      <c r="O1560" s="18" t="str">
        <f>IFERROR(__xludf.DUMMYFUNCTION("""COMPUTED_VALUE"""),"Манго Грейпфрут ")</f>
        <v>Манго Грейпфрут </v>
      </c>
      <c r="P1560" s="18" t="str">
        <f>IFERROR(__xludf.DUMMYFUNCTION("""COMPUTED_VALUE"""),"Манго Персик Личи ")</f>
        <v>Манго Персик Личи </v>
      </c>
      <c r="Q1560" s="18" t="str">
        <f>IFERROR(__xludf.DUMMYFUNCTION("""COMPUTED_VALUE"""),"Персик Бабл Гам ")</f>
        <v>Персик Бабл Гам </v>
      </c>
      <c r="R1560" s="18" t="str">
        <f>IFERROR(__xludf.DUMMYFUNCTION("""COMPUTED_VALUE"""),"Садовые Ягоды ")</f>
        <v>Садовые Ягоды </v>
      </c>
      <c r="S1560" s="18" t="str">
        <f>IFERROR(__xludf.DUMMYFUNCTION("""COMPUTED_VALUE"""),"Скитлс Лимон Лайм 2")</f>
        <v>Скитлс Лимон Лайм 2</v>
      </c>
      <c r="T1560" s="18" t="str">
        <f>IFERROR(__xludf.DUMMYFUNCTION("""COMPUTED_VALUE"""),"Смородина Мармелад 1")</f>
        <v>Смородина Мармелад 1</v>
      </c>
      <c r="U1560" s="18" t="str">
        <f>IFERROR(__xludf.DUMMYFUNCTION("""COMPUTED_VALUE"""),"Темная Вишня 1")</f>
        <v>Темная Вишня 1</v>
      </c>
      <c r="V1560" s="18" t="str">
        <f>IFERROR(__xludf.DUMMYFUNCTION("""COMPUTED_VALUE"""),"Фруктовые Пластинки 1")</f>
        <v>Фруктовые Пластинки 1</v>
      </c>
      <c r="W1560" s="18" t="str">
        <f>IFERROR(__xludf.DUMMYFUNCTION("""COMPUTED_VALUE"""),"Черника Ежевика 1")</f>
        <v>Черника Ежевика 1</v>
      </c>
      <c r="X1560" s="18" t="str">
        <f>IFERROR(__xludf.DUMMYFUNCTION("""COMPUTED_VALUE"""),"Черника Малина 1")</f>
        <v>Черника Малина 1</v>
      </c>
      <c r="Y1560" s="18" t="str">
        <f>IFERROR(__xludf.DUMMYFUNCTION("""COMPUTED_VALUE"""),"Черника Мята 2")</f>
        <v>Черника Мята 2</v>
      </c>
      <c r="Z1560" s="18" t="str">
        <f>IFERROR(__xludf.DUMMYFUNCTION("""COMPUTED_VALUE"""),"Яблоко Виноград 2")</f>
        <v>Яблоко Виноград 2</v>
      </c>
      <c r="AA1560" s="18" t="str">
        <f>IFERROR(__xludf.DUMMYFUNCTION("""COMPUTED_VALUE"""),"Яблоко Малина 4")</f>
        <v>Яблоко Малина 4</v>
      </c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/>
      <c r="AM1560" s="18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</row>
    <row r="1561">
      <c r="A1561" s="18" t="str">
        <f>IFERROR(__xludf.DUMMYFUNCTION("""COMPUTED_VALUE"""),"Арбуз Малина ")</f>
        <v>Арбуз Малина </v>
      </c>
      <c r="B1561" s="18" t="str">
        <f>IFERROR(__xludf.DUMMYFUNCTION("""COMPUTED_VALUE"""),"Банан Кокос ")</f>
        <v>Банан Кокос </v>
      </c>
      <c r="C1561" s="18" t="str">
        <f>IFERROR(__xludf.DUMMYFUNCTION("""COMPUTED_VALUE"""),"Барбарисовый Энергетик ")</f>
        <v>Барбарисовый Энергетик </v>
      </c>
      <c r="D1561" s="18" t="str">
        <f>IFERROR(__xludf.DUMMYFUNCTION("""COMPUTED_VALUE"""),"Виноградный Энергетик")</f>
        <v>Виноградный Энергетик</v>
      </c>
      <c r="E1561" s="18" t="str">
        <f>IFERROR(__xludf.DUMMYFUNCTION("""COMPUTED_VALUE"""),"Гранат Клубника ")</f>
        <v>Гранат Клубника </v>
      </c>
      <c r="F1561" s="18" t="str">
        <f>IFERROR(__xludf.DUMMYFUNCTION("""COMPUTED_VALUE"""),"Гранат Смородина ")</f>
        <v>Гранат Смородина </v>
      </c>
      <c r="G1561" s="18" t="str">
        <f>IFERROR(__xludf.DUMMYFUNCTION("""COMPUTED_VALUE"""),"Грейпфрутовый Швепс ")</f>
        <v>Грейпфрутовый Швепс </v>
      </c>
      <c r="H1561" s="18" t="str">
        <f>IFERROR(__xludf.DUMMYFUNCTION("""COMPUTED_VALUE"""),"Земляника Драгонфрут ")</f>
        <v>Земляника Драгонфрут </v>
      </c>
      <c r="I1561" s="18" t="str">
        <f>IFERROR(__xludf.DUMMYFUNCTION("""COMPUTED_VALUE"""),"Киви Личи ")</f>
        <v>Киви Личи </v>
      </c>
      <c r="J1561" s="18" t="str">
        <f>IFERROR(__xludf.DUMMYFUNCTION("""COMPUTED_VALUE"""),"Киви Маракуйя Гуава ")</f>
        <v>Киви Маракуйя Гуава </v>
      </c>
      <c r="K1561" s="18" t="str">
        <f>IFERROR(__xludf.DUMMYFUNCTION("""COMPUTED_VALUE"""),"Клубника Банан ")</f>
        <v>Клубника Банан </v>
      </c>
      <c r="L1561" s="18" t="str">
        <f>IFERROR(__xludf.DUMMYFUNCTION("""COMPUTED_VALUE"""),"Клубника Вишня ")</f>
        <v>Клубника Вишня </v>
      </c>
      <c r="M1561" s="18" t="str">
        <f>IFERROR(__xludf.DUMMYFUNCTION("""COMPUTED_VALUE"""),"Клубника Земляника ")</f>
        <v>Клубника Земляника </v>
      </c>
      <c r="N1561" s="18" t="str">
        <f>IFERROR(__xludf.DUMMYFUNCTION("""COMPUTED_VALUE"""),"Клубничный Мохито ")</f>
        <v>Клубничный Мохито </v>
      </c>
      <c r="O1561" s="18" t="str">
        <f>IFERROR(__xludf.DUMMYFUNCTION("""COMPUTED_VALUE"""),"Манго Грейпфрут ")</f>
        <v>Манго Грейпфрут </v>
      </c>
      <c r="P1561" s="18" t="str">
        <f>IFERROR(__xludf.DUMMYFUNCTION("""COMPUTED_VALUE"""),"Манго Персик Личи ")</f>
        <v>Манго Персик Личи </v>
      </c>
      <c r="Q1561" s="18" t="str">
        <f>IFERROR(__xludf.DUMMYFUNCTION("""COMPUTED_VALUE"""),"Персик Бабл Гам ")</f>
        <v>Персик Бабл Гам </v>
      </c>
      <c r="R1561" s="18" t="str">
        <f>IFERROR(__xludf.DUMMYFUNCTION("""COMPUTED_VALUE"""),"Садовые Ягоды ")</f>
        <v>Садовые Ягоды </v>
      </c>
      <c r="S1561" s="18" t="str">
        <f>IFERROR(__xludf.DUMMYFUNCTION("""COMPUTED_VALUE"""),"Скитлс Лимон Лайм 2")</f>
        <v>Скитлс Лимон Лайм 2</v>
      </c>
      <c r="T1561" s="18" t="str">
        <f>IFERROR(__xludf.DUMMYFUNCTION("""COMPUTED_VALUE"""),"Смородина Мармелад 1")</f>
        <v>Смородина Мармелад 1</v>
      </c>
      <c r="U1561" s="18" t="str">
        <f>IFERROR(__xludf.DUMMYFUNCTION("""COMPUTED_VALUE"""),"Темная Вишня 1")</f>
        <v>Темная Вишня 1</v>
      </c>
      <c r="V1561" s="18" t="str">
        <f>IFERROR(__xludf.DUMMYFUNCTION("""COMPUTED_VALUE"""),"Фруктовые Пластинки 1")</f>
        <v>Фруктовые Пластинки 1</v>
      </c>
      <c r="W1561" s="18" t="str">
        <f>IFERROR(__xludf.DUMMYFUNCTION("""COMPUTED_VALUE"""),"Черника Ежевика 1")</f>
        <v>Черника Ежевика 1</v>
      </c>
      <c r="X1561" s="18" t="str">
        <f>IFERROR(__xludf.DUMMYFUNCTION("""COMPUTED_VALUE"""),"Черника Малина 1")</f>
        <v>Черника Малина 1</v>
      </c>
      <c r="Y1561" s="18" t="str">
        <f>IFERROR(__xludf.DUMMYFUNCTION("""COMPUTED_VALUE"""),"Черника Мята 2")</f>
        <v>Черника Мята 2</v>
      </c>
      <c r="Z1561" s="18" t="str">
        <f>IFERROR(__xludf.DUMMYFUNCTION("""COMPUTED_VALUE"""),"Яблоко Виноград 2")</f>
        <v>Яблоко Виноград 2</v>
      </c>
      <c r="AA1561" s="18" t="str">
        <f>IFERROR(__xludf.DUMMYFUNCTION("""COMPUTED_VALUE"""),"Яблоко Малина 4")</f>
        <v>Яблоко Малина 4</v>
      </c>
      <c r="AB1561" s="18"/>
      <c r="AC1561" s="18"/>
      <c r="AD1561" s="18"/>
      <c r="AE1561" s="18"/>
      <c r="AF1561" s="18"/>
      <c r="AG1561" s="18"/>
      <c r="AH1561" s="18"/>
      <c r="AI1561" s="18"/>
      <c r="AJ1561" s="18"/>
      <c r="AK1561" s="18"/>
      <c r="AL1561" s="18"/>
      <c r="AM1561" s="18"/>
      <c r="AN1561" s="18"/>
      <c r="AO1561" s="18"/>
      <c r="AP1561" s="18"/>
      <c r="AQ1561" s="18"/>
      <c r="AR1561" s="18"/>
      <c r="AS1561" s="18"/>
      <c r="AT1561" s="18"/>
      <c r="AU1561" s="18"/>
      <c r="AV1561" s="18"/>
      <c r="AW1561" s="18"/>
      <c r="AX1561" s="18"/>
    </row>
    <row r="1562">
      <c r="A1562" s="18" t="str">
        <f>IFERROR(__xludf.DUMMYFUNCTION("""COMPUTED_VALUE"""),"Малина вишня лёд")</f>
        <v>Малина вишня лёд</v>
      </c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8"/>
      <c r="AF1562" s="18"/>
      <c r="AG1562" s="18"/>
      <c r="AH1562" s="18"/>
      <c r="AI1562" s="18"/>
      <c r="AJ1562" s="18"/>
      <c r="AK1562" s="18"/>
      <c r="AL1562" s="18"/>
      <c r="AM1562" s="18"/>
      <c r="AN1562" s="18"/>
      <c r="AO1562" s="18"/>
      <c r="AP1562" s="18"/>
      <c r="AQ1562" s="18"/>
      <c r="AR1562" s="18"/>
      <c r="AS1562" s="18"/>
      <c r="AT1562" s="18"/>
      <c r="AU1562" s="18"/>
      <c r="AV1562" s="18"/>
      <c r="AW1562" s="18"/>
      <c r="AX1562" s="18"/>
    </row>
    <row r="1563">
      <c r="A1563" s="18" t="str">
        <f>IFERROR(__xludf.DUMMYFUNCTION("""COMPUTED_VALUE"""),"Арбуз Малина ")</f>
        <v>Арбуз Малина </v>
      </c>
      <c r="B1563" s="18" t="str">
        <f>IFERROR(__xludf.DUMMYFUNCTION("""COMPUTED_VALUE"""),"Банан Кокос ")</f>
        <v>Банан Кокос </v>
      </c>
      <c r="C1563" s="18" t="str">
        <f>IFERROR(__xludf.DUMMYFUNCTION("""COMPUTED_VALUE"""),"Барбарисовый Энергетик ")</f>
        <v>Барбарисовый Энергетик </v>
      </c>
      <c r="D1563" s="18" t="str">
        <f>IFERROR(__xludf.DUMMYFUNCTION("""COMPUTED_VALUE"""),"Виноградный Энергетик")</f>
        <v>Виноградный Энергетик</v>
      </c>
      <c r="E1563" s="18" t="str">
        <f>IFERROR(__xludf.DUMMYFUNCTION("""COMPUTED_VALUE"""),"Гранат Клубника ")</f>
        <v>Гранат Клубника </v>
      </c>
      <c r="F1563" s="18" t="str">
        <f>IFERROR(__xludf.DUMMYFUNCTION("""COMPUTED_VALUE"""),"Гранат Смородина ")</f>
        <v>Гранат Смородина </v>
      </c>
      <c r="G1563" s="18" t="str">
        <f>IFERROR(__xludf.DUMMYFUNCTION("""COMPUTED_VALUE"""),"Грейпфрутовый Швепс ")</f>
        <v>Грейпфрутовый Швепс </v>
      </c>
      <c r="H1563" s="18" t="str">
        <f>IFERROR(__xludf.DUMMYFUNCTION("""COMPUTED_VALUE"""),"Земляника Драгонфрут ")</f>
        <v>Земляника Драгонфрут </v>
      </c>
      <c r="I1563" s="18" t="str">
        <f>IFERROR(__xludf.DUMMYFUNCTION("""COMPUTED_VALUE"""),"Киви Личи ")</f>
        <v>Киви Личи </v>
      </c>
      <c r="J1563" s="18" t="str">
        <f>IFERROR(__xludf.DUMMYFUNCTION("""COMPUTED_VALUE"""),"Киви Маракуйя Гуава ")</f>
        <v>Киви Маракуйя Гуава </v>
      </c>
      <c r="K1563" s="18" t="str">
        <f>IFERROR(__xludf.DUMMYFUNCTION("""COMPUTED_VALUE"""),"Клубника Банан ")</f>
        <v>Клубника Банан </v>
      </c>
      <c r="L1563" s="18" t="str">
        <f>IFERROR(__xludf.DUMMYFUNCTION("""COMPUTED_VALUE"""),"Клубника Вишня ")</f>
        <v>Клубника Вишня </v>
      </c>
      <c r="M1563" s="18" t="str">
        <f>IFERROR(__xludf.DUMMYFUNCTION("""COMPUTED_VALUE"""),"Клубника Земляника ")</f>
        <v>Клубника Земляника </v>
      </c>
      <c r="N1563" s="18" t="str">
        <f>IFERROR(__xludf.DUMMYFUNCTION("""COMPUTED_VALUE"""),"Клубничный Мохито ")</f>
        <v>Клубничный Мохито </v>
      </c>
      <c r="O1563" s="18" t="str">
        <f>IFERROR(__xludf.DUMMYFUNCTION("""COMPUTED_VALUE"""),"Манго Грейпфрут ")</f>
        <v>Манго Грейпфрут </v>
      </c>
      <c r="P1563" s="18" t="str">
        <f>IFERROR(__xludf.DUMMYFUNCTION("""COMPUTED_VALUE"""),"Манго Персик Личи ")</f>
        <v>Манго Персик Личи </v>
      </c>
      <c r="Q1563" s="18" t="str">
        <f>IFERROR(__xludf.DUMMYFUNCTION("""COMPUTED_VALUE"""),"Персик Бабл Гам ")</f>
        <v>Персик Бабл Гам </v>
      </c>
      <c r="R1563" s="18" t="str">
        <f>IFERROR(__xludf.DUMMYFUNCTION("""COMPUTED_VALUE"""),"Садовые Ягоды ")</f>
        <v>Садовые Ягоды </v>
      </c>
      <c r="S1563" s="18" t="str">
        <f>IFERROR(__xludf.DUMMYFUNCTION("""COMPUTED_VALUE"""),"Скитлс Лимон Лайм 2")</f>
        <v>Скитлс Лимон Лайм 2</v>
      </c>
      <c r="T1563" s="18" t="str">
        <f>IFERROR(__xludf.DUMMYFUNCTION("""COMPUTED_VALUE"""),"Смородина Мармелад 1")</f>
        <v>Смородина Мармелад 1</v>
      </c>
      <c r="U1563" s="18" t="str">
        <f>IFERROR(__xludf.DUMMYFUNCTION("""COMPUTED_VALUE"""),"Темная Вишня 1")</f>
        <v>Темная Вишня 1</v>
      </c>
      <c r="V1563" s="18" t="str">
        <f>IFERROR(__xludf.DUMMYFUNCTION("""COMPUTED_VALUE"""),"Фруктовые Пластинки 1")</f>
        <v>Фруктовые Пластинки 1</v>
      </c>
      <c r="W1563" s="18" t="str">
        <f>IFERROR(__xludf.DUMMYFUNCTION("""COMPUTED_VALUE"""),"Черника Ежевика 1")</f>
        <v>Черника Ежевика 1</v>
      </c>
      <c r="X1563" s="18" t="str">
        <f>IFERROR(__xludf.DUMMYFUNCTION("""COMPUTED_VALUE"""),"Черника Малина 1")</f>
        <v>Черника Малина 1</v>
      </c>
      <c r="Y1563" s="18" t="str">
        <f>IFERROR(__xludf.DUMMYFUNCTION("""COMPUTED_VALUE"""),"Черника Мята 2")</f>
        <v>Черника Мята 2</v>
      </c>
      <c r="Z1563" s="18" t="str">
        <f>IFERROR(__xludf.DUMMYFUNCTION("""COMPUTED_VALUE"""),"Яблоко Виноград 2")</f>
        <v>Яблоко Виноград 2</v>
      </c>
      <c r="AA1563" s="18" t="str">
        <f>IFERROR(__xludf.DUMMYFUNCTION("""COMPUTED_VALUE"""),"Яблоко Малина 4")</f>
        <v>Яблоко Малина 4</v>
      </c>
      <c r="AB1563" s="18"/>
      <c r="AC1563" s="18"/>
      <c r="AD1563" s="18"/>
      <c r="AE1563" s="18"/>
      <c r="AF1563" s="18"/>
      <c r="AG1563" s="18"/>
      <c r="AH1563" s="18"/>
      <c r="AI1563" s="18"/>
      <c r="AJ1563" s="18"/>
      <c r="AK1563" s="18"/>
      <c r="AL1563" s="18"/>
      <c r="AM1563" s="18"/>
      <c r="AN1563" s="18"/>
      <c r="AO1563" s="18"/>
      <c r="AP1563" s="18"/>
      <c r="AQ1563" s="18"/>
      <c r="AR1563" s="18"/>
      <c r="AS1563" s="18"/>
      <c r="AT1563" s="18"/>
      <c r="AU1563" s="18"/>
      <c r="AV1563" s="18"/>
      <c r="AW1563" s="18"/>
      <c r="AX1563" s="18"/>
    </row>
    <row r="1564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18"/>
      <c r="AG1564" s="18"/>
      <c r="AH1564" s="18"/>
      <c r="AI1564" s="18"/>
      <c r="AJ1564" s="18"/>
      <c r="AK1564" s="18"/>
      <c r="AL1564" s="18"/>
      <c r="AM1564" s="18"/>
      <c r="AN1564" s="18"/>
      <c r="AO1564" s="18"/>
      <c r="AP1564" s="18"/>
      <c r="AQ1564" s="18"/>
      <c r="AR1564" s="18"/>
      <c r="AS1564" s="18"/>
      <c r="AT1564" s="18"/>
      <c r="AU1564" s="18"/>
      <c r="AV1564" s="18"/>
      <c r="AW1564" s="18"/>
      <c r="AX1564" s="18"/>
    </row>
    <row r="156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18"/>
      <c r="AG1565" s="18"/>
      <c r="AH1565" s="18"/>
      <c r="AI1565" s="18"/>
      <c r="AJ1565" s="18"/>
      <c r="AK1565" s="18"/>
      <c r="AL1565" s="18"/>
      <c r="AM1565" s="18"/>
      <c r="AN1565" s="18"/>
      <c r="AO1565" s="18"/>
      <c r="AP1565" s="18"/>
      <c r="AQ1565" s="18"/>
      <c r="AR1565" s="18"/>
      <c r="AS1565" s="18"/>
      <c r="AT1565" s="18"/>
      <c r="AU1565" s="18"/>
      <c r="AV1565" s="18"/>
      <c r="AW1565" s="18"/>
      <c r="AX1565" s="18"/>
    </row>
    <row r="1566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18"/>
      <c r="AG1566" s="18"/>
      <c r="AH1566" s="18"/>
      <c r="AI1566" s="18"/>
      <c r="AJ1566" s="18"/>
      <c r="AK1566" s="18"/>
      <c r="AL1566" s="18"/>
      <c r="AM1566" s="18"/>
      <c r="AN1566" s="18"/>
      <c r="AO1566" s="18"/>
      <c r="AP1566" s="18"/>
      <c r="AQ1566" s="18"/>
      <c r="AR1566" s="18"/>
      <c r="AS1566" s="18"/>
      <c r="AT1566" s="18"/>
      <c r="AU1566" s="18"/>
      <c r="AV1566" s="18"/>
      <c r="AW1566" s="18"/>
      <c r="AX1566" s="18"/>
    </row>
    <row r="1567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18"/>
      <c r="AG1567" s="18"/>
      <c r="AH1567" s="18"/>
      <c r="AI1567" s="18"/>
      <c r="AJ1567" s="18"/>
      <c r="AK1567" s="18"/>
      <c r="AL1567" s="18"/>
      <c r="AM1567" s="18"/>
      <c r="AN1567" s="18"/>
      <c r="AO1567" s="18"/>
      <c r="AP1567" s="18"/>
      <c r="AQ1567" s="18"/>
      <c r="AR1567" s="18"/>
      <c r="AS1567" s="18"/>
      <c r="AT1567" s="18"/>
      <c r="AU1567" s="18"/>
      <c r="AV1567" s="18"/>
      <c r="AW1567" s="18"/>
      <c r="AX1567" s="18"/>
    </row>
    <row r="1568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18"/>
      <c r="AF1568" s="18"/>
      <c r="AG1568" s="18"/>
      <c r="AH1568" s="18"/>
      <c r="AI1568" s="18"/>
      <c r="AJ1568" s="18"/>
      <c r="AK1568" s="18"/>
      <c r="AL1568" s="18"/>
      <c r="AM1568" s="18"/>
      <c r="AN1568" s="18"/>
      <c r="AO1568" s="18"/>
      <c r="AP1568" s="18"/>
      <c r="AQ1568" s="18"/>
      <c r="AR1568" s="18"/>
      <c r="AS1568" s="18"/>
      <c r="AT1568" s="18"/>
      <c r="AU1568" s="18"/>
      <c r="AV1568" s="18"/>
      <c r="AW1568" s="18"/>
      <c r="AX1568" s="18"/>
    </row>
    <row r="1569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/>
      <c r="AN1569" s="18"/>
      <c r="AO1569" s="18"/>
      <c r="AP1569" s="18"/>
      <c r="AQ1569" s="18"/>
      <c r="AR1569" s="18"/>
      <c r="AS1569" s="18"/>
      <c r="AT1569" s="18"/>
      <c r="AU1569" s="18"/>
      <c r="AV1569" s="18"/>
      <c r="AW1569" s="18"/>
      <c r="AX1569" s="18"/>
    </row>
    <row r="1570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18"/>
      <c r="AG1570" s="18"/>
      <c r="AH1570" s="18"/>
      <c r="AI1570" s="18"/>
      <c r="AJ1570" s="18"/>
      <c r="AK1570" s="18"/>
      <c r="AL1570" s="18"/>
      <c r="AM1570" s="18"/>
      <c r="AN1570" s="18"/>
      <c r="AO1570" s="18"/>
      <c r="AP1570" s="18"/>
      <c r="AQ1570" s="18"/>
      <c r="AR1570" s="18"/>
      <c r="AS1570" s="18"/>
      <c r="AT1570" s="18"/>
      <c r="AU1570" s="18"/>
      <c r="AV1570" s="18"/>
      <c r="AW1570" s="18"/>
      <c r="AX1570" s="18"/>
    </row>
    <row r="1571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</row>
    <row r="1572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18"/>
      <c r="AG1572" s="18"/>
      <c r="AH1572" s="18"/>
      <c r="AI1572" s="18"/>
      <c r="AJ1572" s="18"/>
      <c r="AK1572" s="18"/>
      <c r="AL1572" s="18"/>
      <c r="AM1572" s="18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</row>
    <row r="1573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  <c r="AF1573" s="18"/>
      <c r="AG1573" s="18"/>
      <c r="AH1573" s="18"/>
      <c r="AI1573" s="18"/>
      <c r="AJ1573" s="18"/>
      <c r="AK1573" s="18"/>
      <c r="AL1573" s="18"/>
      <c r="AM1573" s="18"/>
      <c r="AN1573" s="18"/>
      <c r="AO1573" s="18"/>
      <c r="AP1573" s="18"/>
      <c r="AQ1573" s="18"/>
      <c r="AR1573" s="18"/>
      <c r="AS1573" s="18"/>
      <c r="AT1573" s="18"/>
      <c r="AU1573" s="18"/>
      <c r="AV1573" s="18"/>
      <c r="AW1573" s="18"/>
      <c r="AX1573" s="18"/>
    </row>
    <row r="1574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18"/>
      <c r="AG1574" s="18"/>
      <c r="AH1574" s="18"/>
      <c r="AI1574" s="18"/>
      <c r="AJ1574" s="18"/>
      <c r="AK1574" s="18"/>
      <c r="AL1574" s="18"/>
      <c r="AM1574" s="18"/>
      <c r="AN1574" s="18"/>
      <c r="AO1574" s="18"/>
      <c r="AP1574" s="18"/>
      <c r="AQ1574" s="18"/>
      <c r="AR1574" s="18"/>
      <c r="AS1574" s="18"/>
      <c r="AT1574" s="18"/>
      <c r="AU1574" s="18"/>
      <c r="AV1574" s="18"/>
      <c r="AW1574" s="18"/>
      <c r="AX1574" s="18"/>
    </row>
    <row r="157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/>
      <c r="AM1575" s="18"/>
      <c r="AN1575" s="18"/>
      <c r="AO1575" s="18"/>
      <c r="AP1575" s="18"/>
      <c r="AQ1575" s="18"/>
      <c r="AR1575" s="18"/>
      <c r="AS1575" s="18"/>
      <c r="AT1575" s="18"/>
      <c r="AU1575" s="18"/>
      <c r="AV1575" s="18"/>
      <c r="AW1575" s="18"/>
      <c r="AX1575" s="18"/>
    </row>
    <row r="1576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18"/>
      <c r="AF1576" s="18"/>
      <c r="AG1576" s="18"/>
      <c r="AH1576" s="18"/>
      <c r="AI1576" s="18"/>
      <c r="AJ1576" s="18"/>
      <c r="AK1576" s="18"/>
      <c r="AL1576" s="18"/>
      <c r="AM1576" s="18"/>
      <c r="AN1576" s="18"/>
      <c r="AO1576" s="18"/>
      <c r="AP1576" s="18"/>
      <c r="AQ1576" s="18"/>
      <c r="AR1576" s="18"/>
      <c r="AS1576" s="18"/>
      <c r="AT1576" s="18"/>
      <c r="AU1576" s="18"/>
      <c r="AV1576" s="18"/>
      <c r="AW1576" s="18"/>
      <c r="AX1576" s="18"/>
    </row>
    <row r="1577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/>
      <c r="AN1577" s="18"/>
      <c r="AO1577" s="18"/>
      <c r="AP1577" s="18"/>
      <c r="AQ1577" s="18"/>
      <c r="AR1577" s="18"/>
      <c r="AS1577" s="18"/>
      <c r="AT1577" s="18"/>
      <c r="AU1577" s="18"/>
      <c r="AV1577" s="18"/>
      <c r="AW1577" s="18"/>
      <c r="AX1577" s="18"/>
    </row>
    <row r="1578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/>
      <c r="AM1578" s="18"/>
      <c r="AN1578" s="18"/>
      <c r="AO1578" s="18"/>
      <c r="AP1578" s="18"/>
      <c r="AQ1578" s="18"/>
      <c r="AR1578" s="18"/>
      <c r="AS1578" s="18"/>
      <c r="AT1578" s="18"/>
      <c r="AU1578" s="18"/>
      <c r="AV1578" s="18"/>
      <c r="AW1578" s="18"/>
      <c r="AX1578" s="18"/>
    </row>
    <row r="1579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/>
      <c r="AM1579" s="18"/>
      <c r="AN1579" s="18"/>
      <c r="AO1579" s="18"/>
      <c r="AP1579" s="18"/>
      <c r="AQ1579" s="18"/>
      <c r="AR1579" s="18"/>
      <c r="AS1579" s="18"/>
      <c r="AT1579" s="18"/>
      <c r="AU1579" s="18"/>
      <c r="AV1579" s="18"/>
      <c r="AW1579" s="18"/>
      <c r="AX1579" s="18"/>
    </row>
    <row r="1580">
      <c r="A1580" s="18" t="str">
        <f>IFERROR(__xludf.DUMMYFUNCTION("""COMPUTED_VALUE"""),"0.3")</f>
        <v>0.3</v>
      </c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8"/>
      <c r="AI1580" s="18"/>
      <c r="AJ1580" s="18"/>
      <c r="AK1580" s="18"/>
      <c r="AL1580" s="18"/>
      <c r="AM1580" s="18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</row>
    <row r="1581">
      <c r="A1581" s="18" t="str">
        <f>IFERROR(__xludf.DUMMYFUNCTION("""COMPUTED_VALUE"""),"Ягодный микс")</f>
        <v>Ягодный микс</v>
      </c>
      <c r="B1581" s="18" t="str">
        <f>IFERROR(__xludf.DUMMYFUNCTION("""COMPUTED_VALUE"""),"Энергетик малина")</f>
        <v>Энергетик малина</v>
      </c>
      <c r="C1581" s="18" t="str">
        <f>IFERROR(__xludf.DUMMYFUNCTION("""COMPUTED_VALUE"""),"Клубника арбуз")</f>
        <v>Клубника арбуз</v>
      </c>
      <c r="D1581" s="18" t="str">
        <f>IFERROR(__xludf.DUMMYFUNCTION("""COMPUTED_VALUE"""),"Ежевика малина")</f>
        <v>Ежевика малина</v>
      </c>
      <c r="E1581" s="18" t="str">
        <f>IFERROR(__xludf.DUMMYFUNCTION("""COMPUTED_VALUE"""),"Голубая малина виноград")</f>
        <v>Голубая малина виноград</v>
      </c>
      <c r="F1581" s="18" t="str">
        <f>IFERROR(__xludf.DUMMYFUNCTION("""COMPUTED_VALUE"""),"Вишня яблоко")</f>
        <v>Вишня яблоко</v>
      </c>
      <c r="G1581" s="18" t="str">
        <f>IFERROR(__xludf.DUMMYFUNCTION("""COMPUTED_VALUE"""),"Виноград лёд")</f>
        <v>Виноград лёд</v>
      </c>
      <c r="H1581" s="18" t="str">
        <f>IFERROR(__xludf.DUMMYFUNCTION("""COMPUTED_VALUE"""),"Бабл гам")</f>
        <v>Бабл гам</v>
      </c>
      <c r="I1581" s="18" t="str">
        <f>IFERROR(__xludf.DUMMYFUNCTION("""COMPUTED_VALUE"""),"Энергетик лайм")</f>
        <v>Энергетик лайм</v>
      </c>
      <c r="J1581" s="18" t="str">
        <f>IFERROR(__xludf.DUMMYFUNCTION("""COMPUTED_VALUE"""),"Черника смородина айс")</f>
        <v>Черника смородина айс</v>
      </c>
      <c r="K1581" s="18" t="str">
        <f>IFERROR(__xludf.DUMMYFUNCTION("""COMPUTED_VALUE"""),"Мохито клубничный лёд")</f>
        <v>Мохито клубничный лёд</v>
      </c>
      <c r="L1581" s="18" t="str">
        <f>IFERROR(__xludf.DUMMYFUNCTION("""COMPUTED_VALUE"""),"Черная вишня лёд")</f>
        <v>Черная вишня лёд</v>
      </c>
      <c r="M1581" s="18" t="str">
        <f>IFERROR(__xludf.DUMMYFUNCTION("""COMPUTED_VALUE"""),"Ананас кокос лёд")</f>
        <v>Ананас кокос лёд</v>
      </c>
      <c r="N1581" s="18" t="str">
        <f>IFERROR(__xludf.DUMMYFUNCTION("""COMPUTED_VALUE"""),"Киви лёд")</f>
        <v>Киви лёд</v>
      </c>
      <c r="O1581" s="18" t="str">
        <f>IFERROR(__xludf.DUMMYFUNCTION("""COMPUTED_VALUE"""),"Кислая клюква лёд")</f>
        <v>Кислая клюква лёд</v>
      </c>
      <c r="P1581" s="18" t="str">
        <f>IFERROR(__xludf.DUMMYFUNCTION("""COMPUTED_VALUE"""),"Кислый скитлс лёд")</f>
        <v>Кислый скитлс лёд</v>
      </c>
      <c r="Q1581" s="18" t="str">
        <f>IFERROR(__xludf.DUMMYFUNCTION("""COMPUTED_VALUE"""),"Клубника черника лёд")</f>
        <v>Клубника черника лёд</v>
      </c>
      <c r="R1581" s="18" t="str">
        <f>IFERROR(__xludf.DUMMYFUNCTION("""COMPUTED_VALUE"""),"Малина смородина лёд")</f>
        <v>Малина смородина лёд</v>
      </c>
      <c r="S1581" s="18" t="str">
        <f>IFERROR(__xludf.DUMMYFUNCTION("""COMPUTED_VALUE"""),"Манго лёд")</f>
        <v>Манго лёд</v>
      </c>
      <c r="T1581" s="18" t="str">
        <f>IFERROR(__xludf.DUMMYFUNCTION("""COMPUTED_VALUE"""),"Малина вишня лёд")</f>
        <v>Малина вишня лёд</v>
      </c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18"/>
      <c r="AG1581" s="18"/>
      <c r="AH1581" s="18"/>
      <c r="AI1581" s="18"/>
      <c r="AJ1581" s="18"/>
      <c r="AK1581" s="18"/>
      <c r="AL1581" s="18"/>
      <c r="AM1581" s="18"/>
      <c r="AN1581" s="18"/>
      <c r="AO1581" s="18"/>
      <c r="AP1581" s="18"/>
      <c r="AQ1581" s="18"/>
      <c r="AR1581" s="18"/>
      <c r="AS1581" s="18"/>
      <c r="AT1581" s="18"/>
      <c r="AU1581" s="18"/>
      <c r="AV1581" s="18"/>
      <c r="AW1581" s="18"/>
      <c r="AX1581" s="18"/>
    </row>
    <row r="1582">
      <c r="A1582" s="18" t="str">
        <f>IFERROR(__xludf.DUMMYFUNCTION("""COMPUTED_VALUE"""),"Маракуйя с тропическими нотками")</f>
        <v>Маракуйя с тропическими нотками</v>
      </c>
      <c r="B1582" s="18" t="str">
        <f>IFERROR(__xludf.DUMMYFUNCTION("""COMPUTED_VALUE"""),"Арбузный милкшейк")</f>
        <v>Арбузный милкшейк</v>
      </c>
      <c r="C1582" s="18" t="str">
        <f>IFERROR(__xludf.DUMMYFUNCTION("""COMPUTED_VALUE"""),"Конфеты со вкусом винограда")</f>
        <v>Конфеты со вкусом винограда</v>
      </c>
      <c r="D1582" s="18" t="str">
        <f>IFERROR(__xludf.DUMMYFUNCTION("""COMPUTED_VALUE"""),"Манго с апельсином и послевкусием гуавы")</f>
        <v>Манго с апельсином и послевкусием гуавы</v>
      </c>
      <c r="E1582" s="18" t="str">
        <f>IFERROR(__xludf.DUMMYFUNCTION("""COMPUTED_VALUE"""),"Холодное сочетание мяты и конфет холс")</f>
        <v>Холодное сочетание мяты и конфет холс</v>
      </c>
      <c r="F1582" s="18" t="str">
        <f>IFERROR(__xludf.DUMMYFUNCTION("""COMPUTED_VALUE"""),"Яблочные мармеладные червячки")</f>
        <v>Яблочные мармеладные червячки</v>
      </c>
      <c r="G158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582" s="18" t="str">
        <f>IFERROR(__xludf.DUMMYFUNCTION("""COMPUTED_VALUE"""),"Лимон лайм")</f>
        <v>Лимон лайм</v>
      </c>
      <c r="I1582" s="18" t="str">
        <f>IFERROR(__xludf.DUMMYFUNCTION("""COMPUTED_VALUE"""),"Классика энергетика с кислой малиной")</f>
        <v>Классика энергетика с кислой малиной</v>
      </c>
      <c r="J1582" s="18" t="str">
        <f>IFERROR(__xludf.DUMMYFUNCTION("""COMPUTED_VALUE"""),"Зеленое манго и смородина")</f>
        <v>Зеленое манго и смородина</v>
      </c>
      <c r="K1582" s="18" t="str">
        <f>IFERROR(__xludf.DUMMYFUNCTION("""COMPUTED_VALUE"""),"Дуэт лемонграсса и сладкой малины")</f>
        <v>Дуэт лемонграсса и сладкой малины</v>
      </c>
      <c r="L1582" s="18" t="str">
        <f>IFERROR(__xludf.DUMMYFUNCTION("""COMPUTED_VALUE"""),"Сладкий мармелад из черной смородины")</f>
        <v>Сладкий мармелад из черной смородины</v>
      </c>
      <c r="M1582" s="18" t="str">
        <f>IFERROR(__xludf.DUMMYFUNCTION("""COMPUTED_VALUE"""),"Вишня кола")</f>
        <v>Вишня кола</v>
      </c>
      <c r="N1582" s="18" t="str">
        <f>IFERROR(__xludf.DUMMYFUNCTION("""COMPUTED_VALUE"""),"Малина с кокосом")</f>
        <v>Малина с кокосом</v>
      </c>
      <c r="O1582" s="18" t="str">
        <f>IFERROR(__xludf.DUMMYFUNCTION("""COMPUTED_VALUE"""),"Сладкие конфеты СКИТЛЗ и смородина")</f>
        <v>Сладкие конфеты СКИТЛЗ и смородина</v>
      </c>
      <c r="P1582" s="18" t="str">
        <f>IFERROR(__xludf.DUMMYFUNCTION("""COMPUTED_VALUE"""),"Ежевичный лимонад")</f>
        <v>Ежевичный лимонад</v>
      </c>
      <c r="Q1582" s="18" t="str">
        <f>IFERROR(__xludf.DUMMYFUNCTION("""COMPUTED_VALUE"""),"Дыня кокос")</f>
        <v>Дыня кокос</v>
      </c>
      <c r="R1582" s="18" t="str">
        <f>IFERROR(__xludf.DUMMYFUNCTION("""COMPUTED_VALUE"""),"Земляничный бабл гам")</f>
        <v>Земляничный бабл гам</v>
      </c>
      <c r="S1582" s="18" t="str">
        <f>IFERROR(__xludf.DUMMYFUNCTION("""COMPUTED_VALUE"""),"Лимонные леденцы")</f>
        <v>Лимонные леденцы</v>
      </c>
      <c r="T1582" s="18" t="str">
        <f>IFERROR(__xludf.DUMMYFUNCTION("""COMPUTED_VALUE"""),"Экзотический фрукты")</f>
        <v>Экзотический фрукты</v>
      </c>
      <c r="U1582" s="18" t="str">
        <f>IFERROR(__xludf.DUMMYFUNCTION("""COMPUTED_VALUE"""),"Личи виноград мята")</f>
        <v>Личи виноград мята</v>
      </c>
      <c r="V1582" s="18" t="str">
        <f>IFERROR(__xludf.DUMMYFUNCTION("""COMPUTED_VALUE"""),"Черника малина мята")</f>
        <v>Черника малина мята</v>
      </c>
      <c r="W1582" s="18" t="str">
        <f>IFERROR(__xludf.DUMMYFUNCTION("""COMPUTED_VALUE"""),"Абрикосовый йогурт")</f>
        <v>Абрикосовый йогурт</v>
      </c>
      <c r="X1582" s="18" t="str">
        <f>IFERROR(__xludf.DUMMYFUNCTION("""COMPUTED_VALUE"""),"Арбуз лед")</f>
        <v>Арбуз лед</v>
      </c>
      <c r="Y1582" s="18" t="str">
        <f>IFERROR(__xludf.DUMMYFUNCTION("""COMPUTED_VALUE"""),"Банан клубника лед")</f>
        <v>Банан клубника лед</v>
      </c>
      <c r="Z1582" s="18" t="str">
        <f>IFERROR(__xludf.DUMMYFUNCTION("""COMPUTED_VALUE"""),"Арбузное мороженное")</f>
        <v>Арбузное мороженное</v>
      </c>
      <c r="AA1582" s="18" t="str">
        <f>IFERROR(__xludf.DUMMYFUNCTION("""COMPUTED_VALUE"""),"Клубника малина жвачка")</f>
        <v>Клубника малина жвачка</v>
      </c>
      <c r="AB1582" s="18" t="str">
        <f>IFERROR(__xludf.DUMMYFUNCTION("""COMPUTED_VALUE"""),"Клубничное мороженное")</f>
        <v>Клубничное мороженное</v>
      </c>
      <c r="AC1582" s="18" t="str">
        <f>IFERROR(__xludf.DUMMYFUNCTION("""COMPUTED_VALUE"""),"Кола сода лед")</f>
        <v>Кола сода лед</v>
      </c>
      <c r="AD1582" s="18" t="str">
        <f>IFERROR(__xludf.DUMMYFUNCTION("""COMPUTED_VALUE"""),"Банановый милкшейк")</f>
        <v>Банановый милкшейк</v>
      </c>
      <c r="AE1582" s="18" t="str">
        <f>IFERROR(__xludf.DUMMYFUNCTION("""COMPUTED_VALUE"""),"Микс ягод лед")</f>
        <v>Микс ягод лед</v>
      </c>
      <c r="AF1582" s="18" t="str">
        <f>IFERROR(__xludf.DUMMYFUNCTION("""COMPUTED_VALUE"""),"Брусничный морс")</f>
        <v>Брусничный морс</v>
      </c>
      <c r="AG1582" s="18" t="str">
        <f>IFERROR(__xludf.DUMMYFUNCTION("""COMPUTED_VALUE"""),"Яблочный лимонад")</f>
        <v>Яблочный лимонад</v>
      </c>
      <c r="AH1582" s="18" t="str">
        <f>IFERROR(__xludf.DUMMYFUNCTION("""COMPUTED_VALUE"""),"Лесные ягоды")</f>
        <v>Лесные ягоды</v>
      </c>
      <c r="AI1582" s="18" t="str">
        <f>IFERROR(__xludf.DUMMYFUNCTION("""COMPUTED_VALUE"""),"Смородиновый лимонад")</f>
        <v>Смородиновый лимонад</v>
      </c>
      <c r="AJ1582" s="18" t="str">
        <f>IFERROR(__xludf.DUMMYFUNCTION("""COMPUTED_VALUE"""),"Вишня лайм лед")</f>
        <v>Вишня лайм лед</v>
      </c>
      <c r="AK1582" s="18" t="str">
        <f>IFERROR(__xludf.DUMMYFUNCTION("""COMPUTED_VALUE"""),"Лист виноград мята энергетик")</f>
        <v>Лист виноград мята энергетик</v>
      </c>
      <c r="AL1582" s="18" t="str">
        <f>IFERROR(__xludf.DUMMYFUNCTION("""COMPUTED_VALUE"""),"Двойное яблоко лед")</f>
        <v>Двойное яблоко лед</v>
      </c>
      <c r="AM1582" s="18" t="str">
        <f>IFERROR(__xludf.DUMMYFUNCTION("""COMPUTED_VALUE"""),"Смородиновый холс")</f>
        <v>Смородиновый холс</v>
      </c>
      <c r="AN1582" s="18" t="str">
        <f>IFERROR(__xludf.DUMMYFUNCTION("""COMPUTED_VALUE"""),"Клубничное шампанское")</f>
        <v>Клубничное шампанское</v>
      </c>
      <c r="AO1582" s="18"/>
      <c r="AP1582" s="18"/>
      <c r="AQ1582" s="18"/>
      <c r="AR1582" s="18"/>
      <c r="AS1582" s="18"/>
      <c r="AT1582" s="18"/>
      <c r="AU1582" s="18"/>
      <c r="AV1582" s="18"/>
      <c r="AW1582" s="18"/>
      <c r="AX1582" s="18"/>
    </row>
    <row r="1583">
      <c r="A1583" s="18" t="str">
        <f>IFERROR(__xludf.DUMMYFUNCTION("""COMPUTED_VALUE"""),"0.4")</f>
        <v>0.4</v>
      </c>
      <c r="B1583" s="18" t="str">
        <f>IFERROR(__xludf.DUMMYFUNCTION("""COMPUTED_VALUE"""),"0.6")</f>
        <v>0.6</v>
      </c>
      <c r="C1583" s="18" t="str">
        <f>IFERROR(__xludf.DUMMYFUNCTION("""COMPUTED_VALUE"""),"0.7")</f>
        <v>0.7</v>
      </c>
      <c r="D1583" s="18" t="str">
        <f>IFERROR(__xludf.DUMMYFUNCTION("""COMPUTED_VALUE"""),"0.8")</f>
        <v>0.8</v>
      </c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/>
      <c r="AM1583" s="18"/>
      <c r="AN1583" s="18"/>
      <c r="AO1583" s="18"/>
      <c r="AP1583" s="18"/>
      <c r="AQ1583" s="18"/>
      <c r="AR1583" s="18"/>
      <c r="AS1583" s="18"/>
      <c r="AT1583" s="18"/>
      <c r="AU1583" s="18"/>
      <c r="AV1583" s="18"/>
      <c r="AW1583" s="18"/>
      <c r="AX1583" s="18"/>
    </row>
    <row r="1584">
      <c r="A1584" s="18" t="str">
        <f>IFERROR(__xludf.DUMMYFUNCTION("""COMPUTED_VALUE"""),"кислая земляника")</f>
        <v>кислая земляника</v>
      </c>
      <c r="B1584" s="18" t="str">
        <f>IFERROR(__xludf.DUMMYFUNCTION("""COMPUTED_VALUE"""),"кислая фанта с черникой")</f>
        <v>кислая фанта с черникой</v>
      </c>
      <c r="C1584" s="18" t="str">
        <f>IFERROR(__xludf.DUMMYFUNCTION("""COMPUTED_VALUE"""),"кислое харибо с колой и черешней")</f>
        <v>кислое харибо с колой и черешней</v>
      </c>
      <c r="D1584" s="18" t="str">
        <f>IFERROR(__xludf.DUMMYFUNCTION("""COMPUTED_VALUE"""),"кислое яблочно клубничная шипучка")</f>
        <v>кислое яблочно клубничная шипучка</v>
      </c>
      <c r="E1584" s="18" t="str">
        <f>IFERROR(__xludf.DUMMYFUNCTION("""COMPUTED_VALUE"""),"кислые желатинки маракуйя ананас")</f>
        <v>кислые желатинки маракуйя ананас</v>
      </c>
      <c r="F1584" s="18" t="str">
        <f>IFERROR(__xludf.DUMMYFUNCTION("""COMPUTED_VALUE"""),"кислые ленточки маракуя манго")</f>
        <v>кислые ленточки маракуя манго</v>
      </c>
      <c r="G1584" s="18" t="str">
        <f>IFERROR(__xludf.DUMMYFUNCTION("""COMPUTED_VALUE"""),"кислые мармеладные ягоды")</f>
        <v>кислые мармеладные ягоды</v>
      </c>
      <c r="H1584" s="18" t="str">
        <f>IFERROR(__xludf.DUMMYFUNCTION("""COMPUTED_VALUE"""),"кислый виноград лайм")</f>
        <v>кислый виноград лайм</v>
      </c>
      <c r="I1584" s="18" t="str">
        <f>IFERROR(__xludf.DUMMYFUNCTION("""COMPUTED_VALUE"""),"кислый грейпфрут с вишней")</f>
        <v>кислый грейпфрут с вишней</v>
      </c>
      <c r="J1584" s="18" t="str">
        <f>IFERROR(__xludf.DUMMYFUNCTION("""COMPUTED_VALUE"""),"кислый леденец виноград киви яблоко")</f>
        <v>кислый леденец виноград киви яблоко</v>
      </c>
      <c r="K1584" s="18" t="str">
        <f>IFERROR(__xludf.DUMMYFUNCTION("""COMPUTED_VALUE"""),"кислый лимонад арбуз лайм малина")</f>
        <v>кислый лимонад арбуз лайм малина</v>
      </c>
      <c r="L1584" s="18" t="str">
        <f>IFERROR(__xludf.DUMMYFUNCTION("""COMPUTED_VALUE"""),"кислый персик клубника")</f>
        <v>кислый персик клубника</v>
      </c>
      <c r="M1584" s="18" t="str">
        <f>IFERROR(__xludf.DUMMYFUNCTION("""COMPUTED_VALUE"""),"кислый яблочно лимонные колечки")</f>
        <v>кислый яблочно лимонные колечки</v>
      </c>
      <c r="N1584" s="18" t="str">
        <f>IFERROR(__xludf.DUMMYFUNCTION("""COMPUTED_VALUE"""),"фанта апельсин с кислой малиной")</f>
        <v>фанта апельсин с кислой малиной</v>
      </c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/>
      <c r="AM1584" s="18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</row>
    <row r="1585">
      <c r="A1585" s="18" t="str">
        <f>IFERROR(__xludf.DUMMYFUNCTION("""COMPUTED_VALUE"""),"Смородина холс")</f>
        <v>Смородина холс</v>
      </c>
      <c r="B1585" s="18" t="str">
        <f>IFERROR(__xludf.DUMMYFUNCTION("""COMPUTED_VALUE"""),"Тропические фрукты")</f>
        <v>Тропические фрукты</v>
      </c>
      <c r="C1585" s="18" t="str">
        <f>IFERROR(__xludf.DUMMYFUNCTION("""COMPUTED_VALUE"""),"Черничная конфета")</f>
        <v>Черничная конфета</v>
      </c>
      <c r="D1585" s="18" t="str">
        <f>IFERROR(__xludf.DUMMYFUNCTION("""COMPUTED_VALUE"""),"Яблоко вишня")</f>
        <v>Яблоко вишня</v>
      </c>
      <c r="E1585" s="18" t="str">
        <f>IFERROR(__xludf.DUMMYFUNCTION("""COMPUTED_VALUE"""),"Виноград мята")</f>
        <v>Виноград мята</v>
      </c>
      <c r="F1585" s="18" t="str">
        <f>IFERROR(__xludf.DUMMYFUNCTION("""COMPUTED_VALUE"""),"Виноград холс")</f>
        <v>Виноград холс</v>
      </c>
      <c r="G1585" s="18" t="str">
        <f>IFERROR(__xludf.DUMMYFUNCTION("""COMPUTED_VALUE"""),"Грейпфрутовый лимонад")</f>
        <v>Грейпфрутовый лимонад</v>
      </c>
      <c r="H1585" s="18" t="str">
        <f>IFERROR(__xludf.DUMMYFUNCTION("""COMPUTED_VALUE"""),"Дыня банан")</f>
        <v>Дыня банан</v>
      </c>
      <c r="I1585" s="18" t="str">
        <f>IFERROR(__xludf.DUMMYFUNCTION("""COMPUTED_VALUE"""),"Ежевичный лимонад")</f>
        <v>Ежевичный лимонад</v>
      </c>
      <c r="J1585" s="18" t="str">
        <f>IFERROR(__xludf.DUMMYFUNCTION("""COMPUTED_VALUE"""),"Земляничная конфета ")</f>
        <v>Земляничная конфета </v>
      </c>
      <c r="K1585" s="18" t="str">
        <f>IFERROR(__xludf.DUMMYFUNCTION("""COMPUTED_VALUE"""),"Ананас манго ")</f>
        <v>Ананас манго </v>
      </c>
      <c r="L1585" s="18" t="str">
        <f>IFERROR(__xludf.DUMMYFUNCTION("""COMPUTED_VALUE"""),"Жвачка черника мята ")</f>
        <v>Жвачка черника мята </v>
      </c>
      <c r="M1585" s="18" t="str">
        <f>IFERROR(__xludf.DUMMYFUNCTION("""COMPUTED_VALUE"""),"Зеленый манго")</f>
        <v>Зеленый манго</v>
      </c>
      <c r="N1585" s="18" t="str">
        <f>IFERROR(__xludf.DUMMYFUNCTION("""COMPUTED_VALUE"""),"Клюква брусника")</f>
        <v>Клюква брусника</v>
      </c>
      <c r="O1585" s="18" t="str">
        <f>IFERROR(__xludf.DUMMYFUNCTION("""COMPUTED_VALUE"""),"Апельсин ")</f>
        <v>Апельсин </v>
      </c>
      <c r="P1585" s="18" t="str">
        <f>IFERROR(__xludf.DUMMYFUNCTION("""COMPUTED_VALUE"""),"Кокос малина")</f>
        <v>Кокос малина</v>
      </c>
      <c r="Q1585" s="18" t="str">
        <f>IFERROR(__xludf.DUMMYFUNCTION("""COMPUTED_VALUE"""),"Лимонные черви")</f>
        <v>Лимонные черви</v>
      </c>
      <c r="R1585" s="18" t="str">
        <f>IFERROR(__xludf.DUMMYFUNCTION("""COMPUTED_VALUE"""),"Малиновый лимонад")</f>
        <v>Малиновый лимонад</v>
      </c>
      <c r="S1585" s="18" t="str">
        <f>IFERROR(__xludf.DUMMYFUNCTION("""COMPUTED_VALUE"""),"Смородина малина")</f>
        <v>Смородина малина</v>
      </c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8"/>
      <c r="AI1585" s="18"/>
      <c r="AJ1585" s="18"/>
      <c r="AK1585" s="18"/>
      <c r="AL1585" s="18"/>
      <c r="AM1585" s="18"/>
      <c r="AN1585" s="18"/>
      <c r="AO1585" s="18"/>
      <c r="AP1585" s="18"/>
      <c r="AQ1585" s="18"/>
      <c r="AR1585" s="18"/>
      <c r="AS1585" s="18"/>
      <c r="AT1585" s="18"/>
      <c r="AU1585" s="18"/>
      <c r="AV1585" s="18"/>
      <c r="AW1585" s="18"/>
      <c r="AX1585" s="18"/>
    </row>
    <row r="1586">
      <c r="A1586" s="18" t="str">
        <f>IFERROR(__xludf.DUMMYFUNCTION("""COMPUTED_VALUE"""),"Ягодный микс")</f>
        <v>Ягодный микс</v>
      </c>
      <c r="B1586" s="18" t="str">
        <f>IFERROR(__xludf.DUMMYFUNCTION("""COMPUTED_VALUE"""),"Энергетик малина")</f>
        <v>Энергетик малина</v>
      </c>
      <c r="C1586" s="18" t="str">
        <f>IFERROR(__xludf.DUMMYFUNCTION("""COMPUTED_VALUE"""),"Клубника арбуз")</f>
        <v>Клубника арбуз</v>
      </c>
      <c r="D1586" s="18" t="str">
        <f>IFERROR(__xludf.DUMMYFUNCTION("""COMPUTED_VALUE"""),"Ежевика малина")</f>
        <v>Ежевика малина</v>
      </c>
      <c r="E1586" s="18" t="str">
        <f>IFERROR(__xludf.DUMMYFUNCTION("""COMPUTED_VALUE"""),"Голубая малина виноград")</f>
        <v>Голубая малина виноград</v>
      </c>
      <c r="F1586" s="18" t="str">
        <f>IFERROR(__xludf.DUMMYFUNCTION("""COMPUTED_VALUE"""),"Вишня яблоко")</f>
        <v>Вишня яблоко</v>
      </c>
      <c r="G1586" s="18" t="str">
        <f>IFERROR(__xludf.DUMMYFUNCTION("""COMPUTED_VALUE"""),"Виноград лёд")</f>
        <v>Виноград лёд</v>
      </c>
      <c r="H1586" s="18" t="str">
        <f>IFERROR(__xludf.DUMMYFUNCTION("""COMPUTED_VALUE"""),"Бабл гам")</f>
        <v>Бабл гам</v>
      </c>
      <c r="I1586" s="18" t="str">
        <f>IFERROR(__xludf.DUMMYFUNCTION("""COMPUTED_VALUE"""),"Энергетик лайм")</f>
        <v>Энергетик лайм</v>
      </c>
      <c r="J1586" s="18" t="str">
        <f>IFERROR(__xludf.DUMMYFUNCTION("""COMPUTED_VALUE"""),"Черника смородина айс")</f>
        <v>Черника смородина айс</v>
      </c>
      <c r="K1586" s="18" t="str">
        <f>IFERROR(__xludf.DUMMYFUNCTION("""COMPUTED_VALUE"""),"Мохито клубничный лёд")</f>
        <v>Мохито клубничный лёд</v>
      </c>
      <c r="L1586" s="18" t="str">
        <f>IFERROR(__xludf.DUMMYFUNCTION("""COMPUTED_VALUE"""),"Черная вишня лёд")</f>
        <v>Черная вишня лёд</v>
      </c>
      <c r="M1586" s="18" t="str">
        <f>IFERROR(__xludf.DUMMYFUNCTION("""COMPUTED_VALUE"""),"Ананас кокос лёд")</f>
        <v>Ананас кокос лёд</v>
      </c>
      <c r="N1586" s="18" t="str">
        <f>IFERROR(__xludf.DUMMYFUNCTION("""COMPUTED_VALUE"""),"Киви лёд")</f>
        <v>Киви лёд</v>
      </c>
      <c r="O1586" s="18" t="str">
        <f>IFERROR(__xludf.DUMMYFUNCTION("""COMPUTED_VALUE"""),"Кислая клюква лёд")</f>
        <v>Кислая клюква лёд</v>
      </c>
      <c r="P1586" s="18" t="str">
        <f>IFERROR(__xludf.DUMMYFUNCTION("""COMPUTED_VALUE"""),"Кислый скитлс лёд")</f>
        <v>Кислый скитлс лёд</v>
      </c>
      <c r="Q1586" s="18" t="str">
        <f>IFERROR(__xludf.DUMMYFUNCTION("""COMPUTED_VALUE"""),"Клубника черника лёд")</f>
        <v>Клубника черника лёд</v>
      </c>
      <c r="R1586" s="18" t="str">
        <f>IFERROR(__xludf.DUMMYFUNCTION("""COMPUTED_VALUE"""),"Малина смородина лёд")</f>
        <v>Малина смородина лёд</v>
      </c>
      <c r="S1586" s="18" t="str">
        <f>IFERROR(__xludf.DUMMYFUNCTION("""COMPUTED_VALUE"""),"Манго лёд")</f>
        <v>Манго лёд</v>
      </c>
      <c r="T1586" s="18" t="str">
        <f>IFERROR(__xludf.DUMMYFUNCTION("""COMPUTED_VALUE"""),"Малина вишня лёд")</f>
        <v>Малина вишня лёд</v>
      </c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18"/>
      <c r="AG1586" s="18"/>
      <c r="AH1586" s="18"/>
      <c r="AI1586" s="18"/>
      <c r="AJ1586" s="18"/>
      <c r="AK1586" s="18"/>
      <c r="AL1586" s="18"/>
      <c r="AM1586" s="18"/>
      <c r="AN1586" s="18"/>
      <c r="AO1586" s="18"/>
      <c r="AP1586" s="18"/>
      <c r="AQ1586" s="18"/>
      <c r="AR1586" s="18"/>
      <c r="AS1586" s="18"/>
      <c r="AT1586" s="18"/>
      <c r="AU1586" s="18"/>
      <c r="AV1586" s="18"/>
      <c r="AW1586" s="18"/>
      <c r="AX1586" s="18"/>
    </row>
    <row r="1587">
      <c r="A1587" s="18" t="str">
        <f>IFERROR(__xludf.DUMMYFUNCTION("""COMPUTED_VALUE"""),"Арбуз Малина ")</f>
        <v>Арбуз Малина </v>
      </c>
      <c r="B1587" s="18" t="str">
        <f>IFERROR(__xludf.DUMMYFUNCTION("""COMPUTED_VALUE"""),"Банан Кокос ")</f>
        <v>Банан Кокос </v>
      </c>
      <c r="C1587" s="18" t="str">
        <f>IFERROR(__xludf.DUMMYFUNCTION("""COMPUTED_VALUE"""),"Барбарисовый Энергетик ")</f>
        <v>Барбарисовый Энергетик </v>
      </c>
      <c r="D1587" s="18" t="str">
        <f>IFERROR(__xludf.DUMMYFUNCTION("""COMPUTED_VALUE"""),"Виноградный Энергетик")</f>
        <v>Виноградный Энергетик</v>
      </c>
      <c r="E1587" s="18" t="str">
        <f>IFERROR(__xludf.DUMMYFUNCTION("""COMPUTED_VALUE"""),"Гранат Клубника ")</f>
        <v>Гранат Клубника </v>
      </c>
      <c r="F1587" s="18" t="str">
        <f>IFERROR(__xludf.DUMMYFUNCTION("""COMPUTED_VALUE"""),"Гранат Смородина ")</f>
        <v>Гранат Смородина </v>
      </c>
      <c r="G1587" s="18" t="str">
        <f>IFERROR(__xludf.DUMMYFUNCTION("""COMPUTED_VALUE"""),"Грейпфрутовый Швепс ")</f>
        <v>Грейпфрутовый Швепс </v>
      </c>
      <c r="H1587" s="18" t="str">
        <f>IFERROR(__xludf.DUMMYFUNCTION("""COMPUTED_VALUE"""),"Земляника Драгонфрут ")</f>
        <v>Земляника Драгонфрут </v>
      </c>
      <c r="I1587" s="18" t="str">
        <f>IFERROR(__xludf.DUMMYFUNCTION("""COMPUTED_VALUE"""),"Киви Личи ")</f>
        <v>Киви Личи </v>
      </c>
      <c r="J1587" s="18" t="str">
        <f>IFERROR(__xludf.DUMMYFUNCTION("""COMPUTED_VALUE"""),"Киви Маракуйя Гуава ")</f>
        <v>Киви Маракуйя Гуава </v>
      </c>
      <c r="K1587" s="18" t="str">
        <f>IFERROR(__xludf.DUMMYFUNCTION("""COMPUTED_VALUE"""),"Клубника Банан ")</f>
        <v>Клубника Банан </v>
      </c>
      <c r="L1587" s="18" t="str">
        <f>IFERROR(__xludf.DUMMYFUNCTION("""COMPUTED_VALUE"""),"Клубника Вишня ")</f>
        <v>Клубника Вишня </v>
      </c>
      <c r="M1587" s="18" t="str">
        <f>IFERROR(__xludf.DUMMYFUNCTION("""COMPUTED_VALUE"""),"Клубника Земляника ")</f>
        <v>Клубника Земляника </v>
      </c>
      <c r="N1587" s="18" t="str">
        <f>IFERROR(__xludf.DUMMYFUNCTION("""COMPUTED_VALUE"""),"Клубничный Мохито ")</f>
        <v>Клубничный Мохито </v>
      </c>
      <c r="O1587" s="18" t="str">
        <f>IFERROR(__xludf.DUMMYFUNCTION("""COMPUTED_VALUE"""),"Манго Грейпфрут ")</f>
        <v>Манго Грейпфрут </v>
      </c>
      <c r="P1587" s="18" t="str">
        <f>IFERROR(__xludf.DUMMYFUNCTION("""COMPUTED_VALUE"""),"Манго Персик Личи ")</f>
        <v>Манго Персик Личи </v>
      </c>
      <c r="Q1587" s="18" t="str">
        <f>IFERROR(__xludf.DUMMYFUNCTION("""COMPUTED_VALUE"""),"Персик Бабл Гам ")</f>
        <v>Персик Бабл Гам </v>
      </c>
      <c r="R1587" s="18" t="str">
        <f>IFERROR(__xludf.DUMMYFUNCTION("""COMPUTED_VALUE"""),"Садовые Ягоды ")</f>
        <v>Садовые Ягоды </v>
      </c>
      <c r="S1587" s="18" t="str">
        <f>IFERROR(__xludf.DUMMYFUNCTION("""COMPUTED_VALUE"""),"Скитлс Лимон Лайм 2")</f>
        <v>Скитлс Лимон Лайм 2</v>
      </c>
      <c r="T1587" s="18" t="str">
        <f>IFERROR(__xludf.DUMMYFUNCTION("""COMPUTED_VALUE"""),"Смородина Мармелад 1")</f>
        <v>Смородина Мармелад 1</v>
      </c>
      <c r="U1587" s="18" t="str">
        <f>IFERROR(__xludf.DUMMYFUNCTION("""COMPUTED_VALUE"""),"Темная Вишня 1")</f>
        <v>Темная Вишня 1</v>
      </c>
      <c r="V1587" s="18" t="str">
        <f>IFERROR(__xludf.DUMMYFUNCTION("""COMPUTED_VALUE"""),"Фруктовые Пластинки 1")</f>
        <v>Фруктовые Пластинки 1</v>
      </c>
      <c r="W1587" s="18" t="str">
        <f>IFERROR(__xludf.DUMMYFUNCTION("""COMPUTED_VALUE"""),"Черника Ежевика 1")</f>
        <v>Черника Ежевика 1</v>
      </c>
      <c r="X1587" s="18" t="str">
        <f>IFERROR(__xludf.DUMMYFUNCTION("""COMPUTED_VALUE"""),"Черника Малина 1")</f>
        <v>Черника Малина 1</v>
      </c>
      <c r="Y1587" s="18" t="str">
        <f>IFERROR(__xludf.DUMMYFUNCTION("""COMPUTED_VALUE"""),"Черника Мята 2")</f>
        <v>Черника Мята 2</v>
      </c>
      <c r="Z1587" s="18" t="str">
        <f>IFERROR(__xludf.DUMMYFUNCTION("""COMPUTED_VALUE"""),"Яблоко Виноград 2")</f>
        <v>Яблоко Виноград 2</v>
      </c>
      <c r="AA1587" s="18" t="str">
        <f>IFERROR(__xludf.DUMMYFUNCTION("""COMPUTED_VALUE"""),"Яблоко Малина 4")</f>
        <v>Яблоко Малина 4</v>
      </c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/>
      <c r="AN1587" s="18"/>
      <c r="AO1587" s="18"/>
      <c r="AP1587" s="18"/>
      <c r="AQ1587" s="18"/>
      <c r="AR1587" s="18"/>
      <c r="AS1587" s="18"/>
      <c r="AT1587" s="18"/>
      <c r="AU1587" s="18"/>
      <c r="AV1587" s="18"/>
      <c r="AW1587" s="18"/>
      <c r="AX1587" s="18"/>
    </row>
    <row r="1588">
      <c r="A1588" s="18" t="str">
        <f>IFERROR(__xludf.DUMMYFUNCTION("""COMPUTED_VALUE"""),"Ягодный микс")</f>
        <v>Ягодный микс</v>
      </c>
      <c r="B1588" s="18" t="str">
        <f>IFERROR(__xludf.DUMMYFUNCTION("""COMPUTED_VALUE"""),"Энергетик малина")</f>
        <v>Энергетик малина</v>
      </c>
      <c r="C1588" s="18" t="str">
        <f>IFERROR(__xludf.DUMMYFUNCTION("""COMPUTED_VALUE"""),"Клубника арбуз")</f>
        <v>Клубника арбуз</v>
      </c>
      <c r="D1588" s="18" t="str">
        <f>IFERROR(__xludf.DUMMYFUNCTION("""COMPUTED_VALUE"""),"Ежевика малина")</f>
        <v>Ежевика малина</v>
      </c>
      <c r="E1588" s="18" t="str">
        <f>IFERROR(__xludf.DUMMYFUNCTION("""COMPUTED_VALUE"""),"Голубая малина виноград")</f>
        <v>Голубая малина виноград</v>
      </c>
      <c r="F1588" s="18" t="str">
        <f>IFERROR(__xludf.DUMMYFUNCTION("""COMPUTED_VALUE"""),"Вишня яблоко")</f>
        <v>Вишня яблоко</v>
      </c>
      <c r="G1588" s="18" t="str">
        <f>IFERROR(__xludf.DUMMYFUNCTION("""COMPUTED_VALUE"""),"Виноград лёд")</f>
        <v>Виноград лёд</v>
      </c>
      <c r="H1588" s="18" t="str">
        <f>IFERROR(__xludf.DUMMYFUNCTION("""COMPUTED_VALUE"""),"Бабл гам")</f>
        <v>Бабл гам</v>
      </c>
      <c r="I1588" s="18" t="str">
        <f>IFERROR(__xludf.DUMMYFUNCTION("""COMPUTED_VALUE"""),"Энергетик лайм")</f>
        <v>Энергетик лайм</v>
      </c>
      <c r="J1588" s="18" t="str">
        <f>IFERROR(__xludf.DUMMYFUNCTION("""COMPUTED_VALUE"""),"Черника смородина айс")</f>
        <v>Черника смородина айс</v>
      </c>
      <c r="K1588" s="18" t="str">
        <f>IFERROR(__xludf.DUMMYFUNCTION("""COMPUTED_VALUE"""),"Мохито клубничный лёд")</f>
        <v>Мохито клубничный лёд</v>
      </c>
      <c r="L1588" s="18" t="str">
        <f>IFERROR(__xludf.DUMMYFUNCTION("""COMPUTED_VALUE"""),"Черная вишня лёд")</f>
        <v>Черная вишня лёд</v>
      </c>
      <c r="M1588" s="18" t="str">
        <f>IFERROR(__xludf.DUMMYFUNCTION("""COMPUTED_VALUE"""),"Ананас кокос лёд")</f>
        <v>Ананас кокос лёд</v>
      </c>
      <c r="N1588" s="18" t="str">
        <f>IFERROR(__xludf.DUMMYFUNCTION("""COMPUTED_VALUE"""),"Киви лёд")</f>
        <v>Киви лёд</v>
      </c>
      <c r="O1588" s="18" t="str">
        <f>IFERROR(__xludf.DUMMYFUNCTION("""COMPUTED_VALUE"""),"Кислая клюква лёд")</f>
        <v>Кислая клюква лёд</v>
      </c>
      <c r="P1588" s="18" t="str">
        <f>IFERROR(__xludf.DUMMYFUNCTION("""COMPUTED_VALUE"""),"Кислый скитлс лёд")</f>
        <v>Кислый скитлс лёд</v>
      </c>
      <c r="Q1588" s="18" t="str">
        <f>IFERROR(__xludf.DUMMYFUNCTION("""COMPUTED_VALUE"""),"Клубника черника лёд")</f>
        <v>Клубника черника лёд</v>
      </c>
      <c r="R1588" s="18" t="str">
        <f>IFERROR(__xludf.DUMMYFUNCTION("""COMPUTED_VALUE"""),"Малина смородина лёд")</f>
        <v>Малина смородина лёд</v>
      </c>
      <c r="S1588" s="18" t="str">
        <f>IFERROR(__xludf.DUMMYFUNCTION("""COMPUTED_VALUE"""),"Манго лёд")</f>
        <v>Манго лёд</v>
      </c>
      <c r="T1588" s="18" t="str">
        <f>IFERROR(__xludf.DUMMYFUNCTION("""COMPUTED_VALUE"""),"Малина вишня лёд")</f>
        <v>Малина вишня лёд</v>
      </c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18"/>
      <c r="AF1588" s="18"/>
      <c r="AG1588" s="18"/>
      <c r="AH1588" s="18"/>
      <c r="AI1588" s="18"/>
      <c r="AJ1588" s="18"/>
      <c r="AK1588" s="18"/>
      <c r="AL1588" s="18"/>
      <c r="AM1588" s="18"/>
      <c r="AN1588" s="18"/>
      <c r="AO1588" s="18"/>
      <c r="AP1588" s="18"/>
      <c r="AQ1588" s="18"/>
      <c r="AR1588" s="18"/>
      <c r="AS1588" s="18"/>
      <c r="AT1588" s="18"/>
      <c r="AU1588" s="18"/>
      <c r="AV1588" s="18"/>
      <c r="AW1588" s="18"/>
      <c r="AX1588" s="18"/>
    </row>
    <row r="1589">
      <c r="A1589" s="18" t="str">
        <f>IFERROR(__xludf.DUMMYFUNCTION("""COMPUTED_VALUE"""),"Малина вишня лёд")</f>
        <v>Малина вишня лёд</v>
      </c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/>
      <c r="AN1589" s="18"/>
      <c r="AO1589" s="18"/>
      <c r="AP1589" s="18"/>
      <c r="AQ1589" s="18"/>
      <c r="AR1589" s="18"/>
      <c r="AS1589" s="18"/>
      <c r="AT1589" s="18"/>
      <c r="AU1589" s="18"/>
      <c r="AV1589" s="18"/>
      <c r="AW1589" s="18"/>
      <c r="AX1589" s="18"/>
    </row>
    <row r="1590">
      <c r="A1590" s="18" t="str">
        <f>IFERROR(__xludf.DUMMYFUNCTION("""COMPUTED_VALUE"""),"Арбуз Малина ")</f>
        <v>Арбуз Малина </v>
      </c>
      <c r="B1590" s="18" t="str">
        <f>IFERROR(__xludf.DUMMYFUNCTION("""COMPUTED_VALUE"""),"Банан Кокос ")</f>
        <v>Банан Кокос </v>
      </c>
      <c r="C1590" s="18" t="str">
        <f>IFERROR(__xludf.DUMMYFUNCTION("""COMPUTED_VALUE"""),"Барбарисовый Энергетик ")</f>
        <v>Барбарисовый Энергетик </v>
      </c>
      <c r="D1590" s="18" t="str">
        <f>IFERROR(__xludf.DUMMYFUNCTION("""COMPUTED_VALUE"""),"Виноградный Энергетик")</f>
        <v>Виноградный Энергетик</v>
      </c>
      <c r="E1590" s="18" t="str">
        <f>IFERROR(__xludf.DUMMYFUNCTION("""COMPUTED_VALUE"""),"Гранат Клубника ")</f>
        <v>Гранат Клубника </v>
      </c>
      <c r="F1590" s="18" t="str">
        <f>IFERROR(__xludf.DUMMYFUNCTION("""COMPUTED_VALUE"""),"Гранат Смородина ")</f>
        <v>Гранат Смородина </v>
      </c>
      <c r="G1590" s="18" t="str">
        <f>IFERROR(__xludf.DUMMYFUNCTION("""COMPUTED_VALUE"""),"Грейпфрутовый Швепс ")</f>
        <v>Грейпфрутовый Швепс </v>
      </c>
      <c r="H1590" s="18" t="str">
        <f>IFERROR(__xludf.DUMMYFUNCTION("""COMPUTED_VALUE"""),"Земляника Драгонфрут ")</f>
        <v>Земляника Драгонфрут </v>
      </c>
      <c r="I1590" s="18" t="str">
        <f>IFERROR(__xludf.DUMMYFUNCTION("""COMPUTED_VALUE"""),"Киви Личи ")</f>
        <v>Киви Личи </v>
      </c>
      <c r="J1590" s="18" t="str">
        <f>IFERROR(__xludf.DUMMYFUNCTION("""COMPUTED_VALUE"""),"Киви Маракуйя Гуава ")</f>
        <v>Киви Маракуйя Гуава </v>
      </c>
      <c r="K1590" s="18" t="str">
        <f>IFERROR(__xludf.DUMMYFUNCTION("""COMPUTED_VALUE"""),"Клубника Банан ")</f>
        <v>Клубника Банан </v>
      </c>
      <c r="L1590" s="18" t="str">
        <f>IFERROR(__xludf.DUMMYFUNCTION("""COMPUTED_VALUE"""),"Клубника Вишня ")</f>
        <v>Клубника Вишня </v>
      </c>
      <c r="M1590" s="18" t="str">
        <f>IFERROR(__xludf.DUMMYFUNCTION("""COMPUTED_VALUE"""),"Клубника Земляника ")</f>
        <v>Клубника Земляника </v>
      </c>
      <c r="N1590" s="18" t="str">
        <f>IFERROR(__xludf.DUMMYFUNCTION("""COMPUTED_VALUE"""),"Клубничный Мохито ")</f>
        <v>Клубничный Мохито </v>
      </c>
      <c r="O1590" s="18" t="str">
        <f>IFERROR(__xludf.DUMMYFUNCTION("""COMPUTED_VALUE"""),"Манго Грейпфрут ")</f>
        <v>Манго Грейпфрут </v>
      </c>
      <c r="P1590" s="18" t="str">
        <f>IFERROR(__xludf.DUMMYFUNCTION("""COMPUTED_VALUE"""),"Манго Персик Личи ")</f>
        <v>Манго Персик Личи </v>
      </c>
      <c r="Q1590" s="18" t="str">
        <f>IFERROR(__xludf.DUMMYFUNCTION("""COMPUTED_VALUE"""),"Персик Бабл Гам ")</f>
        <v>Персик Бабл Гам </v>
      </c>
      <c r="R1590" s="18" t="str">
        <f>IFERROR(__xludf.DUMMYFUNCTION("""COMPUTED_VALUE"""),"Садовые Ягоды ")</f>
        <v>Садовые Ягоды </v>
      </c>
      <c r="S1590" s="18" t="str">
        <f>IFERROR(__xludf.DUMMYFUNCTION("""COMPUTED_VALUE"""),"Скитлс Лимон Лайм 2")</f>
        <v>Скитлс Лимон Лайм 2</v>
      </c>
      <c r="T1590" s="18" t="str">
        <f>IFERROR(__xludf.DUMMYFUNCTION("""COMPUTED_VALUE"""),"Смородина Мармелад 1")</f>
        <v>Смородина Мармелад 1</v>
      </c>
      <c r="U1590" s="18" t="str">
        <f>IFERROR(__xludf.DUMMYFUNCTION("""COMPUTED_VALUE"""),"Темная Вишня 1")</f>
        <v>Темная Вишня 1</v>
      </c>
      <c r="V1590" s="18" t="str">
        <f>IFERROR(__xludf.DUMMYFUNCTION("""COMPUTED_VALUE"""),"Фруктовые Пластинки 1")</f>
        <v>Фруктовые Пластинки 1</v>
      </c>
      <c r="W1590" s="18" t="str">
        <f>IFERROR(__xludf.DUMMYFUNCTION("""COMPUTED_VALUE"""),"Черника Ежевика 1")</f>
        <v>Черника Ежевика 1</v>
      </c>
      <c r="X1590" s="18" t="str">
        <f>IFERROR(__xludf.DUMMYFUNCTION("""COMPUTED_VALUE"""),"Черника Малина 1")</f>
        <v>Черника Малина 1</v>
      </c>
      <c r="Y1590" s="18" t="str">
        <f>IFERROR(__xludf.DUMMYFUNCTION("""COMPUTED_VALUE"""),"Черника Мята 2")</f>
        <v>Черника Мята 2</v>
      </c>
      <c r="Z1590" s="18" t="str">
        <f>IFERROR(__xludf.DUMMYFUNCTION("""COMPUTED_VALUE"""),"Яблоко Виноград 2")</f>
        <v>Яблоко Виноград 2</v>
      </c>
      <c r="AA1590" s="18" t="str">
        <f>IFERROR(__xludf.DUMMYFUNCTION("""COMPUTED_VALUE"""),"Яблоко Малина 4")</f>
        <v>Яблоко Малина 4</v>
      </c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/>
      <c r="AM1590" s="18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</row>
    <row r="1591">
      <c r="A1591" s="18" t="str">
        <f>IFERROR(__xludf.DUMMYFUNCTION("""COMPUTED_VALUE"""),"Арбуз Малина ")</f>
        <v>Арбуз Малина </v>
      </c>
      <c r="B1591" s="18" t="str">
        <f>IFERROR(__xludf.DUMMYFUNCTION("""COMPUTED_VALUE"""),"Банан Кокос ")</f>
        <v>Банан Кокос </v>
      </c>
      <c r="C1591" s="18" t="str">
        <f>IFERROR(__xludf.DUMMYFUNCTION("""COMPUTED_VALUE"""),"Барбарисовый Энергетик ")</f>
        <v>Барбарисовый Энергетик </v>
      </c>
      <c r="D1591" s="18" t="str">
        <f>IFERROR(__xludf.DUMMYFUNCTION("""COMPUTED_VALUE"""),"Виноградный Энергетик")</f>
        <v>Виноградный Энергетик</v>
      </c>
      <c r="E1591" s="18" t="str">
        <f>IFERROR(__xludf.DUMMYFUNCTION("""COMPUTED_VALUE"""),"Гранат Клубника ")</f>
        <v>Гранат Клубника </v>
      </c>
      <c r="F1591" s="18" t="str">
        <f>IFERROR(__xludf.DUMMYFUNCTION("""COMPUTED_VALUE"""),"Гранат Смородина ")</f>
        <v>Гранат Смородина </v>
      </c>
      <c r="G1591" s="18" t="str">
        <f>IFERROR(__xludf.DUMMYFUNCTION("""COMPUTED_VALUE"""),"Грейпфрутовый Швепс ")</f>
        <v>Грейпфрутовый Швепс </v>
      </c>
      <c r="H1591" s="18" t="str">
        <f>IFERROR(__xludf.DUMMYFUNCTION("""COMPUTED_VALUE"""),"Земляника Драгонфрут ")</f>
        <v>Земляника Драгонфрут </v>
      </c>
      <c r="I1591" s="18" t="str">
        <f>IFERROR(__xludf.DUMMYFUNCTION("""COMPUTED_VALUE"""),"Киви Личи ")</f>
        <v>Киви Личи </v>
      </c>
      <c r="J1591" s="18" t="str">
        <f>IFERROR(__xludf.DUMMYFUNCTION("""COMPUTED_VALUE"""),"Киви Маракуйя Гуава ")</f>
        <v>Киви Маракуйя Гуава </v>
      </c>
      <c r="K1591" s="18" t="str">
        <f>IFERROR(__xludf.DUMMYFUNCTION("""COMPUTED_VALUE"""),"Клубника Банан ")</f>
        <v>Клубника Банан </v>
      </c>
      <c r="L1591" s="18" t="str">
        <f>IFERROR(__xludf.DUMMYFUNCTION("""COMPUTED_VALUE"""),"Клубника Вишня ")</f>
        <v>Клубника Вишня </v>
      </c>
      <c r="M1591" s="18" t="str">
        <f>IFERROR(__xludf.DUMMYFUNCTION("""COMPUTED_VALUE"""),"Клубника Земляника ")</f>
        <v>Клубника Земляника </v>
      </c>
      <c r="N1591" s="18" t="str">
        <f>IFERROR(__xludf.DUMMYFUNCTION("""COMPUTED_VALUE"""),"Клубничный Мохито ")</f>
        <v>Клубничный Мохито </v>
      </c>
      <c r="O1591" s="18" t="str">
        <f>IFERROR(__xludf.DUMMYFUNCTION("""COMPUTED_VALUE"""),"Манго Грейпфрут ")</f>
        <v>Манго Грейпфрут </v>
      </c>
      <c r="P1591" s="18" t="str">
        <f>IFERROR(__xludf.DUMMYFUNCTION("""COMPUTED_VALUE"""),"Манго Персик Личи ")</f>
        <v>Манго Персик Личи </v>
      </c>
      <c r="Q1591" s="18" t="str">
        <f>IFERROR(__xludf.DUMMYFUNCTION("""COMPUTED_VALUE"""),"Персик Бабл Гам ")</f>
        <v>Персик Бабл Гам </v>
      </c>
      <c r="R1591" s="18" t="str">
        <f>IFERROR(__xludf.DUMMYFUNCTION("""COMPUTED_VALUE"""),"Садовые Ягоды ")</f>
        <v>Садовые Ягоды </v>
      </c>
      <c r="S1591" s="18" t="str">
        <f>IFERROR(__xludf.DUMMYFUNCTION("""COMPUTED_VALUE"""),"Скитлс Лимон Лайм 2")</f>
        <v>Скитлс Лимон Лайм 2</v>
      </c>
      <c r="T1591" s="18" t="str">
        <f>IFERROR(__xludf.DUMMYFUNCTION("""COMPUTED_VALUE"""),"Смородина Мармелад 1")</f>
        <v>Смородина Мармелад 1</v>
      </c>
      <c r="U1591" s="18" t="str">
        <f>IFERROR(__xludf.DUMMYFUNCTION("""COMPUTED_VALUE"""),"Темная Вишня 1")</f>
        <v>Темная Вишня 1</v>
      </c>
      <c r="V1591" s="18" t="str">
        <f>IFERROR(__xludf.DUMMYFUNCTION("""COMPUTED_VALUE"""),"Фруктовые Пластинки 1")</f>
        <v>Фруктовые Пластинки 1</v>
      </c>
      <c r="W1591" s="18" t="str">
        <f>IFERROR(__xludf.DUMMYFUNCTION("""COMPUTED_VALUE"""),"Черника Ежевика 1")</f>
        <v>Черника Ежевика 1</v>
      </c>
      <c r="X1591" s="18" t="str">
        <f>IFERROR(__xludf.DUMMYFUNCTION("""COMPUTED_VALUE"""),"Черника Малина 1")</f>
        <v>Черника Малина 1</v>
      </c>
      <c r="Y1591" s="18" t="str">
        <f>IFERROR(__xludf.DUMMYFUNCTION("""COMPUTED_VALUE"""),"Черника Мята 2")</f>
        <v>Черника Мята 2</v>
      </c>
      <c r="Z1591" s="18" t="str">
        <f>IFERROR(__xludf.DUMMYFUNCTION("""COMPUTED_VALUE"""),"Яблоко Виноград 2")</f>
        <v>Яблоко Виноград 2</v>
      </c>
      <c r="AA1591" s="18" t="str">
        <f>IFERROR(__xludf.DUMMYFUNCTION("""COMPUTED_VALUE"""),"Яблоко Малина 4")</f>
        <v>Яблоко Малина 4</v>
      </c>
      <c r="AB1591" s="18"/>
      <c r="AC1591" s="18"/>
      <c r="AD1591" s="18"/>
      <c r="AE1591" s="18"/>
      <c r="AF1591" s="18"/>
      <c r="AG1591" s="18"/>
      <c r="AH1591" s="18"/>
      <c r="AI1591" s="18"/>
      <c r="AJ1591" s="18"/>
      <c r="AK1591" s="18"/>
      <c r="AL1591" s="18"/>
      <c r="AM1591" s="18"/>
      <c r="AN1591" s="18"/>
      <c r="AO1591" s="18"/>
      <c r="AP1591" s="18"/>
      <c r="AQ1591" s="18"/>
      <c r="AR1591" s="18"/>
      <c r="AS1591" s="18"/>
      <c r="AT1591" s="18"/>
      <c r="AU1591" s="18"/>
      <c r="AV1591" s="18"/>
      <c r="AW1591" s="18"/>
      <c r="AX1591" s="18"/>
    </row>
    <row r="1592">
      <c r="A1592" s="18" t="str">
        <f>IFERROR(__xludf.DUMMYFUNCTION("""COMPUTED_VALUE"""),"Арбуз Малина ")</f>
        <v>Арбуз Малина </v>
      </c>
      <c r="B1592" s="18" t="str">
        <f>IFERROR(__xludf.DUMMYFUNCTION("""COMPUTED_VALUE"""),"Банан Кокос ")</f>
        <v>Банан Кокос </v>
      </c>
      <c r="C1592" s="18" t="str">
        <f>IFERROR(__xludf.DUMMYFUNCTION("""COMPUTED_VALUE"""),"Барбарисовый Энергетик ")</f>
        <v>Барбарисовый Энергетик </v>
      </c>
      <c r="D1592" s="18" t="str">
        <f>IFERROR(__xludf.DUMMYFUNCTION("""COMPUTED_VALUE"""),"Виноградный Энергетик")</f>
        <v>Виноградный Энергетик</v>
      </c>
      <c r="E1592" s="18" t="str">
        <f>IFERROR(__xludf.DUMMYFUNCTION("""COMPUTED_VALUE"""),"Гранат Клубника ")</f>
        <v>Гранат Клубника </v>
      </c>
      <c r="F1592" s="18" t="str">
        <f>IFERROR(__xludf.DUMMYFUNCTION("""COMPUTED_VALUE"""),"Гранат Смородина ")</f>
        <v>Гранат Смородина </v>
      </c>
      <c r="G1592" s="18" t="str">
        <f>IFERROR(__xludf.DUMMYFUNCTION("""COMPUTED_VALUE"""),"Грейпфрутовый Швепс ")</f>
        <v>Грейпфрутовый Швепс </v>
      </c>
      <c r="H1592" s="18" t="str">
        <f>IFERROR(__xludf.DUMMYFUNCTION("""COMPUTED_VALUE"""),"Земляника Драгонфрут ")</f>
        <v>Земляника Драгонфрут </v>
      </c>
      <c r="I1592" s="18" t="str">
        <f>IFERROR(__xludf.DUMMYFUNCTION("""COMPUTED_VALUE"""),"Киви Личи ")</f>
        <v>Киви Личи </v>
      </c>
      <c r="J1592" s="18" t="str">
        <f>IFERROR(__xludf.DUMMYFUNCTION("""COMPUTED_VALUE"""),"Киви Маракуйя Гуава ")</f>
        <v>Киви Маракуйя Гуава </v>
      </c>
      <c r="K1592" s="18" t="str">
        <f>IFERROR(__xludf.DUMMYFUNCTION("""COMPUTED_VALUE"""),"Клубника Банан ")</f>
        <v>Клубника Банан </v>
      </c>
      <c r="L1592" s="18" t="str">
        <f>IFERROR(__xludf.DUMMYFUNCTION("""COMPUTED_VALUE"""),"Клубника Вишня ")</f>
        <v>Клубника Вишня </v>
      </c>
      <c r="M1592" s="18" t="str">
        <f>IFERROR(__xludf.DUMMYFUNCTION("""COMPUTED_VALUE"""),"Клубника Земляника ")</f>
        <v>Клубника Земляника </v>
      </c>
      <c r="N1592" s="18" t="str">
        <f>IFERROR(__xludf.DUMMYFUNCTION("""COMPUTED_VALUE"""),"Клубничный Мохито ")</f>
        <v>Клубничный Мохито </v>
      </c>
      <c r="O1592" s="18" t="str">
        <f>IFERROR(__xludf.DUMMYFUNCTION("""COMPUTED_VALUE"""),"Манго Грейпфрут ")</f>
        <v>Манго Грейпфрут </v>
      </c>
      <c r="P1592" s="18" t="str">
        <f>IFERROR(__xludf.DUMMYFUNCTION("""COMPUTED_VALUE"""),"Манго Персик Личи ")</f>
        <v>Манго Персик Личи </v>
      </c>
      <c r="Q1592" s="18" t="str">
        <f>IFERROR(__xludf.DUMMYFUNCTION("""COMPUTED_VALUE"""),"Персик Бабл Гам ")</f>
        <v>Персик Бабл Гам </v>
      </c>
      <c r="R1592" s="18" t="str">
        <f>IFERROR(__xludf.DUMMYFUNCTION("""COMPUTED_VALUE"""),"Садовые Ягоды ")</f>
        <v>Садовые Ягоды </v>
      </c>
      <c r="S1592" s="18" t="str">
        <f>IFERROR(__xludf.DUMMYFUNCTION("""COMPUTED_VALUE"""),"Скитлс Лимон Лайм 2")</f>
        <v>Скитлс Лимон Лайм 2</v>
      </c>
      <c r="T1592" s="18" t="str">
        <f>IFERROR(__xludf.DUMMYFUNCTION("""COMPUTED_VALUE"""),"Смородина Мармелад 1")</f>
        <v>Смородина Мармелад 1</v>
      </c>
      <c r="U1592" s="18" t="str">
        <f>IFERROR(__xludf.DUMMYFUNCTION("""COMPUTED_VALUE"""),"Темная Вишня 1")</f>
        <v>Темная Вишня 1</v>
      </c>
      <c r="V1592" s="18" t="str">
        <f>IFERROR(__xludf.DUMMYFUNCTION("""COMPUTED_VALUE"""),"Фруктовые Пластинки 1")</f>
        <v>Фруктовые Пластинки 1</v>
      </c>
      <c r="W1592" s="18" t="str">
        <f>IFERROR(__xludf.DUMMYFUNCTION("""COMPUTED_VALUE"""),"Черника Ежевика 1")</f>
        <v>Черника Ежевика 1</v>
      </c>
      <c r="X1592" s="18" t="str">
        <f>IFERROR(__xludf.DUMMYFUNCTION("""COMPUTED_VALUE"""),"Черника Малина 1")</f>
        <v>Черника Малина 1</v>
      </c>
      <c r="Y1592" s="18" t="str">
        <f>IFERROR(__xludf.DUMMYFUNCTION("""COMPUTED_VALUE"""),"Черника Мята 2")</f>
        <v>Черника Мята 2</v>
      </c>
      <c r="Z1592" s="18" t="str">
        <f>IFERROR(__xludf.DUMMYFUNCTION("""COMPUTED_VALUE"""),"Яблоко Виноград 2")</f>
        <v>Яблоко Виноград 2</v>
      </c>
      <c r="AA1592" s="18" t="str">
        <f>IFERROR(__xludf.DUMMYFUNCTION("""COMPUTED_VALUE"""),"Яблоко Малина 4")</f>
        <v>Яблоко Малина 4</v>
      </c>
      <c r="AB1592" s="18"/>
      <c r="AC1592" s="18"/>
      <c r="AD1592" s="18"/>
      <c r="AE1592" s="18"/>
      <c r="AF1592" s="18"/>
      <c r="AG1592" s="18"/>
      <c r="AH1592" s="18"/>
      <c r="AI1592" s="18"/>
      <c r="AJ1592" s="18"/>
      <c r="AK1592" s="18"/>
      <c r="AL1592" s="18"/>
      <c r="AM1592" s="18"/>
      <c r="AN1592" s="18"/>
      <c r="AO1592" s="18"/>
      <c r="AP1592" s="18"/>
      <c r="AQ1592" s="18"/>
      <c r="AR1592" s="18"/>
      <c r="AS1592" s="18"/>
      <c r="AT1592" s="18"/>
      <c r="AU1592" s="18"/>
      <c r="AV1592" s="18"/>
      <c r="AW1592" s="18"/>
      <c r="AX1592" s="18"/>
    </row>
    <row r="1593">
      <c r="A1593" s="18" t="str">
        <f>IFERROR(__xludf.DUMMYFUNCTION("""COMPUTED_VALUE"""),"Малина вишня лёд")</f>
        <v>Малина вишня лёд</v>
      </c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/>
      <c r="AM1593" s="18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</row>
    <row r="1594">
      <c r="A1594" s="18" t="str">
        <f>IFERROR(__xludf.DUMMYFUNCTION("""COMPUTED_VALUE"""),"0.4")</f>
        <v>0.4</v>
      </c>
      <c r="B1594" s="18" t="str">
        <f>IFERROR(__xludf.DUMMYFUNCTION("""COMPUTED_VALUE"""),"0.6")</f>
        <v>0.6</v>
      </c>
      <c r="C1594" s="18" t="str">
        <f>IFERROR(__xludf.DUMMYFUNCTION("""COMPUTED_VALUE"""),"0.7")</f>
        <v>0.7</v>
      </c>
      <c r="D1594" s="18" t="str">
        <f>IFERROR(__xludf.DUMMYFUNCTION("""COMPUTED_VALUE"""),"0.8")</f>
        <v>0.8</v>
      </c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/>
      <c r="AM1594" s="18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</row>
    <row r="1595">
      <c r="A1595" s="18" t="str">
        <f>IFERROR(__xludf.DUMMYFUNCTION("""COMPUTED_VALUE"""),"Арбуз Малина ")</f>
        <v>Арбуз Малина </v>
      </c>
      <c r="B1595" s="18" t="str">
        <f>IFERROR(__xludf.DUMMYFUNCTION("""COMPUTED_VALUE"""),"Банан Кокос ")</f>
        <v>Банан Кокос </v>
      </c>
      <c r="C1595" s="18" t="str">
        <f>IFERROR(__xludf.DUMMYFUNCTION("""COMPUTED_VALUE"""),"Барбарисовый Энергетик ")</f>
        <v>Барбарисовый Энергетик </v>
      </c>
      <c r="D1595" s="18" t="str">
        <f>IFERROR(__xludf.DUMMYFUNCTION("""COMPUTED_VALUE"""),"Виноградный Энергетик")</f>
        <v>Виноградный Энергетик</v>
      </c>
      <c r="E1595" s="18" t="str">
        <f>IFERROR(__xludf.DUMMYFUNCTION("""COMPUTED_VALUE"""),"Гранат Клубника ")</f>
        <v>Гранат Клубника </v>
      </c>
      <c r="F1595" s="18" t="str">
        <f>IFERROR(__xludf.DUMMYFUNCTION("""COMPUTED_VALUE"""),"Гранат Смородина ")</f>
        <v>Гранат Смородина </v>
      </c>
      <c r="G1595" s="18" t="str">
        <f>IFERROR(__xludf.DUMMYFUNCTION("""COMPUTED_VALUE"""),"Грейпфрутовый Швепс ")</f>
        <v>Грейпфрутовый Швепс </v>
      </c>
      <c r="H1595" s="18" t="str">
        <f>IFERROR(__xludf.DUMMYFUNCTION("""COMPUTED_VALUE"""),"Земляника Драгонфрут ")</f>
        <v>Земляника Драгонфрут </v>
      </c>
      <c r="I1595" s="18" t="str">
        <f>IFERROR(__xludf.DUMMYFUNCTION("""COMPUTED_VALUE"""),"Киви Личи ")</f>
        <v>Киви Личи </v>
      </c>
      <c r="J1595" s="18" t="str">
        <f>IFERROR(__xludf.DUMMYFUNCTION("""COMPUTED_VALUE"""),"Киви Маракуйя Гуава ")</f>
        <v>Киви Маракуйя Гуава </v>
      </c>
      <c r="K1595" s="18" t="str">
        <f>IFERROR(__xludf.DUMMYFUNCTION("""COMPUTED_VALUE"""),"Клубника Банан ")</f>
        <v>Клубника Банан </v>
      </c>
      <c r="L1595" s="18" t="str">
        <f>IFERROR(__xludf.DUMMYFUNCTION("""COMPUTED_VALUE"""),"Клубника Вишня ")</f>
        <v>Клубника Вишня </v>
      </c>
      <c r="M1595" s="18" t="str">
        <f>IFERROR(__xludf.DUMMYFUNCTION("""COMPUTED_VALUE"""),"Клубника Земляника ")</f>
        <v>Клубника Земляника </v>
      </c>
      <c r="N1595" s="18" t="str">
        <f>IFERROR(__xludf.DUMMYFUNCTION("""COMPUTED_VALUE"""),"Клубничный Мохито ")</f>
        <v>Клубничный Мохито </v>
      </c>
      <c r="O1595" s="18" t="str">
        <f>IFERROR(__xludf.DUMMYFUNCTION("""COMPUTED_VALUE"""),"Манго Грейпфрут ")</f>
        <v>Манго Грейпфрут </v>
      </c>
      <c r="P1595" s="18" t="str">
        <f>IFERROR(__xludf.DUMMYFUNCTION("""COMPUTED_VALUE"""),"Манго Персик Личи ")</f>
        <v>Манго Персик Личи </v>
      </c>
      <c r="Q1595" s="18" t="str">
        <f>IFERROR(__xludf.DUMMYFUNCTION("""COMPUTED_VALUE"""),"Персик Бабл Гам ")</f>
        <v>Персик Бабл Гам </v>
      </c>
      <c r="R1595" s="18" t="str">
        <f>IFERROR(__xludf.DUMMYFUNCTION("""COMPUTED_VALUE"""),"Садовые Ягоды ")</f>
        <v>Садовые Ягоды </v>
      </c>
      <c r="S1595" s="18" t="str">
        <f>IFERROR(__xludf.DUMMYFUNCTION("""COMPUTED_VALUE"""),"Скитлс Лимон Лайм 2")</f>
        <v>Скитлс Лимон Лайм 2</v>
      </c>
      <c r="T1595" s="18" t="str">
        <f>IFERROR(__xludf.DUMMYFUNCTION("""COMPUTED_VALUE"""),"Смородина Мармелад 1")</f>
        <v>Смородина Мармелад 1</v>
      </c>
      <c r="U1595" s="18" t="str">
        <f>IFERROR(__xludf.DUMMYFUNCTION("""COMPUTED_VALUE"""),"Темная Вишня 1")</f>
        <v>Темная Вишня 1</v>
      </c>
      <c r="V1595" s="18" t="str">
        <f>IFERROR(__xludf.DUMMYFUNCTION("""COMPUTED_VALUE"""),"Фруктовые Пластинки 1")</f>
        <v>Фруктовые Пластинки 1</v>
      </c>
      <c r="W1595" s="18" t="str">
        <f>IFERROR(__xludf.DUMMYFUNCTION("""COMPUTED_VALUE"""),"Черника Ежевика 1")</f>
        <v>Черника Ежевика 1</v>
      </c>
      <c r="X1595" s="18" t="str">
        <f>IFERROR(__xludf.DUMMYFUNCTION("""COMPUTED_VALUE"""),"Черника Малина 1")</f>
        <v>Черника Малина 1</v>
      </c>
      <c r="Y1595" s="18" t="str">
        <f>IFERROR(__xludf.DUMMYFUNCTION("""COMPUTED_VALUE"""),"Черника Мята 2")</f>
        <v>Черника Мята 2</v>
      </c>
      <c r="Z1595" s="18" t="str">
        <f>IFERROR(__xludf.DUMMYFUNCTION("""COMPUTED_VALUE"""),"Яблоко Виноград 2")</f>
        <v>Яблоко Виноград 2</v>
      </c>
      <c r="AA1595" s="18" t="str">
        <f>IFERROR(__xludf.DUMMYFUNCTION("""COMPUTED_VALUE"""),"Яблоко Малина 4")</f>
        <v>Яблоко Малина 4</v>
      </c>
      <c r="AB1595" s="18"/>
      <c r="AC1595" s="18"/>
      <c r="AD1595" s="18"/>
      <c r="AE1595" s="18"/>
      <c r="AF1595" s="18"/>
      <c r="AG1595" s="18"/>
      <c r="AH1595" s="18"/>
      <c r="AI1595" s="18"/>
      <c r="AJ1595" s="18"/>
      <c r="AK1595" s="18"/>
      <c r="AL1595" s="18"/>
      <c r="AM1595" s="18"/>
      <c r="AN1595" s="18"/>
      <c r="AO1595" s="18"/>
      <c r="AP1595" s="18"/>
      <c r="AQ1595" s="18"/>
      <c r="AR1595" s="18"/>
      <c r="AS1595" s="18"/>
      <c r="AT1595" s="18"/>
      <c r="AU1595" s="18"/>
      <c r="AV1595" s="18"/>
      <c r="AW1595" s="18"/>
      <c r="AX1595" s="18"/>
    </row>
    <row r="1596">
      <c r="A1596" s="18" t="str">
        <f>IFERROR(__xludf.DUMMYFUNCTION("""COMPUTED_VALUE"""),"0.4")</f>
        <v>0.4</v>
      </c>
      <c r="B1596" s="18" t="str">
        <f>IFERROR(__xludf.DUMMYFUNCTION("""COMPUTED_VALUE"""),"0.6")</f>
        <v>0.6</v>
      </c>
      <c r="C1596" s="18" t="str">
        <f>IFERROR(__xludf.DUMMYFUNCTION("""COMPUTED_VALUE"""),"0.7")</f>
        <v>0.7</v>
      </c>
      <c r="D1596" s="18" t="str">
        <f>IFERROR(__xludf.DUMMYFUNCTION("""COMPUTED_VALUE"""),"0.8")</f>
        <v>0.8</v>
      </c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8"/>
      <c r="AK1596" s="18"/>
      <c r="AL1596" s="18"/>
      <c r="AM1596" s="18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</row>
    <row r="1597">
      <c r="A1597" s="18" t="str">
        <f>IFERROR(__xludf.DUMMYFUNCTION("""COMPUTED_VALUE"""),"Маракуйя с тропическими нотками")</f>
        <v>Маракуйя с тропическими нотками</v>
      </c>
      <c r="B1597" s="18" t="str">
        <f>IFERROR(__xludf.DUMMYFUNCTION("""COMPUTED_VALUE"""),"Арбузный милкшейк")</f>
        <v>Арбузный милкшейк</v>
      </c>
      <c r="C1597" s="18" t="str">
        <f>IFERROR(__xludf.DUMMYFUNCTION("""COMPUTED_VALUE"""),"Конфеты со вкусом винограда")</f>
        <v>Конфеты со вкусом винограда</v>
      </c>
      <c r="D1597" s="18" t="str">
        <f>IFERROR(__xludf.DUMMYFUNCTION("""COMPUTED_VALUE"""),"Манго с апельсином и послевкусием гуавы")</f>
        <v>Манго с апельсином и послевкусием гуавы</v>
      </c>
      <c r="E1597" s="18" t="str">
        <f>IFERROR(__xludf.DUMMYFUNCTION("""COMPUTED_VALUE"""),"Холодное сочетание мяты и конфет холс")</f>
        <v>Холодное сочетание мяты и конфет холс</v>
      </c>
      <c r="F1597" s="18" t="str">
        <f>IFERROR(__xludf.DUMMYFUNCTION("""COMPUTED_VALUE"""),"Яблочные мармеладные червячки")</f>
        <v>Яблочные мармеладные червячки</v>
      </c>
      <c r="G159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597" s="18" t="str">
        <f>IFERROR(__xludf.DUMMYFUNCTION("""COMPUTED_VALUE"""),"Лимон лайм")</f>
        <v>Лимон лайм</v>
      </c>
      <c r="I1597" s="18" t="str">
        <f>IFERROR(__xludf.DUMMYFUNCTION("""COMPUTED_VALUE"""),"Классика энергетика с кислой малиной")</f>
        <v>Классика энергетика с кислой малиной</v>
      </c>
      <c r="J1597" s="18" t="str">
        <f>IFERROR(__xludf.DUMMYFUNCTION("""COMPUTED_VALUE"""),"Зеленое манго и смородина")</f>
        <v>Зеленое манго и смородина</v>
      </c>
      <c r="K1597" s="18" t="str">
        <f>IFERROR(__xludf.DUMMYFUNCTION("""COMPUTED_VALUE"""),"Дуэт лемонграсса и сладкой малины")</f>
        <v>Дуэт лемонграсса и сладкой малины</v>
      </c>
      <c r="L1597" s="18" t="str">
        <f>IFERROR(__xludf.DUMMYFUNCTION("""COMPUTED_VALUE"""),"Сладкий мармелад из черной смородины")</f>
        <v>Сладкий мармелад из черной смородины</v>
      </c>
      <c r="M1597" s="18" t="str">
        <f>IFERROR(__xludf.DUMMYFUNCTION("""COMPUTED_VALUE"""),"Вишня кола")</f>
        <v>Вишня кола</v>
      </c>
      <c r="N1597" s="18" t="str">
        <f>IFERROR(__xludf.DUMMYFUNCTION("""COMPUTED_VALUE"""),"Малина с кокосом")</f>
        <v>Малина с кокосом</v>
      </c>
      <c r="O1597" s="18" t="str">
        <f>IFERROR(__xludf.DUMMYFUNCTION("""COMPUTED_VALUE"""),"Сладкие конфеты СКИТЛЗ и смородина")</f>
        <v>Сладкие конфеты СКИТЛЗ и смородина</v>
      </c>
      <c r="P1597" s="18" t="str">
        <f>IFERROR(__xludf.DUMMYFUNCTION("""COMPUTED_VALUE"""),"Ежевичный лимонад")</f>
        <v>Ежевичный лимонад</v>
      </c>
      <c r="Q1597" s="18" t="str">
        <f>IFERROR(__xludf.DUMMYFUNCTION("""COMPUTED_VALUE"""),"Дыня кокос")</f>
        <v>Дыня кокос</v>
      </c>
      <c r="R1597" s="18" t="str">
        <f>IFERROR(__xludf.DUMMYFUNCTION("""COMPUTED_VALUE"""),"Земляничный бабл гам")</f>
        <v>Земляничный бабл гам</v>
      </c>
      <c r="S1597" s="18" t="str">
        <f>IFERROR(__xludf.DUMMYFUNCTION("""COMPUTED_VALUE"""),"Лимонные леденцы")</f>
        <v>Лимонные леденцы</v>
      </c>
      <c r="T1597" s="18" t="str">
        <f>IFERROR(__xludf.DUMMYFUNCTION("""COMPUTED_VALUE"""),"Экзотический фрукты")</f>
        <v>Экзотический фрукты</v>
      </c>
      <c r="U1597" s="18" t="str">
        <f>IFERROR(__xludf.DUMMYFUNCTION("""COMPUTED_VALUE"""),"Личи виноград мята")</f>
        <v>Личи виноград мята</v>
      </c>
      <c r="V1597" s="18" t="str">
        <f>IFERROR(__xludf.DUMMYFUNCTION("""COMPUTED_VALUE"""),"Черника малина мята")</f>
        <v>Черника малина мята</v>
      </c>
      <c r="W1597" s="18" t="str">
        <f>IFERROR(__xludf.DUMMYFUNCTION("""COMPUTED_VALUE"""),"Абрикосовый йогурт")</f>
        <v>Абрикосовый йогурт</v>
      </c>
      <c r="X1597" s="18" t="str">
        <f>IFERROR(__xludf.DUMMYFUNCTION("""COMPUTED_VALUE"""),"Арбуз лед")</f>
        <v>Арбуз лед</v>
      </c>
      <c r="Y1597" s="18" t="str">
        <f>IFERROR(__xludf.DUMMYFUNCTION("""COMPUTED_VALUE"""),"Банан клубника лед")</f>
        <v>Банан клубника лед</v>
      </c>
      <c r="Z1597" s="18" t="str">
        <f>IFERROR(__xludf.DUMMYFUNCTION("""COMPUTED_VALUE"""),"Арбузное мороженное")</f>
        <v>Арбузное мороженное</v>
      </c>
      <c r="AA1597" s="18" t="str">
        <f>IFERROR(__xludf.DUMMYFUNCTION("""COMPUTED_VALUE"""),"Клубника малина жвачка")</f>
        <v>Клубника малина жвачка</v>
      </c>
      <c r="AB1597" s="18" t="str">
        <f>IFERROR(__xludf.DUMMYFUNCTION("""COMPUTED_VALUE"""),"Клубничное мороженное")</f>
        <v>Клубничное мороженное</v>
      </c>
      <c r="AC1597" s="18" t="str">
        <f>IFERROR(__xludf.DUMMYFUNCTION("""COMPUTED_VALUE"""),"Кола сода лед")</f>
        <v>Кола сода лед</v>
      </c>
      <c r="AD1597" s="18" t="str">
        <f>IFERROR(__xludf.DUMMYFUNCTION("""COMPUTED_VALUE"""),"Банановый милкшейк")</f>
        <v>Банановый милкшейк</v>
      </c>
      <c r="AE1597" s="18" t="str">
        <f>IFERROR(__xludf.DUMMYFUNCTION("""COMPUTED_VALUE"""),"Микс ягод лед")</f>
        <v>Микс ягод лед</v>
      </c>
      <c r="AF1597" s="18" t="str">
        <f>IFERROR(__xludf.DUMMYFUNCTION("""COMPUTED_VALUE"""),"Брусничный морс")</f>
        <v>Брусничный морс</v>
      </c>
      <c r="AG1597" s="18" t="str">
        <f>IFERROR(__xludf.DUMMYFUNCTION("""COMPUTED_VALUE"""),"Яблочный лимонад")</f>
        <v>Яблочный лимонад</v>
      </c>
      <c r="AH1597" s="18" t="str">
        <f>IFERROR(__xludf.DUMMYFUNCTION("""COMPUTED_VALUE"""),"Лесные ягоды")</f>
        <v>Лесные ягоды</v>
      </c>
      <c r="AI1597" s="18" t="str">
        <f>IFERROR(__xludf.DUMMYFUNCTION("""COMPUTED_VALUE"""),"Смородиновый лимонад")</f>
        <v>Смородиновый лимонад</v>
      </c>
      <c r="AJ1597" s="18" t="str">
        <f>IFERROR(__xludf.DUMMYFUNCTION("""COMPUTED_VALUE"""),"Вишня лайм лед")</f>
        <v>Вишня лайм лед</v>
      </c>
      <c r="AK1597" s="18" t="str">
        <f>IFERROR(__xludf.DUMMYFUNCTION("""COMPUTED_VALUE"""),"Лист виноград мята энергетик")</f>
        <v>Лист виноград мята энергетик</v>
      </c>
      <c r="AL1597" s="18" t="str">
        <f>IFERROR(__xludf.DUMMYFUNCTION("""COMPUTED_VALUE"""),"Двойное яблоко лед")</f>
        <v>Двойное яблоко лед</v>
      </c>
      <c r="AM1597" s="18" t="str">
        <f>IFERROR(__xludf.DUMMYFUNCTION("""COMPUTED_VALUE"""),"Смородиновый холс")</f>
        <v>Смородиновый холс</v>
      </c>
      <c r="AN1597" s="18" t="str">
        <f>IFERROR(__xludf.DUMMYFUNCTION("""COMPUTED_VALUE"""),"Клубничное шампанское")</f>
        <v>Клубничное шампанское</v>
      </c>
      <c r="AO1597" s="18"/>
      <c r="AP1597" s="18"/>
      <c r="AQ1597" s="18"/>
      <c r="AR1597" s="18"/>
      <c r="AS1597" s="18"/>
      <c r="AT1597" s="18"/>
      <c r="AU1597" s="18"/>
      <c r="AV1597" s="18"/>
      <c r="AW1597" s="18"/>
      <c r="AX1597" s="18"/>
    </row>
    <row r="1598">
      <c r="A1598" s="18" t="str">
        <f>IFERROR(__xludf.DUMMYFUNCTION("""COMPUTED_VALUE"""),"Арбуз Малина ")</f>
        <v>Арбуз Малина </v>
      </c>
      <c r="B1598" s="18" t="str">
        <f>IFERROR(__xludf.DUMMYFUNCTION("""COMPUTED_VALUE"""),"Банан Кокос ")</f>
        <v>Банан Кокос </v>
      </c>
      <c r="C1598" s="18" t="str">
        <f>IFERROR(__xludf.DUMMYFUNCTION("""COMPUTED_VALUE"""),"Барбарисовый Энергетик ")</f>
        <v>Барбарисовый Энергетик </v>
      </c>
      <c r="D1598" s="18" t="str">
        <f>IFERROR(__xludf.DUMMYFUNCTION("""COMPUTED_VALUE"""),"Виноградный Энергетик")</f>
        <v>Виноградный Энергетик</v>
      </c>
      <c r="E1598" s="18" t="str">
        <f>IFERROR(__xludf.DUMMYFUNCTION("""COMPUTED_VALUE"""),"Гранат Клубника ")</f>
        <v>Гранат Клубника </v>
      </c>
      <c r="F1598" s="18" t="str">
        <f>IFERROR(__xludf.DUMMYFUNCTION("""COMPUTED_VALUE"""),"Гранат Смородина ")</f>
        <v>Гранат Смородина </v>
      </c>
      <c r="G1598" s="18" t="str">
        <f>IFERROR(__xludf.DUMMYFUNCTION("""COMPUTED_VALUE"""),"Грейпфрутовый Швепс ")</f>
        <v>Грейпфрутовый Швепс </v>
      </c>
      <c r="H1598" s="18" t="str">
        <f>IFERROR(__xludf.DUMMYFUNCTION("""COMPUTED_VALUE"""),"Земляника Драгонфрут ")</f>
        <v>Земляника Драгонфрут </v>
      </c>
      <c r="I1598" s="18" t="str">
        <f>IFERROR(__xludf.DUMMYFUNCTION("""COMPUTED_VALUE"""),"Киви Личи ")</f>
        <v>Киви Личи </v>
      </c>
      <c r="J1598" s="18" t="str">
        <f>IFERROR(__xludf.DUMMYFUNCTION("""COMPUTED_VALUE"""),"Киви Маракуйя Гуава ")</f>
        <v>Киви Маракуйя Гуава </v>
      </c>
      <c r="K1598" s="18" t="str">
        <f>IFERROR(__xludf.DUMMYFUNCTION("""COMPUTED_VALUE"""),"Клубника Банан ")</f>
        <v>Клубника Банан </v>
      </c>
      <c r="L1598" s="18" t="str">
        <f>IFERROR(__xludf.DUMMYFUNCTION("""COMPUTED_VALUE"""),"Клубника Вишня ")</f>
        <v>Клубника Вишня </v>
      </c>
      <c r="M1598" s="18" t="str">
        <f>IFERROR(__xludf.DUMMYFUNCTION("""COMPUTED_VALUE"""),"Клубника Земляника ")</f>
        <v>Клубника Земляника </v>
      </c>
      <c r="N1598" s="18" t="str">
        <f>IFERROR(__xludf.DUMMYFUNCTION("""COMPUTED_VALUE"""),"Клубничный Мохито ")</f>
        <v>Клубничный Мохито </v>
      </c>
      <c r="O1598" s="18" t="str">
        <f>IFERROR(__xludf.DUMMYFUNCTION("""COMPUTED_VALUE"""),"Манго Грейпфрут ")</f>
        <v>Манго Грейпфрут </v>
      </c>
      <c r="P1598" s="18" t="str">
        <f>IFERROR(__xludf.DUMMYFUNCTION("""COMPUTED_VALUE"""),"Манго Персик Личи ")</f>
        <v>Манго Персик Личи </v>
      </c>
      <c r="Q1598" s="18" t="str">
        <f>IFERROR(__xludf.DUMMYFUNCTION("""COMPUTED_VALUE"""),"Персик Бабл Гам ")</f>
        <v>Персик Бабл Гам </v>
      </c>
      <c r="R1598" s="18" t="str">
        <f>IFERROR(__xludf.DUMMYFUNCTION("""COMPUTED_VALUE"""),"Садовые Ягоды ")</f>
        <v>Садовые Ягоды </v>
      </c>
      <c r="S1598" s="18" t="str">
        <f>IFERROR(__xludf.DUMMYFUNCTION("""COMPUTED_VALUE"""),"Скитлс Лимон Лайм 2")</f>
        <v>Скитлс Лимон Лайм 2</v>
      </c>
      <c r="T1598" s="18" t="str">
        <f>IFERROR(__xludf.DUMMYFUNCTION("""COMPUTED_VALUE"""),"Смородина Мармелад 1")</f>
        <v>Смородина Мармелад 1</v>
      </c>
      <c r="U1598" s="18" t="str">
        <f>IFERROR(__xludf.DUMMYFUNCTION("""COMPUTED_VALUE"""),"Темная Вишня 1")</f>
        <v>Темная Вишня 1</v>
      </c>
      <c r="V1598" s="18" t="str">
        <f>IFERROR(__xludf.DUMMYFUNCTION("""COMPUTED_VALUE"""),"Фруктовые Пластинки 1")</f>
        <v>Фруктовые Пластинки 1</v>
      </c>
      <c r="W1598" s="18" t="str">
        <f>IFERROR(__xludf.DUMMYFUNCTION("""COMPUTED_VALUE"""),"Черника Ежевика 1")</f>
        <v>Черника Ежевика 1</v>
      </c>
      <c r="X1598" s="18" t="str">
        <f>IFERROR(__xludf.DUMMYFUNCTION("""COMPUTED_VALUE"""),"Черника Малина 1")</f>
        <v>Черника Малина 1</v>
      </c>
      <c r="Y1598" s="18" t="str">
        <f>IFERROR(__xludf.DUMMYFUNCTION("""COMPUTED_VALUE"""),"Черника Мята 2")</f>
        <v>Черника Мята 2</v>
      </c>
      <c r="Z1598" s="18" t="str">
        <f>IFERROR(__xludf.DUMMYFUNCTION("""COMPUTED_VALUE"""),"Яблоко Виноград 2")</f>
        <v>Яблоко Виноград 2</v>
      </c>
      <c r="AA1598" s="18" t="str">
        <f>IFERROR(__xludf.DUMMYFUNCTION("""COMPUTED_VALUE"""),"Яблоко Малина 4")</f>
        <v>Яблоко Малина 4</v>
      </c>
      <c r="AB1598" s="18"/>
      <c r="AC1598" s="18"/>
      <c r="AD1598" s="18"/>
      <c r="AE1598" s="18"/>
      <c r="AF1598" s="18"/>
      <c r="AG1598" s="18"/>
      <c r="AH1598" s="18"/>
      <c r="AI1598" s="18"/>
      <c r="AJ1598" s="18"/>
      <c r="AK1598" s="18"/>
      <c r="AL1598" s="18"/>
      <c r="AM1598" s="18"/>
      <c r="AN1598" s="18"/>
      <c r="AO1598" s="18"/>
      <c r="AP1598" s="18"/>
      <c r="AQ1598" s="18"/>
      <c r="AR1598" s="18"/>
      <c r="AS1598" s="18"/>
      <c r="AT1598" s="18"/>
      <c r="AU1598" s="18"/>
      <c r="AV1598" s="18"/>
      <c r="AW1598" s="18"/>
      <c r="AX1598" s="18"/>
    </row>
    <row r="1599">
      <c r="A1599" s="18" t="str">
        <f>IFERROR(__xludf.DUMMYFUNCTION("""COMPUTED_VALUE"""),"Малина вишня лёд")</f>
        <v>Малина вишня лёд</v>
      </c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/>
      <c r="AM1599" s="18"/>
      <c r="AN1599" s="18"/>
      <c r="AO1599" s="18"/>
      <c r="AP1599" s="18"/>
      <c r="AQ1599" s="18"/>
      <c r="AR1599" s="18"/>
      <c r="AS1599" s="18"/>
      <c r="AT1599" s="18"/>
      <c r="AU1599" s="18"/>
      <c r="AV1599" s="18"/>
      <c r="AW1599" s="18"/>
      <c r="AX1599" s="18"/>
    </row>
    <row r="1600">
      <c r="A1600" s="18" t="str">
        <f>IFERROR(__xludf.DUMMYFUNCTION("""COMPUTED_VALUE"""),"Арбуз Малина ")</f>
        <v>Арбуз Малина </v>
      </c>
      <c r="B1600" s="18" t="str">
        <f>IFERROR(__xludf.DUMMYFUNCTION("""COMPUTED_VALUE"""),"Банан Кокос ")</f>
        <v>Банан Кокос </v>
      </c>
      <c r="C1600" s="18" t="str">
        <f>IFERROR(__xludf.DUMMYFUNCTION("""COMPUTED_VALUE"""),"Барбарисовый Энергетик ")</f>
        <v>Барбарисовый Энергетик </v>
      </c>
      <c r="D1600" s="18" t="str">
        <f>IFERROR(__xludf.DUMMYFUNCTION("""COMPUTED_VALUE"""),"Виноградный Энергетик")</f>
        <v>Виноградный Энергетик</v>
      </c>
      <c r="E1600" s="18" t="str">
        <f>IFERROR(__xludf.DUMMYFUNCTION("""COMPUTED_VALUE"""),"Гранат Клубника ")</f>
        <v>Гранат Клубника </v>
      </c>
      <c r="F1600" s="18" t="str">
        <f>IFERROR(__xludf.DUMMYFUNCTION("""COMPUTED_VALUE"""),"Гранат Смородина ")</f>
        <v>Гранат Смородина </v>
      </c>
      <c r="G1600" s="18" t="str">
        <f>IFERROR(__xludf.DUMMYFUNCTION("""COMPUTED_VALUE"""),"Грейпфрутовый Швепс ")</f>
        <v>Грейпфрутовый Швепс </v>
      </c>
      <c r="H1600" s="18" t="str">
        <f>IFERROR(__xludf.DUMMYFUNCTION("""COMPUTED_VALUE"""),"Земляника Драгонфрут ")</f>
        <v>Земляника Драгонфрут </v>
      </c>
      <c r="I1600" s="18" t="str">
        <f>IFERROR(__xludf.DUMMYFUNCTION("""COMPUTED_VALUE"""),"Киви Личи ")</f>
        <v>Киви Личи </v>
      </c>
      <c r="J1600" s="18" t="str">
        <f>IFERROR(__xludf.DUMMYFUNCTION("""COMPUTED_VALUE"""),"Киви Маракуйя Гуава ")</f>
        <v>Киви Маракуйя Гуава </v>
      </c>
      <c r="K1600" s="18" t="str">
        <f>IFERROR(__xludf.DUMMYFUNCTION("""COMPUTED_VALUE"""),"Клубника Банан ")</f>
        <v>Клубника Банан </v>
      </c>
      <c r="L1600" s="18" t="str">
        <f>IFERROR(__xludf.DUMMYFUNCTION("""COMPUTED_VALUE"""),"Клубника Вишня ")</f>
        <v>Клубника Вишня </v>
      </c>
      <c r="M1600" s="18" t="str">
        <f>IFERROR(__xludf.DUMMYFUNCTION("""COMPUTED_VALUE"""),"Клубника Земляника ")</f>
        <v>Клубника Земляника </v>
      </c>
      <c r="N1600" s="18" t="str">
        <f>IFERROR(__xludf.DUMMYFUNCTION("""COMPUTED_VALUE"""),"Клубничный Мохито ")</f>
        <v>Клубничный Мохито </v>
      </c>
      <c r="O1600" s="18" t="str">
        <f>IFERROR(__xludf.DUMMYFUNCTION("""COMPUTED_VALUE"""),"Манго Грейпфрут ")</f>
        <v>Манго Грейпфрут </v>
      </c>
      <c r="P1600" s="18" t="str">
        <f>IFERROR(__xludf.DUMMYFUNCTION("""COMPUTED_VALUE"""),"Манго Персик Личи ")</f>
        <v>Манго Персик Личи </v>
      </c>
      <c r="Q1600" s="18" t="str">
        <f>IFERROR(__xludf.DUMMYFUNCTION("""COMPUTED_VALUE"""),"Персик Бабл Гам ")</f>
        <v>Персик Бабл Гам </v>
      </c>
      <c r="R1600" s="18" t="str">
        <f>IFERROR(__xludf.DUMMYFUNCTION("""COMPUTED_VALUE"""),"Садовые Ягоды ")</f>
        <v>Садовые Ягоды </v>
      </c>
      <c r="S1600" s="18" t="str">
        <f>IFERROR(__xludf.DUMMYFUNCTION("""COMPUTED_VALUE"""),"Скитлс Лимон Лайм 2")</f>
        <v>Скитлс Лимон Лайм 2</v>
      </c>
      <c r="T1600" s="18" t="str">
        <f>IFERROR(__xludf.DUMMYFUNCTION("""COMPUTED_VALUE"""),"Смородина Мармелад 1")</f>
        <v>Смородина Мармелад 1</v>
      </c>
      <c r="U1600" s="18" t="str">
        <f>IFERROR(__xludf.DUMMYFUNCTION("""COMPUTED_VALUE"""),"Темная Вишня 1")</f>
        <v>Темная Вишня 1</v>
      </c>
      <c r="V1600" s="18" t="str">
        <f>IFERROR(__xludf.DUMMYFUNCTION("""COMPUTED_VALUE"""),"Фруктовые Пластинки 1")</f>
        <v>Фруктовые Пластинки 1</v>
      </c>
      <c r="W1600" s="18" t="str">
        <f>IFERROR(__xludf.DUMMYFUNCTION("""COMPUTED_VALUE"""),"Черника Ежевика 1")</f>
        <v>Черника Ежевика 1</v>
      </c>
      <c r="X1600" s="18" t="str">
        <f>IFERROR(__xludf.DUMMYFUNCTION("""COMPUTED_VALUE"""),"Черника Малина 1")</f>
        <v>Черника Малина 1</v>
      </c>
      <c r="Y1600" s="18" t="str">
        <f>IFERROR(__xludf.DUMMYFUNCTION("""COMPUTED_VALUE"""),"Черника Мята 2")</f>
        <v>Черника Мята 2</v>
      </c>
      <c r="Z1600" s="18" t="str">
        <f>IFERROR(__xludf.DUMMYFUNCTION("""COMPUTED_VALUE"""),"Яблоко Виноград 2")</f>
        <v>Яблоко Виноград 2</v>
      </c>
      <c r="AA1600" s="18" t="str">
        <f>IFERROR(__xludf.DUMMYFUNCTION("""COMPUTED_VALUE"""),"Яблоко Малина 4")</f>
        <v>Яблоко Малина 4</v>
      </c>
      <c r="AB1600" s="18"/>
      <c r="AC1600" s="18"/>
      <c r="AD1600" s="18"/>
      <c r="AE1600" s="18"/>
      <c r="AF1600" s="18"/>
      <c r="AG1600" s="18"/>
      <c r="AH1600" s="18"/>
      <c r="AI1600" s="18"/>
      <c r="AJ1600" s="18"/>
      <c r="AK1600" s="18"/>
      <c r="AL1600" s="18"/>
      <c r="AM1600" s="18"/>
      <c r="AN1600" s="18"/>
      <c r="AO1600" s="18"/>
      <c r="AP1600" s="18"/>
      <c r="AQ1600" s="18"/>
      <c r="AR1600" s="18"/>
      <c r="AS1600" s="18"/>
      <c r="AT1600" s="18"/>
      <c r="AU1600" s="18"/>
      <c r="AV1600" s="18"/>
      <c r="AW1600" s="18"/>
      <c r="AX1600" s="18"/>
    </row>
    <row r="1601">
      <c r="A1601" s="18" t="str">
        <f>IFERROR(__xludf.DUMMYFUNCTION("""COMPUTED_VALUE"""),"Арбуз Малина ")</f>
        <v>Арбуз Малина </v>
      </c>
      <c r="B1601" s="18" t="str">
        <f>IFERROR(__xludf.DUMMYFUNCTION("""COMPUTED_VALUE"""),"Банан Кокос ")</f>
        <v>Банан Кокос </v>
      </c>
      <c r="C1601" s="18" t="str">
        <f>IFERROR(__xludf.DUMMYFUNCTION("""COMPUTED_VALUE"""),"Барбарисовый Энергетик ")</f>
        <v>Барбарисовый Энергетик </v>
      </c>
      <c r="D1601" s="18" t="str">
        <f>IFERROR(__xludf.DUMMYFUNCTION("""COMPUTED_VALUE"""),"Виноградный Энергетик")</f>
        <v>Виноградный Энергетик</v>
      </c>
      <c r="E1601" s="18" t="str">
        <f>IFERROR(__xludf.DUMMYFUNCTION("""COMPUTED_VALUE"""),"Гранат Клубника ")</f>
        <v>Гранат Клубника </v>
      </c>
      <c r="F1601" s="18" t="str">
        <f>IFERROR(__xludf.DUMMYFUNCTION("""COMPUTED_VALUE"""),"Гранат Смородина ")</f>
        <v>Гранат Смородина </v>
      </c>
      <c r="G1601" s="18" t="str">
        <f>IFERROR(__xludf.DUMMYFUNCTION("""COMPUTED_VALUE"""),"Грейпфрутовый Швепс ")</f>
        <v>Грейпфрутовый Швепс </v>
      </c>
      <c r="H1601" s="18" t="str">
        <f>IFERROR(__xludf.DUMMYFUNCTION("""COMPUTED_VALUE"""),"Земляника Драгонфрут ")</f>
        <v>Земляника Драгонфрут </v>
      </c>
      <c r="I1601" s="18" t="str">
        <f>IFERROR(__xludf.DUMMYFUNCTION("""COMPUTED_VALUE"""),"Киви Личи ")</f>
        <v>Киви Личи </v>
      </c>
      <c r="J1601" s="18" t="str">
        <f>IFERROR(__xludf.DUMMYFUNCTION("""COMPUTED_VALUE"""),"Киви Маракуйя Гуава ")</f>
        <v>Киви Маракуйя Гуава </v>
      </c>
      <c r="K1601" s="18" t="str">
        <f>IFERROR(__xludf.DUMMYFUNCTION("""COMPUTED_VALUE"""),"Клубника Банан ")</f>
        <v>Клубника Банан </v>
      </c>
      <c r="L1601" s="18" t="str">
        <f>IFERROR(__xludf.DUMMYFUNCTION("""COMPUTED_VALUE"""),"Клубника Вишня ")</f>
        <v>Клубника Вишня </v>
      </c>
      <c r="M1601" s="18" t="str">
        <f>IFERROR(__xludf.DUMMYFUNCTION("""COMPUTED_VALUE"""),"Клубника Земляника ")</f>
        <v>Клубника Земляника </v>
      </c>
      <c r="N1601" s="18" t="str">
        <f>IFERROR(__xludf.DUMMYFUNCTION("""COMPUTED_VALUE"""),"Клубничный Мохито ")</f>
        <v>Клубничный Мохито </v>
      </c>
      <c r="O1601" s="18" t="str">
        <f>IFERROR(__xludf.DUMMYFUNCTION("""COMPUTED_VALUE"""),"Манго Грейпфрут ")</f>
        <v>Манго Грейпфрут </v>
      </c>
      <c r="P1601" s="18" t="str">
        <f>IFERROR(__xludf.DUMMYFUNCTION("""COMPUTED_VALUE"""),"Манго Персик Личи ")</f>
        <v>Манго Персик Личи </v>
      </c>
      <c r="Q1601" s="18" t="str">
        <f>IFERROR(__xludf.DUMMYFUNCTION("""COMPUTED_VALUE"""),"Персик Бабл Гам ")</f>
        <v>Персик Бабл Гам </v>
      </c>
      <c r="R1601" s="18" t="str">
        <f>IFERROR(__xludf.DUMMYFUNCTION("""COMPUTED_VALUE"""),"Садовые Ягоды ")</f>
        <v>Садовые Ягоды </v>
      </c>
      <c r="S1601" s="18" t="str">
        <f>IFERROR(__xludf.DUMMYFUNCTION("""COMPUTED_VALUE"""),"Скитлс Лимон Лайм 2")</f>
        <v>Скитлс Лимон Лайм 2</v>
      </c>
      <c r="T1601" s="18" t="str">
        <f>IFERROR(__xludf.DUMMYFUNCTION("""COMPUTED_VALUE"""),"Смородина Мармелад 1")</f>
        <v>Смородина Мармелад 1</v>
      </c>
      <c r="U1601" s="18" t="str">
        <f>IFERROR(__xludf.DUMMYFUNCTION("""COMPUTED_VALUE"""),"Темная Вишня 1")</f>
        <v>Темная Вишня 1</v>
      </c>
      <c r="V1601" s="18" t="str">
        <f>IFERROR(__xludf.DUMMYFUNCTION("""COMPUTED_VALUE"""),"Фруктовые Пластинки 1")</f>
        <v>Фруктовые Пластинки 1</v>
      </c>
      <c r="W1601" s="18" t="str">
        <f>IFERROR(__xludf.DUMMYFUNCTION("""COMPUTED_VALUE"""),"Черника Ежевика 1")</f>
        <v>Черника Ежевика 1</v>
      </c>
      <c r="X1601" s="18" t="str">
        <f>IFERROR(__xludf.DUMMYFUNCTION("""COMPUTED_VALUE"""),"Черника Малина 1")</f>
        <v>Черника Малина 1</v>
      </c>
      <c r="Y1601" s="18" t="str">
        <f>IFERROR(__xludf.DUMMYFUNCTION("""COMPUTED_VALUE"""),"Черника Мята 2")</f>
        <v>Черника Мята 2</v>
      </c>
      <c r="Z1601" s="18" t="str">
        <f>IFERROR(__xludf.DUMMYFUNCTION("""COMPUTED_VALUE"""),"Яблоко Виноград 2")</f>
        <v>Яблоко Виноград 2</v>
      </c>
      <c r="AA1601" s="18" t="str">
        <f>IFERROR(__xludf.DUMMYFUNCTION("""COMPUTED_VALUE"""),"Яблоко Малина 4")</f>
        <v>Яблоко Малина 4</v>
      </c>
      <c r="AB1601" s="18"/>
      <c r="AC1601" s="18"/>
      <c r="AD1601" s="18"/>
      <c r="AE1601" s="18"/>
      <c r="AF1601" s="18"/>
      <c r="AG1601" s="18"/>
      <c r="AH1601" s="18"/>
      <c r="AI1601" s="18"/>
      <c r="AJ1601" s="18"/>
      <c r="AK1601" s="18"/>
      <c r="AL1601" s="18"/>
      <c r="AM1601" s="18"/>
      <c r="AN1601" s="18"/>
      <c r="AO1601" s="18"/>
      <c r="AP1601" s="18"/>
      <c r="AQ1601" s="18"/>
      <c r="AR1601" s="18"/>
      <c r="AS1601" s="18"/>
      <c r="AT1601" s="18"/>
      <c r="AU1601" s="18"/>
      <c r="AV1601" s="18"/>
      <c r="AW1601" s="18"/>
      <c r="AX1601" s="18"/>
    </row>
    <row r="1602">
      <c r="A1602" s="18" t="str">
        <f>IFERROR(__xludf.DUMMYFUNCTION("""COMPUTED_VALUE"""),"кислая земляника")</f>
        <v>кислая земляника</v>
      </c>
      <c r="B1602" s="18" t="str">
        <f>IFERROR(__xludf.DUMMYFUNCTION("""COMPUTED_VALUE"""),"кислая фанта с черникой")</f>
        <v>кислая фанта с черникой</v>
      </c>
      <c r="C1602" s="18" t="str">
        <f>IFERROR(__xludf.DUMMYFUNCTION("""COMPUTED_VALUE"""),"кислое харибо с колой и черешней")</f>
        <v>кислое харибо с колой и черешней</v>
      </c>
      <c r="D1602" s="18" t="str">
        <f>IFERROR(__xludf.DUMMYFUNCTION("""COMPUTED_VALUE"""),"кислое яблочно клубничная шипучка")</f>
        <v>кислое яблочно клубничная шипучка</v>
      </c>
      <c r="E1602" s="18" t="str">
        <f>IFERROR(__xludf.DUMMYFUNCTION("""COMPUTED_VALUE"""),"кислые желатинки маракуйя ананас")</f>
        <v>кислые желатинки маракуйя ананас</v>
      </c>
      <c r="F1602" s="18" t="str">
        <f>IFERROR(__xludf.DUMMYFUNCTION("""COMPUTED_VALUE"""),"кислые ленточки маракуя манго")</f>
        <v>кислые ленточки маракуя манго</v>
      </c>
      <c r="G1602" s="18" t="str">
        <f>IFERROR(__xludf.DUMMYFUNCTION("""COMPUTED_VALUE"""),"кислые мармеладные ягоды")</f>
        <v>кислые мармеладные ягоды</v>
      </c>
      <c r="H1602" s="18" t="str">
        <f>IFERROR(__xludf.DUMMYFUNCTION("""COMPUTED_VALUE"""),"кислый виноград лайм")</f>
        <v>кислый виноград лайм</v>
      </c>
      <c r="I1602" s="18" t="str">
        <f>IFERROR(__xludf.DUMMYFUNCTION("""COMPUTED_VALUE"""),"кислый грейпфрут с вишней")</f>
        <v>кислый грейпфрут с вишней</v>
      </c>
      <c r="J1602" s="18" t="str">
        <f>IFERROR(__xludf.DUMMYFUNCTION("""COMPUTED_VALUE"""),"кислый леденец виноград киви яблоко")</f>
        <v>кислый леденец виноград киви яблоко</v>
      </c>
      <c r="K1602" s="18" t="str">
        <f>IFERROR(__xludf.DUMMYFUNCTION("""COMPUTED_VALUE"""),"кислый лимонад арбуз лайм малина")</f>
        <v>кислый лимонад арбуз лайм малина</v>
      </c>
      <c r="L1602" s="18" t="str">
        <f>IFERROR(__xludf.DUMMYFUNCTION("""COMPUTED_VALUE"""),"кислый персик клубника")</f>
        <v>кислый персик клубника</v>
      </c>
      <c r="M1602" s="18" t="str">
        <f>IFERROR(__xludf.DUMMYFUNCTION("""COMPUTED_VALUE"""),"кислый яблочно лимонные колечки")</f>
        <v>кислый яблочно лимонные колечки</v>
      </c>
      <c r="N1602" s="18" t="str">
        <f>IFERROR(__xludf.DUMMYFUNCTION("""COMPUTED_VALUE"""),"фанта апельсин с кислой малиной")</f>
        <v>фанта апельсин с кислой малиной</v>
      </c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/>
      <c r="AM1602" s="18"/>
      <c r="AN1602" s="18"/>
      <c r="AO1602" s="18"/>
      <c r="AP1602" s="18"/>
      <c r="AQ1602" s="18"/>
      <c r="AR1602" s="18"/>
      <c r="AS1602" s="18"/>
      <c r="AT1602" s="18"/>
      <c r="AU1602" s="18"/>
      <c r="AV1602" s="18"/>
      <c r="AW1602" s="18"/>
      <c r="AX1602" s="18"/>
    </row>
    <row r="1603">
      <c r="A1603" s="18" t="str">
        <f>IFERROR(__xludf.DUMMYFUNCTION("""COMPUTED_VALUE"""),"0.4")</f>
        <v>0.4</v>
      </c>
      <c r="B1603" s="18" t="str">
        <f>IFERROR(__xludf.DUMMYFUNCTION("""COMPUTED_VALUE"""),"0.6")</f>
        <v>0.6</v>
      </c>
      <c r="C1603" s="18" t="str">
        <f>IFERROR(__xludf.DUMMYFUNCTION("""COMPUTED_VALUE"""),"0.7")</f>
        <v>0.7</v>
      </c>
      <c r="D1603" s="18" t="str">
        <f>IFERROR(__xludf.DUMMYFUNCTION("""COMPUTED_VALUE"""),"0.8")</f>
        <v>0.8</v>
      </c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  <c r="AF1603" s="18"/>
      <c r="AG1603" s="18"/>
      <c r="AH1603" s="18"/>
      <c r="AI1603" s="18"/>
      <c r="AJ1603" s="18"/>
      <c r="AK1603" s="18"/>
      <c r="AL1603" s="18"/>
      <c r="AM1603" s="18"/>
      <c r="AN1603" s="18"/>
      <c r="AO1603" s="18"/>
      <c r="AP1603" s="18"/>
      <c r="AQ1603" s="18"/>
      <c r="AR1603" s="18"/>
      <c r="AS1603" s="18"/>
      <c r="AT1603" s="18"/>
      <c r="AU1603" s="18"/>
      <c r="AV1603" s="18"/>
      <c r="AW1603" s="18"/>
      <c r="AX1603" s="18"/>
    </row>
    <row r="1604">
      <c r="A1604" s="18" t="str">
        <f>IFERROR(__xludf.DUMMYFUNCTION("""COMPUTED_VALUE"""),"0.4")</f>
        <v>0.4</v>
      </c>
      <c r="B1604" s="18" t="str">
        <f>IFERROR(__xludf.DUMMYFUNCTION("""COMPUTED_VALUE"""),"0.6")</f>
        <v>0.6</v>
      </c>
      <c r="C1604" s="18" t="str">
        <f>IFERROR(__xludf.DUMMYFUNCTION("""COMPUTED_VALUE"""),"0.7")</f>
        <v>0.7</v>
      </c>
      <c r="D1604" s="18" t="str">
        <f>IFERROR(__xludf.DUMMYFUNCTION("""COMPUTED_VALUE"""),"0.8")</f>
        <v>0.8</v>
      </c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18"/>
      <c r="AG1604" s="18"/>
      <c r="AH1604" s="18"/>
      <c r="AI1604" s="18"/>
      <c r="AJ1604" s="18"/>
      <c r="AK1604" s="18"/>
      <c r="AL1604" s="18"/>
      <c r="AM1604" s="18"/>
      <c r="AN1604" s="18"/>
      <c r="AO1604" s="18"/>
      <c r="AP1604" s="18"/>
      <c r="AQ1604" s="18"/>
      <c r="AR1604" s="18"/>
      <c r="AS1604" s="18"/>
      <c r="AT1604" s="18"/>
      <c r="AU1604" s="18"/>
      <c r="AV1604" s="18"/>
      <c r="AW1604" s="18"/>
      <c r="AX1604" s="18"/>
    </row>
    <row r="1605">
      <c r="A1605" s="18" t="str">
        <f>IFERROR(__xludf.DUMMYFUNCTION("""COMPUTED_VALUE"""),"Арбуз Малина ")</f>
        <v>Арбуз Малина </v>
      </c>
      <c r="B1605" s="18" t="str">
        <f>IFERROR(__xludf.DUMMYFUNCTION("""COMPUTED_VALUE"""),"Банан Кокос ")</f>
        <v>Банан Кокос </v>
      </c>
      <c r="C1605" s="18" t="str">
        <f>IFERROR(__xludf.DUMMYFUNCTION("""COMPUTED_VALUE"""),"Барбарисовый Энергетик ")</f>
        <v>Барбарисовый Энергетик </v>
      </c>
      <c r="D1605" s="18" t="str">
        <f>IFERROR(__xludf.DUMMYFUNCTION("""COMPUTED_VALUE"""),"Виноградный Энергетик")</f>
        <v>Виноградный Энергетик</v>
      </c>
      <c r="E1605" s="18" t="str">
        <f>IFERROR(__xludf.DUMMYFUNCTION("""COMPUTED_VALUE"""),"Гранат Клубника ")</f>
        <v>Гранат Клубника </v>
      </c>
      <c r="F1605" s="18" t="str">
        <f>IFERROR(__xludf.DUMMYFUNCTION("""COMPUTED_VALUE"""),"Гранат Смородина ")</f>
        <v>Гранат Смородина </v>
      </c>
      <c r="G1605" s="18" t="str">
        <f>IFERROR(__xludf.DUMMYFUNCTION("""COMPUTED_VALUE"""),"Грейпфрутовый Швепс ")</f>
        <v>Грейпфрутовый Швепс </v>
      </c>
      <c r="H1605" s="18" t="str">
        <f>IFERROR(__xludf.DUMMYFUNCTION("""COMPUTED_VALUE"""),"Земляника Драгонфрут ")</f>
        <v>Земляника Драгонфрут </v>
      </c>
      <c r="I1605" s="18" t="str">
        <f>IFERROR(__xludf.DUMMYFUNCTION("""COMPUTED_VALUE"""),"Киви Личи ")</f>
        <v>Киви Личи </v>
      </c>
      <c r="J1605" s="18" t="str">
        <f>IFERROR(__xludf.DUMMYFUNCTION("""COMPUTED_VALUE"""),"Киви Маракуйя Гуава ")</f>
        <v>Киви Маракуйя Гуава </v>
      </c>
      <c r="K1605" s="18" t="str">
        <f>IFERROR(__xludf.DUMMYFUNCTION("""COMPUTED_VALUE"""),"Клубника Банан ")</f>
        <v>Клубника Банан </v>
      </c>
      <c r="L1605" s="18" t="str">
        <f>IFERROR(__xludf.DUMMYFUNCTION("""COMPUTED_VALUE"""),"Клубника Вишня ")</f>
        <v>Клубника Вишня </v>
      </c>
      <c r="M1605" s="18" t="str">
        <f>IFERROR(__xludf.DUMMYFUNCTION("""COMPUTED_VALUE"""),"Клубника Земляника ")</f>
        <v>Клубника Земляника </v>
      </c>
      <c r="N1605" s="18" t="str">
        <f>IFERROR(__xludf.DUMMYFUNCTION("""COMPUTED_VALUE"""),"Клубничный Мохито ")</f>
        <v>Клубничный Мохито </v>
      </c>
      <c r="O1605" s="18" t="str">
        <f>IFERROR(__xludf.DUMMYFUNCTION("""COMPUTED_VALUE"""),"Манго Грейпфрут ")</f>
        <v>Манго Грейпфрут </v>
      </c>
      <c r="P1605" s="18" t="str">
        <f>IFERROR(__xludf.DUMMYFUNCTION("""COMPUTED_VALUE"""),"Манго Персик Личи ")</f>
        <v>Манго Персик Личи </v>
      </c>
      <c r="Q1605" s="18" t="str">
        <f>IFERROR(__xludf.DUMMYFUNCTION("""COMPUTED_VALUE"""),"Персик Бабл Гам ")</f>
        <v>Персик Бабл Гам </v>
      </c>
      <c r="R1605" s="18" t="str">
        <f>IFERROR(__xludf.DUMMYFUNCTION("""COMPUTED_VALUE"""),"Садовые Ягоды ")</f>
        <v>Садовые Ягоды </v>
      </c>
      <c r="S1605" s="18" t="str">
        <f>IFERROR(__xludf.DUMMYFUNCTION("""COMPUTED_VALUE"""),"Скитлс Лимон Лайм 2")</f>
        <v>Скитлс Лимон Лайм 2</v>
      </c>
      <c r="T1605" s="18" t="str">
        <f>IFERROR(__xludf.DUMMYFUNCTION("""COMPUTED_VALUE"""),"Смородина Мармелад 1")</f>
        <v>Смородина Мармелад 1</v>
      </c>
      <c r="U1605" s="18" t="str">
        <f>IFERROR(__xludf.DUMMYFUNCTION("""COMPUTED_VALUE"""),"Темная Вишня 1")</f>
        <v>Темная Вишня 1</v>
      </c>
      <c r="V1605" s="18" t="str">
        <f>IFERROR(__xludf.DUMMYFUNCTION("""COMPUTED_VALUE"""),"Фруктовые Пластинки 1")</f>
        <v>Фруктовые Пластинки 1</v>
      </c>
      <c r="W1605" s="18" t="str">
        <f>IFERROR(__xludf.DUMMYFUNCTION("""COMPUTED_VALUE"""),"Черника Ежевика 1")</f>
        <v>Черника Ежевика 1</v>
      </c>
      <c r="X1605" s="18" t="str">
        <f>IFERROR(__xludf.DUMMYFUNCTION("""COMPUTED_VALUE"""),"Черника Малина 1")</f>
        <v>Черника Малина 1</v>
      </c>
      <c r="Y1605" s="18" t="str">
        <f>IFERROR(__xludf.DUMMYFUNCTION("""COMPUTED_VALUE"""),"Черника Мята 2")</f>
        <v>Черника Мята 2</v>
      </c>
      <c r="Z1605" s="18" t="str">
        <f>IFERROR(__xludf.DUMMYFUNCTION("""COMPUTED_VALUE"""),"Яблоко Виноград 2")</f>
        <v>Яблоко Виноград 2</v>
      </c>
      <c r="AA1605" s="18" t="str">
        <f>IFERROR(__xludf.DUMMYFUNCTION("""COMPUTED_VALUE"""),"Яблоко Малина 4")</f>
        <v>Яблоко Малина 4</v>
      </c>
      <c r="AB1605" s="18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8"/>
      <c r="AN1605" s="18"/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</row>
    <row r="1606">
      <c r="A1606" s="18" t="str">
        <f>IFERROR(__xludf.DUMMYFUNCTION("""COMPUTED_VALUE"""),"Арбуз Малина ")</f>
        <v>Арбуз Малина </v>
      </c>
      <c r="B1606" s="18" t="str">
        <f>IFERROR(__xludf.DUMMYFUNCTION("""COMPUTED_VALUE"""),"Банан Кокос ")</f>
        <v>Банан Кокос </v>
      </c>
      <c r="C1606" s="18" t="str">
        <f>IFERROR(__xludf.DUMMYFUNCTION("""COMPUTED_VALUE"""),"Барбарисовый Энергетик ")</f>
        <v>Барбарисовый Энергетик </v>
      </c>
      <c r="D1606" s="18" t="str">
        <f>IFERROR(__xludf.DUMMYFUNCTION("""COMPUTED_VALUE"""),"Виноградный Энергетик")</f>
        <v>Виноградный Энергетик</v>
      </c>
      <c r="E1606" s="18" t="str">
        <f>IFERROR(__xludf.DUMMYFUNCTION("""COMPUTED_VALUE"""),"Гранат Клубника ")</f>
        <v>Гранат Клубника </v>
      </c>
      <c r="F1606" s="18" t="str">
        <f>IFERROR(__xludf.DUMMYFUNCTION("""COMPUTED_VALUE"""),"Гранат Смородина ")</f>
        <v>Гранат Смородина </v>
      </c>
      <c r="G1606" s="18" t="str">
        <f>IFERROR(__xludf.DUMMYFUNCTION("""COMPUTED_VALUE"""),"Грейпфрутовый Швепс ")</f>
        <v>Грейпфрутовый Швепс </v>
      </c>
      <c r="H1606" s="18" t="str">
        <f>IFERROR(__xludf.DUMMYFUNCTION("""COMPUTED_VALUE"""),"Земляника Драгонфрут ")</f>
        <v>Земляника Драгонфрут </v>
      </c>
      <c r="I1606" s="18" t="str">
        <f>IFERROR(__xludf.DUMMYFUNCTION("""COMPUTED_VALUE"""),"Киви Личи ")</f>
        <v>Киви Личи </v>
      </c>
      <c r="J1606" s="18" t="str">
        <f>IFERROR(__xludf.DUMMYFUNCTION("""COMPUTED_VALUE"""),"Киви Маракуйя Гуава ")</f>
        <v>Киви Маракуйя Гуава </v>
      </c>
      <c r="K1606" s="18" t="str">
        <f>IFERROR(__xludf.DUMMYFUNCTION("""COMPUTED_VALUE"""),"Клубника Банан ")</f>
        <v>Клубника Банан </v>
      </c>
      <c r="L1606" s="18" t="str">
        <f>IFERROR(__xludf.DUMMYFUNCTION("""COMPUTED_VALUE"""),"Клубника Вишня ")</f>
        <v>Клубника Вишня </v>
      </c>
      <c r="M1606" s="18" t="str">
        <f>IFERROR(__xludf.DUMMYFUNCTION("""COMPUTED_VALUE"""),"Клубника Земляника ")</f>
        <v>Клубника Земляника </v>
      </c>
      <c r="N1606" s="18" t="str">
        <f>IFERROR(__xludf.DUMMYFUNCTION("""COMPUTED_VALUE"""),"Клубничный Мохито ")</f>
        <v>Клубничный Мохито </v>
      </c>
      <c r="O1606" s="18" t="str">
        <f>IFERROR(__xludf.DUMMYFUNCTION("""COMPUTED_VALUE"""),"Манго Грейпфрут ")</f>
        <v>Манго Грейпфрут </v>
      </c>
      <c r="P1606" s="18" t="str">
        <f>IFERROR(__xludf.DUMMYFUNCTION("""COMPUTED_VALUE"""),"Манго Персик Личи ")</f>
        <v>Манго Персик Личи </v>
      </c>
      <c r="Q1606" s="18" t="str">
        <f>IFERROR(__xludf.DUMMYFUNCTION("""COMPUTED_VALUE"""),"Персик Бабл Гам ")</f>
        <v>Персик Бабл Гам </v>
      </c>
      <c r="R1606" s="18" t="str">
        <f>IFERROR(__xludf.DUMMYFUNCTION("""COMPUTED_VALUE"""),"Садовые Ягоды ")</f>
        <v>Садовые Ягоды </v>
      </c>
      <c r="S1606" s="18" t="str">
        <f>IFERROR(__xludf.DUMMYFUNCTION("""COMPUTED_VALUE"""),"Скитлс Лимон Лайм 2")</f>
        <v>Скитлс Лимон Лайм 2</v>
      </c>
      <c r="T1606" s="18" t="str">
        <f>IFERROR(__xludf.DUMMYFUNCTION("""COMPUTED_VALUE"""),"Смородина Мармелад 1")</f>
        <v>Смородина Мармелад 1</v>
      </c>
      <c r="U1606" s="18" t="str">
        <f>IFERROR(__xludf.DUMMYFUNCTION("""COMPUTED_VALUE"""),"Темная Вишня 1")</f>
        <v>Темная Вишня 1</v>
      </c>
      <c r="V1606" s="18" t="str">
        <f>IFERROR(__xludf.DUMMYFUNCTION("""COMPUTED_VALUE"""),"Фруктовые Пластинки 1")</f>
        <v>Фруктовые Пластинки 1</v>
      </c>
      <c r="W1606" s="18" t="str">
        <f>IFERROR(__xludf.DUMMYFUNCTION("""COMPUTED_VALUE"""),"Черника Ежевика 1")</f>
        <v>Черника Ежевика 1</v>
      </c>
      <c r="X1606" s="18" t="str">
        <f>IFERROR(__xludf.DUMMYFUNCTION("""COMPUTED_VALUE"""),"Черника Малина 1")</f>
        <v>Черника Малина 1</v>
      </c>
      <c r="Y1606" s="18" t="str">
        <f>IFERROR(__xludf.DUMMYFUNCTION("""COMPUTED_VALUE"""),"Черника Мята 2")</f>
        <v>Черника Мята 2</v>
      </c>
      <c r="Z1606" s="18" t="str">
        <f>IFERROR(__xludf.DUMMYFUNCTION("""COMPUTED_VALUE"""),"Яблоко Виноград 2")</f>
        <v>Яблоко Виноград 2</v>
      </c>
      <c r="AA1606" s="18" t="str">
        <f>IFERROR(__xludf.DUMMYFUNCTION("""COMPUTED_VALUE"""),"Яблоко Малина 4")</f>
        <v>Яблоко Малина 4</v>
      </c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</row>
    <row r="1607">
      <c r="A1607" s="18" t="str">
        <f>IFERROR(__xludf.DUMMYFUNCTION("""COMPUTED_VALUE"""),"Арбуз Малина ")</f>
        <v>Арбуз Малина </v>
      </c>
      <c r="B1607" s="18" t="str">
        <f>IFERROR(__xludf.DUMMYFUNCTION("""COMPUTED_VALUE"""),"Банан Кокос ")</f>
        <v>Банан Кокос </v>
      </c>
      <c r="C1607" s="18" t="str">
        <f>IFERROR(__xludf.DUMMYFUNCTION("""COMPUTED_VALUE"""),"Барбарисовый Энергетик ")</f>
        <v>Барбарисовый Энергетик </v>
      </c>
      <c r="D1607" s="18" t="str">
        <f>IFERROR(__xludf.DUMMYFUNCTION("""COMPUTED_VALUE"""),"Виноградный Энергетик")</f>
        <v>Виноградный Энергетик</v>
      </c>
      <c r="E1607" s="18" t="str">
        <f>IFERROR(__xludf.DUMMYFUNCTION("""COMPUTED_VALUE"""),"Гранат Клубника ")</f>
        <v>Гранат Клубника </v>
      </c>
      <c r="F1607" s="18" t="str">
        <f>IFERROR(__xludf.DUMMYFUNCTION("""COMPUTED_VALUE"""),"Гранат Смородина ")</f>
        <v>Гранат Смородина </v>
      </c>
      <c r="G1607" s="18" t="str">
        <f>IFERROR(__xludf.DUMMYFUNCTION("""COMPUTED_VALUE"""),"Грейпфрутовый Швепс ")</f>
        <v>Грейпфрутовый Швепс </v>
      </c>
      <c r="H1607" s="18" t="str">
        <f>IFERROR(__xludf.DUMMYFUNCTION("""COMPUTED_VALUE"""),"Земляника Драгонфрут ")</f>
        <v>Земляника Драгонфрут </v>
      </c>
      <c r="I1607" s="18" t="str">
        <f>IFERROR(__xludf.DUMMYFUNCTION("""COMPUTED_VALUE"""),"Киви Личи ")</f>
        <v>Киви Личи </v>
      </c>
      <c r="J1607" s="18" t="str">
        <f>IFERROR(__xludf.DUMMYFUNCTION("""COMPUTED_VALUE"""),"Киви Маракуйя Гуава ")</f>
        <v>Киви Маракуйя Гуава </v>
      </c>
      <c r="K1607" s="18" t="str">
        <f>IFERROR(__xludf.DUMMYFUNCTION("""COMPUTED_VALUE"""),"Клубника Банан ")</f>
        <v>Клубника Банан </v>
      </c>
      <c r="L1607" s="18" t="str">
        <f>IFERROR(__xludf.DUMMYFUNCTION("""COMPUTED_VALUE"""),"Клубника Вишня ")</f>
        <v>Клубника Вишня </v>
      </c>
      <c r="M1607" s="18" t="str">
        <f>IFERROR(__xludf.DUMMYFUNCTION("""COMPUTED_VALUE"""),"Клубника Земляника ")</f>
        <v>Клубника Земляника </v>
      </c>
      <c r="N1607" s="18" t="str">
        <f>IFERROR(__xludf.DUMMYFUNCTION("""COMPUTED_VALUE"""),"Клубничный Мохито ")</f>
        <v>Клубничный Мохито </v>
      </c>
      <c r="O1607" s="18" t="str">
        <f>IFERROR(__xludf.DUMMYFUNCTION("""COMPUTED_VALUE"""),"Манго Грейпфрут ")</f>
        <v>Манго Грейпфрут </v>
      </c>
      <c r="P1607" s="18" t="str">
        <f>IFERROR(__xludf.DUMMYFUNCTION("""COMPUTED_VALUE"""),"Манго Персик Личи ")</f>
        <v>Манго Персик Личи </v>
      </c>
      <c r="Q1607" s="18" t="str">
        <f>IFERROR(__xludf.DUMMYFUNCTION("""COMPUTED_VALUE"""),"Персик Бабл Гам ")</f>
        <v>Персик Бабл Гам </v>
      </c>
      <c r="R1607" s="18" t="str">
        <f>IFERROR(__xludf.DUMMYFUNCTION("""COMPUTED_VALUE"""),"Садовые Ягоды ")</f>
        <v>Садовые Ягоды </v>
      </c>
      <c r="S1607" s="18" t="str">
        <f>IFERROR(__xludf.DUMMYFUNCTION("""COMPUTED_VALUE"""),"Скитлс Лимон Лайм 2")</f>
        <v>Скитлс Лимон Лайм 2</v>
      </c>
      <c r="T1607" s="18" t="str">
        <f>IFERROR(__xludf.DUMMYFUNCTION("""COMPUTED_VALUE"""),"Смородина Мармелад 1")</f>
        <v>Смородина Мармелад 1</v>
      </c>
      <c r="U1607" s="18" t="str">
        <f>IFERROR(__xludf.DUMMYFUNCTION("""COMPUTED_VALUE"""),"Темная Вишня 1")</f>
        <v>Темная Вишня 1</v>
      </c>
      <c r="V1607" s="18" t="str">
        <f>IFERROR(__xludf.DUMMYFUNCTION("""COMPUTED_VALUE"""),"Фруктовые Пластинки 1")</f>
        <v>Фруктовые Пластинки 1</v>
      </c>
      <c r="W1607" s="18" t="str">
        <f>IFERROR(__xludf.DUMMYFUNCTION("""COMPUTED_VALUE"""),"Черника Ежевика 1")</f>
        <v>Черника Ежевика 1</v>
      </c>
      <c r="X1607" s="18" t="str">
        <f>IFERROR(__xludf.DUMMYFUNCTION("""COMPUTED_VALUE"""),"Черника Малина 1")</f>
        <v>Черника Малина 1</v>
      </c>
      <c r="Y1607" s="18" t="str">
        <f>IFERROR(__xludf.DUMMYFUNCTION("""COMPUTED_VALUE"""),"Черника Мята 2")</f>
        <v>Черника Мята 2</v>
      </c>
      <c r="Z1607" s="18" t="str">
        <f>IFERROR(__xludf.DUMMYFUNCTION("""COMPUTED_VALUE"""),"Яблоко Виноград 2")</f>
        <v>Яблоко Виноград 2</v>
      </c>
      <c r="AA1607" s="18" t="str">
        <f>IFERROR(__xludf.DUMMYFUNCTION("""COMPUTED_VALUE"""),"Яблоко Малина 4")</f>
        <v>Яблоко Малина 4</v>
      </c>
      <c r="AB1607" s="18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/>
      <c r="AM1607" s="18"/>
      <c r="AN1607" s="18"/>
      <c r="AO1607" s="18"/>
      <c r="AP1607" s="18"/>
      <c r="AQ1607" s="18"/>
      <c r="AR1607" s="18"/>
      <c r="AS1607" s="18"/>
      <c r="AT1607" s="18"/>
      <c r="AU1607" s="18"/>
      <c r="AV1607" s="18"/>
      <c r="AW1607" s="18"/>
      <c r="AX1607" s="18"/>
    </row>
    <row r="1608">
      <c r="A1608" s="18" t="str">
        <f>IFERROR(__xludf.DUMMYFUNCTION("""COMPUTED_VALUE"""),"Ягодный микс")</f>
        <v>Ягодный микс</v>
      </c>
      <c r="B1608" s="18" t="str">
        <f>IFERROR(__xludf.DUMMYFUNCTION("""COMPUTED_VALUE"""),"Энергетик малина")</f>
        <v>Энергетик малина</v>
      </c>
      <c r="C1608" s="18" t="str">
        <f>IFERROR(__xludf.DUMMYFUNCTION("""COMPUTED_VALUE"""),"Клубника арбуз")</f>
        <v>Клубника арбуз</v>
      </c>
      <c r="D1608" s="18" t="str">
        <f>IFERROR(__xludf.DUMMYFUNCTION("""COMPUTED_VALUE"""),"Ежевика малина")</f>
        <v>Ежевика малина</v>
      </c>
      <c r="E1608" s="18" t="str">
        <f>IFERROR(__xludf.DUMMYFUNCTION("""COMPUTED_VALUE"""),"Голубая малина виноград")</f>
        <v>Голубая малина виноград</v>
      </c>
      <c r="F1608" s="18" t="str">
        <f>IFERROR(__xludf.DUMMYFUNCTION("""COMPUTED_VALUE"""),"Вишня яблоко")</f>
        <v>Вишня яблоко</v>
      </c>
      <c r="G1608" s="18" t="str">
        <f>IFERROR(__xludf.DUMMYFUNCTION("""COMPUTED_VALUE"""),"Виноград лёд")</f>
        <v>Виноград лёд</v>
      </c>
      <c r="H1608" s="18" t="str">
        <f>IFERROR(__xludf.DUMMYFUNCTION("""COMPUTED_VALUE"""),"Бабл гам")</f>
        <v>Бабл гам</v>
      </c>
      <c r="I1608" s="18" t="str">
        <f>IFERROR(__xludf.DUMMYFUNCTION("""COMPUTED_VALUE"""),"Энергетик лайм")</f>
        <v>Энергетик лайм</v>
      </c>
      <c r="J1608" s="18" t="str">
        <f>IFERROR(__xludf.DUMMYFUNCTION("""COMPUTED_VALUE"""),"Черника смородина айс")</f>
        <v>Черника смородина айс</v>
      </c>
      <c r="K1608" s="18" t="str">
        <f>IFERROR(__xludf.DUMMYFUNCTION("""COMPUTED_VALUE"""),"Мохито клубничный лёд")</f>
        <v>Мохито клубничный лёд</v>
      </c>
      <c r="L1608" s="18" t="str">
        <f>IFERROR(__xludf.DUMMYFUNCTION("""COMPUTED_VALUE"""),"Черная вишня лёд")</f>
        <v>Черная вишня лёд</v>
      </c>
      <c r="M1608" s="18" t="str">
        <f>IFERROR(__xludf.DUMMYFUNCTION("""COMPUTED_VALUE"""),"Ананас кокос лёд")</f>
        <v>Ананас кокос лёд</v>
      </c>
      <c r="N1608" s="18" t="str">
        <f>IFERROR(__xludf.DUMMYFUNCTION("""COMPUTED_VALUE"""),"Киви лёд")</f>
        <v>Киви лёд</v>
      </c>
      <c r="O1608" s="18" t="str">
        <f>IFERROR(__xludf.DUMMYFUNCTION("""COMPUTED_VALUE"""),"Кислая клюква лёд")</f>
        <v>Кислая клюква лёд</v>
      </c>
      <c r="P1608" s="18" t="str">
        <f>IFERROR(__xludf.DUMMYFUNCTION("""COMPUTED_VALUE"""),"Кислый скитлс лёд")</f>
        <v>Кислый скитлс лёд</v>
      </c>
      <c r="Q1608" s="18" t="str">
        <f>IFERROR(__xludf.DUMMYFUNCTION("""COMPUTED_VALUE"""),"Клубника черника лёд")</f>
        <v>Клубника черника лёд</v>
      </c>
      <c r="R1608" s="18" t="str">
        <f>IFERROR(__xludf.DUMMYFUNCTION("""COMPUTED_VALUE"""),"Малина смородина лёд")</f>
        <v>Малина смородина лёд</v>
      </c>
      <c r="S1608" s="18" t="str">
        <f>IFERROR(__xludf.DUMMYFUNCTION("""COMPUTED_VALUE"""),"Манго лёд")</f>
        <v>Манго лёд</v>
      </c>
      <c r="T1608" s="18" t="str">
        <f>IFERROR(__xludf.DUMMYFUNCTION("""COMPUTED_VALUE"""),"Малина вишня лёд")</f>
        <v>Малина вишня лёд</v>
      </c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</row>
    <row r="1609">
      <c r="A1609" s="18" t="str">
        <f>IFERROR(__xludf.DUMMYFUNCTION("""COMPUTED_VALUE"""),"0.4")</f>
        <v>0.4</v>
      </c>
      <c r="B1609" s="18" t="str">
        <f>IFERROR(__xludf.DUMMYFUNCTION("""COMPUTED_VALUE"""),"0.6")</f>
        <v>0.6</v>
      </c>
      <c r="C1609" s="18" t="str">
        <f>IFERROR(__xludf.DUMMYFUNCTION("""COMPUTED_VALUE"""),"0.7")</f>
        <v>0.7</v>
      </c>
      <c r="D1609" s="18" t="str">
        <f>IFERROR(__xludf.DUMMYFUNCTION("""COMPUTED_VALUE"""),"0.8")</f>
        <v>0.8</v>
      </c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18"/>
      <c r="AF1609" s="18"/>
      <c r="AG1609" s="18"/>
      <c r="AH1609" s="18"/>
      <c r="AI1609" s="18"/>
      <c r="AJ1609" s="18"/>
      <c r="AK1609" s="18"/>
      <c r="AL1609" s="18"/>
      <c r="AM1609" s="18"/>
      <c r="AN1609" s="18"/>
      <c r="AO1609" s="18"/>
      <c r="AP1609" s="18"/>
      <c r="AQ1609" s="18"/>
      <c r="AR1609" s="18"/>
      <c r="AS1609" s="18"/>
      <c r="AT1609" s="18"/>
      <c r="AU1609" s="18"/>
      <c r="AV1609" s="18"/>
      <c r="AW1609" s="18"/>
      <c r="AX1609" s="18"/>
    </row>
    <row r="1610">
      <c r="A1610" s="18" t="str">
        <f>IFERROR(__xludf.DUMMYFUNCTION("""COMPUTED_VALUE"""),"0.4")</f>
        <v>0.4</v>
      </c>
      <c r="B1610" s="18" t="str">
        <f>IFERROR(__xludf.DUMMYFUNCTION("""COMPUTED_VALUE"""),"0.6")</f>
        <v>0.6</v>
      </c>
      <c r="C1610" s="18" t="str">
        <f>IFERROR(__xludf.DUMMYFUNCTION("""COMPUTED_VALUE"""),"0.7")</f>
        <v>0.7</v>
      </c>
      <c r="D1610" s="18" t="str">
        <f>IFERROR(__xludf.DUMMYFUNCTION("""COMPUTED_VALUE"""),"0.8")</f>
        <v>0.8</v>
      </c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/>
      <c r="AM1610" s="18"/>
      <c r="AN1610" s="18"/>
      <c r="AO1610" s="18"/>
      <c r="AP1610" s="18"/>
      <c r="AQ1610" s="18"/>
      <c r="AR1610" s="18"/>
      <c r="AS1610" s="18"/>
      <c r="AT1610" s="18"/>
      <c r="AU1610" s="18"/>
      <c r="AV1610" s="18"/>
      <c r="AW1610" s="18"/>
      <c r="AX1610" s="18"/>
    </row>
    <row r="1611">
      <c r="A1611" s="18" t="str">
        <f>IFERROR(__xludf.DUMMYFUNCTION("""COMPUTED_VALUE"""),"кислая земляника")</f>
        <v>кислая земляника</v>
      </c>
      <c r="B1611" s="18" t="str">
        <f>IFERROR(__xludf.DUMMYFUNCTION("""COMPUTED_VALUE"""),"кислая фанта с черникой")</f>
        <v>кислая фанта с черникой</v>
      </c>
      <c r="C1611" s="18" t="str">
        <f>IFERROR(__xludf.DUMMYFUNCTION("""COMPUTED_VALUE"""),"кислое харибо с колой и черешней")</f>
        <v>кислое харибо с колой и черешней</v>
      </c>
      <c r="D1611" s="18" t="str">
        <f>IFERROR(__xludf.DUMMYFUNCTION("""COMPUTED_VALUE"""),"кислое яблочно клубничная шипучка")</f>
        <v>кислое яблочно клубничная шипучка</v>
      </c>
      <c r="E1611" s="18" t="str">
        <f>IFERROR(__xludf.DUMMYFUNCTION("""COMPUTED_VALUE"""),"кислые желатинки маракуйя ананас")</f>
        <v>кислые желатинки маракуйя ананас</v>
      </c>
      <c r="F1611" s="18" t="str">
        <f>IFERROR(__xludf.DUMMYFUNCTION("""COMPUTED_VALUE"""),"кислые ленточки маракуя манго")</f>
        <v>кислые ленточки маракуя манго</v>
      </c>
      <c r="G1611" s="18" t="str">
        <f>IFERROR(__xludf.DUMMYFUNCTION("""COMPUTED_VALUE"""),"кислые мармеладные ягоды")</f>
        <v>кислые мармеладные ягоды</v>
      </c>
      <c r="H1611" s="18" t="str">
        <f>IFERROR(__xludf.DUMMYFUNCTION("""COMPUTED_VALUE"""),"кислый виноград лайм")</f>
        <v>кислый виноград лайм</v>
      </c>
      <c r="I1611" s="18" t="str">
        <f>IFERROR(__xludf.DUMMYFUNCTION("""COMPUTED_VALUE"""),"кислый грейпфрут с вишней")</f>
        <v>кислый грейпфрут с вишней</v>
      </c>
      <c r="J1611" s="18" t="str">
        <f>IFERROR(__xludf.DUMMYFUNCTION("""COMPUTED_VALUE"""),"кислый леденец виноград киви яблоко")</f>
        <v>кислый леденец виноград киви яблоко</v>
      </c>
      <c r="K1611" s="18" t="str">
        <f>IFERROR(__xludf.DUMMYFUNCTION("""COMPUTED_VALUE"""),"кислый лимонад арбуз лайм малина")</f>
        <v>кислый лимонад арбуз лайм малина</v>
      </c>
      <c r="L1611" s="18" t="str">
        <f>IFERROR(__xludf.DUMMYFUNCTION("""COMPUTED_VALUE"""),"кислый персик клубника")</f>
        <v>кислый персик клубника</v>
      </c>
      <c r="M1611" s="18" t="str">
        <f>IFERROR(__xludf.DUMMYFUNCTION("""COMPUTED_VALUE"""),"кислый яблочно лимонные колечки")</f>
        <v>кислый яблочно лимонные колечки</v>
      </c>
      <c r="N1611" s="18" t="str">
        <f>IFERROR(__xludf.DUMMYFUNCTION("""COMPUTED_VALUE"""),"фанта апельсин с кислой малиной")</f>
        <v>фанта апельсин с кислой малиной</v>
      </c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18"/>
      <c r="AF1611" s="18"/>
      <c r="AG1611" s="18"/>
      <c r="AH1611" s="18"/>
      <c r="AI1611" s="18"/>
      <c r="AJ1611" s="18"/>
      <c r="AK1611" s="18"/>
      <c r="AL1611" s="18"/>
      <c r="AM1611" s="18"/>
      <c r="AN1611" s="18"/>
      <c r="AO1611" s="18"/>
      <c r="AP1611" s="18"/>
      <c r="AQ1611" s="18"/>
      <c r="AR1611" s="18"/>
      <c r="AS1611" s="18"/>
      <c r="AT1611" s="18"/>
      <c r="AU1611" s="18"/>
      <c r="AV1611" s="18"/>
      <c r="AW1611" s="18"/>
      <c r="AX1611" s="18"/>
    </row>
    <row r="1612">
      <c r="A1612" s="18" t="str">
        <f>IFERROR(__xludf.DUMMYFUNCTION("""COMPUTED_VALUE"""),"кислая земляника")</f>
        <v>кислая земляника</v>
      </c>
      <c r="B1612" s="18" t="str">
        <f>IFERROR(__xludf.DUMMYFUNCTION("""COMPUTED_VALUE"""),"кислая фанта с черникой")</f>
        <v>кислая фанта с черникой</v>
      </c>
      <c r="C1612" s="18" t="str">
        <f>IFERROR(__xludf.DUMMYFUNCTION("""COMPUTED_VALUE"""),"кислое харибо с колой и черешней")</f>
        <v>кислое харибо с колой и черешней</v>
      </c>
      <c r="D1612" s="18" t="str">
        <f>IFERROR(__xludf.DUMMYFUNCTION("""COMPUTED_VALUE"""),"кислое яблочно клубничная шипучка")</f>
        <v>кислое яблочно клубничная шипучка</v>
      </c>
      <c r="E1612" s="18" t="str">
        <f>IFERROR(__xludf.DUMMYFUNCTION("""COMPUTED_VALUE"""),"кислые желатинки маракуйя ананас")</f>
        <v>кислые желатинки маракуйя ананас</v>
      </c>
      <c r="F1612" s="18" t="str">
        <f>IFERROR(__xludf.DUMMYFUNCTION("""COMPUTED_VALUE"""),"кислые ленточки маракуя манго")</f>
        <v>кислые ленточки маракуя манго</v>
      </c>
      <c r="G1612" s="18" t="str">
        <f>IFERROR(__xludf.DUMMYFUNCTION("""COMPUTED_VALUE"""),"кислые мармеладные ягоды")</f>
        <v>кислые мармеладные ягоды</v>
      </c>
      <c r="H1612" s="18" t="str">
        <f>IFERROR(__xludf.DUMMYFUNCTION("""COMPUTED_VALUE"""),"кислый виноград лайм")</f>
        <v>кислый виноград лайм</v>
      </c>
      <c r="I1612" s="18" t="str">
        <f>IFERROR(__xludf.DUMMYFUNCTION("""COMPUTED_VALUE"""),"кислый грейпфрут с вишней")</f>
        <v>кислый грейпфрут с вишней</v>
      </c>
      <c r="J1612" s="18" t="str">
        <f>IFERROR(__xludf.DUMMYFUNCTION("""COMPUTED_VALUE"""),"кислый леденец виноград киви яблоко")</f>
        <v>кислый леденец виноград киви яблоко</v>
      </c>
      <c r="K1612" s="18" t="str">
        <f>IFERROR(__xludf.DUMMYFUNCTION("""COMPUTED_VALUE"""),"кислый лимонад арбуз лайм малина")</f>
        <v>кислый лимонад арбуз лайм малина</v>
      </c>
      <c r="L1612" s="18" t="str">
        <f>IFERROR(__xludf.DUMMYFUNCTION("""COMPUTED_VALUE"""),"кислый персик клубника")</f>
        <v>кислый персик клубника</v>
      </c>
      <c r="M1612" s="18" t="str">
        <f>IFERROR(__xludf.DUMMYFUNCTION("""COMPUTED_VALUE"""),"кислый яблочно лимонные колечки")</f>
        <v>кислый яблочно лимонные колечки</v>
      </c>
      <c r="N1612" s="18" t="str">
        <f>IFERROR(__xludf.DUMMYFUNCTION("""COMPUTED_VALUE"""),"фанта апельсин с кислой малиной")</f>
        <v>фанта апельсин с кислой малиной</v>
      </c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18"/>
      <c r="AF1612" s="18"/>
      <c r="AG1612" s="18"/>
      <c r="AH1612" s="18"/>
      <c r="AI1612" s="18"/>
      <c r="AJ1612" s="18"/>
      <c r="AK1612" s="18"/>
      <c r="AL1612" s="18"/>
      <c r="AM1612" s="18"/>
      <c r="AN1612" s="18"/>
      <c r="AO1612" s="18"/>
      <c r="AP1612" s="18"/>
      <c r="AQ1612" s="18"/>
      <c r="AR1612" s="18"/>
      <c r="AS1612" s="18"/>
      <c r="AT1612" s="18"/>
      <c r="AU1612" s="18"/>
      <c r="AV1612" s="18"/>
      <c r="AW1612" s="18"/>
      <c r="AX1612" s="18"/>
    </row>
    <row r="1613">
      <c r="A1613" s="18" t="str">
        <f>IFERROR(__xludf.DUMMYFUNCTION("""COMPUTED_VALUE"""),"Экзотический микс")</f>
        <v>Экзотический микс</v>
      </c>
      <c r="B1613" s="18" t="str">
        <f>IFERROR(__xludf.DUMMYFUNCTION("""COMPUTED_VALUE"""),"Энергетик")</f>
        <v>Энергетик</v>
      </c>
      <c r="C1613" s="18" t="str">
        <f>IFERROR(__xludf.DUMMYFUNCTION("""COMPUTED_VALUE"""),"Виноградный чупа-чупс")</f>
        <v>Виноградный чупа-чупс</v>
      </c>
      <c r="D1613" s="18" t="str">
        <f>IFERROR(__xludf.DUMMYFUNCTION("""COMPUTED_VALUE"""),"Кислая лесная клюква")</f>
        <v>Кислая лесная клюква</v>
      </c>
      <c r="E1613" s="18" t="str">
        <f>IFERROR(__xludf.DUMMYFUNCTION("""COMPUTED_VALUE"""),"Смородина персик")</f>
        <v>Смородина персик</v>
      </c>
      <c r="F1613" s="18" t="str">
        <f>IFERROR(__xludf.DUMMYFUNCTION("""COMPUTED_VALUE"""),"Спелый киви кисло сладкий")</f>
        <v>Спелый киви кисло сладкий</v>
      </c>
      <c r="G1613" s="18" t="str">
        <f>IFERROR(__xludf.DUMMYFUNCTION("""COMPUTED_VALUE"""),"Кислые черви в вишневом сиропе")</f>
        <v>Кислые черви в вишневом сиропе</v>
      </c>
      <c r="H1613" s="18" t="str">
        <f>IFERROR(__xludf.DUMMYFUNCTION("""COMPUTED_VALUE"""),"Грушевый лимонад")</f>
        <v>Грушевый лимонад</v>
      </c>
      <c r="I1613" s="18" t="str">
        <f>IFERROR(__xludf.DUMMYFUNCTION("""COMPUTED_VALUE"""),"Лимонад с сладкой малиной")</f>
        <v>Лимонад с сладкой малиной</v>
      </c>
      <c r="J1613" s="18" t="str">
        <f>IFERROR(__xludf.DUMMYFUNCTION("""COMPUTED_VALUE"""),"Ананасовая кислинка")</f>
        <v>Ананасовая кислинка</v>
      </c>
      <c r="K1613" s="18" t="str">
        <f>IFERROR(__xludf.DUMMYFUNCTION("""COMPUTED_VALUE"""),"Мармеладные мишки")</f>
        <v>Мармеладные мишки</v>
      </c>
      <c r="L1613" s="18" t="str">
        <f>IFERROR(__xludf.DUMMYFUNCTION("""COMPUTED_VALUE"""),"Мандариновый сок с цедрой")</f>
        <v>Мандариновый сок с цедрой</v>
      </c>
      <c r="M1613" s="18" t="str">
        <f>IFERROR(__xludf.DUMMYFUNCTION("""COMPUTED_VALUE"""),"Кисло-сладкое ягодное драже")</f>
        <v>Кисло-сладкое ягодное драже</v>
      </c>
      <c r="N1613" s="18" t="str">
        <f>IFERROR(__xludf.DUMMYFUNCTION("""COMPUTED_VALUE"""),"Классическая фанта")</f>
        <v>Классическая фанта</v>
      </c>
      <c r="O1613" s="18" t="str">
        <f>IFERROR(__xludf.DUMMYFUNCTION("""COMPUTED_VALUE"""),"Сладкие барбарисоввые конфеты")</f>
        <v>Сладкие барбарисоввые конфеты</v>
      </c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18"/>
      <c r="AF1613" s="18"/>
      <c r="AG1613" s="18"/>
      <c r="AH1613" s="18"/>
      <c r="AI1613" s="18"/>
      <c r="AJ1613" s="18"/>
      <c r="AK1613" s="18"/>
      <c r="AL1613" s="18"/>
      <c r="AM1613" s="18"/>
      <c r="AN1613" s="18"/>
      <c r="AO1613" s="18"/>
      <c r="AP1613" s="18"/>
      <c r="AQ1613" s="18"/>
      <c r="AR1613" s="18"/>
      <c r="AS1613" s="18"/>
      <c r="AT1613" s="18"/>
      <c r="AU1613" s="18"/>
      <c r="AV1613" s="18"/>
      <c r="AW1613" s="18"/>
      <c r="AX1613" s="18"/>
    </row>
    <row r="1614">
      <c r="A1614" s="18" t="str">
        <f>IFERROR(__xludf.DUMMYFUNCTION("""COMPUTED_VALUE"""),"Ягодный микс")</f>
        <v>Ягодный микс</v>
      </c>
      <c r="B1614" s="18" t="str">
        <f>IFERROR(__xludf.DUMMYFUNCTION("""COMPUTED_VALUE"""),"Энергетик малина")</f>
        <v>Энергетик малина</v>
      </c>
      <c r="C1614" s="18" t="str">
        <f>IFERROR(__xludf.DUMMYFUNCTION("""COMPUTED_VALUE"""),"Клубника арбуз")</f>
        <v>Клубника арбуз</v>
      </c>
      <c r="D1614" s="18" t="str">
        <f>IFERROR(__xludf.DUMMYFUNCTION("""COMPUTED_VALUE"""),"Ежевика малина")</f>
        <v>Ежевика малина</v>
      </c>
      <c r="E1614" s="18" t="str">
        <f>IFERROR(__xludf.DUMMYFUNCTION("""COMPUTED_VALUE"""),"Голубая малина виноград")</f>
        <v>Голубая малина виноград</v>
      </c>
      <c r="F1614" s="18" t="str">
        <f>IFERROR(__xludf.DUMMYFUNCTION("""COMPUTED_VALUE"""),"Вишня яблоко")</f>
        <v>Вишня яблоко</v>
      </c>
      <c r="G1614" s="18" t="str">
        <f>IFERROR(__xludf.DUMMYFUNCTION("""COMPUTED_VALUE"""),"Виноград лёд")</f>
        <v>Виноград лёд</v>
      </c>
      <c r="H1614" s="18" t="str">
        <f>IFERROR(__xludf.DUMMYFUNCTION("""COMPUTED_VALUE"""),"Бабл гам")</f>
        <v>Бабл гам</v>
      </c>
      <c r="I1614" s="18" t="str">
        <f>IFERROR(__xludf.DUMMYFUNCTION("""COMPUTED_VALUE"""),"Энергетик лайм")</f>
        <v>Энергетик лайм</v>
      </c>
      <c r="J1614" s="18" t="str">
        <f>IFERROR(__xludf.DUMMYFUNCTION("""COMPUTED_VALUE"""),"Черника смородина айс")</f>
        <v>Черника смородина айс</v>
      </c>
      <c r="K1614" s="18" t="str">
        <f>IFERROR(__xludf.DUMMYFUNCTION("""COMPUTED_VALUE"""),"Мохито клубничный лёд")</f>
        <v>Мохито клубничный лёд</v>
      </c>
      <c r="L1614" s="18" t="str">
        <f>IFERROR(__xludf.DUMMYFUNCTION("""COMPUTED_VALUE"""),"Черная вишня лёд")</f>
        <v>Черная вишня лёд</v>
      </c>
      <c r="M1614" s="18" t="str">
        <f>IFERROR(__xludf.DUMMYFUNCTION("""COMPUTED_VALUE"""),"Ананас кокос лёд")</f>
        <v>Ананас кокос лёд</v>
      </c>
      <c r="N1614" s="18" t="str">
        <f>IFERROR(__xludf.DUMMYFUNCTION("""COMPUTED_VALUE"""),"Киви лёд")</f>
        <v>Киви лёд</v>
      </c>
      <c r="O1614" s="18" t="str">
        <f>IFERROR(__xludf.DUMMYFUNCTION("""COMPUTED_VALUE"""),"Кислая клюква лёд")</f>
        <v>Кислая клюква лёд</v>
      </c>
      <c r="P1614" s="18" t="str">
        <f>IFERROR(__xludf.DUMMYFUNCTION("""COMPUTED_VALUE"""),"Кислый скитлс лёд")</f>
        <v>Кислый скитлс лёд</v>
      </c>
      <c r="Q1614" s="18" t="str">
        <f>IFERROR(__xludf.DUMMYFUNCTION("""COMPUTED_VALUE"""),"Клубника черника лёд")</f>
        <v>Клубника черника лёд</v>
      </c>
      <c r="R1614" s="18" t="str">
        <f>IFERROR(__xludf.DUMMYFUNCTION("""COMPUTED_VALUE"""),"Малина смородина лёд")</f>
        <v>Малина смородина лёд</v>
      </c>
      <c r="S1614" s="18" t="str">
        <f>IFERROR(__xludf.DUMMYFUNCTION("""COMPUTED_VALUE"""),"Манго лёд")</f>
        <v>Манго лёд</v>
      </c>
      <c r="T1614" s="18" t="str">
        <f>IFERROR(__xludf.DUMMYFUNCTION("""COMPUTED_VALUE"""),"Малина вишня лёд")</f>
        <v>Малина вишня лёд</v>
      </c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18"/>
      <c r="AG1614" s="18"/>
      <c r="AH1614" s="18"/>
      <c r="AI1614" s="18"/>
      <c r="AJ1614" s="18"/>
      <c r="AK1614" s="18"/>
      <c r="AL1614" s="18"/>
      <c r="AM1614" s="18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</row>
    <row r="1615">
      <c r="A1615" s="18" t="str">
        <f>IFERROR(__xludf.DUMMYFUNCTION("""COMPUTED_VALUE"""),"Арбуз Малина ")</f>
        <v>Арбуз Малина </v>
      </c>
      <c r="B1615" s="18" t="str">
        <f>IFERROR(__xludf.DUMMYFUNCTION("""COMPUTED_VALUE"""),"Банан Кокос ")</f>
        <v>Банан Кокос </v>
      </c>
      <c r="C1615" s="18" t="str">
        <f>IFERROR(__xludf.DUMMYFUNCTION("""COMPUTED_VALUE"""),"Барбарисовый Энергетик ")</f>
        <v>Барбарисовый Энергетик </v>
      </c>
      <c r="D1615" s="18" t="str">
        <f>IFERROR(__xludf.DUMMYFUNCTION("""COMPUTED_VALUE"""),"Виноградный Энергетик")</f>
        <v>Виноградный Энергетик</v>
      </c>
      <c r="E1615" s="18" t="str">
        <f>IFERROR(__xludf.DUMMYFUNCTION("""COMPUTED_VALUE"""),"Гранат Клубника ")</f>
        <v>Гранат Клубника </v>
      </c>
      <c r="F1615" s="18" t="str">
        <f>IFERROR(__xludf.DUMMYFUNCTION("""COMPUTED_VALUE"""),"Гранат Смородина ")</f>
        <v>Гранат Смородина </v>
      </c>
      <c r="G1615" s="18" t="str">
        <f>IFERROR(__xludf.DUMMYFUNCTION("""COMPUTED_VALUE"""),"Грейпфрутовый Швепс ")</f>
        <v>Грейпфрутовый Швепс </v>
      </c>
      <c r="H1615" s="18" t="str">
        <f>IFERROR(__xludf.DUMMYFUNCTION("""COMPUTED_VALUE"""),"Земляника Драгонфрут ")</f>
        <v>Земляника Драгонфрут </v>
      </c>
      <c r="I1615" s="18" t="str">
        <f>IFERROR(__xludf.DUMMYFUNCTION("""COMPUTED_VALUE"""),"Киви Личи ")</f>
        <v>Киви Личи </v>
      </c>
      <c r="J1615" s="18" t="str">
        <f>IFERROR(__xludf.DUMMYFUNCTION("""COMPUTED_VALUE"""),"Киви Маракуйя Гуава ")</f>
        <v>Киви Маракуйя Гуава </v>
      </c>
      <c r="K1615" s="18" t="str">
        <f>IFERROR(__xludf.DUMMYFUNCTION("""COMPUTED_VALUE"""),"Клубника Банан ")</f>
        <v>Клубника Банан </v>
      </c>
      <c r="L1615" s="18" t="str">
        <f>IFERROR(__xludf.DUMMYFUNCTION("""COMPUTED_VALUE"""),"Клубника Вишня ")</f>
        <v>Клубника Вишня </v>
      </c>
      <c r="M1615" s="18" t="str">
        <f>IFERROR(__xludf.DUMMYFUNCTION("""COMPUTED_VALUE"""),"Клубника Земляника ")</f>
        <v>Клубника Земляника </v>
      </c>
      <c r="N1615" s="18" t="str">
        <f>IFERROR(__xludf.DUMMYFUNCTION("""COMPUTED_VALUE"""),"Клубничный Мохито ")</f>
        <v>Клубничный Мохито </v>
      </c>
      <c r="O1615" s="18" t="str">
        <f>IFERROR(__xludf.DUMMYFUNCTION("""COMPUTED_VALUE"""),"Манго Грейпфрут ")</f>
        <v>Манго Грейпфрут </v>
      </c>
      <c r="P1615" s="18" t="str">
        <f>IFERROR(__xludf.DUMMYFUNCTION("""COMPUTED_VALUE"""),"Манго Персик Личи ")</f>
        <v>Манго Персик Личи </v>
      </c>
      <c r="Q1615" s="18" t="str">
        <f>IFERROR(__xludf.DUMMYFUNCTION("""COMPUTED_VALUE"""),"Персик Бабл Гам ")</f>
        <v>Персик Бабл Гам </v>
      </c>
      <c r="R1615" s="18" t="str">
        <f>IFERROR(__xludf.DUMMYFUNCTION("""COMPUTED_VALUE"""),"Садовые Ягоды ")</f>
        <v>Садовые Ягоды </v>
      </c>
      <c r="S1615" s="18" t="str">
        <f>IFERROR(__xludf.DUMMYFUNCTION("""COMPUTED_VALUE"""),"Скитлс Лимон Лайм 2")</f>
        <v>Скитлс Лимон Лайм 2</v>
      </c>
      <c r="T1615" s="18" t="str">
        <f>IFERROR(__xludf.DUMMYFUNCTION("""COMPUTED_VALUE"""),"Смородина Мармелад 1")</f>
        <v>Смородина Мармелад 1</v>
      </c>
      <c r="U1615" s="18" t="str">
        <f>IFERROR(__xludf.DUMMYFUNCTION("""COMPUTED_VALUE"""),"Темная Вишня 1")</f>
        <v>Темная Вишня 1</v>
      </c>
      <c r="V1615" s="18" t="str">
        <f>IFERROR(__xludf.DUMMYFUNCTION("""COMPUTED_VALUE"""),"Фруктовые Пластинки 1")</f>
        <v>Фруктовые Пластинки 1</v>
      </c>
      <c r="W1615" s="18" t="str">
        <f>IFERROR(__xludf.DUMMYFUNCTION("""COMPUTED_VALUE"""),"Черника Ежевика 1")</f>
        <v>Черника Ежевика 1</v>
      </c>
      <c r="X1615" s="18" t="str">
        <f>IFERROR(__xludf.DUMMYFUNCTION("""COMPUTED_VALUE"""),"Черника Малина 1")</f>
        <v>Черника Малина 1</v>
      </c>
      <c r="Y1615" s="18" t="str">
        <f>IFERROR(__xludf.DUMMYFUNCTION("""COMPUTED_VALUE"""),"Черника Мята 2")</f>
        <v>Черника Мята 2</v>
      </c>
      <c r="Z1615" s="18" t="str">
        <f>IFERROR(__xludf.DUMMYFUNCTION("""COMPUTED_VALUE"""),"Яблоко Виноград 2")</f>
        <v>Яблоко Виноград 2</v>
      </c>
      <c r="AA1615" s="18" t="str">
        <f>IFERROR(__xludf.DUMMYFUNCTION("""COMPUTED_VALUE"""),"Яблоко Малина 4")</f>
        <v>Яблоко Малина 4</v>
      </c>
      <c r="AB1615" s="18"/>
      <c r="AC1615" s="18"/>
      <c r="AD1615" s="18"/>
      <c r="AE1615" s="18"/>
      <c r="AF1615" s="18"/>
      <c r="AG1615" s="18"/>
      <c r="AH1615" s="18"/>
      <c r="AI1615" s="18"/>
      <c r="AJ1615" s="18"/>
      <c r="AK1615" s="18"/>
      <c r="AL1615" s="18"/>
      <c r="AM1615" s="18"/>
      <c r="AN1615" s="18"/>
      <c r="AO1615" s="18"/>
      <c r="AP1615" s="18"/>
      <c r="AQ1615" s="18"/>
      <c r="AR1615" s="18"/>
      <c r="AS1615" s="18"/>
      <c r="AT1615" s="18"/>
      <c r="AU1615" s="18"/>
      <c r="AV1615" s="18"/>
      <c r="AW1615" s="18"/>
      <c r="AX1615" s="18"/>
    </row>
    <row r="1616">
      <c r="A1616" s="18" t="str">
        <f>IFERROR(__xludf.DUMMYFUNCTION("""COMPUTED_VALUE"""),"Арбуз Малина ")</f>
        <v>Арбуз Малина </v>
      </c>
      <c r="B1616" s="18" t="str">
        <f>IFERROR(__xludf.DUMMYFUNCTION("""COMPUTED_VALUE"""),"Банан Кокос ")</f>
        <v>Банан Кокос </v>
      </c>
      <c r="C1616" s="18" t="str">
        <f>IFERROR(__xludf.DUMMYFUNCTION("""COMPUTED_VALUE"""),"Барбарисовый Энергетик ")</f>
        <v>Барбарисовый Энергетик </v>
      </c>
      <c r="D1616" s="18" t="str">
        <f>IFERROR(__xludf.DUMMYFUNCTION("""COMPUTED_VALUE"""),"Виноградный Энергетик")</f>
        <v>Виноградный Энергетик</v>
      </c>
      <c r="E1616" s="18" t="str">
        <f>IFERROR(__xludf.DUMMYFUNCTION("""COMPUTED_VALUE"""),"Гранат Клубника ")</f>
        <v>Гранат Клубника </v>
      </c>
      <c r="F1616" s="18" t="str">
        <f>IFERROR(__xludf.DUMMYFUNCTION("""COMPUTED_VALUE"""),"Гранат Смородина ")</f>
        <v>Гранат Смородина </v>
      </c>
      <c r="G1616" s="18" t="str">
        <f>IFERROR(__xludf.DUMMYFUNCTION("""COMPUTED_VALUE"""),"Грейпфрутовый Швепс ")</f>
        <v>Грейпфрутовый Швепс </v>
      </c>
      <c r="H1616" s="18" t="str">
        <f>IFERROR(__xludf.DUMMYFUNCTION("""COMPUTED_VALUE"""),"Земляника Драгонфрут ")</f>
        <v>Земляника Драгонфрут </v>
      </c>
      <c r="I1616" s="18" t="str">
        <f>IFERROR(__xludf.DUMMYFUNCTION("""COMPUTED_VALUE"""),"Киви Личи ")</f>
        <v>Киви Личи </v>
      </c>
      <c r="J1616" s="18" t="str">
        <f>IFERROR(__xludf.DUMMYFUNCTION("""COMPUTED_VALUE"""),"Киви Маракуйя Гуава ")</f>
        <v>Киви Маракуйя Гуава </v>
      </c>
      <c r="K1616" s="18" t="str">
        <f>IFERROR(__xludf.DUMMYFUNCTION("""COMPUTED_VALUE"""),"Клубника Банан ")</f>
        <v>Клубника Банан </v>
      </c>
      <c r="L1616" s="18" t="str">
        <f>IFERROR(__xludf.DUMMYFUNCTION("""COMPUTED_VALUE"""),"Клубника Вишня ")</f>
        <v>Клубника Вишня </v>
      </c>
      <c r="M1616" s="18" t="str">
        <f>IFERROR(__xludf.DUMMYFUNCTION("""COMPUTED_VALUE"""),"Клубника Земляника ")</f>
        <v>Клубника Земляника </v>
      </c>
      <c r="N1616" s="18" t="str">
        <f>IFERROR(__xludf.DUMMYFUNCTION("""COMPUTED_VALUE"""),"Клубничный Мохито ")</f>
        <v>Клубничный Мохито </v>
      </c>
      <c r="O1616" s="18" t="str">
        <f>IFERROR(__xludf.DUMMYFUNCTION("""COMPUTED_VALUE"""),"Манго Грейпфрут ")</f>
        <v>Манго Грейпфрут </v>
      </c>
      <c r="P1616" s="18" t="str">
        <f>IFERROR(__xludf.DUMMYFUNCTION("""COMPUTED_VALUE"""),"Манго Персик Личи ")</f>
        <v>Манго Персик Личи </v>
      </c>
      <c r="Q1616" s="18" t="str">
        <f>IFERROR(__xludf.DUMMYFUNCTION("""COMPUTED_VALUE"""),"Персик Бабл Гам ")</f>
        <v>Персик Бабл Гам </v>
      </c>
      <c r="R1616" s="18" t="str">
        <f>IFERROR(__xludf.DUMMYFUNCTION("""COMPUTED_VALUE"""),"Садовые Ягоды ")</f>
        <v>Садовые Ягоды </v>
      </c>
      <c r="S1616" s="18" t="str">
        <f>IFERROR(__xludf.DUMMYFUNCTION("""COMPUTED_VALUE"""),"Скитлс Лимон Лайм 2")</f>
        <v>Скитлс Лимон Лайм 2</v>
      </c>
      <c r="T1616" s="18" t="str">
        <f>IFERROR(__xludf.DUMMYFUNCTION("""COMPUTED_VALUE"""),"Смородина Мармелад 1")</f>
        <v>Смородина Мармелад 1</v>
      </c>
      <c r="U1616" s="18" t="str">
        <f>IFERROR(__xludf.DUMMYFUNCTION("""COMPUTED_VALUE"""),"Темная Вишня 1")</f>
        <v>Темная Вишня 1</v>
      </c>
      <c r="V1616" s="18" t="str">
        <f>IFERROR(__xludf.DUMMYFUNCTION("""COMPUTED_VALUE"""),"Фруктовые Пластинки 1")</f>
        <v>Фруктовые Пластинки 1</v>
      </c>
      <c r="W1616" s="18" t="str">
        <f>IFERROR(__xludf.DUMMYFUNCTION("""COMPUTED_VALUE"""),"Черника Ежевика 1")</f>
        <v>Черника Ежевика 1</v>
      </c>
      <c r="X1616" s="18" t="str">
        <f>IFERROR(__xludf.DUMMYFUNCTION("""COMPUTED_VALUE"""),"Черника Малина 1")</f>
        <v>Черника Малина 1</v>
      </c>
      <c r="Y1616" s="18" t="str">
        <f>IFERROR(__xludf.DUMMYFUNCTION("""COMPUTED_VALUE"""),"Черника Мята 2")</f>
        <v>Черника Мята 2</v>
      </c>
      <c r="Z1616" s="18" t="str">
        <f>IFERROR(__xludf.DUMMYFUNCTION("""COMPUTED_VALUE"""),"Яблоко Виноград 2")</f>
        <v>Яблоко Виноград 2</v>
      </c>
      <c r="AA1616" s="18" t="str">
        <f>IFERROR(__xludf.DUMMYFUNCTION("""COMPUTED_VALUE"""),"Яблоко Малина 4")</f>
        <v>Яблоко Малина 4</v>
      </c>
      <c r="AB1616" s="18"/>
      <c r="AC1616" s="18"/>
      <c r="AD1616" s="18"/>
      <c r="AE1616" s="18"/>
      <c r="AF1616" s="18"/>
      <c r="AG1616" s="18"/>
      <c r="AH1616" s="18"/>
      <c r="AI1616" s="18"/>
      <c r="AJ1616" s="18"/>
      <c r="AK1616" s="18"/>
      <c r="AL1616" s="18"/>
      <c r="AM1616" s="18"/>
      <c r="AN1616" s="18"/>
      <c r="AO1616" s="18"/>
      <c r="AP1616" s="18"/>
      <c r="AQ1616" s="18"/>
      <c r="AR1616" s="18"/>
      <c r="AS1616" s="18"/>
      <c r="AT1616" s="18"/>
      <c r="AU1616" s="18"/>
      <c r="AV1616" s="18"/>
      <c r="AW1616" s="18"/>
      <c r="AX1616" s="18"/>
    </row>
    <row r="1617">
      <c r="A1617" s="18" t="str">
        <f>IFERROR(__xludf.DUMMYFUNCTION("""COMPUTED_VALUE"""),"Ягодный микс")</f>
        <v>Ягодный микс</v>
      </c>
      <c r="B1617" s="18" t="str">
        <f>IFERROR(__xludf.DUMMYFUNCTION("""COMPUTED_VALUE"""),"Энергетик малина")</f>
        <v>Энергетик малина</v>
      </c>
      <c r="C1617" s="18" t="str">
        <f>IFERROR(__xludf.DUMMYFUNCTION("""COMPUTED_VALUE"""),"Клубника арбуз")</f>
        <v>Клубника арбуз</v>
      </c>
      <c r="D1617" s="18" t="str">
        <f>IFERROR(__xludf.DUMMYFUNCTION("""COMPUTED_VALUE"""),"Ежевика малина")</f>
        <v>Ежевика малина</v>
      </c>
      <c r="E1617" s="18" t="str">
        <f>IFERROR(__xludf.DUMMYFUNCTION("""COMPUTED_VALUE"""),"Голубая малина виноград")</f>
        <v>Голубая малина виноград</v>
      </c>
      <c r="F1617" s="18" t="str">
        <f>IFERROR(__xludf.DUMMYFUNCTION("""COMPUTED_VALUE"""),"Вишня яблоко")</f>
        <v>Вишня яблоко</v>
      </c>
      <c r="G1617" s="18" t="str">
        <f>IFERROR(__xludf.DUMMYFUNCTION("""COMPUTED_VALUE"""),"Виноград лёд")</f>
        <v>Виноград лёд</v>
      </c>
      <c r="H1617" s="18" t="str">
        <f>IFERROR(__xludf.DUMMYFUNCTION("""COMPUTED_VALUE"""),"Бабл гам")</f>
        <v>Бабл гам</v>
      </c>
      <c r="I1617" s="18" t="str">
        <f>IFERROR(__xludf.DUMMYFUNCTION("""COMPUTED_VALUE"""),"Энергетик лайм")</f>
        <v>Энергетик лайм</v>
      </c>
      <c r="J1617" s="18" t="str">
        <f>IFERROR(__xludf.DUMMYFUNCTION("""COMPUTED_VALUE"""),"Черника смородина айс")</f>
        <v>Черника смородина айс</v>
      </c>
      <c r="K1617" s="18" t="str">
        <f>IFERROR(__xludf.DUMMYFUNCTION("""COMPUTED_VALUE"""),"Мохито клубничный лёд")</f>
        <v>Мохито клубничный лёд</v>
      </c>
      <c r="L1617" s="18" t="str">
        <f>IFERROR(__xludf.DUMMYFUNCTION("""COMPUTED_VALUE"""),"Черная вишня лёд")</f>
        <v>Черная вишня лёд</v>
      </c>
      <c r="M1617" s="18" t="str">
        <f>IFERROR(__xludf.DUMMYFUNCTION("""COMPUTED_VALUE"""),"Ананас кокос лёд")</f>
        <v>Ананас кокос лёд</v>
      </c>
      <c r="N1617" s="18" t="str">
        <f>IFERROR(__xludf.DUMMYFUNCTION("""COMPUTED_VALUE"""),"Киви лёд")</f>
        <v>Киви лёд</v>
      </c>
      <c r="O1617" s="18" t="str">
        <f>IFERROR(__xludf.DUMMYFUNCTION("""COMPUTED_VALUE"""),"Кислая клюква лёд")</f>
        <v>Кислая клюква лёд</v>
      </c>
      <c r="P1617" s="18" t="str">
        <f>IFERROR(__xludf.DUMMYFUNCTION("""COMPUTED_VALUE"""),"Кислый скитлс лёд")</f>
        <v>Кислый скитлс лёд</v>
      </c>
      <c r="Q1617" s="18" t="str">
        <f>IFERROR(__xludf.DUMMYFUNCTION("""COMPUTED_VALUE"""),"Клубника черника лёд")</f>
        <v>Клубника черника лёд</v>
      </c>
      <c r="R1617" s="18" t="str">
        <f>IFERROR(__xludf.DUMMYFUNCTION("""COMPUTED_VALUE"""),"Малина смородина лёд")</f>
        <v>Малина смородина лёд</v>
      </c>
      <c r="S1617" s="18" t="str">
        <f>IFERROR(__xludf.DUMMYFUNCTION("""COMPUTED_VALUE"""),"Манго лёд")</f>
        <v>Манго лёд</v>
      </c>
      <c r="T1617" s="18" t="str">
        <f>IFERROR(__xludf.DUMMYFUNCTION("""COMPUTED_VALUE"""),"Малина вишня лёд")</f>
        <v>Малина вишня лёд</v>
      </c>
      <c r="U1617" s="18"/>
      <c r="V1617" s="18"/>
      <c r="W1617" s="18"/>
      <c r="X1617" s="18"/>
      <c r="Y1617" s="18"/>
      <c r="Z1617" s="18"/>
      <c r="AA1617" s="18"/>
      <c r="AB1617" s="18"/>
      <c r="AC1617" s="18"/>
      <c r="AD1617" s="18"/>
      <c r="AE1617" s="18"/>
      <c r="AF1617" s="18"/>
      <c r="AG1617" s="18"/>
      <c r="AH1617" s="18"/>
      <c r="AI1617" s="18"/>
      <c r="AJ1617" s="18"/>
      <c r="AK1617" s="18"/>
      <c r="AL1617" s="18"/>
      <c r="AM1617" s="18"/>
      <c r="AN1617" s="18"/>
      <c r="AO1617" s="18"/>
      <c r="AP1617" s="18"/>
      <c r="AQ1617" s="18"/>
      <c r="AR1617" s="18"/>
      <c r="AS1617" s="18"/>
      <c r="AT1617" s="18"/>
      <c r="AU1617" s="18"/>
      <c r="AV1617" s="18"/>
      <c r="AW1617" s="18"/>
      <c r="AX1617" s="18"/>
    </row>
    <row r="1618">
      <c r="A1618" s="18" t="str">
        <f>IFERROR(__xludf.DUMMYFUNCTION("""COMPUTED_VALUE"""),"кислая земляника")</f>
        <v>кислая земляника</v>
      </c>
      <c r="B1618" s="18" t="str">
        <f>IFERROR(__xludf.DUMMYFUNCTION("""COMPUTED_VALUE"""),"кислая фанта с черникой")</f>
        <v>кислая фанта с черникой</v>
      </c>
      <c r="C1618" s="18" t="str">
        <f>IFERROR(__xludf.DUMMYFUNCTION("""COMPUTED_VALUE"""),"кислое харибо с колой и черешней")</f>
        <v>кислое харибо с колой и черешней</v>
      </c>
      <c r="D1618" s="18" t="str">
        <f>IFERROR(__xludf.DUMMYFUNCTION("""COMPUTED_VALUE"""),"кислое яблочно клубничная шипучка")</f>
        <v>кислое яблочно клубничная шипучка</v>
      </c>
      <c r="E1618" s="18" t="str">
        <f>IFERROR(__xludf.DUMMYFUNCTION("""COMPUTED_VALUE"""),"кислые желатинки маракуйя ананас")</f>
        <v>кислые желатинки маракуйя ананас</v>
      </c>
      <c r="F1618" s="18" t="str">
        <f>IFERROR(__xludf.DUMMYFUNCTION("""COMPUTED_VALUE"""),"кислые ленточки маракуя манго")</f>
        <v>кислые ленточки маракуя манго</v>
      </c>
      <c r="G1618" s="18" t="str">
        <f>IFERROR(__xludf.DUMMYFUNCTION("""COMPUTED_VALUE"""),"кислые мармеладные ягоды")</f>
        <v>кислые мармеладные ягоды</v>
      </c>
      <c r="H1618" s="18" t="str">
        <f>IFERROR(__xludf.DUMMYFUNCTION("""COMPUTED_VALUE"""),"кислый виноград лайм")</f>
        <v>кислый виноград лайм</v>
      </c>
      <c r="I1618" s="18" t="str">
        <f>IFERROR(__xludf.DUMMYFUNCTION("""COMPUTED_VALUE"""),"кислый грейпфрут с вишней")</f>
        <v>кислый грейпфрут с вишней</v>
      </c>
      <c r="J1618" s="18" t="str">
        <f>IFERROR(__xludf.DUMMYFUNCTION("""COMPUTED_VALUE"""),"кислый леденец виноград киви яблоко")</f>
        <v>кислый леденец виноград киви яблоко</v>
      </c>
      <c r="K1618" s="18" t="str">
        <f>IFERROR(__xludf.DUMMYFUNCTION("""COMPUTED_VALUE"""),"кислый лимонад арбуз лайм малина")</f>
        <v>кислый лимонад арбуз лайм малина</v>
      </c>
      <c r="L1618" s="18" t="str">
        <f>IFERROR(__xludf.DUMMYFUNCTION("""COMPUTED_VALUE"""),"кислый персик клубника")</f>
        <v>кислый персик клубника</v>
      </c>
      <c r="M1618" s="18" t="str">
        <f>IFERROR(__xludf.DUMMYFUNCTION("""COMPUTED_VALUE"""),"кислый яблочно лимонные колечки")</f>
        <v>кислый яблочно лимонные колечки</v>
      </c>
      <c r="N1618" s="18" t="str">
        <f>IFERROR(__xludf.DUMMYFUNCTION("""COMPUTED_VALUE"""),"фанта апельсин с кислой малиной")</f>
        <v>фанта апельсин с кислой малиной</v>
      </c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  <c r="AC1618" s="18"/>
      <c r="AD1618" s="18"/>
      <c r="AE1618" s="18"/>
      <c r="AF1618" s="18"/>
      <c r="AG1618" s="18"/>
      <c r="AH1618" s="18"/>
      <c r="AI1618" s="18"/>
      <c r="AJ1618" s="18"/>
      <c r="AK1618" s="18"/>
      <c r="AL1618" s="18"/>
      <c r="AM1618" s="18"/>
      <c r="AN1618" s="18"/>
      <c r="AO1618" s="18"/>
      <c r="AP1618" s="18"/>
      <c r="AQ1618" s="18"/>
      <c r="AR1618" s="18"/>
      <c r="AS1618" s="18"/>
      <c r="AT1618" s="18"/>
      <c r="AU1618" s="18"/>
      <c r="AV1618" s="18"/>
      <c r="AW1618" s="18"/>
      <c r="AX1618" s="18"/>
    </row>
    <row r="1619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18"/>
      <c r="AF1619" s="18"/>
      <c r="AG1619" s="18"/>
      <c r="AH1619" s="18"/>
      <c r="AI1619" s="18"/>
      <c r="AJ1619" s="18"/>
      <c r="AK1619" s="18"/>
      <c r="AL1619" s="18"/>
      <c r="AM1619" s="18"/>
      <c r="AN1619" s="18"/>
      <c r="AO1619" s="18"/>
      <c r="AP1619" s="18"/>
      <c r="AQ1619" s="18"/>
      <c r="AR1619" s="18"/>
      <c r="AS1619" s="18"/>
      <c r="AT1619" s="18"/>
      <c r="AU1619" s="18"/>
      <c r="AV1619" s="18"/>
      <c r="AW1619" s="18"/>
      <c r="AX1619" s="18"/>
    </row>
    <row r="1620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8"/>
      <c r="AI1620" s="18"/>
      <c r="AJ1620" s="18"/>
      <c r="AK1620" s="18"/>
      <c r="AL1620" s="18"/>
      <c r="AM1620" s="18"/>
      <c r="AN1620" s="18"/>
      <c r="AO1620" s="18"/>
      <c r="AP1620" s="18"/>
      <c r="AQ1620" s="18"/>
      <c r="AR1620" s="18"/>
      <c r="AS1620" s="18"/>
      <c r="AT1620" s="18"/>
      <c r="AU1620" s="18"/>
      <c r="AV1620" s="18"/>
      <c r="AW1620" s="18"/>
      <c r="AX1620" s="18"/>
    </row>
    <row r="1621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8"/>
      <c r="AD1621" s="18"/>
      <c r="AE1621" s="18"/>
      <c r="AF1621" s="18"/>
      <c r="AG1621" s="18"/>
      <c r="AH1621" s="18"/>
      <c r="AI1621" s="18"/>
      <c r="AJ1621" s="18"/>
      <c r="AK1621" s="18"/>
      <c r="AL1621" s="18"/>
      <c r="AM1621" s="18"/>
      <c r="AN1621" s="18"/>
      <c r="AO1621" s="18"/>
      <c r="AP1621" s="18"/>
      <c r="AQ1621" s="18"/>
      <c r="AR1621" s="18"/>
      <c r="AS1621" s="18"/>
      <c r="AT1621" s="18"/>
      <c r="AU1621" s="18"/>
      <c r="AV1621" s="18"/>
      <c r="AW1621" s="18"/>
      <c r="AX1621" s="18"/>
    </row>
    <row r="1622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8"/>
      <c r="AD1622" s="18"/>
      <c r="AE1622" s="18"/>
      <c r="AF1622" s="18"/>
      <c r="AG1622" s="18"/>
      <c r="AH1622" s="18"/>
      <c r="AI1622" s="18"/>
      <c r="AJ1622" s="18"/>
      <c r="AK1622" s="18"/>
      <c r="AL1622" s="18"/>
      <c r="AM1622" s="18"/>
      <c r="AN1622" s="18"/>
      <c r="AO1622" s="18"/>
      <c r="AP1622" s="18"/>
      <c r="AQ1622" s="18"/>
      <c r="AR1622" s="18"/>
      <c r="AS1622" s="18"/>
      <c r="AT1622" s="18"/>
      <c r="AU1622" s="18"/>
      <c r="AV1622" s="18"/>
      <c r="AW1622" s="18"/>
      <c r="AX1622" s="18"/>
    </row>
    <row r="1623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  <c r="AC1623" s="18"/>
      <c r="AD1623" s="18"/>
      <c r="AE1623" s="18"/>
      <c r="AF1623" s="18"/>
      <c r="AG1623" s="18"/>
      <c r="AH1623" s="18"/>
      <c r="AI1623" s="18"/>
      <c r="AJ1623" s="18"/>
      <c r="AK1623" s="18"/>
      <c r="AL1623" s="18"/>
      <c r="AM1623" s="18"/>
      <c r="AN1623" s="18"/>
      <c r="AO1623" s="18"/>
      <c r="AP1623" s="18"/>
      <c r="AQ1623" s="18"/>
      <c r="AR1623" s="18"/>
      <c r="AS1623" s="18"/>
      <c r="AT1623" s="18"/>
      <c r="AU1623" s="18"/>
      <c r="AV1623" s="18"/>
      <c r="AW1623" s="18"/>
      <c r="AX1623" s="18"/>
    </row>
    <row r="1624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18"/>
      <c r="AF1624" s="18"/>
      <c r="AG1624" s="18"/>
      <c r="AH1624" s="18"/>
      <c r="AI1624" s="18"/>
      <c r="AJ1624" s="18"/>
      <c r="AK1624" s="18"/>
      <c r="AL1624" s="18"/>
      <c r="AM1624" s="18"/>
      <c r="AN1624" s="18"/>
      <c r="AO1624" s="18"/>
      <c r="AP1624" s="18"/>
      <c r="AQ1624" s="18"/>
      <c r="AR1624" s="18"/>
      <c r="AS1624" s="18"/>
      <c r="AT1624" s="18"/>
      <c r="AU1624" s="18"/>
      <c r="AV1624" s="18"/>
      <c r="AW1624" s="18"/>
      <c r="AX1624" s="18"/>
    </row>
    <row r="16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18"/>
      <c r="AF1625" s="18"/>
      <c r="AG1625" s="18"/>
      <c r="AH1625" s="18"/>
      <c r="AI1625" s="18"/>
      <c r="AJ1625" s="18"/>
      <c r="AK1625" s="18"/>
      <c r="AL1625" s="18"/>
      <c r="AM1625" s="18"/>
      <c r="AN1625" s="18"/>
      <c r="AO1625" s="18"/>
      <c r="AP1625" s="18"/>
      <c r="AQ1625" s="18"/>
      <c r="AR1625" s="18"/>
      <c r="AS1625" s="18"/>
      <c r="AT1625" s="18"/>
      <c r="AU1625" s="18"/>
      <c r="AV1625" s="18"/>
      <c r="AW1625" s="18"/>
      <c r="AX1625" s="18"/>
    </row>
    <row r="1626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18"/>
      <c r="AF1626" s="18"/>
      <c r="AG1626" s="18"/>
      <c r="AH1626" s="18"/>
      <c r="AI1626" s="18"/>
      <c r="AJ1626" s="18"/>
      <c r="AK1626" s="18"/>
      <c r="AL1626" s="18"/>
      <c r="AM1626" s="18"/>
      <c r="AN1626" s="18"/>
      <c r="AO1626" s="18"/>
      <c r="AP1626" s="18"/>
      <c r="AQ1626" s="18"/>
      <c r="AR1626" s="18"/>
      <c r="AS1626" s="18"/>
      <c r="AT1626" s="18"/>
      <c r="AU1626" s="18"/>
      <c r="AV1626" s="18"/>
      <c r="AW1626" s="18"/>
      <c r="AX1626" s="18"/>
    </row>
    <row r="1627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  <c r="AC1627" s="18"/>
      <c r="AD1627" s="18"/>
      <c r="AE1627" s="18"/>
      <c r="AF1627" s="18"/>
      <c r="AG1627" s="18"/>
      <c r="AH1627" s="18"/>
      <c r="AI1627" s="18"/>
      <c r="AJ1627" s="18"/>
      <c r="AK1627" s="18"/>
      <c r="AL1627" s="18"/>
      <c r="AM1627" s="18"/>
      <c r="AN1627" s="18"/>
      <c r="AO1627" s="18"/>
      <c r="AP1627" s="18"/>
      <c r="AQ1627" s="18"/>
      <c r="AR1627" s="18"/>
      <c r="AS1627" s="18"/>
      <c r="AT1627" s="18"/>
      <c r="AU1627" s="18"/>
      <c r="AV1627" s="18"/>
      <c r="AW1627" s="18"/>
      <c r="AX1627" s="18"/>
    </row>
    <row r="1628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18"/>
      <c r="AF1628" s="18"/>
      <c r="AG1628" s="18"/>
      <c r="AH1628" s="18"/>
      <c r="AI1628" s="18"/>
      <c r="AJ1628" s="18"/>
      <c r="AK1628" s="18"/>
      <c r="AL1628" s="18"/>
      <c r="AM1628" s="18"/>
      <c r="AN1628" s="18"/>
      <c r="AO1628" s="18"/>
      <c r="AP1628" s="18"/>
      <c r="AQ1628" s="18"/>
      <c r="AR1628" s="18"/>
      <c r="AS1628" s="18"/>
      <c r="AT1628" s="18"/>
      <c r="AU1628" s="18"/>
      <c r="AV1628" s="18"/>
      <c r="AW1628" s="18"/>
      <c r="AX1628" s="18"/>
    </row>
    <row r="1629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  <c r="AC1629" s="18"/>
      <c r="AD1629" s="18"/>
      <c r="AE1629" s="18"/>
      <c r="AF1629" s="18"/>
      <c r="AG1629" s="18"/>
      <c r="AH1629" s="18"/>
      <c r="AI1629" s="18"/>
      <c r="AJ1629" s="18"/>
      <c r="AK1629" s="18"/>
      <c r="AL1629" s="18"/>
      <c r="AM1629" s="18"/>
      <c r="AN1629" s="18"/>
      <c r="AO1629" s="18"/>
      <c r="AP1629" s="18"/>
      <c r="AQ1629" s="18"/>
      <c r="AR1629" s="18"/>
      <c r="AS1629" s="18"/>
      <c r="AT1629" s="18"/>
      <c r="AU1629" s="18"/>
      <c r="AV1629" s="18"/>
      <c r="AW1629" s="18"/>
      <c r="AX1629" s="18"/>
    </row>
    <row r="1630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18"/>
      <c r="AF1630" s="18"/>
      <c r="AG1630" s="18"/>
      <c r="AH1630" s="18"/>
      <c r="AI1630" s="18"/>
      <c r="AJ1630" s="18"/>
      <c r="AK1630" s="18"/>
      <c r="AL1630" s="18"/>
      <c r="AM1630" s="18"/>
      <c r="AN1630" s="18"/>
      <c r="AO1630" s="18"/>
      <c r="AP1630" s="18"/>
      <c r="AQ1630" s="18"/>
      <c r="AR1630" s="18"/>
      <c r="AS1630" s="18"/>
      <c r="AT1630" s="18"/>
      <c r="AU1630" s="18"/>
      <c r="AV1630" s="18"/>
      <c r="AW1630" s="18"/>
      <c r="AX1630" s="18"/>
    </row>
    <row r="1631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8"/>
      <c r="AD1631" s="18"/>
      <c r="AE1631" s="18"/>
      <c r="AF1631" s="18"/>
      <c r="AG1631" s="18"/>
      <c r="AH1631" s="18"/>
      <c r="AI1631" s="18"/>
      <c r="AJ1631" s="18"/>
      <c r="AK1631" s="18"/>
      <c r="AL1631" s="18"/>
      <c r="AM1631" s="18"/>
      <c r="AN1631" s="18"/>
      <c r="AO1631" s="18"/>
      <c r="AP1631" s="18"/>
      <c r="AQ1631" s="18"/>
      <c r="AR1631" s="18"/>
      <c r="AS1631" s="18"/>
      <c r="AT1631" s="18"/>
      <c r="AU1631" s="18"/>
      <c r="AV1631" s="18"/>
      <c r="AW1631" s="18"/>
      <c r="AX1631" s="18"/>
    </row>
    <row r="1632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18"/>
      <c r="AF1632" s="18"/>
      <c r="AG1632" s="18"/>
      <c r="AH1632" s="18"/>
      <c r="AI1632" s="18"/>
      <c r="AJ1632" s="18"/>
      <c r="AK1632" s="18"/>
      <c r="AL1632" s="18"/>
      <c r="AM1632" s="18"/>
      <c r="AN1632" s="18"/>
      <c r="AO1632" s="18"/>
      <c r="AP1632" s="18"/>
      <c r="AQ1632" s="18"/>
      <c r="AR1632" s="18"/>
      <c r="AS1632" s="18"/>
      <c r="AT1632" s="18"/>
      <c r="AU1632" s="18"/>
      <c r="AV1632" s="18"/>
      <c r="AW1632" s="18"/>
      <c r="AX1632" s="18"/>
    </row>
    <row r="1633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18"/>
      <c r="AF1633" s="18"/>
      <c r="AG1633" s="18"/>
      <c r="AH1633" s="18"/>
      <c r="AI1633" s="18"/>
      <c r="AJ1633" s="18"/>
      <c r="AK1633" s="18"/>
      <c r="AL1633" s="18"/>
      <c r="AM1633" s="18"/>
      <c r="AN1633" s="18"/>
      <c r="AO1633" s="18"/>
      <c r="AP1633" s="18"/>
      <c r="AQ1633" s="18"/>
      <c r="AR1633" s="18"/>
      <c r="AS1633" s="18"/>
      <c r="AT1633" s="18"/>
      <c r="AU1633" s="18"/>
      <c r="AV1633" s="18"/>
      <c r="AW1633" s="18"/>
      <c r="AX1633" s="18"/>
    </row>
    <row r="1634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  <c r="AC1634" s="18"/>
      <c r="AD1634" s="18"/>
      <c r="AE1634" s="18"/>
      <c r="AF1634" s="18"/>
      <c r="AG1634" s="18"/>
      <c r="AH1634" s="18"/>
      <c r="AI1634" s="18"/>
      <c r="AJ1634" s="18"/>
      <c r="AK1634" s="18"/>
      <c r="AL1634" s="18"/>
      <c r="AM1634" s="18"/>
      <c r="AN1634" s="18"/>
      <c r="AO1634" s="18"/>
      <c r="AP1634" s="18"/>
      <c r="AQ1634" s="18"/>
      <c r="AR1634" s="18"/>
      <c r="AS1634" s="18"/>
      <c r="AT1634" s="18"/>
      <c r="AU1634" s="18"/>
      <c r="AV1634" s="18"/>
      <c r="AW1634" s="18"/>
      <c r="AX1634" s="18"/>
    </row>
    <row r="163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18"/>
      <c r="AF1635" s="18"/>
      <c r="AG1635" s="18"/>
      <c r="AH1635" s="18"/>
      <c r="AI1635" s="18"/>
      <c r="AJ1635" s="18"/>
      <c r="AK1635" s="18"/>
      <c r="AL1635" s="18"/>
      <c r="AM1635" s="18"/>
      <c r="AN1635" s="18"/>
      <c r="AO1635" s="18"/>
      <c r="AP1635" s="18"/>
      <c r="AQ1635" s="18"/>
      <c r="AR1635" s="18"/>
      <c r="AS1635" s="18"/>
      <c r="AT1635" s="18"/>
      <c r="AU1635" s="18"/>
      <c r="AV1635" s="18"/>
      <c r="AW1635" s="18"/>
      <c r="AX1635" s="18"/>
    </row>
    <row r="1636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8"/>
      <c r="AD1636" s="18"/>
      <c r="AE1636" s="18"/>
      <c r="AF1636" s="18"/>
      <c r="AG1636" s="18"/>
      <c r="AH1636" s="18"/>
      <c r="AI1636" s="18"/>
      <c r="AJ1636" s="18"/>
      <c r="AK1636" s="18"/>
      <c r="AL1636" s="18"/>
      <c r="AM1636" s="18"/>
      <c r="AN1636" s="18"/>
      <c r="AO1636" s="18"/>
      <c r="AP1636" s="18"/>
      <c r="AQ1636" s="18"/>
      <c r="AR1636" s="18"/>
      <c r="AS1636" s="18"/>
      <c r="AT1636" s="18"/>
      <c r="AU1636" s="18"/>
      <c r="AV1636" s="18"/>
      <c r="AW1636" s="18"/>
      <c r="AX1636" s="18"/>
    </row>
    <row r="1637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  <c r="AC1637" s="18"/>
      <c r="AD1637" s="18"/>
      <c r="AE1637" s="18"/>
      <c r="AF1637" s="18"/>
      <c r="AG1637" s="18"/>
      <c r="AH1637" s="18"/>
      <c r="AI1637" s="18"/>
      <c r="AJ1637" s="18"/>
      <c r="AK1637" s="18"/>
      <c r="AL1637" s="18"/>
      <c r="AM1637" s="18"/>
      <c r="AN1637" s="18"/>
      <c r="AO1637" s="18"/>
      <c r="AP1637" s="18"/>
      <c r="AQ1637" s="18"/>
      <c r="AR1637" s="18"/>
      <c r="AS1637" s="18"/>
      <c r="AT1637" s="18"/>
      <c r="AU1637" s="18"/>
      <c r="AV1637" s="18"/>
      <c r="AW1637" s="18"/>
      <c r="AX1637" s="18"/>
    </row>
    <row r="1638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  <c r="AC1638" s="18"/>
      <c r="AD1638" s="18"/>
      <c r="AE1638" s="18"/>
      <c r="AF1638" s="18"/>
      <c r="AG1638" s="18"/>
      <c r="AH1638" s="18"/>
      <c r="AI1638" s="18"/>
      <c r="AJ1638" s="18"/>
      <c r="AK1638" s="18"/>
      <c r="AL1638" s="18"/>
      <c r="AM1638" s="18"/>
      <c r="AN1638" s="18"/>
      <c r="AO1638" s="18"/>
      <c r="AP1638" s="18"/>
      <c r="AQ1638" s="18"/>
      <c r="AR1638" s="18"/>
      <c r="AS1638" s="18"/>
      <c r="AT1638" s="18"/>
      <c r="AU1638" s="18"/>
      <c r="AV1638" s="18"/>
      <c r="AW1638" s="18"/>
      <c r="AX1638" s="18"/>
    </row>
    <row r="1639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  <c r="AC1639" s="18"/>
      <c r="AD1639" s="18"/>
      <c r="AE1639" s="18"/>
      <c r="AF1639" s="18"/>
      <c r="AG1639" s="18"/>
      <c r="AH1639" s="18"/>
      <c r="AI1639" s="18"/>
      <c r="AJ1639" s="18"/>
      <c r="AK1639" s="18"/>
      <c r="AL1639" s="18"/>
      <c r="AM1639" s="18"/>
      <c r="AN1639" s="18"/>
      <c r="AO1639" s="18"/>
      <c r="AP1639" s="18"/>
      <c r="AQ1639" s="18"/>
      <c r="AR1639" s="18"/>
      <c r="AS1639" s="18"/>
      <c r="AT1639" s="18"/>
      <c r="AU1639" s="18"/>
      <c r="AV1639" s="18"/>
      <c r="AW1639" s="18"/>
      <c r="AX1639" s="18"/>
    </row>
    <row r="1640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18"/>
      <c r="AF1640" s="18"/>
      <c r="AG1640" s="18"/>
      <c r="AH1640" s="18"/>
      <c r="AI1640" s="18"/>
      <c r="AJ1640" s="18"/>
      <c r="AK1640" s="18"/>
      <c r="AL1640" s="18"/>
      <c r="AM1640" s="18"/>
      <c r="AN1640" s="18"/>
      <c r="AO1640" s="18"/>
      <c r="AP1640" s="18"/>
      <c r="AQ1640" s="18"/>
      <c r="AR1640" s="18"/>
      <c r="AS1640" s="18"/>
      <c r="AT1640" s="18"/>
      <c r="AU1640" s="18"/>
      <c r="AV1640" s="18"/>
      <c r="AW1640" s="18"/>
      <c r="AX1640" s="18"/>
    </row>
    <row r="1641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</row>
    <row r="1642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  <c r="AC1642" s="18"/>
      <c r="AD1642" s="18"/>
      <c r="AE1642" s="18"/>
      <c r="AF1642" s="18"/>
      <c r="AG1642" s="18"/>
      <c r="AH1642" s="18"/>
      <c r="AI1642" s="18"/>
      <c r="AJ1642" s="18"/>
      <c r="AK1642" s="18"/>
      <c r="AL1642" s="18"/>
      <c r="AM1642" s="18"/>
      <c r="AN1642" s="18"/>
      <c r="AO1642" s="18"/>
      <c r="AP1642" s="18"/>
      <c r="AQ1642" s="18"/>
      <c r="AR1642" s="18"/>
      <c r="AS1642" s="18"/>
      <c r="AT1642" s="18"/>
      <c r="AU1642" s="18"/>
      <c r="AV1642" s="18"/>
      <c r="AW1642" s="18"/>
      <c r="AX1642" s="18"/>
    </row>
    <row r="1643">
      <c r="A1643" s="18" t="str">
        <f>IFERROR(__xludf.DUMMYFUNCTION("""COMPUTED_VALUE"""),"0.3")</f>
        <v>0.3</v>
      </c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18"/>
      <c r="AF1643" s="18"/>
      <c r="AG1643" s="18"/>
      <c r="AH1643" s="18"/>
      <c r="AI1643" s="18"/>
      <c r="AJ1643" s="18"/>
      <c r="AK1643" s="18"/>
      <c r="AL1643" s="18"/>
      <c r="AM1643" s="18"/>
      <c r="AN1643" s="18"/>
      <c r="AO1643" s="18"/>
      <c r="AP1643" s="18"/>
      <c r="AQ1643" s="18"/>
      <c r="AR1643" s="18"/>
      <c r="AS1643" s="18"/>
      <c r="AT1643" s="18"/>
      <c r="AU1643" s="18"/>
      <c r="AV1643" s="18"/>
      <c r="AW1643" s="18"/>
      <c r="AX1643" s="18"/>
    </row>
    <row r="1644">
      <c r="A1644" s="18" t="str">
        <f>IFERROR(__xludf.DUMMYFUNCTION("""COMPUTED_VALUE"""),"кислая земляника")</f>
        <v>кислая земляника</v>
      </c>
      <c r="B1644" s="18" t="str">
        <f>IFERROR(__xludf.DUMMYFUNCTION("""COMPUTED_VALUE"""),"кислая фанта с черникой")</f>
        <v>кислая фанта с черникой</v>
      </c>
      <c r="C1644" s="18" t="str">
        <f>IFERROR(__xludf.DUMMYFUNCTION("""COMPUTED_VALUE"""),"кислое харибо с колой и черешней")</f>
        <v>кислое харибо с колой и черешней</v>
      </c>
      <c r="D1644" s="18" t="str">
        <f>IFERROR(__xludf.DUMMYFUNCTION("""COMPUTED_VALUE"""),"кислое яблочно клубничная шипучка")</f>
        <v>кислое яблочно клубничная шипучка</v>
      </c>
      <c r="E1644" s="18" t="str">
        <f>IFERROR(__xludf.DUMMYFUNCTION("""COMPUTED_VALUE"""),"кислые желатинки маракуйя ананас")</f>
        <v>кислые желатинки маракуйя ананас</v>
      </c>
      <c r="F1644" s="18" t="str">
        <f>IFERROR(__xludf.DUMMYFUNCTION("""COMPUTED_VALUE"""),"кислые ленточки маракуя манго")</f>
        <v>кислые ленточки маракуя манго</v>
      </c>
      <c r="G1644" s="18" t="str">
        <f>IFERROR(__xludf.DUMMYFUNCTION("""COMPUTED_VALUE"""),"кислые мармеладные ягоды")</f>
        <v>кислые мармеладные ягоды</v>
      </c>
      <c r="H1644" s="18" t="str">
        <f>IFERROR(__xludf.DUMMYFUNCTION("""COMPUTED_VALUE"""),"кислый виноград лайм")</f>
        <v>кислый виноград лайм</v>
      </c>
      <c r="I1644" s="18" t="str">
        <f>IFERROR(__xludf.DUMMYFUNCTION("""COMPUTED_VALUE"""),"кислый грейпфрут с вишней")</f>
        <v>кислый грейпфрут с вишней</v>
      </c>
      <c r="J1644" s="18" t="str">
        <f>IFERROR(__xludf.DUMMYFUNCTION("""COMPUTED_VALUE"""),"кислый леденец виноград киви яблоко")</f>
        <v>кислый леденец виноград киви яблоко</v>
      </c>
      <c r="K1644" s="18" t="str">
        <f>IFERROR(__xludf.DUMMYFUNCTION("""COMPUTED_VALUE"""),"кислый лимонад арбуз лайм малина")</f>
        <v>кислый лимонад арбуз лайм малина</v>
      </c>
      <c r="L1644" s="18" t="str">
        <f>IFERROR(__xludf.DUMMYFUNCTION("""COMPUTED_VALUE"""),"кислый персик клубника")</f>
        <v>кислый персик клубника</v>
      </c>
      <c r="M1644" s="18" t="str">
        <f>IFERROR(__xludf.DUMMYFUNCTION("""COMPUTED_VALUE"""),"кислый яблочно лимонные колечки")</f>
        <v>кислый яблочно лимонные колечки</v>
      </c>
      <c r="N1644" s="18" t="str">
        <f>IFERROR(__xludf.DUMMYFUNCTION("""COMPUTED_VALUE"""),"фанта апельсин с кислой малиной")</f>
        <v>фанта апельсин с кислой малиной</v>
      </c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18"/>
      <c r="AF1644" s="18"/>
      <c r="AG1644" s="18"/>
      <c r="AH1644" s="18"/>
      <c r="AI1644" s="18"/>
      <c r="AJ1644" s="18"/>
      <c r="AK1644" s="18"/>
      <c r="AL1644" s="18"/>
      <c r="AM1644" s="18"/>
      <c r="AN1644" s="18"/>
      <c r="AO1644" s="18"/>
      <c r="AP1644" s="18"/>
      <c r="AQ1644" s="18"/>
      <c r="AR1644" s="18"/>
      <c r="AS1644" s="18"/>
      <c r="AT1644" s="18"/>
      <c r="AU1644" s="18"/>
      <c r="AV1644" s="18"/>
      <c r="AW1644" s="18"/>
      <c r="AX1644" s="18"/>
    </row>
    <row r="1645">
      <c r="A1645" s="18" t="str">
        <f>IFERROR(__xludf.DUMMYFUNCTION("""COMPUTED_VALUE"""),"0.2")</f>
        <v>0.2</v>
      </c>
      <c r="B1645" s="18" t="str">
        <f>IFERROR(__xludf.DUMMYFUNCTION("""COMPUTED_VALUE"""),"0.3")</f>
        <v>0.3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  <c r="AF1645" s="18"/>
      <c r="AG1645" s="18"/>
      <c r="AH1645" s="18"/>
      <c r="AI1645" s="18"/>
      <c r="AJ1645" s="18"/>
      <c r="AK1645" s="18"/>
      <c r="AL1645" s="18"/>
      <c r="AM1645" s="18"/>
      <c r="AN1645" s="18"/>
      <c r="AO1645" s="18"/>
      <c r="AP1645" s="18"/>
      <c r="AQ1645" s="18"/>
      <c r="AR1645" s="18"/>
      <c r="AS1645" s="18"/>
      <c r="AT1645" s="18"/>
      <c r="AU1645" s="18"/>
      <c r="AV1645" s="18"/>
      <c r="AW1645" s="18"/>
      <c r="AX1645" s="18"/>
    </row>
    <row r="1646">
      <c r="A1646" s="18" t="str">
        <f>IFERROR(__xludf.DUMMYFUNCTION("""COMPUTED_VALUE"""),"Апельсиновое драже")</f>
        <v>Апельсиновое драже</v>
      </c>
      <c r="B1646" s="18" t="str">
        <f>IFERROR(__xludf.DUMMYFUNCTION("""COMPUTED_VALUE"""),"Бабл гам")</f>
        <v>Бабл гам</v>
      </c>
      <c r="C1646" s="18" t="str">
        <f>IFERROR(__xludf.DUMMYFUNCTION("""COMPUTED_VALUE"""),"Виноградная конфета")</f>
        <v>Виноградная конфета</v>
      </c>
      <c r="D1646" s="18" t="str">
        <f>IFERROR(__xludf.DUMMYFUNCTION("""COMPUTED_VALUE"""),"Даня кокос")</f>
        <v>Даня кокос</v>
      </c>
      <c r="E1646" s="18" t="str">
        <f>IFERROR(__xludf.DUMMYFUNCTION("""COMPUTED_VALUE"""),"Земляника груша")</f>
        <v>Земляника груша</v>
      </c>
      <c r="F1646" s="18" t="str">
        <f>IFERROR(__xludf.DUMMYFUNCTION("""COMPUTED_VALUE"""),"Кислый киви")</f>
        <v>Кислый киви</v>
      </c>
      <c r="G1646" s="18" t="str">
        <f>IFERROR(__xludf.DUMMYFUNCTION("""COMPUTED_VALUE"""),"Кислый малиновый лимонад ")</f>
        <v>Кислый малиновый лимонад </v>
      </c>
      <c r="H1646" s="18" t="str">
        <f>IFERROR(__xludf.DUMMYFUNCTION("""COMPUTED_VALUE"""),"Кола сода айс")</f>
        <v>Кола сода айс</v>
      </c>
      <c r="I1646" s="18" t="str">
        <f>IFERROR(__xludf.DUMMYFUNCTION("""COMPUTED_VALUE"""),"Ледяной ананас")</f>
        <v>Ледяной ананас</v>
      </c>
      <c r="J1646" s="18" t="str">
        <f>IFERROR(__xludf.DUMMYFUNCTION("""COMPUTED_VALUE"""),"Лимонные червячки ")</f>
        <v>Лимонные червячки </v>
      </c>
      <c r="K1646" s="18" t="str">
        <f>IFERROR(__xludf.DUMMYFUNCTION("""COMPUTED_VALUE"""),"Манго апельсин")</f>
        <v>Манго апельсин</v>
      </c>
      <c r="L1646" s="18" t="str">
        <f>IFERROR(__xludf.DUMMYFUNCTION("""COMPUTED_VALUE"""),"Смородина виноград")</f>
        <v>Смородина виноград</v>
      </c>
      <c r="M1646" s="18" t="str">
        <f>IFERROR(__xludf.DUMMYFUNCTION("""COMPUTED_VALUE"""),"Яблочный холс")</f>
        <v>Яблочный холс</v>
      </c>
      <c r="N1646" s="18" t="str">
        <f>IFERROR(__xludf.DUMMYFUNCTION("""COMPUTED_VALUE"""),"Ягодный смузи")</f>
        <v>Ягодный смузи</v>
      </c>
      <c r="O1646" s="18" t="str">
        <f>IFERROR(__xludf.DUMMYFUNCTION("""COMPUTED_VALUE"""),"Ягодный энергетик")</f>
        <v>Ягодный энергетик</v>
      </c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8"/>
      <c r="AD1646" s="18"/>
      <c r="AE1646" s="18"/>
      <c r="AF1646" s="18"/>
      <c r="AG1646" s="18"/>
      <c r="AH1646" s="18"/>
      <c r="AI1646" s="18"/>
      <c r="AJ1646" s="18"/>
      <c r="AK1646" s="18"/>
      <c r="AL1646" s="18"/>
      <c r="AM1646" s="18"/>
      <c r="AN1646" s="18"/>
      <c r="AO1646" s="18"/>
      <c r="AP1646" s="18"/>
      <c r="AQ1646" s="18"/>
      <c r="AR1646" s="18"/>
      <c r="AS1646" s="18"/>
      <c r="AT1646" s="18"/>
      <c r="AU1646" s="18"/>
      <c r="AV1646" s="18"/>
      <c r="AW1646" s="18"/>
      <c r="AX1646" s="18"/>
    </row>
    <row r="1647">
      <c r="A1647" s="18" t="str">
        <f>IFERROR(__xludf.DUMMYFUNCTION("""COMPUTED_VALUE"""),"0.4")</f>
        <v>0.4</v>
      </c>
      <c r="B1647" s="18" t="str">
        <f>IFERROR(__xludf.DUMMYFUNCTION("""COMPUTED_VALUE"""),"0.6")</f>
        <v>0.6</v>
      </c>
      <c r="C1647" s="18" t="str">
        <f>IFERROR(__xludf.DUMMYFUNCTION("""COMPUTED_VALUE"""),"0.7")</f>
        <v>0.7</v>
      </c>
      <c r="D1647" s="18" t="str">
        <f>IFERROR(__xludf.DUMMYFUNCTION("""COMPUTED_VALUE"""),"0.8")</f>
        <v>0.8</v>
      </c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  <c r="AF1647" s="18"/>
      <c r="AG1647" s="18"/>
      <c r="AH1647" s="18"/>
      <c r="AI1647" s="18"/>
      <c r="AJ1647" s="18"/>
      <c r="AK1647" s="18"/>
      <c r="AL1647" s="18"/>
      <c r="AM1647" s="18"/>
      <c r="AN1647" s="18"/>
      <c r="AO1647" s="18"/>
      <c r="AP1647" s="18"/>
      <c r="AQ1647" s="18"/>
      <c r="AR1647" s="18"/>
      <c r="AS1647" s="18"/>
      <c r="AT1647" s="18"/>
      <c r="AU1647" s="18"/>
      <c r="AV1647" s="18"/>
      <c r="AW1647" s="18"/>
      <c r="AX1647" s="18"/>
    </row>
    <row r="1648">
      <c r="A1648" s="18" t="str">
        <f>IFERROR(__xludf.DUMMYFUNCTION("""COMPUTED_VALUE"""),"Ананас киви")</f>
        <v>Ананас киви</v>
      </c>
      <c r="B1648" s="18" t="str">
        <f>IFERROR(__xludf.DUMMYFUNCTION("""COMPUTED_VALUE"""),"Арбузный смузи")</f>
        <v>Арбузный смузи</v>
      </c>
      <c r="C1648" s="18" t="str">
        <f>IFERROR(__xludf.DUMMYFUNCTION("""COMPUTED_VALUE"""),"Виноградная фанта")</f>
        <v>Виноградная фанта</v>
      </c>
      <c r="D1648" s="18" t="str">
        <f>IFERROR(__xludf.DUMMYFUNCTION("""COMPUTED_VALUE"""),"Вишневый морс")</f>
        <v>Вишневый морс</v>
      </c>
      <c r="E1648" s="18" t="str">
        <f>IFERROR(__xludf.DUMMYFUNCTION("""COMPUTED_VALUE"""),"Гранатовый мармелад")</f>
        <v>Гранатовый мармелад</v>
      </c>
      <c r="F1648" s="18" t="str">
        <f>IFERROR(__xludf.DUMMYFUNCTION("""COMPUTED_VALUE"""),"Грейпфрут киви")</f>
        <v>Грейпфрут киви</v>
      </c>
      <c r="G1648" s="18" t="str">
        <f>IFERROR(__xludf.DUMMYFUNCTION("""COMPUTED_VALUE"""),"Ежевика мята")</f>
        <v>Ежевика мята</v>
      </c>
      <c r="H1648" s="18" t="str">
        <f>IFERROR(__xludf.DUMMYFUNCTION("""COMPUTED_VALUE"""),"Киви манго")</f>
        <v>Киви манго</v>
      </c>
      <c r="I1648" s="18" t="str">
        <f>IFERROR(__xludf.DUMMYFUNCTION("""COMPUTED_VALUE"""),"Клубника манго")</f>
        <v>Клубника манго</v>
      </c>
      <c r="J1648" s="18" t="str">
        <f>IFERROR(__xludf.DUMMYFUNCTION("""COMPUTED_VALUE"""),"черника грейфрут ")</f>
        <v>черника грейфрут </v>
      </c>
      <c r="K1648" s="18" t="str">
        <f>IFERROR(__xludf.DUMMYFUNCTION("""COMPUTED_VALUE"""),"Малина лайм")</f>
        <v>Малина лайм</v>
      </c>
      <c r="L1648" s="18" t="str">
        <f>IFERROR(__xludf.DUMMYFUNCTION("""COMPUTED_VALUE"""),"Манго арбуз ")</f>
        <v>Манго арбуз </v>
      </c>
      <c r="M1648" s="18" t="str">
        <f>IFERROR(__xludf.DUMMYFUNCTION("""COMPUTED_VALUE"""),"Малиновый чай с жасмином")</f>
        <v>Малиновый чай с жасмином</v>
      </c>
      <c r="N1648" s="18" t="str">
        <f>IFERROR(__xludf.DUMMYFUNCTION("""COMPUTED_VALUE"""),"малина  апельсин ")</f>
        <v>малина  апельсин </v>
      </c>
      <c r="O1648" s="18" t="str">
        <f>IFERROR(__xludf.DUMMYFUNCTION("""COMPUTED_VALUE"""),"Манго апельсин")</f>
        <v>Манго апельсин</v>
      </c>
      <c r="P1648" s="18" t="str">
        <f>IFERROR(__xludf.DUMMYFUNCTION("""COMPUTED_VALUE"""),"Ред булл")</f>
        <v>Ред булл</v>
      </c>
      <c r="Q1648" s="18" t="str">
        <f>IFERROR(__xludf.DUMMYFUNCTION("""COMPUTED_VALUE"""),"Спрайт")</f>
        <v>Спрайт</v>
      </c>
      <c r="R1648" s="18" t="str">
        <f>IFERROR(__xludf.DUMMYFUNCTION("""COMPUTED_VALUE"""),"ананас клюква ")</f>
        <v>ананас клюква </v>
      </c>
      <c r="S1648" s="18" t="str">
        <f>IFERROR(__xludf.DUMMYFUNCTION("""COMPUTED_VALUE"""),"Тархун")</f>
        <v>Тархун</v>
      </c>
      <c r="T1648" s="18" t="str">
        <f>IFERROR(__xludf.DUMMYFUNCTION("""COMPUTED_VALUE"""),"алоэ Виноград ")</f>
        <v>алоэ Виноград </v>
      </c>
      <c r="U1648" s="18" t="str">
        <f>IFERROR(__xludf.DUMMYFUNCTION("""COMPUTED_VALUE"""),"Фруктовая жвачка")</f>
        <v>Фруктовая жвачка</v>
      </c>
      <c r="V1648" s="18" t="str">
        <f>IFERROR(__xludf.DUMMYFUNCTION("""COMPUTED_VALUE"""),"Холодная кола")</f>
        <v>Холодная кола</v>
      </c>
      <c r="W1648" s="18" t="str">
        <f>IFERROR(__xludf.DUMMYFUNCTION("""COMPUTED_VALUE"""),"Черная смородина клюква")</f>
        <v>Черная смородина клюква</v>
      </c>
      <c r="X1648" s="18" t="str">
        <f>IFERROR(__xludf.DUMMYFUNCTION("""COMPUTED_VALUE"""),"Черника арбуз")</f>
        <v>Черника арбуз</v>
      </c>
      <c r="Y1648" s="18" t="str">
        <f>IFERROR(__xludf.DUMMYFUNCTION("""COMPUTED_VALUE"""),"Яблоко черника")</f>
        <v>Яблоко черника</v>
      </c>
      <c r="Z1648" s="18"/>
      <c r="AA1648" s="18"/>
      <c r="AB1648" s="18"/>
      <c r="AC1648" s="18"/>
      <c r="AD1648" s="18"/>
      <c r="AE1648" s="18"/>
      <c r="AF1648" s="18"/>
      <c r="AG1648" s="18"/>
      <c r="AH1648" s="18"/>
      <c r="AI1648" s="18"/>
      <c r="AJ1648" s="18"/>
      <c r="AK1648" s="18"/>
      <c r="AL1648" s="18"/>
      <c r="AM1648" s="18"/>
      <c r="AN1648" s="18"/>
      <c r="AO1648" s="18"/>
      <c r="AP1648" s="18"/>
      <c r="AQ1648" s="18"/>
      <c r="AR1648" s="18"/>
      <c r="AS1648" s="18"/>
      <c r="AT1648" s="18"/>
      <c r="AU1648" s="18"/>
      <c r="AV1648" s="18"/>
      <c r="AW1648" s="18"/>
      <c r="AX1648" s="18"/>
    </row>
    <row r="1649">
      <c r="A1649" s="18" t="str">
        <f>IFERROR(__xludf.DUMMYFUNCTION("""COMPUTED_VALUE"""),"Ягодный микс")</f>
        <v>Ягодный микс</v>
      </c>
      <c r="B1649" s="18" t="str">
        <f>IFERROR(__xludf.DUMMYFUNCTION("""COMPUTED_VALUE"""),"Энергетик малина")</f>
        <v>Энергетик малина</v>
      </c>
      <c r="C1649" s="18" t="str">
        <f>IFERROR(__xludf.DUMMYFUNCTION("""COMPUTED_VALUE"""),"Клубника арбуз")</f>
        <v>Клубника арбуз</v>
      </c>
      <c r="D1649" s="18" t="str">
        <f>IFERROR(__xludf.DUMMYFUNCTION("""COMPUTED_VALUE"""),"Ежевика малина")</f>
        <v>Ежевика малина</v>
      </c>
      <c r="E1649" s="18" t="str">
        <f>IFERROR(__xludf.DUMMYFUNCTION("""COMPUTED_VALUE"""),"Голубая малина виноград")</f>
        <v>Голубая малина виноград</v>
      </c>
      <c r="F1649" s="18" t="str">
        <f>IFERROR(__xludf.DUMMYFUNCTION("""COMPUTED_VALUE"""),"Вишня яблоко")</f>
        <v>Вишня яблоко</v>
      </c>
      <c r="G1649" s="18" t="str">
        <f>IFERROR(__xludf.DUMMYFUNCTION("""COMPUTED_VALUE"""),"Виноград лёд")</f>
        <v>Виноград лёд</v>
      </c>
      <c r="H1649" s="18" t="str">
        <f>IFERROR(__xludf.DUMMYFUNCTION("""COMPUTED_VALUE"""),"Бабл гам")</f>
        <v>Бабл гам</v>
      </c>
      <c r="I1649" s="18" t="str">
        <f>IFERROR(__xludf.DUMMYFUNCTION("""COMPUTED_VALUE"""),"Энергетик лайм")</f>
        <v>Энергетик лайм</v>
      </c>
      <c r="J1649" s="18" t="str">
        <f>IFERROR(__xludf.DUMMYFUNCTION("""COMPUTED_VALUE"""),"Черника смородина айс")</f>
        <v>Черника смородина айс</v>
      </c>
      <c r="K1649" s="18" t="str">
        <f>IFERROR(__xludf.DUMMYFUNCTION("""COMPUTED_VALUE"""),"Мохито клубничный лёд")</f>
        <v>Мохито клубничный лёд</v>
      </c>
      <c r="L1649" s="18" t="str">
        <f>IFERROR(__xludf.DUMMYFUNCTION("""COMPUTED_VALUE"""),"Черная вишня лёд")</f>
        <v>Черная вишня лёд</v>
      </c>
      <c r="M1649" s="18" t="str">
        <f>IFERROR(__xludf.DUMMYFUNCTION("""COMPUTED_VALUE"""),"Ананас кокос лёд")</f>
        <v>Ананас кокос лёд</v>
      </c>
      <c r="N1649" s="18" t="str">
        <f>IFERROR(__xludf.DUMMYFUNCTION("""COMPUTED_VALUE"""),"Киви лёд")</f>
        <v>Киви лёд</v>
      </c>
      <c r="O1649" s="18" t="str">
        <f>IFERROR(__xludf.DUMMYFUNCTION("""COMPUTED_VALUE"""),"Кислая клюква лёд")</f>
        <v>Кислая клюква лёд</v>
      </c>
      <c r="P1649" s="18" t="str">
        <f>IFERROR(__xludf.DUMMYFUNCTION("""COMPUTED_VALUE"""),"Кислый скитлс лёд")</f>
        <v>Кислый скитлс лёд</v>
      </c>
      <c r="Q1649" s="18" t="str">
        <f>IFERROR(__xludf.DUMMYFUNCTION("""COMPUTED_VALUE"""),"Клубника черника лёд")</f>
        <v>Клубника черника лёд</v>
      </c>
      <c r="R1649" s="18" t="str">
        <f>IFERROR(__xludf.DUMMYFUNCTION("""COMPUTED_VALUE"""),"Малина смородина лёд")</f>
        <v>Малина смородина лёд</v>
      </c>
      <c r="S1649" s="18" t="str">
        <f>IFERROR(__xludf.DUMMYFUNCTION("""COMPUTED_VALUE"""),"Манго лёд")</f>
        <v>Манго лёд</v>
      </c>
      <c r="T1649" s="18" t="str">
        <f>IFERROR(__xludf.DUMMYFUNCTION("""COMPUTED_VALUE"""),"Малина вишня лёд")</f>
        <v>Малина вишня лёд</v>
      </c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18"/>
      <c r="AF1649" s="18"/>
      <c r="AG1649" s="18"/>
      <c r="AH1649" s="18"/>
      <c r="AI1649" s="18"/>
      <c r="AJ1649" s="18"/>
      <c r="AK1649" s="18"/>
      <c r="AL1649" s="18"/>
      <c r="AM1649" s="18"/>
      <c r="AN1649" s="18"/>
      <c r="AO1649" s="18"/>
      <c r="AP1649" s="18"/>
      <c r="AQ1649" s="18"/>
      <c r="AR1649" s="18"/>
      <c r="AS1649" s="18"/>
      <c r="AT1649" s="18"/>
      <c r="AU1649" s="18"/>
      <c r="AV1649" s="18"/>
      <c r="AW1649" s="18"/>
      <c r="AX1649" s="18"/>
    </row>
    <row r="1650">
      <c r="A1650" s="18" t="str">
        <f>IFERROR(__xludf.DUMMYFUNCTION("""COMPUTED_VALUE"""),"0.4")</f>
        <v>0.4</v>
      </c>
      <c r="B1650" s="18" t="str">
        <f>IFERROR(__xludf.DUMMYFUNCTION("""COMPUTED_VALUE"""),"0.6")</f>
        <v>0.6</v>
      </c>
      <c r="C1650" s="18" t="str">
        <f>IFERROR(__xludf.DUMMYFUNCTION("""COMPUTED_VALUE"""),"0.7")</f>
        <v>0.7</v>
      </c>
      <c r="D1650" s="18" t="str">
        <f>IFERROR(__xludf.DUMMYFUNCTION("""COMPUTED_VALUE"""),"0.8")</f>
        <v>0.8</v>
      </c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18"/>
      <c r="AG1650" s="18"/>
      <c r="AH1650" s="18"/>
      <c r="AI1650" s="18"/>
      <c r="AJ1650" s="18"/>
      <c r="AK1650" s="18"/>
      <c r="AL1650" s="18"/>
      <c r="AM1650" s="18"/>
      <c r="AN1650" s="18"/>
      <c r="AO1650" s="18"/>
      <c r="AP1650" s="18"/>
      <c r="AQ1650" s="18"/>
      <c r="AR1650" s="18"/>
      <c r="AS1650" s="18"/>
      <c r="AT1650" s="18"/>
      <c r="AU1650" s="18"/>
      <c r="AV1650" s="18"/>
      <c r="AW1650" s="18"/>
      <c r="AX1650" s="18"/>
    </row>
    <row r="1651">
      <c r="A1651" s="18" t="str">
        <f>IFERROR(__xludf.DUMMYFUNCTION("""COMPUTED_VALUE"""),"Арбуз Малина ")</f>
        <v>Арбуз Малина </v>
      </c>
      <c r="B1651" s="18" t="str">
        <f>IFERROR(__xludf.DUMMYFUNCTION("""COMPUTED_VALUE"""),"Банан Кокос ")</f>
        <v>Банан Кокос </v>
      </c>
      <c r="C1651" s="18" t="str">
        <f>IFERROR(__xludf.DUMMYFUNCTION("""COMPUTED_VALUE"""),"Барбарисовый Энергетик ")</f>
        <v>Барбарисовый Энергетик </v>
      </c>
      <c r="D1651" s="18" t="str">
        <f>IFERROR(__xludf.DUMMYFUNCTION("""COMPUTED_VALUE"""),"Виноградный Энергетик")</f>
        <v>Виноградный Энергетик</v>
      </c>
      <c r="E1651" s="18" t="str">
        <f>IFERROR(__xludf.DUMMYFUNCTION("""COMPUTED_VALUE"""),"Гранат Клубника ")</f>
        <v>Гранат Клубника </v>
      </c>
      <c r="F1651" s="18" t="str">
        <f>IFERROR(__xludf.DUMMYFUNCTION("""COMPUTED_VALUE"""),"Гранат Смородина ")</f>
        <v>Гранат Смородина </v>
      </c>
      <c r="G1651" s="18" t="str">
        <f>IFERROR(__xludf.DUMMYFUNCTION("""COMPUTED_VALUE"""),"Грейпфрутовый Швепс ")</f>
        <v>Грейпфрутовый Швепс </v>
      </c>
      <c r="H1651" s="18" t="str">
        <f>IFERROR(__xludf.DUMMYFUNCTION("""COMPUTED_VALUE"""),"Земляника Драгонфрут ")</f>
        <v>Земляника Драгонфрут </v>
      </c>
      <c r="I1651" s="18" t="str">
        <f>IFERROR(__xludf.DUMMYFUNCTION("""COMPUTED_VALUE"""),"Киви Личи ")</f>
        <v>Киви Личи </v>
      </c>
      <c r="J1651" s="18" t="str">
        <f>IFERROR(__xludf.DUMMYFUNCTION("""COMPUTED_VALUE"""),"Киви Маракуйя Гуава ")</f>
        <v>Киви Маракуйя Гуава </v>
      </c>
      <c r="K1651" s="18" t="str">
        <f>IFERROR(__xludf.DUMMYFUNCTION("""COMPUTED_VALUE"""),"Клубника Банан ")</f>
        <v>Клубника Банан </v>
      </c>
      <c r="L1651" s="18" t="str">
        <f>IFERROR(__xludf.DUMMYFUNCTION("""COMPUTED_VALUE"""),"Клубника Вишня ")</f>
        <v>Клубника Вишня </v>
      </c>
      <c r="M1651" s="18" t="str">
        <f>IFERROR(__xludf.DUMMYFUNCTION("""COMPUTED_VALUE"""),"Клубника Земляника ")</f>
        <v>Клубника Земляника </v>
      </c>
      <c r="N1651" s="18" t="str">
        <f>IFERROR(__xludf.DUMMYFUNCTION("""COMPUTED_VALUE"""),"Клубничный Мохито ")</f>
        <v>Клубничный Мохито </v>
      </c>
      <c r="O1651" s="18" t="str">
        <f>IFERROR(__xludf.DUMMYFUNCTION("""COMPUTED_VALUE"""),"Манго Грейпфрут ")</f>
        <v>Манго Грейпфрут </v>
      </c>
      <c r="P1651" s="18" t="str">
        <f>IFERROR(__xludf.DUMMYFUNCTION("""COMPUTED_VALUE"""),"Манго Персик Личи ")</f>
        <v>Манго Персик Личи </v>
      </c>
      <c r="Q1651" s="18" t="str">
        <f>IFERROR(__xludf.DUMMYFUNCTION("""COMPUTED_VALUE"""),"Персик Бабл Гам ")</f>
        <v>Персик Бабл Гам </v>
      </c>
      <c r="R1651" s="18" t="str">
        <f>IFERROR(__xludf.DUMMYFUNCTION("""COMPUTED_VALUE"""),"Садовые Ягоды ")</f>
        <v>Садовые Ягоды </v>
      </c>
      <c r="S1651" s="18" t="str">
        <f>IFERROR(__xludf.DUMMYFUNCTION("""COMPUTED_VALUE"""),"Скитлс Лимон Лайм 2")</f>
        <v>Скитлс Лимон Лайм 2</v>
      </c>
      <c r="T1651" s="18" t="str">
        <f>IFERROR(__xludf.DUMMYFUNCTION("""COMPUTED_VALUE"""),"Смородина Мармелад 1")</f>
        <v>Смородина Мармелад 1</v>
      </c>
      <c r="U1651" s="18" t="str">
        <f>IFERROR(__xludf.DUMMYFUNCTION("""COMPUTED_VALUE"""),"Темная Вишня 1")</f>
        <v>Темная Вишня 1</v>
      </c>
      <c r="V1651" s="18" t="str">
        <f>IFERROR(__xludf.DUMMYFUNCTION("""COMPUTED_VALUE"""),"Фруктовые Пластинки 1")</f>
        <v>Фруктовые Пластинки 1</v>
      </c>
      <c r="W1651" s="18" t="str">
        <f>IFERROR(__xludf.DUMMYFUNCTION("""COMPUTED_VALUE"""),"Черника Ежевика 1")</f>
        <v>Черника Ежевика 1</v>
      </c>
      <c r="X1651" s="18" t="str">
        <f>IFERROR(__xludf.DUMMYFUNCTION("""COMPUTED_VALUE"""),"Черника Малина 1")</f>
        <v>Черника Малина 1</v>
      </c>
      <c r="Y1651" s="18" t="str">
        <f>IFERROR(__xludf.DUMMYFUNCTION("""COMPUTED_VALUE"""),"Черника Мята 2")</f>
        <v>Черника Мята 2</v>
      </c>
      <c r="Z1651" s="18" t="str">
        <f>IFERROR(__xludf.DUMMYFUNCTION("""COMPUTED_VALUE"""),"Яблоко Виноград 2")</f>
        <v>Яблоко Виноград 2</v>
      </c>
      <c r="AA1651" s="18" t="str">
        <f>IFERROR(__xludf.DUMMYFUNCTION("""COMPUTED_VALUE"""),"Яблоко Малина 4")</f>
        <v>Яблоко Малина 4</v>
      </c>
      <c r="AB1651" s="18"/>
      <c r="AC1651" s="18"/>
      <c r="AD1651" s="18"/>
      <c r="AE1651" s="18"/>
      <c r="AF1651" s="18"/>
      <c r="AG1651" s="18"/>
      <c r="AH1651" s="18"/>
      <c r="AI1651" s="18"/>
      <c r="AJ1651" s="18"/>
      <c r="AK1651" s="18"/>
      <c r="AL1651" s="18"/>
      <c r="AM1651" s="18"/>
      <c r="AN1651" s="18"/>
      <c r="AO1651" s="18"/>
      <c r="AP1651" s="18"/>
      <c r="AQ1651" s="18"/>
      <c r="AR1651" s="18"/>
      <c r="AS1651" s="18"/>
      <c r="AT1651" s="18"/>
      <c r="AU1651" s="18"/>
      <c r="AV1651" s="18"/>
      <c r="AW1651" s="18"/>
      <c r="AX1651" s="18"/>
    </row>
    <row r="1652">
      <c r="A1652" s="18" t="str">
        <f>IFERROR(__xludf.DUMMYFUNCTION("""COMPUTED_VALUE"""),"кислая земляника")</f>
        <v>кислая земляника</v>
      </c>
      <c r="B1652" s="18" t="str">
        <f>IFERROR(__xludf.DUMMYFUNCTION("""COMPUTED_VALUE"""),"кислая фанта с черникой")</f>
        <v>кислая фанта с черникой</v>
      </c>
      <c r="C1652" s="18" t="str">
        <f>IFERROR(__xludf.DUMMYFUNCTION("""COMPUTED_VALUE"""),"кислое харибо с колой и черешней")</f>
        <v>кислое харибо с колой и черешней</v>
      </c>
      <c r="D1652" s="18" t="str">
        <f>IFERROR(__xludf.DUMMYFUNCTION("""COMPUTED_VALUE"""),"кислое яблочно клубничная шипучка")</f>
        <v>кислое яблочно клубничная шипучка</v>
      </c>
      <c r="E1652" s="18" t="str">
        <f>IFERROR(__xludf.DUMMYFUNCTION("""COMPUTED_VALUE"""),"кислые желатинки маракуйя ананас")</f>
        <v>кислые желатинки маракуйя ананас</v>
      </c>
      <c r="F1652" s="18" t="str">
        <f>IFERROR(__xludf.DUMMYFUNCTION("""COMPUTED_VALUE"""),"кислые ленточки маракуя манго")</f>
        <v>кислые ленточки маракуя манго</v>
      </c>
      <c r="G1652" s="18" t="str">
        <f>IFERROR(__xludf.DUMMYFUNCTION("""COMPUTED_VALUE"""),"кислые мармеладные ягоды")</f>
        <v>кислые мармеладные ягоды</v>
      </c>
      <c r="H1652" s="18" t="str">
        <f>IFERROR(__xludf.DUMMYFUNCTION("""COMPUTED_VALUE"""),"кислый виноград лайм")</f>
        <v>кислый виноград лайм</v>
      </c>
      <c r="I1652" s="18" t="str">
        <f>IFERROR(__xludf.DUMMYFUNCTION("""COMPUTED_VALUE"""),"кислый грейпфрут с вишней")</f>
        <v>кислый грейпфрут с вишней</v>
      </c>
      <c r="J1652" s="18" t="str">
        <f>IFERROR(__xludf.DUMMYFUNCTION("""COMPUTED_VALUE"""),"кислый леденец виноград киви яблоко")</f>
        <v>кислый леденец виноград киви яблоко</v>
      </c>
      <c r="K1652" s="18" t="str">
        <f>IFERROR(__xludf.DUMMYFUNCTION("""COMPUTED_VALUE"""),"кислый лимонад арбуз лайм малина")</f>
        <v>кислый лимонад арбуз лайм малина</v>
      </c>
      <c r="L1652" s="18" t="str">
        <f>IFERROR(__xludf.DUMMYFUNCTION("""COMPUTED_VALUE"""),"кислый персик клубника")</f>
        <v>кислый персик клубника</v>
      </c>
      <c r="M1652" s="18" t="str">
        <f>IFERROR(__xludf.DUMMYFUNCTION("""COMPUTED_VALUE"""),"кислый яблочно лимонные колечки")</f>
        <v>кислый яблочно лимонные колечки</v>
      </c>
      <c r="N1652" s="18" t="str">
        <f>IFERROR(__xludf.DUMMYFUNCTION("""COMPUTED_VALUE"""),"фанта апельсин с кислой малиной")</f>
        <v>фанта апельсин с кислой малиной</v>
      </c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  <c r="AE1652" s="18"/>
      <c r="AF1652" s="18"/>
      <c r="AG1652" s="18"/>
      <c r="AH1652" s="18"/>
      <c r="AI1652" s="18"/>
      <c r="AJ1652" s="18"/>
      <c r="AK1652" s="18"/>
      <c r="AL1652" s="18"/>
      <c r="AM1652" s="18"/>
      <c r="AN1652" s="18"/>
      <c r="AO1652" s="18"/>
      <c r="AP1652" s="18"/>
      <c r="AQ1652" s="18"/>
      <c r="AR1652" s="18"/>
      <c r="AS1652" s="18"/>
      <c r="AT1652" s="18"/>
      <c r="AU1652" s="18"/>
      <c r="AV1652" s="18"/>
      <c r="AW1652" s="18"/>
      <c r="AX1652" s="18"/>
    </row>
    <row r="1653">
      <c r="A1653" s="18" t="str">
        <f>IFERROR(__xludf.DUMMYFUNCTION("""COMPUTED_VALUE"""),"Ананас киви")</f>
        <v>Ананас киви</v>
      </c>
      <c r="B1653" s="18" t="str">
        <f>IFERROR(__xludf.DUMMYFUNCTION("""COMPUTED_VALUE"""),"Арбузный смузи")</f>
        <v>Арбузный смузи</v>
      </c>
      <c r="C1653" s="18" t="str">
        <f>IFERROR(__xludf.DUMMYFUNCTION("""COMPUTED_VALUE"""),"Виноградная фанта")</f>
        <v>Виноградная фанта</v>
      </c>
      <c r="D1653" s="18" t="str">
        <f>IFERROR(__xludf.DUMMYFUNCTION("""COMPUTED_VALUE"""),"Вишневый морс")</f>
        <v>Вишневый морс</v>
      </c>
      <c r="E1653" s="18" t="str">
        <f>IFERROR(__xludf.DUMMYFUNCTION("""COMPUTED_VALUE"""),"Гранатовый мармелад")</f>
        <v>Гранатовый мармелад</v>
      </c>
      <c r="F1653" s="18" t="str">
        <f>IFERROR(__xludf.DUMMYFUNCTION("""COMPUTED_VALUE"""),"Грейпфрут киви")</f>
        <v>Грейпфрут киви</v>
      </c>
      <c r="G1653" s="18" t="str">
        <f>IFERROR(__xludf.DUMMYFUNCTION("""COMPUTED_VALUE"""),"Ежевика мята")</f>
        <v>Ежевика мята</v>
      </c>
      <c r="H1653" s="18" t="str">
        <f>IFERROR(__xludf.DUMMYFUNCTION("""COMPUTED_VALUE"""),"Киви манго")</f>
        <v>Киви манго</v>
      </c>
      <c r="I1653" s="18" t="str">
        <f>IFERROR(__xludf.DUMMYFUNCTION("""COMPUTED_VALUE"""),"Клубника манго")</f>
        <v>Клубника манго</v>
      </c>
      <c r="J1653" s="18" t="str">
        <f>IFERROR(__xludf.DUMMYFUNCTION("""COMPUTED_VALUE"""),"черника грейфрут ")</f>
        <v>черника грейфрут </v>
      </c>
      <c r="K1653" s="18" t="str">
        <f>IFERROR(__xludf.DUMMYFUNCTION("""COMPUTED_VALUE"""),"Малина лайм")</f>
        <v>Малина лайм</v>
      </c>
      <c r="L1653" s="18" t="str">
        <f>IFERROR(__xludf.DUMMYFUNCTION("""COMPUTED_VALUE"""),"Манго арбуз ")</f>
        <v>Манго арбуз </v>
      </c>
      <c r="M1653" s="18" t="str">
        <f>IFERROR(__xludf.DUMMYFUNCTION("""COMPUTED_VALUE"""),"Малиновый чай с жасмином")</f>
        <v>Малиновый чай с жасмином</v>
      </c>
      <c r="N1653" s="18" t="str">
        <f>IFERROR(__xludf.DUMMYFUNCTION("""COMPUTED_VALUE"""),"малина  апельсин ")</f>
        <v>малина  апельсин </v>
      </c>
      <c r="O1653" s="18" t="str">
        <f>IFERROR(__xludf.DUMMYFUNCTION("""COMPUTED_VALUE"""),"Манго апельсин")</f>
        <v>Манго апельсин</v>
      </c>
      <c r="P1653" s="18" t="str">
        <f>IFERROR(__xludf.DUMMYFUNCTION("""COMPUTED_VALUE"""),"Ред булл")</f>
        <v>Ред булл</v>
      </c>
      <c r="Q1653" s="18" t="str">
        <f>IFERROR(__xludf.DUMMYFUNCTION("""COMPUTED_VALUE"""),"Спрайт")</f>
        <v>Спрайт</v>
      </c>
      <c r="R1653" s="18" t="str">
        <f>IFERROR(__xludf.DUMMYFUNCTION("""COMPUTED_VALUE"""),"ананас клюква ")</f>
        <v>ананас клюква </v>
      </c>
      <c r="S1653" s="18" t="str">
        <f>IFERROR(__xludf.DUMMYFUNCTION("""COMPUTED_VALUE"""),"Тархун")</f>
        <v>Тархун</v>
      </c>
      <c r="T1653" s="18" t="str">
        <f>IFERROR(__xludf.DUMMYFUNCTION("""COMPUTED_VALUE"""),"алоэ Виноград ")</f>
        <v>алоэ Виноград </v>
      </c>
      <c r="U1653" s="18" t="str">
        <f>IFERROR(__xludf.DUMMYFUNCTION("""COMPUTED_VALUE"""),"Фруктовая жвачка")</f>
        <v>Фруктовая жвачка</v>
      </c>
      <c r="V1653" s="18" t="str">
        <f>IFERROR(__xludf.DUMMYFUNCTION("""COMPUTED_VALUE"""),"Холодная кола")</f>
        <v>Холодная кола</v>
      </c>
      <c r="W1653" s="18" t="str">
        <f>IFERROR(__xludf.DUMMYFUNCTION("""COMPUTED_VALUE"""),"Черная смородина клюква")</f>
        <v>Черная смородина клюква</v>
      </c>
      <c r="X1653" s="18" t="str">
        <f>IFERROR(__xludf.DUMMYFUNCTION("""COMPUTED_VALUE"""),"Черника арбуз")</f>
        <v>Черника арбуз</v>
      </c>
      <c r="Y1653" s="18" t="str">
        <f>IFERROR(__xludf.DUMMYFUNCTION("""COMPUTED_VALUE"""),"Яблоко черника")</f>
        <v>Яблоко черника</v>
      </c>
      <c r="Z1653" s="18"/>
      <c r="AA1653" s="18"/>
      <c r="AB1653" s="18"/>
      <c r="AC1653" s="18"/>
      <c r="AD1653" s="18"/>
      <c r="AE1653" s="18"/>
      <c r="AF1653" s="18"/>
      <c r="AG1653" s="18"/>
      <c r="AH1653" s="18"/>
      <c r="AI1653" s="18"/>
      <c r="AJ1653" s="18"/>
      <c r="AK1653" s="18"/>
      <c r="AL1653" s="18"/>
      <c r="AM1653" s="18"/>
      <c r="AN1653" s="18"/>
      <c r="AO1653" s="18"/>
      <c r="AP1653" s="18"/>
      <c r="AQ1653" s="18"/>
      <c r="AR1653" s="18"/>
      <c r="AS1653" s="18"/>
      <c r="AT1653" s="18"/>
      <c r="AU1653" s="18"/>
      <c r="AV1653" s="18"/>
      <c r="AW1653" s="18"/>
      <c r="AX1653" s="18"/>
    </row>
    <row r="1654">
      <c r="A1654" s="18" t="str">
        <f>IFERROR(__xludf.DUMMYFUNCTION("""COMPUTED_VALUE"""),"Арбуз Малина ")</f>
        <v>Арбуз Малина </v>
      </c>
      <c r="B1654" s="18" t="str">
        <f>IFERROR(__xludf.DUMMYFUNCTION("""COMPUTED_VALUE"""),"Банан Кокос ")</f>
        <v>Банан Кокос </v>
      </c>
      <c r="C1654" s="18" t="str">
        <f>IFERROR(__xludf.DUMMYFUNCTION("""COMPUTED_VALUE"""),"Барбарисовый Энергетик ")</f>
        <v>Барбарисовый Энергетик </v>
      </c>
      <c r="D1654" s="18" t="str">
        <f>IFERROR(__xludf.DUMMYFUNCTION("""COMPUTED_VALUE"""),"Виноградный Энергетик")</f>
        <v>Виноградный Энергетик</v>
      </c>
      <c r="E1654" s="18" t="str">
        <f>IFERROR(__xludf.DUMMYFUNCTION("""COMPUTED_VALUE"""),"Гранат Клубника ")</f>
        <v>Гранат Клубника </v>
      </c>
      <c r="F1654" s="18" t="str">
        <f>IFERROR(__xludf.DUMMYFUNCTION("""COMPUTED_VALUE"""),"Гранат Смородина ")</f>
        <v>Гранат Смородина </v>
      </c>
      <c r="G1654" s="18" t="str">
        <f>IFERROR(__xludf.DUMMYFUNCTION("""COMPUTED_VALUE"""),"Грейпфрутовый Швепс ")</f>
        <v>Грейпфрутовый Швепс </v>
      </c>
      <c r="H1654" s="18" t="str">
        <f>IFERROR(__xludf.DUMMYFUNCTION("""COMPUTED_VALUE"""),"Земляника Драгонфрут ")</f>
        <v>Земляника Драгонфрут </v>
      </c>
      <c r="I1654" s="18" t="str">
        <f>IFERROR(__xludf.DUMMYFUNCTION("""COMPUTED_VALUE"""),"Киви Личи ")</f>
        <v>Киви Личи </v>
      </c>
      <c r="J1654" s="18" t="str">
        <f>IFERROR(__xludf.DUMMYFUNCTION("""COMPUTED_VALUE"""),"Киви Маракуйя Гуава ")</f>
        <v>Киви Маракуйя Гуава </v>
      </c>
      <c r="K1654" s="18" t="str">
        <f>IFERROR(__xludf.DUMMYFUNCTION("""COMPUTED_VALUE"""),"Клубника Банан ")</f>
        <v>Клубника Банан </v>
      </c>
      <c r="L1654" s="18" t="str">
        <f>IFERROR(__xludf.DUMMYFUNCTION("""COMPUTED_VALUE"""),"Клубника Вишня ")</f>
        <v>Клубника Вишня </v>
      </c>
      <c r="M1654" s="18" t="str">
        <f>IFERROR(__xludf.DUMMYFUNCTION("""COMPUTED_VALUE"""),"Клубника Земляника ")</f>
        <v>Клубника Земляника </v>
      </c>
      <c r="N1654" s="18" t="str">
        <f>IFERROR(__xludf.DUMMYFUNCTION("""COMPUTED_VALUE"""),"Клубничный Мохито ")</f>
        <v>Клубничный Мохито </v>
      </c>
      <c r="O1654" s="18" t="str">
        <f>IFERROR(__xludf.DUMMYFUNCTION("""COMPUTED_VALUE"""),"Манго Грейпфрут ")</f>
        <v>Манго Грейпфрут </v>
      </c>
      <c r="P1654" s="18" t="str">
        <f>IFERROR(__xludf.DUMMYFUNCTION("""COMPUTED_VALUE"""),"Манго Персик Личи ")</f>
        <v>Манго Персик Личи </v>
      </c>
      <c r="Q1654" s="18" t="str">
        <f>IFERROR(__xludf.DUMMYFUNCTION("""COMPUTED_VALUE"""),"Персик Бабл Гам ")</f>
        <v>Персик Бабл Гам </v>
      </c>
      <c r="R1654" s="18" t="str">
        <f>IFERROR(__xludf.DUMMYFUNCTION("""COMPUTED_VALUE"""),"Садовые Ягоды ")</f>
        <v>Садовые Ягоды </v>
      </c>
      <c r="S1654" s="18" t="str">
        <f>IFERROR(__xludf.DUMMYFUNCTION("""COMPUTED_VALUE"""),"Скитлс Лимон Лайм 2")</f>
        <v>Скитлс Лимон Лайм 2</v>
      </c>
      <c r="T1654" s="18" t="str">
        <f>IFERROR(__xludf.DUMMYFUNCTION("""COMPUTED_VALUE"""),"Смородина Мармелад 1")</f>
        <v>Смородина Мармелад 1</v>
      </c>
      <c r="U1654" s="18" t="str">
        <f>IFERROR(__xludf.DUMMYFUNCTION("""COMPUTED_VALUE"""),"Темная Вишня 1")</f>
        <v>Темная Вишня 1</v>
      </c>
      <c r="V1654" s="18" t="str">
        <f>IFERROR(__xludf.DUMMYFUNCTION("""COMPUTED_VALUE"""),"Фруктовые Пластинки 1")</f>
        <v>Фруктовые Пластинки 1</v>
      </c>
      <c r="W1654" s="18" t="str">
        <f>IFERROR(__xludf.DUMMYFUNCTION("""COMPUTED_VALUE"""),"Черника Ежевика 1")</f>
        <v>Черника Ежевика 1</v>
      </c>
      <c r="X1654" s="18" t="str">
        <f>IFERROR(__xludf.DUMMYFUNCTION("""COMPUTED_VALUE"""),"Черника Малина 1")</f>
        <v>Черника Малина 1</v>
      </c>
      <c r="Y1654" s="18" t="str">
        <f>IFERROR(__xludf.DUMMYFUNCTION("""COMPUTED_VALUE"""),"Черника Мята 2")</f>
        <v>Черника Мята 2</v>
      </c>
      <c r="Z1654" s="18" t="str">
        <f>IFERROR(__xludf.DUMMYFUNCTION("""COMPUTED_VALUE"""),"Яблоко Виноград 2")</f>
        <v>Яблоко Виноград 2</v>
      </c>
      <c r="AA1654" s="18" t="str">
        <f>IFERROR(__xludf.DUMMYFUNCTION("""COMPUTED_VALUE"""),"Яблоко Малина 4")</f>
        <v>Яблоко Малина 4</v>
      </c>
      <c r="AB1654" s="18"/>
      <c r="AC1654" s="18"/>
      <c r="AD1654" s="18"/>
      <c r="AE1654" s="18"/>
      <c r="AF1654" s="18"/>
      <c r="AG1654" s="18"/>
      <c r="AH1654" s="18"/>
      <c r="AI1654" s="18"/>
      <c r="AJ1654" s="18"/>
      <c r="AK1654" s="18"/>
      <c r="AL1654" s="18"/>
      <c r="AM1654" s="18"/>
      <c r="AN1654" s="18"/>
      <c r="AO1654" s="18"/>
      <c r="AP1654" s="18"/>
      <c r="AQ1654" s="18"/>
      <c r="AR1654" s="18"/>
      <c r="AS1654" s="18"/>
      <c r="AT1654" s="18"/>
      <c r="AU1654" s="18"/>
      <c r="AV1654" s="18"/>
      <c r="AW1654" s="18"/>
      <c r="AX1654" s="18"/>
    </row>
    <row r="1655">
      <c r="A1655" s="18" t="str">
        <f>IFERROR(__xludf.DUMMYFUNCTION("""COMPUTED_VALUE"""),"0.4")</f>
        <v>0.4</v>
      </c>
      <c r="B1655" s="18" t="str">
        <f>IFERROR(__xludf.DUMMYFUNCTION("""COMPUTED_VALUE"""),"0.6")</f>
        <v>0.6</v>
      </c>
      <c r="C1655" s="18" t="str">
        <f>IFERROR(__xludf.DUMMYFUNCTION("""COMPUTED_VALUE"""),"0.7")</f>
        <v>0.7</v>
      </c>
      <c r="D1655" s="18" t="str">
        <f>IFERROR(__xludf.DUMMYFUNCTION("""COMPUTED_VALUE"""),"0.8")</f>
        <v>0.8</v>
      </c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  <c r="AF1655" s="18"/>
      <c r="AG1655" s="18"/>
      <c r="AH1655" s="18"/>
      <c r="AI1655" s="18"/>
      <c r="AJ1655" s="18"/>
      <c r="AK1655" s="18"/>
      <c r="AL1655" s="18"/>
      <c r="AM1655" s="18"/>
      <c r="AN1655" s="18"/>
      <c r="AO1655" s="18"/>
      <c r="AP1655" s="18"/>
      <c r="AQ1655" s="18"/>
      <c r="AR1655" s="18"/>
      <c r="AS1655" s="18"/>
      <c r="AT1655" s="18"/>
      <c r="AU1655" s="18"/>
      <c r="AV1655" s="18"/>
      <c r="AW1655" s="18"/>
      <c r="AX1655" s="18"/>
    </row>
    <row r="1656">
      <c r="A1656" s="18" t="str">
        <f>IFERROR(__xludf.DUMMYFUNCTION("""COMPUTED_VALUE"""),"0.2")</f>
        <v>0.2</v>
      </c>
      <c r="B1656" s="18" t="str">
        <f>IFERROR(__xludf.DUMMYFUNCTION("""COMPUTED_VALUE"""),"0.3")</f>
        <v>0.3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18"/>
      <c r="AF1656" s="18"/>
      <c r="AG1656" s="18"/>
      <c r="AH1656" s="18"/>
      <c r="AI1656" s="18"/>
      <c r="AJ1656" s="18"/>
      <c r="AK1656" s="18"/>
      <c r="AL1656" s="18"/>
      <c r="AM1656" s="18"/>
      <c r="AN1656" s="18"/>
      <c r="AO1656" s="18"/>
      <c r="AP1656" s="18"/>
      <c r="AQ1656" s="18"/>
      <c r="AR1656" s="18"/>
      <c r="AS1656" s="18"/>
      <c r="AT1656" s="18"/>
      <c r="AU1656" s="18"/>
      <c r="AV1656" s="18"/>
      <c r="AW1656" s="18"/>
      <c r="AX1656" s="18"/>
    </row>
    <row r="1657">
      <c r="A1657" s="18" t="str">
        <f>IFERROR(__xludf.DUMMYFUNCTION("""COMPUTED_VALUE"""),"Ананас киви")</f>
        <v>Ананас киви</v>
      </c>
      <c r="B1657" s="18" t="str">
        <f>IFERROR(__xludf.DUMMYFUNCTION("""COMPUTED_VALUE"""),"Арбузный смузи")</f>
        <v>Арбузный смузи</v>
      </c>
      <c r="C1657" s="18" t="str">
        <f>IFERROR(__xludf.DUMMYFUNCTION("""COMPUTED_VALUE"""),"Виноградная фанта")</f>
        <v>Виноградная фанта</v>
      </c>
      <c r="D1657" s="18" t="str">
        <f>IFERROR(__xludf.DUMMYFUNCTION("""COMPUTED_VALUE"""),"Вишневый морс")</f>
        <v>Вишневый морс</v>
      </c>
      <c r="E1657" s="18" t="str">
        <f>IFERROR(__xludf.DUMMYFUNCTION("""COMPUTED_VALUE"""),"Гранатовый мармелад")</f>
        <v>Гранатовый мармелад</v>
      </c>
      <c r="F1657" s="18" t="str">
        <f>IFERROR(__xludf.DUMMYFUNCTION("""COMPUTED_VALUE"""),"Грейпфрут киви")</f>
        <v>Грейпфрут киви</v>
      </c>
      <c r="G1657" s="18" t="str">
        <f>IFERROR(__xludf.DUMMYFUNCTION("""COMPUTED_VALUE"""),"Ежевика мята")</f>
        <v>Ежевика мята</v>
      </c>
      <c r="H1657" s="18" t="str">
        <f>IFERROR(__xludf.DUMMYFUNCTION("""COMPUTED_VALUE"""),"Киви манго")</f>
        <v>Киви манго</v>
      </c>
      <c r="I1657" s="18" t="str">
        <f>IFERROR(__xludf.DUMMYFUNCTION("""COMPUTED_VALUE"""),"Клубника манго")</f>
        <v>Клубника манго</v>
      </c>
      <c r="J1657" s="18" t="str">
        <f>IFERROR(__xludf.DUMMYFUNCTION("""COMPUTED_VALUE"""),"черника грейфрут ")</f>
        <v>черника грейфрут </v>
      </c>
      <c r="K1657" s="18" t="str">
        <f>IFERROR(__xludf.DUMMYFUNCTION("""COMPUTED_VALUE"""),"Малина лайм")</f>
        <v>Малина лайм</v>
      </c>
      <c r="L1657" s="18" t="str">
        <f>IFERROR(__xludf.DUMMYFUNCTION("""COMPUTED_VALUE"""),"Манго арбуз ")</f>
        <v>Манго арбуз </v>
      </c>
      <c r="M1657" s="18" t="str">
        <f>IFERROR(__xludf.DUMMYFUNCTION("""COMPUTED_VALUE"""),"Малиновый чай с жасмином")</f>
        <v>Малиновый чай с жасмином</v>
      </c>
      <c r="N1657" s="18" t="str">
        <f>IFERROR(__xludf.DUMMYFUNCTION("""COMPUTED_VALUE"""),"малина  апельсин ")</f>
        <v>малина  апельсин </v>
      </c>
      <c r="O1657" s="18" t="str">
        <f>IFERROR(__xludf.DUMMYFUNCTION("""COMPUTED_VALUE"""),"Манго апельсин")</f>
        <v>Манго апельсин</v>
      </c>
      <c r="P1657" s="18" t="str">
        <f>IFERROR(__xludf.DUMMYFUNCTION("""COMPUTED_VALUE"""),"Ред булл")</f>
        <v>Ред булл</v>
      </c>
      <c r="Q1657" s="18" t="str">
        <f>IFERROR(__xludf.DUMMYFUNCTION("""COMPUTED_VALUE"""),"Спрайт")</f>
        <v>Спрайт</v>
      </c>
      <c r="R1657" s="18" t="str">
        <f>IFERROR(__xludf.DUMMYFUNCTION("""COMPUTED_VALUE"""),"ананас клюква ")</f>
        <v>ананас клюква </v>
      </c>
      <c r="S1657" s="18" t="str">
        <f>IFERROR(__xludf.DUMMYFUNCTION("""COMPUTED_VALUE"""),"Тархун")</f>
        <v>Тархун</v>
      </c>
      <c r="T1657" s="18" t="str">
        <f>IFERROR(__xludf.DUMMYFUNCTION("""COMPUTED_VALUE"""),"алоэ Виноград ")</f>
        <v>алоэ Виноград </v>
      </c>
      <c r="U1657" s="18" t="str">
        <f>IFERROR(__xludf.DUMMYFUNCTION("""COMPUTED_VALUE"""),"Фруктовая жвачка")</f>
        <v>Фруктовая жвачка</v>
      </c>
      <c r="V1657" s="18" t="str">
        <f>IFERROR(__xludf.DUMMYFUNCTION("""COMPUTED_VALUE"""),"Холодная кола")</f>
        <v>Холодная кола</v>
      </c>
      <c r="W1657" s="18" t="str">
        <f>IFERROR(__xludf.DUMMYFUNCTION("""COMPUTED_VALUE"""),"Черная смородина клюква")</f>
        <v>Черная смородина клюква</v>
      </c>
      <c r="X1657" s="18" t="str">
        <f>IFERROR(__xludf.DUMMYFUNCTION("""COMPUTED_VALUE"""),"Черника арбуз")</f>
        <v>Черника арбуз</v>
      </c>
      <c r="Y1657" s="18" t="str">
        <f>IFERROR(__xludf.DUMMYFUNCTION("""COMPUTED_VALUE"""),"Яблоко черника")</f>
        <v>Яблоко черника</v>
      </c>
      <c r="Z1657" s="18"/>
      <c r="AA1657" s="18"/>
      <c r="AB1657" s="18"/>
      <c r="AC1657" s="18"/>
      <c r="AD1657" s="18"/>
      <c r="AE1657" s="18"/>
      <c r="AF1657" s="18"/>
      <c r="AG1657" s="18"/>
      <c r="AH1657" s="18"/>
      <c r="AI1657" s="18"/>
      <c r="AJ1657" s="18"/>
      <c r="AK1657" s="18"/>
      <c r="AL1657" s="18"/>
      <c r="AM1657" s="18"/>
      <c r="AN1657" s="18"/>
      <c r="AO1657" s="18"/>
      <c r="AP1657" s="18"/>
      <c r="AQ1657" s="18"/>
      <c r="AR1657" s="18"/>
      <c r="AS1657" s="18"/>
      <c r="AT1657" s="18"/>
      <c r="AU1657" s="18"/>
      <c r="AV1657" s="18"/>
      <c r="AW1657" s="18"/>
      <c r="AX1657" s="18"/>
    </row>
    <row r="1658">
      <c r="A1658" s="18" t="str">
        <f>IFERROR(__xludf.DUMMYFUNCTION("""COMPUTED_VALUE"""),"Ягодный микс")</f>
        <v>Ягодный микс</v>
      </c>
      <c r="B1658" s="18" t="str">
        <f>IFERROR(__xludf.DUMMYFUNCTION("""COMPUTED_VALUE"""),"Энергетик малина")</f>
        <v>Энергетик малина</v>
      </c>
      <c r="C1658" s="18" t="str">
        <f>IFERROR(__xludf.DUMMYFUNCTION("""COMPUTED_VALUE"""),"Клубника арбуз")</f>
        <v>Клубника арбуз</v>
      </c>
      <c r="D1658" s="18" t="str">
        <f>IFERROR(__xludf.DUMMYFUNCTION("""COMPUTED_VALUE"""),"Ежевика малина")</f>
        <v>Ежевика малина</v>
      </c>
      <c r="E1658" s="18" t="str">
        <f>IFERROR(__xludf.DUMMYFUNCTION("""COMPUTED_VALUE"""),"Голубая малина виноград")</f>
        <v>Голубая малина виноград</v>
      </c>
      <c r="F1658" s="18" t="str">
        <f>IFERROR(__xludf.DUMMYFUNCTION("""COMPUTED_VALUE"""),"Вишня яблоко")</f>
        <v>Вишня яблоко</v>
      </c>
      <c r="G1658" s="18" t="str">
        <f>IFERROR(__xludf.DUMMYFUNCTION("""COMPUTED_VALUE"""),"Виноград лёд")</f>
        <v>Виноград лёд</v>
      </c>
      <c r="H1658" s="18" t="str">
        <f>IFERROR(__xludf.DUMMYFUNCTION("""COMPUTED_VALUE"""),"Бабл гам")</f>
        <v>Бабл гам</v>
      </c>
      <c r="I1658" s="18" t="str">
        <f>IFERROR(__xludf.DUMMYFUNCTION("""COMPUTED_VALUE"""),"Энергетик лайм")</f>
        <v>Энергетик лайм</v>
      </c>
      <c r="J1658" s="18" t="str">
        <f>IFERROR(__xludf.DUMMYFUNCTION("""COMPUTED_VALUE"""),"Черника смородина айс")</f>
        <v>Черника смородина айс</v>
      </c>
      <c r="K1658" s="18" t="str">
        <f>IFERROR(__xludf.DUMMYFUNCTION("""COMPUTED_VALUE"""),"Мохито клубничный лёд")</f>
        <v>Мохито клубничный лёд</v>
      </c>
      <c r="L1658" s="18" t="str">
        <f>IFERROR(__xludf.DUMMYFUNCTION("""COMPUTED_VALUE"""),"Черная вишня лёд")</f>
        <v>Черная вишня лёд</v>
      </c>
      <c r="M1658" s="18" t="str">
        <f>IFERROR(__xludf.DUMMYFUNCTION("""COMPUTED_VALUE"""),"Ананас кокос лёд")</f>
        <v>Ананас кокос лёд</v>
      </c>
      <c r="N1658" s="18" t="str">
        <f>IFERROR(__xludf.DUMMYFUNCTION("""COMPUTED_VALUE"""),"Киви лёд")</f>
        <v>Киви лёд</v>
      </c>
      <c r="O1658" s="18" t="str">
        <f>IFERROR(__xludf.DUMMYFUNCTION("""COMPUTED_VALUE"""),"Кислая клюква лёд")</f>
        <v>Кислая клюква лёд</v>
      </c>
      <c r="P1658" s="18" t="str">
        <f>IFERROR(__xludf.DUMMYFUNCTION("""COMPUTED_VALUE"""),"Кислый скитлс лёд")</f>
        <v>Кислый скитлс лёд</v>
      </c>
      <c r="Q1658" s="18" t="str">
        <f>IFERROR(__xludf.DUMMYFUNCTION("""COMPUTED_VALUE"""),"Клубника черника лёд")</f>
        <v>Клубника черника лёд</v>
      </c>
      <c r="R1658" s="18" t="str">
        <f>IFERROR(__xludf.DUMMYFUNCTION("""COMPUTED_VALUE"""),"Малина смородина лёд")</f>
        <v>Малина смородина лёд</v>
      </c>
      <c r="S1658" s="18" t="str">
        <f>IFERROR(__xludf.DUMMYFUNCTION("""COMPUTED_VALUE"""),"Манго лёд")</f>
        <v>Манго лёд</v>
      </c>
      <c r="T1658" s="18" t="str">
        <f>IFERROR(__xludf.DUMMYFUNCTION("""COMPUTED_VALUE"""),"Малина вишня лёд")</f>
        <v>Малина вишня лёд</v>
      </c>
      <c r="U1658" s="18"/>
      <c r="V1658" s="18"/>
      <c r="W1658" s="18"/>
      <c r="X1658" s="18"/>
      <c r="Y1658" s="18"/>
      <c r="Z1658" s="18"/>
      <c r="AA1658" s="18"/>
      <c r="AB1658" s="18"/>
      <c r="AC1658" s="18"/>
      <c r="AD1658" s="18"/>
      <c r="AE1658" s="18"/>
      <c r="AF1658" s="18"/>
      <c r="AG1658" s="18"/>
      <c r="AH1658" s="18"/>
      <c r="AI1658" s="18"/>
      <c r="AJ1658" s="18"/>
      <c r="AK1658" s="18"/>
      <c r="AL1658" s="18"/>
      <c r="AM1658" s="18"/>
      <c r="AN1658" s="18"/>
      <c r="AO1658" s="18"/>
      <c r="AP1658" s="18"/>
      <c r="AQ1658" s="18"/>
      <c r="AR1658" s="18"/>
      <c r="AS1658" s="18"/>
      <c r="AT1658" s="18"/>
      <c r="AU1658" s="18"/>
      <c r="AV1658" s="18"/>
      <c r="AW1658" s="18"/>
      <c r="AX1658" s="18"/>
    </row>
    <row r="1659">
      <c r="A1659" s="18" t="str">
        <f>IFERROR(__xludf.DUMMYFUNCTION("""COMPUTED_VALUE"""),"Арбуз Малина ")</f>
        <v>Арбуз Малина </v>
      </c>
      <c r="B1659" s="18" t="str">
        <f>IFERROR(__xludf.DUMMYFUNCTION("""COMPUTED_VALUE"""),"Банан Кокос ")</f>
        <v>Банан Кокос </v>
      </c>
      <c r="C1659" s="18" t="str">
        <f>IFERROR(__xludf.DUMMYFUNCTION("""COMPUTED_VALUE"""),"Барбарисовый Энергетик ")</f>
        <v>Барбарисовый Энергетик </v>
      </c>
      <c r="D1659" s="18" t="str">
        <f>IFERROR(__xludf.DUMMYFUNCTION("""COMPUTED_VALUE"""),"Виноградный Энергетик")</f>
        <v>Виноградный Энергетик</v>
      </c>
      <c r="E1659" s="18" t="str">
        <f>IFERROR(__xludf.DUMMYFUNCTION("""COMPUTED_VALUE"""),"Гранат Клубника ")</f>
        <v>Гранат Клубника </v>
      </c>
      <c r="F1659" s="18" t="str">
        <f>IFERROR(__xludf.DUMMYFUNCTION("""COMPUTED_VALUE"""),"Гранат Смородина ")</f>
        <v>Гранат Смородина </v>
      </c>
      <c r="G1659" s="18" t="str">
        <f>IFERROR(__xludf.DUMMYFUNCTION("""COMPUTED_VALUE"""),"Грейпфрутовый Швепс ")</f>
        <v>Грейпфрутовый Швепс </v>
      </c>
      <c r="H1659" s="18" t="str">
        <f>IFERROR(__xludf.DUMMYFUNCTION("""COMPUTED_VALUE"""),"Земляника Драгонфрут ")</f>
        <v>Земляника Драгонфрут </v>
      </c>
      <c r="I1659" s="18" t="str">
        <f>IFERROR(__xludf.DUMMYFUNCTION("""COMPUTED_VALUE"""),"Киви Личи ")</f>
        <v>Киви Личи </v>
      </c>
      <c r="J1659" s="18" t="str">
        <f>IFERROR(__xludf.DUMMYFUNCTION("""COMPUTED_VALUE"""),"Киви Маракуйя Гуава ")</f>
        <v>Киви Маракуйя Гуава </v>
      </c>
      <c r="K1659" s="18" t="str">
        <f>IFERROR(__xludf.DUMMYFUNCTION("""COMPUTED_VALUE"""),"Клубника Банан ")</f>
        <v>Клубника Банан </v>
      </c>
      <c r="L1659" s="18" t="str">
        <f>IFERROR(__xludf.DUMMYFUNCTION("""COMPUTED_VALUE"""),"Клубника Вишня ")</f>
        <v>Клубника Вишня </v>
      </c>
      <c r="M1659" s="18" t="str">
        <f>IFERROR(__xludf.DUMMYFUNCTION("""COMPUTED_VALUE"""),"Клубника Земляника ")</f>
        <v>Клубника Земляника </v>
      </c>
      <c r="N1659" s="18" t="str">
        <f>IFERROR(__xludf.DUMMYFUNCTION("""COMPUTED_VALUE"""),"Клубничный Мохито ")</f>
        <v>Клубничный Мохито </v>
      </c>
      <c r="O1659" s="18" t="str">
        <f>IFERROR(__xludf.DUMMYFUNCTION("""COMPUTED_VALUE"""),"Манго Грейпфрут ")</f>
        <v>Манго Грейпфрут </v>
      </c>
      <c r="P1659" s="18" t="str">
        <f>IFERROR(__xludf.DUMMYFUNCTION("""COMPUTED_VALUE"""),"Манго Персик Личи ")</f>
        <v>Манго Персик Личи </v>
      </c>
      <c r="Q1659" s="18" t="str">
        <f>IFERROR(__xludf.DUMMYFUNCTION("""COMPUTED_VALUE"""),"Персик Бабл Гам ")</f>
        <v>Персик Бабл Гам </v>
      </c>
      <c r="R1659" s="18" t="str">
        <f>IFERROR(__xludf.DUMMYFUNCTION("""COMPUTED_VALUE"""),"Садовые Ягоды ")</f>
        <v>Садовые Ягоды </v>
      </c>
      <c r="S1659" s="18" t="str">
        <f>IFERROR(__xludf.DUMMYFUNCTION("""COMPUTED_VALUE"""),"Скитлс Лимон Лайм 2")</f>
        <v>Скитлс Лимон Лайм 2</v>
      </c>
      <c r="T1659" s="18" t="str">
        <f>IFERROR(__xludf.DUMMYFUNCTION("""COMPUTED_VALUE"""),"Смородина Мармелад 1")</f>
        <v>Смородина Мармелад 1</v>
      </c>
      <c r="U1659" s="18" t="str">
        <f>IFERROR(__xludf.DUMMYFUNCTION("""COMPUTED_VALUE"""),"Темная Вишня 1")</f>
        <v>Темная Вишня 1</v>
      </c>
      <c r="V1659" s="18" t="str">
        <f>IFERROR(__xludf.DUMMYFUNCTION("""COMPUTED_VALUE"""),"Фруктовые Пластинки 1")</f>
        <v>Фруктовые Пластинки 1</v>
      </c>
      <c r="W1659" s="18" t="str">
        <f>IFERROR(__xludf.DUMMYFUNCTION("""COMPUTED_VALUE"""),"Черника Ежевика 1")</f>
        <v>Черника Ежевика 1</v>
      </c>
      <c r="X1659" s="18" t="str">
        <f>IFERROR(__xludf.DUMMYFUNCTION("""COMPUTED_VALUE"""),"Черника Малина 1")</f>
        <v>Черника Малина 1</v>
      </c>
      <c r="Y1659" s="18" t="str">
        <f>IFERROR(__xludf.DUMMYFUNCTION("""COMPUTED_VALUE"""),"Черника Мята 2")</f>
        <v>Черника Мята 2</v>
      </c>
      <c r="Z1659" s="18" t="str">
        <f>IFERROR(__xludf.DUMMYFUNCTION("""COMPUTED_VALUE"""),"Яблоко Виноград 2")</f>
        <v>Яблоко Виноград 2</v>
      </c>
      <c r="AA1659" s="18" t="str">
        <f>IFERROR(__xludf.DUMMYFUNCTION("""COMPUTED_VALUE"""),"Яблоко Малина 4")</f>
        <v>Яблоко Малина 4</v>
      </c>
      <c r="AB1659" s="18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/>
      <c r="AM1659" s="18"/>
      <c r="AN1659" s="18"/>
      <c r="AO1659" s="18"/>
      <c r="AP1659" s="18"/>
      <c r="AQ1659" s="18"/>
      <c r="AR1659" s="18"/>
      <c r="AS1659" s="18"/>
      <c r="AT1659" s="18"/>
      <c r="AU1659" s="18"/>
      <c r="AV1659" s="18"/>
      <c r="AW1659" s="18"/>
      <c r="AX1659" s="18"/>
    </row>
    <row r="1660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  <c r="AC1660" s="18"/>
      <c r="AD1660" s="18"/>
      <c r="AE1660" s="18"/>
      <c r="AF1660" s="18"/>
      <c r="AG1660" s="18"/>
      <c r="AH1660" s="18"/>
      <c r="AI1660" s="18"/>
      <c r="AJ1660" s="18"/>
      <c r="AK1660" s="18"/>
      <c r="AL1660" s="18"/>
      <c r="AM1660" s="18"/>
      <c r="AN1660" s="18"/>
      <c r="AO1660" s="18"/>
      <c r="AP1660" s="18"/>
      <c r="AQ1660" s="18"/>
      <c r="AR1660" s="18"/>
      <c r="AS1660" s="18"/>
      <c r="AT1660" s="18"/>
      <c r="AU1660" s="18"/>
      <c r="AV1660" s="18"/>
      <c r="AW1660" s="18"/>
      <c r="AX1660" s="18"/>
    </row>
    <row r="1661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/>
      <c r="AM1661" s="18"/>
      <c r="AN1661" s="18"/>
      <c r="AO1661" s="18"/>
      <c r="AP1661" s="18"/>
      <c r="AQ1661" s="18"/>
      <c r="AR1661" s="18"/>
      <c r="AS1661" s="18"/>
      <c r="AT1661" s="18"/>
      <c r="AU1661" s="18"/>
      <c r="AV1661" s="18"/>
      <c r="AW1661" s="18"/>
      <c r="AX1661" s="18"/>
    </row>
    <row r="1662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  <c r="AC1662" s="18"/>
      <c r="AD1662" s="18"/>
      <c r="AE1662" s="18"/>
      <c r="AF1662" s="18"/>
      <c r="AG1662" s="18"/>
      <c r="AH1662" s="18"/>
      <c r="AI1662" s="18"/>
      <c r="AJ1662" s="18"/>
      <c r="AK1662" s="18"/>
      <c r="AL1662" s="18"/>
      <c r="AM1662" s="18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</row>
    <row r="1663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/>
      <c r="AM1663" s="18"/>
      <c r="AN1663" s="18"/>
      <c r="AO1663" s="18"/>
      <c r="AP1663" s="18"/>
      <c r="AQ1663" s="18"/>
      <c r="AR1663" s="18"/>
      <c r="AS1663" s="18"/>
      <c r="AT1663" s="18"/>
      <c r="AU1663" s="18"/>
      <c r="AV1663" s="18"/>
      <c r="AW1663" s="18"/>
      <c r="AX1663" s="18"/>
    </row>
    <row r="1664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  <c r="AC1664" s="18"/>
      <c r="AD1664" s="18"/>
      <c r="AE1664" s="18"/>
      <c r="AF1664" s="18"/>
      <c r="AG1664" s="18"/>
      <c r="AH1664" s="18"/>
      <c r="AI1664" s="18"/>
      <c r="AJ1664" s="18"/>
      <c r="AK1664" s="18"/>
      <c r="AL1664" s="18"/>
      <c r="AM1664" s="18"/>
      <c r="AN1664" s="18"/>
      <c r="AO1664" s="18"/>
      <c r="AP1664" s="18"/>
      <c r="AQ1664" s="18"/>
      <c r="AR1664" s="18"/>
      <c r="AS1664" s="18"/>
      <c r="AT1664" s="18"/>
      <c r="AU1664" s="18"/>
      <c r="AV1664" s="18"/>
      <c r="AW1664" s="18"/>
      <c r="AX1664" s="18"/>
    </row>
    <row r="166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  <c r="AF1665" s="18"/>
      <c r="AG1665" s="18"/>
      <c r="AH1665" s="18"/>
      <c r="AI1665" s="18"/>
      <c r="AJ1665" s="18"/>
      <c r="AK1665" s="18"/>
      <c r="AL1665" s="18"/>
      <c r="AM1665" s="18"/>
      <c r="AN1665" s="18"/>
      <c r="AO1665" s="18"/>
      <c r="AP1665" s="18"/>
      <c r="AQ1665" s="18"/>
      <c r="AR1665" s="18"/>
      <c r="AS1665" s="18"/>
      <c r="AT1665" s="18"/>
      <c r="AU1665" s="18"/>
      <c r="AV1665" s="18"/>
      <c r="AW1665" s="18"/>
      <c r="AX1665" s="18"/>
    </row>
    <row r="1666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8"/>
      <c r="AD1666" s="18"/>
      <c r="AE1666" s="18"/>
      <c r="AF1666" s="18"/>
      <c r="AG1666" s="18"/>
      <c r="AH1666" s="18"/>
      <c r="AI1666" s="18"/>
      <c r="AJ1666" s="18"/>
      <c r="AK1666" s="18"/>
      <c r="AL1666" s="18"/>
      <c r="AM1666" s="18"/>
      <c r="AN1666" s="18"/>
      <c r="AO1666" s="18"/>
      <c r="AP1666" s="18"/>
      <c r="AQ1666" s="18"/>
      <c r="AR1666" s="18"/>
      <c r="AS1666" s="18"/>
      <c r="AT1666" s="18"/>
      <c r="AU1666" s="18"/>
      <c r="AV1666" s="18"/>
      <c r="AW1666" s="18"/>
      <c r="AX1666" s="18"/>
    </row>
    <row r="1667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18"/>
      <c r="AF1667" s="18"/>
      <c r="AG1667" s="18"/>
      <c r="AH1667" s="18"/>
      <c r="AI1667" s="18"/>
      <c r="AJ1667" s="18"/>
      <c r="AK1667" s="18"/>
      <c r="AL1667" s="18"/>
      <c r="AM1667" s="18"/>
      <c r="AN1667" s="18"/>
      <c r="AO1667" s="18"/>
      <c r="AP1667" s="18"/>
      <c r="AQ1667" s="18"/>
      <c r="AR1667" s="18"/>
      <c r="AS1667" s="18"/>
      <c r="AT1667" s="18"/>
      <c r="AU1667" s="18"/>
      <c r="AV1667" s="18"/>
      <c r="AW1667" s="18"/>
      <c r="AX1667" s="18"/>
    </row>
    <row r="1668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8"/>
      <c r="AD1668" s="18"/>
      <c r="AE1668" s="18"/>
      <c r="AF1668" s="18"/>
      <c r="AG1668" s="18"/>
      <c r="AH1668" s="18"/>
      <c r="AI1668" s="18"/>
      <c r="AJ1668" s="18"/>
      <c r="AK1668" s="18"/>
      <c r="AL1668" s="18"/>
      <c r="AM1668" s="18"/>
      <c r="AN1668" s="18"/>
      <c r="AO1668" s="18"/>
      <c r="AP1668" s="18"/>
      <c r="AQ1668" s="18"/>
      <c r="AR1668" s="18"/>
      <c r="AS1668" s="18"/>
      <c r="AT1668" s="18"/>
      <c r="AU1668" s="18"/>
      <c r="AV1668" s="18"/>
      <c r="AW1668" s="18"/>
      <c r="AX1668" s="18"/>
    </row>
    <row r="1669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  <c r="AC1669" s="18"/>
      <c r="AD1669" s="18"/>
      <c r="AE1669" s="18"/>
      <c r="AF1669" s="18"/>
      <c r="AG1669" s="18"/>
      <c r="AH1669" s="18"/>
      <c r="AI1669" s="18"/>
      <c r="AJ1669" s="18"/>
      <c r="AK1669" s="18"/>
      <c r="AL1669" s="18"/>
      <c r="AM1669" s="18"/>
      <c r="AN1669" s="18"/>
      <c r="AO1669" s="18"/>
      <c r="AP1669" s="18"/>
      <c r="AQ1669" s="18"/>
      <c r="AR1669" s="18"/>
      <c r="AS1669" s="18"/>
      <c r="AT1669" s="18"/>
      <c r="AU1669" s="18"/>
      <c r="AV1669" s="18"/>
      <c r="AW1669" s="18"/>
      <c r="AX1669" s="18"/>
    </row>
    <row r="1670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18"/>
      <c r="AF1670" s="18"/>
      <c r="AG1670" s="18"/>
      <c r="AH1670" s="18"/>
      <c r="AI1670" s="18"/>
      <c r="AJ1670" s="18"/>
      <c r="AK1670" s="18"/>
      <c r="AL1670" s="18"/>
      <c r="AM1670" s="18"/>
      <c r="AN1670" s="18"/>
      <c r="AO1670" s="18"/>
      <c r="AP1670" s="18"/>
      <c r="AQ1670" s="18"/>
      <c r="AR1670" s="18"/>
      <c r="AS1670" s="18"/>
      <c r="AT1670" s="18"/>
      <c r="AU1670" s="18"/>
      <c r="AV1670" s="18"/>
      <c r="AW1670" s="18"/>
      <c r="AX1670" s="18"/>
    </row>
    <row r="1671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18"/>
      <c r="AF1671" s="18"/>
      <c r="AG1671" s="18"/>
      <c r="AH1671" s="18"/>
      <c r="AI1671" s="18"/>
      <c r="AJ1671" s="18"/>
      <c r="AK1671" s="18"/>
      <c r="AL1671" s="18"/>
      <c r="AM1671" s="18"/>
      <c r="AN1671" s="18"/>
      <c r="AO1671" s="18"/>
      <c r="AP1671" s="18"/>
      <c r="AQ1671" s="18"/>
      <c r="AR1671" s="18"/>
      <c r="AS1671" s="18"/>
      <c r="AT1671" s="18"/>
      <c r="AU1671" s="18"/>
      <c r="AV1671" s="18"/>
      <c r="AW1671" s="18"/>
      <c r="AX1671" s="18"/>
    </row>
    <row r="1672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  <c r="AB1672" s="18"/>
      <c r="AC1672" s="18"/>
      <c r="AD1672" s="18"/>
      <c r="AE1672" s="18"/>
      <c r="AF1672" s="18"/>
      <c r="AG1672" s="18"/>
      <c r="AH1672" s="18"/>
      <c r="AI1672" s="18"/>
      <c r="AJ1672" s="18"/>
      <c r="AK1672" s="18"/>
      <c r="AL1672" s="18"/>
      <c r="AM1672" s="18"/>
      <c r="AN1672" s="18"/>
      <c r="AO1672" s="18"/>
      <c r="AP1672" s="18"/>
      <c r="AQ1672" s="18"/>
      <c r="AR1672" s="18"/>
      <c r="AS1672" s="18"/>
      <c r="AT1672" s="18"/>
      <c r="AU1672" s="18"/>
      <c r="AV1672" s="18"/>
      <c r="AW1672" s="18"/>
      <c r="AX1672" s="18"/>
    </row>
    <row r="1673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  <c r="AB1673" s="18"/>
      <c r="AC1673" s="18"/>
      <c r="AD1673" s="18"/>
      <c r="AE1673" s="18"/>
      <c r="AF1673" s="18"/>
      <c r="AG1673" s="18"/>
      <c r="AH1673" s="18"/>
      <c r="AI1673" s="18"/>
      <c r="AJ1673" s="18"/>
      <c r="AK1673" s="18"/>
      <c r="AL1673" s="18"/>
      <c r="AM1673" s="18"/>
      <c r="AN1673" s="18"/>
      <c r="AO1673" s="18"/>
      <c r="AP1673" s="18"/>
      <c r="AQ1673" s="18"/>
      <c r="AR1673" s="18"/>
      <c r="AS1673" s="18"/>
      <c r="AT1673" s="18"/>
      <c r="AU1673" s="18"/>
      <c r="AV1673" s="18"/>
      <c r="AW1673" s="18"/>
      <c r="AX1673" s="18"/>
    </row>
    <row r="1674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  <c r="AE1674" s="18"/>
      <c r="AF1674" s="18"/>
      <c r="AG1674" s="18"/>
      <c r="AH1674" s="18"/>
      <c r="AI1674" s="18"/>
      <c r="AJ1674" s="18"/>
      <c r="AK1674" s="18"/>
      <c r="AL1674" s="18"/>
      <c r="AM1674" s="18"/>
      <c r="AN1674" s="18"/>
      <c r="AO1674" s="18"/>
      <c r="AP1674" s="18"/>
      <c r="AQ1674" s="18"/>
      <c r="AR1674" s="18"/>
      <c r="AS1674" s="18"/>
      <c r="AT1674" s="18"/>
      <c r="AU1674" s="18"/>
      <c r="AV1674" s="18"/>
      <c r="AW1674" s="18"/>
      <c r="AX1674" s="18"/>
    </row>
    <row r="167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  <c r="AC1675" s="18"/>
      <c r="AD1675" s="18"/>
      <c r="AE1675" s="18"/>
      <c r="AF1675" s="18"/>
      <c r="AG1675" s="18"/>
      <c r="AH1675" s="18"/>
      <c r="AI1675" s="18"/>
      <c r="AJ1675" s="18"/>
      <c r="AK1675" s="18"/>
      <c r="AL1675" s="18"/>
      <c r="AM1675" s="18"/>
      <c r="AN1675" s="18"/>
      <c r="AO1675" s="18"/>
      <c r="AP1675" s="18"/>
      <c r="AQ1675" s="18"/>
      <c r="AR1675" s="18"/>
      <c r="AS1675" s="18"/>
      <c r="AT1675" s="18"/>
      <c r="AU1675" s="18"/>
      <c r="AV1675" s="18"/>
      <c r="AW1675" s="18"/>
      <c r="AX1675" s="18"/>
    </row>
    <row r="1676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  <c r="AC1676" s="18"/>
      <c r="AD1676" s="18"/>
      <c r="AE1676" s="18"/>
      <c r="AF1676" s="18"/>
      <c r="AG1676" s="18"/>
      <c r="AH1676" s="18"/>
      <c r="AI1676" s="18"/>
      <c r="AJ1676" s="18"/>
      <c r="AK1676" s="18"/>
      <c r="AL1676" s="18"/>
      <c r="AM1676" s="18"/>
      <c r="AN1676" s="18"/>
      <c r="AO1676" s="18"/>
      <c r="AP1676" s="18"/>
      <c r="AQ1676" s="18"/>
      <c r="AR1676" s="18"/>
      <c r="AS1676" s="18"/>
      <c r="AT1676" s="18"/>
      <c r="AU1676" s="18"/>
      <c r="AV1676" s="18"/>
      <c r="AW1676" s="18"/>
      <c r="AX1676" s="18"/>
    </row>
    <row r="1677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18"/>
      <c r="AC1677" s="18"/>
      <c r="AD1677" s="18"/>
      <c r="AE1677" s="18"/>
      <c r="AF1677" s="18"/>
      <c r="AG1677" s="18"/>
      <c r="AH1677" s="18"/>
      <c r="AI1677" s="18"/>
      <c r="AJ1677" s="18"/>
      <c r="AK1677" s="18"/>
      <c r="AL1677" s="18"/>
      <c r="AM1677" s="18"/>
      <c r="AN1677" s="18"/>
      <c r="AO1677" s="18"/>
      <c r="AP1677" s="18"/>
      <c r="AQ1677" s="18"/>
      <c r="AR1677" s="18"/>
      <c r="AS1677" s="18"/>
      <c r="AT1677" s="18"/>
      <c r="AU1677" s="18"/>
      <c r="AV1677" s="18"/>
      <c r="AW1677" s="18"/>
      <c r="AX1677" s="18"/>
    </row>
    <row r="1678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  <c r="AC1678" s="18"/>
      <c r="AD1678" s="18"/>
      <c r="AE1678" s="18"/>
      <c r="AF1678" s="18"/>
      <c r="AG1678" s="18"/>
      <c r="AH1678" s="18"/>
      <c r="AI1678" s="18"/>
      <c r="AJ1678" s="18"/>
      <c r="AK1678" s="18"/>
      <c r="AL1678" s="18"/>
      <c r="AM1678" s="18"/>
      <c r="AN1678" s="18"/>
      <c r="AO1678" s="18"/>
      <c r="AP1678" s="18"/>
      <c r="AQ1678" s="18"/>
      <c r="AR1678" s="18"/>
      <c r="AS1678" s="18"/>
      <c r="AT1678" s="18"/>
      <c r="AU1678" s="18"/>
      <c r="AV1678" s="18"/>
      <c r="AW1678" s="18"/>
      <c r="AX1678" s="18"/>
    </row>
    <row r="1679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18"/>
      <c r="AF1679" s="18"/>
      <c r="AG1679" s="18"/>
      <c r="AH1679" s="18"/>
      <c r="AI1679" s="18"/>
      <c r="AJ1679" s="18"/>
      <c r="AK1679" s="18"/>
      <c r="AL1679" s="18"/>
      <c r="AM1679" s="18"/>
      <c r="AN1679" s="18"/>
      <c r="AO1679" s="18"/>
      <c r="AP1679" s="18"/>
      <c r="AQ1679" s="18"/>
      <c r="AR1679" s="18"/>
      <c r="AS1679" s="18"/>
      <c r="AT1679" s="18"/>
      <c r="AU1679" s="18"/>
      <c r="AV1679" s="18"/>
      <c r="AW1679" s="18"/>
      <c r="AX1679" s="18"/>
    </row>
    <row r="1680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</row>
    <row r="1681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18"/>
      <c r="AF1681" s="18"/>
      <c r="AG1681" s="18"/>
      <c r="AH1681" s="18"/>
      <c r="AI1681" s="18"/>
      <c r="AJ1681" s="18"/>
      <c r="AK1681" s="18"/>
      <c r="AL1681" s="18"/>
      <c r="AM1681" s="18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</row>
    <row r="1682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18"/>
      <c r="AF1682" s="18"/>
      <c r="AG1682" s="18"/>
      <c r="AH1682" s="18"/>
      <c r="AI1682" s="18"/>
      <c r="AJ1682" s="18"/>
      <c r="AK1682" s="18"/>
      <c r="AL1682" s="18"/>
      <c r="AM1682" s="18"/>
      <c r="AN1682" s="18"/>
      <c r="AO1682" s="18"/>
      <c r="AP1682" s="18"/>
      <c r="AQ1682" s="18"/>
      <c r="AR1682" s="18"/>
      <c r="AS1682" s="18"/>
      <c r="AT1682" s="18"/>
      <c r="AU1682" s="18"/>
      <c r="AV1682" s="18"/>
      <c r="AW1682" s="18"/>
      <c r="AX1682" s="18"/>
    </row>
    <row r="1683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18"/>
      <c r="AF1683" s="18"/>
      <c r="AG1683" s="18"/>
      <c r="AH1683" s="18"/>
      <c r="AI1683" s="18"/>
      <c r="AJ1683" s="18"/>
      <c r="AK1683" s="18"/>
      <c r="AL1683" s="18"/>
      <c r="AM1683" s="18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</row>
    <row r="1684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18"/>
      <c r="AF1684" s="18"/>
      <c r="AG1684" s="18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</row>
    <row r="168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/>
      <c r="AM1685" s="18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</row>
    <row r="1686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</row>
    <row r="1687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18"/>
      <c r="AF1687" s="18"/>
      <c r="AG1687" s="18"/>
      <c r="AH1687" s="18"/>
      <c r="AI1687" s="18"/>
      <c r="AJ1687" s="18"/>
      <c r="AK1687" s="18"/>
      <c r="AL1687" s="18"/>
      <c r="AM1687" s="18"/>
      <c r="AN1687" s="18"/>
      <c r="AO1687" s="18"/>
      <c r="AP1687" s="18"/>
      <c r="AQ1687" s="18"/>
      <c r="AR1687" s="18"/>
      <c r="AS1687" s="18"/>
      <c r="AT1687" s="18"/>
      <c r="AU1687" s="18"/>
      <c r="AV1687" s="18"/>
      <c r="AW1687" s="18"/>
      <c r="AX1687" s="18"/>
    </row>
    <row r="1688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18"/>
      <c r="AF1688" s="18"/>
      <c r="AG1688" s="18"/>
      <c r="AH1688" s="18"/>
      <c r="AI1688" s="18"/>
      <c r="AJ1688" s="18"/>
      <c r="AK1688" s="18"/>
      <c r="AL1688" s="18"/>
      <c r="AM1688" s="18"/>
      <c r="AN1688" s="18"/>
      <c r="AO1688" s="18"/>
      <c r="AP1688" s="18"/>
      <c r="AQ1688" s="18"/>
      <c r="AR1688" s="18"/>
      <c r="AS1688" s="18"/>
      <c r="AT1688" s="18"/>
      <c r="AU1688" s="18"/>
      <c r="AV1688" s="18"/>
      <c r="AW1688" s="18"/>
      <c r="AX1688" s="18"/>
    </row>
    <row r="1689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18"/>
      <c r="AF1689" s="18"/>
      <c r="AG1689" s="18"/>
      <c r="AH1689" s="18"/>
      <c r="AI1689" s="18"/>
      <c r="AJ1689" s="18"/>
      <c r="AK1689" s="18"/>
      <c r="AL1689" s="18"/>
      <c r="AM1689" s="18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</row>
    <row r="1690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/>
      <c r="AM1690" s="18"/>
      <c r="AN1690" s="18"/>
      <c r="AO1690" s="18"/>
      <c r="AP1690" s="18"/>
      <c r="AQ1690" s="18"/>
      <c r="AR1690" s="18"/>
      <c r="AS1690" s="18"/>
      <c r="AT1690" s="18"/>
      <c r="AU1690" s="18"/>
      <c r="AV1690" s="18"/>
      <c r="AW1690" s="18"/>
      <c r="AX1690" s="18"/>
    </row>
    <row r="1691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18"/>
      <c r="AF1691" s="18"/>
      <c r="AG1691" s="18"/>
      <c r="AH1691" s="18"/>
      <c r="AI1691" s="18"/>
      <c r="AJ1691" s="18"/>
      <c r="AK1691" s="18"/>
      <c r="AL1691" s="18"/>
      <c r="AM1691" s="18"/>
      <c r="AN1691" s="18"/>
      <c r="AO1691" s="18"/>
      <c r="AP1691" s="18"/>
      <c r="AQ1691" s="18"/>
      <c r="AR1691" s="18"/>
      <c r="AS1691" s="18"/>
      <c r="AT1691" s="18"/>
      <c r="AU1691" s="18"/>
      <c r="AV1691" s="18"/>
      <c r="AW1691" s="18"/>
      <c r="AX1691" s="18"/>
    </row>
    <row r="1692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</row>
    <row r="1693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18"/>
      <c r="AF1693" s="18"/>
      <c r="AG1693" s="18"/>
      <c r="AH1693" s="18"/>
      <c r="AI1693" s="18"/>
      <c r="AJ1693" s="18"/>
      <c r="AK1693" s="18"/>
      <c r="AL1693" s="18"/>
      <c r="AM1693" s="18"/>
      <c r="AN1693" s="18"/>
      <c r="AO1693" s="18"/>
      <c r="AP1693" s="18"/>
      <c r="AQ1693" s="18"/>
      <c r="AR1693" s="18"/>
      <c r="AS1693" s="18"/>
      <c r="AT1693" s="18"/>
      <c r="AU1693" s="18"/>
      <c r="AV1693" s="18"/>
      <c r="AW1693" s="18"/>
      <c r="AX1693" s="18"/>
    </row>
    <row r="1694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  <c r="AG1694" s="18"/>
      <c r="AH1694" s="18"/>
      <c r="AI1694" s="18"/>
      <c r="AJ1694" s="18"/>
      <c r="AK1694" s="18"/>
      <c r="AL1694" s="18"/>
      <c r="AM1694" s="18"/>
      <c r="AN1694" s="18"/>
      <c r="AO1694" s="18"/>
      <c r="AP1694" s="18"/>
      <c r="AQ1694" s="18"/>
      <c r="AR1694" s="18"/>
      <c r="AS1694" s="18"/>
      <c r="AT1694" s="18"/>
      <c r="AU1694" s="18"/>
      <c r="AV1694" s="18"/>
      <c r="AW1694" s="18"/>
      <c r="AX1694" s="18"/>
    </row>
    <row r="169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  <c r="AF1695" s="18"/>
      <c r="AG1695" s="18"/>
      <c r="AH1695" s="18"/>
      <c r="AI1695" s="18"/>
      <c r="AJ1695" s="18"/>
      <c r="AK1695" s="18"/>
      <c r="AL1695" s="18"/>
      <c r="AM1695" s="18"/>
      <c r="AN1695" s="18"/>
      <c r="AO1695" s="18"/>
      <c r="AP1695" s="18"/>
      <c r="AQ1695" s="18"/>
      <c r="AR1695" s="18"/>
      <c r="AS1695" s="18"/>
      <c r="AT1695" s="18"/>
      <c r="AU1695" s="18"/>
      <c r="AV1695" s="18"/>
      <c r="AW1695" s="18"/>
      <c r="AX1695" s="18"/>
    </row>
    <row r="1696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</row>
    <row r="1697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18"/>
      <c r="AF1697" s="18"/>
      <c r="AG1697" s="18"/>
      <c r="AH1697" s="18"/>
      <c r="AI1697" s="18"/>
      <c r="AJ1697" s="18"/>
      <c r="AK1697" s="18"/>
      <c r="AL1697" s="18"/>
      <c r="AM1697" s="18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</row>
    <row r="1698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</row>
    <row r="1699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18"/>
      <c r="AF1699" s="18"/>
      <c r="AG1699" s="18"/>
      <c r="AH1699" s="18"/>
      <c r="AI1699" s="18"/>
      <c r="AJ1699" s="18"/>
      <c r="AK1699" s="18"/>
      <c r="AL1699" s="18"/>
      <c r="AM1699" s="18"/>
      <c r="AN1699" s="18"/>
      <c r="AO1699" s="18"/>
      <c r="AP1699" s="18"/>
      <c r="AQ1699" s="18"/>
      <c r="AR1699" s="18"/>
      <c r="AS1699" s="18"/>
      <c r="AT1699" s="18"/>
      <c r="AU1699" s="18"/>
      <c r="AV1699" s="18"/>
      <c r="AW1699" s="18"/>
      <c r="AX1699" s="18"/>
    </row>
    <row r="1700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18"/>
      <c r="AG1700" s="18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</row>
    <row r="1701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18"/>
      <c r="AF1701" s="18"/>
      <c r="AG1701" s="18"/>
      <c r="AH1701" s="18"/>
      <c r="AI1701" s="18"/>
      <c r="AJ1701" s="18"/>
      <c r="AK1701" s="18"/>
      <c r="AL1701" s="18"/>
      <c r="AM1701" s="18"/>
      <c r="AN1701" s="18"/>
      <c r="AO1701" s="18"/>
      <c r="AP1701" s="18"/>
      <c r="AQ1701" s="18"/>
      <c r="AR1701" s="18"/>
      <c r="AS1701" s="18"/>
      <c r="AT1701" s="18"/>
      <c r="AU1701" s="18"/>
      <c r="AV1701" s="18"/>
      <c r="AW1701" s="18"/>
      <c r="AX1701" s="18"/>
    </row>
    <row r="1702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</row>
    <row r="1703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/>
      <c r="AM1703" s="18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</row>
    <row r="1704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18"/>
      <c r="AG1704" s="18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</row>
    <row r="170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  <c r="AF1705" s="18"/>
      <c r="AG1705" s="18"/>
      <c r="AH1705" s="18"/>
      <c r="AI1705" s="18"/>
      <c r="AJ1705" s="18"/>
      <c r="AK1705" s="18"/>
      <c r="AL1705" s="18"/>
      <c r="AM1705" s="18"/>
      <c r="AN1705" s="18"/>
      <c r="AO1705" s="18"/>
      <c r="AP1705" s="18"/>
      <c r="AQ1705" s="18"/>
      <c r="AR1705" s="18"/>
      <c r="AS1705" s="18"/>
      <c r="AT1705" s="18"/>
      <c r="AU1705" s="18"/>
      <c r="AV1705" s="18"/>
      <c r="AW1705" s="18"/>
      <c r="AX1705" s="18"/>
    </row>
    <row r="1706">
      <c r="A1706" s="18" t="str">
        <f>IFERROR(__xludf.DUMMYFUNCTION("""COMPUTED_VALUE"""),"Арбуз Малина ")</f>
        <v>Арбуз Малина </v>
      </c>
      <c r="B1706" s="18" t="str">
        <f>IFERROR(__xludf.DUMMYFUNCTION("""COMPUTED_VALUE"""),"Банан Кокос ")</f>
        <v>Банан Кокос </v>
      </c>
      <c r="C1706" s="18" t="str">
        <f>IFERROR(__xludf.DUMMYFUNCTION("""COMPUTED_VALUE"""),"Барбарисовый Энергетик ")</f>
        <v>Барбарисовый Энергетик </v>
      </c>
      <c r="D1706" s="18" t="str">
        <f>IFERROR(__xludf.DUMMYFUNCTION("""COMPUTED_VALUE"""),"Виноградный Энергетик")</f>
        <v>Виноградный Энергетик</v>
      </c>
      <c r="E1706" s="18" t="str">
        <f>IFERROR(__xludf.DUMMYFUNCTION("""COMPUTED_VALUE"""),"Гранат Клубника ")</f>
        <v>Гранат Клубника </v>
      </c>
      <c r="F1706" s="18" t="str">
        <f>IFERROR(__xludf.DUMMYFUNCTION("""COMPUTED_VALUE"""),"Гранат Смородина ")</f>
        <v>Гранат Смородина </v>
      </c>
      <c r="G1706" s="18" t="str">
        <f>IFERROR(__xludf.DUMMYFUNCTION("""COMPUTED_VALUE"""),"Грейпфрутовый Швепс ")</f>
        <v>Грейпфрутовый Швепс </v>
      </c>
      <c r="H1706" s="18" t="str">
        <f>IFERROR(__xludf.DUMMYFUNCTION("""COMPUTED_VALUE"""),"Земляника Драгонфрут ")</f>
        <v>Земляника Драгонфрут </v>
      </c>
      <c r="I1706" s="18" t="str">
        <f>IFERROR(__xludf.DUMMYFUNCTION("""COMPUTED_VALUE"""),"Киви Личи ")</f>
        <v>Киви Личи </v>
      </c>
      <c r="J1706" s="18" t="str">
        <f>IFERROR(__xludf.DUMMYFUNCTION("""COMPUTED_VALUE"""),"Киви Маракуйя Гуава ")</f>
        <v>Киви Маракуйя Гуава </v>
      </c>
      <c r="K1706" s="18" t="str">
        <f>IFERROR(__xludf.DUMMYFUNCTION("""COMPUTED_VALUE"""),"Клубника Банан ")</f>
        <v>Клубника Банан </v>
      </c>
      <c r="L1706" s="18" t="str">
        <f>IFERROR(__xludf.DUMMYFUNCTION("""COMPUTED_VALUE"""),"Клубника Вишня ")</f>
        <v>Клубника Вишня </v>
      </c>
      <c r="M1706" s="18" t="str">
        <f>IFERROR(__xludf.DUMMYFUNCTION("""COMPUTED_VALUE"""),"Клубника Земляника ")</f>
        <v>Клубника Земляника </v>
      </c>
      <c r="N1706" s="18" t="str">
        <f>IFERROR(__xludf.DUMMYFUNCTION("""COMPUTED_VALUE"""),"Клубничный Мохито ")</f>
        <v>Клубничный Мохито </v>
      </c>
      <c r="O1706" s="18" t="str">
        <f>IFERROR(__xludf.DUMMYFUNCTION("""COMPUTED_VALUE"""),"Манго Грейпфрут ")</f>
        <v>Манго Грейпфрут </v>
      </c>
      <c r="P1706" s="18" t="str">
        <f>IFERROR(__xludf.DUMMYFUNCTION("""COMPUTED_VALUE"""),"Манго Персик Личи ")</f>
        <v>Манго Персик Личи </v>
      </c>
      <c r="Q1706" s="18" t="str">
        <f>IFERROR(__xludf.DUMMYFUNCTION("""COMPUTED_VALUE"""),"Персик Бабл Гам ")</f>
        <v>Персик Бабл Гам </v>
      </c>
      <c r="R1706" s="18" t="str">
        <f>IFERROR(__xludf.DUMMYFUNCTION("""COMPUTED_VALUE"""),"Садовые Ягоды ")</f>
        <v>Садовые Ягоды </v>
      </c>
      <c r="S1706" s="18" t="str">
        <f>IFERROR(__xludf.DUMMYFUNCTION("""COMPUTED_VALUE"""),"Скитлс Лимон Лайм 2")</f>
        <v>Скитлс Лимон Лайм 2</v>
      </c>
      <c r="T1706" s="18" t="str">
        <f>IFERROR(__xludf.DUMMYFUNCTION("""COMPUTED_VALUE"""),"Смородина Мармелад 1")</f>
        <v>Смородина Мармелад 1</v>
      </c>
      <c r="U1706" s="18" t="str">
        <f>IFERROR(__xludf.DUMMYFUNCTION("""COMPUTED_VALUE"""),"Темная Вишня 1")</f>
        <v>Темная Вишня 1</v>
      </c>
      <c r="V1706" s="18" t="str">
        <f>IFERROR(__xludf.DUMMYFUNCTION("""COMPUTED_VALUE"""),"Фруктовые Пластинки 1")</f>
        <v>Фруктовые Пластинки 1</v>
      </c>
      <c r="W1706" s="18" t="str">
        <f>IFERROR(__xludf.DUMMYFUNCTION("""COMPUTED_VALUE"""),"Черника Ежевика 1")</f>
        <v>Черника Ежевика 1</v>
      </c>
      <c r="X1706" s="18" t="str">
        <f>IFERROR(__xludf.DUMMYFUNCTION("""COMPUTED_VALUE"""),"Черника Малина 1")</f>
        <v>Черника Малина 1</v>
      </c>
      <c r="Y1706" s="18" t="str">
        <f>IFERROR(__xludf.DUMMYFUNCTION("""COMPUTED_VALUE"""),"Черника Мята 2")</f>
        <v>Черника Мята 2</v>
      </c>
      <c r="Z1706" s="18" t="str">
        <f>IFERROR(__xludf.DUMMYFUNCTION("""COMPUTED_VALUE"""),"Яблоко Виноград 2")</f>
        <v>Яблоко Виноград 2</v>
      </c>
      <c r="AA1706" s="18" t="str">
        <f>IFERROR(__xludf.DUMMYFUNCTION("""COMPUTED_VALUE"""),"Яблоко Малина 4")</f>
        <v>Яблоко Малина 4</v>
      </c>
      <c r="AB1706" s="18"/>
      <c r="AC1706" s="18"/>
      <c r="AD1706" s="18"/>
      <c r="AE1706" s="18"/>
      <c r="AF1706" s="18"/>
      <c r="AG1706" s="18"/>
      <c r="AH1706" s="18"/>
      <c r="AI1706" s="18"/>
      <c r="AJ1706" s="18"/>
      <c r="AK1706" s="18"/>
      <c r="AL1706" s="18"/>
      <c r="AM1706" s="18"/>
      <c r="AN1706" s="18"/>
      <c r="AO1706" s="18"/>
      <c r="AP1706" s="18"/>
      <c r="AQ1706" s="18"/>
      <c r="AR1706" s="18"/>
      <c r="AS1706" s="18"/>
      <c r="AT1706" s="18"/>
      <c r="AU1706" s="18"/>
      <c r="AV1706" s="18"/>
      <c r="AW1706" s="18"/>
      <c r="AX1706" s="18"/>
    </row>
    <row r="1707">
      <c r="A1707" s="18" t="str">
        <f>IFERROR(__xludf.DUMMYFUNCTION("""COMPUTED_VALUE"""),"Арбуз Малина ")</f>
        <v>Арбуз Малина </v>
      </c>
      <c r="B1707" s="18" t="str">
        <f>IFERROR(__xludf.DUMMYFUNCTION("""COMPUTED_VALUE"""),"Банан Кокос ")</f>
        <v>Банан Кокос </v>
      </c>
      <c r="C1707" s="18" t="str">
        <f>IFERROR(__xludf.DUMMYFUNCTION("""COMPUTED_VALUE"""),"Барбарисовый Энергетик ")</f>
        <v>Барбарисовый Энергетик </v>
      </c>
      <c r="D1707" s="18" t="str">
        <f>IFERROR(__xludf.DUMMYFUNCTION("""COMPUTED_VALUE"""),"Виноградный Энергетик")</f>
        <v>Виноградный Энергетик</v>
      </c>
      <c r="E1707" s="18" t="str">
        <f>IFERROR(__xludf.DUMMYFUNCTION("""COMPUTED_VALUE"""),"Гранат Клубника ")</f>
        <v>Гранат Клубника </v>
      </c>
      <c r="F1707" s="18" t="str">
        <f>IFERROR(__xludf.DUMMYFUNCTION("""COMPUTED_VALUE"""),"Гранат Смородина ")</f>
        <v>Гранат Смородина </v>
      </c>
      <c r="G1707" s="18" t="str">
        <f>IFERROR(__xludf.DUMMYFUNCTION("""COMPUTED_VALUE"""),"Грейпфрутовый Швепс ")</f>
        <v>Грейпфрутовый Швепс </v>
      </c>
      <c r="H1707" s="18" t="str">
        <f>IFERROR(__xludf.DUMMYFUNCTION("""COMPUTED_VALUE"""),"Земляника Драгонфрут ")</f>
        <v>Земляника Драгонфрут </v>
      </c>
      <c r="I1707" s="18" t="str">
        <f>IFERROR(__xludf.DUMMYFUNCTION("""COMPUTED_VALUE"""),"Киви Личи ")</f>
        <v>Киви Личи </v>
      </c>
      <c r="J1707" s="18" t="str">
        <f>IFERROR(__xludf.DUMMYFUNCTION("""COMPUTED_VALUE"""),"Киви Маракуйя Гуава ")</f>
        <v>Киви Маракуйя Гуава </v>
      </c>
      <c r="K1707" s="18" t="str">
        <f>IFERROR(__xludf.DUMMYFUNCTION("""COMPUTED_VALUE"""),"Клубника Банан ")</f>
        <v>Клубника Банан </v>
      </c>
      <c r="L1707" s="18" t="str">
        <f>IFERROR(__xludf.DUMMYFUNCTION("""COMPUTED_VALUE"""),"Клубника Вишня ")</f>
        <v>Клубника Вишня </v>
      </c>
      <c r="M1707" s="18" t="str">
        <f>IFERROR(__xludf.DUMMYFUNCTION("""COMPUTED_VALUE"""),"Клубника Земляника ")</f>
        <v>Клубника Земляника </v>
      </c>
      <c r="N1707" s="18" t="str">
        <f>IFERROR(__xludf.DUMMYFUNCTION("""COMPUTED_VALUE"""),"Клубничный Мохито ")</f>
        <v>Клубничный Мохито </v>
      </c>
      <c r="O1707" s="18" t="str">
        <f>IFERROR(__xludf.DUMMYFUNCTION("""COMPUTED_VALUE"""),"Манго Грейпфрут ")</f>
        <v>Манго Грейпфрут </v>
      </c>
      <c r="P1707" s="18" t="str">
        <f>IFERROR(__xludf.DUMMYFUNCTION("""COMPUTED_VALUE"""),"Манго Персик Личи ")</f>
        <v>Манго Персик Личи </v>
      </c>
      <c r="Q1707" s="18" t="str">
        <f>IFERROR(__xludf.DUMMYFUNCTION("""COMPUTED_VALUE"""),"Персик Бабл Гам ")</f>
        <v>Персик Бабл Гам </v>
      </c>
      <c r="R1707" s="18" t="str">
        <f>IFERROR(__xludf.DUMMYFUNCTION("""COMPUTED_VALUE"""),"Садовые Ягоды ")</f>
        <v>Садовые Ягоды </v>
      </c>
      <c r="S1707" s="18" t="str">
        <f>IFERROR(__xludf.DUMMYFUNCTION("""COMPUTED_VALUE"""),"Скитлс Лимон Лайм 2")</f>
        <v>Скитлс Лимон Лайм 2</v>
      </c>
      <c r="T1707" s="18" t="str">
        <f>IFERROR(__xludf.DUMMYFUNCTION("""COMPUTED_VALUE"""),"Смородина Мармелад 1")</f>
        <v>Смородина Мармелад 1</v>
      </c>
      <c r="U1707" s="18" t="str">
        <f>IFERROR(__xludf.DUMMYFUNCTION("""COMPUTED_VALUE"""),"Темная Вишня 1")</f>
        <v>Темная Вишня 1</v>
      </c>
      <c r="V1707" s="18" t="str">
        <f>IFERROR(__xludf.DUMMYFUNCTION("""COMPUTED_VALUE"""),"Фруктовые Пластинки 1")</f>
        <v>Фруктовые Пластинки 1</v>
      </c>
      <c r="W1707" s="18" t="str">
        <f>IFERROR(__xludf.DUMMYFUNCTION("""COMPUTED_VALUE"""),"Черника Ежевика 1")</f>
        <v>Черника Ежевика 1</v>
      </c>
      <c r="X1707" s="18" t="str">
        <f>IFERROR(__xludf.DUMMYFUNCTION("""COMPUTED_VALUE"""),"Черника Малина 1")</f>
        <v>Черника Малина 1</v>
      </c>
      <c r="Y1707" s="18" t="str">
        <f>IFERROR(__xludf.DUMMYFUNCTION("""COMPUTED_VALUE"""),"Черника Мята 2")</f>
        <v>Черника Мята 2</v>
      </c>
      <c r="Z1707" s="18" t="str">
        <f>IFERROR(__xludf.DUMMYFUNCTION("""COMPUTED_VALUE"""),"Яблоко Виноград 2")</f>
        <v>Яблоко Виноград 2</v>
      </c>
      <c r="AA1707" s="18" t="str">
        <f>IFERROR(__xludf.DUMMYFUNCTION("""COMPUTED_VALUE"""),"Яблоко Малина 4")</f>
        <v>Яблоко Малина 4</v>
      </c>
      <c r="AB1707" s="18"/>
      <c r="AC1707" s="18"/>
      <c r="AD1707" s="18"/>
      <c r="AE1707" s="18"/>
      <c r="AF1707" s="18"/>
      <c r="AG1707" s="18"/>
      <c r="AH1707" s="18"/>
      <c r="AI1707" s="18"/>
      <c r="AJ1707" s="18"/>
      <c r="AK1707" s="18"/>
      <c r="AL1707" s="18"/>
      <c r="AM1707" s="18"/>
      <c r="AN1707" s="18"/>
      <c r="AO1707" s="18"/>
      <c r="AP1707" s="18"/>
      <c r="AQ1707" s="18"/>
      <c r="AR1707" s="18"/>
      <c r="AS1707" s="18"/>
      <c r="AT1707" s="18"/>
      <c r="AU1707" s="18"/>
      <c r="AV1707" s="18"/>
      <c r="AW1707" s="18"/>
      <c r="AX1707" s="18"/>
    </row>
    <row r="1708">
      <c r="A1708" s="18" t="str">
        <f>IFERROR(__xludf.DUMMYFUNCTION("""COMPUTED_VALUE"""),"0.4")</f>
        <v>0.4</v>
      </c>
      <c r="B1708" s="18" t="str">
        <f>IFERROR(__xludf.DUMMYFUNCTION("""COMPUTED_VALUE"""),"0.6")</f>
        <v>0.6</v>
      </c>
      <c r="C1708" s="18" t="str">
        <f>IFERROR(__xludf.DUMMYFUNCTION("""COMPUTED_VALUE"""),"0.7")</f>
        <v>0.7</v>
      </c>
      <c r="D1708" s="18" t="str">
        <f>IFERROR(__xludf.DUMMYFUNCTION("""COMPUTED_VALUE"""),"0.8")</f>
        <v>0.8</v>
      </c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8"/>
      <c r="AD1708" s="18"/>
      <c r="AE1708" s="18"/>
      <c r="AF1708" s="18"/>
      <c r="AG1708" s="18"/>
      <c r="AH1708" s="18"/>
      <c r="AI1708" s="18"/>
      <c r="AJ1708" s="18"/>
      <c r="AK1708" s="18"/>
      <c r="AL1708" s="18"/>
      <c r="AM1708" s="18"/>
      <c r="AN1708" s="18"/>
      <c r="AO1708" s="18"/>
      <c r="AP1708" s="18"/>
      <c r="AQ1708" s="18"/>
      <c r="AR1708" s="18"/>
      <c r="AS1708" s="18"/>
      <c r="AT1708" s="18"/>
      <c r="AU1708" s="18"/>
      <c r="AV1708" s="18"/>
      <c r="AW1708" s="18"/>
      <c r="AX1708" s="18"/>
    </row>
    <row r="1709">
      <c r="A1709" s="18" t="str">
        <f>IFERROR(__xludf.DUMMYFUNCTION("""COMPUTED_VALUE"""),"Арбуз Малина ")</f>
        <v>Арбуз Малина </v>
      </c>
      <c r="B1709" s="18" t="str">
        <f>IFERROR(__xludf.DUMMYFUNCTION("""COMPUTED_VALUE"""),"Банан Кокос ")</f>
        <v>Банан Кокос </v>
      </c>
      <c r="C1709" s="18" t="str">
        <f>IFERROR(__xludf.DUMMYFUNCTION("""COMPUTED_VALUE"""),"Барбарисовый Энергетик ")</f>
        <v>Барбарисовый Энергетик </v>
      </c>
      <c r="D1709" s="18" t="str">
        <f>IFERROR(__xludf.DUMMYFUNCTION("""COMPUTED_VALUE"""),"Виноградный Энергетик")</f>
        <v>Виноградный Энергетик</v>
      </c>
      <c r="E1709" s="18" t="str">
        <f>IFERROR(__xludf.DUMMYFUNCTION("""COMPUTED_VALUE"""),"Гранат Клубника ")</f>
        <v>Гранат Клубника </v>
      </c>
      <c r="F1709" s="18" t="str">
        <f>IFERROR(__xludf.DUMMYFUNCTION("""COMPUTED_VALUE"""),"Гранат Смородина ")</f>
        <v>Гранат Смородина </v>
      </c>
      <c r="G1709" s="18" t="str">
        <f>IFERROR(__xludf.DUMMYFUNCTION("""COMPUTED_VALUE"""),"Грейпфрутовый Швепс ")</f>
        <v>Грейпфрутовый Швепс </v>
      </c>
      <c r="H1709" s="18" t="str">
        <f>IFERROR(__xludf.DUMMYFUNCTION("""COMPUTED_VALUE"""),"Земляника Драгонфрут ")</f>
        <v>Земляника Драгонфрут </v>
      </c>
      <c r="I1709" s="18" t="str">
        <f>IFERROR(__xludf.DUMMYFUNCTION("""COMPUTED_VALUE"""),"Киви Личи ")</f>
        <v>Киви Личи </v>
      </c>
      <c r="J1709" s="18" t="str">
        <f>IFERROR(__xludf.DUMMYFUNCTION("""COMPUTED_VALUE"""),"Киви Маракуйя Гуава ")</f>
        <v>Киви Маракуйя Гуава </v>
      </c>
      <c r="K1709" s="18" t="str">
        <f>IFERROR(__xludf.DUMMYFUNCTION("""COMPUTED_VALUE"""),"Клубника Банан ")</f>
        <v>Клубника Банан </v>
      </c>
      <c r="L1709" s="18" t="str">
        <f>IFERROR(__xludf.DUMMYFUNCTION("""COMPUTED_VALUE"""),"Клубника Вишня ")</f>
        <v>Клубника Вишня </v>
      </c>
      <c r="M1709" s="18" t="str">
        <f>IFERROR(__xludf.DUMMYFUNCTION("""COMPUTED_VALUE"""),"Клубника Земляника ")</f>
        <v>Клубника Земляника </v>
      </c>
      <c r="N1709" s="18" t="str">
        <f>IFERROR(__xludf.DUMMYFUNCTION("""COMPUTED_VALUE"""),"Клубничный Мохито ")</f>
        <v>Клубничный Мохито </v>
      </c>
      <c r="O1709" s="18" t="str">
        <f>IFERROR(__xludf.DUMMYFUNCTION("""COMPUTED_VALUE"""),"Манго Грейпфрут ")</f>
        <v>Манго Грейпфрут </v>
      </c>
      <c r="P1709" s="18" t="str">
        <f>IFERROR(__xludf.DUMMYFUNCTION("""COMPUTED_VALUE"""),"Манго Персик Личи ")</f>
        <v>Манго Персик Личи </v>
      </c>
      <c r="Q1709" s="18" t="str">
        <f>IFERROR(__xludf.DUMMYFUNCTION("""COMPUTED_VALUE"""),"Персик Бабл Гам ")</f>
        <v>Персик Бабл Гам </v>
      </c>
      <c r="R1709" s="18" t="str">
        <f>IFERROR(__xludf.DUMMYFUNCTION("""COMPUTED_VALUE"""),"Садовые Ягоды ")</f>
        <v>Садовые Ягоды </v>
      </c>
      <c r="S1709" s="18" t="str">
        <f>IFERROR(__xludf.DUMMYFUNCTION("""COMPUTED_VALUE"""),"Скитлс Лимон Лайм 2")</f>
        <v>Скитлс Лимон Лайм 2</v>
      </c>
      <c r="T1709" s="18" t="str">
        <f>IFERROR(__xludf.DUMMYFUNCTION("""COMPUTED_VALUE"""),"Смородина Мармелад 1")</f>
        <v>Смородина Мармелад 1</v>
      </c>
      <c r="U1709" s="18" t="str">
        <f>IFERROR(__xludf.DUMMYFUNCTION("""COMPUTED_VALUE"""),"Темная Вишня 1")</f>
        <v>Темная Вишня 1</v>
      </c>
      <c r="V1709" s="18" t="str">
        <f>IFERROR(__xludf.DUMMYFUNCTION("""COMPUTED_VALUE"""),"Фруктовые Пластинки 1")</f>
        <v>Фруктовые Пластинки 1</v>
      </c>
      <c r="W1709" s="18" t="str">
        <f>IFERROR(__xludf.DUMMYFUNCTION("""COMPUTED_VALUE"""),"Черника Ежевика 1")</f>
        <v>Черника Ежевика 1</v>
      </c>
      <c r="X1709" s="18" t="str">
        <f>IFERROR(__xludf.DUMMYFUNCTION("""COMPUTED_VALUE"""),"Черника Малина 1")</f>
        <v>Черника Малина 1</v>
      </c>
      <c r="Y1709" s="18" t="str">
        <f>IFERROR(__xludf.DUMMYFUNCTION("""COMPUTED_VALUE"""),"Черника Мята 2")</f>
        <v>Черника Мята 2</v>
      </c>
      <c r="Z1709" s="18" t="str">
        <f>IFERROR(__xludf.DUMMYFUNCTION("""COMPUTED_VALUE"""),"Яблоко Виноград 2")</f>
        <v>Яблоко Виноград 2</v>
      </c>
      <c r="AA1709" s="18" t="str">
        <f>IFERROR(__xludf.DUMMYFUNCTION("""COMPUTED_VALUE"""),"Яблоко Малина 4")</f>
        <v>Яблоко Малина 4</v>
      </c>
      <c r="AB1709" s="18"/>
      <c r="AC1709" s="18"/>
      <c r="AD1709" s="18"/>
      <c r="AE1709" s="18"/>
      <c r="AF1709" s="18"/>
      <c r="AG1709" s="18"/>
      <c r="AH1709" s="18"/>
      <c r="AI1709" s="18"/>
      <c r="AJ1709" s="18"/>
      <c r="AK1709" s="18"/>
      <c r="AL1709" s="18"/>
      <c r="AM1709" s="18"/>
      <c r="AN1709" s="18"/>
      <c r="AO1709" s="18"/>
      <c r="AP1709" s="18"/>
      <c r="AQ1709" s="18"/>
      <c r="AR1709" s="18"/>
      <c r="AS1709" s="18"/>
      <c r="AT1709" s="18"/>
      <c r="AU1709" s="18"/>
      <c r="AV1709" s="18"/>
      <c r="AW1709" s="18"/>
      <c r="AX1709" s="18"/>
    </row>
    <row r="1710">
      <c r="A1710" s="18" t="str">
        <f>IFERROR(__xludf.DUMMYFUNCTION("""COMPUTED_VALUE"""),"кислая земляника")</f>
        <v>кислая земляника</v>
      </c>
      <c r="B1710" s="18" t="str">
        <f>IFERROR(__xludf.DUMMYFUNCTION("""COMPUTED_VALUE"""),"кислая фанта с черникой")</f>
        <v>кислая фанта с черникой</v>
      </c>
      <c r="C1710" s="18" t="str">
        <f>IFERROR(__xludf.DUMMYFUNCTION("""COMPUTED_VALUE"""),"кислое харибо с колой и черешней")</f>
        <v>кислое харибо с колой и черешней</v>
      </c>
      <c r="D1710" s="18" t="str">
        <f>IFERROR(__xludf.DUMMYFUNCTION("""COMPUTED_VALUE"""),"кислое яблочно клубничная шипучка")</f>
        <v>кислое яблочно клубничная шипучка</v>
      </c>
      <c r="E1710" s="18" t="str">
        <f>IFERROR(__xludf.DUMMYFUNCTION("""COMPUTED_VALUE"""),"кислые желатинки маракуйя ананас")</f>
        <v>кислые желатинки маракуйя ананас</v>
      </c>
      <c r="F1710" s="18" t="str">
        <f>IFERROR(__xludf.DUMMYFUNCTION("""COMPUTED_VALUE"""),"кислые ленточки маракуя манго")</f>
        <v>кислые ленточки маракуя манго</v>
      </c>
      <c r="G1710" s="18" t="str">
        <f>IFERROR(__xludf.DUMMYFUNCTION("""COMPUTED_VALUE"""),"кислые мармеладные ягоды")</f>
        <v>кислые мармеладные ягоды</v>
      </c>
      <c r="H1710" s="18" t="str">
        <f>IFERROR(__xludf.DUMMYFUNCTION("""COMPUTED_VALUE"""),"кислый виноград лайм")</f>
        <v>кислый виноград лайм</v>
      </c>
      <c r="I1710" s="18" t="str">
        <f>IFERROR(__xludf.DUMMYFUNCTION("""COMPUTED_VALUE"""),"кислый грейпфрут с вишней")</f>
        <v>кислый грейпфрут с вишней</v>
      </c>
      <c r="J1710" s="18" t="str">
        <f>IFERROR(__xludf.DUMMYFUNCTION("""COMPUTED_VALUE"""),"кислый леденец виноград киви яблоко")</f>
        <v>кислый леденец виноград киви яблоко</v>
      </c>
      <c r="K1710" s="18" t="str">
        <f>IFERROR(__xludf.DUMMYFUNCTION("""COMPUTED_VALUE"""),"кислый лимонад арбуз лайм малина")</f>
        <v>кислый лимонад арбуз лайм малина</v>
      </c>
      <c r="L1710" s="18" t="str">
        <f>IFERROR(__xludf.DUMMYFUNCTION("""COMPUTED_VALUE"""),"кислый персик клубника")</f>
        <v>кислый персик клубника</v>
      </c>
      <c r="M1710" s="18" t="str">
        <f>IFERROR(__xludf.DUMMYFUNCTION("""COMPUTED_VALUE"""),"кислый яблочно лимонные колечки")</f>
        <v>кислый яблочно лимонные колечки</v>
      </c>
      <c r="N1710" s="18" t="str">
        <f>IFERROR(__xludf.DUMMYFUNCTION("""COMPUTED_VALUE"""),"фанта апельсин с кислой малиной")</f>
        <v>фанта апельсин с кислой малиной</v>
      </c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18"/>
      <c r="AF1710" s="18"/>
      <c r="AG1710" s="18"/>
      <c r="AH1710" s="18"/>
      <c r="AI1710" s="18"/>
      <c r="AJ1710" s="18"/>
      <c r="AK1710" s="18"/>
      <c r="AL1710" s="18"/>
      <c r="AM1710" s="18"/>
      <c r="AN1710" s="18"/>
      <c r="AO1710" s="18"/>
      <c r="AP1710" s="18"/>
      <c r="AQ1710" s="18"/>
      <c r="AR1710" s="18"/>
      <c r="AS1710" s="18"/>
      <c r="AT1710" s="18"/>
      <c r="AU1710" s="18"/>
      <c r="AV1710" s="18"/>
      <c r="AW1710" s="18"/>
      <c r="AX1710" s="18"/>
    </row>
    <row r="1711">
      <c r="A1711" s="18" t="str">
        <f>IFERROR(__xludf.DUMMYFUNCTION("""COMPUTED_VALUE"""),"Арбуз Малина ")</f>
        <v>Арбуз Малина </v>
      </c>
      <c r="B1711" s="18" t="str">
        <f>IFERROR(__xludf.DUMMYFUNCTION("""COMPUTED_VALUE"""),"Банан Кокос ")</f>
        <v>Банан Кокос </v>
      </c>
      <c r="C1711" s="18" t="str">
        <f>IFERROR(__xludf.DUMMYFUNCTION("""COMPUTED_VALUE"""),"Барбарисовый Энергетик ")</f>
        <v>Барбарисовый Энергетик </v>
      </c>
      <c r="D1711" s="18" t="str">
        <f>IFERROR(__xludf.DUMMYFUNCTION("""COMPUTED_VALUE"""),"Виноградный Энергетик")</f>
        <v>Виноградный Энергетик</v>
      </c>
      <c r="E1711" s="18" t="str">
        <f>IFERROR(__xludf.DUMMYFUNCTION("""COMPUTED_VALUE"""),"Гранат Клубника ")</f>
        <v>Гранат Клубника </v>
      </c>
      <c r="F1711" s="18" t="str">
        <f>IFERROR(__xludf.DUMMYFUNCTION("""COMPUTED_VALUE"""),"Гранат Смородина ")</f>
        <v>Гранат Смородина </v>
      </c>
      <c r="G1711" s="18" t="str">
        <f>IFERROR(__xludf.DUMMYFUNCTION("""COMPUTED_VALUE"""),"Грейпфрутовый Швепс ")</f>
        <v>Грейпфрутовый Швепс </v>
      </c>
      <c r="H1711" s="18" t="str">
        <f>IFERROR(__xludf.DUMMYFUNCTION("""COMPUTED_VALUE"""),"Земляника Драгонфрут ")</f>
        <v>Земляника Драгонфрут </v>
      </c>
      <c r="I1711" s="18" t="str">
        <f>IFERROR(__xludf.DUMMYFUNCTION("""COMPUTED_VALUE"""),"Киви Личи ")</f>
        <v>Киви Личи </v>
      </c>
      <c r="J1711" s="18" t="str">
        <f>IFERROR(__xludf.DUMMYFUNCTION("""COMPUTED_VALUE"""),"Киви Маракуйя Гуава ")</f>
        <v>Киви Маракуйя Гуава </v>
      </c>
      <c r="K1711" s="18" t="str">
        <f>IFERROR(__xludf.DUMMYFUNCTION("""COMPUTED_VALUE"""),"Клубника Банан ")</f>
        <v>Клубника Банан </v>
      </c>
      <c r="L1711" s="18" t="str">
        <f>IFERROR(__xludf.DUMMYFUNCTION("""COMPUTED_VALUE"""),"Клубника Вишня ")</f>
        <v>Клубника Вишня </v>
      </c>
      <c r="M1711" s="18" t="str">
        <f>IFERROR(__xludf.DUMMYFUNCTION("""COMPUTED_VALUE"""),"Клубника Земляника ")</f>
        <v>Клубника Земляника </v>
      </c>
      <c r="N1711" s="18" t="str">
        <f>IFERROR(__xludf.DUMMYFUNCTION("""COMPUTED_VALUE"""),"Клубничный Мохито ")</f>
        <v>Клубничный Мохито </v>
      </c>
      <c r="O1711" s="18" t="str">
        <f>IFERROR(__xludf.DUMMYFUNCTION("""COMPUTED_VALUE"""),"Манго Грейпфрут ")</f>
        <v>Манго Грейпфрут </v>
      </c>
      <c r="P1711" s="18" t="str">
        <f>IFERROR(__xludf.DUMMYFUNCTION("""COMPUTED_VALUE"""),"Манго Персик Личи ")</f>
        <v>Манго Персик Личи </v>
      </c>
      <c r="Q1711" s="18" t="str">
        <f>IFERROR(__xludf.DUMMYFUNCTION("""COMPUTED_VALUE"""),"Персик Бабл Гам ")</f>
        <v>Персик Бабл Гам </v>
      </c>
      <c r="R1711" s="18" t="str">
        <f>IFERROR(__xludf.DUMMYFUNCTION("""COMPUTED_VALUE"""),"Садовые Ягоды ")</f>
        <v>Садовые Ягоды </v>
      </c>
      <c r="S1711" s="18" t="str">
        <f>IFERROR(__xludf.DUMMYFUNCTION("""COMPUTED_VALUE"""),"Скитлс Лимон Лайм 2")</f>
        <v>Скитлс Лимон Лайм 2</v>
      </c>
      <c r="T1711" s="18" t="str">
        <f>IFERROR(__xludf.DUMMYFUNCTION("""COMPUTED_VALUE"""),"Смородина Мармелад 1")</f>
        <v>Смородина Мармелад 1</v>
      </c>
      <c r="U1711" s="18" t="str">
        <f>IFERROR(__xludf.DUMMYFUNCTION("""COMPUTED_VALUE"""),"Темная Вишня 1")</f>
        <v>Темная Вишня 1</v>
      </c>
      <c r="V1711" s="18" t="str">
        <f>IFERROR(__xludf.DUMMYFUNCTION("""COMPUTED_VALUE"""),"Фруктовые Пластинки 1")</f>
        <v>Фруктовые Пластинки 1</v>
      </c>
      <c r="W1711" s="18" t="str">
        <f>IFERROR(__xludf.DUMMYFUNCTION("""COMPUTED_VALUE"""),"Черника Ежевика 1")</f>
        <v>Черника Ежевика 1</v>
      </c>
      <c r="X1711" s="18" t="str">
        <f>IFERROR(__xludf.DUMMYFUNCTION("""COMPUTED_VALUE"""),"Черника Малина 1")</f>
        <v>Черника Малина 1</v>
      </c>
      <c r="Y1711" s="18" t="str">
        <f>IFERROR(__xludf.DUMMYFUNCTION("""COMPUTED_VALUE"""),"Черника Мята 2")</f>
        <v>Черника Мята 2</v>
      </c>
      <c r="Z1711" s="18" t="str">
        <f>IFERROR(__xludf.DUMMYFUNCTION("""COMPUTED_VALUE"""),"Яблоко Виноград 2")</f>
        <v>Яблоко Виноград 2</v>
      </c>
      <c r="AA1711" s="18" t="str">
        <f>IFERROR(__xludf.DUMMYFUNCTION("""COMPUTED_VALUE"""),"Яблоко Малина 4")</f>
        <v>Яблоко Малина 4</v>
      </c>
      <c r="AB1711" s="18"/>
      <c r="AC1711" s="18"/>
      <c r="AD1711" s="18"/>
      <c r="AE1711" s="18"/>
      <c r="AF1711" s="18"/>
      <c r="AG1711" s="18"/>
      <c r="AH1711" s="18"/>
      <c r="AI1711" s="18"/>
      <c r="AJ1711" s="18"/>
      <c r="AK1711" s="18"/>
      <c r="AL1711" s="18"/>
      <c r="AM1711" s="18"/>
      <c r="AN1711" s="18"/>
      <c r="AO1711" s="18"/>
      <c r="AP1711" s="18"/>
      <c r="AQ1711" s="18"/>
      <c r="AR1711" s="18"/>
      <c r="AS1711" s="18"/>
      <c r="AT1711" s="18"/>
      <c r="AU1711" s="18"/>
      <c r="AV1711" s="18"/>
      <c r="AW1711" s="18"/>
      <c r="AX1711" s="18"/>
    </row>
    <row r="1712">
      <c r="A1712" s="18" t="str">
        <f>IFERROR(__xludf.DUMMYFUNCTION("""COMPUTED_VALUE"""),"кислая земляника")</f>
        <v>кислая земляника</v>
      </c>
      <c r="B1712" s="18" t="str">
        <f>IFERROR(__xludf.DUMMYFUNCTION("""COMPUTED_VALUE"""),"кислая фанта с черникой")</f>
        <v>кислая фанта с черникой</v>
      </c>
      <c r="C1712" s="18" t="str">
        <f>IFERROR(__xludf.DUMMYFUNCTION("""COMPUTED_VALUE"""),"кислое харибо с колой и черешней")</f>
        <v>кислое харибо с колой и черешней</v>
      </c>
      <c r="D1712" s="18" t="str">
        <f>IFERROR(__xludf.DUMMYFUNCTION("""COMPUTED_VALUE"""),"кислое яблочно клубничная шипучка")</f>
        <v>кислое яблочно клубничная шипучка</v>
      </c>
      <c r="E1712" s="18" t="str">
        <f>IFERROR(__xludf.DUMMYFUNCTION("""COMPUTED_VALUE"""),"кислые желатинки маракуйя ананас")</f>
        <v>кислые желатинки маракуйя ананас</v>
      </c>
      <c r="F1712" s="18" t="str">
        <f>IFERROR(__xludf.DUMMYFUNCTION("""COMPUTED_VALUE"""),"кислые ленточки маракуя манго")</f>
        <v>кислые ленточки маракуя манго</v>
      </c>
      <c r="G1712" s="18" t="str">
        <f>IFERROR(__xludf.DUMMYFUNCTION("""COMPUTED_VALUE"""),"кислые мармеладные ягоды")</f>
        <v>кислые мармеладные ягоды</v>
      </c>
      <c r="H1712" s="18" t="str">
        <f>IFERROR(__xludf.DUMMYFUNCTION("""COMPUTED_VALUE"""),"кислый виноград лайм")</f>
        <v>кислый виноград лайм</v>
      </c>
      <c r="I1712" s="18" t="str">
        <f>IFERROR(__xludf.DUMMYFUNCTION("""COMPUTED_VALUE"""),"кислый грейпфрут с вишней")</f>
        <v>кислый грейпфрут с вишней</v>
      </c>
      <c r="J1712" s="18" t="str">
        <f>IFERROR(__xludf.DUMMYFUNCTION("""COMPUTED_VALUE"""),"кислый леденец виноград киви яблоко")</f>
        <v>кислый леденец виноград киви яблоко</v>
      </c>
      <c r="K1712" s="18" t="str">
        <f>IFERROR(__xludf.DUMMYFUNCTION("""COMPUTED_VALUE"""),"кислый лимонад арбуз лайм малина")</f>
        <v>кислый лимонад арбуз лайм малина</v>
      </c>
      <c r="L1712" s="18" t="str">
        <f>IFERROR(__xludf.DUMMYFUNCTION("""COMPUTED_VALUE"""),"кислый персик клубника")</f>
        <v>кислый персик клубника</v>
      </c>
      <c r="M1712" s="18" t="str">
        <f>IFERROR(__xludf.DUMMYFUNCTION("""COMPUTED_VALUE"""),"кислый яблочно лимонные колечки")</f>
        <v>кислый яблочно лимонные колечки</v>
      </c>
      <c r="N1712" s="18" t="str">
        <f>IFERROR(__xludf.DUMMYFUNCTION("""COMPUTED_VALUE"""),"фанта апельсин с кислой малиной")</f>
        <v>фанта апельсин с кислой малиной</v>
      </c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  <c r="AC1712" s="18"/>
      <c r="AD1712" s="18"/>
      <c r="AE1712" s="18"/>
      <c r="AF1712" s="18"/>
      <c r="AG1712" s="18"/>
      <c r="AH1712" s="18"/>
      <c r="AI1712" s="18"/>
      <c r="AJ1712" s="18"/>
      <c r="AK1712" s="18"/>
      <c r="AL1712" s="18"/>
      <c r="AM1712" s="18"/>
      <c r="AN1712" s="18"/>
      <c r="AO1712" s="18"/>
      <c r="AP1712" s="18"/>
      <c r="AQ1712" s="18"/>
      <c r="AR1712" s="18"/>
      <c r="AS1712" s="18"/>
      <c r="AT1712" s="18"/>
      <c r="AU1712" s="18"/>
      <c r="AV1712" s="18"/>
      <c r="AW1712" s="18"/>
      <c r="AX1712" s="18"/>
    </row>
    <row r="1713">
      <c r="A1713" s="18" t="str">
        <f>IFERROR(__xludf.DUMMYFUNCTION("""COMPUTED_VALUE"""),"кислая земляника")</f>
        <v>кислая земляника</v>
      </c>
      <c r="B1713" s="18" t="str">
        <f>IFERROR(__xludf.DUMMYFUNCTION("""COMPUTED_VALUE"""),"кислая фанта с черникой")</f>
        <v>кислая фанта с черникой</v>
      </c>
      <c r="C1713" s="18" t="str">
        <f>IFERROR(__xludf.DUMMYFUNCTION("""COMPUTED_VALUE"""),"кислое харибо с колой и черешней")</f>
        <v>кислое харибо с колой и черешней</v>
      </c>
      <c r="D1713" s="18" t="str">
        <f>IFERROR(__xludf.DUMMYFUNCTION("""COMPUTED_VALUE"""),"кислое яблочно клубничная шипучка")</f>
        <v>кислое яблочно клубничная шипучка</v>
      </c>
      <c r="E1713" s="18" t="str">
        <f>IFERROR(__xludf.DUMMYFUNCTION("""COMPUTED_VALUE"""),"кислые желатинки маракуйя ананас")</f>
        <v>кислые желатинки маракуйя ананас</v>
      </c>
      <c r="F1713" s="18" t="str">
        <f>IFERROR(__xludf.DUMMYFUNCTION("""COMPUTED_VALUE"""),"кислые ленточки маракуя манго")</f>
        <v>кислые ленточки маракуя манго</v>
      </c>
      <c r="G1713" s="18" t="str">
        <f>IFERROR(__xludf.DUMMYFUNCTION("""COMPUTED_VALUE"""),"кислые мармеладные ягоды")</f>
        <v>кислые мармеладные ягоды</v>
      </c>
      <c r="H1713" s="18" t="str">
        <f>IFERROR(__xludf.DUMMYFUNCTION("""COMPUTED_VALUE"""),"кислый виноград лайм")</f>
        <v>кислый виноград лайм</v>
      </c>
      <c r="I1713" s="18" t="str">
        <f>IFERROR(__xludf.DUMMYFUNCTION("""COMPUTED_VALUE"""),"кислый грейпфрут с вишней")</f>
        <v>кислый грейпфрут с вишней</v>
      </c>
      <c r="J1713" s="18" t="str">
        <f>IFERROR(__xludf.DUMMYFUNCTION("""COMPUTED_VALUE"""),"кислый леденец виноград киви яблоко")</f>
        <v>кислый леденец виноград киви яблоко</v>
      </c>
      <c r="K1713" s="18" t="str">
        <f>IFERROR(__xludf.DUMMYFUNCTION("""COMPUTED_VALUE"""),"кислый лимонад арбуз лайм малина")</f>
        <v>кислый лимонад арбуз лайм малина</v>
      </c>
      <c r="L1713" s="18" t="str">
        <f>IFERROR(__xludf.DUMMYFUNCTION("""COMPUTED_VALUE"""),"кислый персик клубника")</f>
        <v>кислый персик клубника</v>
      </c>
      <c r="M1713" s="18" t="str">
        <f>IFERROR(__xludf.DUMMYFUNCTION("""COMPUTED_VALUE"""),"кислый яблочно лимонные колечки")</f>
        <v>кислый яблочно лимонные колечки</v>
      </c>
      <c r="N1713" s="18" t="str">
        <f>IFERROR(__xludf.DUMMYFUNCTION("""COMPUTED_VALUE"""),"фанта апельсин с кислой малиной")</f>
        <v>фанта апельсин с кислой малиной</v>
      </c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  <c r="AC1713" s="18"/>
      <c r="AD1713" s="18"/>
      <c r="AE1713" s="18"/>
      <c r="AF1713" s="18"/>
      <c r="AG1713" s="18"/>
      <c r="AH1713" s="18"/>
      <c r="AI1713" s="18"/>
      <c r="AJ1713" s="18"/>
      <c r="AK1713" s="18"/>
      <c r="AL1713" s="18"/>
      <c r="AM1713" s="18"/>
      <c r="AN1713" s="18"/>
      <c r="AO1713" s="18"/>
      <c r="AP1713" s="18"/>
      <c r="AQ1713" s="18"/>
      <c r="AR1713" s="18"/>
      <c r="AS1713" s="18"/>
      <c r="AT1713" s="18"/>
      <c r="AU1713" s="18"/>
      <c r="AV1713" s="18"/>
      <c r="AW1713" s="18"/>
      <c r="AX1713" s="18"/>
    </row>
    <row r="1714">
      <c r="A1714" s="18" t="str">
        <f>IFERROR(__xludf.DUMMYFUNCTION("""COMPUTED_VALUE"""),"0.4")</f>
        <v>0.4</v>
      </c>
      <c r="B1714" s="18" t="str">
        <f>IFERROR(__xludf.DUMMYFUNCTION("""COMPUTED_VALUE"""),"0.6")</f>
        <v>0.6</v>
      </c>
      <c r="C1714" s="18" t="str">
        <f>IFERROR(__xludf.DUMMYFUNCTION("""COMPUTED_VALUE"""),"0.7")</f>
        <v>0.7</v>
      </c>
      <c r="D1714" s="18" t="str">
        <f>IFERROR(__xludf.DUMMYFUNCTION("""COMPUTED_VALUE"""),"0.8")</f>
        <v>0.8</v>
      </c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  <c r="AC1714" s="18"/>
      <c r="AD1714" s="18"/>
      <c r="AE1714" s="18"/>
      <c r="AF1714" s="18"/>
      <c r="AG1714" s="18"/>
      <c r="AH1714" s="18"/>
      <c r="AI1714" s="18"/>
      <c r="AJ1714" s="18"/>
      <c r="AK1714" s="18"/>
      <c r="AL1714" s="18"/>
      <c r="AM1714" s="18"/>
      <c r="AN1714" s="18"/>
      <c r="AO1714" s="18"/>
      <c r="AP1714" s="18"/>
      <c r="AQ1714" s="18"/>
      <c r="AR1714" s="18"/>
      <c r="AS1714" s="18"/>
      <c r="AT1714" s="18"/>
      <c r="AU1714" s="18"/>
      <c r="AV1714" s="18"/>
      <c r="AW1714" s="18"/>
      <c r="AX1714" s="18"/>
    </row>
    <row r="1715">
      <c r="A1715" s="18" t="str">
        <f>IFERROR(__xludf.DUMMYFUNCTION("""COMPUTED_VALUE"""),"Маракуйя с тропическими нотками")</f>
        <v>Маракуйя с тропическими нотками</v>
      </c>
      <c r="B1715" s="18" t="str">
        <f>IFERROR(__xludf.DUMMYFUNCTION("""COMPUTED_VALUE"""),"Арбузный милкшейк")</f>
        <v>Арбузный милкшейк</v>
      </c>
      <c r="C1715" s="18" t="str">
        <f>IFERROR(__xludf.DUMMYFUNCTION("""COMPUTED_VALUE"""),"Конфеты со вкусом винограда")</f>
        <v>Конфеты со вкусом винограда</v>
      </c>
      <c r="D1715" s="18" t="str">
        <f>IFERROR(__xludf.DUMMYFUNCTION("""COMPUTED_VALUE"""),"Манго с апельсином и послевкусием гуавы")</f>
        <v>Манго с апельсином и послевкусием гуавы</v>
      </c>
      <c r="E1715" s="18" t="str">
        <f>IFERROR(__xludf.DUMMYFUNCTION("""COMPUTED_VALUE"""),"Холодное сочетание мяты и конфет холс")</f>
        <v>Холодное сочетание мяты и конфет холс</v>
      </c>
      <c r="F1715" s="18" t="str">
        <f>IFERROR(__xludf.DUMMYFUNCTION("""COMPUTED_VALUE"""),"Яблочные мармеладные червячки")</f>
        <v>Яблочные мармеладные червячки</v>
      </c>
      <c r="G171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715" s="18" t="str">
        <f>IFERROR(__xludf.DUMMYFUNCTION("""COMPUTED_VALUE"""),"Лимон лайм")</f>
        <v>Лимон лайм</v>
      </c>
      <c r="I1715" s="18" t="str">
        <f>IFERROR(__xludf.DUMMYFUNCTION("""COMPUTED_VALUE"""),"Классика энергетика с кислой малиной")</f>
        <v>Классика энергетика с кислой малиной</v>
      </c>
      <c r="J1715" s="18" t="str">
        <f>IFERROR(__xludf.DUMMYFUNCTION("""COMPUTED_VALUE"""),"Зеленое манго и смородина")</f>
        <v>Зеленое манго и смородина</v>
      </c>
      <c r="K1715" s="18" t="str">
        <f>IFERROR(__xludf.DUMMYFUNCTION("""COMPUTED_VALUE"""),"Дуэт лемонграсса и сладкой малины")</f>
        <v>Дуэт лемонграсса и сладкой малины</v>
      </c>
      <c r="L1715" s="18" t="str">
        <f>IFERROR(__xludf.DUMMYFUNCTION("""COMPUTED_VALUE"""),"Сладкий мармелад из черной смородины")</f>
        <v>Сладкий мармелад из черной смородины</v>
      </c>
      <c r="M1715" s="18" t="str">
        <f>IFERROR(__xludf.DUMMYFUNCTION("""COMPUTED_VALUE"""),"Вишня кола")</f>
        <v>Вишня кола</v>
      </c>
      <c r="N1715" s="18" t="str">
        <f>IFERROR(__xludf.DUMMYFUNCTION("""COMPUTED_VALUE"""),"Малина с кокосом")</f>
        <v>Малина с кокосом</v>
      </c>
      <c r="O1715" s="18" t="str">
        <f>IFERROR(__xludf.DUMMYFUNCTION("""COMPUTED_VALUE"""),"Сладкие конфеты СКИТЛЗ и смородина")</f>
        <v>Сладкие конфеты СКИТЛЗ и смородина</v>
      </c>
      <c r="P1715" s="18" t="str">
        <f>IFERROR(__xludf.DUMMYFUNCTION("""COMPUTED_VALUE"""),"Ежевичный лимонад")</f>
        <v>Ежевичный лимонад</v>
      </c>
      <c r="Q1715" s="18" t="str">
        <f>IFERROR(__xludf.DUMMYFUNCTION("""COMPUTED_VALUE"""),"Дыня кокос")</f>
        <v>Дыня кокос</v>
      </c>
      <c r="R1715" s="18" t="str">
        <f>IFERROR(__xludf.DUMMYFUNCTION("""COMPUTED_VALUE"""),"Земляничный бабл гам")</f>
        <v>Земляничный бабл гам</v>
      </c>
      <c r="S1715" s="18" t="str">
        <f>IFERROR(__xludf.DUMMYFUNCTION("""COMPUTED_VALUE"""),"Лимонные леденцы")</f>
        <v>Лимонные леденцы</v>
      </c>
      <c r="T1715" s="18" t="str">
        <f>IFERROR(__xludf.DUMMYFUNCTION("""COMPUTED_VALUE"""),"Экзотический фрукты")</f>
        <v>Экзотический фрукты</v>
      </c>
      <c r="U1715" s="18" t="str">
        <f>IFERROR(__xludf.DUMMYFUNCTION("""COMPUTED_VALUE"""),"Личи виноград мята")</f>
        <v>Личи виноград мята</v>
      </c>
      <c r="V1715" s="18" t="str">
        <f>IFERROR(__xludf.DUMMYFUNCTION("""COMPUTED_VALUE"""),"Черника малина мята")</f>
        <v>Черника малина мята</v>
      </c>
      <c r="W1715" s="18" t="str">
        <f>IFERROR(__xludf.DUMMYFUNCTION("""COMPUTED_VALUE"""),"Абрикосовый йогурт")</f>
        <v>Абрикосовый йогурт</v>
      </c>
      <c r="X1715" s="18" t="str">
        <f>IFERROR(__xludf.DUMMYFUNCTION("""COMPUTED_VALUE"""),"Арбуз лед")</f>
        <v>Арбуз лед</v>
      </c>
      <c r="Y1715" s="18" t="str">
        <f>IFERROR(__xludf.DUMMYFUNCTION("""COMPUTED_VALUE"""),"Банан клубника лед")</f>
        <v>Банан клубника лед</v>
      </c>
      <c r="Z1715" s="18" t="str">
        <f>IFERROR(__xludf.DUMMYFUNCTION("""COMPUTED_VALUE"""),"Арбузное мороженное")</f>
        <v>Арбузное мороженное</v>
      </c>
      <c r="AA1715" s="18" t="str">
        <f>IFERROR(__xludf.DUMMYFUNCTION("""COMPUTED_VALUE"""),"Клубника малина жвачка")</f>
        <v>Клубника малина жвачка</v>
      </c>
      <c r="AB1715" s="18" t="str">
        <f>IFERROR(__xludf.DUMMYFUNCTION("""COMPUTED_VALUE"""),"Клубничное мороженное")</f>
        <v>Клубничное мороженное</v>
      </c>
      <c r="AC1715" s="18" t="str">
        <f>IFERROR(__xludf.DUMMYFUNCTION("""COMPUTED_VALUE"""),"Кола сода лед")</f>
        <v>Кола сода лед</v>
      </c>
      <c r="AD1715" s="18" t="str">
        <f>IFERROR(__xludf.DUMMYFUNCTION("""COMPUTED_VALUE"""),"Банановый милкшейк")</f>
        <v>Банановый милкшейк</v>
      </c>
      <c r="AE1715" s="18" t="str">
        <f>IFERROR(__xludf.DUMMYFUNCTION("""COMPUTED_VALUE"""),"Микс ягод лед")</f>
        <v>Микс ягод лед</v>
      </c>
      <c r="AF1715" s="18" t="str">
        <f>IFERROR(__xludf.DUMMYFUNCTION("""COMPUTED_VALUE"""),"Брусничный морс")</f>
        <v>Брусничный морс</v>
      </c>
      <c r="AG1715" s="18" t="str">
        <f>IFERROR(__xludf.DUMMYFUNCTION("""COMPUTED_VALUE"""),"Яблочный лимонад")</f>
        <v>Яблочный лимонад</v>
      </c>
      <c r="AH1715" s="18" t="str">
        <f>IFERROR(__xludf.DUMMYFUNCTION("""COMPUTED_VALUE"""),"Лесные ягоды")</f>
        <v>Лесные ягоды</v>
      </c>
      <c r="AI1715" s="18" t="str">
        <f>IFERROR(__xludf.DUMMYFUNCTION("""COMPUTED_VALUE"""),"Смородиновый лимонад")</f>
        <v>Смородиновый лимонад</v>
      </c>
      <c r="AJ1715" s="18" t="str">
        <f>IFERROR(__xludf.DUMMYFUNCTION("""COMPUTED_VALUE"""),"Вишня лайм лед")</f>
        <v>Вишня лайм лед</v>
      </c>
      <c r="AK1715" s="18" t="str">
        <f>IFERROR(__xludf.DUMMYFUNCTION("""COMPUTED_VALUE"""),"Лист виноград мята энергетик")</f>
        <v>Лист виноград мята энергетик</v>
      </c>
      <c r="AL1715" s="18" t="str">
        <f>IFERROR(__xludf.DUMMYFUNCTION("""COMPUTED_VALUE"""),"Двойное яблоко лед")</f>
        <v>Двойное яблоко лед</v>
      </c>
      <c r="AM1715" s="18" t="str">
        <f>IFERROR(__xludf.DUMMYFUNCTION("""COMPUTED_VALUE"""),"Смородиновый холс")</f>
        <v>Смородиновый холс</v>
      </c>
      <c r="AN1715" s="18" t="str">
        <f>IFERROR(__xludf.DUMMYFUNCTION("""COMPUTED_VALUE"""),"Клубничное шампанское")</f>
        <v>Клубничное шампанское</v>
      </c>
      <c r="AO1715" s="18"/>
      <c r="AP1715" s="18"/>
      <c r="AQ1715" s="18"/>
      <c r="AR1715" s="18"/>
      <c r="AS1715" s="18"/>
      <c r="AT1715" s="18"/>
      <c r="AU1715" s="18"/>
      <c r="AV1715" s="18"/>
      <c r="AW1715" s="18"/>
      <c r="AX1715" s="18"/>
    </row>
    <row r="1716">
      <c r="A1716" s="18" t="str">
        <f>IFERROR(__xludf.DUMMYFUNCTION("""COMPUTED_VALUE"""),"0.4")</f>
        <v>0.4</v>
      </c>
      <c r="B1716" s="18" t="str">
        <f>IFERROR(__xludf.DUMMYFUNCTION("""COMPUTED_VALUE"""),"0.6")</f>
        <v>0.6</v>
      </c>
      <c r="C1716" s="18" t="str">
        <f>IFERROR(__xludf.DUMMYFUNCTION("""COMPUTED_VALUE"""),"0.7")</f>
        <v>0.7</v>
      </c>
      <c r="D1716" s="18" t="str">
        <f>IFERROR(__xludf.DUMMYFUNCTION("""COMPUTED_VALUE"""),"0.8")</f>
        <v>0.8</v>
      </c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F1716" s="18"/>
      <c r="AG1716" s="18"/>
      <c r="AH1716" s="18"/>
      <c r="AI1716" s="18"/>
      <c r="AJ1716" s="18"/>
      <c r="AK1716" s="18"/>
      <c r="AL1716" s="18"/>
      <c r="AM1716" s="18"/>
      <c r="AN1716" s="18"/>
      <c r="AO1716" s="18"/>
      <c r="AP1716" s="18"/>
      <c r="AQ1716" s="18"/>
      <c r="AR1716" s="18"/>
      <c r="AS1716" s="18"/>
      <c r="AT1716" s="18"/>
      <c r="AU1716" s="18"/>
      <c r="AV1716" s="18"/>
      <c r="AW1716" s="18"/>
      <c r="AX1716" s="18"/>
    </row>
    <row r="1717">
      <c r="A1717" s="18" t="str">
        <f>IFERROR(__xludf.DUMMYFUNCTION("""COMPUTED_VALUE"""),"Ягодный микс")</f>
        <v>Ягодный микс</v>
      </c>
      <c r="B1717" s="18" t="str">
        <f>IFERROR(__xludf.DUMMYFUNCTION("""COMPUTED_VALUE"""),"Энергетик малина")</f>
        <v>Энергетик малина</v>
      </c>
      <c r="C1717" s="18" t="str">
        <f>IFERROR(__xludf.DUMMYFUNCTION("""COMPUTED_VALUE"""),"Клубника арбуз")</f>
        <v>Клубника арбуз</v>
      </c>
      <c r="D1717" s="18" t="str">
        <f>IFERROR(__xludf.DUMMYFUNCTION("""COMPUTED_VALUE"""),"Ежевика малина")</f>
        <v>Ежевика малина</v>
      </c>
      <c r="E1717" s="18" t="str">
        <f>IFERROR(__xludf.DUMMYFUNCTION("""COMPUTED_VALUE"""),"Голубая малина виноград")</f>
        <v>Голубая малина виноград</v>
      </c>
      <c r="F1717" s="18" t="str">
        <f>IFERROR(__xludf.DUMMYFUNCTION("""COMPUTED_VALUE"""),"Вишня яблоко")</f>
        <v>Вишня яблоко</v>
      </c>
      <c r="G1717" s="18" t="str">
        <f>IFERROR(__xludf.DUMMYFUNCTION("""COMPUTED_VALUE"""),"Виноград лёд")</f>
        <v>Виноград лёд</v>
      </c>
      <c r="H1717" s="18" t="str">
        <f>IFERROR(__xludf.DUMMYFUNCTION("""COMPUTED_VALUE"""),"Бабл гам")</f>
        <v>Бабл гам</v>
      </c>
      <c r="I1717" s="18" t="str">
        <f>IFERROR(__xludf.DUMMYFUNCTION("""COMPUTED_VALUE"""),"Энергетик лайм")</f>
        <v>Энергетик лайм</v>
      </c>
      <c r="J1717" s="18" t="str">
        <f>IFERROR(__xludf.DUMMYFUNCTION("""COMPUTED_VALUE"""),"Черника смородина айс")</f>
        <v>Черника смородина айс</v>
      </c>
      <c r="K1717" s="18" t="str">
        <f>IFERROR(__xludf.DUMMYFUNCTION("""COMPUTED_VALUE"""),"Мохито клубничный лёд")</f>
        <v>Мохито клубничный лёд</v>
      </c>
      <c r="L1717" s="18" t="str">
        <f>IFERROR(__xludf.DUMMYFUNCTION("""COMPUTED_VALUE"""),"Черная вишня лёд")</f>
        <v>Черная вишня лёд</v>
      </c>
      <c r="M1717" s="18" t="str">
        <f>IFERROR(__xludf.DUMMYFUNCTION("""COMPUTED_VALUE"""),"Ананас кокос лёд")</f>
        <v>Ананас кокос лёд</v>
      </c>
      <c r="N1717" s="18" t="str">
        <f>IFERROR(__xludf.DUMMYFUNCTION("""COMPUTED_VALUE"""),"Киви лёд")</f>
        <v>Киви лёд</v>
      </c>
      <c r="O1717" s="18" t="str">
        <f>IFERROR(__xludf.DUMMYFUNCTION("""COMPUTED_VALUE"""),"Кислая клюква лёд")</f>
        <v>Кислая клюква лёд</v>
      </c>
      <c r="P1717" s="18" t="str">
        <f>IFERROR(__xludf.DUMMYFUNCTION("""COMPUTED_VALUE"""),"Кислый скитлс лёд")</f>
        <v>Кислый скитлс лёд</v>
      </c>
      <c r="Q1717" s="18" t="str">
        <f>IFERROR(__xludf.DUMMYFUNCTION("""COMPUTED_VALUE"""),"Клубника черника лёд")</f>
        <v>Клубника черника лёд</v>
      </c>
      <c r="R1717" s="18" t="str">
        <f>IFERROR(__xludf.DUMMYFUNCTION("""COMPUTED_VALUE"""),"Малина смородина лёд")</f>
        <v>Малина смородина лёд</v>
      </c>
      <c r="S1717" s="18" t="str">
        <f>IFERROR(__xludf.DUMMYFUNCTION("""COMPUTED_VALUE"""),"Манго лёд")</f>
        <v>Манго лёд</v>
      </c>
      <c r="T1717" s="18" t="str">
        <f>IFERROR(__xludf.DUMMYFUNCTION("""COMPUTED_VALUE"""),"Малина вишня лёд")</f>
        <v>Малина вишня лёд</v>
      </c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18"/>
      <c r="AF1717" s="18"/>
      <c r="AG1717" s="18"/>
      <c r="AH1717" s="18"/>
      <c r="AI1717" s="18"/>
      <c r="AJ1717" s="18"/>
      <c r="AK1717" s="18"/>
      <c r="AL1717" s="18"/>
      <c r="AM1717" s="18"/>
      <c r="AN1717" s="18"/>
      <c r="AO1717" s="18"/>
      <c r="AP1717" s="18"/>
      <c r="AQ1717" s="18"/>
      <c r="AR1717" s="18"/>
      <c r="AS1717" s="18"/>
      <c r="AT1717" s="18"/>
      <c r="AU1717" s="18"/>
      <c r="AV1717" s="18"/>
      <c r="AW1717" s="18"/>
      <c r="AX1717" s="18"/>
    </row>
    <row r="1718">
      <c r="A1718" s="18" t="str">
        <f>IFERROR(__xludf.DUMMYFUNCTION("""COMPUTED_VALUE"""),"Малина вишня лёд")</f>
        <v>Малина вишня лёд</v>
      </c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  <c r="AC1718" s="18"/>
      <c r="AD1718" s="18"/>
      <c r="AE1718" s="18"/>
      <c r="AF1718" s="18"/>
      <c r="AG1718" s="18"/>
      <c r="AH1718" s="18"/>
      <c r="AI1718" s="18"/>
      <c r="AJ1718" s="18"/>
      <c r="AK1718" s="18"/>
      <c r="AL1718" s="18"/>
      <c r="AM1718" s="18"/>
      <c r="AN1718" s="18"/>
      <c r="AO1718" s="18"/>
      <c r="AP1718" s="18"/>
      <c r="AQ1718" s="18"/>
      <c r="AR1718" s="18"/>
      <c r="AS1718" s="18"/>
      <c r="AT1718" s="18"/>
      <c r="AU1718" s="18"/>
      <c r="AV1718" s="18"/>
      <c r="AW1718" s="18"/>
      <c r="AX1718" s="18"/>
    </row>
    <row r="1719">
      <c r="A1719" s="18" t="str">
        <f>IFERROR(__xludf.DUMMYFUNCTION("""COMPUTED_VALUE"""),"Арбуз Малина ")</f>
        <v>Арбуз Малина </v>
      </c>
      <c r="B1719" s="18" t="str">
        <f>IFERROR(__xludf.DUMMYFUNCTION("""COMPUTED_VALUE"""),"Банан Кокос ")</f>
        <v>Банан Кокос </v>
      </c>
      <c r="C1719" s="18" t="str">
        <f>IFERROR(__xludf.DUMMYFUNCTION("""COMPUTED_VALUE"""),"Барбарисовый Энергетик ")</f>
        <v>Барбарисовый Энергетик </v>
      </c>
      <c r="D1719" s="18" t="str">
        <f>IFERROR(__xludf.DUMMYFUNCTION("""COMPUTED_VALUE"""),"Виноградный Энергетик")</f>
        <v>Виноградный Энергетик</v>
      </c>
      <c r="E1719" s="18" t="str">
        <f>IFERROR(__xludf.DUMMYFUNCTION("""COMPUTED_VALUE"""),"Гранат Клубника ")</f>
        <v>Гранат Клубника </v>
      </c>
      <c r="F1719" s="18" t="str">
        <f>IFERROR(__xludf.DUMMYFUNCTION("""COMPUTED_VALUE"""),"Гранат Смородина ")</f>
        <v>Гранат Смородина </v>
      </c>
      <c r="G1719" s="18" t="str">
        <f>IFERROR(__xludf.DUMMYFUNCTION("""COMPUTED_VALUE"""),"Грейпфрутовый Швепс ")</f>
        <v>Грейпфрутовый Швепс </v>
      </c>
      <c r="H1719" s="18" t="str">
        <f>IFERROR(__xludf.DUMMYFUNCTION("""COMPUTED_VALUE"""),"Земляника Драгонфрут ")</f>
        <v>Земляника Драгонфрут </v>
      </c>
      <c r="I1719" s="18" t="str">
        <f>IFERROR(__xludf.DUMMYFUNCTION("""COMPUTED_VALUE"""),"Киви Личи ")</f>
        <v>Киви Личи </v>
      </c>
      <c r="J1719" s="18" t="str">
        <f>IFERROR(__xludf.DUMMYFUNCTION("""COMPUTED_VALUE"""),"Киви Маракуйя Гуава ")</f>
        <v>Киви Маракуйя Гуава </v>
      </c>
      <c r="K1719" s="18" t="str">
        <f>IFERROR(__xludf.DUMMYFUNCTION("""COMPUTED_VALUE"""),"Клубника Банан ")</f>
        <v>Клубника Банан </v>
      </c>
      <c r="L1719" s="18" t="str">
        <f>IFERROR(__xludf.DUMMYFUNCTION("""COMPUTED_VALUE"""),"Клубника Вишня ")</f>
        <v>Клубника Вишня </v>
      </c>
      <c r="M1719" s="18" t="str">
        <f>IFERROR(__xludf.DUMMYFUNCTION("""COMPUTED_VALUE"""),"Клубника Земляника ")</f>
        <v>Клубника Земляника </v>
      </c>
      <c r="N1719" s="18" t="str">
        <f>IFERROR(__xludf.DUMMYFUNCTION("""COMPUTED_VALUE"""),"Клубничный Мохито ")</f>
        <v>Клубничный Мохито </v>
      </c>
      <c r="O1719" s="18" t="str">
        <f>IFERROR(__xludf.DUMMYFUNCTION("""COMPUTED_VALUE"""),"Манго Грейпфрут ")</f>
        <v>Манго Грейпфрут </v>
      </c>
      <c r="P1719" s="18" t="str">
        <f>IFERROR(__xludf.DUMMYFUNCTION("""COMPUTED_VALUE"""),"Манго Персик Личи ")</f>
        <v>Манго Персик Личи </v>
      </c>
      <c r="Q1719" s="18" t="str">
        <f>IFERROR(__xludf.DUMMYFUNCTION("""COMPUTED_VALUE"""),"Персик Бабл Гам ")</f>
        <v>Персик Бабл Гам </v>
      </c>
      <c r="R1719" s="18" t="str">
        <f>IFERROR(__xludf.DUMMYFUNCTION("""COMPUTED_VALUE"""),"Садовые Ягоды ")</f>
        <v>Садовые Ягоды </v>
      </c>
      <c r="S1719" s="18" t="str">
        <f>IFERROR(__xludf.DUMMYFUNCTION("""COMPUTED_VALUE"""),"Скитлс Лимон Лайм 2")</f>
        <v>Скитлс Лимон Лайм 2</v>
      </c>
      <c r="T1719" s="18" t="str">
        <f>IFERROR(__xludf.DUMMYFUNCTION("""COMPUTED_VALUE"""),"Смородина Мармелад 1")</f>
        <v>Смородина Мармелад 1</v>
      </c>
      <c r="U1719" s="18" t="str">
        <f>IFERROR(__xludf.DUMMYFUNCTION("""COMPUTED_VALUE"""),"Темная Вишня 1")</f>
        <v>Темная Вишня 1</v>
      </c>
      <c r="V1719" s="18" t="str">
        <f>IFERROR(__xludf.DUMMYFUNCTION("""COMPUTED_VALUE"""),"Фруктовые Пластинки 1")</f>
        <v>Фруктовые Пластинки 1</v>
      </c>
      <c r="W1719" s="18" t="str">
        <f>IFERROR(__xludf.DUMMYFUNCTION("""COMPUTED_VALUE"""),"Черника Ежевика 1")</f>
        <v>Черника Ежевика 1</v>
      </c>
      <c r="X1719" s="18" t="str">
        <f>IFERROR(__xludf.DUMMYFUNCTION("""COMPUTED_VALUE"""),"Черника Малина 1")</f>
        <v>Черника Малина 1</v>
      </c>
      <c r="Y1719" s="18" t="str">
        <f>IFERROR(__xludf.DUMMYFUNCTION("""COMPUTED_VALUE"""),"Черника Мята 2")</f>
        <v>Черника Мята 2</v>
      </c>
      <c r="Z1719" s="18" t="str">
        <f>IFERROR(__xludf.DUMMYFUNCTION("""COMPUTED_VALUE"""),"Яблоко Виноград 2")</f>
        <v>Яблоко Виноград 2</v>
      </c>
      <c r="AA1719" s="18" t="str">
        <f>IFERROR(__xludf.DUMMYFUNCTION("""COMPUTED_VALUE"""),"Яблоко Малина 4")</f>
        <v>Яблоко Малина 4</v>
      </c>
      <c r="AB1719" s="18"/>
      <c r="AC1719" s="18"/>
      <c r="AD1719" s="18"/>
      <c r="AE1719" s="18"/>
      <c r="AF1719" s="18"/>
      <c r="AG1719" s="18"/>
      <c r="AH1719" s="18"/>
      <c r="AI1719" s="18"/>
      <c r="AJ1719" s="18"/>
      <c r="AK1719" s="18"/>
      <c r="AL1719" s="18"/>
      <c r="AM1719" s="18"/>
      <c r="AN1719" s="18"/>
      <c r="AO1719" s="18"/>
      <c r="AP1719" s="18"/>
      <c r="AQ1719" s="18"/>
      <c r="AR1719" s="18"/>
      <c r="AS1719" s="18"/>
      <c r="AT1719" s="18"/>
      <c r="AU1719" s="18"/>
      <c r="AV1719" s="18"/>
      <c r="AW1719" s="18"/>
      <c r="AX1719" s="18"/>
    </row>
    <row r="1720">
      <c r="A1720" s="18" t="str">
        <f>IFERROR(__xludf.DUMMYFUNCTION("""COMPUTED_VALUE"""),"кислая земляника")</f>
        <v>кислая земляника</v>
      </c>
      <c r="B1720" s="18" t="str">
        <f>IFERROR(__xludf.DUMMYFUNCTION("""COMPUTED_VALUE"""),"кислая фанта с черникой")</f>
        <v>кислая фанта с черникой</v>
      </c>
      <c r="C1720" s="18" t="str">
        <f>IFERROR(__xludf.DUMMYFUNCTION("""COMPUTED_VALUE"""),"кислое харибо с колой и черешней")</f>
        <v>кислое харибо с колой и черешней</v>
      </c>
      <c r="D1720" s="18" t="str">
        <f>IFERROR(__xludf.DUMMYFUNCTION("""COMPUTED_VALUE"""),"кислое яблочно клубничная шипучка")</f>
        <v>кислое яблочно клубничная шипучка</v>
      </c>
      <c r="E1720" s="18" t="str">
        <f>IFERROR(__xludf.DUMMYFUNCTION("""COMPUTED_VALUE"""),"кислые желатинки маракуйя ананас")</f>
        <v>кислые желатинки маракуйя ананас</v>
      </c>
      <c r="F1720" s="18" t="str">
        <f>IFERROR(__xludf.DUMMYFUNCTION("""COMPUTED_VALUE"""),"кислые ленточки маракуя манго")</f>
        <v>кислые ленточки маракуя манго</v>
      </c>
      <c r="G1720" s="18" t="str">
        <f>IFERROR(__xludf.DUMMYFUNCTION("""COMPUTED_VALUE"""),"кислые мармеладные ягоды")</f>
        <v>кислые мармеладные ягоды</v>
      </c>
      <c r="H1720" s="18" t="str">
        <f>IFERROR(__xludf.DUMMYFUNCTION("""COMPUTED_VALUE"""),"кислый виноград лайм")</f>
        <v>кислый виноград лайм</v>
      </c>
      <c r="I1720" s="18" t="str">
        <f>IFERROR(__xludf.DUMMYFUNCTION("""COMPUTED_VALUE"""),"кислый грейпфрут с вишней")</f>
        <v>кислый грейпфрут с вишней</v>
      </c>
      <c r="J1720" s="18" t="str">
        <f>IFERROR(__xludf.DUMMYFUNCTION("""COMPUTED_VALUE"""),"кислый леденец виноград киви яблоко")</f>
        <v>кислый леденец виноград киви яблоко</v>
      </c>
      <c r="K1720" s="18" t="str">
        <f>IFERROR(__xludf.DUMMYFUNCTION("""COMPUTED_VALUE"""),"кислый лимонад арбуз лайм малина")</f>
        <v>кислый лимонад арбуз лайм малина</v>
      </c>
      <c r="L1720" s="18" t="str">
        <f>IFERROR(__xludf.DUMMYFUNCTION("""COMPUTED_VALUE"""),"кислый персик клубника")</f>
        <v>кислый персик клубника</v>
      </c>
      <c r="M1720" s="18" t="str">
        <f>IFERROR(__xludf.DUMMYFUNCTION("""COMPUTED_VALUE"""),"кислый яблочно лимонные колечки")</f>
        <v>кислый яблочно лимонные колечки</v>
      </c>
      <c r="N1720" s="18" t="str">
        <f>IFERROR(__xludf.DUMMYFUNCTION("""COMPUTED_VALUE"""),"фанта апельсин с кислой малиной")</f>
        <v>фанта апельсин с кислой малиной</v>
      </c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18"/>
      <c r="AF1720" s="18"/>
      <c r="AG1720" s="18"/>
      <c r="AH1720" s="18"/>
      <c r="AI1720" s="18"/>
      <c r="AJ1720" s="18"/>
      <c r="AK1720" s="18"/>
      <c r="AL1720" s="18"/>
      <c r="AM1720" s="18"/>
      <c r="AN1720" s="18"/>
      <c r="AO1720" s="18"/>
      <c r="AP1720" s="18"/>
      <c r="AQ1720" s="18"/>
      <c r="AR1720" s="18"/>
      <c r="AS1720" s="18"/>
      <c r="AT1720" s="18"/>
      <c r="AU1720" s="18"/>
      <c r="AV1720" s="18"/>
      <c r="AW1720" s="18"/>
      <c r="AX1720" s="18"/>
    </row>
    <row r="1721">
      <c r="A1721" s="18" t="str">
        <f>IFERROR(__xludf.DUMMYFUNCTION("""COMPUTED_VALUE"""),"0.4")</f>
        <v>0.4</v>
      </c>
      <c r="B1721" s="18" t="str">
        <f>IFERROR(__xludf.DUMMYFUNCTION("""COMPUTED_VALUE"""),"0.6")</f>
        <v>0.6</v>
      </c>
      <c r="C1721" s="18" t="str">
        <f>IFERROR(__xludf.DUMMYFUNCTION("""COMPUTED_VALUE"""),"0.7")</f>
        <v>0.7</v>
      </c>
      <c r="D1721" s="18" t="str">
        <f>IFERROR(__xludf.DUMMYFUNCTION("""COMPUTED_VALUE"""),"0.8")</f>
        <v>0.8</v>
      </c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8"/>
      <c r="AD1721" s="18"/>
      <c r="AE1721" s="18"/>
      <c r="AF1721" s="18"/>
      <c r="AG1721" s="18"/>
      <c r="AH1721" s="18"/>
      <c r="AI1721" s="18"/>
      <c r="AJ1721" s="18"/>
      <c r="AK1721" s="18"/>
      <c r="AL1721" s="18"/>
      <c r="AM1721" s="18"/>
      <c r="AN1721" s="18"/>
      <c r="AO1721" s="18"/>
      <c r="AP1721" s="18"/>
      <c r="AQ1721" s="18"/>
      <c r="AR1721" s="18"/>
      <c r="AS1721" s="18"/>
      <c r="AT1721" s="18"/>
      <c r="AU1721" s="18"/>
      <c r="AV1721" s="18"/>
      <c r="AW1721" s="18"/>
      <c r="AX1721" s="18"/>
    </row>
    <row r="1722">
      <c r="A1722" s="18" t="str">
        <f>IFERROR(__xludf.DUMMYFUNCTION("""COMPUTED_VALUE"""),"Ананас киви")</f>
        <v>Ананас киви</v>
      </c>
      <c r="B1722" s="18" t="str">
        <f>IFERROR(__xludf.DUMMYFUNCTION("""COMPUTED_VALUE"""),"Арбузный смузи")</f>
        <v>Арбузный смузи</v>
      </c>
      <c r="C1722" s="18" t="str">
        <f>IFERROR(__xludf.DUMMYFUNCTION("""COMPUTED_VALUE"""),"Виноградная фанта")</f>
        <v>Виноградная фанта</v>
      </c>
      <c r="D1722" s="18" t="str">
        <f>IFERROR(__xludf.DUMMYFUNCTION("""COMPUTED_VALUE"""),"Вишневый морс")</f>
        <v>Вишневый морс</v>
      </c>
      <c r="E1722" s="18" t="str">
        <f>IFERROR(__xludf.DUMMYFUNCTION("""COMPUTED_VALUE"""),"Гранатовый мармелад")</f>
        <v>Гранатовый мармелад</v>
      </c>
      <c r="F1722" s="18" t="str">
        <f>IFERROR(__xludf.DUMMYFUNCTION("""COMPUTED_VALUE"""),"Грейпфрут киви")</f>
        <v>Грейпфрут киви</v>
      </c>
      <c r="G1722" s="18" t="str">
        <f>IFERROR(__xludf.DUMMYFUNCTION("""COMPUTED_VALUE"""),"Ежевика мята")</f>
        <v>Ежевика мята</v>
      </c>
      <c r="H1722" s="18" t="str">
        <f>IFERROR(__xludf.DUMMYFUNCTION("""COMPUTED_VALUE"""),"Киви манго")</f>
        <v>Киви манго</v>
      </c>
      <c r="I1722" s="18" t="str">
        <f>IFERROR(__xludf.DUMMYFUNCTION("""COMPUTED_VALUE"""),"Клубника манго")</f>
        <v>Клубника манго</v>
      </c>
      <c r="J1722" s="18" t="str">
        <f>IFERROR(__xludf.DUMMYFUNCTION("""COMPUTED_VALUE"""),"черника грейфрут ")</f>
        <v>черника грейфрут </v>
      </c>
      <c r="K1722" s="18" t="str">
        <f>IFERROR(__xludf.DUMMYFUNCTION("""COMPUTED_VALUE"""),"Малина лайм")</f>
        <v>Малина лайм</v>
      </c>
      <c r="L1722" s="18" t="str">
        <f>IFERROR(__xludf.DUMMYFUNCTION("""COMPUTED_VALUE"""),"Манго арбуз ")</f>
        <v>Манго арбуз </v>
      </c>
      <c r="M1722" s="18" t="str">
        <f>IFERROR(__xludf.DUMMYFUNCTION("""COMPUTED_VALUE"""),"Малиновый чай с жасмином")</f>
        <v>Малиновый чай с жасмином</v>
      </c>
      <c r="N1722" s="18" t="str">
        <f>IFERROR(__xludf.DUMMYFUNCTION("""COMPUTED_VALUE"""),"малина  апельсин ")</f>
        <v>малина  апельсин </v>
      </c>
      <c r="O1722" s="18" t="str">
        <f>IFERROR(__xludf.DUMMYFUNCTION("""COMPUTED_VALUE"""),"Манго апельсин")</f>
        <v>Манго апельсин</v>
      </c>
      <c r="P1722" s="18" t="str">
        <f>IFERROR(__xludf.DUMMYFUNCTION("""COMPUTED_VALUE"""),"Ред булл")</f>
        <v>Ред булл</v>
      </c>
      <c r="Q1722" s="18" t="str">
        <f>IFERROR(__xludf.DUMMYFUNCTION("""COMPUTED_VALUE"""),"Спрайт")</f>
        <v>Спрайт</v>
      </c>
      <c r="R1722" s="18" t="str">
        <f>IFERROR(__xludf.DUMMYFUNCTION("""COMPUTED_VALUE"""),"ананас клюква ")</f>
        <v>ананас клюква </v>
      </c>
      <c r="S1722" s="18" t="str">
        <f>IFERROR(__xludf.DUMMYFUNCTION("""COMPUTED_VALUE"""),"Тархун")</f>
        <v>Тархун</v>
      </c>
      <c r="T1722" s="18" t="str">
        <f>IFERROR(__xludf.DUMMYFUNCTION("""COMPUTED_VALUE"""),"алоэ Виноград ")</f>
        <v>алоэ Виноград </v>
      </c>
      <c r="U1722" s="18" t="str">
        <f>IFERROR(__xludf.DUMMYFUNCTION("""COMPUTED_VALUE"""),"Фруктовая жвачка")</f>
        <v>Фруктовая жвачка</v>
      </c>
      <c r="V1722" s="18" t="str">
        <f>IFERROR(__xludf.DUMMYFUNCTION("""COMPUTED_VALUE"""),"Холодная кола")</f>
        <v>Холодная кола</v>
      </c>
      <c r="W1722" s="18" t="str">
        <f>IFERROR(__xludf.DUMMYFUNCTION("""COMPUTED_VALUE"""),"Черная смородина клюква")</f>
        <v>Черная смородина клюква</v>
      </c>
      <c r="X1722" s="18" t="str">
        <f>IFERROR(__xludf.DUMMYFUNCTION("""COMPUTED_VALUE"""),"Черника арбуз")</f>
        <v>Черника арбуз</v>
      </c>
      <c r="Y1722" s="18" t="str">
        <f>IFERROR(__xludf.DUMMYFUNCTION("""COMPUTED_VALUE"""),"Яблоко черника")</f>
        <v>Яблоко черника</v>
      </c>
      <c r="Z1722" s="18"/>
      <c r="AA1722" s="18"/>
      <c r="AB1722" s="18"/>
      <c r="AC1722" s="18"/>
      <c r="AD1722" s="18"/>
      <c r="AE1722" s="18"/>
      <c r="AF1722" s="18"/>
      <c r="AG1722" s="18"/>
      <c r="AH1722" s="18"/>
      <c r="AI1722" s="18"/>
      <c r="AJ1722" s="18"/>
      <c r="AK1722" s="18"/>
      <c r="AL1722" s="18"/>
      <c r="AM1722" s="18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</row>
    <row r="1723">
      <c r="A1723" s="18" t="str">
        <f>IFERROR(__xludf.DUMMYFUNCTION("""COMPUTED_VALUE"""),"Ягодный микс")</f>
        <v>Ягодный микс</v>
      </c>
      <c r="B1723" s="18" t="str">
        <f>IFERROR(__xludf.DUMMYFUNCTION("""COMPUTED_VALUE"""),"Энергетик малина")</f>
        <v>Энергетик малина</v>
      </c>
      <c r="C1723" s="18" t="str">
        <f>IFERROR(__xludf.DUMMYFUNCTION("""COMPUTED_VALUE"""),"Клубника арбуз")</f>
        <v>Клубника арбуз</v>
      </c>
      <c r="D1723" s="18" t="str">
        <f>IFERROR(__xludf.DUMMYFUNCTION("""COMPUTED_VALUE"""),"Ежевика малина")</f>
        <v>Ежевика малина</v>
      </c>
      <c r="E1723" s="18" t="str">
        <f>IFERROR(__xludf.DUMMYFUNCTION("""COMPUTED_VALUE"""),"Голубая малина виноград")</f>
        <v>Голубая малина виноград</v>
      </c>
      <c r="F1723" s="18" t="str">
        <f>IFERROR(__xludf.DUMMYFUNCTION("""COMPUTED_VALUE"""),"Вишня яблоко")</f>
        <v>Вишня яблоко</v>
      </c>
      <c r="G1723" s="18" t="str">
        <f>IFERROR(__xludf.DUMMYFUNCTION("""COMPUTED_VALUE"""),"Виноград лёд")</f>
        <v>Виноград лёд</v>
      </c>
      <c r="H1723" s="18" t="str">
        <f>IFERROR(__xludf.DUMMYFUNCTION("""COMPUTED_VALUE"""),"Бабл гам")</f>
        <v>Бабл гам</v>
      </c>
      <c r="I1723" s="18" t="str">
        <f>IFERROR(__xludf.DUMMYFUNCTION("""COMPUTED_VALUE"""),"Энергетик лайм")</f>
        <v>Энергетик лайм</v>
      </c>
      <c r="J1723" s="18" t="str">
        <f>IFERROR(__xludf.DUMMYFUNCTION("""COMPUTED_VALUE"""),"Черника смородина айс")</f>
        <v>Черника смородина айс</v>
      </c>
      <c r="K1723" s="18" t="str">
        <f>IFERROR(__xludf.DUMMYFUNCTION("""COMPUTED_VALUE"""),"Мохито клубничный лёд")</f>
        <v>Мохито клубничный лёд</v>
      </c>
      <c r="L1723" s="18" t="str">
        <f>IFERROR(__xludf.DUMMYFUNCTION("""COMPUTED_VALUE"""),"Черная вишня лёд")</f>
        <v>Черная вишня лёд</v>
      </c>
      <c r="M1723" s="18" t="str">
        <f>IFERROR(__xludf.DUMMYFUNCTION("""COMPUTED_VALUE"""),"Ананас кокос лёд")</f>
        <v>Ананас кокос лёд</v>
      </c>
      <c r="N1723" s="18" t="str">
        <f>IFERROR(__xludf.DUMMYFUNCTION("""COMPUTED_VALUE"""),"Киви лёд")</f>
        <v>Киви лёд</v>
      </c>
      <c r="O1723" s="18" t="str">
        <f>IFERROR(__xludf.DUMMYFUNCTION("""COMPUTED_VALUE"""),"Кислая клюква лёд")</f>
        <v>Кислая клюква лёд</v>
      </c>
      <c r="P1723" s="18" t="str">
        <f>IFERROR(__xludf.DUMMYFUNCTION("""COMPUTED_VALUE"""),"Кислый скитлс лёд")</f>
        <v>Кислый скитлс лёд</v>
      </c>
      <c r="Q1723" s="18" t="str">
        <f>IFERROR(__xludf.DUMMYFUNCTION("""COMPUTED_VALUE"""),"Клубника черника лёд")</f>
        <v>Клубника черника лёд</v>
      </c>
      <c r="R1723" s="18" t="str">
        <f>IFERROR(__xludf.DUMMYFUNCTION("""COMPUTED_VALUE"""),"Малина смородина лёд")</f>
        <v>Малина смородина лёд</v>
      </c>
      <c r="S1723" s="18" t="str">
        <f>IFERROR(__xludf.DUMMYFUNCTION("""COMPUTED_VALUE"""),"Манго лёд")</f>
        <v>Манго лёд</v>
      </c>
      <c r="T1723" s="18" t="str">
        <f>IFERROR(__xludf.DUMMYFUNCTION("""COMPUTED_VALUE"""),"Малина вишня лёд")</f>
        <v>Малина вишня лёд</v>
      </c>
      <c r="U1723" s="18"/>
      <c r="V1723" s="18"/>
      <c r="W1723" s="18"/>
      <c r="X1723" s="18"/>
      <c r="Y1723" s="18"/>
      <c r="Z1723" s="18"/>
      <c r="AA1723" s="18"/>
      <c r="AB1723" s="18"/>
      <c r="AC1723" s="18"/>
      <c r="AD1723" s="18"/>
      <c r="AE1723" s="18"/>
      <c r="AF1723" s="18"/>
      <c r="AG1723" s="18"/>
      <c r="AH1723" s="18"/>
      <c r="AI1723" s="18"/>
      <c r="AJ1723" s="18"/>
      <c r="AK1723" s="18"/>
      <c r="AL1723" s="18"/>
      <c r="AM1723" s="18"/>
      <c r="AN1723" s="18"/>
      <c r="AO1723" s="18"/>
      <c r="AP1723" s="18"/>
      <c r="AQ1723" s="18"/>
      <c r="AR1723" s="18"/>
      <c r="AS1723" s="18"/>
      <c r="AT1723" s="18"/>
      <c r="AU1723" s="18"/>
      <c r="AV1723" s="18"/>
      <c r="AW1723" s="18"/>
      <c r="AX1723" s="18"/>
    </row>
    <row r="1724">
      <c r="A1724" s="18" t="str">
        <f>IFERROR(__xludf.DUMMYFUNCTION("""COMPUTED_VALUE"""),"Яблоко вишня")</f>
        <v>Яблоко вишня</v>
      </c>
      <c r="B1724" s="18" t="str">
        <f>IFERROR(__xludf.DUMMYFUNCTION("""COMPUTED_VALUE"""),"Банан дыня клубника")</f>
        <v>Банан дыня клубника</v>
      </c>
      <c r="C1724" s="18" t="str">
        <f>IFERROR(__xludf.DUMMYFUNCTION("""COMPUTED_VALUE"""),"Барбарисовый энергетик")</f>
        <v>Барбарисовый энергетик</v>
      </c>
      <c r="D1724" s="18" t="str">
        <f>IFERROR(__xludf.DUMMYFUNCTION("""COMPUTED_VALUE"""),"Черная смородина личи")</f>
        <v>Черная смородина личи</v>
      </c>
      <c r="E1724" s="18" t="str">
        <f>IFERROR(__xludf.DUMMYFUNCTION("""COMPUTED_VALUE"""),"Вишневый энергетик")</f>
        <v>Вишневый энергетик</v>
      </c>
      <c r="F1724" s="18" t="str">
        <f>IFERROR(__xludf.DUMMYFUNCTION("""COMPUTED_VALUE"""),"Цитрусовый микс")</f>
        <v>Цитрусовый микс</v>
      </c>
      <c r="G1724" s="18" t="str">
        <f>IFERROR(__xludf.DUMMYFUNCTION("""COMPUTED_VALUE"""),"Кола ягоды")</f>
        <v>Кола ягоды</v>
      </c>
      <c r="H1724" s="18" t="str">
        <f>IFERROR(__xludf.DUMMYFUNCTION("""COMPUTED_VALUE"""),"Виноград ежевика")</f>
        <v>Виноград ежевика</v>
      </c>
      <c r="I1724" s="18" t="str">
        <f>IFERROR(__xludf.DUMMYFUNCTION("""COMPUTED_VALUE"""),"Киви персик")</f>
        <v>Киви персик</v>
      </c>
      <c r="J1724" s="18" t="str">
        <f>IFERROR(__xludf.DUMMYFUNCTION("""COMPUTED_VALUE"""),"Лимонад голубика")</f>
        <v>Лимонад голубика</v>
      </c>
      <c r="K1724" s="18" t="str">
        <f>IFERROR(__xludf.DUMMYFUNCTION("""COMPUTED_VALUE"""),"Манго маракуйя")</f>
        <v>Манго маракуйя</v>
      </c>
      <c r="L1724" s="18" t="str">
        <f>IFERROR(__xludf.DUMMYFUNCTION("""COMPUTED_VALUE"""),"Маунтедью яблоко")</f>
        <v>Маунтедью яблоко</v>
      </c>
      <c r="M1724" s="18" t="str">
        <f>IFERROR(__xludf.DUMMYFUNCTION("""COMPUTED_VALUE"""),"Нектарин")</f>
        <v>Нектарин</v>
      </c>
      <c r="N1724" s="18" t="str">
        <f>IFERROR(__xludf.DUMMYFUNCTION("""COMPUTED_VALUE"""),"Малина черника")</f>
        <v>Малина черника</v>
      </c>
      <c r="O1724" s="18" t="str">
        <f>IFERROR(__xludf.DUMMYFUNCTION("""COMPUTED_VALUE"""),"Малиновый мармелад")</f>
        <v>Малиновый мармелад</v>
      </c>
      <c r="P1724" s="18" t="str">
        <f>IFERROR(__xludf.DUMMYFUNCTION("""COMPUTED_VALUE"""),"Скитлс лайм")</f>
        <v>Скитлс лайм</v>
      </c>
      <c r="Q1724" s="18" t="str">
        <f>IFERROR(__xludf.DUMMYFUNCTION("""COMPUTED_VALUE"""),"Клубника ананасовые кольца")</f>
        <v>Клубника ананасовые кольца</v>
      </c>
      <c r="R1724" s="18" t="str">
        <f>IFERROR(__xludf.DUMMYFUNCTION("""COMPUTED_VALUE"""),"Сладкая мятная жвачка")</f>
        <v>Сладкая мятная жвачка</v>
      </c>
      <c r="S1724" s="18" t="str">
        <f>IFERROR(__xludf.DUMMYFUNCTION("""COMPUTED_VALUE"""),"Арбузный слаш")</f>
        <v>Арбузный слаш</v>
      </c>
      <c r="T1724" s="18" t="str">
        <f>IFERROR(__xludf.DUMMYFUNCTION("""COMPUTED_VALUE"""),"Лесные ягоды")</f>
        <v>Лесные ягоды</v>
      </c>
      <c r="U1724" s="18"/>
      <c r="V1724" s="18"/>
      <c r="W1724" s="18"/>
      <c r="X1724" s="18"/>
      <c r="Y1724" s="18"/>
      <c r="Z1724" s="18"/>
      <c r="AA1724" s="18"/>
      <c r="AB1724" s="18"/>
      <c r="AC1724" s="18"/>
      <c r="AD1724" s="18"/>
      <c r="AE1724" s="18"/>
      <c r="AF1724" s="18"/>
      <c r="AG1724" s="18"/>
      <c r="AH1724" s="18"/>
      <c r="AI1724" s="18"/>
      <c r="AJ1724" s="18"/>
      <c r="AK1724" s="18"/>
      <c r="AL1724" s="18"/>
      <c r="AM1724" s="18"/>
      <c r="AN1724" s="18"/>
      <c r="AO1724" s="18"/>
      <c r="AP1724" s="18"/>
      <c r="AQ1724" s="18"/>
      <c r="AR1724" s="18"/>
      <c r="AS1724" s="18"/>
      <c r="AT1724" s="18"/>
      <c r="AU1724" s="18"/>
      <c r="AV1724" s="18"/>
      <c r="AW1724" s="18"/>
      <c r="AX1724" s="18"/>
    </row>
    <row r="1725">
      <c r="A1725" s="18" t="str">
        <f>IFERROR(__xludf.DUMMYFUNCTION("""COMPUTED_VALUE"""),"Арбуз Малина ")</f>
        <v>Арбуз Малина </v>
      </c>
      <c r="B1725" s="18" t="str">
        <f>IFERROR(__xludf.DUMMYFUNCTION("""COMPUTED_VALUE"""),"Банан Кокос ")</f>
        <v>Банан Кокос </v>
      </c>
      <c r="C1725" s="18" t="str">
        <f>IFERROR(__xludf.DUMMYFUNCTION("""COMPUTED_VALUE"""),"Барбарисовый Энергетик ")</f>
        <v>Барбарисовый Энергетик </v>
      </c>
      <c r="D1725" s="18" t="str">
        <f>IFERROR(__xludf.DUMMYFUNCTION("""COMPUTED_VALUE"""),"Виноградный Энергетик")</f>
        <v>Виноградный Энергетик</v>
      </c>
      <c r="E1725" s="18" t="str">
        <f>IFERROR(__xludf.DUMMYFUNCTION("""COMPUTED_VALUE"""),"Гранат Клубника ")</f>
        <v>Гранат Клубника </v>
      </c>
      <c r="F1725" s="18" t="str">
        <f>IFERROR(__xludf.DUMMYFUNCTION("""COMPUTED_VALUE"""),"Гранат Смородина ")</f>
        <v>Гранат Смородина </v>
      </c>
      <c r="G1725" s="18" t="str">
        <f>IFERROR(__xludf.DUMMYFUNCTION("""COMPUTED_VALUE"""),"Грейпфрутовый Швепс ")</f>
        <v>Грейпфрутовый Швепс </v>
      </c>
      <c r="H1725" s="18" t="str">
        <f>IFERROR(__xludf.DUMMYFUNCTION("""COMPUTED_VALUE"""),"Земляника Драгонфрут ")</f>
        <v>Земляника Драгонфрут </v>
      </c>
      <c r="I1725" s="18" t="str">
        <f>IFERROR(__xludf.DUMMYFUNCTION("""COMPUTED_VALUE"""),"Киви Личи ")</f>
        <v>Киви Личи </v>
      </c>
      <c r="J1725" s="18" t="str">
        <f>IFERROR(__xludf.DUMMYFUNCTION("""COMPUTED_VALUE"""),"Киви Маракуйя Гуава ")</f>
        <v>Киви Маракуйя Гуава </v>
      </c>
      <c r="K1725" s="18" t="str">
        <f>IFERROR(__xludf.DUMMYFUNCTION("""COMPUTED_VALUE"""),"Клубника Банан ")</f>
        <v>Клубника Банан </v>
      </c>
      <c r="L1725" s="18" t="str">
        <f>IFERROR(__xludf.DUMMYFUNCTION("""COMPUTED_VALUE"""),"Клубника Вишня ")</f>
        <v>Клубника Вишня </v>
      </c>
      <c r="M1725" s="18" t="str">
        <f>IFERROR(__xludf.DUMMYFUNCTION("""COMPUTED_VALUE"""),"Клубника Земляника ")</f>
        <v>Клубника Земляника </v>
      </c>
      <c r="N1725" s="18" t="str">
        <f>IFERROR(__xludf.DUMMYFUNCTION("""COMPUTED_VALUE"""),"Клубничный Мохито ")</f>
        <v>Клубничный Мохито </v>
      </c>
      <c r="O1725" s="18" t="str">
        <f>IFERROR(__xludf.DUMMYFUNCTION("""COMPUTED_VALUE"""),"Манго Грейпфрут ")</f>
        <v>Манго Грейпфрут </v>
      </c>
      <c r="P1725" s="18" t="str">
        <f>IFERROR(__xludf.DUMMYFUNCTION("""COMPUTED_VALUE"""),"Манго Персик Личи ")</f>
        <v>Манго Персик Личи </v>
      </c>
      <c r="Q1725" s="18" t="str">
        <f>IFERROR(__xludf.DUMMYFUNCTION("""COMPUTED_VALUE"""),"Персик Бабл Гам ")</f>
        <v>Персик Бабл Гам </v>
      </c>
      <c r="R1725" s="18" t="str">
        <f>IFERROR(__xludf.DUMMYFUNCTION("""COMPUTED_VALUE"""),"Садовые Ягоды ")</f>
        <v>Садовые Ягоды </v>
      </c>
      <c r="S1725" s="18" t="str">
        <f>IFERROR(__xludf.DUMMYFUNCTION("""COMPUTED_VALUE"""),"Скитлс Лимон Лайм 2")</f>
        <v>Скитлс Лимон Лайм 2</v>
      </c>
      <c r="T1725" s="18" t="str">
        <f>IFERROR(__xludf.DUMMYFUNCTION("""COMPUTED_VALUE"""),"Смородина Мармелад 1")</f>
        <v>Смородина Мармелад 1</v>
      </c>
      <c r="U1725" s="18" t="str">
        <f>IFERROR(__xludf.DUMMYFUNCTION("""COMPUTED_VALUE"""),"Темная Вишня 1")</f>
        <v>Темная Вишня 1</v>
      </c>
      <c r="V1725" s="18" t="str">
        <f>IFERROR(__xludf.DUMMYFUNCTION("""COMPUTED_VALUE"""),"Фруктовые Пластинки 1")</f>
        <v>Фруктовые Пластинки 1</v>
      </c>
      <c r="W1725" s="18" t="str">
        <f>IFERROR(__xludf.DUMMYFUNCTION("""COMPUTED_VALUE"""),"Черника Ежевика 1")</f>
        <v>Черника Ежевика 1</v>
      </c>
      <c r="X1725" s="18" t="str">
        <f>IFERROR(__xludf.DUMMYFUNCTION("""COMPUTED_VALUE"""),"Черника Малина 1")</f>
        <v>Черника Малина 1</v>
      </c>
      <c r="Y1725" s="18" t="str">
        <f>IFERROR(__xludf.DUMMYFUNCTION("""COMPUTED_VALUE"""),"Черника Мята 2")</f>
        <v>Черника Мята 2</v>
      </c>
      <c r="Z1725" s="18" t="str">
        <f>IFERROR(__xludf.DUMMYFUNCTION("""COMPUTED_VALUE"""),"Яблоко Виноград 2")</f>
        <v>Яблоко Виноград 2</v>
      </c>
      <c r="AA1725" s="18" t="str">
        <f>IFERROR(__xludf.DUMMYFUNCTION("""COMPUTED_VALUE"""),"Яблоко Малина 4")</f>
        <v>Яблоко Малина 4</v>
      </c>
      <c r="AB1725" s="18"/>
      <c r="AC1725" s="18"/>
      <c r="AD1725" s="18"/>
      <c r="AE1725" s="18"/>
      <c r="AF1725" s="18"/>
      <c r="AG1725" s="18"/>
      <c r="AH1725" s="18"/>
      <c r="AI1725" s="18"/>
      <c r="AJ1725" s="18"/>
      <c r="AK1725" s="18"/>
      <c r="AL1725" s="18"/>
      <c r="AM1725" s="18"/>
      <c r="AN1725" s="18"/>
      <c r="AO1725" s="18"/>
      <c r="AP1725" s="18"/>
      <c r="AQ1725" s="18"/>
      <c r="AR1725" s="18"/>
      <c r="AS1725" s="18"/>
      <c r="AT1725" s="18"/>
      <c r="AU1725" s="18"/>
      <c r="AV1725" s="18"/>
      <c r="AW1725" s="18"/>
      <c r="AX1725" s="18"/>
    </row>
    <row r="1726">
      <c r="A1726" s="18" t="str">
        <f>IFERROR(__xludf.DUMMYFUNCTION("""COMPUTED_VALUE"""),"кислая земляника")</f>
        <v>кислая земляника</v>
      </c>
      <c r="B1726" s="18" t="str">
        <f>IFERROR(__xludf.DUMMYFUNCTION("""COMPUTED_VALUE"""),"кислая фанта с черникой")</f>
        <v>кислая фанта с черникой</v>
      </c>
      <c r="C1726" s="18" t="str">
        <f>IFERROR(__xludf.DUMMYFUNCTION("""COMPUTED_VALUE"""),"кислое харибо с колой и черешней")</f>
        <v>кислое харибо с колой и черешней</v>
      </c>
      <c r="D1726" s="18" t="str">
        <f>IFERROR(__xludf.DUMMYFUNCTION("""COMPUTED_VALUE"""),"кислое яблочно клубничная шипучка")</f>
        <v>кислое яблочно клубничная шипучка</v>
      </c>
      <c r="E1726" s="18" t="str">
        <f>IFERROR(__xludf.DUMMYFUNCTION("""COMPUTED_VALUE"""),"кислые желатинки маракуйя ананас")</f>
        <v>кислые желатинки маракуйя ананас</v>
      </c>
      <c r="F1726" s="18" t="str">
        <f>IFERROR(__xludf.DUMMYFUNCTION("""COMPUTED_VALUE"""),"кислые ленточки маракуя манго")</f>
        <v>кислые ленточки маракуя манго</v>
      </c>
      <c r="G1726" s="18" t="str">
        <f>IFERROR(__xludf.DUMMYFUNCTION("""COMPUTED_VALUE"""),"кислые мармеладные ягоды")</f>
        <v>кислые мармеладные ягоды</v>
      </c>
      <c r="H1726" s="18" t="str">
        <f>IFERROR(__xludf.DUMMYFUNCTION("""COMPUTED_VALUE"""),"кислый виноград лайм")</f>
        <v>кислый виноград лайм</v>
      </c>
      <c r="I1726" s="18" t="str">
        <f>IFERROR(__xludf.DUMMYFUNCTION("""COMPUTED_VALUE"""),"кислый грейпфрут с вишней")</f>
        <v>кислый грейпфрут с вишней</v>
      </c>
      <c r="J1726" s="18" t="str">
        <f>IFERROR(__xludf.DUMMYFUNCTION("""COMPUTED_VALUE"""),"кислый леденец виноград киви яблоко")</f>
        <v>кислый леденец виноград киви яблоко</v>
      </c>
      <c r="K1726" s="18" t="str">
        <f>IFERROR(__xludf.DUMMYFUNCTION("""COMPUTED_VALUE"""),"кислый лимонад арбуз лайм малина")</f>
        <v>кислый лимонад арбуз лайм малина</v>
      </c>
      <c r="L1726" s="18" t="str">
        <f>IFERROR(__xludf.DUMMYFUNCTION("""COMPUTED_VALUE"""),"кислый персик клубника")</f>
        <v>кислый персик клубника</v>
      </c>
      <c r="M1726" s="18" t="str">
        <f>IFERROR(__xludf.DUMMYFUNCTION("""COMPUTED_VALUE"""),"кислый яблочно лимонные колечки")</f>
        <v>кислый яблочно лимонные колечки</v>
      </c>
      <c r="N1726" s="18" t="str">
        <f>IFERROR(__xludf.DUMMYFUNCTION("""COMPUTED_VALUE"""),"фанта апельсин с кислой малиной")</f>
        <v>фанта апельсин с кислой малиной</v>
      </c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8"/>
      <c r="AD1726" s="18"/>
      <c r="AE1726" s="18"/>
      <c r="AF1726" s="18"/>
      <c r="AG1726" s="18"/>
      <c r="AH1726" s="18"/>
      <c r="AI1726" s="18"/>
      <c r="AJ1726" s="18"/>
      <c r="AK1726" s="18"/>
      <c r="AL1726" s="18"/>
      <c r="AM1726" s="18"/>
      <c r="AN1726" s="18"/>
      <c r="AO1726" s="18"/>
      <c r="AP1726" s="18"/>
      <c r="AQ1726" s="18"/>
      <c r="AR1726" s="18"/>
      <c r="AS1726" s="18"/>
      <c r="AT1726" s="18"/>
      <c r="AU1726" s="18"/>
      <c r="AV1726" s="18"/>
      <c r="AW1726" s="18"/>
      <c r="AX1726" s="18"/>
    </row>
    <row r="1727">
      <c r="A1727" s="18" t="str">
        <f>IFERROR(__xludf.DUMMYFUNCTION("""COMPUTED_VALUE"""),"0.4")</f>
        <v>0.4</v>
      </c>
      <c r="B1727" s="18" t="str">
        <f>IFERROR(__xludf.DUMMYFUNCTION("""COMPUTED_VALUE"""),"0.6")</f>
        <v>0.6</v>
      </c>
      <c r="C1727" s="18" t="str">
        <f>IFERROR(__xludf.DUMMYFUNCTION("""COMPUTED_VALUE"""),"0.7")</f>
        <v>0.7</v>
      </c>
      <c r="D1727" s="18" t="str">
        <f>IFERROR(__xludf.DUMMYFUNCTION("""COMPUTED_VALUE"""),"0.8")</f>
        <v>0.8</v>
      </c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  <c r="AC1727" s="18"/>
      <c r="AD1727" s="18"/>
      <c r="AE1727" s="18"/>
      <c r="AF1727" s="18"/>
      <c r="AG1727" s="18"/>
      <c r="AH1727" s="18"/>
      <c r="AI1727" s="18"/>
      <c r="AJ1727" s="18"/>
      <c r="AK1727" s="18"/>
      <c r="AL1727" s="18"/>
      <c r="AM1727" s="18"/>
      <c r="AN1727" s="18"/>
      <c r="AO1727" s="18"/>
      <c r="AP1727" s="18"/>
      <c r="AQ1727" s="18"/>
      <c r="AR1727" s="18"/>
      <c r="AS1727" s="18"/>
      <c r="AT1727" s="18"/>
      <c r="AU1727" s="18"/>
      <c r="AV1727" s="18"/>
      <c r="AW1727" s="18"/>
      <c r="AX1727" s="18"/>
    </row>
    <row r="1728">
      <c r="A1728" s="18" t="str">
        <f>IFERROR(__xludf.DUMMYFUNCTION("""COMPUTED_VALUE"""),"Ягодный микс")</f>
        <v>Ягодный микс</v>
      </c>
      <c r="B1728" s="18" t="str">
        <f>IFERROR(__xludf.DUMMYFUNCTION("""COMPUTED_VALUE"""),"Энергетик малина")</f>
        <v>Энергетик малина</v>
      </c>
      <c r="C1728" s="18" t="str">
        <f>IFERROR(__xludf.DUMMYFUNCTION("""COMPUTED_VALUE"""),"Клубника арбуз")</f>
        <v>Клубника арбуз</v>
      </c>
      <c r="D1728" s="18" t="str">
        <f>IFERROR(__xludf.DUMMYFUNCTION("""COMPUTED_VALUE"""),"Ежевика малина")</f>
        <v>Ежевика малина</v>
      </c>
      <c r="E1728" s="18" t="str">
        <f>IFERROR(__xludf.DUMMYFUNCTION("""COMPUTED_VALUE"""),"Голубая малина виноград")</f>
        <v>Голубая малина виноград</v>
      </c>
      <c r="F1728" s="18" t="str">
        <f>IFERROR(__xludf.DUMMYFUNCTION("""COMPUTED_VALUE"""),"Вишня яблоко")</f>
        <v>Вишня яблоко</v>
      </c>
      <c r="G1728" s="18" t="str">
        <f>IFERROR(__xludf.DUMMYFUNCTION("""COMPUTED_VALUE"""),"Виноград лёд")</f>
        <v>Виноград лёд</v>
      </c>
      <c r="H1728" s="18" t="str">
        <f>IFERROR(__xludf.DUMMYFUNCTION("""COMPUTED_VALUE"""),"Бабл гам")</f>
        <v>Бабл гам</v>
      </c>
      <c r="I1728" s="18" t="str">
        <f>IFERROR(__xludf.DUMMYFUNCTION("""COMPUTED_VALUE"""),"Энергетик лайм")</f>
        <v>Энергетик лайм</v>
      </c>
      <c r="J1728" s="18" t="str">
        <f>IFERROR(__xludf.DUMMYFUNCTION("""COMPUTED_VALUE"""),"Черника смородина айс")</f>
        <v>Черника смородина айс</v>
      </c>
      <c r="K1728" s="18" t="str">
        <f>IFERROR(__xludf.DUMMYFUNCTION("""COMPUTED_VALUE"""),"Мохито клубничный лёд")</f>
        <v>Мохито клубничный лёд</v>
      </c>
      <c r="L1728" s="18" t="str">
        <f>IFERROR(__xludf.DUMMYFUNCTION("""COMPUTED_VALUE"""),"Черная вишня лёд")</f>
        <v>Черная вишня лёд</v>
      </c>
      <c r="M1728" s="18" t="str">
        <f>IFERROR(__xludf.DUMMYFUNCTION("""COMPUTED_VALUE"""),"Ананас кокос лёд")</f>
        <v>Ананас кокос лёд</v>
      </c>
      <c r="N1728" s="18" t="str">
        <f>IFERROR(__xludf.DUMMYFUNCTION("""COMPUTED_VALUE"""),"Киви лёд")</f>
        <v>Киви лёд</v>
      </c>
      <c r="O1728" s="18" t="str">
        <f>IFERROR(__xludf.DUMMYFUNCTION("""COMPUTED_VALUE"""),"Кислая клюква лёд")</f>
        <v>Кислая клюква лёд</v>
      </c>
      <c r="P1728" s="18" t="str">
        <f>IFERROR(__xludf.DUMMYFUNCTION("""COMPUTED_VALUE"""),"Кислый скитлс лёд")</f>
        <v>Кислый скитлс лёд</v>
      </c>
      <c r="Q1728" s="18" t="str">
        <f>IFERROR(__xludf.DUMMYFUNCTION("""COMPUTED_VALUE"""),"Клубника черника лёд")</f>
        <v>Клубника черника лёд</v>
      </c>
      <c r="R1728" s="18" t="str">
        <f>IFERROR(__xludf.DUMMYFUNCTION("""COMPUTED_VALUE"""),"Малина смородина лёд")</f>
        <v>Малина смородина лёд</v>
      </c>
      <c r="S1728" s="18" t="str">
        <f>IFERROR(__xludf.DUMMYFUNCTION("""COMPUTED_VALUE"""),"Манго лёд")</f>
        <v>Манго лёд</v>
      </c>
      <c r="T1728" s="18" t="str">
        <f>IFERROR(__xludf.DUMMYFUNCTION("""COMPUTED_VALUE"""),"Малина вишня лёд")</f>
        <v>Малина вишня лёд</v>
      </c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/>
      <c r="AM1728" s="18"/>
      <c r="AN1728" s="18"/>
      <c r="AO1728" s="18"/>
      <c r="AP1728" s="18"/>
      <c r="AQ1728" s="18"/>
      <c r="AR1728" s="18"/>
      <c r="AS1728" s="18"/>
      <c r="AT1728" s="18"/>
      <c r="AU1728" s="18"/>
      <c r="AV1728" s="18"/>
      <c r="AW1728" s="18"/>
      <c r="AX1728" s="18"/>
    </row>
    <row r="1729">
      <c r="A1729" s="18" t="str">
        <f>IFERROR(__xludf.DUMMYFUNCTION("""COMPUTED_VALUE"""),"Ягодный микс")</f>
        <v>Ягодный микс</v>
      </c>
      <c r="B1729" s="18" t="str">
        <f>IFERROR(__xludf.DUMMYFUNCTION("""COMPUTED_VALUE"""),"Энергетик малина")</f>
        <v>Энергетик малина</v>
      </c>
      <c r="C1729" s="18" t="str">
        <f>IFERROR(__xludf.DUMMYFUNCTION("""COMPUTED_VALUE"""),"Клубника арбуз")</f>
        <v>Клубника арбуз</v>
      </c>
      <c r="D1729" s="18" t="str">
        <f>IFERROR(__xludf.DUMMYFUNCTION("""COMPUTED_VALUE"""),"Ежевика малина")</f>
        <v>Ежевика малина</v>
      </c>
      <c r="E1729" s="18" t="str">
        <f>IFERROR(__xludf.DUMMYFUNCTION("""COMPUTED_VALUE"""),"Голубая малина виноград")</f>
        <v>Голубая малина виноград</v>
      </c>
      <c r="F1729" s="18" t="str">
        <f>IFERROR(__xludf.DUMMYFUNCTION("""COMPUTED_VALUE"""),"Вишня яблоко")</f>
        <v>Вишня яблоко</v>
      </c>
      <c r="G1729" s="18" t="str">
        <f>IFERROR(__xludf.DUMMYFUNCTION("""COMPUTED_VALUE"""),"Виноград лёд")</f>
        <v>Виноград лёд</v>
      </c>
      <c r="H1729" s="18" t="str">
        <f>IFERROR(__xludf.DUMMYFUNCTION("""COMPUTED_VALUE"""),"Бабл гам")</f>
        <v>Бабл гам</v>
      </c>
      <c r="I1729" s="18" t="str">
        <f>IFERROR(__xludf.DUMMYFUNCTION("""COMPUTED_VALUE"""),"Энергетик лайм")</f>
        <v>Энергетик лайм</v>
      </c>
      <c r="J1729" s="18" t="str">
        <f>IFERROR(__xludf.DUMMYFUNCTION("""COMPUTED_VALUE"""),"Черника смородина айс")</f>
        <v>Черника смородина айс</v>
      </c>
      <c r="K1729" s="18" t="str">
        <f>IFERROR(__xludf.DUMMYFUNCTION("""COMPUTED_VALUE"""),"Мохито клубничный лёд")</f>
        <v>Мохито клубничный лёд</v>
      </c>
      <c r="L1729" s="18" t="str">
        <f>IFERROR(__xludf.DUMMYFUNCTION("""COMPUTED_VALUE"""),"Черная вишня лёд")</f>
        <v>Черная вишня лёд</v>
      </c>
      <c r="M1729" s="18" t="str">
        <f>IFERROR(__xludf.DUMMYFUNCTION("""COMPUTED_VALUE"""),"Ананас кокос лёд")</f>
        <v>Ананас кокос лёд</v>
      </c>
      <c r="N1729" s="18" t="str">
        <f>IFERROR(__xludf.DUMMYFUNCTION("""COMPUTED_VALUE"""),"Киви лёд")</f>
        <v>Киви лёд</v>
      </c>
      <c r="O1729" s="18" t="str">
        <f>IFERROR(__xludf.DUMMYFUNCTION("""COMPUTED_VALUE"""),"Кислая клюква лёд")</f>
        <v>Кислая клюква лёд</v>
      </c>
      <c r="P1729" s="18" t="str">
        <f>IFERROR(__xludf.DUMMYFUNCTION("""COMPUTED_VALUE"""),"Кислый скитлс лёд")</f>
        <v>Кислый скитлс лёд</v>
      </c>
      <c r="Q1729" s="18" t="str">
        <f>IFERROR(__xludf.DUMMYFUNCTION("""COMPUTED_VALUE"""),"Клубника черника лёд")</f>
        <v>Клубника черника лёд</v>
      </c>
      <c r="R1729" s="18" t="str">
        <f>IFERROR(__xludf.DUMMYFUNCTION("""COMPUTED_VALUE"""),"Малина смородина лёд")</f>
        <v>Малина смородина лёд</v>
      </c>
      <c r="S1729" s="18" t="str">
        <f>IFERROR(__xludf.DUMMYFUNCTION("""COMPUTED_VALUE"""),"Манго лёд")</f>
        <v>Манго лёд</v>
      </c>
      <c r="T1729" s="18" t="str">
        <f>IFERROR(__xludf.DUMMYFUNCTION("""COMPUTED_VALUE"""),"Малина вишня лёд")</f>
        <v>Малина вишня лёд</v>
      </c>
      <c r="U1729" s="18"/>
      <c r="V1729" s="18"/>
      <c r="W1729" s="18"/>
      <c r="X1729" s="18"/>
      <c r="Y1729" s="18"/>
      <c r="Z1729" s="18"/>
      <c r="AA1729" s="18"/>
      <c r="AB1729" s="18"/>
      <c r="AC1729" s="18"/>
      <c r="AD1729" s="18"/>
      <c r="AE1729" s="18"/>
      <c r="AF1729" s="18"/>
      <c r="AG1729" s="18"/>
      <c r="AH1729" s="18"/>
      <c r="AI1729" s="18"/>
      <c r="AJ1729" s="18"/>
      <c r="AK1729" s="18"/>
      <c r="AL1729" s="18"/>
      <c r="AM1729" s="18"/>
      <c r="AN1729" s="18"/>
      <c r="AO1729" s="18"/>
      <c r="AP1729" s="18"/>
      <c r="AQ1729" s="18"/>
      <c r="AR1729" s="18"/>
      <c r="AS1729" s="18"/>
      <c r="AT1729" s="18"/>
      <c r="AU1729" s="18"/>
      <c r="AV1729" s="18"/>
      <c r="AW1729" s="18"/>
      <c r="AX1729" s="18"/>
    </row>
    <row r="1730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/>
      <c r="AM1730" s="18"/>
      <c r="AN1730" s="18"/>
      <c r="AO1730" s="18"/>
      <c r="AP1730" s="18"/>
      <c r="AQ1730" s="18"/>
      <c r="AR1730" s="18"/>
      <c r="AS1730" s="18"/>
      <c r="AT1730" s="18"/>
      <c r="AU1730" s="18"/>
      <c r="AV1730" s="18"/>
      <c r="AW1730" s="18"/>
      <c r="AX1730" s="18"/>
    </row>
    <row r="1731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/>
      <c r="AM1731" s="18"/>
      <c r="AN1731" s="18"/>
      <c r="AO1731" s="18"/>
      <c r="AP1731" s="18"/>
      <c r="AQ1731" s="18"/>
      <c r="AR1731" s="18"/>
      <c r="AS1731" s="18"/>
      <c r="AT1731" s="18"/>
      <c r="AU1731" s="18"/>
      <c r="AV1731" s="18"/>
      <c r="AW1731" s="18"/>
      <c r="AX1731" s="18"/>
    </row>
    <row r="1732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  <c r="AC1732" s="18"/>
      <c r="AD1732" s="18"/>
      <c r="AE1732" s="18"/>
      <c r="AF1732" s="18"/>
      <c r="AG1732" s="18"/>
      <c r="AH1732" s="18"/>
      <c r="AI1732" s="18"/>
      <c r="AJ1732" s="18"/>
      <c r="AK1732" s="18"/>
      <c r="AL1732" s="18"/>
      <c r="AM1732" s="18"/>
      <c r="AN1732" s="18"/>
      <c r="AO1732" s="18"/>
      <c r="AP1732" s="18"/>
      <c r="AQ1732" s="18"/>
      <c r="AR1732" s="18"/>
      <c r="AS1732" s="18"/>
      <c r="AT1732" s="18"/>
      <c r="AU1732" s="18"/>
      <c r="AV1732" s="18"/>
      <c r="AW1732" s="18"/>
      <c r="AX1732" s="18"/>
    </row>
    <row r="1733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8"/>
      <c r="AD1733" s="18"/>
      <c r="AE1733" s="18"/>
      <c r="AF1733" s="18"/>
      <c r="AG1733" s="18"/>
      <c r="AH1733" s="18"/>
      <c r="AI1733" s="18"/>
      <c r="AJ1733" s="18"/>
      <c r="AK1733" s="18"/>
      <c r="AL1733" s="18"/>
      <c r="AM1733" s="18"/>
      <c r="AN1733" s="18"/>
      <c r="AO1733" s="18"/>
      <c r="AP1733" s="18"/>
      <c r="AQ1733" s="18"/>
      <c r="AR1733" s="18"/>
      <c r="AS1733" s="18"/>
      <c r="AT1733" s="18"/>
      <c r="AU1733" s="18"/>
      <c r="AV1733" s="18"/>
      <c r="AW1733" s="18"/>
      <c r="AX1733" s="18"/>
    </row>
    <row r="1734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8"/>
      <c r="AK1734" s="18"/>
      <c r="AL1734" s="18"/>
      <c r="AM1734" s="18"/>
      <c r="AN1734" s="18"/>
      <c r="AO1734" s="18"/>
      <c r="AP1734" s="18"/>
      <c r="AQ1734" s="18"/>
      <c r="AR1734" s="18"/>
      <c r="AS1734" s="18"/>
      <c r="AT1734" s="18"/>
      <c r="AU1734" s="18"/>
      <c r="AV1734" s="18"/>
      <c r="AW1734" s="18"/>
      <c r="AX1734" s="18"/>
    </row>
    <row r="173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8"/>
      <c r="AD1735" s="18"/>
      <c r="AE1735" s="18"/>
      <c r="AF1735" s="18"/>
      <c r="AG1735" s="18"/>
      <c r="AH1735" s="18"/>
      <c r="AI1735" s="18"/>
      <c r="AJ1735" s="18"/>
      <c r="AK1735" s="18"/>
      <c r="AL1735" s="18"/>
      <c r="AM1735" s="18"/>
      <c r="AN1735" s="18"/>
      <c r="AO1735" s="18"/>
      <c r="AP1735" s="18"/>
      <c r="AQ1735" s="18"/>
      <c r="AR1735" s="18"/>
      <c r="AS1735" s="18"/>
      <c r="AT1735" s="18"/>
      <c r="AU1735" s="18"/>
      <c r="AV1735" s="18"/>
      <c r="AW1735" s="18"/>
      <c r="AX1735" s="18"/>
    </row>
    <row r="1736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/>
      <c r="AM1736" s="18"/>
      <c r="AN1736" s="18"/>
      <c r="AO1736" s="18"/>
      <c r="AP1736" s="18"/>
      <c r="AQ1736" s="18"/>
      <c r="AR1736" s="18"/>
      <c r="AS1736" s="18"/>
      <c r="AT1736" s="18"/>
      <c r="AU1736" s="18"/>
      <c r="AV1736" s="18"/>
      <c r="AW1736" s="18"/>
      <c r="AX1736" s="18"/>
    </row>
    <row r="1737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  <c r="AB1737" s="18"/>
      <c r="AC1737" s="18"/>
      <c r="AD1737" s="18"/>
      <c r="AE1737" s="18"/>
      <c r="AF1737" s="18"/>
      <c r="AG1737" s="18"/>
      <c r="AH1737" s="18"/>
      <c r="AI1737" s="18"/>
      <c r="AJ1737" s="18"/>
      <c r="AK1737" s="18"/>
      <c r="AL1737" s="18"/>
      <c r="AM1737" s="18"/>
      <c r="AN1737" s="18"/>
      <c r="AO1737" s="18"/>
      <c r="AP1737" s="18"/>
      <c r="AQ1737" s="18"/>
      <c r="AR1737" s="18"/>
      <c r="AS1737" s="18"/>
      <c r="AT1737" s="18"/>
      <c r="AU1737" s="18"/>
      <c r="AV1737" s="18"/>
      <c r="AW1737" s="18"/>
      <c r="AX1737" s="18"/>
    </row>
    <row r="1738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8"/>
      <c r="AD1738" s="18"/>
      <c r="AE1738" s="18"/>
      <c r="AF1738" s="18"/>
      <c r="AG1738" s="18"/>
      <c r="AH1738" s="18"/>
      <c r="AI1738" s="18"/>
      <c r="AJ1738" s="18"/>
      <c r="AK1738" s="18"/>
      <c r="AL1738" s="18"/>
      <c r="AM1738" s="18"/>
      <c r="AN1738" s="18"/>
      <c r="AO1738" s="18"/>
      <c r="AP1738" s="18"/>
      <c r="AQ1738" s="18"/>
      <c r="AR1738" s="18"/>
      <c r="AS1738" s="18"/>
      <c r="AT1738" s="18"/>
      <c r="AU1738" s="18"/>
      <c r="AV1738" s="18"/>
      <c r="AW1738" s="18"/>
      <c r="AX1738" s="18"/>
    </row>
    <row r="1739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  <c r="AC1739" s="18"/>
      <c r="AD1739" s="18"/>
      <c r="AE1739" s="18"/>
      <c r="AF1739" s="18"/>
      <c r="AG1739" s="18"/>
      <c r="AH1739" s="18"/>
      <c r="AI1739" s="18"/>
      <c r="AJ1739" s="18"/>
      <c r="AK1739" s="18"/>
      <c r="AL1739" s="18"/>
      <c r="AM1739" s="18"/>
      <c r="AN1739" s="18"/>
      <c r="AO1739" s="18"/>
      <c r="AP1739" s="18"/>
      <c r="AQ1739" s="18"/>
      <c r="AR1739" s="18"/>
      <c r="AS1739" s="18"/>
      <c r="AT1739" s="18"/>
      <c r="AU1739" s="18"/>
      <c r="AV1739" s="18"/>
      <c r="AW1739" s="18"/>
      <c r="AX1739" s="18"/>
    </row>
    <row r="1740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8"/>
      <c r="AI1740" s="18"/>
      <c r="AJ1740" s="18"/>
      <c r="AK1740" s="18"/>
      <c r="AL1740" s="18"/>
      <c r="AM1740" s="18"/>
      <c r="AN1740" s="18"/>
      <c r="AO1740" s="18"/>
      <c r="AP1740" s="18"/>
      <c r="AQ1740" s="18"/>
      <c r="AR1740" s="18"/>
      <c r="AS1740" s="18"/>
      <c r="AT1740" s="18"/>
      <c r="AU1740" s="18"/>
      <c r="AV1740" s="18"/>
      <c r="AW1740" s="18"/>
      <c r="AX1740" s="18"/>
    </row>
    <row r="1741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8"/>
      <c r="AD1741" s="18"/>
      <c r="AE1741" s="18"/>
      <c r="AF1741" s="18"/>
      <c r="AG1741" s="18"/>
      <c r="AH1741" s="18"/>
      <c r="AI1741" s="18"/>
      <c r="AJ1741" s="18"/>
      <c r="AK1741" s="18"/>
      <c r="AL1741" s="18"/>
      <c r="AM1741" s="18"/>
      <c r="AN1741" s="18"/>
      <c r="AO1741" s="18"/>
      <c r="AP1741" s="18"/>
      <c r="AQ1741" s="18"/>
      <c r="AR1741" s="18"/>
      <c r="AS1741" s="18"/>
      <c r="AT1741" s="18"/>
      <c r="AU1741" s="18"/>
      <c r="AV1741" s="18"/>
      <c r="AW1741" s="18"/>
      <c r="AX1741" s="18"/>
    </row>
    <row r="1742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8"/>
      <c r="AD1742" s="18"/>
      <c r="AE1742" s="18"/>
      <c r="AF1742" s="18"/>
      <c r="AG1742" s="18"/>
      <c r="AH1742" s="18"/>
      <c r="AI1742" s="18"/>
      <c r="AJ1742" s="18"/>
      <c r="AK1742" s="18"/>
      <c r="AL1742" s="18"/>
      <c r="AM1742" s="18"/>
      <c r="AN1742" s="18"/>
      <c r="AO1742" s="18"/>
      <c r="AP1742" s="18"/>
      <c r="AQ1742" s="18"/>
      <c r="AR1742" s="18"/>
      <c r="AS1742" s="18"/>
      <c r="AT1742" s="18"/>
      <c r="AU1742" s="18"/>
      <c r="AV1742" s="18"/>
      <c r="AW1742" s="18"/>
      <c r="AX1742" s="18"/>
    </row>
    <row r="1743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  <c r="AC1743" s="18"/>
      <c r="AD1743" s="18"/>
      <c r="AE1743" s="18"/>
      <c r="AF1743" s="18"/>
      <c r="AG1743" s="18"/>
      <c r="AH1743" s="18"/>
      <c r="AI1743" s="18"/>
      <c r="AJ1743" s="18"/>
      <c r="AK1743" s="18"/>
      <c r="AL1743" s="18"/>
      <c r="AM1743" s="18"/>
      <c r="AN1743" s="18"/>
      <c r="AO1743" s="18"/>
      <c r="AP1743" s="18"/>
      <c r="AQ1743" s="18"/>
      <c r="AR1743" s="18"/>
      <c r="AS1743" s="18"/>
      <c r="AT1743" s="18"/>
      <c r="AU1743" s="18"/>
      <c r="AV1743" s="18"/>
      <c r="AW1743" s="18"/>
      <c r="AX1743" s="18"/>
    </row>
    <row r="1744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18"/>
      <c r="AF1744" s="18"/>
      <c r="AG1744" s="18"/>
      <c r="AH1744" s="18"/>
      <c r="AI1744" s="18"/>
      <c r="AJ1744" s="18"/>
      <c r="AK1744" s="18"/>
      <c r="AL1744" s="18"/>
      <c r="AM1744" s="18"/>
      <c r="AN1744" s="18"/>
      <c r="AO1744" s="18"/>
      <c r="AP1744" s="18"/>
      <c r="AQ1744" s="18"/>
      <c r="AR1744" s="18"/>
      <c r="AS1744" s="18"/>
      <c r="AT1744" s="18"/>
      <c r="AU1744" s="18"/>
      <c r="AV1744" s="18"/>
      <c r="AW1744" s="18"/>
      <c r="AX1744" s="18"/>
    </row>
    <row r="174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18"/>
      <c r="AF1745" s="18"/>
      <c r="AG1745" s="18"/>
      <c r="AH1745" s="18"/>
      <c r="AI1745" s="18"/>
      <c r="AJ1745" s="18"/>
      <c r="AK1745" s="18"/>
      <c r="AL1745" s="18"/>
      <c r="AM1745" s="18"/>
      <c r="AN1745" s="18"/>
      <c r="AO1745" s="18"/>
      <c r="AP1745" s="18"/>
      <c r="AQ1745" s="18"/>
      <c r="AR1745" s="18"/>
      <c r="AS1745" s="18"/>
      <c r="AT1745" s="18"/>
      <c r="AU1745" s="18"/>
      <c r="AV1745" s="18"/>
      <c r="AW1745" s="18"/>
      <c r="AX1745" s="18"/>
    </row>
    <row r="1746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8"/>
      <c r="AD1746" s="18"/>
      <c r="AE1746" s="18"/>
      <c r="AF1746" s="18"/>
      <c r="AG1746" s="18"/>
      <c r="AH1746" s="18"/>
      <c r="AI1746" s="18"/>
      <c r="AJ1746" s="18"/>
      <c r="AK1746" s="18"/>
      <c r="AL1746" s="18"/>
      <c r="AM1746" s="18"/>
      <c r="AN1746" s="18"/>
      <c r="AO1746" s="18"/>
      <c r="AP1746" s="18"/>
      <c r="AQ1746" s="18"/>
      <c r="AR1746" s="18"/>
      <c r="AS1746" s="18"/>
      <c r="AT1746" s="18"/>
      <c r="AU1746" s="18"/>
      <c r="AV1746" s="18"/>
      <c r="AW1746" s="18"/>
      <c r="AX1746" s="18"/>
    </row>
    <row r="1747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  <c r="AC1747" s="18"/>
      <c r="AD1747" s="18"/>
      <c r="AE1747" s="18"/>
      <c r="AF1747" s="18"/>
      <c r="AG1747" s="18"/>
      <c r="AH1747" s="18"/>
      <c r="AI1747" s="18"/>
      <c r="AJ1747" s="18"/>
      <c r="AK1747" s="18"/>
      <c r="AL1747" s="18"/>
      <c r="AM1747" s="18"/>
      <c r="AN1747" s="18"/>
      <c r="AO1747" s="18"/>
      <c r="AP1747" s="18"/>
      <c r="AQ1747" s="18"/>
      <c r="AR1747" s="18"/>
      <c r="AS1747" s="18"/>
      <c r="AT1747" s="18"/>
      <c r="AU1747" s="18"/>
      <c r="AV1747" s="18"/>
      <c r="AW1747" s="18"/>
      <c r="AX1747" s="18"/>
    </row>
    <row r="1748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18"/>
      <c r="AF1748" s="18"/>
      <c r="AG1748" s="18"/>
      <c r="AH1748" s="18"/>
      <c r="AI1748" s="18"/>
      <c r="AJ1748" s="18"/>
      <c r="AK1748" s="18"/>
      <c r="AL1748" s="18"/>
      <c r="AM1748" s="18"/>
      <c r="AN1748" s="18"/>
      <c r="AO1748" s="18"/>
      <c r="AP1748" s="18"/>
      <c r="AQ1748" s="18"/>
      <c r="AR1748" s="18"/>
      <c r="AS1748" s="18"/>
      <c r="AT1748" s="18"/>
      <c r="AU1748" s="18"/>
      <c r="AV1748" s="18"/>
      <c r="AW1748" s="18"/>
      <c r="AX1748" s="18"/>
    </row>
    <row r="1749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  <c r="AC1749" s="18"/>
      <c r="AD1749" s="18"/>
      <c r="AE1749" s="18"/>
      <c r="AF1749" s="18"/>
      <c r="AG1749" s="18"/>
      <c r="AH1749" s="18"/>
      <c r="AI1749" s="18"/>
      <c r="AJ1749" s="18"/>
      <c r="AK1749" s="18"/>
      <c r="AL1749" s="18"/>
      <c r="AM1749" s="18"/>
      <c r="AN1749" s="18"/>
      <c r="AO1749" s="18"/>
      <c r="AP1749" s="18"/>
      <c r="AQ1749" s="18"/>
      <c r="AR1749" s="18"/>
      <c r="AS1749" s="18"/>
      <c r="AT1749" s="18"/>
      <c r="AU1749" s="18"/>
      <c r="AV1749" s="18"/>
      <c r="AW1749" s="18"/>
      <c r="AX1749" s="18"/>
    </row>
    <row r="1750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18"/>
      <c r="AF1750" s="18"/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</row>
    <row r="1751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8"/>
      <c r="AD1751" s="18"/>
      <c r="AE1751" s="18"/>
      <c r="AF1751" s="18"/>
      <c r="AG1751" s="18"/>
      <c r="AH1751" s="18"/>
      <c r="AI1751" s="18"/>
      <c r="AJ1751" s="18"/>
      <c r="AK1751" s="18"/>
      <c r="AL1751" s="18"/>
      <c r="AM1751" s="18"/>
      <c r="AN1751" s="18"/>
      <c r="AO1751" s="18"/>
      <c r="AP1751" s="18"/>
      <c r="AQ1751" s="18"/>
      <c r="AR1751" s="18"/>
      <c r="AS1751" s="18"/>
      <c r="AT1751" s="18"/>
      <c r="AU1751" s="18"/>
      <c r="AV1751" s="18"/>
      <c r="AW1751" s="18"/>
      <c r="AX1751" s="18"/>
    </row>
    <row r="1752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18"/>
      <c r="AF1752" s="18"/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</row>
    <row r="1753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8"/>
      <c r="AD1753" s="18"/>
      <c r="AE1753" s="18"/>
      <c r="AF1753" s="18"/>
      <c r="AG1753" s="18"/>
      <c r="AH1753" s="18"/>
      <c r="AI1753" s="18"/>
      <c r="AJ1753" s="18"/>
      <c r="AK1753" s="18"/>
      <c r="AL1753" s="18"/>
      <c r="AM1753" s="18"/>
      <c r="AN1753" s="18"/>
      <c r="AO1753" s="18"/>
      <c r="AP1753" s="18"/>
      <c r="AQ1753" s="18"/>
      <c r="AR1753" s="18"/>
      <c r="AS1753" s="18"/>
      <c r="AT1753" s="18"/>
      <c r="AU1753" s="18"/>
      <c r="AV1753" s="18"/>
      <c r="AW1753" s="18"/>
      <c r="AX1753" s="18"/>
    </row>
    <row r="1754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8"/>
      <c r="AD1754" s="18"/>
      <c r="AE1754" s="18"/>
      <c r="AF1754" s="18"/>
      <c r="AG1754" s="18"/>
      <c r="AH1754" s="18"/>
      <c r="AI1754" s="18"/>
      <c r="AJ1754" s="18"/>
      <c r="AK1754" s="18"/>
      <c r="AL1754" s="18"/>
      <c r="AM1754" s="18"/>
      <c r="AN1754" s="18"/>
      <c r="AO1754" s="18"/>
      <c r="AP1754" s="18"/>
      <c r="AQ1754" s="18"/>
      <c r="AR1754" s="18"/>
      <c r="AS1754" s="18"/>
      <c r="AT1754" s="18"/>
      <c r="AU1754" s="18"/>
      <c r="AV1754" s="18"/>
      <c r="AW1754" s="18"/>
      <c r="AX1754" s="18"/>
    </row>
    <row r="175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18"/>
      <c r="AF1755" s="18"/>
      <c r="AG1755" s="18"/>
      <c r="AH1755" s="18"/>
      <c r="AI1755" s="18"/>
      <c r="AJ1755" s="18"/>
      <c r="AK1755" s="18"/>
      <c r="AL1755" s="18"/>
      <c r="AM1755" s="18"/>
      <c r="AN1755" s="18"/>
      <c r="AO1755" s="18"/>
      <c r="AP1755" s="18"/>
      <c r="AQ1755" s="18"/>
      <c r="AR1755" s="18"/>
      <c r="AS1755" s="18"/>
      <c r="AT1755" s="18"/>
      <c r="AU1755" s="18"/>
      <c r="AV1755" s="18"/>
      <c r="AW1755" s="18"/>
      <c r="AX1755" s="18"/>
    </row>
    <row r="1756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18"/>
      <c r="AG1756" s="18"/>
      <c r="AH1756" s="18"/>
      <c r="AI1756" s="18"/>
      <c r="AJ1756" s="18"/>
      <c r="AK1756" s="18"/>
      <c r="AL1756" s="18"/>
      <c r="AM1756" s="18"/>
      <c r="AN1756" s="18"/>
      <c r="AO1756" s="18"/>
      <c r="AP1756" s="18"/>
      <c r="AQ1756" s="18"/>
      <c r="AR1756" s="18"/>
      <c r="AS1756" s="18"/>
      <c r="AT1756" s="18"/>
      <c r="AU1756" s="18"/>
      <c r="AV1756" s="18"/>
      <c r="AW1756" s="18"/>
      <c r="AX1756" s="18"/>
    </row>
    <row r="1757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18"/>
      <c r="AF1757" s="18"/>
      <c r="AG1757" s="18"/>
      <c r="AH1757" s="18"/>
      <c r="AI1757" s="18"/>
      <c r="AJ1757" s="18"/>
      <c r="AK1757" s="18"/>
      <c r="AL1757" s="18"/>
      <c r="AM1757" s="18"/>
      <c r="AN1757" s="18"/>
      <c r="AO1757" s="18"/>
      <c r="AP1757" s="18"/>
      <c r="AQ1757" s="18"/>
      <c r="AR1757" s="18"/>
      <c r="AS1757" s="18"/>
      <c r="AT1757" s="18"/>
      <c r="AU1757" s="18"/>
      <c r="AV1757" s="18"/>
      <c r="AW1757" s="18"/>
      <c r="AX1757" s="18"/>
    </row>
    <row r="1758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/>
      <c r="AM1758" s="18"/>
      <c r="AN1758" s="18"/>
      <c r="AO1758" s="18"/>
      <c r="AP1758" s="18"/>
      <c r="AQ1758" s="18"/>
      <c r="AR1758" s="18"/>
      <c r="AS1758" s="18"/>
      <c r="AT1758" s="18"/>
      <c r="AU1758" s="18"/>
      <c r="AV1758" s="18"/>
      <c r="AW1758" s="18"/>
      <c r="AX1758" s="18"/>
    </row>
    <row r="1759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  <c r="AC1759" s="18"/>
      <c r="AD1759" s="18"/>
      <c r="AE1759" s="18"/>
      <c r="AF1759" s="18"/>
      <c r="AG1759" s="18"/>
      <c r="AH1759" s="18"/>
      <c r="AI1759" s="18"/>
      <c r="AJ1759" s="18"/>
      <c r="AK1759" s="18"/>
      <c r="AL1759" s="18"/>
      <c r="AM1759" s="18"/>
      <c r="AN1759" s="18"/>
      <c r="AO1759" s="18"/>
      <c r="AP1759" s="18"/>
      <c r="AQ1759" s="18"/>
      <c r="AR1759" s="18"/>
      <c r="AS1759" s="18"/>
      <c r="AT1759" s="18"/>
      <c r="AU1759" s="18"/>
      <c r="AV1759" s="18"/>
      <c r="AW1759" s="18"/>
      <c r="AX1759" s="18"/>
    </row>
    <row r="1760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  <c r="AC1760" s="18"/>
      <c r="AD1760" s="18"/>
      <c r="AE1760" s="18"/>
      <c r="AF1760" s="18"/>
      <c r="AG1760" s="18"/>
      <c r="AH1760" s="18"/>
      <c r="AI1760" s="18"/>
      <c r="AJ1760" s="18"/>
      <c r="AK1760" s="18"/>
      <c r="AL1760" s="18"/>
      <c r="AM1760" s="18"/>
      <c r="AN1760" s="18"/>
      <c r="AO1760" s="18"/>
      <c r="AP1760" s="18"/>
      <c r="AQ1760" s="18"/>
      <c r="AR1760" s="18"/>
      <c r="AS1760" s="18"/>
      <c r="AT1760" s="18"/>
      <c r="AU1760" s="18"/>
      <c r="AV1760" s="18"/>
      <c r="AW1760" s="18"/>
      <c r="AX1760" s="18"/>
    </row>
    <row r="1761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/>
      <c r="AM1761" s="18"/>
      <c r="AN1761" s="18"/>
      <c r="AO1761" s="18"/>
      <c r="AP1761" s="18"/>
      <c r="AQ1761" s="18"/>
      <c r="AR1761" s="18"/>
      <c r="AS1761" s="18"/>
      <c r="AT1761" s="18"/>
      <c r="AU1761" s="18"/>
      <c r="AV1761" s="18"/>
      <c r="AW1761" s="18"/>
      <c r="AX1761" s="18"/>
    </row>
    <row r="1762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/>
      <c r="AM1762" s="18"/>
      <c r="AN1762" s="18"/>
      <c r="AO1762" s="18"/>
      <c r="AP1762" s="18"/>
      <c r="AQ1762" s="18"/>
      <c r="AR1762" s="18"/>
      <c r="AS1762" s="18"/>
      <c r="AT1762" s="18"/>
      <c r="AU1762" s="18"/>
      <c r="AV1762" s="18"/>
      <c r="AW1762" s="18"/>
      <c r="AX1762" s="18"/>
    </row>
    <row r="1763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18"/>
      <c r="AF1763" s="18"/>
      <c r="AG1763" s="18"/>
      <c r="AH1763" s="18"/>
      <c r="AI1763" s="18"/>
      <c r="AJ1763" s="18"/>
      <c r="AK1763" s="18"/>
      <c r="AL1763" s="18"/>
      <c r="AM1763" s="18"/>
      <c r="AN1763" s="18"/>
      <c r="AO1763" s="18"/>
      <c r="AP1763" s="18"/>
      <c r="AQ1763" s="18"/>
      <c r="AR1763" s="18"/>
      <c r="AS1763" s="18"/>
      <c r="AT1763" s="18"/>
      <c r="AU1763" s="18"/>
      <c r="AV1763" s="18"/>
      <c r="AW1763" s="18"/>
      <c r="AX1763" s="18"/>
    </row>
    <row r="1764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18"/>
      <c r="AF1764" s="18"/>
      <c r="AG1764" s="18"/>
      <c r="AH1764" s="18"/>
      <c r="AI1764" s="18"/>
      <c r="AJ1764" s="18"/>
      <c r="AK1764" s="18"/>
      <c r="AL1764" s="18"/>
      <c r="AM1764" s="18"/>
      <c r="AN1764" s="18"/>
      <c r="AO1764" s="18"/>
      <c r="AP1764" s="18"/>
      <c r="AQ1764" s="18"/>
      <c r="AR1764" s="18"/>
      <c r="AS1764" s="18"/>
      <c r="AT1764" s="18"/>
      <c r="AU1764" s="18"/>
      <c r="AV1764" s="18"/>
      <c r="AW1764" s="18"/>
      <c r="AX1764" s="18"/>
    </row>
    <row r="176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8"/>
      <c r="AI1765" s="18"/>
      <c r="AJ1765" s="18"/>
      <c r="AK1765" s="18"/>
      <c r="AL1765" s="18"/>
      <c r="AM1765" s="18"/>
      <c r="AN1765" s="18"/>
      <c r="AO1765" s="18"/>
      <c r="AP1765" s="18"/>
      <c r="AQ1765" s="18"/>
      <c r="AR1765" s="18"/>
      <c r="AS1765" s="18"/>
      <c r="AT1765" s="18"/>
      <c r="AU1765" s="18"/>
      <c r="AV1765" s="18"/>
      <c r="AW1765" s="18"/>
      <c r="AX1765" s="18"/>
    </row>
    <row r="1766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8"/>
      <c r="AD1766" s="18"/>
      <c r="AE1766" s="18"/>
      <c r="AF1766" s="18"/>
      <c r="AG1766" s="18"/>
      <c r="AH1766" s="18"/>
      <c r="AI1766" s="18"/>
      <c r="AJ1766" s="18"/>
      <c r="AK1766" s="18"/>
      <c r="AL1766" s="18"/>
      <c r="AM1766" s="18"/>
      <c r="AN1766" s="18"/>
      <c r="AO1766" s="18"/>
      <c r="AP1766" s="18"/>
      <c r="AQ1766" s="18"/>
      <c r="AR1766" s="18"/>
      <c r="AS1766" s="18"/>
      <c r="AT1766" s="18"/>
      <c r="AU1766" s="18"/>
      <c r="AV1766" s="18"/>
      <c r="AW1766" s="18"/>
      <c r="AX1766" s="18"/>
    </row>
    <row r="1767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18"/>
      <c r="AF1767" s="18"/>
      <c r="AG1767" s="18"/>
      <c r="AH1767" s="18"/>
      <c r="AI1767" s="18"/>
      <c r="AJ1767" s="18"/>
      <c r="AK1767" s="18"/>
      <c r="AL1767" s="18"/>
      <c r="AM1767" s="18"/>
      <c r="AN1767" s="18"/>
      <c r="AO1767" s="18"/>
      <c r="AP1767" s="18"/>
      <c r="AQ1767" s="18"/>
      <c r="AR1767" s="18"/>
      <c r="AS1767" s="18"/>
      <c r="AT1767" s="18"/>
      <c r="AU1767" s="18"/>
      <c r="AV1767" s="18"/>
      <c r="AW1767" s="18"/>
      <c r="AX1767" s="18"/>
    </row>
    <row r="1768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  <c r="AC1768" s="18"/>
      <c r="AD1768" s="18"/>
      <c r="AE1768" s="18"/>
      <c r="AF1768" s="18"/>
      <c r="AG1768" s="18"/>
      <c r="AH1768" s="18"/>
      <c r="AI1768" s="18"/>
      <c r="AJ1768" s="18"/>
      <c r="AK1768" s="18"/>
      <c r="AL1768" s="18"/>
      <c r="AM1768" s="18"/>
      <c r="AN1768" s="18"/>
      <c r="AO1768" s="18"/>
      <c r="AP1768" s="18"/>
      <c r="AQ1768" s="18"/>
      <c r="AR1768" s="18"/>
      <c r="AS1768" s="18"/>
      <c r="AT1768" s="18"/>
      <c r="AU1768" s="18"/>
      <c r="AV1768" s="18"/>
      <c r="AW1768" s="18"/>
      <c r="AX1768" s="18"/>
    </row>
    <row r="1769">
      <c r="A1769" s="18" t="str">
        <f>IFERROR(__xludf.DUMMYFUNCTION("""COMPUTED_VALUE"""),"Арбуз Малина ")</f>
        <v>Арбуз Малина </v>
      </c>
      <c r="B1769" s="18" t="str">
        <f>IFERROR(__xludf.DUMMYFUNCTION("""COMPUTED_VALUE"""),"Банан Кокос ")</f>
        <v>Банан Кокос </v>
      </c>
      <c r="C1769" s="18" t="str">
        <f>IFERROR(__xludf.DUMMYFUNCTION("""COMPUTED_VALUE"""),"Барбарисовый Энергетик ")</f>
        <v>Барбарисовый Энергетик </v>
      </c>
      <c r="D1769" s="18" t="str">
        <f>IFERROR(__xludf.DUMMYFUNCTION("""COMPUTED_VALUE"""),"Виноградный Энергетик")</f>
        <v>Виноградный Энергетик</v>
      </c>
      <c r="E1769" s="18" t="str">
        <f>IFERROR(__xludf.DUMMYFUNCTION("""COMPUTED_VALUE"""),"Гранат Клубника ")</f>
        <v>Гранат Клубника </v>
      </c>
      <c r="F1769" s="18" t="str">
        <f>IFERROR(__xludf.DUMMYFUNCTION("""COMPUTED_VALUE"""),"Гранат Смородина ")</f>
        <v>Гранат Смородина </v>
      </c>
      <c r="G1769" s="18" t="str">
        <f>IFERROR(__xludf.DUMMYFUNCTION("""COMPUTED_VALUE"""),"Грейпфрутовый Швепс ")</f>
        <v>Грейпфрутовый Швепс </v>
      </c>
      <c r="H1769" s="18" t="str">
        <f>IFERROR(__xludf.DUMMYFUNCTION("""COMPUTED_VALUE"""),"Земляника Драгонфрут ")</f>
        <v>Земляника Драгонфрут </v>
      </c>
      <c r="I1769" s="18" t="str">
        <f>IFERROR(__xludf.DUMMYFUNCTION("""COMPUTED_VALUE"""),"Киви Личи ")</f>
        <v>Киви Личи </v>
      </c>
      <c r="J1769" s="18" t="str">
        <f>IFERROR(__xludf.DUMMYFUNCTION("""COMPUTED_VALUE"""),"Киви Маракуйя Гуава ")</f>
        <v>Киви Маракуйя Гуава </v>
      </c>
      <c r="K1769" s="18" t="str">
        <f>IFERROR(__xludf.DUMMYFUNCTION("""COMPUTED_VALUE"""),"Клубника Банан ")</f>
        <v>Клубника Банан </v>
      </c>
      <c r="L1769" s="18" t="str">
        <f>IFERROR(__xludf.DUMMYFUNCTION("""COMPUTED_VALUE"""),"Клубника Вишня ")</f>
        <v>Клубника Вишня </v>
      </c>
      <c r="M1769" s="18" t="str">
        <f>IFERROR(__xludf.DUMMYFUNCTION("""COMPUTED_VALUE"""),"Клубника Земляника ")</f>
        <v>Клубника Земляника </v>
      </c>
      <c r="N1769" s="18" t="str">
        <f>IFERROR(__xludf.DUMMYFUNCTION("""COMPUTED_VALUE"""),"Клубничный Мохито ")</f>
        <v>Клубничный Мохито </v>
      </c>
      <c r="O1769" s="18" t="str">
        <f>IFERROR(__xludf.DUMMYFUNCTION("""COMPUTED_VALUE"""),"Манго Грейпфрут ")</f>
        <v>Манго Грейпфрут </v>
      </c>
      <c r="P1769" s="18" t="str">
        <f>IFERROR(__xludf.DUMMYFUNCTION("""COMPUTED_VALUE"""),"Манго Персик Личи ")</f>
        <v>Манго Персик Личи </v>
      </c>
      <c r="Q1769" s="18" t="str">
        <f>IFERROR(__xludf.DUMMYFUNCTION("""COMPUTED_VALUE"""),"Персик Бабл Гам ")</f>
        <v>Персик Бабл Гам </v>
      </c>
      <c r="R1769" s="18" t="str">
        <f>IFERROR(__xludf.DUMMYFUNCTION("""COMPUTED_VALUE"""),"Садовые Ягоды ")</f>
        <v>Садовые Ягоды </v>
      </c>
      <c r="S1769" s="18" t="str">
        <f>IFERROR(__xludf.DUMMYFUNCTION("""COMPUTED_VALUE"""),"Скитлс Лимон Лайм 2")</f>
        <v>Скитлс Лимон Лайм 2</v>
      </c>
      <c r="T1769" s="18" t="str">
        <f>IFERROR(__xludf.DUMMYFUNCTION("""COMPUTED_VALUE"""),"Смородина Мармелад 1")</f>
        <v>Смородина Мармелад 1</v>
      </c>
      <c r="U1769" s="18" t="str">
        <f>IFERROR(__xludf.DUMMYFUNCTION("""COMPUTED_VALUE"""),"Темная Вишня 1")</f>
        <v>Темная Вишня 1</v>
      </c>
      <c r="V1769" s="18" t="str">
        <f>IFERROR(__xludf.DUMMYFUNCTION("""COMPUTED_VALUE"""),"Фруктовые Пластинки 1")</f>
        <v>Фруктовые Пластинки 1</v>
      </c>
      <c r="W1769" s="18" t="str">
        <f>IFERROR(__xludf.DUMMYFUNCTION("""COMPUTED_VALUE"""),"Черника Ежевика 1")</f>
        <v>Черника Ежевика 1</v>
      </c>
      <c r="X1769" s="18" t="str">
        <f>IFERROR(__xludf.DUMMYFUNCTION("""COMPUTED_VALUE"""),"Черника Малина 1")</f>
        <v>Черника Малина 1</v>
      </c>
      <c r="Y1769" s="18" t="str">
        <f>IFERROR(__xludf.DUMMYFUNCTION("""COMPUTED_VALUE"""),"Черника Мята 2")</f>
        <v>Черника Мята 2</v>
      </c>
      <c r="Z1769" s="18" t="str">
        <f>IFERROR(__xludf.DUMMYFUNCTION("""COMPUTED_VALUE"""),"Яблоко Виноград 2")</f>
        <v>Яблоко Виноград 2</v>
      </c>
      <c r="AA1769" s="18" t="str">
        <f>IFERROR(__xludf.DUMMYFUNCTION("""COMPUTED_VALUE"""),"Яблоко Малина 4")</f>
        <v>Яблоко Малина 4</v>
      </c>
      <c r="AB1769" s="18"/>
      <c r="AC1769" s="18"/>
      <c r="AD1769" s="18"/>
      <c r="AE1769" s="18"/>
      <c r="AF1769" s="18"/>
      <c r="AG1769" s="18"/>
      <c r="AH1769" s="18"/>
      <c r="AI1769" s="18"/>
      <c r="AJ1769" s="18"/>
      <c r="AK1769" s="18"/>
      <c r="AL1769" s="18"/>
      <c r="AM1769" s="18"/>
      <c r="AN1769" s="18"/>
      <c r="AO1769" s="18"/>
      <c r="AP1769" s="18"/>
      <c r="AQ1769" s="18"/>
      <c r="AR1769" s="18"/>
      <c r="AS1769" s="18"/>
      <c r="AT1769" s="18"/>
      <c r="AU1769" s="18"/>
      <c r="AV1769" s="18"/>
      <c r="AW1769" s="18"/>
      <c r="AX1769" s="18"/>
    </row>
    <row r="1770">
      <c r="A1770" s="18" t="str">
        <f>IFERROR(__xludf.DUMMYFUNCTION("""COMPUTED_VALUE"""),"0.4")</f>
        <v>0.4</v>
      </c>
      <c r="B1770" s="18" t="str">
        <f>IFERROR(__xludf.DUMMYFUNCTION("""COMPUTED_VALUE"""),"0.6")</f>
        <v>0.6</v>
      </c>
      <c r="C1770" s="18" t="str">
        <f>IFERROR(__xludf.DUMMYFUNCTION("""COMPUTED_VALUE"""),"0.7")</f>
        <v>0.7</v>
      </c>
      <c r="D1770" s="18" t="str">
        <f>IFERROR(__xludf.DUMMYFUNCTION("""COMPUTED_VALUE"""),"0.8")</f>
        <v>0.8</v>
      </c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18"/>
      <c r="AG1770" s="18"/>
      <c r="AH1770" s="18"/>
      <c r="AI1770" s="18"/>
      <c r="AJ1770" s="18"/>
      <c r="AK1770" s="18"/>
      <c r="AL1770" s="18"/>
      <c r="AM1770" s="18"/>
      <c r="AN1770" s="18"/>
      <c r="AO1770" s="18"/>
      <c r="AP1770" s="18"/>
      <c r="AQ1770" s="18"/>
      <c r="AR1770" s="18"/>
      <c r="AS1770" s="18"/>
      <c r="AT1770" s="18"/>
      <c r="AU1770" s="18"/>
      <c r="AV1770" s="18"/>
      <c r="AW1770" s="18"/>
      <c r="AX1770" s="18"/>
    </row>
    <row r="1771">
      <c r="A1771" s="18" t="str">
        <f>IFERROR(__xludf.DUMMYFUNCTION("""COMPUTED_VALUE"""),"Арбуз Малина ")</f>
        <v>Арбуз Малина </v>
      </c>
      <c r="B1771" s="18" t="str">
        <f>IFERROR(__xludf.DUMMYFUNCTION("""COMPUTED_VALUE"""),"Банан Кокос ")</f>
        <v>Банан Кокос </v>
      </c>
      <c r="C1771" s="18" t="str">
        <f>IFERROR(__xludf.DUMMYFUNCTION("""COMPUTED_VALUE"""),"Барбарисовый Энергетик ")</f>
        <v>Барбарисовый Энергетик </v>
      </c>
      <c r="D1771" s="18" t="str">
        <f>IFERROR(__xludf.DUMMYFUNCTION("""COMPUTED_VALUE"""),"Виноградный Энергетик")</f>
        <v>Виноградный Энергетик</v>
      </c>
      <c r="E1771" s="18" t="str">
        <f>IFERROR(__xludf.DUMMYFUNCTION("""COMPUTED_VALUE"""),"Гранат Клубника ")</f>
        <v>Гранат Клубника </v>
      </c>
      <c r="F1771" s="18" t="str">
        <f>IFERROR(__xludf.DUMMYFUNCTION("""COMPUTED_VALUE"""),"Гранат Смородина ")</f>
        <v>Гранат Смородина </v>
      </c>
      <c r="G1771" s="18" t="str">
        <f>IFERROR(__xludf.DUMMYFUNCTION("""COMPUTED_VALUE"""),"Грейпфрутовый Швепс ")</f>
        <v>Грейпфрутовый Швепс </v>
      </c>
      <c r="H1771" s="18" t="str">
        <f>IFERROR(__xludf.DUMMYFUNCTION("""COMPUTED_VALUE"""),"Земляника Драгонфрут ")</f>
        <v>Земляника Драгонфрут </v>
      </c>
      <c r="I1771" s="18" t="str">
        <f>IFERROR(__xludf.DUMMYFUNCTION("""COMPUTED_VALUE"""),"Киви Личи ")</f>
        <v>Киви Личи </v>
      </c>
      <c r="J1771" s="18" t="str">
        <f>IFERROR(__xludf.DUMMYFUNCTION("""COMPUTED_VALUE"""),"Киви Маракуйя Гуава ")</f>
        <v>Киви Маракуйя Гуава </v>
      </c>
      <c r="K1771" s="18" t="str">
        <f>IFERROR(__xludf.DUMMYFUNCTION("""COMPUTED_VALUE"""),"Клубника Банан ")</f>
        <v>Клубника Банан </v>
      </c>
      <c r="L1771" s="18" t="str">
        <f>IFERROR(__xludf.DUMMYFUNCTION("""COMPUTED_VALUE"""),"Клубника Вишня ")</f>
        <v>Клубника Вишня </v>
      </c>
      <c r="M1771" s="18" t="str">
        <f>IFERROR(__xludf.DUMMYFUNCTION("""COMPUTED_VALUE"""),"Клубника Земляника ")</f>
        <v>Клубника Земляника </v>
      </c>
      <c r="N1771" s="18" t="str">
        <f>IFERROR(__xludf.DUMMYFUNCTION("""COMPUTED_VALUE"""),"Клубничный Мохито ")</f>
        <v>Клубничный Мохито </v>
      </c>
      <c r="O1771" s="18" t="str">
        <f>IFERROR(__xludf.DUMMYFUNCTION("""COMPUTED_VALUE"""),"Манго Грейпфрут ")</f>
        <v>Манго Грейпфрут </v>
      </c>
      <c r="P1771" s="18" t="str">
        <f>IFERROR(__xludf.DUMMYFUNCTION("""COMPUTED_VALUE"""),"Манго Персик Личи ")</f>
        <v>Манго Персик Личи </v>
      </c>
      <c r="Q1771" s="18" t="str">
        <f>IFERROR(__xludf.DUMMYFUNCTION("""COMPUTED_VALUE"""),"Персик Бабл Гам ")</f>
        <v>Персик Бабл Гам </v>
      </c>
      <c r="R1771" s="18" t="str">
        <f>IFERROR(__xludf.DUMMYFUNCTION("""COMPUTED_VALUE"""),"Садовые Ягоды ")</f>
        <v>Садовые Ягоды </v>
      </c>
      <c r="S1771" s="18" t="str">
        <f>IFERROR(__xludf.DUMMYFUNCTION("""COMPUTED_VALUE"""),"Скитлс Лимон Лайм 2")</f>
        <v>Скитлс Лимон Лайм 2</v>
      </c>
      <c r="T1771" s="18" t="str">
        <f>IFERROR(__xludf.DUMMYFUNCTION("""COMPUTED_VALUE"""),"Смородина Мармелад 1")</f>
        <v>Смородина Мармелад 1</v>
      </c>
      <c r="U1771" s="18" t="str">
        <f>IFERROR(__xludf.DUMMYFUNCTION("""COMPUTED_VALUE"""),"Темная Вишня 1")</f>
        <v>Темная Вишня 1</v>
      </c>
      <c r="V1771" s="18" t="str">
        <f>IFERROR(__xludf.DUMMYFUNCTION("""COMPUTED_VALUE"""),"Фруктовые Пластинки 1")</f>
        <v>Фруктовые Пластинки 1</v>
      </c>
      <c r="W1771" s="18" t="str">
        <f>IFERROR(__xludf.DUMMYFUNCTION("""COMPUTED_VALUE"""),"Черника Ежевика 1")</f>
        <v>Черника Ежевика 1</v>
      </c>
      <c r="X1771" s="18" t="str">
        <f>IFERROR(__xludf.DUMMYFUNCTION("""COMPUTED_VALUE"""),"Черника Малина 1")</f>
        <v>Черника Малина 1</v>
      </c>
      <c r="Y1771" s="18" t="str">
        <f>IFERROR(__xludf.DUMMYFUNCTION("""COMPUTED_VALUE"""),"Черника Мята 2")</f>
        <v>Черника Мята 2</v>
      </c>
      <c r="Z1771" s="18" t="str">
        <f>IFERROR(__xludf.DUMMYFUNCTION("""COMPUTED_VALUE"""),"Яблоко Виноград 2")</f>
        <v>Яблоко Виноград 2</v>
      </c>
      <c r="AA1771" s="18" t="str">
        <f>IFERROR(__xludf.DUMMYFUNCTION("""COMPUTED_VALUE"""),"Яблоко Малина 4")</f>
        <v>Яблоко Малина 4</v>
      </c>
      <c r="AB1771" s="18"/>
      <c r="AC1771" s="18"/>
      <c r="AD1771" s="18"/>
      <c r="AE1771" s="18"/>
      <c r="AF1771" s="18"/>
      <c r="AG1771" s="18"/>
      <c r="AH1771" s="18"/>
      <c r="AI1771" s="18"/>
      <c r="AJ1771" s="18"/>
      <c r="AK1771" s="18"/>
      <c r="AL1771" s="18"/>
      <c r="AM1771" s="18"/>
      <c r="AN1771" s="18"/>
      <c r="AO1771" s="18"/>
      <c r="AP1771" s="18"/>
      <c r="AQ1771" s="18"/>
      <c r="AR1771" s="18"/>
      <c r="AS1771" s="18"/>
      <c r="AT1771" s="18"/>
      <c r="AU1771" s="18"/>
      <c r="AV1771" s="18"/>
      <c r="AW1771" s="18"/>
      <c r="AX1771" s="18"/>
    </row>
    <row r="1772">
      <c r="A1772" s="18" t="str">
        <f>IFERROR(__xludf.DUMMYFUNCTION("""COMPUTED_VALUE"""),"0.4")</f>
        <v>0.4</v>
      </c>
      <c r="B1772" s="18" t="str">
        <f>IFERROR(__xludf.DUMMYFUNCTION("""COMPUTED_VALUE"""),"0.6")</f>
        <v>0.6</v>
      </c>
      <c r="C1772" s="18" t="str">
        <f>IFERROR(__xludf.DUMMYFUNCTION("""COMPUTED_VALUE"""),"0.7")</f>
        <v>0.7</v>
      </c>
      <c r="D1772" s="18" t="str">
        <f>IFERROR(__xludf.DUMMYFUNCTION("""COMPUTED_VALUE"""),"0.8")</f>
        <v>0.8</v>
      </c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  <c r="AC1772" s="18"/>
      <c r="AD1772" s="18"/>
      <c r="AE1772" s="18"/>
      <c r="AF1772" s="18"/>
      <c r="AG1772" s="18"/>
      <c r="AH1772" s="18"/>
      <c r="AI1772" s="18"/>
      <c r="AJ1772" s="18"/>
      <c r="AK1772" s="18"/>
      <c r="AL1772" s="18"/>
      <c r="AM1772" s="18"/>
      <c r="AN1772" s="18"/>
      <c r="AO1772" s="18"/>
      <c r="AP1772" s="18"/>
      <c r="AQ1772" s="18"/>
      <c r="AR1772" s="18"/>
      <c r="AS1772" s="18"/>
      <c r="AT1772" s="18"/>
      <c r="AU1772" s="18"/>
      <c r="AV1772" s="18"/>
      <c r="AW1772" s="18"/>
      <c r="AX1772" s="18"/>
    </row>
    <row r="1773">
      <c r="A1773" s="18" t="str">
        <f>IFERROR(__xludf.DUMMYFUNCTION("""COMPUTED_VALUE"""),"0.4")</f>
        <v>0.4</v>
      </c>
      <c r="B1773" s="18" t="str">
        <f>IFERROR(__xludf.DUMMYFUNCTION("""COMPUTED_VALUE"""),"0.6")</f>
        <v>0.6</v>
      </c>
      <c r="C1773" s="18" t="str">
        <f>IFERROR(__xludf.DUMMYFUNCTION("""COMPUTED_VALUE"""),"0.7")</f>
        <v>0.7</v>
      </c>
      <c r="D1773" s="18" t="str">
        <f>IFERROR(__xludf.DUMMYFUNCTION("""COMPUTED_VALUE"""),"0.8")</f>
        <v>0.8</v>
      </c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/>
      <c r="AM1773" s="18"/>
      <c r="AN1773" s="18"/>
      <c r="AO1773" s="18"/>
      <c r="AP1773" s="18"/>
      <c r="AQ1773" s="18"/>
      <c r="AR1773" s="18"/>
      <c r="AS1773" s="18"/>
      <c r="AT1773" s="18"/>
      <c r="AU1773" s="18"/>
      <c r="AV1773" s="18"/>
      <c r="AW1773" s="18"/>
      <c r="AX1773" s="18"/>
    </row>
    <row r="1774">
      <c r="A1774" s="18" t="str">
        <f>IFERROR(__xludf.DUMMYFUNCTION("""COMPUTED_VALUE"""),"Ягодный микс")</f>
        <v>Ягодный микс</v>
      </c>
      <c r="B1774" s="18" t="str">
        <f>IFERROR(__xludf.DUMMYFUNCTION("""COMPUTED_VALUE"""),"Энергетик малина")</f>
        <v>Энергетик малина</v>
      </c>
      <c r="C1774" s="18" t="str">
        <f>IFERROR(__xludf.DUMMYFUNCTION("""COMPUTED_VALUE"""),"Клубника арбуз")</f>
        <v>Клубника арбуз</v>
      </c>
      <c r="D1774" s="18" t="str">
        <f>IFERROR(__xludf.DUMMYFUNCTION("""COMPUTED_VALUE"""),"Ежевика малина")</f>
        <v>Ежевика малина</v>
      </c>
      <c r="E1774" s="18" t="str">
        <f>IFERROR(__xludf.DUMMYFUNCTION("""COMPUTED_VALUE"""),"Голубая малина виноград")</f>
        <v>Голубая малина виноград</v>
      </c>
      <c r="F1774" s="18" t="str">
        <f>IFERROR(__xludf.DUMMYFUNCTION("""COMPUTED_VALUE"""),"Вишня яблоко")</f>
        <v>Вишня яблоко</v>
      </c>
      <c r="G1774" s="18" t="str">
        <f>IFERROR(__xludf.DUMMYFUNCTION("""COMPUTED_VALUE"""),"Виноград лёд")</f>
        <v>Виноград лёд</v>
      </c>
      <c r="H1774" s="18" t="str">
        <f>IFERROR(__xludf.DUMMYFUNCTION("""COMPUTED_VALUE"""),"Бабл гам")</f>
        <v>Бабл гам</v>
      </c>
      <c r="I1774" s="18" t="str">
        <f>IFERROR(__xludf.DUMMYFUNCTION("""COMPUTED_VALUE"""),"Энергетик лайм")</f>
        <v>Энергетик лайм</v>
      </c>
      <c r="J1774" s="18" t="str">
        <f>IFERROR(__xludf.DUMMYFUNCTION("""COMPUTED_VALUE"""),"Черника смородина айс")</f>
        <v>Черника смородина айс</v>
      </c>
      <c r="K1774" s="18" t="str">
        <f>IFERROR(__xludf.DUMMYFUNCTION("""COMPUTED_VALUE"""),"Мохито клубничный лёд")</f>
        <v>Мохито клубничный лёд</v>
      </c>
      <c r="L1774" s="18" t="str">
        <f>IFERROR(__xludf.DUMMYFUNCTION("""COMPUTED_VALUE"""),"Черная вишня лёд")</f>
        <v>Черная вишня лёд</v>
      </c>
      <c r="M1774" s="18" t="str">
        <f>IFERROR(__xludf.DUMMYFUNCTION("""COMPUTED_VALUE"""),"Ананас кокос лёд")</f>
        <v>Ананас кокос лёд</v>
      </c>
      <c r="N1774" s="18" t="str">
        <f>IFERROR(__xludf.DUMMYFUNCTION("""COMPUTED_VALUE"""),"Киви лёд")</f>
        <v>Киви лёд</v>
      </c>
      <c r="O1774" s="18" t="str">
        <f>IFERROR(__xludf.DUMMYFUNCTION("""COMPUTED_VALUE"""),"Кислая клюква лёд")</f>
        <v>Кислая клюква лёд</v>
      </c>
      <c r="P1774" s="18" t="str">
        <f>IFERROR(__xludf.DUMMYFUNCTION("""COMPUTED_VALUE"""),"Кислый скитлс лёд")</f>
        <v>Кислый скитлс лёд</v>
      </c>
      <c r="Q1774" s="18" t="str">
        <f>IFERROR(__xludf.DUMMYFUNCTION("""COMPUTED_VALUE"""),"Клубника черника лёд")</f>
        <v>Клубника черника лёд</v>
      </c>
      <c r="R1774" s="18" t="str">
        <f>IFERROR(__xludf.DUMMYFUNCTION("""COMPUTED_VALUE"""),"Малина смородина лёд")</f>
        <v>Малина смородина лёд</v>
      </c>
      <c r="S1774" s="18" t="str">
        <f>IFERROR(__xludf.DUMMYFUNCTION("""COMPUTED_VALUE"""),"Манго лёд")</f>
        <v>Манго лёд</v>
      </c>
      <c r="T1774" s="18" t="str">
        <f>IFERROR(__xludf.DUMMYFUNCTION("""COMPUTED_VALUE"""),"Малина вишня лёд")</f>
        <v>Малина вишня лёд</v>
      </c>
      <c r="U1774" s="18"/>
      <c r="V1774" s="18"/>
      <c r="W1774" s="18"/>
      <c r="X1774" s="18"/>
      <c r="Y1774" s="18"/>
      <c r="Z1774" s="18"/>
      <c r="AA1774" s="18"/>
      <c r="AB1774" s="18"/>
      <c r="AC1774" s="18"/>
      <c r="AD1774" s="18"/>
      <c r="AE1774" s="18"/>
      <c r="AF1774" s="18"/>
      <c r="AG1774" s="18"/>
      <c r="AH1774" s="18"/>
      <c r="AI1774" s="18"/>
      <c r="AJ1774" s="18"/>
      <c r="AK1774" s="18"/>
      <c r="AL1774" s="18"/>
      <c r="AM1774" s="18"/>
      <c r="AN1774" s="18"/>
      <c r="AO1774" s="18"/>
      <c r="AP1774" s="18"/>
      <c r="AQ1774" s="18"/>
      <c r="AR1774" s="18"/>
      <c r="AS1774" s="18"/>
      <c r="AT1774" s="18"/>
      <c r="AU1774" s="18"/>
      <c r="AV1774" s="18"/>
      <c r="AW1774" s="18"/>
      <c r="AX1774" s="18"/>
    </row>
    <row r="1775">
      <c r="A1775" s="18" t="str">
        <f>IFERROR(__xludf.DUMMYFUNCTION("""COMPUTED_VALUE"""),"Смородина холс")</f>
        <v>Смородина холс</v>
      </c>
      <c r="B1775" s="18" t="str">
        <f>IFERROR(__xludf.DUMMYFUNCTION("""COMPUTED_VALUE"""),"Тропические фрукты")</f>
        <v>Тропические фрукты</v>
      </c>
      <c r="C1775" s="18" t="str">
        <f>IFERROR(__xludf.DUMMYFUNCTION("""COMPUTED_VALUE"""),"Черничная конфета")</f>
        <v>Черничная конфета</v>
      </c>
      <c r="D1775" s="18" t="str">
        <f>IFERROR(__xludf.DUMMYFUNCTION("""COMPUTED_VALUE"""),"Яблоко вишня")</f>
        <v>Яблоко вишня</v>
      </c>
      <c r="E1775" s="18" t="str">
        <f>IFERROR(__xludf.DUMMYFUNCTION("""COMPUTED_VALUE"""),"Виноград мята")</f>
        <v>Виноград мята</v>
      </c>
      <c r="F1775" s="18" t="str">
        <f>IFERROR(__xludf.DUMMYFUNCTION("""COMPUTED_VALUE"""),"Виноград холс")</f>
        <v>Виноград холс</v>
      </c>
      <c r="G1775" s="18" t="str">
        <f>IFERROR(__xludf.DUMMYFUNCTION("""COMPUTED_VALUE"""),"Грейпфрутовый лимонад")</f>
        <v>Грейпфрутовый лимонад</v>
      </c>
      <c r="H1775" s="18" t="str">
        <f>IFERROR(__xludf.DUMMYFUNCTION("""COMPUTED_VALUE"""),"Дыня банан")</f>
        <v>Дыня банан</v>
      </c>
      <c r="I1775" s="18" t="str">
        <f>IFERROR(__xludf.DUMMYFUNCTION("""COMPUTED_VALUE"""),"Ежевичный лимонад")</f>
        <v>Ежевичный лимонад</v>
      </c>
      <c r="J1775" s="18" t="str">
        <f>IFERROR(__xludf.DUMMYFUNCTION("""COMPUTED_VALUE"""),"Земляничная конфета ")</f>
        <v>Земляничная конфета </v>
      </c>
      <c r="K1775" s="18" t="str">
        <f>IFERROR(__xludf.DUMMYFUNCTION("""COMPUTED_VALUE"""),"Ананас манго ")</f>
        <v>Ананас манго </v>
      </c>
      <c r="L1775" s="18" t="str">
        <f>IFERROR(__xludf.DUMMYFUNCTION("""COMPUTED_VALUE"""),"Жвачка черника мята ")</f>
        <v>Жвачка черника мята </v>
      </c>
      <c r="M1775" s="18" t="str">
        <f>IFERROR(__xludf.DUMMYFUNCTION("""COMPUTED_VALUE"""),"Зеленый манго")</f>
        <v>Зеленый манго</v>
      </c>
      <c r="N1775" s="18" t="str">
        <f>IFERROR(__xludf.DUMMYFUNCTION("""COMPUTED_VALUE"""),"Клюква брусника")</f>
        <v>Клюква брусника</v>
      </c>
      <c r="O1775" s="18" t="str">
        <f>IFERROR(__xludf.DUMMYFUNCTION("""COMPUTED_VALUE"""),"Апельсин ")</f>
        <v>Апельсин </v>
      </c>
      <c r="P1775" s="18" t="str">
        <f>IFERROR(__xludf.DUMMYFUNCTION("""COMPUTED_VALUE"""),"Кокос малина")</f>
        <v>Кокос малина</v>
      </c>
      <c r="Q1775" s="18" t="str">
        <f>IFERROR(__xludf.DUMMYFUNCTION("""COMPUTED_VALUE"""),"Лимонные черви")</f>
        <v>Лимонные черви</v>
      </c>
      <c r="R1775" s="18" t="str">
        <f>IFERROR(__xludf.DUMMYFUNCTION("""COMPUTED_VALUE"""),"Малиновый лимонад")</f>
        <v>Малиновый лимонад</v>
      </c>
      <c r="S1775" s="18" t="str">
        <f>IFERROR(__xludf.DUMMYFUNCTION("""COMPUTED_VALUE"""),"Смородина малина")</f>
        <v>Смородина малина</v>
      </c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18"/>
      <c r="AF1775" s="18"/>
      <c r="AG1775" s="18"/>
      <c r="AH1775" s="18"/>
      <c r="AI1775" s="18"/>
      <c r="AJ1775" s="18"/>
      <c r="AK1775" s="18"/>
      <c r="AL1775" s="18"/>
      <c r="AM1775" s="18"/>
      <c r="AN1775" s="18"/>
      <c r="AO1775" s="18"/>
      <c r="AP1775" s="18"/>
      <c r="AQ1775" s="18"/>
      <c r="AR1775" s="18"/>
      <c r="AS1775" s="18"/>
      <c r="AT1775" s="18"/>
      <c r="AU1775" s="18"/>
      <c r="AV1775" s="18"/>
      <c r="AW1775" s="18"/>
      <c r="AX1775" s="18"/>
    </row>
    <row r="1776">
      <c r="A1776" s="18" t="str">
        <f>IFERROR(__xludf.DUMMYFUNCTION("""COMPUTED_VALUE"""),"Ананас ежевика")</f>
        <v>Ананас ежевика</v>
      </c>
      <c r="B1776" s="18" t="str">
        <f>IFERROR(__xludf.DUMMYFUNCTION("""COMPUTED_VALUE"""),"Перечная мята")</f>
        <v>Перечная мята</v>
      </c>
      <c r="C1776" s="18" t="str">
        <f>IFERROR(__xludf.DUMMYFUNCTION("""COMPUTED_VALUE"""),"Яблоко груша")</f>
        <v>Яблоко груша</v>
      </c>
      <c r="D1776" s="18" t="str">
        <f>IFERROR(__xludf.DUMMYFUNCTION("""COMPUTED_VALUE"""),"Манго грейпфрут")</f>
        <v>Манго грейпфрут</v>
      </c>
      <c r="E1776" s="18" t="str">
        <f>IFERROR(__xludf.DUMMYFUNCTION("""COMPUTED_VALUE"""),"Хвоя грейпфрут")</f>
        <v>Хвоя грейпфрут</v>
      </c>
      <c r="F1776" s="18" t="str">
        <f>IFERROR(__xludf.DUMMYFUNCTION("""COMPUTED_VALUE"""),"Дыня черника")</f>
        <v>Дыня черника</v>
      </c>
      <c r="G1776" s="18" t="str">
        <f>IFERROR(__xludf.DUMMYFUNCTION("""COMPUTED_VALUE"""),"Смородина мята")</f>
        <v>Смородина мята</v>
      </c>
      <c r="H1776" s="18" t="str">
        <f>IFERROR(__xludf.DUMMYFUNCTION("""COMPUTED_VALUE"""),"Киви помело")</f>
        <v>Киви помело</v>
      </c>
      <c r="I1776" s="18" t="str">
        <f>IFERROR(__xludf.DUMMYFUNCTION("""COMPUTED_VALUE"""),"Манго персик")</f>
        <v>Манго персик</v>
      </c>
      <c r="J1776" s="18" t="str">
        <f>IFERROR(__xludf.DUMMYFUNCTION("""COMPUTED_VALUE"""),"Персик маракуйя")</f>
        <v>Персик маракуйя</v>
      </c>
      <c r="K1776" s="18" t="str">
        <f>IFERROR(__xludf.DUMMYFUNCTION("""COMPUTED_VALUE"""),"Личи лайм")</f>
        <v>Личи лайм</v>
      </c>
      <c r="L1776" s="18" t="str">
        <f>IFERROR(__xludf.DUMMYFUNCTION("""COMPUTED_VALUE"""),"Ананас кокос")</f>
        <v>Ананас кокос</v>
      </c>
      <c r="M1776" s="18" t="str">
        <f>IFERROR(__xludf.DUMMYFUNCTION("""COMPUTED_VALUE"""),"Брусника лимон")</f>
        <v>Брусника лимон</v>
      </c>
      <c r="N1776" s="18" t="str">
        <f>IFERROR(__xludf.DUMMYFUNCTION("""COMPUTED_VALUE"""),"Киви банан")</f>
        <v>Киви банан</v>
      </c>
      <c r="O1776" s="18" t="str">
        <f>IFERROR(__xludf.DUMMYFUNCTION("""COMPUTED_VALUE"""),"Кислые лесные ягоды")</f>
        <v>Кислые лесные ягоды</v>
      </c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8"/>
      <c r="AD1776" s="18"/>
      <c r="AE1776" s="18"/>
      <c r="AF1776" s="18"/>
      <c r="AG1776" s="18"/>
      <c r="AH1776" s="18"/>
      <c r="AI1776" s="18"/>
      <c r="AJ1776" s="18"/>
      <c r="AK1776" s="18"/>
      <c r="AL1776" s="18"/>
      <c r="AM1776" s="18"/>
      <c r="AN1776" s="18"/>
      <c r="AO1776" s="18"/>
      <c r="AP1776" s="18"/>
      <c r="AQ1776" s="18"/>
      <c r="AR1776" s="18"/>
      <c r="AS1776" s="18"/>
      <c r="AT1776" s="18"/>
      <c r="AU1776" s="18"/>
      <c r="AV1776" s="18"/>
      <c r="AW1776" s="18"/>
      <c r="AX1776" s="18"/>
    </row>
    <row r="1777">
      <c r="A1777" s="18" t="str">
        <f>IFERROR(__xludf.DUMMYFUNCTION("""COMPUTED_VALUE"""),"Арбуз Малина ")</f>
        <v>Арбуз Малина </v>
      </c>
      <c r="B1777" s="18" t="str">
        <f>IFERROR(__xludf.DUMMYFUNCTION("""COMPUTED_VALUE"""),"Банан Кокос ")</f>
        <v>Банан Кокос </v>
      </c>
      <c r="C1777" s="18" t="str">
        <f>IFERROR(__xludf.DUMMYFUNCTION("""COMPUTED_VALUE"""),"Барбарисовый Энергетик ")</f>
        <v>Барбарисовый Энергетик </v>
      </c>
      <c r="D1777" s="18" t="str">
        <f>IFERROR(__xludf.DUMMYFUNCTION("""COMPUTED_VALUE"""),"Виноградный Энергетик")</f>
        <v>Виноградный Энергетик</v>
      </c>
      <c r="E1777" s="18" t="str">
        <f>IFERROR(__xludf.DUMMYFUNCTION("""COMPUTED_VALUE"""),"Гранат Клубника ")</f>
        <v>Гранат Клубника </v>
      </c>
      <c r="F1777" s="18" t="str">
        <f>IFERROR(__xludf.DUMMYFUNCTION("""COMPUTED_VALUE"""),"Гранат Смородина ")</f>
        <v>Гранат Смородина </v>
      </c>
      <c r="G1777" s="18" t="str">
        <f>IFERROR(__xludf.DUMMYFUNCTION("""COMPUTED_VALUE"""),"Грейпфрутовый Швепс ")</f>
        <v>Грейпфрутовый Швепс </v>
      </c>
      <c r="H1777" s="18" t="str">
        <f>IFERROR(__xludf.DUMMYFUNCTION("""COMPUTED_VALUE"""),"Земляника Драгонфрут ")</f>
        <v>Земляника Драгонфрут </v>
      </c>
      <c r="I1777" s="18" t="str">
        <f>IFERROR(__xludf.DUMMYFUNCTION("""COMPUTED_VALUE"""),"Киви Личи ")</f>
        <v>Киви Личи </v>
      </c>
      <c r="J1777" s="18" t="str">
        <f>IFERROR(__xludf.DUMMYFUNCTION("""COMPUTED_VALUE"""),"Киви Маракуйя Гуава ")</f>
        <v>Киви Маракуйя Гуава </v>
      </c>
      <c r="K1777" s="18" t="str">
        <f>IFERROR(__xludf.DUMMYFUNCTION("""COMPUTED_VALUE"""),"Клубника Банан ")</f>
        <v>Клубника Банан </v>
      </c>
      <c r="L1777" s="18" t="str">
        <f>IFERROR(__xludf.DUMMYFUNCTION("""COMPUTED_VALUE"""),"Клубника Вишня ")</f>
        <v>Клубника Вишня </v>
      </c>
      <c r="M1777" s="18" t="str">
        <f>IFERROR(__xludf.DUMMYFUNCTION("""COMPUTED_VALUE"""),"Клубника Земляника ")</f>
        <v>Клубника Земляника </v>
      </c>
      <c r="N1777" s="18" t="str">
        <f>IFERROR(__xludf.DUMMYFUNCTION("""COMPUTED_VALUE"""),"Клубничный Мохито ")</f>
        <v>Клубничный Мохито </v>
      </c>
      <c r="O1777" s="18" t="str">
        <f>IFERROR(__xludf.DUMMYFUNCTION("""COMPUTED_VALUE"""),"Манго Грейпфрут ")</f>
        <v>Манго Грейпфрут </v>
      </c>
      <c r="P1777" s="18" t="str">
        <f>IFERROR(__xludf.DUMMYFUNCTION("""COMPUTED_VALUE"""),"Манго Персик Личи ")</f>
        <v>Манго Персик Личи </v>
      </c>
      <c r="Q1777" s="18" t="str">
        <f>IFERROR(__xludf.DUMMYFUNCTION("""COMPUTED_VALUE"""),"Персик Бабл Гам ")</f>
        <v>Персик Бабл Гам </v>
      </c>
      <c r="R1777" s="18" t="str">
        <f>IFERROR(__xludf.DUMMYFUNCTION("""COMPUTED_VALUE"""),"Садовые Ягоды ")</f>
        <v>Садовые Ягоды </v>
      </c>
      <c r="S1777" s="18" t="str">
        <f>IFERROR(__xludf.DUMMYFUNCTION("""COMPUTED_VALUE"""),"Скитлс Лимон Лайм 2")</f>
        <v>Скитлс Лимон Лайм 2</v>
      </c>
      <c r="T1777" s="18" t="str">
        <f>IFERROR(__xludf.DUMMYFUNCTION("""COMPUTED_VALUE"""),"Смородина Мармелад 1")</f>
        <v>Смородина Мармелад 1</v>
      </c>
      <c r="U1777" s="18" t="str">
        <f>IFERROR(__xludf.DUMMYFUNCTION("""COMPUTED_VALUE"""),"Темная Вишня 1")</f>
        <v>Темная Вишня 1</v>
      </c>
      <c r="V1777" s="18" t="str">
        <f>IFERROR(__xludf.DUMMYFUNCTION("""COMPUTED_VALUE"""),"Фруктовые Пластинки 1")</f>
        <v>Фруктовые Пластинки 1</v>
      </c>
      <c r="W1777" s="18" t="str">
        <f>IFERROR(__xludf.DUMMYFUNCTION("""COMPUTED_VALUE"""),"Черника Ежевика 1")</f>
        <v>Черника Ежевика 1</v>
      </c>
      <c r="X1777" s="18" t="str">
        <f>IFERROR(__xludf.DUMMYFUNCTION("""COMPUTED_VALUE"""),"Черника Малина 1")</f>
        <v>Черника Малина 1</v>
      </c>
      <c r="Y1777" s="18" t="str">
        <f>IFERROR(__xludf.DUMMYFUNCTION("""COMPUTED_VALUE"""),"Черника Мята 2")</f>
        <v>Черника Мята 2</v>
      </c>
      <c r="Z1777" s="18" t="str">
        <f>IFERROR(__xludf.DUMMYFUNCTION("""COMPUTED_VALUE"""),"Яблоко Виноград 2")</f>
        <v>Яблоко Виноград 2</v>
      </c>
      <c r="AA1777" s="18" t="str">
        <f>IFERROR(__xludf.DUMMYFUNCTION("""COMPUTED_VALUE"""),"Яблоко Малина 4")</f>
        <v>Яблоко Малина 4</v>
      </c>
      <c r="AB1777" s="18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/>
      <c r="AM1777" s="18"/>
      <c r="AN1777" s="18"/>
      <c r="AO1777" s="18"/>
      <c r="AP1777" s="18"/>
      <c r="AQ1777" s="18"/>
      <c r="AR1777" s="18"/>
      <c r="AS1777" s="18"/>
      <c r="AT1777" s="18"/>
      <c r="AU1777" s="18"/>
      <c r="AV1777" s="18"/>
      <c r="AW1777" s="18"/>
      <c r="AX1777" s="18"/>
    </row>
    <row r="1778">
      <c r="A1778" s="18" t="str">
        <f>IFERROR(__xludf.DUMMYFUNCTION("""COMPUTED_VALUE"""),"Арбуз Малина ")</f>
        <v>Арбуз Малина </v>
      </c>
      <c r="B1778" s="18" t="str">
        <f>IFERROR(__xludf.DUMMYFUNCTION("""COMPUTED_VALUE"""),"Банан Кокос ")</f>
        <v>Банан Кокос </v>
      </c>
      <c r="C1778" s="18" t="str">
        <f>IFERROR(__xludf.DUMMYFUNCTION("""COMPUTED_VALUE"""),"Барбарисовый Энергетик ")</f>
        <v>Барбарисовый Энергетик </v>
      </c>
      <c r="D1778" s="18" t="str">
        <f>IFERROR(__xludf.DUMMYFUNCTION("""COMPUTED_VALUE"""),"Виноградный Энергетик")</f>
        <v>Виноградный Энергетик</v>
      </c>
      <c r="E1778" s="18" t="str">
        <f>IFERROR(__xludf.DUMMYFUNCTION("""COMPUTED_VALUE"""),"Гранат Клубника ")</f>
        <v>Гранат Клубника </v>
      </c>
      <c r="F1778" s="18" t="str">
        <f>IFERROR(__xludf.DUMMYFUNCTION("""COMPUTED_VALUE"""),"Гранат Смородина ")</f>
        <v>Гранат Смородина </v>
      </c>
      <c r="G1778" s="18" t="str">
        <f>IFERROR(__xludf.DUMMYFUNCTION("""COMPUTED_VALUE"""),"Грейпфрутовый Швепс ")</f>
        <v>Грейпфрутовый Швепс </v>
      </c>
      <c r="H1778" s="18" t="str">
        <f>IFERROR(__xludf.DUMMYFUNCTION("""COMPUTED_VALUE"""),"Земляника Драгонфрут ")</f>
        <v>Земляника Драгонфрут </v>
      </c>
      <c r="I1778" s="18" t="str">
        <f>IFERROR(__xludf.DUMMYFUNCTION("""COMPUTED_VALUE"""),"Киви Личи ")</f>
        <v>Киви Личи </v>
      </c>
      <c r="J1778" s="18" t="str">
        <f>IFERROR(__xludf.DUMMYFUNCTION("""COMPUTED_VALUE"""),"Киви Маракуйя Гуава ")</f>
        <v>Киви Маракуйя Гуава </v>
      </c>
      <c r="K1778" s="18" t="str">
        <f>IFERROR(__xludf.DUMMYFUNCTION("""COMPUTED_VALUE"""),"Клубника Банан ")</f>
        <v>Клубника Банан </v>
      </c>
      <c r="L1778" s="18" t="str">
        <f>IFERROR(__xludf.DUMMYFUNCTION("""COMPUTED_VALUE"""),"Клубника Вишня ")</f>
        <v>Клубника Вишня </v>
      </c>
      <c r="M1778" s="18" t="str">
        <f>IFERROR(__xludf.DUMMYFUNCTION("""COMPUTED_VALUE"""),"Клубника Земляника ")</f>
        <v>Клубника Земляника </v>
      </c>
      <c r="N1778" s="18" t="str">
        <f>IFERROR(__xludf.DUMMYFUNCTION("""COMPUTED_VALUE"""),"Клубничный Мохито ")</f>
        <v>Клубничный Мохито </v>
      </c>
      <c r="O1778" s="18" t="str">
        <f>IFERROR(__xludf.DUMMYFUNCTION("""COMPUTED_VALUE"""),"Манго Грейпфрут ")</f>
        <v>Манго Грейпфрут </v>
      </c>
      <c r="P1778" s="18" t="str">
        <f>IFERROR(__xludf.DUMMYFUNCTION("""COMPUTED_VALUE"""),"Манго Персик Личи ")</f>
        <v>Манго Персик Личи </v>
      </c>
      <c r="Q1778" s="18" t="str">
        <f>IFERROR(__xludf.DUMMYFUNCTION("""COMPUTED_VALUE"""),"Персик Бабл Гам ")</f>
        <v>Персик Бабл Гам </v>
      </c>
      <c r="R1778" s="18" t="str">
        <f>IFERROR(__xludf.DUMMYFUNCTION("""COMPUTED_VALUE"""),"Садовые Ягоды ")</f>
        <v>Садовые Ягоды </v>
      </c>
      <c r="S1778" s="18" t="str">
        <f>IFERROR(__xludf.DUMMYFUNCTION("""COMPUTED_VALUE"""),"Скитлс Лимон Лайм 2")</f>
        <v>Скитлс Лимон Лайм 2</v>
      </c>
      <c r="T1778" s="18" t="str">
        <f>IFERROR(__xludf.DUMMYFUNCTION("""COMPUTED_VALUE"""),"Смородина Мармелад 1")</f>
        <v>Смородина Мармелад 1</v>
      </c>
      <c r="U1778" s="18" t="str">
        <f>IFERROR(__xludf.DUMMYFUNCTION("""COMPUTED_VALUE"""),"Темная Вишня 1")</f>
        <v>Темная Вишня 1</v>
      </c>
      <c r="V1778" s="18" t="str">
        <f>IFERROR(__xludf.DUMMYFUNCTION("""COMPUTED_VALUE"""),"Фруктовые Пластинки 1")</f>
        <v>Фруктовые Пластинки 1</v>
      </c>
      <c r="W1778" s="18" t="str">
        <f>IFERROR(__xludf.DUMMYFUNCTION("""COMPUTED_VALUE"""),"Черника Ежевика 1")</f>
        <v>Черника Ежевика 1</v>
      </c>
      <c r="X1778" s="18" t="str">
        <f>IFERROR(__xludf.DUMMYFUNCTION("""COMPUTED_VALUE"""),"Черника Малина 1")</f>
        <v>Черника Малина 1</v>
      </c>
      <c r="Y1778" s="18" t="str">
        <f>IFERROR(__xludf.DUMMYFUNCTION("""COMPUTED_VALUE"""),"Черника Мята 2")</f>
        <v>Черника Мята 2</v>
      </c>
      <c r="Z1778" s="18" t="str">
        <f>IFERROR(__xludf.DUMMYFUNCTION("""COMPUTED_VALUE"""),"Яблоко Виноград 2")</f>
        <v>Яблоко Виноград 2</v>
      </c>
      <c r="AA1778" s="18" t="str">
        <f>IFERROR(__xludf.DUMMYFUNCTION("""COMPUTED_VALUE"""),"Яблоко Малина 4")</f>
        <v>Яблоко Малина 4</v>
      </c>
      <c r="AB1778" s="18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/>
      <c r="AM1778" s="18"/>
      <c r="AN1778" s="18"/>
      <c r="AO1778" s="18"/>
      <c r="AP1778" s="18"/>
      <c r="AQ1778" s="18"/>
      <c r="AR1778" s="18"/>
      <c r="AS1778" s="18"/>
      <c r="AT1778" s="18"/>
      <c r="AU1778" s="18"/>
      <c r="AV1778" s="18"/>
      <c r="AW1778" s="18"/>
      <c r="AX1778" s="18"/>
    </row>
    <row r="1779">
      <c r="A1779" s="18" t="str">
        <f>IFERROR(__xludf.DUMMYFUNCTION("""COMPUTED_VALUE"""),"0.2")</f>
        <v>0.2</v>
      </c>
      <c r="B1779" s="18" t="str">
        <f>IFERROR(__xludf.DUMMYFUNCTION("""COMPUTED_VALUE"""),"0.3")</f>
        <v>0.3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  <c r="AC1779" s="18"/>
      <c r="AD1779" s="18"/>
      <c r="AE1779" s="18"/>
      <c r="AF1779" s="18"/>
      <c r="AG1779" s="18"/>
      <c r="AH1779" s="18"/>
      <c r="AI1779" s="18"/>
      <c r="AJ1779" s="18"/>
      <c r="AK1779" s="18"/>
      <c r="AL1779" s="18"/>
      <c r="AM1779" s="18"/>
      <c r="AN1779" s="18"/>
      <c r="AO1779" s="18"/>
      <c r="AP1779" s="18"/>
      <c r="AQ1779" s="18"/>
      <c r="AR1779" s="18"/>
      <c r="AS1779" s="18"/>
      <c r="AT1779" s="18"/>
      <c r="AU1779" s="18"/>
      <c r="AV1779" s="18"/>
      <c r="AW1779" s="18"/>
      <c r="AX1779" s="18"/>
    </row>
    <row r="1780">
      <c r="A1780" s="18" t="str">
        <f>IFERROR(__xludf.DUMMYFUNCTION("""COMPUTED_VALUE"""),"0.2")</f>
        <v>0.2</v>
      </c>
      <c r="B1780" s="18" t="str">
        <f>IFERROR(__xludf.DUMMYFUNCTION("""COMPUTED_VALUE"""),"0.3")</f>
        <v>0.3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  <c r="AC1780" s="18"/>
      <c r="AD1780" s="18"/>
      <c r="AE1780" s="18"/>
      <c r="AF1780" s="18"/>
      <c r="AG1780" s="18"/>
      <c r="AH1780" s="18"/>
      <c r="AI1780" s="18"/>
      <c r="AJ1780" s="18"/>
      <c r="AK1780" s="18"/>
      <c r="AL1780" s="18"/>
      <c r="AM1780" s="18"/>
      <c r="AN1780" s="18"/>
      <c r="AO1780" s="18"/>
      <c r="AP1780" s="18"/>
      <c r="AQ1780" s="18"/>
      <c r="AR1780" s="18"/>
      <c r="AS1780" s="18"/>
      <c r="AT1780" s="18"/>
      <c r="AU1780" s="18"/>
      <c r="AV1780" s="18"/>
      <c r="AW1780" s="18"/>
      <c r="AX1780" s="18"/>
    </row>
    <row r="1781">
      <c r="A1781" s="18" t="str">
        <f>IFERROR(__xludf.DUMMYFUNCTION("""COMPUTED_VALUE"""),"0.4")</f>
        <v>0.4</v>
      </c>
      <c r="B1781" s="18" t="str">
        <f>IFERROR(__xludf.DUMMYFUNCTION("""COMPUTED_VALUE"""),"0.6")</f>
        <v>0.6</v>
      </c>
      <c r="C1781" s="18" t="str">
        <f>IFERROR(__xludf.DUMMYFUNCTION("""COMPUTED_VALUE"""),"0.7")</f>
        <v>0.7</v>
      </c>
      <c r="D1781" s="18" t="str">
        <f>IFERROR(__xludf.DUMMYFUNCTION("""COMPUTED_VALUE"""),"0.8")</f>
        <v>0.8</v>
      </c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8"/>
      <c r="AD1781" s="18"/>
      <c r="AE1781" s="18"/>
      <c r="AF1781" s="18"/>
      <c r="AG1781" s="18"/>
      <c r="AH1781" s="18"/>
      <c r="AI1781" s="18"/>
      <c r="AJ1781" s="18"/>
      <c r="AK1781" s="18"/>
      <c r="AL1781" s="18"/>
      <c r="AM1781" s="18"/>
      <c r="AN1781" s="18"/>
      <c r="AO1781" s="18"/>
      <c r="AP1781" s="18"/>
      <c r="AQ1781" s="18"/>
      <c r="AR1781" s="18"/>
      <c r="AS1781" s="18"/>
      <c r="AT1781" s="18"/>
      <c r="AU1781" s="18"/>
      <c r="AV1781" s="18"/>
      <c r="AW1781" s="18"/>
      <c r="AX1781" s="18"/>
    </row>
    <row r="1782">
      <c r="A1782" s="18" t="str">
        <f>IFERROR(__xludf.DUMMYFUNCTION("""COMPUTED_VALUE"""),"0.4")</f>
        <v>0.4</v>
      </c>
      <c r="B1782" s="18" t="str">
        <f>IFERROR(__xludf.DUMMYFUNCTION("""COMPUTED_VALUE"""),"0.6")</f>
        <v>0.6</v>
      </c>
      <c r="C1782" s="18" t="str">
        <f>IFERROR(__xludf.DUMMYFUNCTION("""COMPUTED_VALUE"""),"0.7")</f>
        <v>0.7</v>
      </c>
      <c r="D1782" s="18" t="str">
        <f>IFERROR(__xludf.DUMMYFUNCTION("""COMPUTED_VALUE"""),"0.8")</f>
        <v>0.8</v>
      </c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18"/>
      <c r="AF1782" s="18"/>
      <c r="AG1782" s="18"/>
      <c r="AH1782" s="18"/>
      <c r="AI1782" s="18"/>
      <c r="AJ1782" s="18"/>
      <c r="AK1782" s="18"/>
      <c r="AL1782" s="18"/>
      <c r="AM1782" s="18"/>
      <c r="AN1782" s="18"/>
      <c r="AO1782" s="18"/>
      <c r="AP1782" s="18"/>
      <c r="AQ1782" s="18"/>
      <c r="AR1782" s="18"/>
      <c r="AS1782" s="18"/>
      <c r="AT1782" s="18"/>
      <c r="AU1782" s="18"/>
      <c r="AV1782" s="18"/>
      <c r="AW1782" s="18"/>
      <c r="AX1782" s="18"/>
    </row>
    <row r="1783">
      <c r="A1783" s="18" t="str">
        <f>IFERROR(__xludf.DUMMYFUNCTION("""COMPUTED_VALUE"""),"0.4")</f>
        <v>0.4</v>
      </c>
      <c r="B1783" s="18" t="str">
        <f>IFERROR(__xludf.DUMMYFUNCTION("""COMPUTED_VALUE"""),"0.6")</f>
        <v>0.6</v>
      </c>
      <c r="C1783" s="18" t="str">
        <f>IFERROR(__xludf.DUMMYFUNCTION("""COMPUTED_VALUE"""),"0.7")</f>
        <v>0.7</v>
      </c>
      <c r="D1783" s="18" t="str">
        <f>IFERROR(__xludf.DUMMYFUNCTION("""COMPUTED_VALUE"""),"0.8")</f>
        <v>0.8</v>
      </c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  <c r="AC1783" s="18"/>
      <c r="AD1783" s="18"/>
      <c r="AE1783" s="18"/>
      <c r="AF1783" s="18"/>
      <c r="AG1783" s="18"/>
      <c r="AH1783" s="18"/>
      <c r="AI1783" s="18"/>
      <c r="AJ1783" s="18"/>
      <c r="AK1783" s="18"/>
      <c r="AL1783" s="18"/>
      <c r="AM1783" s="18"/>
      <c r="AN1783" s="18"/>
      <c r="AO1783" s="18"/>
      <c r="AP1783" s="18"/>
      <c r="AQ1783" s="18"/>
      <c r="AR1783" s="18"/>
      <c r="AS1783" s="18"/>
      <c r="AT1783" s="18"/>
      <c r="AU1783" s="18"/>
      <c r="AV1783" s="18"/>
      <c r="AW1783" s="18"/>
      <c r="AX1783" s="18"/>
    </row>
    <row r="1784">
      <c r="A1784" s="18" t="str">
        <f>IFERROR(__xludf.DUMMYFUNCTION("""COMPUTED_VALUE"""),"0.4")</f>
        <v>0.4</v>
      </c>
      <c r="B1784" s="18" t="str">
        <f>IFERROR(__xludf.DUMMYFUNCTION("""COMPUTED_VALUE"""),"0.6")</f>
        <v>0.6</v>
      </c>
      <c r="C1784" s="18" t="str">
        <f>IFERROR(__xludf.DUMMYFUNCTION("""COMPUTED_VALUE"""),"0.7")</f>
        <v>0.7</v>
      </c>
      <c r="D1784" s="18" t="str">
        <f>IFERROR(__xludf.DUMMYFUNCTION("""COMPUTED_VALUE"""),"0.8")</f>
        <v>0.8</v>
      </c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  <c r="AC1784" s="18"/>
      <c r="AD1784" s="18"/>
      <c r="AE1784" s="18"/>
      <c r="AF1784" s="18"/>
      <c r="AG1784" s="18"/>
      <c r="AH1784" s="18"/>
      <c r="AI1784" s="18"/>
      <c r="AJ1784" s="18"/>
      <c r="AK1784" s="18"/>
      <c r="AL1784" s="18"/>
      <c r="AM1784" s="18"/>
      <c r="AN1784" s="18"/>
      <c r="AO1784" s="18"/>
      <c r="AP1784" s="18"/>
      <c r="AQ1784" s="18"/>
      <c r="AR1784" s="18"/>
      <c r="AS1784" s="18"/>
      <c r="AT1784" s="18"/>
      <c r="AU1784" s="18"/>
      <c r="AV1784" s="18"/>
      <c r="AW1784" s="18"/>
      <c r="AX1784" s="18"/>
    </row>
    <row r="1785">
      <c r="A1785" s="18" t="str">
        <f>IFERROR(__xludf.DUMMYFUNCTION("""COMPUTED_VALUE"""),"0.4")</f>
        <v>0.4</v>
      </c>
      <c r="B1785" s="18" t="str">
        <f>IFERROR(__xludf.DUMMYFUNCTION("""COMPUTED_VALUE"""),"0.6")</f>
        <v>0.6</v>
      </c>
      <c r="C1785" s="18" t="str">
        <f>IFERROR(__xludf.DUMMYFUNCTION("""COMPUTED_VALUE"""),"0.7")</f>
        <v>0.7</v>
      </c>
      <c r="D1785" s="18" t="str">
        <f>IFERROR(__xludf.DUMMYFUNCTION("""COMPUTED_VALUE"""),"0.8")</f>
        <v>0.8</v>
      </c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  <c r="AC1785" s="18"/>
      <c r="AD1785" s="18"/>
      <c r="AE1785" s="18"/>
      <c r="AF1785" s="18"/>
      <c r="AG1785" s="18"/>
      <c r="AH1785" s="18"/>
      <c r="AI1785" s="18"/>
      <c r="AJ1785" s="18"/>
      <c r="AK1785" s="18"/>
      <c r="AL1785" s="18"/>
      <c r="AM1785" s="18"/>
      <c r="AN1785" s="18"/>
      <c r="AO1785" s="18"/>
      <c r="AP1785" s="18"/>
      <c r="AQ1785" s="18"/>
      <c r="AR1785" s="18"/>
      <c r="AS1785" s="18"/>
      <c r="AT1785" s="18"/>
      <c r="AU1785" s="18"/>
      <c r="AV1785" s="18"/>
      <c r="AW1785" s="18"/>
      <c r="AX1785" s="18"/>
    </row>
    <row r="1786">
      <c r="A1786" s="18" t="str">
        <f>IFERROR(__xludf.DUMMYFUNCTION("""COMPUTED_VALUE"""),"Ягодный микс")</f>
        <v>Ягодный микс</v>
      </c>
      <c r="B1786" s="18" t="str">
        <f>IFERROR(__xludf.DUMMYFUNCTION("""COMPUTED_VALUE"""),"Энергетик малина")</f>
        <v>Энергетик малина</v>
      </c>
      <c r="C1786" s="18" t="str">
        <f>IFERROR(__xludf.DUMMYFUNCTION("""COMPUTED_VALUE"""),"Клубника арбуз")</f>
        <v>Клубника арбуз</v>
      </c>
      <c r="D1786" s="18" t="str">
        <f>IFERROR(__xludf.DUMMYFUNCTION("""COMPUTED_VALUE"""),"Ежевика малина")</f>
        <v>Ежевика малина</v>
      </c>
      <c r="E1786" s="18" t="str">
        <f>IFERROR(__xludf.DUMMYFUNCTION("""COMPUTED_VALUE"""),"Голубая малина виноград")</f>
        <v>Голубая малина виноград</v>
      </c>
      <c r="F1786" s="18" t="str">
        <f>IFERROR(__xludf.DUMMYFUNCTION("""COMPUTED_VALUE"""),"Вишня яблоко")</f>
        <v>Вишня яблоко</v>
      </c>
      <c r="G1786" s="18" t="str">
        <f>IFERROR(__xludf.DUMMYFUNCTION("""COMPUTED_VALUE"""),"Виноград лёд")</f>
        <v>Виноград лёд</v>
      </c>
      <c r="H1786" s="18" t="str">
        <f>IFERROR(__xludf.DUMMYFUNCTION("""COMPUTED_VALUE"""),"Бабл гам")</f>
        <v>Бабл гам</v>
      </c>
      <c r="I1786" s="18" t="str">
        <f>IFERROR(__xludf.DUMMYFUNCTION("""COMPUTED_VALUE"""),"Энергетик лайм")</f>
        <v>Энергетик лайм</v>
      </c>
      <c r="J1786" s="18" t="str">
        <f>IFERROR(__xludf.DUMMYFUNCTION("""COMPUTED_VALUE"""),"Черника смородина айс")</f>
        <v>Черника смородина айс</v>
      </c>
      <c r="K1786" s="18" t="str">
        <f>IFERROR(__xludf.DUMMYFUNCTION("""COMPUTED_VALUE"""),"Мохито клубничный лёд")</f>
        <v>Мохито клубничный лёд</v>
      </c>
      <c r="L1786" s="18" t="str">
        <f>IFERROR(__xludf.DUMMYFUNCTION("""COMPUTED_VALUE"""),"Черная вишня лёд")</f>
        <v>Черная вишня лёд</v>
      </c>
      <c r="M1786" s="18" t="str">
        <f>IFERROR(__xludf.DUMMYFUNCTION("""COMPUTED_VALUE"""),"Ананас кокос лёд")</f>
        <v>Ананас кокос лёд</v>
      </c>
      <c r="N1786" s="18" t="str">
        <f>IFERROR(__xludf.DUMMYFUNCTION("""COMPUTED_VALUE"""),"Киви лёд")</f>
        <v>Киви лёд</v>
      </c>
      <c r="O1786" s="18" t="str">
        <f>IFERROR(__xludf.DUMMYFUNCTION("""COMPUTED_VALUE"""),"Кислая клюква лёд")</f>
        <v>Кислая клюква лёд</v>
      </c>
      <c r="P1786" s="18" t="str">
        <f>IFERROR(__xludf.DUMMYFUNCTION("""COMPUTED_VALUE"""),"Кислый скитлс лёд")</f>
        <v>Кислый скитлс лёд</v>
      </c>
      <c r="Q1786" s="18" t="str">
        <f>IFERROR(__xludf.DUMMYFUNCTION("""COMPUTED_VALUE"""),"Клубника черника лёд")</f>
        <v>Клубника черника лёд</v>
      </c>
      <c r="R1786" s="18" t="str">
        <f>IFERROR(__xludf.DUMMYFUNCTION("""COMPUTED_VALUE"""),"Малина смородина лёд")</f>
        <v>Малина смородина лёд</v>
      </c>
      <c r="S1786" s="18" t="str">
        <f>IFERROR(__xludf.DUMMYFUNCTION("""COMPUTED_VALUE"""),"Манго лёд")</f>
        <v>Манго лёд</v>
      </c>
      <c r="T1786" s="18" t="str">
        <f>IFERROR(__xludf.DUMMYFUNCTION("""COMPUTED_VALUE"""),"Малина вишня лёд")</f>
        <v>Малина вишня лёд</v>
      </c>
      <c r="U1786" s="18"/>
      <c r="V1786" s="18"/>
      <c r="W1786" s="18"/>
      <c r="X1786" s="18"/>
      <c r="Y1786" s="18"/>
      <c r="Z1786" s="18"/>
      <c r="AA1786" s="18"/>
      <c r="AB1786" s="18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/>
      <c r="AM1786" s="18"/>
      <c r="AN1786" s="18"/>
      <c r="AO1786" s="18"/>
      <c r="AP1786" s="18"/>
      <c r="AQ1786" s="18"/>
      <c r="AR1786" s="18"/>
      <c r="AS1786" s="18"/>
      <c r="AT1786" s="18"/>
      <c r="AU1786" s="18"/>
      <c r="AV1786" s="18"/>
      <c r="AW1786" s="18"/>
      <c r="AX1786" s="18"/>
    </row>
    <row r="1787">
      <c r="A1787" s="18" t="str">
        <f>IFERROR(__xludf.DUMMYFUNCTION("""COMPUTED_VALUE"""),"Ягодный микс")</f>
        <v>Ягодный микс</v>
      </c>
      <c r="B1787" s="18" t="str">
        <f>IFERROR(__xludf.DUMMYFUNCTION("""COMPUTED_VALUE"""),"Энергетик малина")</f>
        <v>Энергетик малина</v>
      </c>
      <c r="C1787" s="18" t="str">
        <f>IFERROR(__xludf.DUMMYFUNCTION("""COMPUTED_VALUE"""),"Клубника арбуз")</f>
        <v>Клубника арбуз</v>
      </c>
      <c r="D1787" s="18" t="str">
        <f>IFERROR(__xludf.DUMMYFUNCTION("""COMPUTED_VALUE"""),"Ежевика малина")</f>
        <v>Ежевика малина</v>
      </c>
      <c r="E1787" s="18" t="str">
        <f>IFERROR(__xludf.DUMMYFUNCTION("""COMPUTED_VALUE"""),"Голубая малина виноград")</f>
        <v>Голубая малина виноград</v>
      </c>
      <c r="F1787" s="18" t="str">
        <f>IFERROR(__xludf.DUMMYFUNCTION("""COMPUTED_VALUE"""),"Вишня яблоко")</f>
        <v>Вишня яблоко</v>
      </c>
      <c r="G1787" s="18" t="str">
        <f>IFERROR(__xludf.DUMMYFUNCTION("""COMPUTED_VALUE"""),"Виноград лёд")</f>
        <v>Виноград лёд</v>
      </c>
      <c r="H1787" s="18" t="str">
        <f>IFERROR(__xludf.DUMMYFUNCTION("""COMPUTED_VALUE"""),"Бабл гам")</f>
        <v>Бабл гам</v>
      </c>
      <c r="I1787" s="18" t="str">
        <f>IFERROR(__xludf.DUMMYFUNCTION("""COMPUTED_VALUE"""),"Энергетик лайм")</f>
        <v>Энергетик лайм</v>
      </c>
      <c r="J1787" s="18" t="str">
        <f>IFERROR(__xludf.DUMMYFUNCTION("""COMPUTED_VALUE"""),"Черника смородина айс")</f>
        <v>Черника смородина айс</v>
      </c>
      <c r="K1787" s="18" t="str">
        <f>IFERROR(__xludf.DUMMYFUNCTION("""COMPUTED_VALUE"""),"Мохито клубничный лёд")</f>
        <v>Мохито клубничный лёд</v>
      </c>
      <c r="L1787" s="18" t="str">
        <f>IFERROR(__xludf.DUMMYFUNCTION("""COMPUTED_VALUE"""),"Черная вишня лёд")</f>
        <v>Черная вишня лёд</v>
      </c>
      <c r="M1787" s="18" t="str">
        <f>IFERROR(__xludf.DUMMYFUNCTION("""COMPUTED_VALUE"""),"Ананас кокос лёд")</f>
        <v>Ананас кокос лёд</v>
      </c>
      <c r="N1787" s="18" t="str">
        <f>IFERROR(__xludf.DUMMYFUNCTION("""COMPUTED_VALUE"""),"Киви лёд")</f>
        <v>Киви лёд</v>
      </c>
      <c r="O1787" s="18" t="str">
        <f>IFERROR(__xludf.DUMMYFUNCTION("""COMPUTED_VALUE"""),"Кислая клюква лёд")</f>
        <v>Кислая клюква лёд</v>
      </c>
      <c r="P1787" s="18" t="str">
        <f>IFERROR(__xludf.DUMMYFUNCTION("""COMPUTED_VALUE"""),"Кислый скитлс лёд")</f>
        <v>Кислый скитлс лёд</v>
      </c>
      <c r="Q1787" s="18" t="str">
        <f>IFERROR(__xludf.DUMMYFUNCTION("""COMPUTED_VALUE"""),"Клубника черника лёд")</f>
        <v>Клубника черника лёд</v>
      </c>
      <c r="R1787" s="18" t="str">
        <f>IFERROR(__xludf.DUMMYFUNCTION("""COMPUTED_VALUE"""),"Малина смородина лёд")</f>
        <v>Малина смородина лёд</v>
      </c>
      <c r="S1787" s="18" t="str">
        <f>IFERROR(__xludf.DUMMYFUNCTION("""COMPUTED_VALUE"""),"Манго лёд")</f>
        <v>Манго лёд</v>
      </c>
      <c r="T1787" s="18" t="str">
        <f>IFERROR(__xludf.DUMMYFUNCTION("""COMPUTED_VALUE"""),"Малина вишня лёд")</f>
        <v>Малина вишня лёд</v>
      </c>
      <c r="U1787" s="18"/>
      <c r="V1787" s="18"/>
      <c r="W1787" s="18"/>
      <c r="X1787" s="18"/>
      <c r="Y1787" s="18"/>
      <c r="Z1787" s="18"/>
      <c r="AA1787" s="18"/>
      <c r="AB1787" s="18"/>
      <c r="AC1787" s="18"/>
      <c r="AD1787" s="18"/>
      <c r="AE1787" s="18"/>
      <c r="AF1787" s="18"/>
      <c r="AG1787" s="18"/>
      <c r="AH1787" s="18"/>
      <c r="AI1787" s="18"/>
      <c r="AJ1787" s="18"/>
      <c r="AK1787" s="18"/>
      <c r="AL1787" s="18"/>
      <c r="AM1787" s="18"/>
      <c r="AN1787" s="18"/>
      <c r="AO1787" s="18"/>
      <c r="AP1787" s="18"/>
      <c r="AQ1787" s="18"/>
      <c r="AR1787" s="18"/>
      <c r="AS1787" s="18"/>
      <c r="AT1787" s="18"/>
      <c r="AU1787" s="18"/>
      <c r="AV1787" s="18"/>
      <c r="AW1787" s="18"/>
      <c r="AX1787" s="18"/>
    </row>
    <row r="1788">
      <c r="A1788" s="18" t="str">
        <f>IFERROR(__xludf.DUMMYFUNCTION("""COMPUTED_VALUE"""),"Ягодный микс")</f>
        <v>Ягодный микс</v>
      </c>
      <c r="B1788" s="18" t="str">
        <f>IFERROR(__xludf.DUMMYFUNCTION("""COMPUTED_VALUE"""),"Энергетик малина")</f>
        <v>Энергетик малина</v>
      </c>
      <c r="C1788" s="18" t="str">
        <f>IFERROR(__xludf.DUMMYFUNCTION("""COMPUTED_VALUE"""),"Клубника арбуз")</f>
        <v>Клубника арбуз</v>
      </c>
      <c r="D1788" s="18" t="str">
        <f>IFERROR(__xludf.DUMMYFUNCTION("""COMPUTED_VALUE"""),"Ежевика малина")</f>
        <v>Ежевика малина</v>
      </c>
      <c r="E1788" s="18" t="str">
        <f>IFERROR(__xludf.DUMMYFUNCTION("""COMPUTED_VALUE"""),"Голубая малина виноград")</f>
        <v>Голубая малина виноград</v>
      </c>
      <c r="F1788" s="18" t="str">
        <f>IFERROR(__xludf.DUMMYFUNCTION("""COMPUTED_VALUE"""),"Вишня яблоко")</f>
        <v>Вишня яблоко</v>
      </c>
      <c r="G1788" s="18" t="str">
        <f>IFERROR(__xludf.DUMMYFUNCTION("""COMPUTED_VALUE"""),"Виноград лёд")</f>
        <v>Виноград лёд</v>
      </c>
      <c r="H1788" s="18" t="str">
        <f>IFERROR(__xludf.DUMMYFUNCTION("""COMPUTED_VALUE"""),"Бабл гам")</f>
        <v>Бабл гам</v>
      </c>
      <c r="I1788" s="18" t="str">
        <f>IFERROR(__xludf.DUMMYFUNCTION("""COMPUTED_VALUE"""),"Энергетик лайм")</f>
        <v>Энергетик лайм</v>
      </c>
      <c r="J1788" s="18" t="str">
        <f>IFERROR(__xludf.DUMMYFUNCTION("""COMPUTED_VALUE"""),"Черника смородина айс")</f>
        <v>Черника смородина айс</v>
      </c>
      <c r="K1788" s="18" t="str">
        <f>IFERROR(__xludf.DUMMYFUNCTION("""COMPUTED_VALUE"""),"Мохито клубничный лёд")</f>
        <v>Мохито клубничный лёд</v>
      </c>
      <c r="L1788" s="18" t="str">
        <f>IFERROR(__xludf.DUMMYFUNCTION("""COMPUTED_VALUE"""),"Черная вишня лёд")</f>
        <v>Черная вишня лёд</v>
      </c>
      <c r="M1788" s="18" t="str">
        <f>IFERROR(__xludf.DUMMYFUNCTION("""COMPUTED_VALUE"""),"Ананас кокос лёд")</f>
        <v>Ананас кокос лёд</v>
      </c>
      <c r="N1788" s="18" t="str">
        <f>IFERROR(__xludf.DUMMYFUNCTION("""COMPUTED_VALUE"""),"Киви лёд")</f>
        <v>Киви лёд</v>
      </c>
      <c r="O1788" s="18" t="str">
        <f>IFERROR(__xludf.DUMMYFUNCTION("""COMPUTED_VALUE"""),"Кислая клюква лёд")</f>
        <v>Кислая клюква лёд</v>
      </c>
      <c r="P1788" s="18" t="str">
        <f>IFERROR(__xludf.DUMMYFUNCTION("""COMPUTED_VALUE"""),"Кислый скитлс лёд")</f>
        <v>Кислый скитлс лёд</v>
      </c>
      <c r="Q1788" s="18" t="str">
        <f>IFERROR(__xludf.DUMMYFUNCTION("""COMPUTED_VALUE"""),"Клубника черника лёд")</f>
        <v>Клубника черника лёд</v>
      </c>
      <c r="R1788" s="18" t="str">
        <f>IFERROR(__xludf.DUMMYFUNCTION("""COMPUTED_VALUE"""),"Малина смородина лёд")</f>
        <v>Малина смородина лёд</v>
      </c>
      <c r="S1788" s="18" t="str">
        <f>IFERROR(__xludf.DUMMYFUNCTION("""COMPUTED_VALUE"""),"Манго лёд")</f>
        <v>Манго лёд</v>
      </c>
      <c r="T1788" s="18" t="str">
        <f>IFERROR(__xludf.DUMMYFUNCTION("""COMPUTED_VALUE"""),"Малина вишня лёд")</f>
        <v>Малина вишня лёд</v>
      </c>
      <c r="U1788" s="18"/>
      <c r="V1788" s="18"/>
      <c r="W1788" s="18"/>
      <c r="X1788" s="18"/>
      <c r="Y1788" s="18"/>
      <c r="Z1788" s="18"/>
      <c r="AA1788" s="18"/>
      <c r="AB1788" s="18"/>
      <c r="AC1788" s="18"/>
      <c r="AD1788" s="18"/>
      <c r="AE1788" s="18"/>
      <c r="AF1788" s="18"/>
      <c r="AG1788" s="18"/>
      <c r="AH1788" s="18"/>
      <c r="AI1788" s="18"/>
      <c r="AJ1788" s="18"/>
      <c r="AK1788" s="18"/>
      <c r="AL1788" s="18"/>
      <c r="AM1788" s="18"/>
      <c r="AN1788" s="18"/>
      <c r="AO1788" s="18"/>
      <c r="AP1788" s="18"/>
      <c r="AQ1788" s="18"/>
      <c r="AR1788" s="18"/>
      <c r="AS1788" s="18"/>
      <c r="AT1788" s="18"/>
      <c r="AU1788" s="18"/>
      <c r="AV1788" s="18"/>
      <c r="AW1788" s="18"/>
      <c r="AX1788" s="18"/>
    </row>
    <row r="1789">
      <c r="A1789" s="18" t="str">
        <f>IFERROR(__xludf.DUMMYFUNCTION("""COMPUTED_VALUE"""),"Ягодный микс")</f>
        <v>Ягодный микс</v>
      </c>
      <c r="B1789" s="18" t="str">
        <f>IFERROR(__xludf.DUMMYFUNCTION("""COMPUTED_VALUE"""),"Энергетик малина")</f>
        <v>Энергетик малина</v>
      </c>
      <c r="C1789" s="18" t="str">
        <f>IFERROR(__xludf.DUMMYFUNCTION("""COMPUTED_VALUE"""),"Клубника арбуз")</f>
        <v>Клубника арбуз</v>
      </c>
      <c r="D1789" s="18" t="str">
        <f>IFERROR(__xludf.DUMMYFUNCTION("""COMPUTED_VALUE"""),"Ежевика малина")</f>
        <v>Ежевика малина</v>
      </c>
      <c r="E1789" s="18" t="str">
        <f>IFERROR(__xludf.DUMMYFUNCTION("""COMPUTED_VALUE"""),"Голубая малина виноград")</f>
        <v>Голубая малина виноград</v>
      </c>
      <c r="F1789" s="18" t="str">
        <f>IFERROR(__xludf.DUMMYFUNCTION("""COMPUTED_VALUE"""),"Вишня яблоко")</f>
        <v>Вишня яблоко</v>
      </c>
      <c r="G1789" s="18" t="str">
        <f>IFERROR(__xludf.DUMMYFUNCTION("""COMPUTED_VALUE"""),"Виноград лёд")</f>
        <v>Виноград лёд</v>
      </c>
      <c r="H1789" s="18" t="str">
        <f>IFERROR(__xludf.DUMMYFUNCTION("""COMPUTED_VALUE"""),"Бабл гам")</f>
        <v>Бабл гам</v>
      </c>
      <c r="I1789" s="18" t="str">
        <f>IFERROR(__xludf.DUMMYFUNCTION("""COMPUTED_VALUE"""),"Энергетик лайм")</f>
        <v>Энергетик лайм</v>
      </c>
      <c r="J1789" s="18" t="str">
        <f>IFERROR(__xludf.DUMMYFUNCTION("""COMPUTED_VALUE"""),"Черника смородина айс")</f>
        <v>Черника смородина айс</v>
      </c>
      <c r="K1789" s="18" t="str">
        <f>IFERROR(__xludf.DUMMYFUNCTION("""COMPUTED_VALUE"""),"Мохито клубничный лёд")</f>
        <v>Мохито клубничный лёд</v>
      </c>
      <c r="L1789" s="18" t="str">
        <f>IFERROR(__xludf.DUMMYFUNCTION("""COMPUTED_VALUE"""),"Черная вишня лёд")</f>
        <v>Черная вишня лёд</v>
      </c>
      <c r="M1789" s="18" t="str">
        <f>IFERROR(__xludf.DUMMYFUNCTION("""COMPUTED_VALUE"""),"Ананас кокос лёд")</f>
        <v>Ананас кокос лёд</v>
      </c>
      <c r="N1789" s="18" t="str">
        <f>IFERROR(__xludf.DUMMYFUNCTION("""COMPUTED_VALUE"""),"Киви лёд")</f>
        <v>Киви лёд</v>
      </c>
      <c r="O1789" s="18" t="str">
        <f>IFERROR(__xludf.DUMMYFUNCTION("""COMPUTED_VALUE"""),"Кислая клюква лёд")</f>
        <v>Кислая клюква лёд</v>
      </c>
      <c r="P1789" s="18" t="str">
        <f>IFERROR(__xludf.DUMMYFUNCTION("""COMPUTED_VALUE"""),"Кислый скитлс лёд")</f>
        <v>Кислый скитлс лёд</v>
      </c>
      <c r="Q1789" s="18" t="str">
        <f>IFERROR(__xludf.DUMMYFUNCTION("""COMPUTED_VALUE"""),"Клубника черника лёд")</f>
        <v>Клубника черника лёд</v>
      </c>
      <c r="R1789" s="18" t="str">
        <f>IFERROR(__xludf.DUMMYFUNCTION("""COMPUTED_VALUE"""),"Малина смородина лёд")</f>
        <v>Малина смородина лёд</v>
      </c>
      <c r="S1789" s="18" t="str">
        <f>IFERROR(__xludf.DUMMYFUNCTION("""COMPUTED_VALUE"""),"Манго лёд")</f>
        <v>Манго лёд</v>
      </c>
      <c r="T1789" s="18" t="str">
        <f>IFERROR(__xludf.DUMMYFUNCTION("""COMPUTED_VALUE"""),"Малина вишня лёд")</f>
        <v>Малина вишня лёд</v>
      </c>
      <c r="U1789" s="18"/>
      <c r="V1789" s="18"/>
      <c r="W1789" s="18"/>
      <c r="X1789" s="18"/>
      <c r="Y1789" s="18"/>
      <c r="Z1789" s="18"/>
      <c r="AA1789" s="18"/>
      <c r="AB1789" s="18"/>
      <c r="AC1789" s="18"/>
      <c r="AD1789" s="18"/>
      <c r="AE1789" s="18"/>
      <c r="AF1789" s="18"/>
      <c r="AG1789" s="18"/>
      <c r="AH1789" s="18"/>
      <c r="AI1789" s="18"/>
      <c r="AJ1789" s="18"/>
      <c r="AK1789" s="18"/>
      <c r="AL1789" s="18"/>
      <c r="AM1789" s="18"/>
      <c r="AN1789" s="18"/>
      <c r="AO1789" s="18"/>
      <c r="AP1789" s="18"/>
      <c r="AQ1789" s="18"/>
      <c r="AR1789" s="18"/>
      <c r="AS1789" s="18"/>
      <c r="AT1789" s="18"/>
      <c r="AU1789" s="18"/>
      <c r="AV1789" s="18"/>
      <c r="AW1789" s="18"/>
      <c r="AX1789" s="18"/>
    </row>
    <row r="1790">
      <c r="A1790" s="18" t="str">
        <f>IFERROR(__xludf.DUMMYFUNCTION("""COMPUTED_VALUE"""),"0.4")</f>
        <v>0.4</v>
      </c>
      <c r="B1790" s="18" t="str">
        <f>IFERROR(__xludf.DUMMYFUNCTION("""COMPUTED_VALUE"""),"0.6")</f>
        <v>0.6</v>
      </c>
      <c r="C1790" s="18" t="str">
        <f>IFERROR(__xludf.DUMMYFUNCTION("""COMPUTED_VALUE"""),"0.7")</f>
        <v>0.7</v>
      </c>
      <c r="D1790" s="18" t="str">
        <f>IFERROR(__xludf.DUMMYFUNCTION("""COMPUTED_VALUE"""),"0.8")</f>
        <v>0.8</v>
      </c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18"/>
      <c r="AF1790" s="18"/>
      <c r="AG1790" s="18"/>
      <c r="AH1790" s="18"/>
      <c r="AI1790" s="18"/>
      <c r="AJ1790" s="18"/>
      <c r="AK1790" s="18"/>
      <c r="AL1790" s="18"/>
      <c r="AM1790" s="18"/>
      <c r="AN1790" s="18"/>
      <c r="AO1790" s="18"/>
      <c r="AP1790" s="18"/>
      <c r="AQ1790" s="18"/>
      <c r="AR1790" s="18"/>
      <c r="AS1790" s="18"/>
      <c r="AT1790" s="18"/>
      <c r="AU1790" s="18"/>
      <c r="AV1790" s="18"/>
      <c r="AW1790" s="18"/>
      <c r="AX1790" s="18"/>
    </row>
    <row r="1791">
      <c r="A1791" s="18" t="str">
        <f>IFERROR(__xludf.DUMMYFUNCTION("""COMPUTED_VALUE"""),"Экзотический микс")</f>
        <v>Экзотический микс</v>
      </c>
      <c r="B1791" s="18" t="str">
        <f>IFERROR(__xludf.DUMMYFUNCTION("""COMPUTED_VALUE"""),"Энергетик")</f>
        <v>Энергетик</v>
      </c>
      <c r="C1791" s="18" t="str">
        <f>IFERROR(__xludf.DUMMYFUNCTION("""COMPUTED_VALUE"""),"Виноградный чупа-чупс")</f>
        <v>Виноградный чупа-чупс</v>
      </c>
      <c r="D1791" s="18" t="str">
        <f>IFERROR(__xludf.DUMMYFUNCTION("""COMPUTED_VALUE"""),"Кислая лесная клюква")</f>
        <v>Кислая лесная клюква</v>
      </c>
      <c r="E1791" s="18" t="str">
        <f>IFERROR(__xludf.DUMMYFUNCTION("""COMPUTED_VALUE"""),"Смородина персик")</f>
        <v>Смородина персик</v>
      </c>
      <c r="F1791" s="18" t="str">
        <f>IFERROR(__xludf.DUMMYFUNCTION("""COMPUTED_VALUE"""),"Спелый киви кисло сладкий")</f>
        <v>Спелый киви кисло сладкий</v>
      </c>
      <c r="G1791" s="18" t="str">
        <f>IFERROR(__xludf.DUMMYFUNCTION("""COMPUTED_VALUE"""),"Кислые черви в вишневом сиропе")</f>
        <v>Кислые черви в вишневом сиропе</v>
      </c>
      <c r="H1791" s="18" t="str">
        <f>IFERROR(__xludf.DUMMYFUNCTION("""COMPUTED_VALUE"""),"Грушевый лимонад")</f>
        <v>Грушевый лимонад</v>
      </c>
      <c r="I1791" s="18" t="str">
        <f>IFERROR(__xludf.DUMMYFUNCTION("""COMPUTED_VALUE"""),"Лимонад с сладкой малиной")</f>
        <v>Лимонад с сладкой малиной</v>
      </c>
      <c r="J1791" s="18" t="str">
        <f>IFERROR(__xludf.DUMMYFUNCTION("""COMPUTED_VALUE"""),"Ананасовая кислинка")</f>
        <v>Ананасовая кислинка</v>
      </c>
      <c r="K1791" s="18" t="str">
        <f>IFERROR(__xludf.DUMMYFUNCTION("""COMPUTED_VALUE"""),"Мармеладные мишки")</f>
        <v>Мармеладные мишки</v>
      </c>
      <c r="L1791" s="18" t="str">
        <f>IFERROR(__xludf.DUMMYFUNCTION("""COMPUTED_VALUE"""),"Мандариновый сок с цедрой")</f>
        <v>Мандариновый сок с цедрой</v>
      </c>
      <c r="M1791" s="18" t="str">
        <f>IFERROR(__xludf.DUMMYFUNCTION("""COMPUTED_VALUE"""),"Кисло-сладкое ягодное драже")</f>
        <v>Кисло-сладкое ягодное драже</v>
      </c>
      <c r="N1791" s="18" t="str">
        <f>IFERROR(__xludf.DUMMYFUNCTION("""COMPUTED_VALUE"""),"Классическая фанта")</f>
        <v>Классическая фанта</v>
      </c>
      <c r="O1791" s="18" t="str">
        <f>IFERROR(__xludf.DUMMYFUNCTION("""COMPUTED_VALUE"""),"Сладкие барбарисоввые конфеты")</f>
        <v>Сладкие барбарисоввые конфеты</v>
      </c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8"/>
      <c r="AD1791" s="18"/>
      <c r="AE1791" s="18"/>
      <c r="AF1791" s="18"/>
      <c r="AG1791" s="18"/>
      <c r="AH1791" s="18"/>
      <c r="AI1791" s="18"/>
      <c r="AJ1791" s="18"/>
      <c r="AK1791" s="18"/>
      <c r="AL1791" s="18"/>
      <c r="AM1791" s="18"/>
      <c r="AN1791" s="18"/>
      <c r="AO1791" s="18"/>
      <c r="AP1791" s="18"/>
      <c r="AQ1791" s="18"/>
      <c r="AR1791" s="18"/>
      <c r="AS1791" s="18"/>
      <c r="AT1791" s="18"/>
      <c r="AU1791" s="18"/>
      <c r="AV1791" s="18"/>
      <c r="AW1791" s="18"/>
      <c r="AX1791" s="18"/>
    </row>
    <row r="1792">
      <c r="A1792" s="18" t="str">
        <f>IFERROR(__xludf.DUMMYFUNCTION("""COMPUTED_VALUE"""),"Арбуз Малина ")</f>
        <v>Арбуз Малина </v>
      </c>
      <c r="B1792" s="18" t="str">
        <f>IFERROR(__xludf.DUMMYFUNCTION("""COMPUTED_VALUE"""),"Банан Кокос ")</f>
        <v>Банан Кокос </v>
      </c>
      <c r="C1792" s="18" t="str">
        <f>IFERROR(__xludf.DUMMYFUNCTION("""COMPUTED_VALUE"""),"Барбарисовый Энергетик ")</f>
        <v>Барбарисовый Энергетик </v>
      </c>
      <c r="D1792" s="18" t="str">
        <f>IFERROR(__xludf.DUMMYFUNCTION("""COMPUTED_VALUE"""),"Виноградный Энергетик")</f>
        <v>Виноградный Энергетик</v>
      </c>
      <c r="E1792" s="18" t="str">
        <f>IFERROR(__xludf.DUMMYFUNCTION("""COMPUTED_VALUE"""),"Гранат Клубника ")</f>
        <v>Гранат Клубника </v>
      </c>
      <c r="F1792" s="18" t="str">
        <f>IFERROR(__xludf.DUMMYFUNCTION("""COMPUTED_VALUE"""),"Гранат Смородина ")</f>
        <v>Гранат Смородина </v>
      </c>
      <c r="G1792" s="18" t="str">
        <f>IFERROR(__xludf.DUMMYFUNCTION("""COMPUTED_VALUE"""),"Грейпфрутовый Швепс ")</f>
        <v>Грейпфрутовый Швепс </v>
      </c>
      <c r="H1792" s="18" t="str">
        <f>IFERROR(__xludf.DUMMYFUNCTION("""COMPUTED_VALUE"""),"Земляника Драгонфрут ")</f>
        <v>Земляника Драгонфрут </v>
      </c>
      <c r="I1792" s="18" t="str">
        <f>IFERROR(__xludf.DUMMYFUNCTION("""COMPUTED_VALUE"""),"Киви Личи ")</f>
        <v>Киви Личи </v>
      </c>
      <c r="J1792" s="18" t="str">
        <f>IFERROR(__xludf.DUMMYFUNCTION("""COMPUTED_VALUE"""),"Киви Маракуйя Гуава ")</f>
        <v>Киви Маракуйя Гуава </v>
      </c>
      <c r="K1792" s="18" t="str">
        <f>IFERROR(__xludf.DUMMYFUNCTION("""COMPUTED_VALUE"""),"Клубника Банан ")</f>
        <v>Клубника Банан </v>
      </c>
      <c r="L1792" s="18" t="str">
        <f>IFERROR(__xludf.DUMMYFUNCTION("""COMPUTED_VALUE"""),"Клубника Вишня ")</f>
        <v>Клубника Вишня </v>
      </c>
      <c r="M1792" s="18" t="str">
        <f>IFERROR(__xludf.DUMMYFUNCTION("""COMPUTED_VALUE"""),"Клубника Земляника ")</f>
        <v>Клубника Земляника </v>
      </c>
      <c r="N1792" s="18" t="str">
        <f>IFERROR(__xludf.DUMMYFUNCTION("""COMPUTED_VALUE"""),"Клубничный Мохито ")</f>
        <v>Клубничный Мохито </v>
      </c>
      <c r="O1792" s="18" t="str">
        <f>IFERROR(__xludf.DUMMYFUNCTION("""COMPUTED_VALUE"""),"Манго Грейпфрут ")</f>
        <v>Манго Грейпфрут </v>
      </c>
      <c r="P1792" s="18" t="str">
        <f>IFERROR(__xludf.DUMMYFUNCTION("""COMPUTED_VALUE"""),"Манго Персик Личи ")</f>
        <v>Манго Персик Личи </v>
      </c>
      <c r="Q1792" s="18" t="str">
        <f>IFERROR(__xludf.DUMMYFUNCTION("""COMPUTED_VALUE"""),"Персик Бабл Гам ")</f>
        <v>Персик Бабл Гам </v>
      </c>
      <c r="R1792" s="18" t="str">
        <f>IFERROR(__xludf.DUMMYFUNCTION("""COMPUTED_VALUE"""),"Садовые Ягоды ")</f>
        <v>Садовые Ягоды </v>
      </c>
      <c r="S1792" s="18" t="str">
        <f>IFERROR(__xludf.DUMMYFUNCTION("""COMPUTED_VALUE"""),"Скитлс Лимон Лайм 2")</f>
        <v>Скитлс Лимон Лайм 2</v>
      </c>
      <c r="T1792" s="18" t="str">
        <f>IFERROR(__xludf.DUMMYFUNCTION("""COMPUTED_VALUE"""),"Смородина Мармелад 1")</f>
        <v>Смородина Мармелад 1</v>
      </c>
      <c r="U1792" s="18" t="str">
        <f>IFERROR(__xludf.DUMMYFUNCTION("""COMPUTED_VALUE"""),"Темная Вишня 1")</f>
        <v>Темная Вишня 1</v>
      </c>
      <c r="V1792" s="18" t="str">
        <f>IFERROR(__xludf.DUMMYFUNCTION("""COMPUTED_VALUE"""),"Фруктовые Пластинки 1")</f>
        <v>Фруктовые Пластинки 1</v>
      </c>
      <c r="W1792" s="18" t="str">
        <f>IFERROR(__xludf.DUMMYFUNCTION("""COMPUTED_VALUE"""),"Черника Ежевика 1")</f>
        <v>Черника Ежевика 1</v>
      </c>
      <c r="X1792" s="18" t="str">
        <f>IFERROR(__xludf.DUMMYFUNCTION("""COMPUTED_VALUE"""),"Черника Малина 1")</f>
        <v>Черника Малина 1</v>
      </c>
      <c r="Y1792" s="18" t="str">
        <f>IFERROR(__xludf.DUMMYFUNCTION("""COMPUTED_VALUE"""),"Черника Мята 2")</f>
        <v>Черника Мята 2</v>
      </c>
      <c r="Z1792" s="18" t="str">
        <f>IFERROR(__xludf.DUMMYFUNCTION("""COMPUTED_VALUE"""),"Яблоко Виноград 2")</f>
        <v>Яблоко Виноград 2</v>
      </c>
      <c r="AA1792" s="18" t="str">
        <f>IFERROR(__xludf.DUMMYFUNCTION("""COMPUTED_VALUE"""),"Яблоко Малина 4")</f>
        <v>Яблоко Малина 4</v>
      </c>
      <c r="AB1792" s="18"/>
      <c r="AC1792" s="18"/>
      <c r="AD1792" s="18"/>
      <c r="AE1792" s="18"/>
      <c r="AF1792" s="18"/>
      <c r="AG1792" s="18"/>
      <c r="AH1792" s="18"/>
      <c r="AI1792" s="18"/>
      <c r="AJ1792" s="18"/>
      <c r="AK1792" s="18"/>
      <c r="AL1792" s="18"/>
      <c r="AM1792" s="18"/>
      <c r="AN1792" s="18"/>
      <c r="AO1792" s="18"/>
      <c r="AP1792" s="18"/>
      <c r="AQ1792" s="18"/>
      <c r="AR1792" s="18"/>
      <c r="AS1792" s="18"/>
      <c r="AT1792" s="18"/>
      <c r="AU1792" s="18"/>
      <c r="AV1792" s="18"/>
      <c r="AW1792" s="18"/>
      <c r="AX1792" s="18"/>
    </row>
    <row r="1793">
      <c r="A1793" s="18" t="str">
        <f>IFERROR(__xludf.DUMMYFUNCTION("""COMPUTED_VALUE"""),"0.4")</f>
        <v>0.4</v>
      </c>
      <c r="B1793" s="18" t="str">
        <f>IFERROR(__xludf.DUMMYFUNCTION("""COMPUTED_VALUE"""),"0.6")</f>
        <v>0.6</v>
      </c>
      <c r="C1793" s="18" t="str">
        <f>IFERROR(__xludf.DUMMYFUNCTION("""COMPUTED_VALUE"""),"0.7")</f>
        <v>0.7</v>
      </c>
      <c r="D1793" s="18" t="str">
        <f>IFERROR(__xludf.DUMMYFUNCTION("""COMPUTED_VALUE"""),"0.8")</f>
        <v>0.8</v>
      </c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  <c r="AB1793" s="18"/>
      <c r="AC1793" s="18"/>
      <c r="AD1793" s="18"/>
      <c r="AE1793" s="18"/>
      <c r="AF1793" s="18"/>
      <c r="AG1793" s="18"/>
      <c r="AH1793" s="18"/>
      <c r="AI1793" s="18"/>
      <c r="AJ1793" s="18"/>
      <c r="AK1793" s="18"/>
      <c r="AL1793" s="18"/>
      <c r="AM1793" s="18"/>
      <c r="AN1793" s="18"/>
      <c r="AO1793" s="18"/>
      <c r="AP1793" s="18"/>
      <c r="AQ1793" s="18"/>
      <c r="AR1793" s="18"/>
      <c r="AS1793" s="18"/>
      <c r="AT1793" s="18"/>
      <c r="AU1793" s="18"/>
      <c r="AV1793" s="18"/>
      <c r="AW1793" s="18"/>
      <c r="AX1793" s="18"/>
    </row>
    <row r="1794">
      <c r="A1794" s="18" t="str">
        <f>IFERROR(__xludf.DUMMYFUNCTION("""COMPUTED_VALUE"""),"кислая земляника")</f>
        <v>кислая земляника</v>
      </c>
      <c r="B1794" s="18" t="str">
        <f>IFERROR(__xludf.DUMMYFUNCTION("""COMPUTED_VALUE"""),"кислая фанта с черникой")</f>
        <v>кислая фанта с черникой</v>
      </c>
      <c r="C1794" s="18" t="str">
        <f>IFERROR(__xludf.DUMMYFUNCTION("""COMPUTED_VALUE"""),"кислое харибо с колой и черешней")</f>
        <v>кислое харибо с колой и черешней</v>
      </c>
      <c r="D1794" s="18" t="str">
        <f>IFERROR(__xludf.DUMMYFUNCTION("""COMPUTED_VALUE"""),"кислое яблочно клубничная шипучка")</f>
        <v>кислое яблочно клубничная шипучка</v>
      </c>
      <c r="E1794" s="18" t="str">
        <f>IFERROR(__xludf.DUMMYFUNCTION("""COMPUTED_VALUE"""),"кислые желатинки маракуйя ананас")</f>
        <v>кислые желатинки маракуйя ананас</v>
      </c>
      <c r="F1794" s="18" t="str">
        <f>IFERROR(__xludf.DUMMYFUNCTION("""COMPUTED_VALUE"""),"кислые ленточки маракуя манго")</f>
        <v>кислые ленточки маракуя манго</v>
      </c>
      <c r="G1794" s="18" t="str">
        <f>IFERROR(__xludf.DUMMYFUNCTION("""COMPUTED_VALUE"""),"кислые мармеладные ягоды")</f>
        <v>кислые мармеладные ягоды</v>
      </c>
      <c r="H1794" s="18" t="str">
        <f>IFERROR(__xludf.DUMMYFUNCTION("""COMPUTED_VALUE"""),"кислый виноград лайм")</f>
        <v>кислый виноград лайм</v>
      </c>
      <c r="I1794" s="18" t="str">
        <f>IFERROR(__xludf.DUMMYFUNCTION("""COMPUTED_VALUE"""),"кислый грейпфрут с вишней")</f>
        <v>кислый грейпфрут с вишней</v>
      </c>
      <c r="J1794" s="18" t="str">
        <f>IFERROR(__xludf.DUMMYFUNCTION("""COMPUTED_VALUE"""),"кислый леденец виноград киви яблоко")</f>
        <v>кислый леденец виноград киви яблоко</v>
      </c>
      <c r="K1794" s="18" t="str">
        <f>IFERROR(__xludf.DUMMYFUNCTION("""COMPUTED_VALUE"""),"кислый лимонад арбуз лайм малина")</f>
        <v>кислый лимонад арбуз лайм малина</v>
      </c>
      <c r="L1794" s="18" t="str">
        <f>IFERROR(__xludf.DUMMYFUNCTION("""COMPUTED_VALUE"""),"кислый персик клубника")</f>
        <v>кислый персик клубника</v>
      </c>
      <c r="M1794" s="18" t="str">
        <f>IFERROR(__xludf.DUMMYFUNCTION("""COMPUTED_VALUE"""),"кислый яблочно лимонные колечки")</f>
        <v>кислый яблочно лимонные колечки</v>
      </c>
      <c r="N1794" s="18" t="str">
        <f>IFERROR(__xludf.DUMMYFUNCTION("""COMPUTED_VALUE"""),"фанта апельсин с кислой малиной")</f>
        <v>фанта апельсин с кислой малиной</v>
      </c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8"/>
      <c r="AK1794" s="18"/>
      <c r="AL1794" s="18"/>
      <c r="AM1794" s="18"/>
      <c r="AN1794" s="18"/>
      <c r="AO1794" s="18"/>
      <c r="AP1794" s="18"/>
      <c r="AQ1794" s="18"/>
      <c r="AR1794" s="18"/>
      <c r="AS1794" s="18"/>
      <c r="AT1794" s="18"/>
      <c r="AU1794" s="18"/>
      <c r="AV1794" s="18"/>
      <c r="AW1794" s="18"/>
      <c r="AX1794" s="18"/>
    </row>
    <row r="1795">
      <c r="A1795" s="18" t="str">
        <f>IFERROR(__xludf.DUMMYFUNCTION("""COMPUTED_VALUE"""),"Ягодный микс")</f>
        <v>Ягодный микс</v>
      </c>
      <c r="B1795" s="18" t="str">
        <f>IFERROR(__xludf.DUMMYFUNCTION("""COMPUTED_VALUE"""),"Энергетик малина")</f>
        <v>Энергетик малина</v>
      </c>
      <c r="C1795" s="18" t="str">
        <f>IFERROR(__xludf.DUMMYFUNCTION("""COMPUTED_VALUE"""),"Клубника арбуз")</f>
        <v>Клубника арбуз</v>
      </c>
      <c r="D1795" s="18" t="str">
        <f>IFERROR(__xludf.DUMMYFUNCTION("""COMPUTED_VALUE"""),"Ежевика малина")</f>
        <v>Ежевика малина</v>
      </c>
      <c r="E1795" s="18" t="str">
        <f>IFERROR(__xludf.DUMMYFUNCTION("""COMPUTED_VALUE"""),"Голубая малина виноград")</f>
        <v>Голубая малина виноград</v>
      </c>
      <c r="F1795" s="18" t="str">
        <f>IFERROR(__xludf.DUMMYFUNCTION("""COMPUTED_VALUE"""),"Вишня яблоко")</f>
        <v>Вишня яблоко</v>
      </c>
      <c r="G1795" s="18" t="str">
        <f>IFERROR(__xludf.DUMMYFUNCTION("""COMPUTED_VALUE"""),"Виноград лёд")</f>
        <v>Виноград лёд</v>
      </c>
      <c r="H1795" s="18" t="str">
        <f>IFERROR(__xludf.DUMMYFUNCTION("""COMPUTED_VALUE"""),"Бабл гам")</f>
        <v>Бабл гам</v>
      </c>
      <c r="I1795" s="18" t="str">
        <f>IFERROR(__xludf.DUMMYFUNCTION("""COMPUTED_VALUE"""),"Энергетик лайм")</f>
        <v>Энергетик лайм</v>
      </c>
      <c r="J1795" s="18" t="str">
        <f>IFERROR(__xludf.DUMMYFUNCTION("""COMPUTED_VALUE"""),"Черника смородина айс")</f>
        <v>Черника смородина айс</v>
      </c>
      <c r="K1795" s="18" t="str">
        <f>IFERROR(__xludf.DUMMYFUNCTION("""COMPUTED_VALUE"""),"Мохито клубничный лёд")</f>
        <v>Мохито клубничный лёд</v>
      </c>
      <c r="L1795" s="18" t="str">
        <f>IFERROR(__xludf.DUMMYFUNCTION("""COMPUTED_VALUE"""),"Черная вишня лёд")</f>
        <v>Черная вишня лёд</v>
      </c>
      <c r="M1795" s="18" t="str">
        <f>IFERROR(__xludf.DUMMYFUNCTION("""COMPUTED_VALUE"""),"Ананас кокос лёд")</f>
        <v>Ананас кокос лёд</v>
      </c>
      <c r="N1795" s="18" t="str">
        <f>IFERROR(__xludf.DUMMYFUNCTION("""COMPUTED_VALUE"""),"Киви лёд")</f>
        <v>Киви лёд</v>
      </c>
      <c r="O1795" s="18" t="str">
        <f>IFERROR(__xludf.DUMMYFUNCTION("""COMPUTED_VALUE"""),"Кислая клюква лёд")</f>
        <v>Кислая клюква лёд</v>
      </c>
      <c r="P1795" s="18" t="str">
        <f>IFERROR(__xludf.DUMMYFUNCTION("""COMPUTED_VALUE"""),"Кислый скитлс лёд")</f>
        <v>Кислый скитлс лёд</v>
      </c>
      <c r="Q1795" s="18" t="str">
        <f>IFERROR(__xludf.DUMMYFUNCTION("""COMPUTED_VALUE"""),"Клубника черника лёд")</f>
        <v>Клубника черника лёд</v>
      </c>
      <c r="R1795" s="18" t="str">
        <f>IFERROR(__xludf.DUMMYFUNCTION("""COMPUTED_VALUE"""),"Малина смородина лёд")</f>
        <v>Малина смородина лёд</v>
      </c>
      <c r="S1795" s="18" t="str">
        <f>IFERROR(__xludf.DUMMYFUNCTION("""COMPUTED_VALUE"""),"Манго лёд")</f>
        <v>Манго лёд</v>
      </c>
      <c r="T1795" s="18" t="str">
        <f>IFERROR(__xludf.DUMMYFUNCTION("""COMPUTED_VALUE"""),"Малина вишня лёд")</f>
        <v>Малина вишня лёд</v>
      </c>
      <c r="U1795" s="18"/>
      <c r="V1795" s="18"/>
      <c r="W1795" s="18"/>
      <c r="X1795" s="18"/>
      <c r="Y1795" s="18"/>
      <c r="Z1795" s="18"/>
      <c r="AA1795" s="18"/>
      <c r="AB1795" s="18"/>
      <c r="AC1795" s="18"/>
      <c r="AD1795" s="18"/>
      <c r="AE1795" s="18"/>
      <c r="AF1795" s="18"/>
      <c r="AG1795" s="18"/>
      <c r="AH1795" s="18"/>
      <c r="AI1795" s="18"/>
      <c r="AJ1795" s="18"/>
      <c r="AK1795" s="18"/>
      <c r="AL1795" s="18"/>
      <c r="AM1795" s="18"/>
      <c r="AN1795" s="18"/>
      <c r="AO1795" s="18"/>
      <c r="AP1795" s="18"/>
      <c r="AQ1795" s="18"/>
      <c r="AR1795" s="18"/>
      <c r="AS1795" s="18"/>
      <c r="AT1795" s="18"/>
      <c r="AU1795" s="18"/>
      <c r="AV1795" s="18"/>
      <c r="AW1795" s="18"/>
      <c r="AX1795" s="18"/>
    </row>
    <row r="1796">
      <c r="A1796" s="18" t="str">
        <f>IFERROR(__xludf.DUMMYFUNCTION("""COMPUTED_VALUE"""),"Арбуз Малина ")</f>
        <v>Арбуз Малина </v>
      </c>
      <c r="B1796" s="18" t="str">
        <f>IFERROR(__xludf.DUMMYFUNCTION("""COMPUTED_VALUE"""),"Банан Кокос ")</f>
        <v>Банан Кокос </v>
      </c>
      <c r="C1796" s="18" t="str">
        <f>IFERROR(__xludf.DUMMYFUNCTION("""COMPUTED_VALUE"""),"Барбарисовый Энергетик ")</f>
        <v>Барбарисовый Энергетик </v>
      </c>
      <c r="D1796" s="18" t="str">
        <f>IFERROR(__xludf.DUMMYFUNCTION("""COMPUTED_VALUE"""),"Виноградный Энергетик")</f>
        <v>Виноградный Энергетик</v>
      </c>
      <c r="E1796" s="18" t="str">
        <f>IFERROR(__xludf.DUMMYFUNCTION("""COMPUTED_VALUE"""),"Гранат Клубника ")</f>
        <v>Гранат Клубника </v>
      </c>
      <c r="F1796" s="18" t="str">
        <f>IFERROR(__xludf.DUMMYFUNCTION("""COMPUTED_VALUE"""),"Гранат Смородина ")</f>
        <v>Гранат Смородина </v>
      </c>
      <c r="G1796" s="18" t="str">
        <f>IFERROR(__xludf.DUMMYFUNCTION("""COMPUTED_VALUE"""),"Грейпфрутовый Швепс ")</f>
        <v>Грейпфрутовый Швепс </v>
      </c>
      <c r="H1796" s="18" t="str">
        <f>IFERROR(__xludf.DUMMYFUNCTION("""COMPUTED_VALUE"""),"Земляника Драгонфрут ")</f>
        <v>Земляника Драгонфрут </v>
      </c>
      <c r="I1796" s="18" t="str">
        <f>IFERROR(__xludf.DUMMYFUNCTION("""COMPUTED_VALUE"""),"Киви Личи ")</f>
        <v>Киви Личи </v>
      </c>
      <c r="J1796" s="18" t="str">
        <f>IFERROR(__xludf.DUMMYFUNCTION("""COMPUTED_VALUE"""),"Киви Маракуйя Гуава ")</f>
        <v>Киви Маракуйя Гуава </v>
      </c>
      <c r="K1796" s="18" t="str">
        <f>IFERROR(__xludf.DUMMYFUNCTION("""COMPUTED_VALUE"""),"Клубника Банан ")</f>
        <v>Клубника Банан </v>
      </c>
      <c r="L1796" s="18" t="str">
        <f>IFERROR(__xludf.DUMMYFUNCTION("""COMPUTED_VALUE"""),"Клубника Вишня ")</f>
        <v>Клубника Вишня </v>
      </c>
      <c r="M1796" s="18" t="str">
        <f>IFERROR(__xludf.DUMMYFUNCTION("""COMPUTED_VALUE"""),"Клубника Земляника ")</f>
        <v>Клубника Земляника </v>
      </c>
      <c r="N1796" s="18" t="str">
        <f>IFERROR(__xludf.DUMMYFUNCTION("""COMPUTED_VALUE"""),"Клубничный Мохито ")</f>
        <v>Клубничный Мохито </v>
      </c>
      <c r="O1796" s="18" t="str">
        <f>IFERROR(__xludf.DUMMYFUNCTION("""COMPUTED_VALUE"""),"Манго Грейпфрут ")</f>
        <v>Манго Грейпфрут </v>
      </c>
      <c r="P1796" s="18" t="str">
        <f>IFERROR(__xludf.DUMMYFUNCTION("""COMPUTED_VALUE"""),"Манго Персик Личи ")</f>
        <v>Манго Персик Личи </v>
      </c>
      <c r="Q1796" s="18" t="str">
        <f>IFERROR(__xludf.DUMMYFUNCTION("""COMPUTED_VALUE"""),"Персик Бабл Гам ")</f>
        <v>Персик Бабл Гам </v>
      </c>
      <c r="R1796" s="18" t="str">
        <f>IFERROR(__xludf.DUMMYFUNCTION("""COMPUTED_VALUE"""),"Садовые Ягоды ")</f>
        <v>Садовые Ягоды </v>
      </c>
      <c r="S1796" s="18" t="str">
        <f>IFERROR(__xludf.DUMMYFUNCTION("""COMPUTED_VALUE"""),"Скитлс Лимон Лайм 2")</f>
        <v>Скитлс Лимон Лайм 2</v>
      </c>
      <c r="T1796" s="18" t="str">
        <f>IFERROR(__xludf.DUMMYFUNCTION("""COMPUTED_VALUE"""),"Смородина Мармелад 1")</f>
        <v>Смородина Мармелад 1</v>
      </c>
      <c r="U1796" s="18" t="str">
        <f>IFERROR(__xludf.DUMMYFUNCTION("""COMPUTED_VALUE"""),"Темная Вишня 1")</f>
        <v>Темная Вишня 1</v>
      </c>
      <c r="V1796" s="18" t="str">
        <f>IFERROR(__xludf.DUMMYFUNCTION("""COMPUTED_VALUE"""),"Фруктовые Пластинки 1")</f>
        <v>Фруктовые Пластинки 1</v>
      </c>
      <c r="W1796" s="18" t="str">
        <f>IFERROR(__xludf.DUMMYFUNCTION("""COMPUTED_VALUE"""),"Черника Ежевика 1")</f>
        <v>Черника Ежевика 1</v>
      </c>
      <c r="X1796" s="18" t="str">
        <f>IFERROR(__xludf.DUMMYFUNCTION("""COMPUTED_VALUE"""),"Черника Малина 1")</f>
        <v>Черника Малина 1</v>
      </c>
      <c r="Y1796" s="18" t="str">
        <f>IFERROR(__xludf.DUMMYFUNCTION("""COMPUTED_VALUE"""),"Черника Мята 2")</f>
        <v>Черника Мята 2</v>
      </c>
      <c r="Z1796" s="18" t="str">
        <f>IFERROR(__xludf.DUMMYFUNCTION("""COMPUTED_VALUE"""),"Яблоко Виноград 2")</f>
        <v>Яблоко Виноград 2</v>
      </c>
      <c r="AA1796" s="18" t="str">
        <f>IFERROR(__xludf.DUMMYFUNCTION("""COMPUTED_VALUE"""),"Яблоко Малина 4")</f>
        <v>Яблоко Малина 4</v>
      </c>
      <c r="AB1796" s="18"/>
      <c r="AC1796" s="18"/>
      <c r="AD1796" s="18"/>
      <c r="AE1796" s="18"/>
      <c r="AF1796" s="18"/>
      <c r="AG1796" s="18"/>
      <c r="AH1796" s="18"/>
      <c r="AI1796" s="18"/>
      <c r="AJ1796" s="18"/>
      <c r="AK1796" s="18"/>
      <c r="AL1796" s="18"/>
      <c r="AM1796" s="18"/>
      <c r="AN1796" s="18"/>
      <c r="AO1796" s="18"/>
      <c r="AP1796" s="18"/>
      <c r="AQ1796" s="18"/>
      <c r="AR1796" s="18"/>
      <c r="AS1796" s="18"/>
      <c r="AT1796" s="18"/>
      <c r="AU1796" s="18"/>
      <c r="AV1796" s="18"/>
      <c r="AW1796" s="18"/>
      <c r="AX1796" s="18"/>
    </row>
    <row r="1797">
      <c r="A1797" s="18" t="str">
        <f>IFERROR(__xludf.DUMMYFUNCTION("""COMPUTED_VALUE"""),"Ягодный микс")</f>
        <v>Ягодный микс</v>
      </c>
      <c r="B1797" s="18" t="str">
        <f>IFERROR(__xludf.DUMMYFUNCTION("""COMPUTED_VALUE"""),"Энергетик малина")</f>
        <v>Энергетик малина</v>
      </c>
      <c r="C1797" s="18" t="str">
        <f>IFERROR(__xludf.DUMMYFUNCTION("""COMPUTED_VALUE"""),"Клубника арбуз")</f>
        <v>Клубника арбуз</v>
      </c>
      <c r="D1797" s="18" t="str">
        <f>IFERROR(__xludf.DUMMYFUNCTION("""COMPUTED_VALUE"""),"Ежевика малина")</f>
        <v>Ежевика малина</v>
      </c>
      <c r="E1797" s="18" t="str">
        <f>IFERROR(__xludf.DUMMYFUNCTION("""COMPUTED_VALUE"""),"Голубая малина виноград")</f>
        <v>Голубая малина виноград</v>
      </c>
      <c r="F1797" s="18" t="str">
        <f>IFERROR(__xludf.DUMMYFUNCTION("""COMPUTED_VALUE"""),"Вишня яблоко")</f>
        <v>Вишня яблоко</v>
      </c>
      <c r="G1797" s="18" t="str">
        <f>IFERROR(__xludf.DUMMYFUNCTION("""COMPUTED_VALUE"""),"Виноград лёд")</f>
        <v>Виноград лёд</v>
      </c>
      <c r="H1797" s="18" t="str">
        <f>IFERROR(__xludf.DUMMYFUNCTION("""COMPUTED_VALUE"""),"Бабл гам")</f>
        <v>Бабл гам</v>
      </c>
      <c r="I1797" s="18" t="str">
        <f>IFERROR(__xludf.DUMMYFUNCTION("""COMPUTED_VALUE"""),"Энергетик лайм")</f>
        <v>Энергетик лайм</v>
      </c>
      <c r="J1797" s="18" t="str">
        <f>IFERROR(__xludf.DUMMYFUNCTION("""COMPUTED_VALUE"""),"Черника смородина айс")</f>
        <v>Черника смородина айс</v>
      </c>
      <c r="K1797" s="18" t="str">
        <f>IFERROR(__xludf.DUMMYFUNCTION("""COMPUTED_VALUE"""),"Мохито клубничный лёд")</f>
        <v>Мохито клубничный лёд</v>
      </c>
      <c r="L1797" s="18" t="str">
        <f>IFERROR(__xludf.DUMMYFUNCTION("""COMPUTED_VALUE"""),"Черная вишня лёд")</f>
        <v>Черная вишня лёд</v>
      </c>
      <c r="M1797" s="18" t="str">
        <f>IFERROR(__xludf.DUMMYFUNCTION("""COMPUTED_VALUE"""),"Ананас кокос лёд")</f>
        <v>Ананас кокос лёд</v>
      </c>
      <c r="N1797" s="18" t="str">
        <f>IFERROR(__xludf.DUMMYFUNCTION("""COMPUTED_VALUE"""),"Киви лёд")</f>
        <v>Киви лёд</v>
      </c>
      <c r="O1797" s="18" t="str">
        <f>IFERROR(__xludf.DUMMYFUNCTION("""COMPUTED_VALUE"""),"Кислая клюква лёд")</f>
        <v>Кислая клюква лёд</v>
      </c>
      <c r="P1797" s="18" t="str">
        <f>IFERROR(__xludf.DUMMYFUNCTION("""COMPUTED_VALUE"""),"Кислый скитлс лёд")</f>
        <v>Кислый скитлс лёд</v>
      </c>
      <c r="Q1797" s="18" t="str">
        <f>IFERROR(__xludf.DUMMYFUNCTION("""COMPUTED_VALUE"""),"Клубника черника лёд")</f>
        <v>Клубника черника лёд</v>
      </c>
      <c r="R1797" s="18" t="str">
        <f>IFERROR(__xludf.DUMMYFUNCTION("""COMPUTED_VALUE"""),"Малина смородина лёд")</f>
        <v>Малина смородина лёд</v>
      </c>
      <c r="S1797" s="18" t="str">
        <f>IFERROR(__xludf.DUMMYFUNCTION("""COMPUTED_VALUE"""),"Манго лёд")</f>
        <v>Манго лёд</v>
      </c>
      <c r="T1797" s="18" t="str">
        <f>IFERROR(__xludf.DUMMYFUNCTION("""COMPUTED_VALUE"""),"Малина вишня лёд")</f>
        <v>Малина вишня лёд</v>
      </c>
      <c r="U1797" s="18"/>
      <c r="V1797" s="18"/>
      <c r="W1797" s="18"/>
      <c r="X1797" s="18"/>
      <c r="Y1797" s="18"/>
      <c r="Z1797" s="18"/>
      <c r="AA1797" s="18"/>
      <c r="AB1797" s="18"/>
      <c r="AC1797" s="18"/>
      <c r="AD1797" s="18"/>
      <c r="AE1797" s="18"/>
      <c r="AF1797" s="18"/>
      <c r="AG1797" s="18"/>
      <c r="AH1797" s="18"/>
      <c r="AI1797" s="18"/>
      <c r="AJ1797" s="18"/>
      <c r="AK1797" s="18"/>
      <c r="AL1797" s="18"/>
      <c r="AM1797" s="18"/>
      <c r="AN1797" s="18"/>
      <c r="AO1797" s="18"/>
      <c r="AP1797" s="18"/>
      <c r="AQ1797" s="18"/>
      <c r="AR1797" s="18"/>
      <c r="AS1797" s="18"/>
      <c r="AT1797" s="18"/>
      <c r="AU1797" s="18"/>
      <c r="AV1797" s="18"/>
      <c r="AW1797" s="18"/>
      <c r="AX1797" s="18"/>
    </row>
    <row r="1798">
      <c r="A1798" s="18" t="str">
        <f>IFERROR(__xludf.DUMMYFUNCTION("""COMPUTED_VALUE"""),"Апельсиновое драже")</f>
        <v>Апельсиновое драже</v>
      </c>
      <c r="B1798" s="18" t="str">
        <f>IFERROR(__xludf.DUMMYFUNCTION("""COMPUTED_VALUE"""),"Бабл гам")</f>
        <v>Бабл гам</v>
      </c>
      <c r="C1798" s="18" t="str">
        <f>IFERROR(__xludf.DUMMYFUNCTION("""COMPUTED_VALUE"""),"Виноградная конфета")</f>
        <v>Виноградная конфета</v>
      </c>
      <c r="D1798" s="18" t="str">
        <f>IFERROR(__xludf.DUMMYFUNCTION("""COMPUTED_VALUE"""),"Даня кокос")</f>
        <v>Даня кокос</v>
      </c>
      <c r="E1798" s="18" t="str">
        <f>IFERROR(__xludf.DUMMYFUNCTION("""COMPUTED_VALUE"""),"Земляника груша")</f>
        <v>Земляника груша</v>
      </c>
      <c r="F1798" s="18" t="str">
        <f>IFERROR(__xludf.DUMMYFUNCTION("""COMPUTED_VALUE"""),"Кислый киви")</f>
        <v>Кислый киви</v>
      </c>
      <c r="G1798" s="18" t="str">
        <f>IFERROR(__xludf.DUMMYFUNCTION("""COMPUTED_VALUE"""),"Кислый малиновый лимонад ")</f>
        <v>Кислый малиновый лимонад </v>
      </c>
      <c r="H1798" s="18" t="str">
        <f>IFERROR(__xludf.DUMMYFUNCTION("""COMPUTED_VALUE"""),"Кола сода айс")</f>
        <v>Кола сода айс</v>
      </c>
      <c r="I1798" s="18" t="str">
        <f>IFERROR(__xludf.DUMMYFUNCTION("""COMPUTED_VALUE"""),"Ледяной ананас")</f>
        <v>Ледяной ананас</v>
      </c>
      <c r="J1798" s="18" t="str">
        <f>IFERROR(__xludf.DUMMYFUNCTION("""COMPUTED_VALUE"""),"Лимонные червячки ")</f>
        <v>Лимонные червячки </v>
      </c>
      <c r="K1798" s="18" t="str">
        <f>IFERROR(__xludf.DUMMYFUNCTION("""COMPUTED_VALUE"""),"Манго апельсин")</f>
        <v>Манго апельсин</v>
      </c>
      <c r="L1798" s="18" t="str">
        <f>IFERROR(__xludf.DUMMYFUNCTION("""COMPUTED_VALUE"""),"Смородина виноград")</f>
        <v>Смородина виноград</v>
      </c>
      <c r="M1798" s="18" t="str">
        <f>IFERROR(__xludf.DUMMYFUNCTION("""COMPUTED_VALUE"""),"Яблочный холс")</f>
        <v>Яблочный холс</v>
      </c>
      <c r="N1798" s="18" t="str">
        <f>IFERROR(__xludf.DUMMYFUNCTION("""COMPUTED_VALUE"""),"Ягодный смузи")</f>
        <v>Ягодный смузи</v>
      </c>
      <c r="O1798" s="18" t="str">
        <f>IFERROR(__xludf.DUMMYFUNCTION("""COMPUTED_VALUE"""),"Ягодный энергетик")</f>
        <v>Ягодный энергетик</v>
      </c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8"/>
      <c r="AD1798" s="18"/>
      <c r="AE1798" s="18"/>
      <c r="AF1798" s="18"/>
      <c r="AG1798" s="18"/>
      <c r="AH1798" s="18"/>
      <c r="AI1798" s="18"/>
      <c r="AJ1798" s="18"/>
      <c r="AK1798" s="18"/>
      <c r="AL1798" s="18"/>
      <c r="AM1798" s="18"/>
      <c r="AN1798" s="18"/>
      <c r="AO1798" s="18"/>
      <c r="AP1798" s="18"/>
      <c r="AQ1798" s="18"/>
      <c r="AR1798" s="18"/>
      <c r="AS1798" s="18"/>
      <c r="AT1798" s="18"/>
      <c r="AU1798" s="18"/>
      <c r="AV1798" s="18"/>
      <c r="AW1798" s="18"/>
      <c r="AX1798" s="18"/>
    </row>
    <row r="1799">
      <c r="A1799" s="18" t="str">
        <f>IFERROR(__xludf.DUMMYFUNCTION("""COMPUTED_VALUE"""),"Арбуз Малина ")</f>
        <v>Арбуз Малина </v>
      </c>
      <c r="B1799" s="18" t="str">
        <f>IFERROR(__xludf.DUMMYFUNCTION("""COMPUTED_VALUE"""),"Банан Кокос ")</f>
        <v>Банан Кокос </v>
      </c>
      <c r="C1799" s="18" t="str">
        <f>IFERROR(__xludf.DUMMYFUNCTION("""COMPUTED_VALUE"""),"Барбарисовый Энергетик ")</f>
        <v>Барбарисовый Энергетик </v>
      </c>
      <c r="D1799" s="18" t="str">
        <f>IFERROR(__xludf.DUMMYFUNCTION("""COMPUTED_VALUE"""),"Виноградный Энергетик")</f>
        <v>Виноградный Энергетик</v>
      </c>
      <c r="E1799" s="18" t="str">
        <f>IFERROR(__xludf.DUMMYFUNCTION("""COMPUTED_VALUE"""),"Гранат Клубника ")</f>
        <v>Гранат Клубника </v>
      </c>
      <c r="F1799" s="18" t="str">
        <f>IFERROR(__xludf.DUMMYFUNCTION("""COMPUTED_VALUE"""),"Гранат Смородина ")</f>
        <v>Гранат Смородина </v>
      </c>
      <c r="G1799" s="18" t="str">
        <f>IFERROR(__xludf.DUMMYFUNCTION("""COMPUTED_VALUE"""),"Грейпфрутовый Швепс ")</f>
        <v>Грейпфрутовый Швепс </v>
      </c>
      <c r="H1799" s="18" t="str">
        <f>IFERROR(__xludf.DUMMYFUNCTION("""COMPUTED_VALUE"""),"Земляника Драгонфрут ")</f>
        <v>Земляника Драгонфрут </v>
      </c>
      <c r="I1799" s="18" t="str">
        <f>IFERROR(__xludf.DUMMYFUNCTION("""COMPUTED_VALUE"""),"Киви Личи ")</f>
        <v>Киви Личи </v>
      </c>
      <c r="J1799" s="18" t="str">
        <f>IFERROR(__xludf.DUMMYFUNCTION("""COMPUTED_VALUE"""),"Киви Маракуйя Гуава ")</f>
        <v>Киви Маракуйя Гуава </v>
      </c>
      <c r="K1799" s="18" t="str">
        <f>IFERROR(__xludf.DUMMYFUNCTION("""COMPUTED_VALUE"""),"Клубника Банан ")</f>
        <v>Клубника Банан </v>
      </c>
      <c r="L1799" s="18" t="str">
        <f>IFERROR(__xludf.DUMMYFUNCTION("""COMPUTED_VALUE"""),"Клубника Вишня ")</f>
        <v>Клубника Вишня </v>
      </c>
      <c r="M1799" s="18" t="str">
        <f>IFERROR(__xludf.DUMMYFUNCTION("""COMPUTED_VALUE"""),"Клубника Земляника ")</f>
        <v>Клубника Земляника </v>
      </c>
      <c r="N1799" s="18" t="str">
        <f>IFERROR(__xludf.DUMMYFUNCTION("""COMPUTED_VALUE"""),"Клубничный Мохито ")</f>
        <v>Клубничный Мохито </v>
      </c>
      <c r="O1799" s="18" t="str">
        <f>IFERROR(__xludf.DUMMYFUNCTION("""COMPUTED_VALUE"""),"Манго Грейпфрут ")</f>
        <v>Манго Грейпфрут </v>
      </c>
      <c r="P1799" s="18" t="str">
        <f>IFERROR(__xludf.DUMMYFUNCTION("""COMPUTED_VALUE"""),"Манго Персик Личи ")</f>
        <v>Манго Персик Личи </v>
      </c>
      <c r="Q1799" s="18" t="str">
        <f>IFERROR(__xludf.DUMMYFUNCTION("""COMPUTED_VALUE"""),"Персик Бабл Гам ")</f>
        <v>Персик Бабл Гам </v>
      </c>
      <c r="R1799" s="18" t="str">
        <f>IFERROR(__xludf.DUMMYFUNCTION("""COMPUTED_VALUE"""),"Садовые Ягоды ")</f>
        <v>Садовые Ягоды </v>
      </c>
      <c r="S1799" s="18" t="str">
        <f>IFERROR(__xludf.DUMMYFUNCTION("""COMPUTED_VALUE"""),"Скитлс Лимон Лайм 2")</f>
        <v>Скитлс Лимон Лайм 2</v>
      </c>
      <c r="T1799" s="18" t="str">
        <f>IFERROR(__xludf.DUMMYFUNCTION("""COMPUTED_VALUE"""),"Смородина Мармелад 1")</f>
        <v>Смородина Мармелад 1</v>
      </c>
      <c r="U1799" s="18" t="str">
        <f>IFERROR(__xludf.DUMMYFUNCTION("""COMPUTED_VALUE"""),"Темная Вишня 1")</f>
        <v>Темная Вишня 1</v>
      </c>
      <c r="V1799" s="18" t="str">
        <f>IFERROR(__xludf.DUMMYFUNCTION("""COMPUTED_VALUE"""),"Фруктовые Пластинки 1")</f>
        <v>Фруктовые Пластинки 1</v>
      </c>
      <c r="W1799" s="18" t="str">
        <f>IFERROR(__xludf.DUMMYFUNCTION("""COMPUTED_VALUE"""),"Черника Ежевика 1")</f>
        <v>Черника Ежевика 1</v>
      </c>
      <c r="X1799" s="18" t="str">
        <f>IFERROR(__xludf.DUMMYFUNCTION("""COMPUTED_VALUE"""),"Черника Малина 1")</f>
        <v>Черника Малина 1</v>
      </c>
      <c r="Y1799" s="18" t="str">
        <f>IFERROR(__xludf.DUMMYFUNCTION("""COMPUTED_VALUE"""),"Черника Мята 2")</f>
        <v>Черника Мята 2</v>
      </c>
      <c r="Z1799" s="18" t="str">
        <f>IFERROR(__xludf.DUMMYFUNCTION("""COMPUTED_VALUE"""),"Яблоко Виноград 2")</f>
        <v>Яблоко Виноград 2</v>
      </c>
      <c r="AA1799" s="18" t="str">
        <f>IFERROR(__xludf.DUMMYFUNCTION("""COMPUTED_VALUE"""),"Яблоко Малина 4")</f>
        <v>Яблоко Малина 4</v>
      </c>
      <c r="AB1799" s="18"/>
      <c r="AC1799" s="18"/>
      <c r="AD1799" s="18"/>
      <c r="AE1799" s="18"/>
      <c r="AF1799" s="18"/>
      <c r="AG1799" s="18"/>
      <c r="AH1799" s="18"/>
      <c r="AI1799" s="18"/>
      <c r="AJ1799" s="18"/>
      <c r="AK1799" s="18"/>
      <c r="AL1799" s="18"/>
      <c r="AM1799" s="18"/>
      <c r="AN1799" s="18"/>
      <c r="AO1799" s="18"/>
      <c r="AP1799" s="18"/>
      <c r="AQ1799" s="18"/>
      <c r="AR1799" s="18"/>
      <c r="AS1799" s="18"/>
      <c r="AT1799" s="18"/>
      <c r="AU1799" s="18"/>
      <c r="AV1799" s="18"/>
      <c r="AW1799" s="18"/>
      <c r="AX1799" s="18"/>
    </row>
    <row r="1800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8"/>
      <c r="AI1800" s="18"/>
      <c r="AJ1800" s="18"/>
      <c r="AK1800" s="18"/>
      <c r="AL1800" s="18"/>
      <c r="AM1800" s="18"/>
      <c r="AN1800" s="18"/>
      <c r="AO1800" s="18"/>
      <c r="AP1800" s="18"/>
      <c r="AQ1800" s="18"/>
      <c r="AR1800" s="18"/>
      <c r="AS1800" s="18"/>
      <c r="AT1800" s="18"/>
      <c r="AU1800" s="18"/>
      <c r="AV1800" s="18"/>
      <c r="AW1800" s="18"/>
      <c r="AX1800" s="18"/>
    </row>
    <row r="1801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8"/>
      <c r="AD1801" s="18"/>
      <c r="AE1801" s="18"/>
      <c r="AF1801" s="18"/>
      <c r="AG1801" s="18"/>
      <c r="AH1801" s="18"/>
      <c r="AI1801" s="18"/>
      <c r="AJ1801" s="18"/>
      <c r="AK1801" s="18"/>
      <c r="AL1801" s="18"/>
      <c r="AM1801" s="18"/>
      <c r="AN1801" s="18"/>
      <c r="AO1801" s="18"/>
      <c r="AP1801" s="18"/>
      <c r="AQ1801" s="18"/>
      <c r="AR1801" s="18"/>
      <c r="AS1801" s="18"/>
      <c r="AT1801" s="18"/>
      <c r="AU1801" s="18"/>
      <c r="AV1801" s="18"/>
      <c r="AW1801" s="18"/>
      <c r="AX1801" s="18"/>
    </row>
    <row r="1802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8"/>
      <c r="AD1802" s="18"/>
      <c r="AE1802" s="18"/>
      <c r="AF1802" s="18"/>
      <c r="AG1802" s="18"/>
      <c r="AH1802" s="18"/>
      <c r="AI1802" s="18"/>
      <c r="AJ1802" s="18"/>
      <c r="AK1802" s="18"/>
      <c r="AL1802" s="18"/>
      <c r="AM1802" s="18"/>
      <c r="AN1802" s="18"/>
      <c r="AO1802" s="18"/>
      <c r="AP1802" s="18"/>
      <c r="AQ1802" s="18"/>
      <c r="AR1802" s="18"/>
      <c r="AS1802" s="18"/>
      <c r="AT1802" s="18"/>
      <c r="AU1802" s="18"/>
      <c r="AV1802" s="18"/>
      <c r="AW1802" s="18"/>
      <c r="AX1802" s="18"/>
    </row>
    <row r="1803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  <c r="AC1803" s="18"/>
      <c r="AD1803" s="18"/>
      <c r="AE1803" s="18"/>
      <c r="AF1803" s="18"/>
      <c r="AG1803" s="18"/>
      <c r="AH1803" s="18"/>
      <c r="AI1803" s="18"/>
      <c r="AJ1803" s="18"/>
      <c r="AK1803" s="18"/>
      <c r="AL1803" s="18"/>
      <c r="AM1803" s="18"/>
      <c r="AN1803" s="18"/>
      <c r="AO1803" s="18"/>
      <c r="AP1803" s="18"/>
      <c r="AQ1803" s="18"/>
      <c r="AR1803" s="18"/>
      <c r="AS1803" s="18"/>
      <c r="AT1803" s="18"/>
      <c r="AU1803" s="18"/>
      <c r="AV1803" s="18"/>
      <c r="AW1803" s="18"/>
      <c r="AX1803" s="18"/>
    </row>
    <row r="1804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/>
      <c r="AM1804" s="18"/>
      <c r="AN1804" s="18"/>
      <c r="AO1804" s="18"/>
      <c r="AP1804" s="18"/>
      <c r="AQ1804" s="18"/>
      <c r="AR1804" s="18"/>
      <c r="AS1804" s="18"/>
      <c r="AT1804" s="18"/>
      <c r="AU1804" s="18"/>
      <c r="AV1804" s="18"/>
      <c r="AW1804" s="18"/>
      <c r="AX1804" s="18"/>
    </row>
    <row r="180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18"/>
      <c r="AF1805" s="18"/>
      <c r="AG1805" s="18"/>
      <c r="AH1805" s="18"/>
      <c r="AI1805" s="18"/>
      <c r="AJ1805" s="18"/>
      <c r="AK1805" s="18"/>
      <c r="AL1805" s="18"/>
      <c r="AM1805" s="18"/>
      <c r="AN1805" s="18"/>
      <c r="AO1805" s="18"/>
      <c r="AP1805" s="18"/>
      <c r="AQ1805" s="18"/>
      <c r="AR1805" s="18"/>
      <c r="AS1805" s="18"/>
      <c r="AT1805" s="18"/>
      <c r="AU1805" s="18"/>
      <c r="AV1805" s="18"/>
      <c r="AW1805" s="18"/>
      <c r="AX1805" s="18"/>
    </row>
    <row r="1806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8"/>
      <c r="AG1806" s="18"/>
      <c r="AH1806" s="18"/>
      <c r="AI1806" s="18"/>
      <c r="AJ1806" s="18"/>
      <c r="AK1806" s="18"/>
      <c r="AL1806" s="18"/>
      <c r="AM1806" s="18"/>
      <c r="AN1806" s="18"/>
      <c r="AO1806" s="18"/>
      <c r="AP1806" s="18"/>
      <c r="AQ1806" s="18"/>
      <c r="AR1806" s="18"/>
      <c r="AS1806" s="18"/>
      <c r="AT1806" s="18"/>
      <c r="AU1806" s="18"/>
      <c r="AV1806" s="18"/>
      <c r="AW1806" s="18"/>
      <c r="AX1806" s="18"/>
    </row>
    <row r="1807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8"/>
      <c r="AD1807" s="18"/>
      <c r="AE1807" s="18"/>
      <c r="AF1807" s="18"/>
      <c r="AG1807" s="18"/>
      <c r="AH1807" s="18"/>
      <c r="AI1807" s="18"/>
      <c r="AJ1807" s="18"/>
      <c r="AK1807" s="18"/>
      <c r="AL1807" s="18"/>
      <c r="AM1807" s="18"/>
      <c r="AN1807" s="18"/>
      <c r="AO1807" s="18"/>
      <c r="AP1807" s="18"/>
      <c r="AQ1807" s="18"/>
      <c r="AR1807" s="18"/>
      <c r="AS1807" s="18"/>
      <c r="AT1807" s="18"/>
      <c r="AU1807" s="18"/>
      <c r="AV1807" s="18"/>
      <c r="AW1807" s="18"/>
      <c r="AX1807" s="18"/>
    </row>
    <row r="1808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F1808" s="18"/>
      <c r="AG1808" s="18"/>
      <c r="AH1808" s="18"/>
      <c r="AI1808" s="18"/>
      <c r="AJ1808" s="18"/>
      <c r="AK1808" s="18"/>
      <c r="AL1808" s="18"/>
      <c r="AM1808" s="18"/>
      <c r="AN1808" s="18"/>
      <c r="AO1808" s="18"/>
      <c r="AP1808" s="18"/>
      <c r="AQ1808" s="18"/>
      <c r="AR1808" s="18"/>
      <c r="AS1808" s="18"/>
      <c r="AT1808" s="18"/>
      <c r="AU1808" s="18"/>
      <c r="AV1808" s="18"/>
      <c r="AW1808" s="18"/>
      <c r="AX1808" s="18"/>
    </row>
    <row r="1809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18"/>
      <c r="AF1809" s="18"/>
      <c r="AG1809" s="18"/>
      <c r="AH1809" s="18"/>
      <c r="AI1809" s="18"/>
      <c r="AJ1809" s="18"/>
      <c r="AK1809" s="18"/>
      <c r="AL1809" s="18"/>
      <c r="AM1809" s="18"/>
      <c r="AN1809" s="18"/>
      <c r="AO1809" s="18"/>
      <c r="AP1809" s="18"/>
      <c r="AQ1809" s="18"/>
      <c r="AR1809" s="18"/>
      <c r="AS1809" s="18"/>
      <c r="AT1809" s="18"/>
      <c r="AU1809" s="18"/>
      <c r="AV1809" s="18"/>
      <c r="AW1809" s="18"/>
      <c r="AX1809" s="18"/>
    </row>
    <row r="1810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F1810" s="18"/>
      <c r="AG1810" s="18"/>
      <c r="AH1810" s="18"/>
      <c r="AI1810" s="18"/>
      <c r="AJ1810" s="18"/>
      <c r="AK1810" s="18"/>
      <c r="AL1810" s="18"/>
      <c r="AM1810" s="18"/>
      <c r="AN1810" s="18"/>
      <c r="AO1810" s="18"/>
      <c r="AP1810" s="18"/>
      <c r="AQ1810" s="18"/>
      <c r="AR1810" s="18"/>
      <c r="AS1810" s="18"/>
      <c r="AT1810" s="18"/>
      <c r="AU1810" s="18"/>
      <c r="AV1810" s="18"/>
      <c r="AW1810" s="18"/>
      <c r="AX1810" s="18"/>
    </row>
    <row r="1811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8"/>
      <c r="AD1811" s="18"/>
      <c r="AE1811" s="18"/>
      <c r="AF1811" s="18"/>
      <c r="AG1811" s="18"/>
      <c r="AH1811" s="18"/>
      <c r="AI1811" s="18"/>
      <c r="AJ1811" s="18"/>
      <c r="AK1811" s="18"/>
      <c r="AL1811" s="18"/>
      <c r="AM1811" s="18"/>
      <c r="AN1811" s="18"/>
      <c r="AO1811" s="18"/>
      <c r="AP1811" s="18"/>
      <c r="AQ1811" s="18"/>
      <c r="AR1811" s="18"/>
      <c r="AS1811" s="18"/>
      <c r="AT1811" s="18"/>
      <c r="AU1811" s="18"/>
      <c r="AV1811" s="18"/>
      <c r="AW1811" s="18"/>
      <c r="AX1811" s="18"/>
    </row>
    <row r="1812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/>
      <c r="AM1812" s="18"/>
      <c r="AN1812" s="18"/>
      <c r="AO1812" s="18"/>
      <c r="AP1812" s="18"/>
      <c r="AQ1812" s="18"/>
      <c r="AR1812" s="18"/>
      <c r="AS1812" s="18"/>
      <c r="AT1812" s="18"/>
      <c r="AU1812" s="18"/>
      <c r="AV1812" s="18"/>
      <c r="AW1812" s="18"/>
      <c r="AX1812" s="18"/>
    </row>
    <row r="1813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8"/>
      <c r="AD1813" s="18"/>
      <c r="AE1813" s="18"/>
      <c r="AF1813" s="18"/>
      <c r="AG1813" s="18"/>
      <c r="AH1813" s="18"/>
      <c r="AI1813" s="18"/>
      <c r="AJ1813" s="18"/>
      <c r="AK1813" s="18"/>
      <c r="AL1813" s="18"/>
      <c r="AM1813" s="18"/>
      <c r="AN1813" s="18"/>
      <c r="AO1813" s="18"/>
      <c r="AP1813" s="18"/>
      <c r="AQ1813" s="18"/>
      <c r="AR1813" s="18"/>
      <c r="AS1813" s="18"/>
      <c r="AT1813" s="18"/>
      <c r="AU1813" s="18"/>
      <c r="AV1813" s="18"/>
      <c r="AW1813" s="18"/>
      <c r="AX1813" s="18"/>
    </row>
    <row r="1814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18"/>
      <c r="AF1814" s="18"/>
      <c r="AG1814" s="18"/>
      <c r="AH1814" s="18"/>
      <c r="AI1814" s="18"/>
      <c r="AJ1814" s="18"/>
      <c r="AK1814" s="18"/>
      <c r="AL1814" s="18"/>
      <c r="AM1814" s="18"/>
      <c r="AN1814" s="18"/>
      <c r="AO1814" s="18"/>
      <c r="AP1814" s="18"/>
      <c r="AQ1814" s="18"/>
      <c r="AR1814" s="18"/>
      <c r="AS1814" s="18"/>
      <c r="AT1814" s="18"/>
      <c r="AU1814" s="18"/>
      <c r="AV1814" s="18"/>
      <c r="AW1814" s="18"/>
      <c r="AX1814" s="18"/>
    </row>
    <row r="181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18"/>
      <c r="AF1815" s="18"/>
      <c r="AG1815" s="18"/>
      <c r="AH1815" s="18"/>
      <c r="AI1815" s="18"/>
      <c r="AJ1815" s="18"/>
      <c r="AK1815" s="18"/>
      <c r="AL1815" s="18"/>
      <c r="AM1815" s="18"/>
      <c r="AN1815" s="18"/>
      <c r="AO1815" s="18"/>
      <c r="AP1815" s="18"/>
      <c r="AQ1815" s="18"/>
      <c r="AR1815" s="18"/>
      <c r="AS1815" s="18"/>
      <c r="AT1815" s="18"/>
      <c r="AU1815" s="18"/>
      <c r="AV1815" s="18"/>
      <c r="AW1815" s="18"/>
      <c r="AX1815" s="18"/>
    </row>
    <row r="1816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F1816" s="18"/>
      <c r="AG1816" s="18"/>
      <c r="AH1816" s="18"/>
      <c r="AI1816" s="18"/>
      <c r="AJ1816" s="18"/>
      <c r="AK1816" s="18"/>
      <c r="AL1816" s="18"/>
      <c r="AM1816" s="18"/>
      <c r="AN1816" s="18"/>
      <c r="AO1816" s="18"/>
      <c r="AP1816" s="18"/>
      <c r="AQ1816" s="18"/>
      <c r="AR1816" s="18"/>
      <c r="AS1816" s="18"/>
      <c r="AT1816" s="18"/>
      <c r="AU1816" s="18"/>
      <c r="AV1816" s="18"/>
      <c r="AW1816" s="18"/>
      <c r="AX1816" s="18"/>
    </row>
    <row r="1817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8"/>
      <c r="AD1817" s="18"/>
      <c r="AE1817" s="18"/>
      <c r="AF1817" s="18"/>
      <c r="AG1817" s="18"/>
      <c r="AH1817" s="18"/>
      <c r="AI1817" s="18"/>
      <c r="AJ1817" s="18"/>
      <c r="AK1817" s="18"/>
      <c r="AL1817" s="18"/>
      <c r="AM1817" s="18"/>
      <c r="AN1817" s="18"/>
      <c r="AO1817" s="18"/>
      <c r="AP1817" s="18"/>
      <c r="AQ1817" s="18"/>
      <c r="AR1817" s="18"/>
      <c r="AS1817" s="18"/>
      <c r="AT1817" s="18"/>
      <c r="AU1817" s="18"/>
      <c r="AV1817" s="18"/>
      <c r="AW1817" s="18"/>
      <c r="AX1817" s="18"/>
    </row>
    <row r="1818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18"/>
      <c r="AP1818" s="18"/>
      <c r="AQ1818" s="18"/>
      <c r="AR1818" s="18"/>
      <c r="AS1818" s="18"/>
      <c r="AT1818" s="18"/>
      <c r="AU1818" s="18"/>
      <c r="AV1818" s="18"/>
      <c r="AW1818" s="18"/>
      <c r="AX1818" s="18"/>
    </row>
    <row r="1819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  <c r="AC1819" s="18"/>
      <c r="AD1819" s="18"/>
      <c r="AE1819" s="18"/>
      <c r="AF1819" s="18"/>
      <c r="AG1819" s="18"/>
      <c r="AH1819" s="18"/>
      <c r="AI1819" s="18"/>
      <c r="AJ1819" s="18"/>
      <c r="AK1819" s="18"/>
      <c r="AL1819" s="18"/>
      <c r="AM1819" s="18"/>
      <c r="AN1819" s="18"/>
      <c r="AO1819" s="18"/>
      <c r="AP1819" s="18"/>
      <c r="AQ1819" s="18"/>
      <c r="AR1819" s="18"/>
      <c r="AS1819" s="18"/>
      <c r="AT1819" s="18"/>
      <c r="AU1819" s="18"/>
      <c r="AV1819" s="18"/>
      <c r="AW1819" s="18"/>
      <c r="AX1819" s="18"/>
    </row>
    <row r="1820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18"/>
      <c r="AF1820" s="18"/>
      <c r="AG1820" s="18"/>
      <c r="AH1820" s="18"/>
      <c r="AI1820" s="18"/>
      <c r="AJ1820" s="18"/>
      <c r="AK1820" s="18"/>
      <c r="AL1820" s="18"/>
      <c r="AM1820" s="18"/>
      <c r="AN1820" s="18"/>
      <c r="AO1820" s="18"/>
      <c r="AP1820" s="18"/>
      <c r="AQ1820" s="18"/>
      <c r="AR1820" s="18"/>
      <c r="AS1820" s="18"/>
      <c r="AT1820" s="18"/>
      <c r="AU1820" s="18"/>
      <c r="AV1820" s="18"/>
      <c r="AW1820" s="18"/>
      <c r="AX1820" s="18"/>
    </row>
    <row r="1821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8"/>
      <c r="AD1821" s="18"/>
      <c r="AE1821" s="18"/>
      <c r="AF1821" s="18"/>
      <c r="AG1821" s="18"/>
      <c r="AH1821" s="18"/>
      <c r="AI1821" s="18"/>
      <c r="AJ1821" s="18"/>
      <c r="AK1821" s="18"/>
      <c r="AL1821" s="18"/>
      <c r="AM1821" s="18"/>
      <c r="AN1821" s="18"/>
      <c r="AO1821" s="18"/>
      <c r="AP1821" s="18"/>
      <c r="AQ1821" s="18"/>
      <c r="AR1821" s="18"/>
      <c r="AS1821" s="18"/>
      <c r="AT1821" s="18"/>
      <c r="AU1821" s="18"/>
      <c r="AV1821" s="18"/>
      <c r="AW1821" s="18"/>
      <c r="AX1821" s="18"/>
    </row>
    <row r="1822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  <c r="AC1822" s="18"/>
      <c r="AD1822" s="18"/>
      <c r="AE1822" s="18"/>
      <c r="AF1822" s="18"/>
      <c r="AG1822" s="18"/>
      <c r="AH1822" s="18"/>
      <c r="AI1822" s="18"/>
      <c r="AJ1822" s="18"/>
      <c r="AK1822" s="18"/>
      <c r="AL1822" s="18"/>
      <c r="AM1822" s="18"/>
      <c r="AN1822" s="18"/>
      <c r="AO1822" s="18"/>
      <c r="AP1822" s="18"/>
      <c r="AQ1822" s="18"/>
      <c r="AR1822" s="18"/>
      <c r="AS1822" s="18"/>
      <c r="AT1822" s="18"/>
      <c r="AU1822" s="18"/>
      <c r="AV1822" s="18"/>
      <c r="AW1822" s="18"/>
      <c r="AX1822" s="18"/>
    </row>
    <row r="1823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  <c r="AC1823" s="18"/>
      <c r="AD1823" s="18"/>
      <c r="AE1823" s="18"/>
      <c r="AF1823" s="18"/>
      <c r="AG1823" s="18"/>
      <c r="AH1823" s="18"/>
      <c r="AI1823" s="18"/>
      <c r="AJ1823" s="18"/>
      <c r="AK1823" s="18"/>
      <c r="AL1823" s="18"/>
      <c r="AM1823" s="18"/>
      <c r="AN1823" s="18"/>
      <c r="AO1823" s="18"/>
      <c r="AP1823" s="18"/>
      <c r="AQ1823" s="18"/>
      <c r="AR1823" s="18"/>
      <c r="AS1823" s="18"/>
      <c r="AT1823" s="18"/>
      <c r="AU1823" s="18"/>
      <c r="AV1823" s="18"/>
      <c r="AW1823" s="18"/>
      <c r="AX1823" s="18"/>
    </row>
    <row r="1824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/>
      <c r="AM1824" s="18"/>
      <c r="AN1824" s="18"/>
      <c r="AO1824" s="18"/>
      <c r="AP1824" s="18"/>
      <c r="AQ1824" s="18"/>
      <c r="AR1824" s="18"/>
      <c r="AS1824" s="18"/>
      <c r="AT1824" s="18"/>
      <c r="AU1824" s="18"/>
      <c r="AV1824" s="18"/>
      <c r="AW1824" s="18"/>
      <c r="AX1824" s="18"/>
    </row>
    <row r="18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  <c r="AC1825" s="18"/>
      <c r="AD1825" s="18"/>
      <c r="AE1825" s="18"/>
      <c r="AF1825" s="18"/>
      <c r="AG1825" s="18"/>
      <c r="AH1825" s="18"/>
      <c r="AI1825" s="18"/>
      <c r="AJ1825" s="18"/>
      <c r="AK1825" s="18"/>
      <c r="AL1825" s="18"/>
      <c r="AM1825" s="18"/>
      <c r="AN1825" s="18"/>
      <c r="AO1825" s="18"/>
      <c r="AP1825" s="18"/>
      <c r="AQ1825" s="18"/>
      <c r="AR1825" s="18"/>
      <c r="AS1825" s="18"/>
      <c r="AT1825" s="18"/>
      <c r="AU1825" s="18"/>
      <c r="AV1825" s="18"/>
      <c r="AW1825" s="18"/>
      <c r="AX1825" s="18"/>
    </row>
    <row r="1826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8"/>
      <c r="AD1826" s="18"/>
      <c r="AE1826" s="18"/>
      <c r="AF1826" s="18"/>
      <c r="AG1826" s="18"/>
      <c r="AH1826" s="18"/>
      <c r="AI1826" s="18"/>
      <c r="AJ1826" s="18"/>
      <c r="AK1826" s="18"/>
      <c r="AL1826" s="18"/>
      <c r="AM1826" s="18"/>
      <c r="AN1826" s="18"/>
      <c r="AO1826" s="18"/>
      <c r="AP1826" s="18"/>
      <c r="AQ1826" s="18"/>
      <c r="AR1826" s="18"/>
      <c r="AS1826" s="18"/>
      <c r="AT1826" s="18"/>
      <c r="AU1826" s="18"/>
      <c r="AV1826" s="18"/>
      <c r="AW1826" s="18"/>
      <c r="AX1826" s="18"/>
    </row>
    <row r="1827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  <c r="AC1827" s="18"/>
      <c r="AD1827" s="18"/>
      <c r="AE1827" s="18"/>
      <c r="AF1827" s="18"/>
      <c r="AG1827" s="18"/>
      <c r="AH1827" s="18"/>
      <c r="AI1827" s="18"/>
      <c r="AJ1827" s="18"/>
      <c r="AK1827" s="18"/>
      <c r="AL1827" s="18"/>
      <c r="AM1827" s="18"/>
      <c r="AN1827" s="18"/>
      <c r="AO1827" s="18"/>
      <c r="AP1827" s="18"/>
      <c r="AQ1827" s="18"/>
      <c r="AR1827" s="18"/>
      <c r="AS1827" s="18"/>
      <c r="AT1827" s="18"/>
      <c r="AU1827" s="18"/>
      <c r="AV1827" s="18"/>
      <c r="AW1827" s="18"/>
      <c r="AX1827" s="18"/>
    </row>
    <row r="1828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  <c r="AC1828" s="18"/>
      <c r="AD1828" s="18"/>
      <c r="AE1828" s="18"/>
      <c r="AF1828" s="18"/>
      <c r="AG1828" s="18"/>
      <c r="AH1828" s="18"/>
      <c r="AI1828" s="18"/>
      <c r="AJ1828" s="18"/>
      <c r="AK1828" s="18"/>
      <c r="AL1828" s="18"/>
      <c r="AM1828" s="18"/>
      <c r="AN1828" s="18"/>
      <c r="AO1828" s="18"/>
      <c r="AP1828" s="18"/>
      <c r="AQ1828" s="18"/>
      <c r="AR1828" s="18"/>
      <c r="AS1828" s="18"/>
      <c r="AT1828" s="18"/>
      <c r="AU1828" s="18"/>
      <c r="AV1828" s="18"/>
      <c r="AW1828" s="18"/>
      <c r="AX1828" s="18"/>
    </row>
    <row r="1829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8"/>
      <c r="AD1829" s="18"/>
      <c r="AE1829" s="18"/>
      <c r="AF1829" s="18"/>
      <c r="AG1829" s="18"/>
      <c r="AH1829" s="18"/>
      <c r="AI1829" s="18"/>
      <c r="AJ1829" s="18"/>
      <c r="AK1829" s="18"/>
      <c r="AL1829" s="18"/>
      <c r="AM1829" s="18"/>
      <c r="AN1829" s="18"/>
      <c r="AO1829" s="18"/>
      <c r="AP1829" s="18"/>
      <c r="AQ1829" s="18"/>
      <c r="AR1829" s="18"/>
      <c r="AS1829" s="18"/>
      <c r="AT1829" s="18"/>
      <c r="AU1829" s="18"/>
      <c r="AV1829" s="18"/>
      <c r="AW1829" s="18"/>
      <c r="AX1829" s="18"/>
    </row>
    <row r="1830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18"/>
      <c r="AF1830" s="18"/>
      <c r="AG1830" s="18"/>
      <c r="AH1830" s="18"/>
      <c r="AI1830" s="18"/>
      <c r="AJ1830" s="18"/>
      <c r="AK1830" s="18"/>
      <c r="AL1830" s="18"/>
      <c r="AM1830" s="18"/>
      <c r="AN1830" s="18"/>
      <c r="AO1830" s="18"/>
      <c r="AP1830" s="18"/>
      <c r="AQ1830" s="18"/>
      <c r="AR1830" s="18"/>
      <c r="AS1830" s="18"/>
      <c r="AT1830" s="18"/>
      <c r="AU1830" s="18"/>
      <c r="AV1830" s="18"/>
      <c r="AW1830" s="18"/>
      <c r="AX1830" s="18"/>
    </row>
    <row r="1831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8"/>
      <c r="AD1831" s="18"/>
      <c r="AE1831" s="18"/>
      <c r="AF1831" s="18"/>
      <c r="AG1831" s="18"/>
      <c r="AH1831" s="18"/>
      <c r="AI1831" s="18"/>
      <c r="AJ1831" s="18"/>
      <c r="AK1831" s="18"/>
      <c r="AL1831" s="18"/>
      <c r="AM1831" s="18"/>
      <c r="AN1831" s="18"/>
      <c r="AO1831" s="18"/>
      <c r="AP1831" s="18"/>
      <c r="AQ1831" s="18"/>
      <c r="AR1831" s="18"/>
      <c r="AS1831" s="18"/>
      <c r="AT1831" s="18"/>
      <c r="AU1831" s="18"/>
      <c r="AV1831" s="18"/>
      <c r="AW1831" s="18"/>
      <c r="AX1831" s="18"/>
    </row>
    <row r="1832">
      <c r="A1832" s="18" t="str">
        <f>IFERROR(__xludf.DUMMYFUNCTION("""COMPUTED_VALUE"""),"Апельсиновое драже")</f>
        <v>Апельсиновое драже</v>
      </c>
      <c r="B1832" s="18" t="str">
        <f>IFERROR(__xludf.DUMMYFUNCTION("""COMPUTED_VALUE"""),"Бабл гам")</f>
        <v>Бабл гам</v>
      </c>
      <c r="C1832" s="18" t="str">
        <f>IFERROR(__xludf.DUMMYFUNCTION("""COMPUTED_VALUE"""),"Виноградная конфета")</f>
        <v>Виноградная конфета</v>
      </c>
      <c r="D1832" s="18" t="str">
        <f>IFERROR(__xludf.DUMMYFUNCTION("""COMPUTED_VALUE"""),"Даня кокос")</f>
        <v>Даня кокос</v>
      </c>
      <c r="E1832" s="18" t="str">
        <f>IFERROR(__xludf.DUMMYFUNCTION("""COMPUTED_VALUE"""),"Земляника груша")</f>
        <v>Земляника груша</v>
      </c>
      <c r="F1832" s="18" t="str">
        <f>IFERROR(__xludf.DUMMYFUNCTION("""COMPUTED_VALUE"""),"Кислый киви")</f>
        <v>Кислый киви</v>
      </c>
      <c r="G1832" s="18" t="str">
        <f>IFERROR(__xludf.DUMMYFUNCTION("""COMPUTED_VALUE"""),"Кислый малиновый лимонад ")</f>
        <v>Кислый малиновый лимонад </v>
      </c>
      <c r="H1832" s="18" t="str">
        <f>IFERROR(__xludf.DUMMYFUNCTION("""COMPUTED_VALUE"""),"Кола сода айс")</f>
        <v>Кола сода айс</v>
      </c>
      <c r="I1832" s="18" t="str">
        <f>IFERROR(__xludf.DUMMYFUNCTION("""COMPUTED_VALUE"""),"Ледяной ананас")</f>
        <v>Ледяной ананас</v>
      </c>
      <c r="J1832" s="18" t="str">
        <f>IFERROR(__xludf.DUMMYFUNCTION("""COMPUTED_VALUE"""),"Лимонные червячки ")</f>
        <v>Лимонные червячки </v>
      </c>
      <c r="K1832" s="18" t="str">
        <f>IFERROR(__xludf.DUMMYFUNCTION("""COMPUTED_VALUE"""),"Манго апельсин")</f>
        <v>Манго апельсин</v>
      </c>
      <c r="L1832" s="18" t="str">
        <f>IFERROR(__xludf.DUMMYFUNCTION("""COMPUTED_VALUE"""),"Смородина виноград")</f>
        <v>Смородина виноград</v>
      </c>
      <c r="M1832" s="18" t="str">
        <f>IFERROR(__xludf.DUMMYFUNCTION("""COMPUTED_VALUE"""),"Яблочный холс")</f>
        <v>Яблочный холс</v>
      </c>
      <c r="N1832" s="18" t="str">
        <f>IFERROR(__xludf.DUMMYFUNCTION("""COMPUTED_VALUE"""),"Ягодный смузи")</f>
        <v>Ягодный смузи</v>
      </c>
      <c r="O1832" s="18" t="str">
        <f>IFERROR(__xludf.DUMMYFUNCTION("""COMPUTED_VALUE"""),"Ягодный энергетик")</f>
        <v>Ягодный энергетик</v>
      </c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18"/>
      <c r="AF1832" s="18"/>
      <c r="AG1832" s="18"/>
      <c r="AH1832" s="18"/>
      <c r="AI1832" s="18"/>
      <c r="AJ1832" s="18"/>
      <c r="AK1832" s="18"/>
      <c r="AL1832" s="18"/>
      <c r="AM1832" s="18"/>
      <c r="AN1832" s="18"/>
      <c r="AO1832" s="18"/>
      <c r="AP1832" s="18"/>
      <c r="AQ1832" s="18"/>
      <c r="AR1832" s="18"/>
      <c r="AS1832" s="18"/>
      <c r="AT1832" s="18"/>
      <c r="AU1832" s="18"/>
      <c r="AV1832" s="18"/>
      <c r="AW1832" s="18"/>
      <c r="AX1832" s="18"/>
    </row>
    <row r="1833">
      <c r="A1833" s="18" t="str">
        <f>IFERROR(__xludf.DUMMYFUNCTION("""COMPUTED_VALUE"""),"Малина вишня лёд")</f>
        <v>Малина вишня лёд</v>
      </c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8"/>
      <c r="AD1833" s="18"/>
      <c r="AE1833" s="18"/>
      <c r="AF1833" s="18"/>
      <c r="AG1833" s="18"/>
      <c r="AH1833" s="18"/>
      <c r="AI1833" s="18"/>
      <c r="AJ1833" s="18"/>
      <c r="AK1833" s="18"/>
      <c r="AL1833" s="18"/>
      <c r="AM1833" s="18"/>
      <c r="AN1833" s="18"/>
      <c r="AO1833" s="18"/>
      <c r="AP1833" s="18"/>
      <c r="AQ1833" s="18"/>
      <c r="AR1833" s="18"/>
      <c r="AS1833" s="18"/>
      <c r="AT1833" s="18"/>
      <c r="AU1833" s="18"/>
      <c r="AV1833" s="18"/>
      <c r="AW1833" s="18"/>
      <c r="AX1833" s="18"/>
    </row>
    <row r="1834">
      <c r="A1834" s="18" t="str">
        <f>IFERROR(__xludf.DUMMYFUNCTION("""COMPUTED_VALUE"""),"Ягодный микс")</f>
        <v>Ягодный микс</v>
      </c>
      <c r="B1834" s="18" t="str">
        <f>IFERROR(__xludf.DUMMYFUNCTION("""COMPUTED_VALUE"""),"Энергетик малина")</f>
        <v>Энергетик малина</v>
      </c>
      <c r="C1834" s="18" t="str">
        <f>IFERROR(__xludf.DUMMYFUNCTION("""COMPUTED_VALUE"""),"Клубника арбуз")</f>
        <v>Клубника арбуз</v>
      </c>
      <c r="D1834" s="18" t="str">
        <f>IFERROR(__xludf.DUMMYFUNCTION("""COMPUTED_VALUE"""),"Ежевика малина")</f>
        <v>Ежевика малина</v>
      </c>
      <c r="E1834" s="18" t="str">
        <f>IFERROR(__xludf.DUMMYFUNCTION("""COMPUTED_VALUE"""),"Голубая малина виноград")</f>
        <v>Голубая малина виноград</v>
      </c>
      <c r="F1834" s="18" t="str">
        <f>IFERROR(__xludf.DUMMYFUNCTION("""COMPUTED_VALUE"""),"Вишня яблоко")</f>
        <v>Вишня яблоко</v>
      </c>
      <c r="G1834" s="18" t="str">
        <f>IFERROR(__xludf.DUMMYFUNCTION("""COMPUTED_VALUE"""),"Виноград лёд")</f>
        <v>Виноград лёд</v>
      </c>
      <c r="H1834" s="18" t="str">
        <f>IFERROR(__xludf.DUMMYFUNCTION("""COMPUTED_VALUE"""),"Бабл гам")</f>
        <v>Бабл гам</v>
      </c>
      <c r="I1834" s="18" t="str">
        <f>IFERROR(__xludf.DUMMYFUNCTION("""COMPUTED_VALUE"""),"Энергетик лайм")</f>
        <v>Энергетик лайм</v>
      </c>
      <c r="J1834" s="18" t="str">
        <f>IFERROR(__xludf.DUMMYFUNCTION("""COMPUTED_VALUE"""),"Черника смородина айс")</f>
        <v>Черника смородина айс</v>
      </c>
      <c r="K1834" s="18" t="str">
        <f>IFERROR(__xludf.DUMMYFUNCTION("""COMPUTED_VALUE"""),"Мохито клубничный лёд")</f>
        <v>Мохито клубничный лёд</v>
      </c>
      <c r="L1834" s="18" t="str">
        <f>IFERROR(__xludf.DUMMYFUNCTION("""COMPUTED_VALUE"""),"Черная вишня лёд")</f>
        <v>Черная вишня лёд</v>
      </c>
      <c r="M1834" s="18" t="str">
        <f>IFERROR(__xludf.DUMMYFUNCTION("""COMPUTED_VALUE"""),"Ананас кокос лёд")</f>
        <v>Ананас кокос лёд</v>
      </c>
      <c r="N1834" s="18" t="str">
        <f>IFERROR(__xludf.DUMMYFUNCTION("""COMPUTED_VALUE"""),"Киви лёд")</f>
        <v>Киви лёд</v>
      </c>
      <c r="O1834" s="18" t="str">
        <f>IFERROR(__xludf.DUMMYFUNCTION("""COMPUTED_VALUE"""),"Кислая клюква лёд")</f>
        <v>Кислая клюква лёд</v>
      </c>
      <c r="P1834" s="18" t="str">
        <f>IFERROR(__xludf.DUMMYFUNCTION("""COMPUTED_VALUE"""),"Кислый скитлс лёд")</f>
        <v>Кислый скитлс лёд</v>
      </c>
      <c r="Q1834" s="18" t="str">
        <f>IFERROR(__xludf.DUMMYFUNCTION("""COMPUTED_VALUE"""),"Клубника черника лёд")</f>
        <v>Клубника черника лёд</v>
      </c>
      <c r="R1834" s="18" t="str">
        <f>IFERROR(__xludf.DUMMYFUNCTION("""COMPUTED_VALUE"""),"Малина смородина лёд")</f>
        <v>Малина смородина лёд</v>
      </c>
      <c r="S1834" s="18" t="str">
        <f>IFERROR(__xludf.DUMMYFUNCTION("""COMPUTED_VALUE"""),"Манго лёд")</f>
        <v>Манго лёд</v>
      </c>
      <c r="T1834" s="18" t="str">
        <f>IFERROR(__xludf.DUMMYFUNCTION("""COMPUTED_VALUE"""),"Малина вишня лёд")</f>
        <v>Малина вишня лёд</v>
      </c>
      <c r="U1834" s="18"/>
      <c r="V1834" s="18"/>
      <c r="W1834" s="18"/>
      <c r="X1834" s="18"/>
      <c r="Y1834" s="18"/>
      <c r="Z1834" s="18"/>
      <c r="AA1834" s="18"/>
      <c r="AB1834" s="18"/>
      <c r="AC1834" s="18"/>
      <c r="AD1834" s="18"/>
      <c r="AE1834" s="18"/>
      <c r="AF1834" s="18"/>
      <c r="AG1834" s="18"/>
      <c r="AH1834" s="18"/>
      <c r="AI1834" s="18"/>
      <c r="AJ1834" s="18"/>
      <c r="AK1834" s="18"/>
      <c r="AL1834" s="18"/>
      <c r="AM1834" s="18"/>
      <c r="AN1834" s="18"/>
      <c r="AO1834" s="18"/>
      <c r="AP1834" s="18"/>
      <c r="AQ1834" s="18"/>
      <c r="AR1834" s="18"/>
      <c r="AS1834" s="18"/>
      <c r="AT1834" s="18"/>
      <c r="AU1834" s="18"/>
      <c r="AV1834" s="18"/>
      <c r="AW1834" s="18"/>
      <c r="AX1834" s="18"/>
    </row>
    <row r="1835">
      <c r="A1835" s="18" t="str">
        <f>IFERROR(__xludf.DUMMYFUNCTION("""COMPUTED_VALUE"""),"Ягодный микс")</f>
        <v>Ягодный микс</v>
      </c>
      <c r="B1835" s="18" t="str">
        <f>IFERROR(__xludf.DUMMYFUNCTION("""COMPUTED_VALUE"""),"Энергетик малина")</f>
        <v>Энергетик малина</v>
      </c>
      <c r="C1835" s="18" t="str">
        <f>IFERROR(__xludf.DUMMYFUNCTION("""COMPUTED_VALUE"""),"Клубника арбуз")</f>
        <v>Клубника арбуз</v>
      </c>
      <c r="D1835" s="18" t="str">
        <f>IFERROR(__xludf.DUMMYFUNCTION("""COMPUTED_VALUE"""),"Ежевика малина")</f>
        <v>Ежевика малина</v>
      </c>
      <c r="E1835" s="18" t="str">
        <f>IFERROR(__xludf.DUMMYFUNCTION("""COMPUTED_VALUE"""),"Голубая малина виноград")</f>
        <v>Голубая малина виноград</v>
      </c>
      <c r="F1835" s="18" t="str">
        <f>IFERROR(__xludf.DUMMYFUNCTION("""COMPUTED_VALUE"""),"Вишня яблоко")</f>
        <v>Вишня яблоко</v>
      </c>
      <c r="G1835" s="18" t="str">
        <f>IFERROR(__xludf.DUMMYFUNCTION("""COMPUTED_VALUE"""),"Виноград лёд")</f>
        <v>Виноград лёд</v>
      </c>
      <c r="H1835" s="18" t="str">
        <f>IFERROR(__xludf.DUMMYFUNCTION("""COMPUTED_VALUE"""),"Бабл гам")</f>
        <v>Бабл гам</v>
      </c>
      <c r="I1835" s="18" t="str">
        <f>IFERROR(__xludf.DUMMYFUNCTION("""COMPUTED_VALUE"""),"Энергетик лайм")</f>
        <v>Энергетик лайм</v>
      </c>
      <c r="J1835" s="18" t="str">
        <f>IFERROR(__xludf.DUMMYFUNCTION("""COMPUTED_VALUE"""),"Черника смородина айс")</f>
        <v>Черника смородина айс</v>
      </c>
      <c r="K1835" s="18" t="str">
        <f>IFERROR(__xludf.DUMMYFUNCTION("""COMPUTED_VALUE"""),"Мохито клубничный лёд")</f>
        <v>Мохито клубничный лёд</v>
      </c>
      <c r="L1835" s="18" t="str">
        <f>IFERROR(__xludf.DUMMYFUNCTION("""COMPUTED_VALUE"""),"Черная вишня лёд")</f>
        <v>Черная вишня лёд</v>
      </c>
      <c r="M1835" s="18" t="str">
        <f>IFERROR(__xludf.DUMMYFUNCTION("""COMPUTED_VALUE"""),"Ананас кокос лёд")</f>
        <v>Ананас кокос лёд</v>
      </c>
      <c r="N1835" s="18" t="str">
        <f>IFERROR(__xludf.DUMMYFUNCTION("""COMPUTED_VALUE"""),"Киви лёд")</f>
        <v>Киви лёд</v>
      </c>
      <c r="O1835" s="18" t="str">
        <f>IFERROR(__xludf.DUMMYFUNCTION("""COMPUTED_VALUE"""),"Кислая клюква лёд")</f>
        <v>Кислая клюква лёд</v>
      </c>
      <c r="P1835" s="18" t="str">
        <f>IFERROR(__xludf.DUMMYFUNCTION("""COMPUTED_VALUE"""),"Кислый скитлс лёд")</f>
        <v>Кислый скитлс лёд</v>
      </c>
      <c r="Q1835" s="18" t="str">
        <f>IFERROR(__xludf.DUMMYFUNCTION("""COMPUTED_VALUE"""),"Клубника черника лёд")</f>
        <v>Клубника черника лёд</v>
      </c>
      <c r="R1835" s="18" t="str">
        <f>IFERROR(__xludf.DUMMYFUNCTION("""COMPUTED_VALUE"""),"Малина смородина лёд")</f>
        <v>Малина смородина лёд</v>
      </c>
      <c r="S1835" s="18" t="str">
        <f>IFERROR(__xludf.DUMMYFUNCTION("""COMPUTED_VALUE"""),"Манго лёд")</f>
        <v>Манго лёд</v>
      </c>
      <c r="T1835" s="18" t="str">
        <f>IFERROR(__xludf.DUMMYFUNCTION("""COMPUTED_VALUE"""),"Малина вишня лёд")</f>
        <v>Малина вишня лёд</v>
      </c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18"/>
      <c r="AF1835" s="18"/>
      <c r="AG1835" s="18"/>
      <c r="AH1835" s="18"/>
      <c r="AI1835" s="18"/>
      <c r="AJ1835" s="18"/>
      <c r="AK1835" s="18"/>
      <c r="AL1835" s="18"/>
      <c r="AM1835" s="18"/>
      <c r="AN1835" s="18"/>
      <c r="AO1835" s="18"/>
      <c r="AP1835" s="18"/>
      <c r="AQ1835" s="18"/>
      <c r="AR1835" s="18"/>
      <c r="AS1835" s="18"/>
      <c r="AT1835" s="18"/>
      <c r="AU1835" s="18"/>
      <c r="AV1835" s="18"/>
      <c r="AW1835" s="18"/>
      <c r="AX1835" s="18"/>
    </row>
    <row r="1836">
      <c r="A1836" s="18" t="str">
        <f>IFERROR(__xludf.DUMMYFUNCTION("""COMPUTED_VALUE"""),"0.4")</f>
        <v>0.4</v>
      </c>
      <c r="B1836" s="18" t="str">
        <f>IFERROR(__xludf.DUMMYFUNCTION("""COMPUTED_VALUE"""),"0.6")</f>
        <v>0.6</v>
      </c>
      <c r="C1836" s="18" t="str">
        <f>IFERROR(__xludf.DUMMYFUNCTION("""COMPUTED_VALUE"""),"0.7")</f>
        <v>0.7</v>
      </c>
      <c r="D1836" s="18" t="str">
        <f>IFERROR(__xludf.DUMMYFUNCTION("""COMPUTED_VALUE"""),"0.8")</f>
        <v>0.8</v>
      </c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/>
      <c r="AM1836" s="18"/>
      <c r="AN1836" s="18"/>
      <c r="AO1836" s="18"/>
      <c r="AP1836" s="18"/>
      <c r="AQ1836" s="18"/>
      <c r="AR1836" s="18"/>
      <c r="AS1836" s="18"/>
      <c r="AT1836" s="18"/>
      <c r="AU1836" s="18"/>
      <c r="AV1836" s="18"/>
      <c r="AW1836" s="18"/>
      <c r="AX1836" s="18"/>
    </row>
    <row r="1837">
      <c r="A1837" s="18" t="str">
        <f>IFERROR(__xludf.DUMMYFUNCTION("""COMPUTED_VALUE"""),"0.4")</f>
        <v>0.4</v>
      </c>
      <c r="B1837" s="18" t="str">
        <f>IFERROR(__xludf.DUMMYFUNCTION("""COMPUTED_VALUE"""),"0.6")</f>
        <v>0.6</v>
      </c>
      <c r="C1837" s="18" t="str">
        <f>IFERROR(__xludf.DUMMYFUNCTION("""COMPUTED_VALUE"""),"0.7")</f>
        <v>0.7</v>
      </c>
      <c r="D1837" s="18" t="str">
        <f>IFERROR(__xludf.DUMMYFUNCTION("""COMPUTED_VALUE"""),"0.8")</f>
        <v>0.8</v>
      </c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8"/>
      <c r="AD1837" s="18"/>
      <c r="AE1837" s="18"/>
      <c r="AF1837" s="18"/>
      <c r="AG1837" s="18"/>
      <c r="AH1837" s="18"/>
      <c r="AI1837" s="18"/>
      <c r="AJ1837" s="18"/>
      <c r="AK1837" s="18"/>
      <c r="AL1837" s="18"/>
      <c r="AM1837" s="18"/>
      <c r="AN1837" s="18"/>
      <c r="AO1837" s="18"/>
      <c r="AP1837" s="18"/>
      <c r="AQ1837" s="18"/>
      <c r="AR1837" s="18"/>
      <c r="AS1837" s="18"/>
      <c r="AT1837" s="18"/>
      <c r="AU1837" s="18"/>
      <c r="AV1837" s="18"/>
      <c r="AW1837" s="18"/>
      <c r="AX1837" s="18"/>
    </row>
    <row r="1838">
      <c r="A1838" s="18" t="str">
        <f>IFERROR(__xludf.DUMMYFUNCTION("""COMPUTED_VALUE"""),"кислая земляника")</f>
        <v>кислая земляника</v>
      </c>
      <c r="B1838" s="18" t="str">
        <f>IFERROR(__xludf.DUMMYFUNCTION("""COMPUTED_VALUE"""),"кислая фанта с черникой")</f>
        <v>кислая фанта с черникой</v>
      </c>
      <c r="C1838" s="18" t="str">
        <f>IFERROR(__xludf.DUMMYFUNCTION("""COMPUTED_VALUE"""),"кислое харибо с колой и черешней")</f>
        <v>кислое харибо с колой и черешней</v>
      </c>
      <c r="D1838" s="18" t="str">
        <f>IFERROR(__xludf.DUMMYFUNCTION("""COMPUTED_VALUE"""),"кислое яблочно клубничная шипучка")</f>
        <v>кислое яблочно клубничная шипучка</v>
      </c>
      <c r="E1838" s="18" t="str">
        <f>IFERROR(__xludf.DUMMYFUNCTION("""COMPUTED_VALUE"""),"кислые желатинки маракуйя ананас")</f>
        <v>кислые желатинки маракуйя ананас</v>
      </c>
      <c r="F1838" s="18" t="str">
        <f>IFERROR(__xludf.DUMMYFUNCTION("""COMPUTED_VALUE"""),"кислые ленточки маракуя манго")</f>
        <v>кислые ленточки маракуя манго</v>
      </c>
      <c r="G1838" s="18" t="str">
        <f>IFERROR(__xludf.DUMMYFUNCTION("""COMPUTED_VALUE"""),"кислые мармеладные ягоды")</f>
        <v>кислые мармеладные ягоды</v>
      </c>
      <c r="H1838" s="18" t="str">
        <f>IFERROR(__xludf.DUMMYFUNCTION("""COMPUTED_VALUE"""),"кислый виноград лайм")</f>
        <v>кислый виноград лайм</v>
      </c>
      <c r="I1838" s="18" t="str">
        <f>IFERROR(__xludf.DUMMYFUNCTION("""COMPUTED_VALUE"""),"кислый грейпфрут с вишней")</f>
        <v>кислый грейпфрут с вишней</v>
      </c>
      <c r="J1838" s="18" t="str">
        <f>IFERROR(__xludf.DUMMYFUNCTION("""COMPUTED_VALUE"""),"кислый леденец виноград киви яблоко")</f>
        <v>кислый леденец виноград киви яблоко</v>
      </c>
      <c r="K1838" s="18" t="str">
        <f>IFERROR(__xludf.DUMMYFUNCTION("""COMPUTED_VALUE"""),"кислый лимонад арбуз лайм малина")</f>
        <v>кислый лимонад арбуз лайм малина</v>
      </c>
      <c r="L1838" s="18" t="str">
        <f>IFERROR(__xludf.DUMMYFUNCTION("""COMPUTED_VALUE"""),"кислый персик клубника")</f>
        <v>кислый персик клубника</v>
      </c>
      <c r="M1838" s="18" t="str">
        <f>IFERROR(__xludf.DUMMYFUNCTION("""COMPUTED_VALUE"""),"кислый яблочно лимонные колечки")</f>
        <v>кислый яблочно лимонные колечки</v>
      </c>
      <c r="N1838" s="18" t="str">
        <f>IFERROR(__xludf.DUMMYFUNCTION("""COMPUTED_VALUE"""),"фанта апельсин с кислой малиной")</f>
        <v>фанта апельсин с кислой малиной</v>
      </c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  <c r="AC1838" s="18"/>
      <c r="AD1838" s="18"/>
      <c r="AE1838" s="18"/>
      <c r="AF1838" s="18"/>
      <c r="AG1838" s="18"/>
      <c r="AH1838" s="18"/>
      <c r="AI1838" s="18"/>
      <c r="AJ1838" s="18"/>
      <c r="AK1838" s="18"/>
      <c r="AL1838" s="18"/>
      <c r="AM1838" s="18"/>
      <c r="AN1838" s="18"/>
      <c r="AO1838" s="18"/>
      <c r="AP1838" s="18"/>
      <c r="AQ1838" s="18"/>
      <c r="AR1838" s="18"/>
      <c r="AS1838" s="18"/>
      <c r="AT1838" s="18"/>
      <c r="AU1838" s="18"/>
      <c r="AV1838" s="18"/>
      <c r="AW1838" s="18"/>
      <c r="AX1838" s="18"/>
    </row>
    <row r="1839">
      <c r="A1839" s="18" t="str">
        <f>IFERROR(__xludf.DUMMYFUNCTION("""COMPUTED_VALUE"""),"кислая земляника")</f>
        <v>кислая земляника</v>
      </c>
      <c r="B1839" s="18" t="str">
        <f>IFERROR(__xludf.DUMMYFUNCTION("""COMPUTED_VALUE"""),"кислая фанта с черникой")</f>
        <v>кислая фанта с черникой</v>
      </c>
      <c r="C1839" s="18" t="str">
        <f>IFERROR(__xludf.DUMMYFUNCTION("""COMPUTED_VALUE"""),"кислое харибо с колой и черешней")</f>
        <v>кислое харибо с колой и черешней</v>
      </c>
      <c r="D1839" s="18" t="str">
        <f>IFERROR(__xludf.DUMMYFUNCTION("""COMPUTED_VALUE"""),"кислое яблочно клубничная шипучка")</f>
        <v>кислое яблочно клубничная шипучка</v>
      </c>
      <c r="E1839" s="18" t="str">
        <f>IFERROR(__xludf.DUMMYFUNCTION("""COMPUTED_VALUE"""),"кислые желатинки маракуйя ананас")</f>
        <v>кислые желатинки маракуйя ананас</v>
      </c>
      <c r="F1839" s="18" t="str">
        <f>IFERROR(__xludf.DUMMYFUNCTION("""COMPUTED_VALUE"""),"кислые ленточки маракуя манго")</f>
        <v>кислые ленточки маракуя манго</v>
      </c>
      <c r="G1839" s="18" t="str">
        <f>IFERROR(__xludf.DUMMYFUNCTION("""COMPUTED_VALUE"""),"кислые мармеладные ягоды")</f>
        <v>кислые мармеладные ягоды</v>
      </c>
      <c r="H1839" s="18" t="str">
        <f>IFERROR(__xludf.DUMMYFUNCTION("""COMPUTED_VALUE"""),"кислый виноград лайм")</f>
        <v>кислый виноград лайм</v>
      </c>
      <c r="I1839" s="18" t="str">
        <f>IFERROR(__xludf.DUMMYFUNCTION("""COMPUTED_VALUE"""),"кислый грейпфрут с вишней")</f>
        <v>кислый грейпфрут с вишней</v>
      </c>
      <c r="J1839" s="18" t="str">
        <f>IFERROR(__xludf.DUMMYFUNCTION("""COMPUTED_VALUE"""),"кислый леденец виноград киви яблоко")</f>
        <v>кислый леденец виноград киви яблоко</v>
      </c>
      <c r="K1839" s="18" t="str">
        <f>IFERROR(__xludf.DUMMYFUNCTION("""COMPUTED_VALUE"""),"кислый лимонад арбуз лайм малина")</f>
        <v>кислый лимонад арбуз лайм малина</v>
      </c>
      <c r="L1839" s="18" t="str">
        <f>IFERROR(__xludf.DUMMYFUNCTION("""COMPUTED_VALUE"""),"кислый персик клубника")</f>
        <v>кислый персик клубника</v>
      </c>
      <c r="M1839" s="18" t="str">
        <f>IFERROR(__xludf.DUMMYFUNCTION("""COMPUTED_VALUE"""),"кислый яблочно лимонные колечки")</f>
        <v>кислый яблочно лимонные колечки</v>
      </c>
      <c r="N1839" s="18" t="str">
        <f>IFERROR(__xludf.DUMMYFUNCTION("""COMPUTED_VALUE"""),"фанта апельсин с кислой малиной")</f>
        <v>фанта апельсин с кислой малиной</v>
      </c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8"/>
      <c r="AD1839" s="18"/>
      <c r="AE1839" s="18"/>
      <c r="AF1839" s="18"/>
      <c r="AG1839" s="18"/>
      <c r="AH1839" s="18"/>
      <c r="AI1839" s="18"/>
      <c r="AJ1839" s="18"/>
      <c r="AK1839" s="18"/>
      <c r="AL1839" s="18"/>
      <c r="AM1839" s="18"/>
      <c r="AN1839" s="18"/>
      <c r="AO1839" s="18"/>
      <c r="AP1839" s="18"/>
      <c r="AQ1839" s="18"/>
      <c r="AR1839" s="18"/>
      <c r="AS1839" s="18"/>
      <c r="AT1839" s="18"/>
      <c r="AU1839" s="18"/>
      <c r="AV1839" s="18"/>
      <c r="AW1839" s="18"/>
      <c r="AX1839" s="18"/>
    </row>
    <row r="1840">
      <c r="A1840" s="18" t="str">
        <f>IFERROR(__xludf.DUMMYFUNCTION("""COMPUTED_VALUE"""),"Смородина холс")</f>
        <v>Смородина холс</v>
      </c>
      <c r="B1840" s="18" t="str">
        <f>IFERROR(__xludf.DUMMYFUNCTION("""COMPUTED_VALUE"""),"Тропические фрукты")</f>
        <v>Тропические фрукты</v>
      </c>
      <c r="C1840" s="18" t="str">
        <f>IFERROR(__xludf.DUMMYFUNCTION("""COMPUTED_VALUE"""),"Черничная конфета")</f>
        <v>Черничная конфета</v>
      </c>
      <c r="D1840" s="18" t="str">
        <f>IFERROR(__xludf.DUMMYFUNCTION("""COMPUTED_VALUE"""),"Яблоко вишня")</f>
        <v>Яблоко вишня</v>
      </c>
      <c r="E1840" s="18" t="str">
        <f>IFERROR(__xludf.DUMMYFUNCTION("""COMPUTED_VALUE"""),"Виноград мята")</f>
        <v>Виноград мята</v>
      </c>
      <c r="F1840" s="18" t="str">
        <f>IFERROR(__xludf.DUMMYFUNCTION("""COMPUTED_VALUE"""),"Виноград холс")</f>
        <v>Виноград холс</v>
      </c>
      <c r="G1840" s="18" t="str">
        <f>IFERROR(__xludf.DUMMYFUNCTION("""COMPUTED_VALUE"""),"Грейпфрутовый лимонад")</f>
        <v>Грейпфрутовый лимонад</v>
      </c>
      <c r="H1840" s="18" t="str">
        <f>IFERROR(__xludf.DUMMYFUNCTION("""COMPUTED_VALUE"""),"Дыня банан")</f>
        <v>Дыня банан</v>
      </c>
      <c r="I1840" s="18" t="str">
        <f>IFERROR(__xludf.DUMMYFUNCTION("""COMPUTED_VALUE"""),"Ежевичный лимонад")</f>
        <v>Ежевичный лимонад</v>
      </c>
      <c r="J1840" s="18" t="str">
        <f>IFERROR(__xludf.DUMMYFUNCTION("""COMPUTED_VALUE"""),"Земляничная конфета ")</f>
        <v>Земляничная конфета </v>
      </c>
      <c r="K1840" s="18" t="str">
        <f>IFERROR(__xludf.DUMMYFUNCTION("""COMPUTED_VALUE"""),"Ананас манго ")</f>
        <v>Ананас манго </v>
      </c>
      <c r="L1840" s="18" t="str">
        <f>IFERROR(__xludf.DUMMYFUNCTION("""COMPUTED_VALUE"""),"Жвачка черника мята ")</f>
        <v>Жвачка черника мята </v>
      </c>
      <c r="M1840" s="18" t="str">
        <f>IFERROR(__xludf.DUMMYFUNCTION("""COMPUTED_VALUE"""),"Зеленый манго")</f>
        <v>Зеленый манго</v>
      </c>
      <c r="N1840" s="18" t="str">
        <f>IFERROR(__xludf.DUMMYFUNCTION("""COMPUTED_VALUE"""),"Клюква брусника")</f>
        <v>Клюква брусника</v>
      </c>
      <c r="O1840" s="18" t="str">
        <f>IFERROR(__xludf.DUMMYFUNCTION("""COMPUTED_VALUE"""),"Апельсин ")</f>
        <v>Апельсин </v>
      </c>
      <c r="P1840" s="18" t="str">
        <f>IFERROR(__xludf.DUMMYFUNCTION("""COMPUTED_VALUE"""),"Кокос малина")</f>
        <v>Кокос малина</v>
      </c>
      <c r="Q1840" s="18" t="str">
        <f>IFERROR(__xludf.DUMMYFUNCTION("""COMPUTED_VALUE"""),"Лимонные черви")</f>
        <v>Лимонные черви</v>
      </c>
      <c r="R1840" s="18" t="str">
        <f>IFERROR(__xludf.DUMMYFUNCTION("""COMPUTED_VALUE"""),"Малиновый лимонад")</f>
        <v>Малиновый лимонад</v>
      </c>
      <c r="S1840" s="18" t="str">
        <f>IFERROR(__xludf.DUMMYFUNCTION("""COMPUTED_VALUE"""),"Смородина малина")</f>
        <v>Смородина малина</v>
      </c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F1840" s="18"/>
      <c r="AG1840" s="18"/>
      <c r="AH1840" s="18"/>
      <c r="AI1840" s="18"/>
      <c r="AJ1840" s="18"/>
      <c r="AK1840" s="18"/>
      <c r="AL1840" s="18"/>
      <c r="AM1840" s="18"/>
      <c r="AN1840" s="18"/>
      <c r="AO1840" s="18"/>
      <c r="AP1840" s="18"/>
      <c r="AQ1840" s="18"/>
      <c r="AR1840" s="18"/>
      <c r="AS1840" s="18"/>
      <c r="AT1840" s="18"/>
      <c r="AU1840" s="18"/>
      <c r="AV1840" s="18"/>
      <c r="AW1840" s="18"/>
      <c r="AX1840" s="18"/>
    </row>
    <row r="1841">
      <c r="A1841" s="18" t="str">
        <f>IFERROR(__xludf.DUMMYFUNCTION("""COMPUTED_VALUE"""),"Малина вишня лёд")</f>
        <v>Малина вишня лёд</v>
      </c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18"/>
      <c r="AF1841" s="18"/>
      <c r="AG1841" s="18"/>
      <c r="AH1841" s="18"/>
      <c r="AI1841" s="18"/>
      <c r="AJ1841" s="18"/>
      <c r="AK1841" s="18"/>
      <c r="AL1841" s="18"/>
      <c r="AM1841" s="18"/>
      <c r="AN1841" s="18"/>
      <c r="AO1841" s="18"/>
      <c r="AP1841" s="18"/>
      <c r="AQ1841" s="18"/>
      <c r="AR1841" s="18"/>
      <c r="AS1841" s="18"/>
      <c r="AT1841" s="18"/>
      <c r="AU1841" s="18"/>
      <c r="AV1841" s="18"/>
      <c r="AW1841" s="18"/>
      <c r="AX1841" s="18"/>
    </row>
    <row r="1842">
      <c r="A1842" s="18" t="str">
        <f>IFERROR(__xludf.DUMMYFUNCTION("""COMPUTED_VALUE"""),"Арбуз Малина ")</f>
        <v>Арбуз Малина </v>
      </c>
      <c r="B1842" s="18" t="str">
        <f>IFERROR(__xludf.DUMMYFUNCTION("""COMPUTED_VALUE"""),"Банан Кокос ")</f>
        <v>Банан Кокос </v>
      </c>
      <c r="C1842" s="18" t="str">
        <f>IFERROR(__xludf.DUMMYFUNCTION("""COMPUTED_VALUE"""),"Барбарисовый Энергетик ")</f>
        <v>Барбарисовый Энергетик </v>
      </c>
      <c r="D1842" s="18" t="str">
        <f>IFERROR(__xludf.DUMMYFUNCTION("""COMPUTED_VALUE"""),"Виноградный Энергетик")</f>
        <v>Виноградный Энергетик</v>
      </c>
      <c r="E1842" s="18" t="str">
        <f>IFERROR(__xludf.DUMMYFUNCTION("""COMPUTED_VALUE"""),"Гранат Клубника ")</f>
        <v>Гранат Клубника </v>
      </c>
      <c r="F1842" s="18" t="str">
        <f>IFERROR(__xludf.DUMMYFUNCTION("""COMPUTED_VALUE"""),"Гранат Смородина ")</f>
        <v>Гранат Смородина </v>
      </c>
      <c r="G1842" s="18" t="str">
        <f>IFERROR(__xludf.DUMMYFUNCTION("""COMPUTED_VALUE"""),"Грейпфрутовый Швепс ")</f>
        <v>Грейпфрутовый Швепс </v>
      </c>
      <c r="H1842" s="18" t="str">
        <f>IFERROR(__xludf.DUMMYFUNCTION("""COMPUTED_VALUE"""),"Земляника Драгонфрут ")</f>
        <v>Земляника Драгонфрут </v>
      </c>
      <c r="I1842" s="18" t="str">
        <f>IFERROR(__xludf.DUMMYFUNCTION("""COMPUTED_VALUE"""),"Киви Личи ")</f>
        <v>Киви Личи </v>
      </c>
      <c r="J1842" s="18" t="str">
        <f>IFERROR(__xludf.DUMMYFUNCTION("""COMPUTED_VALUE"""),"Киви Маракуйя Гуава ")</f>
        <v>Киви Маракуйя Гуава </v>
      </c>
      <c r="K1842" s="18" t="str">
        <f>IFERROR(__xludf.DUMMYFUNCTION("""COMPUTED_VALUE"""),"Клубника Банан ")</f>
        <v>Клубника Банан </v>
      </c>
      <c r="L1842" s="18" t="str">
        <f>IFERROR(__xludf.DUMMYFUNCTION("""COMPUTED_VALUE"""),"Клубника Вишня ")</f>
        <v>Клубника Вишня </v>
      </c>
      <c r="M1842" s="18" t="str">
        <f>IFERROR(__xludf.DUMMYFUNCTION("""COMPUTED_VALUE"""),"Клубника Земляника ")</f>
        <v>Клубника Земляника </v>
      </c>
      <c r="N1842" s="18" t="str">
        <f>IFERROR(__xludf.DUMMYFUNCTION("""COMPUTED_VALUE"""),"Клубничный Мохито ")</f>
        <v>Клубничный Мохито </v>
      </c>
      <c r="O1842" s="18" t="str">
        <f>IFERROR(__xludf.DUMMYFUNCTION("""COMPUTED_VALUE"""),"Манго Грейпфрут ")</f>
        <v>Манго Грейпфрут </v>
      </c>
      <c r="P1842" s="18" t="str">
        <f>IFERROR(__xludf.DUMMYFUNCTION("""COMPUTED_VALUE"""),"Манго Персик Личи ")</f>
        <v>Манго Персик Личи </v>
      </c>
      <c r="Q1842" s="18" t="str">
        <f>IFERROR(__xludf.DUMMYFUNCTION("""COMPUTED_VALUE"""),"Персик Бабл Гам ")</f>
        <v>Персик Бабл Гам </v>
      </c>
      <c r="R1842" s="18" t="str">
        <f>IFERROR(__xludf.DUMMYFUNCTION("""COMPUTED_VALUE"""),"Садовые Ягоды ")</f>
        <v>Садовые Ягоды </v>
      </c>
      <c r="S1842" s="18" t="str">
        <f>IFERROR(__xludf.DUMMYFUNCTION("""COMPUTED_VALUE"""),"Скитлс Лимон Лайм 2")</f>
        <v>Скитлс Лимон Лайм 2</v>
      </c>
      <c r="T1842" s="18" t="str">
        <f>IFERROR(__xludf.DUMMYFUNCTION("""COMPUTED_VALUE"""),"Смородина Мармелад 1")</f>
        <v>Смородина Мармелад 1</v>
      </c>
      <c r="U1842" s="18" t="str">
        <f>IFERROR(__xludf.DUMMYFUNCTION("""COMPUTED_VALUE"""),"Темная Вишня 1")</f>
        <v>Темная Вишня 1</v>
      </c>
      <c r="V1842" s="18" t="str">
        <f>IFERROR(__xludf.DUMMYFUNCTION("""COMPUTED_VALUE"""),"Фруктовые Пластинки 1")</f>
        <v>Фруктовые Пластинки 1</v>
      </c>
      <c r="W1842" s="18" t="str">
        <f>IFERROR(__xludf.DUMMYFUNCTION("""COMPUTED_VALUE"""),"Черника Ежевика 1")</f>
        <v>Черника Ежевика 1</v>
      </c>
      <c r="X1842" s="18" t="str">
        <f>IFERROR(__xludf.DUMMYFUNCTION("""COMPUTED_VALUE"""),"Черника Малина 1")</f>
        <v>Черника Малина 1</v>
      </c>
      <c r="Y1842" s="18" t="str">
        <f>IFERROR(__xludf.DUMMYFUNCTION("""COMPUTED_VALUE"""),"Черника Мята 2")</f>
        <v>Черника Мята 2</v>
      </c>
      <c r="Z1842" s="18" t="str">
        <f>IFERROR(__xludf.DUMMYFUNCTION("""COMPUTED_VALUE"""),"Яблоко Виноград 2")</f>
        <v>Яблоко Виноград 2</v>
      </c>
      <c r="AA1842" s="18" t="str">
        <f>IFERROR(__xludf.DUMMYFUNCTION("""COMPUTED_VALUE"""),"Яблоко Малина 4")</f>
        <v>Яблоко Малина 4</v>
      </c>
      <c r="AB1842" s="18"/>
      <c r="AC1842" s="18"/>
      <c r="AD1842" s="18"/>
      <c r="AE1842" s="18"/>
      <c r="AF1842" s="18"/>
      <c r="AG1842" s="18"/>
      <c r="AH1842" s="18"/>
      <c r="AI1842" s="18"/>
      <c r="AJ1842" s="18"/>
      <c r="AK1842" s="18"/>
      <c r="AL1842" s="18"/>
      <c r="AM1842" s="18"/>
      <c r="AN1842" s="18"/>
      <c r="AO1842" s="18"/>
      <c r="AP1842" s="18"/>
      <c r="AQ1842" s="18"/>
      <c r="AR1842" s="18"/>
      <c r="AS1842" s="18"/>
      <c r="AT1842" s="18"/>
      <c r="AU1842" s="18"/>
      <c r="AV1842" s="18"/>
      <c r="AW1842" s="18"/>
      <c r="AX1842" s="18"/>
    </row>
    <row r="1843">
      <c r="A1843" s="18" t="str">
        <f>IFERROR(__xludf.DUMMYFUNCTION("""COMPUTED_VALUE"""),"Арбуз Малина ")</f>
        <v>Арбуз Малина </v>
      </c>
      <c r="B1843" s="18" t="str">
        <f>IFERROR(__xludf.DUMMYFUNCTION("""COMPUTED_VALUE"""),"Банан Кокос ")</f>
        <v>Банан Кокос </v>
      </c>
      <c r="C1843" s="18" t="str">
        <f>IFERROR(__xludf.DUMMYFUNCTION("""COMPUTED_VALUE"""),"Барбарисовый Энергетик ")</f>
        <v>Барбарисовый Энергетик </v>
      </c>
      <c r="D1843" s="18" t="str">
        <f>IFERROR(__xludf.DUMMYFUNCTION("""COMPUTED_VALUE"""),"Виноградный Энергетик")</f>
        <v>Виноградный Энергетик</v>
      </c>
      <c r="E1843" s="18" t="str">
        <f>IFERROR(__xludf.DUMMYFUNCTION("""COMPUTED_VALUE"""),"Гранат Клубника ")</f>
        <v>Гранат Клубника </v>
      </c>
      <c r="F1843" s="18" t="str">
        <f>IFERROR(__xludf.DUMMYFUNCTION("""COMPUTED_VALUE"""),"Гранат Смородина ")</f>
        <v>Гранат Смородина </v>
      </c>
      <c r="G1843" s="18" t="str">
        <f>IFERROR(__xludf.DUMMYFUNCTION("""COMPUTED_VALUE"""),"Грейпфрутовый Швепс ")</f>
        <v>Грейпфрутовый Швепс </v>
      </c>
      <c r="H1843" s="18" t="str">
        <f>IFERROR(__xludf.DUMMYFUNCTION("""COMPUTED_VALUE"""),"Земляника Драгонфрут ")</f>
        <v>Земляника Драгонфрут </v>
      </c>
      <c r="I1843" s="18" t="str">
        <f>IFERROR(__xludf.DUMMYFUNCTION("""COMPUTED_VALUE"""),"Киви Личи ")</f>
        <v>Киви Личи </v>
      </c>
      <c r="J1843" s="18" t="str">
        <f>IFERROR(__xludf.DUMMYFUNCTION("""COMPUTED_VALUE"""),"Киви Маракуйя Гуава ")</f>
        <v>Киви Маракуйя Гуава </v>
      </c>
      <c r="K1843" s="18" t="str">
        <f>IFERROR(__xludf.DUMMYFUNCTION("""COMPUTED_VALUE"""),"Клубника Банан ")</f>
        <v>Клубника Банан </v>
      </c>
      <c r="L1843" s="18" t="str">
        <f>IFERROR(__xludf.DUMMYFUNCTION("""COMPUTED_VALUE"""),"Клубника Вишня ")</f>
        <v>Клубника Вишня </v>
      </c>
      <c r="M1843" s="18" t="str">
        <f>IFERROR(__xludf.DUMMYFUNCTION("""COMPUTED_VALUE"""),"Клубника Земляника ")</f>
        <v>Клубника Земляника </v>
      </c>
      <c r="N1843" s="18" t="str">
        <f>IFERROR(__xludf.DUMMYFUNCTION("""COMPUTED_VALUE"""),"Клубничный Мохито ")</f>
        <v>Клубничный Мохито </v>
      </c>
      <c r="O1843" s="18" t="str">
        <f>IFERROR(__xludf.DUMMYFUNCTION("""COMPUTED_VALUE"""),"Манго Грейпфрут ")</f>
        <v>Манго Грейпфрут </v>
      </c>
      <c r="P1843" s="18" t="str">
        <f>IFERROR(__xludf.DUMMYFUNCTION("""COMPUTED_VALUE"""),"Манго Персик Личи ")</f>
        <v>Манго Персик Личи </v>
      </c>
      <c r="Q1843" s="18" t="str">
        <f>IFERROR(__xludf.DUMMYFUNCTION("""COMPUTED_VALUE"""),"Персик Бабл Гам ")</f>
        <v>Персик Бабл Гам </v>
      </c>
      <c r="R1843" s="18" t="str">
        <f>IFERROR(__xludf.DUMMYFUNCTION("""COMPUTED_VALUE"""),"Садовые Ягоды ")</f>
        <v>Садовые Ягоды </v>
      </c>
      <c r="S1843" s="18" t="str">
        <f>IFERROR(__xludf.DUMMYFUNCTION("""COMPUTED_VALUE"""),"Скитлс Лимон Лайм 2")</f>
        <v>Скитлс Лимон Лайм 2</v>
      </c>
      <c r="T1843" s="18" t="str">
        <f>IFERROR(__xludf.DUMMYFUNCTION("""COMPUTED_VALUE"""),"Смородина Мармелад 1")</f>
        <v>Смородина Мармелад 1</v>
      </c>
      <c r="U1843" s="18" t="str">
        <f>IFERROR(__xludf.DUMMYFUNCTION("""COMPUTED_VALUE"""),"Темная Вишня 1")</f>
        <v>Темная Вишня 1</v>
      </c>
      <c r="V1843" s="18" t="str">
        <f>IFERROR(__xludf.DUMMYFUNCTION("""COMPUTED_VALUE"""),"Фруктовые Пластинки 1")</f>
        <v>Фруктовые Пластинки 1</v>
      </c>
      <c r="W1843" s="18" t="str">
        <f>IFERROR(__xludf.DUMMYFUNCTION("""COMPUTED_VALUE"""),"Черника Ежевика 1")</f>
        <v>Черника Ежевика 1</v>
      </c>
      <c r="X1843" s="18" t="str">
        <f>IFERROR(__xludf.DUMMYFUNCTION("""COMPUTED_VALUE"""),"Черника Малина 1")</f>
        <v>Черника Малина 1</v>
      </c>
      <c r="Y1843" s="18" t="str">
        <f>IFERROR(__xludf.DUMMYFUNCTION("""COMPUTED_VALUE"""),"Черника Мята 2")</f>
        <v>Черника Мята 2</v>
      </c>
      <c r="Z1843" s="18" t="str">
        <f>IFERROR(__xludf.DUMMYFUNCTION("""COMPUTED_VALUE"""),"Яблоко Виноград 2")</f>
        <v>Яблоко Виноград 2</v>
      </c>
      <c r="AA1843" s="18" t="str">
        <f>IFERROR(__xludf.DUMMYFUNCTION("""COMPUTED_VALUE"""),"Яблоко Малина 4")</f>
        <v>Яблоко Малина 4</v>
      </c>
      <c r="AB1843" s="18"/>
      <c r="AC1843" s="18"/>
      <c r="AD1843" s="18"/>
      <c r="AE1843" s="18"/>
      <c r="AF1843" s="18"/>
      <c r="AG1843" s="18"/>
      <c r="AH1843" s="18"/>
      <c r="AI1843" s="18"/>
      <c r="AJ1843" s="18"/>
      <c r="AK1843" s="18"/>
      <c r="AL1843" s="18"/>
      <c r="AM1843" s="18"/>
      <c r="AN1843" s="18"/>
      <c r="AO1843" s="18"/>
      <c r="AP1843" s="18"/>
      <c r="AQ1843" s="18"/>
      <c r="AR1843" s="18"/>
      <c r="AS1843" s="18"/>
      <c r="AT1843" s="18"/>
      <c r="AU1843" s="18"/>
      <c r="AV1843" s="18"/>
      <c r="AW1843" s="18"/>
      <c r="AX1843" s="18"/>
    </row>
    <row r="1844">
      <c r="A1844" s="18" t="str">
        <f>IFERROR(__xludf.DUMMYFUNCTION("""COMPUTED_VALUE"""),"Смородина холс")</f>
        <v>Смородина холс</v>
      </c>
      <c r="B1844" s="18" t="str">
        <f>IFERROR(__xludf.DUMMYFUNCTION("""COMPUTED_VALUE"""),"Тропические фрукты")</f>
        <v>Тропические фрукты</v>
      </c>
      <c r="C1844" s="18" t="str">
        <f>IFERROR(__xludf.DUMMYFUNCTION("""COMPUTED_VALUE"""),"Черничная конфета")</f>
        <v>Черничная конфета</v>
      </c>
      <c r="D1844" s="18" t="str">
        <f>IFERROR(__xludf.DUMMYFUNCTION("""COMPUTED_VALUE"""),"Яблоко вишня")</f>
        <v>Яблоко вишня</v>
      </c>
      <c r="E1844" s="18" t="str">
        <f>IFERROR(__xludf.DUMMYFUNCTION("""COMPUTED_VALUE"""),"Виноград мята")</f>
        <v>Виноград мята</v>
      </c>
      <c r="F1844" s="18" t="str">
        <f>IFERROR(__xludf.DUMMYFUNCTION("""COMPUTED_VALUE"""),"Виноград холс")</f>
        <v>Виноград холс</v>
      </c>
      <c r="G1844" s="18" t="str">
        <f>IFERROR(__xludf.DUMMYFUNCTION("""COMPUTED_VALUE"""),"Грейпфрутовый лимонад")</f>
        <v>Грейпфрутовый лимонад</v>
      </c>
      <c r="H1844" s="18" t="str">
        <f>IFERROR(__xludf.DUMMYFUNCTION("""COMPUTED_VALUE"""),"Дыня банан")</f>
        <v>Дыня банан</v>
      </c>
      <c r="I1844" s="18" t="str">
        <f>IFERROR(__xludf.DUMMYFUNCTION("""COMPUTED_VALUE"""),"Ежевичный лимонад")</f>
        <v>Ежевичный лимонад</v>
      </c>
      <c r="J1844" s="18" t="str">
        <f>IFERROR(__xludf.DUMMYFUNCTION("""COMPUTED_VALUE"""),"Земляничная конфета ")</f>
        <v>Земляничная конфета </v>
      </c>
      <c r="K1844" s="18" t="str">
        <f>IFERROR(__xludf.DUMMYFUNCTION("""COMPUTED_VALUE"""),"Ананас манго ")</f>
        <v>Ананас манго </v>
      </c>
      <c r="L1844" s="18" t="str">
        <f>IFERROR(__xludf.DUMMYFUNCTION("""COMPUTED_VALUE"""),"Жвачка черника мята ")</f>
        <v>Жвачка черника мята </v>
      </c>
      <c r="M1844" s="18" t="str">
        <f>IFERROR(__xludf.DUMMYFUNCTION("""COMPUTED_VALUE"""),"Зеленый манго")</f>
        <v>Зеленый манго</v>
      </c>
      <c r="N1844" s="18" t="str">
        <f>IFERROR(__xludf.DUMMYFUNCTION("""COMPUTED_VALUE"""),"Клюква брусника")</f>
        <v>Клюква брусника</v>
      </c>
      <c r="O1844" s="18" t="str">
        <f>IFERROR(__xludf.DUMMYFUNCTION("""COMPUTED_VALUE"""),"Апельсин ")</f>
        <v>Апельсин </v>
      </c>
      <c r="P1844" s="18" t="str">
        <f>IFERROR(__xludf.DUMMYFUNCTION("""COMPUTED_VALUE"""),"Кокос малина")</f>
        <v>Кокос малина</v>
      </c>
      <c r="Q1844" s="18" t="str">
        <f>IFERROR(__xludf.DUMMYFUNCTION("""COMPUTED_VALUE"""),"Лимонные черви")</f>
        <v>Лимонные черви</v>
      </c>
      <c r="R1844" s="18" t="str">
        <f>IFERROR(__xludf.DUMMYFUNCTION("""COMPUTED_VALUE"""),"Малиновый лимонад")</f>
        <v>Малиновый лимонад</v>
      </c>
      <c r="S1844" s="18" t="str">
        <f>IFERROR(__xludf.DUMMYFUNCTION("""COMPUTED_VALUE"""),"Смородина малина")</f>
        <v>Смородина малина</v>
      </c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18"/>
      <c r="AF1844" s="18"/>
      <c r="AG1844" s="18"/>
      <c r="AH1844" s="18"/>
      <c r="AI1844" s="18"/>
      <c r="AJ1844" s="18"/>
      <c r="AK1844" s="18"/>
      <c r="AL1844" s="18"/>
      <c r="AM1844" s="18"/>
      <c r="AN1844" s="18"/>
      <c r="AO1844" s="18"/>
      <c r="AP1844" s="18"/>
      <c r="AQ1844" s="18"/>
      <c r="AR1844" s="18"/>
      <c r="AS1844" s="18"/>
      <c r="AT1844" s="18"/>
      <c r="AU1844" s="18"/>
      <c r="AV1844" s="18"/>
      <c r="AW1844" s="18"/>
      <c r="AX1844" s="18"/>
    </row>
    <row r="1845">
      <c r="A1845" s="18" t="str">
        <f>IFERROR(__xludf.DUMMYFUNCTION("""COMPUTED_VALUE"""),"Малина вишня лёд")</f>
        <v>Малина вишня лёд</v>
      </c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8"/>
      <c r="AI1845" s="18"/>
      <c r="AJ1845" s="18"/>
      <c r="AK1845" s="18"/>
      <c r="AL1845" s="18"/>
      <c r="AM1845" s="18"/>
      <c r="AN1845" s="18"/>
      <c r="AO1845" s="18"/>
      <c r="AP1845" s="18"/>
      <c r="AQ1845" s="18"/>
      <c r="AR1845" s="18"/>
      <c r="AS1845" s="18"/>
      <c r="AT1845" s="18"/>
      <c r="AU1845" s="18"/>
      <c r="AV1845" s="18"/>
      <c r="AW1845" s="18"/>
      <c r="AX1845" s="18"/>
    </row>
    <row r="1846">
      <c r="A1846" s="18" t="str">
        <f>IFERROR(__xludf.DUMMYFUNCTION("""COMPUTED_VALUE"""),"Ягодный микс")</f>
        <v>Ягодный микс</v>
      </c>
      <c r="B1846" s="18" t="str">
        <f>IFERROR(__xludf.DUMMYFUNCTION("""COMPUTED_VALUE"""),"Энергетик малина")</f>
        <v>Энергетик малина</v>
      </c>
      <c r="C1846" s="18" t="str">
        <f>IFERROR(__xludf.DUMMYFUNCTION("""COMPUTED_VALUE"""),"Клубника арбуз")</f>
        <v>Клубника арбуз</v>
      </c>
      <c r="D1846" s="18" t="str">
        <f>IFERROR(__xludf.DUMMYFUNCTION("""COMPUTED_VALUE"""),"Ежевика малина")</f>
        <v>Ежевика малина</v>
      </c>
      <c r="E1846" s="18" t="str">
        <f>IFERROR(__xludf.DUMMYFUNCTION("""COMPUTED_VALUE"""),"Голубая малина виноград")</f>
        <v>Голубая малина виноград</v>
      </c>
      <c r="F1846" s="18" t="str">
        <f>IFERROR(__xludf.DUMMYFUNCTION("""COMPUTED_VALUE"""),"Вишня яблоко")</f>
        <v>Вишня яблоко</v>
      </c>
      <c r="G1846" s="18" t="str">
        <f>IFERROR(__xludf.DUMMYFUNCTION("""COMPUTED_VALUE"""),"Виноград лёд")</f>
        <v>Виноград лёд</v>
      </c>
      <c r="H1846" s="18" t="str">
        <f>IFERROR(__xludf.DUMMYFUNCTION("""COMPUTED_VALUE"""),"Бабл гам")</f>
        <v>Бабл гам</v>
      </c>
      <c r="I1846" s="18" t="str">
        <f>IFERROR(__xludf.DUMMYFUNCTION("""COMPUTED_VALUE"""),"Энергетик лайм")</f>
        <v>Энергетик лайм</v>
      </c>
      <c r="J1846" s="18" t="str">
        <f>IFERROR(__xludf.DUMMYFUNCTION("""COMPUTED_VALUE"""),"Черника смородина айс")</f>
        <v>Черника смородина айс</v>
      </c>
      <c r="K1846" s="18" t="str">
        <f>IFERROR(__xludf.DUMMYFUNCTION("""COMPUTED_VALUE"""),"Мохито клубничный лёд")</f>
        <v>Мохито клубничный лёд</v>
      </c>
      <c r="L1846" s="18" t="str">
        <f>IFERROR(__xludf.DUMMYFUNCTION("""COMPUTED_VALUE"""),"Черная вишня лёд")</f>
        <v>Черная вишня лёд</v>
      </c>
      <c r="M1846" s="18" t="str">
        <f>IFERROR(__xludf.DUMMYFUNCTION("""COMPUTED_VALUE"""),"Ананас кокос лёд")</f>
        <v>Ананас кокос лёд</v>
      </c>
      <c r="N1846" s="18" t="str">
        <f>IFERROR(__xludf.DUMMYFUNCTION("""COMPUTED_VALUE"""),"Киви лёд")</f>
        <v>Киви лёд</v>
      </c>
      <c r="O1846" s="18" t="str">
        <f>IFERROR(__xludf.DUMMYFUNCTION("""COMPUTED_VALUE"""),"Кислая клюква лёд")</f>
        <v>Кислая клюква лёд</v>
      </c>
      <c r="P1846" s="18" t="str">
        <f>IFERROR(__xludf.DUMMYFUNCTION("""COMPUTED_VALUE"""),"Кислый скитлс лёд")</f>
        <v>Кислый скитлс лёд</v>
      </c>
      <c r="Q1846" s="18" t="str">
        <f>IFERROR(__xludf.DUMMYFUNCTION("""COMPUTED_VALUE"""),"Клубника черника лёд")</f>
        <v>Клубника черника лёд</v>
      </c>
      <c r="R1846" s="18" t="str">
        <f>IFERROR(__xludf.DUMMYFUNCTION("""COMPUTED_VALUE"""),"Малина смородина лёд")</f>
        <v>Малина смородина лёд</v>
      </c>
      <c r="S1846" s="18" t="str">
        <f>IFERROR(__xludf.DUMMYFUNCTION("""COMPUTED_VALUE"""),"Манго лёд")</f>
        <v>Манго лёд</v>
      </c>
      <c r="T1846" s="18" t="str">
        <f>IFERROR(__xludf.DUMMYFUNCTION("""COMPUTED_VALUE"""),"Малина вишня лёд")</f>
        <v>Малина вишня лёд</v>
      </c>
      <c r="U1846" s="18"/>
      <c r="V1846" s="18"/>
      <c r="W1846" s="18"/>
      <c r="X1846" s="18"/>
      <c r="Y1846" s="18"/>
      <c r="Z1846" s="18"/>
      <c r="AA1846" s="18"/>
      <c r="AB1846" s="18"/>
      <c r="AC1846" s="18"/>
      <c r="AD1846" s="18"/>
      <c r="AE1846" s="18"/>
      <c r="AF1846" s="18"/>
      <c r="AG1846" s="18"/>
      <c r="AH1846" s="18"/>
      <c r="AI1846" s="18"/>
      <c r="AJ1846" s="18"/>
      <c r="AK1846" s="18"/>
      <c r="AL1846" s="18"/>
      <c r="AM1846" s="18"/>
      <c r="AN1846" s="18"/>
      <c r="AO1846" s="18"/>
      <c r="AP1846" s="18"/>
      <c r="AQ1846" s="18"/>
      <c r="AR1846" s="18"/>
      <c r="AS1846" s="18"/>
      <c r="AT1846" s="18"/>
      <c r="AU1846" s="18"/>
      <c r="AV1846" s="18"/>
      <c r="AW1846" s="18"/>
      <c r="AX1846" s="18"/>
    </row>
    <row r="1847">
      <c r="A1847" s="18" t="str">
        <f>IFERROR(__xludf.DUMMYFUNCTION("""COMPUTED_VALUE"""),"Экзотический микс")</f>
        <v>Экзотический микс</v>
      </c>
      <c r="B1847" s="18" t="str">
        <f>IFERROR(__xludf.DUMMYFUNCTION("""COMPUTED_VALUE"""),"Энергетик")</f>
        <v>Энергетик</v>
      </c>
      <c r="C1847" s="18" t="str">
        <f>IFERROR(__xludf.DUMMYFUNCTION("""COMPUTED_VALUE"""),"Виноградный чупа-чупс")</f>
        <v>Виноградный чупа-чупс</v>
      </c>
      <c r="D1847" s="18" t="str">
        <f>IFERROR(__xludf.DUMMYFUNCTION("""COMPUTED_VALUE"""),"Кислая лесная клюква")</f>
        <v>Кислая лесная клюква</v>
      </c>
      <c r="E1847" s="18" t="str">
        <f>IFERROR(__xludf.DUMMYFUNCTION("""COMPUTED_VALUE"""),"Смородина персик")</f>
        <v>Смородина персик</v>
      </c>
      <c r="F1847" s="18" t="str">
        <f>IFERROR(__xludf.DUMMYFUNCTION("""COMPUTED_VALUE"""),"Спелый киви кисло сладкий")</f>
        <v>Спелый киви кисло сладкий</v>
      </c>
      <c r="G1847" s="18" t="str">
        <f>IFERROR(__xludf.DUMMYFUNCTION("""COMPUTED_VALUE"""),"Кислые черви в вишневом сиропе")</f>
        <v>Кислые черви в вишневом сиропе</v>
      </c>
      <c r="H1847" s="18" t="str">
        <f>IFERROR(__xludf.DUMMYFUNCTION("""COMPUTED_VALUE"""),"Грушевый лимонад")</f>
        <v>Грушевый лимонад</v>
      </c>
      <c r="I1847" s="18" t="str">
        <f>IFERROR(__xludf.DUMMYFUNCTION("""COMPUTED_VALUE"""),"Лимонад с сладкой малиной")</f>
        <v>Лимонад с сладкой малиной</v>
      </c>
      <c r="J1847" s="18" t="str">
        <f>IFERROR(__xludf.DUMMYFUNCTION("""COMPUTED_VALUE"""),"Ананасовая кислинка")</f>
        <v>Ананасовая кислинка</v>
      </c>
      <c r="K1847" s="18" t="str">
        <f>IFERROR(__xludf.DUMMYFUNCTION("""COMPUTED_VALUE"""),"Мармеладные мишки")</f>
        <v>Мармеладные мишки</v>
      </c>
      <c r="L1847" s="18" t="str">
        <f>IFERROR(__xludf.DUMMYFUNCTION("""COMPUTED_VALUE"""),"Мандариновый сок с цедрой")</f>
        <v>Мандариновый сок с цедрой</v>
      </c>
      <c r="M1847" s="18" t="str">
        <f>IFERROR(__xludf.DUMMYFUNCTION("""COMPUTED_VALUE"""),"Кисло-сладкое ягодное драже")</f>
        <v>Кисло-сладкое ягодное драже</v>
      </c>
      <c r="N1847" s="18" t="str">
        <f>IFERROR(__xludf.DUMMYFUNCTION("""COMPUTED_VALUE"""),"Классическая фанта")</f>
        <v>Классическая фанта</v>
      </c>
      <c r="O1847" s="18" t="str">
        <f>IFERROR(__xludf.DUMMYFUNCTION("""COMPUTED_VALUE"""),"Сладкие барбарисоввые конфеты")</f>
        <v>Сладкие барбарисоввые конфеты</v>
      </c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18"/>
      <c r="AF1847" s="18"/>
      <c r="AG1847" s="18"/>
      <c r="AH1847" s="18"/>
      <c r="AI1847" s="18"/>
      <c r="AJ1847" s="18"/>
      <c r="AK1847" s="18"/>
      <c r="AL1847" s="18"/>
      <c r="AM1847" s="18"/>
      <c r="AN1847" s="18"/>
      <c r="AO1847" s="18"/>
      <c r="AP1847" s="18"/>
      <c r="AQ1847" s="18"/>
      <c r="AR1847" s="18"/>
      <c r="AS1847" s="18"/>
      <c r="AT1847" s="18"/>
      <c r="AU1847" s="18"/>
      <c r="AV1847" s="18"/>
      <c r="AW1847" s="18"/>
      <c r="AX1847" s="18"/>
    </row>
    <row r="1848">
      <c r="A1848" s="18" t="str">
        <f>IFERROR(__xludf.DUMMYFUNCTION("""COMPUTED_VALUE"""),"Арбуз Малина ")</f>
        <v>Арбуз Малина </v>
      </c>
      <c r="B1848" s="18" t="str">
        <f>IFERROR(__xludf.DUMMYFUNCTION("""COMPUTED_VALUE"""),"Банан Кокос ")</f>
        <v>Банан Кокос </v>
      </c>
      <c r="C1848" s="18" t="str">
        <f>IFERROR(__xludf.DUMMYFUNCTION("""COMPUTED_VALUE"""),"Барбарисовый Энергетик ")</f>
        <v>Барбарисовый Энергетик </v>
      </c>
      <c r="D1848" s="18" t="str">
        <f>IFERROR(__xludf.DUMMYFUNCTION("""COMPUTED_VALUE"""),"Виноградный Энергетик")</f>
        <v>Виноградный Энергетик</v>
      </c>
      <c r="E1848" s="18" t="str">
        <f>IFERROR(__xludf.DUMMYFUNCTION("""COMPUTED_VALUE"""),"Гранат Клубника ")</f>
        <v>Гранат Клубника </v>
      </c>
      <c r="F1848" s="18" t="str">
        <f>IFERROR(__xludf.DUMMYFUNCTION("""COMPUTED_VALUE"""),"Гранат Смородина ")</f>
        <v>Гранат Смородина </v>
      </c>
      <c r="G1848" s="18" t="str">
        <f>IFERROR(__xludf.DUMMYFUNCTION("""COMPUTED_VALUE"""),"Грейпфрутовый Швепс ")</f>
        <v>Грейпфрутовый Швепс </v>
      </c>
      <c r="H1848" s="18" t="str">
        <f>IFERROR(__xludf.DUMMYFUNCTION("""COMPUTED_VALUE"""),"Земляника Драгонфрут ")</f>
        <v>Земляника Драгонфрут </v>
      </c>
      <c r="I1848" s="18" t="str">
        <f>IFERROR(__xludf.DUMMYFUNCTION("""COMPUTED_VALUE"""),"Киви Личи ")</f>
        <v>Киви Личи </v>
      </c>
      <c r="J1848" s="18" t="str">
        <f>IFERROR(__xludf.DUMMYFUNCTION("""COMPUTED_VALUE"""),"Киви Маракуйя Гуава ")</f>
        <v>Киви Маракуйя Гуава </v>
      </c>
      <c r="K1848" s="18" t="str">
        <f>IFERROR(__xludf.DUMMYFUNCTION("""COMPUTED_VALUE"""),"Клубника Банан ")</f>
        <v>Клубника Банан </v>
      </c>
      <c r="L1848" s="18" t="str">
        <f>IFERROR(__xludf.DUMMYFUNCTION("""COMPUTED_VALUE"""),"Клубника Вишня ")</f>
        <v>Клубника Вишня </v>
      </c>
      <c r="M1848" s="18" t="str">
        <f>IFERROR(__xludf.DUMMYFUNCTION("""COMPUTED_VALUE"""),"Клубника Земляника ")</f>
        <v>Клубника Земляника </v>
      </c>
      <c r="N1848" s="18" t="str">
        <f>IFERROR(__xludf.DUMMYFUNCTION("""COMPUTED_VALUE"""),"Клубничный Мохито ")</f>
        <v>Клубничный Мохито </v>
      </c>
      <c r="O1848" s="18" t="str">
        <f>IFERROR(__xludf.DUMMYFUNCTION("""COMPUTED_VALUE"""),"Манго Грейпфрут ")</f>
        <v>Манго Грейпфрут </v>
      </c>
      <c r="P1848" s="18" t="str">
        <f>IFERROR(__xludf.DUMMYFUNCTION("""COMPUTED_VALUE"""),"Манго Персик Личи ")</f>
        <v>Манго Персик Личи </v>
      </c>
      <c r="Q1848" s="18" t="str">
        <f>IFERROR(__xludf.DUMMYFUNCTION("""COMPUTED_VALUE"""),"Персик Бабл Гам ")</f>
        <v>Персик Бабл Гам </v>
      </c>
      <c r="R1848" s="18" t="str">
        <f>IFERROR(__xludf.DUMMYFUNCTION("""COMPUTED_VALUE"""),"Садовые Ягоды ")</f>
        <v>Садовые Ягоды </v>
      </c>
      <c r="S1848" s="18" t="str">
        <f>IFERROR(__xludf.DUMMYFUNCTION("""COMPUTED_VALUE"""),"Скитлс Лимон Лайм 2")</f>
        <v>Скитлс Лимон Лайм 2</v>
      </c>
      <c r="T1848" s="18" t="str">
        <f>IFERROR(__xludf.DUMMYFUNCTION("""COMPUTED_VALUE"""),"Смородина Мармелад 1")</f>
        <v>Смородина Мармелад 1</v>
      </c>
      <c r="U1848" s="18" t="str">
        <f>IFERROR(__xludf.DUMMYFUNCTION("""COMPUTED_VALUE"""),"Темная Вишня 1")</f>
        <v>Темная Вишня 1</v>
      </c>
      <c r="V1848" s="18" t="str">
        <f>IFERROR(__xludf.DUMMYFUNCTION("""COMPUTED_VALUE"""),"Фруктовые Пластинки 1")</f>
        <v>Фруктовые Пластинки 1</v>
      </c>
      <c r="W1848" s="18" t="str">
        <f>IFERROR(__xludf.DUMMYFUNCTION("""COMPUTED_VALUE"""),"Черника Ежевика 1")</f>
        <v>Черника Ежевика 1</v>
      </c>
      <c r="X1848" s="18" t="str">
        <f>IFERROR(__xludf.DUMMYFUNCTION("""COMPUTED_VALUE"""),"Черника Малина 1")</f>
        <v>Черника Малина 1</v>
      </c>
      <c r="Y1848" s="18" t="str">
        <f>IFERROR(__xludf.DUMMYFUNCTION("""COMPUTED_VALUE"""),"Черника Мята 2")</f>
        <v>Черника Мята 2</v>
      </c>
      <c r="Z1848" s="18" t="str">
        <f>IFERROR(__xludf.DUMMYFUNCTION("""COMPUTED_VALUE"""),"Яблоко Виноград 2")</f>
        <v>Яблоко Виноград 2</v>
      </c>
      <c r="AA1848" s="18" t="str">
        <f>IFERROR(__xludf.DUMMYFUNCTION("""COMPUTED_VALUE"""),"Яблоко Малина 4")</f>
        <v>Яблоко Малина 4</v>
      </c>
      <c r="AB1848" s="18"/>
      <c r="AC1848" s="18"/>
      <c r="AD1848" s="18"/>
      <c r="AE1848" s="18"/>
      <c r="AF1848" s="18"/>
      <c r="AG1848" s="18"/>
      <c r="AH1848" s="18"/>
      <c r="AI1848" s="18"/>
      <c r="AJ1848" s="18"/>
      <c r="AK1848" s="18"/>
      <c r="AL1848" s="18"/>
      <c r="AM1848" s="18"/>
      <c r="AN1848" s="18"/>
      <c r="AO1848" s="18"/>
      <c r="AP1848" s="18"/>
      <c r="AQ1848" s="18"/>
      <c r="AR1848" s="18"/>
      <c r="AS1848" s="18"/>
      <c r="AT1848" s="18"/>
      <c r="AU1848" s="18"/>
      <c r="AV1848" s="18"/>
      <c r="AW1848" s="18"/>
      <c r="AX1848" s="18"/>
    </row>
    <row r="1849">
      <c r="A1849" s="18" t="str">
        <f>IFERROR(__xludf.DUMMYFUNCTION("""COMPUTED_VALUE"""),"Ягодный микс")</f>
        <v>Ягодный микс</v>
      </c>
      <c r="B1849" s="18" t="str">
        <f>IFERROR(__xludf.DUMMYFUNCTION("""COMPUTED_VALUE"""),"Энергетик малина")</f>
        <v>Энергетик малина</v>
      </c>
      <c r="C1849" s="18" t="str">
        <f>IFERROR(__xludf.DUMMYFUNCTION("""COMPUTED_VALUE"""),"Клубника арбуз")</f>
        <v>Клубника арбуз</v>
      </c>
      <c r="D1849" s="18" t="str">
        <f>IFERROR(__xludf.DUMMYFUNCTION("""COMPUTED_VALUE"""),"Ежевика малина")</f>
        <v>Ежевика малина</v>
      </c>
      <c r="E1849" s="18" t="str">
        <f>IFERROR(__xludf.DUMMYFUNCTION("""COMPUTED_VALUE"""),"Голубая малина виноград")</f>
        <v>Голубая малина виноград</v>
      </c>
      <c r="F1849" s="18" t="str">
        <f>IFERROR(__xludf.DUMMYFUNCTION("""COMPUTED_VALUE"""),"Вишня яблоко")</f>
        <v>Вишня яблоко</v>
      </c>
      <c r="G1849" s="18" t="str">
        <f>IFERROR(__xludf.DUMMYFUNCTION("""COMPUTED_VALUE"""),"Виноград лёд")</f>
        <v>Виноград лёд</v>
      </c>
      <c r="H1849" s="18" t="str">
        <f>IFERROR(__xludf.DUMMYFUNCTION("""COMPUTED_VALUE"""),"Бабл гам")</f>
        <v>Бабл гам</v>
      </c>
      <c r="I1849" s="18" t="str">
        <f>IFERROR(__xludf.DUMMYFUNCTION("""COMPUTED_VALUE"""),"Энергетик лайм")</f>
        <v>Энергетик лайм</v>
      </c>
      <c r="J1849" s="18" t="str">
        <f>IFERROR(__xludf.DUMMYFUNCTION("""COMPUTED_VALUE"""),"Черника смородина айс")</f>
        <v>Черника смородина айс</v>
      </c>
      <c r="K1849" s="18" t="str">
        <f>IFERROR(__xludf.DUMMYFUNCTION("""COMPUTED_VALUE"""),"Мохито клубничный лёд")</f>
        <v>Мохито клубничный лёд</v>
      </c>
      <c r="L1849" s="18" t="str">
        <f>IFERROR(__xludf.DUMMYFUNCTION("""COMPUTED_VALUE"""),"Черная вишня лёд")</f>
        <v>Черная вишня лёд</v>
      </c>
      <c r="M1849" s="18" t="str">
        <f>IFERROR(__xludf.DUMMYFUNCTION("""COMPUTED_VALUE"""),"Ананас кокос лёд")</f>
        <v>Ананас кокос лёд</v>
      </c>
      <c r="N1849" s="18" t="str">
        <f>IFERROR(__xludf.DUMMYFUNCTION("""COMPUTED_VALUE"""),"Киви лёд")</f>
        <v>Киви лёд</v>
      </c>
      <c r="O1849" s="18" t="str">
        <f>IFERROR(__xludf.DUMMYFUNCTION("""COMPUTED_VALUE"""),"Кислая клюква лёд")</f>
        <v>Кислая клюква лёд</v>
      </c>
      <c r="P1849" s="18" t="str">
        <f>IFERROR(__xludf.DUMMYFUNCTION("""COMPUTED_VALUE"""),"Кислый скитлс лёд")</f>
        <v>Кислый скитлс лёд</v>
      </c>
      <c r="Q1849" s="18" t="str">
        <f>IFERROR(__xludf.DUMMYFUNCTION("""COMPUTED_VALUE"""),"Клубника черника лёд")</f>
        <v>Клубника черника лёд</v>
      </c>
      <c r="R1849" s="18" t="str">
        <f>IFERROR(__xludf.DUMMYFUNCTION("""COMPUTED_VALUE"""),"Малина смородина лёд")</f>
        <v>Малина смородина лёд</v>
      </c>
      <c r="S1849" s="18" t="str">
        <f>IFERROR(__xludf.DUMMYFUNCTION("""COMPUTED_VALUE"""),"Манго лёд")</f>
        <v>Манго лёд</v>
      </c>
      <c r="T1849" s="18" t="str">
        <f>IFERROR(__xludf.DUMMYFUNCTION("""COMPUTED_VALUE"""),"Малина вишня лёд")</f>
        <v>Малина вишня лёд</v>
      </c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18"/>
      <c r="AF1849" s="18"/>
      <c r="AG1849" s="18"/>
      <c r="AH1849" s="18"/>
      <c r="AI1849" s="18"/>
      <c r="AJ1849" s="18"/>
      <c r="AK1849" s="18"/>
      <c r="AL1849" s="18"/>
      <c r="AM1849" s="18"/>
      <c r="AN1849" s="18"/>
      <c r="AO1849" s="18"/>
      <c r="AP1849" s="18"/>
      <c r="AQ1849" s="18"/>
      <c r="AR1849" s="18"/>
      <c r="AS1849" s="18"/>
      <c r="AT1849" s="18"/>
      <c r="AU1849" s="18"/>
      <c r="AV1849" s="18"/>
      <c r="AW1849" s="18"/>
      <c r="AX1849" s="18"/>
    </row>
    <row r="1850">
      <c r="A1850" s="18" t="str">
        <f>IFERROR(__xludf.DUMMYFUNCTION("""COMPUTED_VALUE"""),"Ягодный микс")</f>
        <v>Ягодный микс</v>
      </c>
      <c r="B1850" s="18" t="str">
        <f>IFERROR(__xludf.DUMMYFUNCTION("""COMPUTED_VALUE"""),"Энергетик малина")</f>
        <v>Энергетик малина</v>
      </c>
      <c r="C1850" s="18" t="str">
        <f>IFERROR(__xludf.DUMMYFUNCTION("""COMPUTED_VALUE"""),"Клубника арбуз")</f>
        <v>Клубника арбуз</v>
      </c>
      <c r="D1850" s="18" t="str">
        <f>IFERROR(__xludf.DUMMYFUNCTION("""COMPUTED_VALUE"""),"Ежевика малина")</f>
        <v>Ежевика малина</v>
      </c>
      <c r="E1850" s="18" t="str">
        <f>IFERROR(__xludf.DUMMYFUNCTION("""COMPUTED_VALUE"""),"Голубая малина виноград")</f>
        <v>Голубая малина виноград</v>
      </c>
      <c r="F1850" s="18" t="str">
        <f>IFERROR(__xludf.DUMMYFUNCTION("""COMPUTED_VALUE"""),"Вишня яблоко")</f>
        <v>Вишня яблоко</v>
      </c>
      <c r="G1850" s="18" t="str">
        <f>IFERROR(__xludf.DUMMYFUNCTION("""COMPUTED_VALUE"""),"Виноград лёд")</f>
        <v>Виноград лёд</v>
      </c>
      <c r="H1850" s="18" t="str">
        <f>IFERROR(__xludf.DUMMYFUNCTION("""COMPUTED_VALUE"""),"Бабл гам")</f>
        <v>Бабл гам</v>
      </c>
      <c r="I1850" s="18" t="str">
        <f>IFERROR(__xludf.DUMMYFUNCTION("""COMPUTED_VALUE"""),"Энергетик лайм")</f>
        <v>Энергетик лайм</v>
      </c>
      <c r="J1850" s="18" t="str">
        <f>IFERROR(__xludf.DUMMYFUNCTION("""COMPUTED_VALUE"""),"Черника смородина айс")</f>
        <v>Черника смородина айс</v>
      </c>
      <c r="K1850" s="18" t="str">
        <f>IFERROR(__xludf.DUMMYFUNCTION("""COMPUTED_VALUE"""),"Мохито клубничный лёд")</f>
        <v>Мохито клубничный лёд</v>
      </c>
      <c r="L1850" s="18" t="str">
        <f>IFERROR(__xludf.DUMMYFUNCTION("""COMPUTED_VALUE"""),"Черная вишня лёд")</f>
        <v>Черная вишня лёд</v>
      </c>
      <c r="M1850" s="18" t="str">
        <f>IFERROR(__xludf.DUMMYFUNCTION("""COMPUTED_VALUE"""),"Ананас кокос лёд")</f>
        <v>Ананас кокос лёд</v>
      </c>
      <c r="N1850" s="18" t="str">
        <f>IFERROR(__xludf.DUMMYFUNCTION("""COMPUTED_VALUE"""),"Киви лёд")</f>
        <v>Киви лёд</v>
      </c>
      <c r="O1850" s="18" t="str">
        <f>IFERROR(__xludf.DUMMYFUNCTION("""COMPUTED_VALUE"""),"Кислая клюква лёд")</f>
        <v>Кислая клюква лёд</v>
      </c>
      <c r="P1850" s="18" t="str">
        <f>IFERROR(__xludf.DUMMYFUNCTION("""COMPUTED_VALUE"""),"Кислый скитлс лёд")</f>
        <v>Кислый скитлс лёд</v>
      </c>
      <c r="Q1850" s="18" t="str">
        <f>IFERROR(__xludf.DUMMYFUNCTION("""COMPUTED_VALUE"""),"Клубника черника лёд")</f>
        <v>Клубника черника лёд</v>
      </c>
      <c r="R1850" s="18" t="str">
        <f>IFERROR(__xludf.DUMMYFUNCTION("""COMPUTED_VALUE"""),"Малина смородина лёд")</f>
        <v>Малина смородина лёд</v>
      </c>
      <c r="S1850" s="18" t="str">
        <f>IFERROR(__xludf.DUMMYFUNCTION("""COMPUTED_VALUE"""),"Манго лёд")</f>
        <v>Манго лёд</v>
      </c>
      <c r="T1850" s="18" t="str">
        <f>IFERROR(__xludf.DUMMYFUNCTION("""COMPUTED_VALUE"""),"Малина вишня лёд")</f>
        <v>Малина вишня лёд</v>
      </c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18"/>
      <c r="AG1850" s="18"/>
      <c r="AH1850" s="18"/>
      <c r="AI1850" s="18"/>
      <c r="AJ1850" s="18"/>
      <c r="AK1850" s="18"/>
      <c r="AL1850" s="18"/>
      <c r="AM1850" s="18"/>
      <c r="AN1850" s="18"/>
      <c r="AO1850" s="18"/>
      <c r="AP1850" s="18"/>
      <c r="AQ1850" s="18"/>
      <c r="AR1850" s="18"/>
      <c r="AS1850" s="18"/>
      <c r="AT1850" s="18"/>
      <c r="AU1850" s="18"/>
      <c r="AV1850" s="18"/>
      <c r="AW1850" s="18"/>
      <c r="AX1850" s="18"/>
    </row>
    <row r="1851">
      <c r="A1851" s="18" t="str">
        <f>IFERROR(__xludf.DUMMYFUNCTION("""COMPUTED_VALUE"""),"0.4")</f>
        <v>0.4</v>
      </c>
      <c r="B1851" s="18" t="str">
        <f>IFERROR(__xludf.DUMMYFUNCTION("""COMPUTED_VALUE"""),"0.6")</f>
        <v>0.6</v>
      </c>
      <c r="C1851" s="18" t="str">
        <f>IFERROR(__xludf.DUMMYFUNCTION("""COMPUTED_VALUE"""),"0.7")</f>
        <v>0.7</v>
      </c>
      <c r="D1851" s="18" t="str">
        <f>IFERROR(__xludf.DUMMYFUNCTION("""COMPUTED_VALUE"""),"0.8")</f>
        <v>0.8</v>
      </c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18"/>
      <c r="AF1851" s="18"/>
      <c r="AG1851" s="18"/>
      <c r="AH1851" s="18"/>
      <c r="AI1851" s="18"/>
      <c r="AJ1851" s="18"/>
      <c r="AK1851" s="18"/>
      <c r="AL1851" s="18"/>
      <c r="AM1851" s="18"/>
      <c r="AN1851" s="18"/>
      <c r="AO1851" s="18"/>
      <c r="AP1851" s="18"/>
      <c r="AQ1851" s="18"/>
      <c r="AR1851" s="18"/>
      <c r="AS1851" s="18"/>
      <c r="AT1851" s="18"/>
      <c r="AU1851" s="18"/>
      <c r="AV1851" s="18"/>
      <c r="AW1851" s="18"/>
      <c r="AX1851" s="18"/>
    </row>
    <row r="1852">
      <c r="A1852" s="18" t="str">
        <f>IFERROR(__xludf.DUMMYFUNCTION("""COMPUTED_VALUE"""),"Ягодный микс")</f>
        <v>Ягодный микс</v>
      </c>
      <c r="B1852" s="18" t="str">
        <f>IFERROR(__xludf.DUMMYFUNCTION("""COMPUTED_VALUE"""),"Энергетик малина")</f>
        <v>Энергетик малина</v>
      </c>
      <c r="C1852" s="18" t="str">
        <f>IFERROR(__xludf.DUMMYFUNCTION("""COMPUTED_VALUE"""),"Клубника арбуз")</f>
        <v>Клубника арбуз</v>
      </c>
      <c r="D1852" s="18" t="str">
        <f>IFERROR(__xludf.DUMMYFUNCTION("""COMPUTED_VALUE"""),"Ежевика малина")</f>
        <v>Ежевика малина</v>
      </c>
      <c r="E1852" s="18" t="str">
        <f>IFERROR(__xludf.DUMMYFUNCTION("""COMPUTED_VALUE"""),"Голубая малина виноград")</f>
        <v>Голубая малина виноград</v>
      </c>
      <c r="F1852" s="18" t="str">
        <f>IFERROR(__xludf.DUMMYFUNCTION("""COMPUTED_VALUE"""),"Вишня яблоко")</f>
        <v>Вишня яблоко</v>
      </c>
      <c r="G1852" s="18" t="str">
        <f>IFERROR(__xludf.DUMMYFUNCTION("""COMPUTED_VALUE"""),"Виноград лёд")</f>
        <v>Виноград лёд</v>
      </c>
      <c r="H1852" s="18" t="str">
        <f>IFERROR(__xludf.DUMMYFUNCTION("""COMPUTED_VALUE"""),"Бабл гам")</f>
        <v>Бабл гам</v>
      </c>
      <c r="I1852" s="18" t="str">
        <f>IFERROR(__xludf.DUMMYFUNCTION("""COMPUTED_VALUE"""),"Энергетик лайм")</f>
        <v>Энергетик лайм</v>
      </c>
      <c r="J1852" s="18" t="str">
        <f>IFERROR(__xludf.DUMMYFUNCTION("""COMPUTED_VALUE"""),"Черника смородина айс")</f>
        <v>Черника смородина айс</v>
      </c>
      <c r="K1852" s="18" t="str">
        <f>IFERROR(__xludf.DUMMYFUNCTION("""COMPUTED_VALUE"""),"Мохито клубничный лёд")</f>
        <v>Мохито клубничный лёд</v>
      </c>
      <c r="L1852" s="18" t="str">
        <f>IFERROR(__xludf.DUMMYFUNCTION("""COMPUTED_VALUE"""),"Черная вишня лёд")</f>
        <v>Черная вишня лёд</v>
      </c>
      <c r="M1852" s="18" t="str">
        <f>IFERROR(__xludf.DUMMYFUNCTION("""COMPUTED_VALUE"""),"Ананас кокос лёд")</f>
        <v>Ананас кокос лёд</v>
      </c>
      <c r="N1852" s="18" t="str">
        <f>IFERROR(__xludf.DUMMYFUNCTION("""COMPUTED_VALUE"""),"Киви лёд")</f>
        <v>Киви лёд</v>
      </c>
      <c r="O1852" s="18" t="str">
        <f>IFERROR(__xludf.DUMMYFUNCTION("""COMPUTED_VALUE"""),"Кислая клюква лёд")</f>
        <v>Кислая клюква лёд</v>
      </c>
      <c r="P1852" s="18" t="str">
        <f>IFERROR(__xludf.DUMMYFUNCTION("""COMPUTED_VALUE"""),"Кислый скитлс лёд")</f>
        <v>Кислый скитлс лёд</v>
      </c>
      <c r="Q1852" s="18" t="str">
        <f>IFERROR(__xludf.DUMMYFUNCTION("""COMPUTED_VALUE"""),"Клубника черника лёд")</f>
        <v>Клубника черника лёд</v>
      </c>
      <c r="R1852" s="18" t="str">
        <f>IFERROR(__xludf.DUMMYFUNCTION("""COMPUTED_VALUE"""),"Малина смородина лёд")</f>
        <v>Малина смородина лёд</v>
      </c>
      <c r="S1852" s="18" t="str">
        <f>IFERROR(__xludf.DUMMYFUNCTION("""COMPUTED_VALUE"""),"Манго лёд")</f>
        <v>Манго лёд</v>
      </c>
      <c r="T1852" s="18" t="str">
        <f>IFERROR(__xludf.DUMMYFUNCTION("""COMPUTED_VALUE"""),"Малина вишня лёд")</f>
        <v>Малина вишня лёд</v>
      </c>
      <c r="U1852" s="18"/>
      <c r="V1852" s="18"/>
      <c r="W1852" s="18"/>
      <c r="X1852" s="18"/>
      <c r="Y1852" s="18"/>
      <c r="Z1852" s="18"/>
      <c r="AA1852" s="18"/>
      <c r="AB1852" s="18"/>
      <c r="AC1852" s="18"/>
      <c r="AD1852" s="18"/>
      <c r="AE1852" s="18"/>
      <c r="AF1852" s="18"/>
      <c r="AG1852" s="18"/>
      <c r="AH1852" s="18"/>
      <c r="AI1852" s="18"/>
      <c r="AJ1852" s="18"/>
      <c r="AK1852" s="18"/>
      <c r="AL1852" s="18"/>
      <c r="AM1852" s="18"/>
      <c r="AN1852" s="18"/>
      <c r="AO1852" s="18"/>
      <c r="AP1852" s="18"/>
      <c r="AQ1852" s="18"/>
      <c r="AR1852" s="18"/>
      <c r="AS1852" s="18"/>
      <c r="AT1852" s="18"/>
      <c r="AU1852" s="18"/>
      <c r="AV1852" s="18"/>
      <c r="AW1852" s="18"/>
      <c r="AX1852" s="18"/>
    </row>
    <row r="1853">
      <c r="A1853" s="18" t="str">
        <f>IFERROR(__xludf.DUMMYFUNCTION("""COMPUTED_VALUE"""),"0.3")</f>
        <v>0.3</v>
      </c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18"/>
      <c r="AF1853" s="18"/>
      <c r="AG1853" s="18"/>
      <c r="AH1853" s="18"/>
      <c r="AI1853" s="18"/>
      <c r="AJ1853" s="18"/>
      <c r="AK1853" s="18"/>
      <c r="AL1853" s="18"/>
      <c r="AM1853" s="18"/>
      <c r="AN1853" s="18"/>
      <c r="AO1853" s="18"/>
      <c r="AP1853" s="18"/>
      <c r="AQ1853" s="18"/>
      <c r="AR1853" s="18"/>
      <c r="AS1853" s="18"/>
      <c r="AT1853" s="18"/>
      <c r="AU1853" s="18"/>
      <c r="AV1853" s="18"/>
      <c r="AW1853" s="18"/>
      <c r="AX1853" s="18"/>
    </row>
    <row r="1854">
      <c r="A1854" s="18" t="str">
        <f>IFERROR(__xludf.DUMMYFUNCTION("""COMPUTED_VALUE"""),"0.3")</f>
        <v>0.3</v>
      </c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/>
      <c r="AM1854" s="18"/>
      <c r="AN1854" s="18"/>
      <c r="AO1854" s="18"/>
      <c r="AP1854" s="18"/>
      <c r="AQ1854" s="18"/>
      <c r="AR1854" s="18"/>
      <c r="AS1854" s="18"/>
      <c r="AT1854" s="18"/>
      <c r="AU1854" s="18"/>
      <c r="AV1854" s="18"/>
      <c r="AW1854" s="18"/>
      <c r="AX1854" s="18"/>
    </row>
    <row r="1855">
      <c r="A1855" s="18" t="str">
        <f>IFERROR(__xludf.DUMMYFUNCTION("""COMPUTED_VALUE"""),"кислая земляника")</f>
        <v>кислая земляника</v>
      </c>
      <c r="B1855" s="18" t="str">
        <f>IFERROR(__xludf.DUMMYFUNCTION("""COMPUTED_VALUE"""),"кислая фанта с черникой")</f>
        <v>кислая фанта с черникой</v>
      </c>
      <c r="C1855" s="18" t="str">
        <f>IFERROR(__xludf.DUMMYFUNCTION("""COMPUTED_VALUE"""),"кислое харибо с колой и черешней")</f>
        <v>кислое харибо с колой и черешней</v>
      </c>
      <c r="D1855" s="18" t="str">
        <f>IFERROR(__xludf.DUMMYFUNCTION("""COMPUTED_VALUE"""),"кислое яблочно клубничная шипучка")</f>
        <v>кислое яблочно клубничная шипучка</v>
      </c>
      <c r="E1855" s="18" t="str">
        <f>IFERROR(__xludf.DUMMYFUNCTION("""COMPUTED_VALUE"""),"кислые желатинки маракуйя ананас")</f>
        <v>кислые желатинки маракуйя ананас</v>
      </c>
      <c r="F1855" s="18" t="str">
        <f>IFERROR(__xludf.DUMMYFUNCTION("""COMPUTED_VALUE"""),"кислые ленточки маракуя манго")</f>
        <v>кислые ленточки маракуя манго</v>
      </c>
      <c r="G1855" s="18" t="str">
        <f>IFERROR(__xludf.DUMMYFUNCTION("""COMPUTED_VALUE"""),"кислые мармеладные ягоды")</f>
        <v>кислые мармеладные ягоды</v>
      </c>
      <c r="H1855" s="18" t="str">
        <f>IFERROR(__xludf.DUMMYFUNCTION("""COMPUTED_VALUE"""),"кислый виноград лайм")</f>
        <v>кислый виноград лайм</v>
      </c>
      <c r="I1855" s="18" t="str">
        <f>IFERROR(__xludf.DUMMYFUNCTION("""COMPUTED_VALUE"""),"кислый грейпфрут с вишней")</f>
        <v>кислый грейпфрут с вишней</v>
      </c>
      <c r="J1855" s="18" t="str">
        <f>IFERROR(__xludf.DUMMYFUNCTION("""COMPUTED_VALUE"""),"кислый леденец виноград киви яблоко")</f>
        <v>кислый леденец виноград киви яблоко</v>
      </c>
      <c r="K1855" s="18" t="str">
        <f>IFERROR(__xludf.DUMMYFUNCTION("""COMPUTED_VALUE"""),"кислый лимонад арбуз лайм малина")</f>
        <v>кислый лимонад арбуз лайм малина</v>
      </c>
      <c r="L1855" s="18" t="str">
        <f>IFERROR(__xludf.DUMMYFUNCTION("""COMPUTED_VALUE"""),"кислый персик клубника")</f>
        <v>кислый персик клубника</v>
      </c>
      <c r="M1855" s="18" t="str">
        <f>IFERROR(__xludf.DUMMYFUNCTION("""COMPUTED_VALUE"""),"кислый яблочно лимонные колечки")</f>
        <v>кислый яблочно лимонные колечки</v>
      </c>
      <c r="N1855" s="18" t="str">
        <f>IFERROR(__xludf.DUMMYFUNCTION("""COMPUTED_VALUE"""),"фанта апельсин с кислой малиной")</f>
        <v>фанта апельсин с кислой малиной</v>
      </c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18"/>
      <c r="AG1855" s="18"/>
      <c r="AH1855" s="18"/>
      <c r="AI1855" s="18"/>
      <c r="AJ1855" s="18"/>
      <c r="AK1855" s="18"/>
      <c r="AL1855" s="18"/>
      <c r="AM1855" s="18"/>
      <c r="AN1855" s="18"/>
      <c r="AO1855" s="18"/>
      <c r="AP1855" s="18"/>
      <c r="AQ1855" s="18"/>
      <c r="AR1855" s="18"/>
      <c r="AS1855" s="18"/>
      <c r="AT1855" s="18"/>
      <c r="AU1855" s="18"/>
      <c r="AV1855" s="18"/>
      <c r="AW1855" s="18"/>
      <c r="AX1855" s="18"/>
    </row>
    <row r="1856">
      <c r="A1856" s="18" t="str">
        <f>IFERROR(__xludf.DUMMYFUNCTION("""COMPUTED_VALUE"""),"Ягодный микс")</f>
        <v>Ягодный микс</v>
      </c>
      <c r="B1856" s="18" t="str">
        <f>IFERROR(__xludf.DUMMYFUNCTION("""COMPUTED_VALUE"""),"Энергетик малина")</f>
        <v>Энергетик малина</v>
      </c>
      <c r="C1856" s="18" t="str">
        <f>IFERROR(__xludf.DUMMYFUNCTION("""COMPUTED_VALUE"""),"Клубника арбуз")</f>
        <v>Клубника арбуз</v>
      </c>
      <c r="D1856" s="18" t="str">
        <f>IFERROR(__xludf.DUMMYFUNCTION("""COMPUTED_VALUE"""),"Ежевика малина")</f>
        <v>Ежевика малина</v>
      </c>
      <c r="E1856" s="18" t="str">
        <f>IFERROR(__xludf.DUMMYFUNCTION("""COMPUTED_VALUE"""),"Голубая малина виноград")</f>
        <v>Голубая малина виноград</v>
      </c>
      <c r="F1856" s="18" t="str">
        <f>IFERROR(__xludf.DUMMYFUNCTION("""COMPUTED_VALUE"""),"Вишня яблоко")</f>
        <v>Вишня яблоко</v>
      </c>
      <c r="G1856" s="18" t="str">
        <f>IFERROR(__xludf.DUMMYFUNCTION("""COMPUTED_VALUE"""),"Виноград лёд")</f>
        <v>Виноград лёд</v>
      </c>
      <c r="H1856" s="18" t="str">
        <f>IFERROR(__xludf.DUMMYFUNCTION("""COMPUTED_VALUE"""),"Бабл гам")</f>
        <v>Бабл гам</v>
      </c>
      <c r="I1856" s="18" t="str">
        <f>IFERROR(__xludf.DUMMYFUNCTION("""COMPUTED_VALUE"""),"Энергетик лайм")</f>
        <v>Энергетик лайм</v>
      </c>
      <c r="J1856" s="18" t="str">
        <f>IFERROR(__xludf.DUMMYFUNCTION("""COMPUTED_VALUE"""),"Черника смородина айс")</f>
        <v>Черника смородина айс</v>
      </c>
      <c r="K1856" s="18" t="str">
        <f>IFERROR(__xludf.DUMMYFUNCTION("""COMPUTED_VALUE"""),"Мохито клубничный лёд")</f>
        <v>Мохито клубничный лёд</v>
      </c>
      <c r="L1856" s="18" t="str">
        <f>IFERROR(__xludf.DUMMYFUNCTION("""COMPUTED_VALUE"""),"Черная вишня лёд")</f>
        <v>Черная вишня лёд</v>
      </c>
      <c r="M1856" s="18" t="str">
        <f>IFERROR(__xludf.DUMMYFUNCTION("""COMPUTED_VALUE"""),"Ананас кокос лёд")</f>
        <v>Ананас кокос лёд</v>
      </c>
      <c r="N1856" s="18" t="str">
        <f>IFERROR(__xludf.DUMMYFUNCTION("""COMPUTED_VALUE"""),"Киви лёд")</f>
        <v>Киви лёд</v>
      </c>
      <c r="O1856" s="18" t="str">
        <f>IFERROR(__xludf.DUMMYFUNCTION("""COMPUTED_VALUE"""),"Кислая клюква лёд")</f>
        <v>Кислая клюква лёд</v>
      </c>
      <c r="P1856" s="18" t="str">
        <f>IFERROR(__xludf.DUMMYFUNCTION("""COMPUTED_VALUE"""),"Кислый скитлс лёд")</f>
        <v>Кислый скитлс лёд</v>
      </c>
      <c r="Q1856" s="18" t="str">
        <f>IFERROR(__xludf.DUMMYFUNCTION("""COMPUTED_VALUE"""),"Клубника черника лёд")</f>
        <v>Клубника черника лёд</v>
      </c>
      <c r="R1856" s="18" t="str">
        <f>IFERROR(__xludf.DUMMYFUNCTION("""COMPUTED_VALUE"""),"Малина смородина лёд")</f>
        <v>Малина смородина лёд</v>
      </c>
      <c r="S1856" s="18" t="str">
        <f>IFERROR(__xludf.DUMMYFUNCTION("""COMPUTED_VALUE"""),"Манго лёд")</f>
        <v>Манго лёд</v>
      </c>
      <c r="T1856" s="18" t="str">
        <f>IFERROR(__xludf.DUMMYFUNCTION("""COMPUTED_VALUE"""),"Малина вишня лёд")</f>
        <v>Малина вишня лёд</v>
      </c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18"/>
      <c r="AF1856" s="18"/>
      <c r="AG1856" s="18"/>
      <c r="AH1856" s="18"/>
      <c r="AI1856" s="18"/>
      <c r="AJ1856" s="18"/>
      <c r="AK1856" s="18"/>
      <c r="AL1856" s="18"/>
      <c r="AM1856" s="18"/>
      <c r="AN1856" s="18"/>
      <c r="AO1856" s="18"/>
      <c r="AP1856" s="18"/>
      <c r="AQ1856" s="18"/>
      <c r="AR1856" s="18"/>
      <c r="AS1856" s="18"/>
      <c r="AT1856" s="18"/>
      <c r="AU1856" s="18"/>
      <c r="AV1856" s="18"/>
      <c r="AW1856" s="18"/>
      <c r="AX1856" s="18"/>
    </row>
    <row r="1857">
      <c r="A1857" s="18" t="str">
        <f>IFERROR(__xludf.DUMMYFUNCTION("""COMPUTED_VALUE"""),"Арбуз Малина ")</f>
        <v>Арбуз Малина </v>
      </c>
      <c r="B1857" s="18" t="str">
        <f>IFERROR(__xludf.DUMMYFUNCTION("""COMPUTED_VALUE"""),"Банан Кокос ")</f>
        <v>Банан Кокос </v>
      </c>
      <c r="C1857" s="18" t="str">
        <f>IFERROR(__xludf.DUMMYFUNCTION("""COMPUTED_VALUE"""),"Барбарисовый Энергетик ")</f>
        <v>Барбарисовый Энергетик </v>
      </c>
      <c r="D1857" s="18" t="str">
        <f>IFERROR(__xludf.DUMMYFUNCTION("""COMPUTED_VALUE"""),"Виноградный Энергетик")</f>
        <v>Виноградный Энергетик</v>
      </c>
      <c r="E1857" s="18" t="str">
        <f>IFERROR(__xludf.DUMMYFUNCTION("""COMPUTED_VALUE"""),"Гранат Клубника ")</f>
        <v>Гранат Клубника </v>
      </c>
      <c r="F1857" s="18" t="str">
        <f>IFERROR(__xludf.DUMMYFUNCTION("""COMPUTED_VALUE"""),"Гранат Смородина ")</f>
        <v>Гранат Смородина </v>
      </c>
      <c r="G1857" s="18" t="str">
        <f>IFERROR(__xludf.DUMMYFUNCTION("""COMPUTED_VALUE"""),"Грейпфрутовый Швепс ")</f>
        <v>Грейпфрутовый Швепс </v>
      </c>
      <c r="H1857" s="18" t="str">
        <f>IFERROR(__xludf.DUMMYFUNCTION("""COMPUTED_VALUE"""),"Земляника Драгонфрут ")</f>
        <v>Земляника Драгонфрут </v>
      </c>
      <c r="I1857" s="18" t="str">
        <f>IFERROR(__xludf.DUMMYFUNCTION("""COMPUTED_VALUE"""),"Киви Личи ")</f>
        <v>Киви Личи </v>
      </c>
      <c r="J1857" s="18" t="str">
        <f>IFERROR(__xludf.DUMMYFUNCTION("""COMPUTED_VALUE"""),"Киви Маракуйя Гуава ")</f>
        <v>Киви Маракуйя Гуава </v>
      </c>
      <c r="K1857" s="18" t="str">
        <f>IFERROR(__xludf.DUMMYFUNCTION("""COMPUTED_VALUE"""),"Клубника Банан ")</f>
        <v>Клубника Банан </v>
      </c>
      <c r="L1857" s="18" t="str">
        <f>IFERROR(__xludf.DUMMYFUNCTION("""COMPUTED_VALUE"""),"Клубника Вишня ")</f>
        <v>Клубника Вишня </v>
      </c>
      <c r="M1857" s="18" t="str">
        <f>IFERROR(__xludf.DUMMYFUNCTION("""COMPUTED_VALUE"""),"Клубника Земляника ")</f>
        <v>Клубника Земляника </v>
      </c>
      <c r="N1857" s="18" t="str">
        <f>IFERROR(__xludf.DUMMYFUNCTION("""COMPUTED_VALUE"""),"Клубничный Мохито ")</f>
        <v>Клубничный Мохито </v>
      </c>
      <c r="O1857" s="18" t="str">
        <f>IFERROR(__xludf.DUMMYFUNCTION("""COMPUTED_VALUE"""),"Манго Грейпфрут ")</f>
        <v>Манго Грейпфрут </v>
      </c>
      <c r="P1857" s="18" t="str">
        <f>IFERROR(__xludf.DUMMYFUNCTION("""COMPUTED_VALUE"""),"Манго Персик Личи ")</f>
        <v>Манго Персик Личи </v>
      </c>
      <c r="Q1857" s="18" t="str">
        <f>IFERROR(__xludf.DUMMYFUNCTION("""COMPUTED_VALUE"""),"Персик Бабл Гам ")</f>
        <v>Персик Бабл Гам </v>
      </c>
      <c r="R1857" s="18" t="str">
        <f>IFERROR(__xludf.DUMMYFUNCTION("""COMPUTED_VALUE"""),"Садовые Ягоды ")</f>
        <v>Садовые Ягоды </v>
      </c>
      <c r="S1857" s="18" t="str">
        <f>IFERROR(__xludf.DUMMYFUNCTION("""COMPUTED_VALUE"""),"Скитлс Лимон Лайм 2")</f>
        <v>Скитлс Лимон Лайм 2</v>
      </c>
      <c r="T1857" s="18" t="str">
        <f>IFERROR(__xludf.DUMMYFUNCTION("""COMPUTED_VALUE"""),"Смородина Мармелад 1")</f>
        <v>Смородина Мармелад 1</v>
      </c>
      <c r="U1857" s="18" t="str">
        <f>IFERROR(__xludf.DUMMYFUNCTION("""COMPUTED_VALUE"""),"Темная Вишня 1")</f>
        <v>Темная Вишня 1</v>
      </c>
      <c r="V1857" s="18" t="str">
        <f>IFERROR(__xludf.DUMMYFUNCTION("""COMPUTED_VALUE"""),"Фруктовые Пластинки 1")</f>
        <v>Фруктовые Пластинки 1</v>
      </c>
      <c r="W1857" s="18" t="str">
        <f>IFERROR(__xludf.DUMMYFUNCTION("""COMPUTED_VALUE"""),"Черника Ежевика 1")</f>
        <v>Черника Ежевика 1</v>
      </c>
      <c r="X1857" s="18" t="str">
        <f>IFERROR(__xludf.DUMMYFUNCTION("""COMPUTED_VALUE"""),"Черника Малина 1")</f>
        <v>Черника Малина 1</v>
      </c>
      <c r="Y1857" s="18" t="str">
        <f>IFERROR(__xludf.DUMMYFUNCTION("""COMPUTED_VALUE"""),"Черника Мята 2")</f>
        <v>Черника Мята 2</v>
      </c>
      <c r="Z1857" s="18" t="str">
        <f>IFERROR(__xludf.DUMMYFUNCTION("""COMPUTED_VALUE"""),"Яблоко Виноград 2")</f>
        <v>Яблоко Виноград 2</v>
      </c>
      <c r="AA1857" s="18" t="str">
        <f>IFERROR(__xludf.DUMMYFUNCTION("""COMPUTED_VALUE"""),"Яблоко Малина 4")</f>
        <v>Яблоко Малина 4</v>
      </c>
      <c r="AB1857" s="18"/>
      <c r="AC1857" s="18"/>
      <c r="AD1857" s="18"/>
      <c r="AE1857" s="18"/>
      <c r="AF1857" s="18"/>
      <c r="AG1857" s="18"/>
      <c r="AH1857" s="18"/>
      <c r="AI1857" s="18"/>
      <c r="AJ1857" s="18"/>
      <c r="AK1857" s="18"/>
      <c r="AL1857" s="18"/>
      <c r="AM1857" s="18"/>
      <c r="AN1857" s="18"/>
      <c r="AO1857" s="18"/>
      <c r="AP1857" s="18"/>
      <c r="AQ1857" s="18"/>
      <c r="AR1857" s="18"/>
      <c r="AS1857" s="18"/>
      <c r="AT1857" s="18"/>
      <c r="AU1857" s="18"/>
      <c r="AV1857" s="18"/>
      <c r="AW1857" s="18"/>
      <c r="AX1857" s="18"/>
    </row>
    <row r="1858">
      <c r="A1858" s="18" t="str">
        <f>IFERROR(__xludf.DUMMYFUNCTION("""COMPUTED_VALUE"""),"Арбуз Малина ")</f>
        <v>Арбуз Малина </v>
      </c>
      <c r="B1858" s="18" t="str">
        <f>IFERROR(__xludf.DUMMYFUNCTION("""COMPUTED_VALUE"""),"Банан Кокос ")</f>
        <v>Банан Кокос </v>
      </c>
      <c r="C1858" s="18" t="str">
        <f>IFERROR(__xludf.DUMMYFUNCTION("""COMPUTED_VALUE"""),"Барбарисовый Энергетик ")</f>
        <v>Барбарисовый Энергетик </v>
      </c>
      <c r="D1858" s="18" t="str">
        <f>IFERROR(__xludf.DUMMYFUNCTION("""COMPUTED_VALUE"""),"Виноградный Энергетик")</f>
        <v>Виноградный Энергетик</v>
      </c>
      <c r="E1858" s="18" t="str">
        <f>IFERROR(__xludf.DUMMYFUNCTION("""COMPUTED_VALUE"""),"Гранат Клубника ")</f>
        <v>Гранат Клубника </v>
      </c>
      <c r="F1858" s="18" t="str">
        <f>IFERROR(__xludf.DUMMYFUNCTION("""COMPUTED_VALUE"""),"Гранат Смородина ")</f>
        <v>Гранат Смородина </v>
      </c>
      <c r="G1858" s="18" t="str">
        <f>IFERROR(__xludf.DUMMYFUNCTION("""COMPUTED_VALUE"""),"Грейпфрутовый Швепс ")</f>
        <v>Грейпфрутовый Швепс </v>
      </c>
      <c r="H1858" s="18" t="str">
        <f>IFERROR(__xludf.DUMMYFUNCTION("""COMPUTED_VALUE"""),"Земляника Драгонфрут ")</f>
        <v>Земляника Драгонфрут </v>
      </c>
      <c r="I1858" s="18" t="str">
        <f>IFERROR(__xludf.DUMMYFUNCTION("""COMPUTED_VALUE"""),"Киви Личи ")</f>
        <v>Киви Личи </v>
      </c>
      <c r="J1858" s="18" t="str">
        <f>IFERROR(__xludf.DUMMYFUNCTION("""COMPUTED_VALUE"""),"Киви Маракуйя Гуава ")</f>
        <v>Киви Маракуйя Гуава </v>
      </c>
      <c r="K1858" s="18" t="str">
        <f>IFERROR(__xludf.DUMMYFUNCTION("""COMPUTED_VALUE"""),"Клубника Банан ")</f>
        <v>Клубника Банан </v>
      </c>
      <c r="L1858" s="18" t="str">
        <f>IFERROR(__xludf.DUMMYFUNCTION("""COMPUTED_VALUE"""),"Клубника Вишня ")</f>
        <v>Клубника Вишня </v>
      </c>
      <c r="M1858" s="18" t="str">
        <f>IFERROR(__xludf.DUMMYFUNCTION("""COMPUTED_VALUE"""),"Клубника Земляника ")</f>
        <v>Клубника Земляника </v>
      </c>
      <c r="N1858" s="18" t="str">
        <f>IFERROR(__xludf.DUMMYFUNCTION("""COMPUTED_VALUE"""),"Клубничный Мохито ")</f>
        <v>Клубничный Мохито </v>
      </c>
      <c r="O1858" s="18" t="str">
        <f>IFERROR(__xludf.DUMMYFUNCTION("""COMPUTED_VALUE"""),"Манго Грейпфрут ")</f>
        <v>Манго Грейпфрут </v>
      </c>
      <c r="P1858" s="18" t="str">
        <f>IFERROR(__xludf.DUMMYFUNCTION("""COMPUTED_VALUE"""),"Манго Персик Личи ")</f>
        <v>Манго Персик Личи </v>
      </c>
      <c r="Q1858" s="18" t="str">
        <f>IFERROR(__xludf.DUMMYFUNCTION("""COMPUTED_VALUE"""),"Персик Бабл Гам ")</f>
        <v>Персик Бабл Гам </v>
      </c>
      <c r="R1858" s="18" t="str">
        <f>IFERROR(__xludf.DUMMYFUNCTION("""COMPUTED_VALUE"""),"Садовые Ягоды ")</f>
        <v>Садовые Ягоды </v>
      </c>
      <c r="S1858" s="18" t="str">
        <f>IFERROR(__xludf.DUMMYFUNCTION("""COMPUTED_VALUE"""),"Скитлс Лимон Лайм 2")</f>
        <v>Скитлс Лимон Лайм 2</v>
      </c>
      <c r="T1858" s="18" t="str">
        <f>IFERROR(__xludf.DUMMYFUNCTION("""COMPUTED_VALUE"""),"Смородина Мармелад 1")</f>
        <v>Смородина Мармелад 1</v>
      </c>
      <c r="U1858" s="18" t="str">
        <f>IFERROR(__xludf.DUMMYFUNCTION("""COMPUTED_VALUE"""),"Темная Вишня 1")</f>
        <v>Темная Вишня 1</v>
      </c>
      <c r="V1858" s="18" t="str">
        <f>IFERROR(__xludf.DUMMYFUNCTION("""COMPUTED_VALUE"""),"Фруктовые Пластинки 1")</f>
        <v>Фруктовые Пластинки 1</v>
      </c>
      <c r="W1858" s="18" t="str">
        <f>IFERROR(__xludf.DUMMYFUNCTION("""COMPUTED_VALUE"""),"Черника Ежевика 1")</f>
        <v>Черника Ежевика 1</v>
      </c>
      <c r="X1858" s="18" t="str">
        <f>IFERROR(__xludf.DUMMYFUNCTION("""COMPUTED_VALUE"""),"Черника Малина 1")</f>
        <v>Черника Малина 1</v>
      </c>
      <c r="Y1858" s="18" t="str">
        <f>IFERROR(__xludf.DUMMYFUNCTION("""COMPUTED_VALUE"""),"Черника Мята 2")</f>
        <v>Черника Мята 2</v>
      </c>
      <c r="Z1858" s="18" t="str">
        <f>IFERROR(__xludf.DUMMYFUNCTION("""COMPUTED_VALUE"""),"Яблоко Виноград 2")</f>
        <v>Яблоко Виноград 2</v>
      </c>
      <c r="AA1858" s="18" t="str">
        <f>IFERROR(__xludf.DUMMYFUNCTION("""COMPUTED_VALUE"""),"Яблоко Малина 4")</f>
        <v>Яблоко Малина 4</v>
      </c>
      <c r="AB1858" s="18"/>
      <c r="AC1858" s="18"/>
      <c r="AD1858" s="18"/>
      <c r="AE1858" s="18"/>
      <c r="AF1858" s="18"/>
      <c r="AG1858" s="18"/>
      <c r="AH1858" s="18"/>
      <c r="AI1858" s="18"/>
      <c r="AJ1858" s="18"/>
      <c r="AK1858" s="18"/>
      <c r="AL1858" s="18"/>
      <c r="AM1858" s="18"/>
      <c r="AN1858" s="18"/>
      <c r="AO1858" s="18"/>
      <c r="AP1858" s="18"/>
      <c r="AQ1858" s="18"/>
      <c r="AR1858" s="18"/>
      <c r="AS1858" s="18"/>
      <c r="AT1858" s="18"/>
      <c r="AU1858" s="18"/>
      <c r="AV1858" s="18"/>
      <c r="AW1858" s="18"/>
      <c r="AX1858" s="18"/>
    </row>
    <row r="1859">
      <c r="A1859" s="18" t="str">
        <f>IFERROR(__xludf.DUMMYFUNCTION("""COMPUTED_VALUE"""),"0.3")</f>
        <v>0.3</v>
      </c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  <c r="AC1859" s="18"/>
      <c r="AD1859" s="18"/>
      <c r="AE1859" s="18"/>
      <c r="AF1859" s="18"/>
      <c r="AG1859" s="18"/>
      <c r="AH1859" s="18"/>
      <c r="AI1859" s="18"/>
      <c r="AJ1859" s="18"/>
      <c r="AK1859" s="18"/>
      <c r="AL1859" s="18"/>
      <c r="AM1859" s="18"/>
      <c r="AN1859" s="18"/>
      <c r="AO1859" s="18"/>
      <c r="AP1859" s="18"/>
      <c r="AQ1859" s="18"/>
      <c r="AR1859" s="18"/>
      <c r="AS1859" s="18"/>
      <c r="AT1859" s="18"/>
      <c r="AU1859" s="18"/>
      <c r="AV1859" s="18"/>
      <c r="AW1859" s="18"/>
      <c r="AX1859" s="18"/>
    </row>
    <row r="1860">
      <c r="A1860" s="18" t="str">
        <f>IFERROR(__xludf.DUMMYFUNCTION("""COMPUTED_VALUE"""),"Экзотический микс")</f>
        <v>Экзотический микс</v>
      </c>
      <c r="B1860" s="18" t="str">
        <f>IFERROR(__xludf.DUMMYFUNCTION("""COMPUTED_VALUE"""),"Энергетик")</f>
        <v>Энергетик</v>
      </c>
      <c r="C1860" s="18" t="str">
        <f>IFERROR(__xludf.DUMMYFUNCTION("""COMPUTED_VALUE"""),"Виноградный чупа-чупс")</f>
        <v>Виноградный чупа-чупс</v>
      </c>
      <c r="D1860" s="18" t="str">
        <f>IFERROR(__xludf.DUMMYFUNCTION("""COMPUTED_VALUE"""),"Кислая лесная клюква")</f>
        <v>Кислая лесная клюква</v>
      </c>
      <c r="E1860" s="18" t="str">
        <f>IFERROR(__xludf.DUMMYFUNCTION("""COMPUTED_VALUE"""),"Смородина персик")</f>
        <v>Смородина персик</v>
      </c>
      <c r="F1860" s="18" t="str">
        <f>IFERROR(__xludf.DUMMYFUNCTION("""COMPUTED_VALUE"""),"Спелый киви кисло сладкий")</f>
        <v>Спелый киви кисло сладкий</v>
      </c>
      <c r="G1860" s="18" t="str">
        <f>IFERROR(__xludf.DUMMYFUNCTION("""COMPUTED_VALUE"""),"Кислые черви в вишневом сиропе")</f>
        <v>Кислые черви в вишневом сиропе</v>
      </c>
      <c r="H1860" s="18" t="str">
        <f>IFERROR(__xludf.DUMMYFUNCTION("""COMPUTED_VALUE"""),"Грушевый лимонад")</f>
        <v>Грушевый лимонад</v>
      </c>
      <c r="I1860" s="18" t="str">
        <f>IFERROR(__xludf.DUMMYFUNCTION("""COMPUTED_VALUE"""),"Лимонад с сладкой малиной")</f>
        <v>Лимонад с сладкой малиной</v>
      </c>
      <c r="J1860" s="18" t="str">
        <f>IFERROR(__xludf.DUMMYFUNCTION("""COMPUTED_VALUE"""),"Ананасовая кислинка")</f>
        <v>Ананасовая кислинка</v>
      </c>
      <c r="K1860" s="18" t="str">
        <f>IFERROR(__xludf.DUMMYFUNCTION("""COMPUTED_VALUE"""),"Мармеладные мишки")</f>
        <v>Мармеладные мишки</v>
      </c>
      <c r="L1860" s="18" t="str">
        <f>IFERROR(__xludf.DUMMYFUNCTION("""COMPUTED_VALUE"""),"Мандариновый сок с цедрой")</f>
        <v>Мандариновый сок с цедрой</v>
      </c>
      <c r="M1860" s="18" t="str">
        <f>IFERROR(__xludf.DUMMYFUNCTION("""COMPUTED_VALUE"""),"Кисло-сладкое ягодное драже")</f>
        <v>Кисло-сладкое ягодное драже</v>
      </c>
      <c r="N1860" s="18" t="str">
        <f>IFERROR(__xludf.DUMMYFUNCTION("""COMPUTED_VALUE"""),"Классическая фанта")</f>
        <v>Классическая фанта</v>
      </c>
      <c r="O1860" s="18" t="str">
        <f>IFERROR(__xludf.DUMMYFUNCTION("""COMPUTED_VALUE"""),"Сладкие барбарисоввые конфеты")</f>
        <v>Сладкие барбарисоввые конфеты</v>
      </c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  <c r="AC1860" s="18"/>
      <c r="AD1860" s="18"/>
      <c r="AE1860" s="18"/>
      <c r="AF1860" s="18"/>
      <c r="AG1860" s="18"/>
      <c r="AH1860" s="18"/>
      <c r="AI1860" s="18"/>
      <c r="AJ1860" s="18"/>
      <c r="AK1860" s="18"/>
      <c r="AL1860" s="18"/>
      <c r="AM1860" s="18"/>
      <c r="AN1860" s="18"/>
      <c r="AO1860" s="18"/>
      <c r="AP1860" s="18"/>
      <c r="AQ1860" s="18"/>
      <c r="AR1860" s="18"/>
      <c r="AS1860" s="18"/>
      <c r="AT1860" s="18"/>
      <c r="AU1860" s="18"/>
      <c r="AV1860" s="18"/>
      <c r="AW1860" s="18"/>
      <c r="AX1860" s="18"/>
    </row>
    <row r="1861">
      <c r="A1861" s="18" t="str">
        <f>IFERROR(__xludf.DUMMYFUNCTION("""COMPUTED_VALUE"""),"0.4")</f>
        <v>0.4</v>
      </c>
      <c r="B1861" s="18" t="str">
        <f>IFERROR(__xludf.DUMMYFUNCTION("""COMPUTED_VALUE"""),"0.6")</f>
        <v>0.6</v>
      </c>
      <c r="C1861" s="18" t="str">
        <f>IFERROR(__xludf.DUMMYFUNCTION("""COMPUTED_VALUE"""),"0.7")</f>
        <v>0.7</v>
      </c>
      <c r="D1861" s="18" t="str">
        <f>IFERROR(__xludf.DUMMYFUNCTION("""COMPUTED_VALUE"""),"0.8")</f>
        <v>0.8</v>
      </c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8"/>
      <c r="AD1861" s="18"/>
      <c r="AE1861" s="18"/>
      <c r="AF1861" s="18"/>
      <c r="AG1861" s="18"/>
      <c r="AH1861" s="18"/>
      <c r="AI1861" s="18"/>
      <c r="AJ1861" s="18"/>
      <c r="AK1861" s="18"/>
      <c r="AL1861" s="18"/>
      <c r="AM1861" s="18"/>
      <c r="AN1861" s="18"/>
      <c r="AO1861" s="18"/>
      <c r="AP1861" s="18"/>
      <c r="AQ1861" s="18"/>
      <c r="AR1861" s="18"/>
      <c r="AS1861" s="18"/>
      <c r="AT1861" s="18"/>
      <c r="AU1861" s="18"/>
      <c r="AV1861" s="18"/>
      <c r="AW1861" s="18"/>
      <c r="AX1861" s="18"/>
    </row>
    <row r="1862">
      <c r="A1862" s="18" t="str">
        <f>IFERROR(__xludf.DUMMYFUNCTION("""COMPUTED_VALUE"""),"Арбуз Малина ")</f>
        <v>Арбуз Малина </v>
      </c>
      <c r="B1862" s="18" t="str">
        <f>IFERROR(__xludf.DUMMYFUNCTION("""COMPUTED_VALUE"""),"Банан Кокос ")</f>
        <v>Банан Кокос </v>
      </c>
      <c r="C1862" s="18" t="str">
        <f>IFERROR(__xludf.DUMMYFUNCTION("""COMPUTED_VALUE"""),"Барбарисовый Энергетик ")</f>
        <v>Барбарисовый Энергетик </v>
      </c>
      <c r="D1862" s="18" t="str">
        <f>IFERROR(__xludf.DUMMYFUNCTION("""COMPUTED_VALUE"""),"Виноградный Энергетик")</f>
        <v>Виноградный Энергетик</v>
      </c>
      <c r="E1862" s="18" t="str">
        <f>IFERROR(__xludf.DUMMYFUNCTION("""COMPUTED_VALUE"""),"Гранат Клубника ")</f>
        <v>Гранат Клубника </v>
      </c>
      <c r="F1862" s="18" t="str">
        <f>IFERROR(__xludf.DUMMYFUNCTION("""COMPUTED_VALUE"""),"Гранат Смородина ")</f>
        <v>Гранат Смородина </v>
      </c>
      <c r="G1862" s="18" t="str">
        <f>IFERROR(__xludf.DUMMYFUNCTION("""COMPUTED_VALUE"""),"Грейпфрутовый Швепс ")</f>
        <v>Грейпфрутовый Швепс </v>
      </c>
      <c r="H1862" s="18" t="str">
        <f>IFERROR(__xludf.DUMMYFUNCTION("""COMPUTED_VALUE"""),"Земляника Драгонфрут ")</f>
        <v>Земляника Драгонфрут </v>
      </c>
      <c r="I1862" s="18" t="str">
        <f>IFERROR(__xludf.DUMMYFUNCTION("""COMPUTED_VALUE"""),"Киви Личи ")</f>
        <v>Киви Личи </v>
      </c>
      <c r="J1862" s="18" t="str">
        <f>IFERROR(__xludf.DUMMYFUNCTION("""COMPUTED_VALUE"""),"Киви Маракуйя Гуава ")</f>
        <v>Киви Маракуйя Гуава </v>
      </c>
      <c r="K1862" s="18" t="str">
        <f>IFERROR(__xludf.DUMMYFUNCTION("""COMPUTED_VALUE"""),"Клубника Банан ")</f>
        <v>Клубника Банан </v>
      </c>
      <c r="L1862" s="18" t="str">
        <f>IFERROR(__xludf.DUMMYFUNCTION("""COMPUTED_VALUE"""),"Клубника Вишня ")</f>
        <v>Клубника Вишня </v>
      </c>
      <c r="M1862" s="18" t="str">
        <f>IFERROR(__xludf.DUMMYFUNCTION("""COMPUTED_VALUE"""),"Клубника Земляника ")</f>
        <v>Клубника Земляника </v>
      </c>
      <c r="N1862" s="18" t="str">
        <f>IFERROR(__xludf.DUMMYFUNCTION("""COMPUTED_VALUE"""),"Клубничный Мохито ")</f>
        <v>Клубничный Мохито </v>
      </c>
      <c r="O1862" s="18" t="str">
        <f>IFERROR(__xludf.DUMMYFUNCTION("""COMPUTED_VALUE"""),"Манго Грейпфрут ")</f>
        <v>Манго Грейпфрут </v>
      </c>
      <c r="P1862" s="18" t="str">
        <f>IFERROR(__xludf.DUMMYFUNCTION("""COMPUTED_VALUE"""),"Манго Персик Личи ")</f>
        <v>Манго Персик Личи </v>
      </c>
      <c r="Q1862" s="18" t="str">
        <f>IFERROR(__xludf.DUMMYFUNCTION("""COMPUTED_VALUE"""),"Персик Бабл Гам ")</f>
        <v>Персик Бабл Гам </v>
      </c>
      <c r="R1862" s="18" t="str">
        <f>IFERROR(__xludf.DUMMYFUNCTION("""COMPUTED_VALUE"""),"Садовые Ягоды ")</f>
        <v>Садовые Ягоды </v>
      </c>
      <c r="S1862" s="18" t="str">
        <f>IFERROR(__xludf.DUMMYFUNCTION("""COMPUTED_VALUE"""),"Скитлс Лимон Лайм 2")</f>
        <v>Скитлс Лимон Лайм 2</v>
      </c>
      <c r="T1862" s="18" t="str">
        <f>IFERROR(__xludf.DUMMYFUNCTION("""COMPUTED_VALUE"""),"Смородина Мармелад 1")</f>
        <v>Смородина Мармелад 1</v>
      </c>
      <c r="U1862" s="18" t="str">
        <f>IFERROR(__xludf.DUMMYFUNCTION("""COMPUTED_VALUE"""),"Темная Вишня 1")</f>
        <v>Темная Вишня 1</v>
      </c>
      <c r="V1862" s="18" t="str">
        <f>IFERROR(__xludf.DUMMYFUNCTION("""COMPUTED_VALUE"""),"Фруктовые Пластинки 1")</f>
        <v>Фруктовые Пластинки 1</v>
      </c>
      <c r="W1862" s="18" t="str">
        <f>IFERROR(__xludf.DUMMYFUNCTION("""COMPUTED_VALUE"""),"Черника Ежевика 1")</f>
        <v>Черника Ежевика 1</v>
      </c>
      <c r="X1862" s="18" t="str">
        <f>IFERROR(__xludf.DUMMYFUNCTION("""COMPUTED_VALUE"""),"Черника Малина 1")</f>
        <v>Черника Малина 1</v>
      </c>
      <c r="Y1862" s="18" t="str">
        <f>IFERROR(__xludf.DUMMYFUNCTION("""COMPUTED_VALUE"""),"Черника Мята 2")</f>
        <v>Черника Мята 2</v>
      </c>
      <c r="Z1862" s="18" t="str">
        <f>IFERROR(__xludf.DUMMYFUNCTION("""COMPUTED_VALUE"""),"Яблоко Виноград 2")</f>
        <v>Яблоко Виноград 2</v>
      </c>
      <c r="AA1862" s="18" t="str">
        <f>IFERROR(__xludf.DUMMYFUNCTION("""COMPUTED_VALUE"""),"Яблоко Малина 4")</f>
        <v>Яблоко Малина 4</v>
      </c>
      <c r="AB1862" s="18"/>
      <c r="AC1862" s="18"/>
      <c r="AD1862" s="18"/>
      <c r="AE1862" s="18"/>
      <c r="AF1862" s="18"/>
      <c r="AG1862" s="18"/>
      <c r="AH1862" s="18"/>
      <c r="AI1862" s="18"/>
      <c r="AJ1862" s="18"/>
      <c r="AK1862" s="18"/>
      <c r="AL1862" s="18"/>
      <c r="AM1862" s="18"/>
      <c r="AN1862" s="18"/>
      <c r="AO1862" s="18"/>
      <c r="AP1862" s="18"/>
      <c r="AQ1862" s="18"/>
      <c r="AR1862" s="18"/>
      <c r="AS1862" s="18"/>
      <c r="AT1862" s="18"/>
      <c r="AU1862" s="18"/>
      <c r="AV1862" s="18"/>
      <c r="AW1862" s="18"/>
      <c r="AX1862" s="18"/>
    </row>
    <row r="1863">
      <c r="A1863" s="18" t="str">
        <f>IFERROR(__xludf.DUMMYFUNCTION("""COMPUTED_VALUE"""),"Малина вишня лёд")</f>
        <v>Малина вишня лёд</v>
      </c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  <c r="AC1863" s="18"/>
      <c r="AD1863" s="18"/>
      <c r="AE1863" s="18"/>
      <c r="AF1863" s="18"/>
      <c r="AG1863" s="18"/>
      <c r="AH1863" s="18"/>
      <c r="AI1863" s="18"/>
      <c r="AJ1863" s="18"/>
      <c r="AK1863" s="18"/>
      <c r="AL1863" s="18"/>
      <c r="AM1863" s="18"/>
      <c r="AN1863" s="18"/>
      <c r="AO1863" s="18"/>
      <c r="AP1863" s="18"/>
      <c r="AQ1863" s="18"/>
      <c r="AR1863" s="18"/>
      <c r="AS1863" s="18"/>
      <c r="AT1863" s="18"/>
      <c r="AU1863" s="18"/>
      <c r="AV1863" s="18"/>
      <c r="AW1863" s="18"/>
      <c r="AX1863" s="18"/>
    </row>
    <row r="1864">
      <c r="A1864" s="18" t="str">
        <f>IFERROR(__xludf.DUMMYFUNCTION("""COMPUTED_VALUE"""),"Арбуз Малина ")</f>
        <v>Арбуз Малина </v>
      </c>
      <c r="B1864" s="18" t="str">
        <f>IFERROR(__xludf.DUMMYFUNCTION("""COMPUTED_VALUE"""),"Банан Кокос ")</f>
        <v>Банан Кокос </v>
      </c>
      <c r="C1864" s="18" t="str">
        <f>IFERROR(__xludf.DUMMYFUNCTION("""COMPUTED_VALUE"""),"Барбарисовый Энергетик ")</f>
        <v>Барбарисовый Энергетик </v>
      </c>
      <c r="D1864" s="18" t="str">
        <f>IFERROR(__xludf.DUMMYFUNCTION("""COMPUTED_VALUE"""),"Виноградный Энергетик")</f>
        <v>Виноградный Энергетик</v>
      </c>
      <c r="E1864" s="18" t="str">
        <f>IFERROR(__xludf.DUMMYFUNCTION("""COMPUTED_VALUE"""),"Гранат Клубника ")</f>
        <v>Гранат Клубника </v>
      </c>
      <c r="F1864" s="18" t="str">
        <f>IFERROR(__xludf.DUMMYFUNCTION("""COMPUTED_VALUE"""),"Гранат Смородина ")</f>
        <v>Гранат Смородина </v>
      </c>
      <c r="G1864" s="18" t="str">
        <f>IFERROR(__xludf.DUMMYFUNCTION("""COMPUTED_VALUE"""),"Грейпфрутовый Швепс ")</f>
        <v>Грейпфрутовый Швепс </v>
      </c>
      <c r="H1864" s="18" t="str">
        <f>IFERROR(__xludf.DUMMYFUNCTION("""COMPUTED_VALUE"""),"Земляника Драгонфрут ")</f>
        <v>Земляника Драгонфрут </v>
      </c>
      <c r="I1864" s="18" t="str">
        <f>IFERROR(__xludf.DUMMYFUNCTION("""COMPUTED_VALUE"""),"Киви Личи ")</f>
        <v>Киви Личи </v>
      </c>
      <c r="J1864" s="18" t="str">
        <f>IFERROR(__xludf.DUMMYFUNCTION("""COMPUTED_VALUE"""),"Киви Маракуйя Гуава ")</f>
        <v>Киви Маракуйя Гуава </v>
      </c>
      <c r="K1864" s="18" t="str">
        <f>IFERROR(__xludf.DUMMYFUNCTION("""COMPUTED_VALUE"""),"Клубника Банан ")</f>
        <v>Клубника Банан </v>
      </c>
      <c r="L1864" s="18" t="str">
        <f>IFERROR(__xludf.DUMMYFUNCTION("""COMPUTED_VALUE"""),"Клубника Вишня ")</f>
        <v>Клубника Вишня </v>
      </c>
      <c r="M1864" s="18" t="str">
        <f>IFERROR(__xludf.DUMMYFUNCTION("""COMPUTED_VALUE"""),"Клубника Земляника ")</f>
        <v>Клубника Земляника </v>
      </c>
      <c r="N1864" s="18" t="str">
        <f>IFERROR(__xludf.DUMMYFUNCTION("""COMPUTED_VALUE"""),"Клубничный Мохито ")</f>
        <v>Клубничный Мохито </v>
      </c>
      <c r="O1864" s="18" t="str">
        <f>IFERROR(__xludf.DUMMYFUNCTION("""COMPUTED_VALUE"""),"Манго Грейпфрут ")</f>
        <v>Манго Грейпфрут </v>
      </c>
      <c r="P1864" s="18" t="str">
        <f>IFERROR(__xludf.DUMMYFUNCTION("""COMPUTED_VALUE"""),"Манго Персик Личи ")</f>
        <v>Манго Персик Личи </v>
      </c>
      <c r="Q1864" s="18" t="str">
        <f>IFERROR(__xludf.DUMMYFUNCTION("""COMPUTED_VALUE"""),"Персик Бабл Гам ")</f>
        <v>Персик Бабл Гам </v>
      </c>
      <c r="R1864" s="18" t="str">
        <f>IFERROR(__xludf.DUMMYFUNCTION("""COMPUTED_VALUE"""),"Садовые Ягоды ")</f>
        <v>Садовые Ягоды </v>
      </c>
      <c r="S1864" s="18" t="str">
        <f>IFERROR(__xludf.DUMMYFUNCTION("""COMPUTED_VALUE"""),"Скитлс Лимон Лайм 2")</f>
        <v>Скитлс Лимон Лайм 2</v>
      </c>
      <c r="T1864" s="18" t="str">
        <f>IFERROR(__xludf.DUMMYFUNCTION("""COMPUTED_VALUE"""),"Смородина Мармелад 1")</f>
        <v>Смородина Мармелад 1</v>
      </c>
      <c r="U1864" s="18" t="str">
        <f>IFERROR(__xludf.DUMMYFUNCTION("""COMPUTED_VALUE"""),"Темная Вишня 1")</f>
        <v>Темная Вишня 1</v>
      </c>
      <c r="V1864" s="18" t="str">
        <f>IFERROR(__xludf.DUMMYFUNCTION("""COMPUTED_VALUE"""),"Фруктовые Пластинки 1")</f>
        <v>Фруктовые Пластинки 1</v>
      </c>
      <c r="W1864" s="18" t="str">
        <f>IFERROR(__xludf.DUMMYFUNCTION("""COMPUTED_VALUE"""),"Черника Ежевика 1")</f>
        <v>Черника Ежевика 1</v>
      </c>
      <c r="X1864" s="18" t="str">
        <f>IFERROR(__xludf.DUMMYFUNCTION("""COMPUTED_VALUE"""),"Черника Малина 1")</f>
        <v>Черника Малина 1</v>
      </c>
      <c r="Y1864" s="18" t="str">
        <f>IFERROR(__xludf.DUMMYFUNCTION("""COMPUTED_VALUE"""),"Черника Мята 2")</f>
        <v>Черника Мята 2</v>
      </c>
      <c r="Z1864" s="18" t="str">
        <f>IFERROR(__xludf.DUMMYFUNCTION("""COMPUTED_VALUE"""),"Яблоко Виноград 2")</f>
        <v>Яблоко Виноград 2</v>
      </c>
      <c r="AA1864" s="18" t="str">
        <f>IFERROR(__xludf.DUMMYFUNCTION("""COMPUTED_VALUE"""),"Яблоко Малина 4")</f>
        <v>Яблоко Малина 4</v>
      </c>
      <c r="AB1864" s="18"/>
      <c r="AC1864" s="18"/>
      <c r="AD1864" s="18"/>
      <c r="AE1864" s="18"/>
      <c r="AF1864" s="18"/>
      <c r="AG1864" s="18"/>
      <c r="AH1864" s="18"/>
      <c r="AI1864" s="18"/>
      <c r="AJ1864" s="18"/>
      <c r="AK1864" s="18"/>
      <c r="AL1864" s="18"/>
      <c r="AM1864" s="18"/>
      <c r="AN1864" s="18"/>
      <c r="AO1864" s="18"/>
      <c r="AP1864" s="18"/>
      <c r="AQ1864" s="18"/>
      <c r="AR1864" s="18"/>
      <c r="AS1864" s="18"/>
      <c r="AT1864" s="18"/>
      <c r="AU1864" s="18"/>
      <c r="AV1864" s="18"/>
      <c r="AW1864" s="18"/>
      <c r="AX1864" s="18"/>
    </row>
    <row r="1865">
      <c r="A1865" s="18" t="str">
        <f>IFERROR(__xludf.DUMMYFUNCTION("""COMPUTED_VALUE"""),"0.2")</f>
        <v>0.2</v>
      </c>
      <c r="B1865" s="18" t="str">
        <f>IFERROR(__xludf.DUMMYFUNCTION("""COMPUTED_VALUE"""),"0.3")</f>
        <v>0.3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  <c r="AE1865" s="18"/>
      <c r="AF1865" s="18"/>
      <c r="AG1865" s="18"/>
      <c r="AH1865" s="18"/>
      <c r="AI1865" s="18"/>
      <c r="AJ1865" s="18"/>
      <c r="AK1865" s="18"/>
      <c r="AL1865" s="18"/>
      <c r="AM1865" s="18"/>
      <c r="AN1865" s="18"/>
      <c r="AO1865" s="18"/>
      <c r="AP1865" s="18"/>
      <c r="AQ1865" s="18"/>
      <c r="AR1865" s="18"/>
      <c r="AS1865" s="18"/>
      <c r="AT1865" s="18"/>
      <c r="AU1865" s="18"/>
      <c r="AV1865" s="18"/>
      <c r="AW1865" s="18"/>
      <c r="AX1865" s="18"/>
    </row>
    <row r="1866">
      <c r="A1866" s="18" t="str">
        <f>IFERROR(__xludf.DUMMYFUNCTION("""COMPUTED_VALUE"""),"Арбуз Малина ")</f>
        <v>Арбуз Малина </v>
      </c>
      <c r="B1866" s="18" t="str">
        <f>IFERROR(__xludf.DUMMYFUNCTION("""COMPUTED_VALUE"""),"Банан Кокос ")</f>
        <v>Банан Кокос </v>
      </c>
      <c r="C1866" s="18" t="str">
        <f>IFERROR(__xludf.DUMMYFUNCTION("""COMPUTED_VALUE"""),"Барбарисовый Энергетик ")</f>
        <v>Барбарисовый Энергетик </v>
      </c>
      <c r="D1866" s="18" t="str">
        <f>IFERROR(__xludf.DUMMYFUNCTION("""COMPUTED_VALUE"""),"Виноградный Энергетик")</f>
        <v>Виноградный Энергетик</v>
      </c>
      <c r="E1866" s="18" t="str">
        <f>IFERROR(__xludf.DUMMYFUNCTION("""COMPUTED_VALUE"""),"Гранат Клубника ")</f>
        <v>Гранат Клубника </v>
      </c>
      <c r="F1866" s="18" t="str">
        <f>IFERROR(__xludf.DUMMYFUNCTION("""COMPUTED_VALUE"""),"Гранат Смородина ")</f>
        <v>Гранат Смородина </v>
      </c>
      <c r="G1866" s="18" t="str">
        <f>IFERROR(__xludf.DUMMYFUNCTION("""COMPUTED_VALUE"""),"Грейпфрутовый Швепс ")</f>
        <v>Грейпфрутовый Швепс </v>
      </c>
      <c r="H1866" s="18" t="str">
        <f>IFERROR(__xludf.DUMMYFUNCTION("""COMPUTED_VALUE"""),"Земляника Драгонфрут ")</f>
        <v>Земляника Драгонфрут </v>
      </c>
      <c r="I1866" s="18" t="str">
        <f>IFERROR(__xludf.DUMMYFUNCTION("""COMPUTED_VALUE"""),"Киви Личи ")</f>
        <v>Киви Личи </v>
      </c>
      <c r="J1866" s="18" t="str">
        <f>IFERROR(__xludf.DUMMYFUNCTION("""COMPUTED_VALUE"""),"Киви Маракуйя Гуава ")</f>
        <v>Киви Маракуйя Гуава </v>
      </c>
      <c r="K1866" s="18" t="str">
        <f>IFERROR(__xludf.DUMMYFUNCTION("""COMPUTED_VALUE"""),"Клубника Банан ")</f>
        <v>Клубника Банан </v>
      </c>
      <c r="L1866" s="18" t="str">
        <f>IFERROR(__xludf.DUMMYFUNCTION("""COMPUTED_VALUE"""),"Клубника Вишня ")</f>
        <v>Клубника Вишня </v>
      </c>
      <c r="M1866" s="18" t="str">
        <f>IFERROR(__xludf.DUMMYFUNCTION("""COMPUTED_VALUE"""),"Клубника Земляника ")</f>
        <v>Клубника Земляника </v>
      </c>
      <c r="N1866" s="18" t="str">
        <f>IFERROR(__xludf.DUMMYFUNCTION("""COMPUTED_VALUE"""),"Клубничный Мохито ")</f>
        <v>Клубничный Мохито </v>
      </c>
      <c r="O1866" s="18" t="str">
        <f>IFERROR(__xludf.DUMMYFUNCTION("""COMPUTED_VALUE"""),"Манго Грейпфрут ")</f>
        <v>Манго Грейпфрут </v>
      </c>
      <c r="P1866" s="18" t="str">
        <f>IFERROR(__xludf.DUMMYFUNCTION("""COMPUTED_VALUE"""),"Манго Персик Личи ")</f>
        <v>Манго Персик Личи </v>
      </c>
      <c r="Q1866" s="18" t="str">
        <f>IFERROR(__xludf.DUMMYFUNCTION("""COMPUTED_VALUE"""),"Персик Бабл Гам ")</f>
        <v>Персик Бабл Гам </v>
      </c>
      <c r="R1866" s="18" t="str">
        <f>IFERROR(__xludf.DUMMYFUNCTION("""COMPUTED_VALUE"""),"Садовые Ягоды ")</f>
        <v>Садовые Ягоды </v>
      </c>
      <c r="S1866" s="18" t="str">
        <f>IFERROR(__xludf.DUMMYFUNCTION("""COMPUTED_VALUE"""),"Скитлс Лимон Лайм 2")</f>
        <v>Скитлс Лимон Лайм 2</v>
      </c>
      <c r="T1866" s="18" t="str">
        <f>IFERROR(__xludf.DUMMYFUNCTION("""COMPUTED_VALUE"""),"Смородина Мармелад 1")</f>
        <v>Смородина Мармелад 1</v>
      </c>
      <c r="U1866" s="18" t="str">
        <f>IFERROR(__xludf.DUMMYFUNCTION("""COMPUTED_VALUE"""),"Темная Вишня 1")</f>
        <v>Темная Вишня 1</v>
      </c>
      <c r="V1866" s="18" t="str">
        <f>IFERROR(__xludf.DUMMYFUNCTION("""COMPUTED_VALUE"""),"Фруктовые Пластинки 1")</f>
        <v>Фруктовые Пластинки 1</v>
      </c>
      <c r="W1866" s="18" t="str">
        <f>IFERROR(__xludf.DUMMYFUNCTION("""COMPUTED_VALUE"""),"Черника Ежевика 1")</f>
        <v>Черника Ежевика 1</v>
      </c>
      <c r="X1866" s="18" t="str">
        <f>IFERROR(__xludf.DUMMYFUNCTION("""COMPUTED_VALUE"""),"Черника Малина 1")</f>
        <v>Черника Малина 1</v>
      </c>
      <c r="Y1866" s="18" t="str">
        <f>IFERROR(__xludf.DUMMYFUNCTION("""COMPUTED_VALUE"""),"Черника Мята 2")</f>
        <v>Черника Мята 2</v>
      </c>
      <c r="Z1866" s="18" t="str">
        <f>IFERROR(__xludf.DUMMYFUNCTION("""COMPUTED_VALUE"""),"Яблоко Виноград 2")</f>
        <v>Яблоко Виноград 2</v>
      </c>
      <c r="AA1866" s="18" t="str">
        <f>IFERROR(__xludf.DUMMYFUNCTION("""COMPUTED_VALUE"""),"Яблоко Малина 4")</f>
        <v>Яблоко Малина 4</v>
      </c>
      <c r="AB1866" s="18"/>
      <c r="AC1866" s="18"/>
      <c r="AD1866" s="18"/>
      <c r="AE1866" s="18"/>
      <c r="AF1866" s="18"/>
      <c r="AG1866" s="18"/>
      <c r="AH1866" s="18"/>
      <c r="AI1866" s="18"/>
      <c r="AJ1866" s="18"/>
      <c r="AK1866" s="18"/>
      <c r="AL1866" s="18"/>
      <c r="AM1866" s="18"/>
      <c r="AN1866" s="18"/>
      <c r="AO1866" s="18"/>
      <c r="AP1866" s="18"/>
      <c r="AQ1866" s="18"/>
      <c r="AR1866" s="18"/>
      <c r="AS1866" s="18"/>
      <c r="AT1866" s="18"/>
      <c r="AU1866" s="18"/>
      <c r="AV1866" s="18"/>
      <c r="AW1866" s="18"/>
      <c r="AX1866" s="18"/>
    </row>
    <row r="1867">
      <c r="A1867" s="18" t="str">
        <f>IFERROR(__xludf.DUMMYFUNCTION("""COMPUTED_VALUE"""),"0.4")</f>
        <v>0.4</v>
      </c>
      <c r="B1867" s="18" t="str">
        <f>IFERROR(__xludf.DUMMYFUNCTION("""COMPUTED_VALUE"""),"0.6")</f>
        <v>0.6</v>
      </c>
      <c r="C1867" s="18" t="str">
        <f>IFERROR(__xludf.DUMMYFUNCTION("""COMPUTED_VALUE"""),"0.7")</f>
        <v>0.7</v>
      </c>
      <c r="D1867" s="18" t="str">
        <f>IFERROR(__xludf.DUMMYFUNCTION("""COMPUTED_VALUE"""),"0.8")</f>
        <v>0.8</v>
      </c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8"/>
      <c r="AD1867" s="18"/>
      <c r="AE1867" s="18"/>
      <c r="AF1867" s="18"/>
      <c r="AG1867" s="18"/>
      <c r="AH1867" s="18"/>
      <c r="AI1867" s="18"/>
      <c r="AJ1867" s="18"/>
      <c r="AK1867" s="18"/>
      <c r="AL1867" s="18"/>
      <c r="AM1867" s="18"/>
      <c r="AN1867" s="18"/>
      <c r="AO1867" s="18"/>
      <c r="AP1867" s="18"/>
      <c r="AQ1867" s="18"/>
      <c r="AR1867" s="18"/>
      <c r="AS1867" s="18"/>
      <c r="AT1867" s="18"/>
      <c r="AU1867" s="18"/>
      <c r="AV1867" s="18"/>
      <c r="AW1867" s="18"/>
      <c r="AX1867" s="18"/>
    </row>
    <row r="1868">
      <c r="A1868" s="18" t="str">
        <f>IFERROR(__xludf.DUMMYFUNCTION("""COMPUTED_VALUE"""),"Арбуз Малина ")</f>
        <v>Арбуз Малина </v>
      </c>
      <c r="B1868" s="18" t="str">
        <f>IFERROR(__xludf.DUMMYFUNCTION("""COMPUTED_VALUE"""),"Банан Кокос ")</f>
        <v>Банан Кокос </v>
      </c>
      <c r="C1868" s="18" t="str">
        <f>IFERROR(__xludf.DUMMYFUNCTION("""COMPUTED_VALUE"""),"Барбарисовый Энергетик ")</f>
        <v>Барбарисовый Энергетик </v>
      </c>
      <c r="D1868" s="18" t="str">
        <f>IFERROR(__xludf.DUMMYFUNCTION("""COMPUTED_VALUE"""),"Виноградный Энергетик")</f>
        <v>Виноградный Энергетик</v>
      </c>
      <c r="E1868" s="18" t="str">
        <f>IFERROR(__xludf.DUMMYFUNCTION("""COMPUTED_VALUE"""),"Гранат Клубника ")</f>
        <v>Гранат Клубника </v>
      </c>
      <c r="F1868" s="18" t="str">
        <f>IFERROR(__xludf.DUMMYFUNCTION("""COMPUTED_VALUE"""),"Гранат Смородина ")</f>
        <v>Гранат Смородина </v>
      </c>
      <c r="G1868" s="18" t="str">
        <f>IFERROR(__xludf.DUMMYFUNCTION("""COMPUTED_VALUE"""),"Грейпфрутовый Швепс ")</f>
        <v>Грейпфрутовый Швепс </v>
      </c>
      <c r="H1868" s="18" t="str">
        <f>IFERROR(__xludf.DUMMYFUNCTION("""COMPUTED_VALUE"""),"Земляника Драгонфрут ")</f>
        <v>Земляника Драгонфрут </v>
      </c>
      <c r="I1868" s="18" t="str">
        <f>IFERROR(__xludf.DUMMYFUNCTION("""COMPUTED_VALUE"""),"Киви Личи ")</f>
        <v>Киви Личи </v>
      </c>
      <c r="J1868" s="18" t="str">
        <f>IFERROR(__xludf.DUMMYFUNCTION("""COMPUTED_VALUE"""),"Киви Маракуйя Гуава ")</f>
        <v>Киви Маракуйя Гуава </v>
      </c>
      <c r="K1868" s="18" t="str">
        <f>IFERROR(__xludf.DUMMYFUNCTION("""COMPUTED_VALUE"""),"Клубника Банан ")</f>
        <v>Клубника Банан </v>
      </c>
      <c r="L1868" s="18" t="str">
        <f>IFERROR(__xludf.DUMMYFUNCTION("""COMPUTED_VALUE"""),"Клубника Вишня ")</f>
        <v>Клубника Вишня </v>
      </c>
      <c r="M1868" s="18" t="str">
        <f>IFERROR(__xludf.DUMMYFUNCTION("""COMPUTED_VALUE"""),"Клубника Земляника ")</f>
        <v>Клубника Земляника </v>
      </c>
      <c r="N1868" s="18" t="str">
        <f>IFERROR(__xludf.DUMMYFUNCTION("""COMPUTED_VALUE"""),"Клубничный Мохито ")</f>
        <v>Клубничный Мохито </v>
      </c>
      <c r="O1868" s="18" t="str">
        <f>IFERROR(__xludf.DUMMYFUNCTION("""COMPUTED_VALUE"""),"Манго Грейпфрут ")</f>
        <v>Манго Грейпфрут </v>
      </c>
      <c r="P1868" s="18" t="str">
        <f>IFERROR(__xludf.DUMMYFUNCTION("""COMPUTED_VALUE"""),"Манго Персик Личи ")</f>
        <v>Манго Персик Личи </v>
      </c>
      <c r="Q1868" s="18" t="str">
        <f>IFERROR(__xludf.DUMMYFUNCTION("""COMPUTED_VALUE"""),"Персик Бабл Гам ")</f>
        <v>Персик Бабл Гам </v>
      </c>
      <c r="R1868" s="18" t="str">
        <f>IFERROR(__xludf.DUMMYFUNCTION("""COMPUTED_VALUE"""),"Садовые Ягоды ")</f>
        <v>Садовые Ягоды </v>
      </c>
      <c r="S1868" s="18" t="str">
        <f>IFERROR(__xludf.DUMMYFUNCTION("""COMPUTED_VALUE"""),"Скитлс Лимон Лайм 2")</f>
        <v>Скитлс Лимон Лайм 2</v>
      </c>
      <c r="T1868" s="18" t="str">
        <f>IFERROR(__xludf.DUMMYFUNCTION("""COMPUTED_VALUE"""),"Смородина Мармелад 1")</f>
        <v>Смородина Мармелад 1</v>
      </c>
      <c r="U1868" s="18" t="str">
        <f>IFERROR(__xludf.DUMMYFUNCTION("""COMPUTED_VALUE"""),"Темная Вишня 1")</f>
        <v>Темная Вишня 1</v>
      </c>
      <c r="V1868" s="18" t="str">
        <f>IFERROR(__xludf.DUMMYFUNCTION("""COMPUTED_VALUE"""),"Фруктовые Пластинки 1")</f>
        <v>Фруктовые Пластинки 1</v>
      </c>
      <c r="W1868" s="18" t="str">
        <f>IFERROR(__xludf.DUMMYFUNCTION("""COMPUTED_VALUE"""),"Черника Ежевика 1")</f>
        <v>Черника Ежевика 1</v>
      </c>
      <c r="X1868" s="18" t="str">
        <f>IFERROR(__xludf.DUMMYFUNCTION("""COMPUTED_VALUE"""),"Черника Малина 1")</f>
        <v>Черника Малина 1</v>
      </c>
      <c r="Y1868" s="18" t="str">
        <f>IFERROR(__xludf.DUMMYFUNCTION("""COMPUTED_VALUE"""),"Черника Мята 2")</f>
        <v>Черника Мята 2</v>
      </c>
      <c r="Z1868" s="18" t="str">
        <f>IFERROR(__xludf.DUMMYFUNCTION("""COMPUTED_VALUE"""),"Яблоко Виноград 2")</f>
        <v>Яблоко Виноград 2</v>
      </c>
      <c r="AA1868" s="18" t="str">
        <f>IFERROR(__xludf.DUMMYFUNCTION("""COMPUTED_VALUE"""),"Яблоко Малина 4")</f>
        <v>Яблоко Малина 4</v>
      </c>
      <c r="AB1868" s="18"/>
      <c r="AC1868" s="18"/>
      <c r="AD1868" s="18"/>
      <c r="AE1868" s="18"/>
      <c r="AF1868" s="18"/>
      <c r="AG1868" s="18"/>
      <c r="AH1868" s="18"/>
      <c r="AI1868" s="18"/>
      <c r="AJ1868" s="18"/>
      <c r="AK1868" s="18"/>
      <c r="AL1868" s="18"/>
      <c r="AM1868" s="18"/>
      <c r="AN1868" s="18"/>
      <c r="AO1868" s="18"/>
      <c r="AP1868" s="18"/>
      <c r="AQ1868" s="18"/>
      <c r="AR1868" s="18"/>
      <c r="AS1868" s="18"/>
      <c r="AT1868" s="18"/>
      <c r="AU1868" s="18"/>
      <c r="AV1868" s="18"/>
      <c r="AW1868" s="18"/>
      <c r="AX1868" s="18"/>
    </row>
    <row r="1869">
      <c r="A1869" s="18" t="str">
        <f>IFERROR(__xludf.DUMMYFUNCTION("""COMPUTED_VALUE"""),"Малина вишня лёд")</f>
        <v>Малина вишня лёд</v>
      </c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  <c r="AC1869" s="18"/>
      <c r="AD1869" s="18"/>
      <c r="AE1869" s="18"/>
      <c r="AF1869" s="18"/>
      <c r="AG1869" s="18"/>
      <c r="AH1869" s="18"/>
      <c r="AI1869" s="18"/>
      <c r="AJ1869" s="18"/>
      <c r="AK1869" s="18"/>
      <c r="AL1869" s="18"/>
      <c r="AM1869" s="18"/>
      <c r="AN1869" s="18"/>
      <c r="AO1869" s="18"/>
      <c r="AP1869" s="18"/>
      <c r="AQ1869" s="18"/>
      <c r="AR1869" s="18"/>
      <c r="AS1869" s="18"/>
      <c r="AT1869" s="18"/>
      <c r="AU1869" s="18"/>
      <c r="AV1869" s="18"/>
      <c r="AW1869" s="18"/>
      <c r="AX1869" s="18"/>
    </row>
    <row r="1870">
      <c r="A1870" s="18" t="str">
        <f>IFERROR(__xludf.DUMMYFUNCTION("""COMPUTED_VALUE"""),"Экзотический микс")</f>
        <v>Экзотический микс</v>
      </c>
      <c r="B1870" s="18" t="str">
        <f>IFERROR(__xludf.DUMMYFUNCTION("""COMPUTED_VALUE"""),"Энергетик")</f>
        <v>Энергетик</v>
      </c>
      <c r="C1870" s="18" t="str">
        <f>IFERROR(__xludf.DUMMYFUNCTION("""COMPUTED_VALUE"""),"Виноградный чупа-чупс")</f>
        <v>Виноградный чупа-чупс</v>
      </c>
      <c r="D1870" s="18" t="str">
        <f>IFERROR(__xludf.DUMMYFUNCTION("""COMPUTED_VALUE"""),"Кислая лесная клюква")</f>
        <v>Кислая лесная клюква</v>
      </c>
      <c r="E1870" s="18" t="str">
        <f>IFERROR(__xludf.DUMMYFUNCTION("""COMPUTED_VALUE"""),"Смородина персик")</f>
        <v>Смородина персик</v>
      </c>
      <c r="F1870" s="18" t="str">
        <f>IFERROR(__xludf.DUMMYFUNCTION("""COMPUTED_VALUE"""),"Спелый киви кисло сладкий")</f>
        <v>Спелый киви кисло сладкий</v>
      </c>
      <c r="G1870" s="18" t="str">
        <f>IFERROR(__xludf.DUMMYFUNCTION("""COMPUTED_VALUE"""),"Кислые черви в вишневом сиропе")</f>
        <v>Кислые черви в вишневом сиропе</v>
      </c>
      <c r="H1870" s="18" t="str">
        <f>IFERROR(__xludf.DUMMYFUNCTION("""COMPUTED_VALUE"""),"Грушевый лимонад")</f>
        <v>Грушевый лимонад</v>
      </c>
      <c r="I1870" s="18" t="str">
        <f>IFERROR(__xludf.DUMMYFUNCTION("""COMPUTED_VALUE"""),"Лимонад с сладкой малиной")</f>
        <v>Лимонад с сладкой малиной</v>
      </c>
      <c r="J1870" s="18" t="str">
        <f>IFERROR(__xludf.DUMMYFUNCTION("""COMPUTED_VALUE"""),"Ананасовая кислинка")</f>
        <v>Ананасовая кислинка</v>
      </c>
      <c r="K1870" s="18" t="str">
        <f>IFERROR(__xludf.DUMMYFUNCTION("""COMPUTED_VALUE"""),"Мармеладные мишки")</f>
        <v>Мармеладные мишки</v>
      </c>
      <c r="L1870" s="18" t="str">
        <f>IFERROR(__xludf.DUMMYFUNCTION("""COMPUTED_VALUE"""),"Мандариновый сок с цедрой")</f>
        <v>Мандариновый сок с цедрой</v>
      </c>
      <c r="M1870" s="18" t="str">
        <f>IFERROR(__xludf.DUMMYFUNCTION("""COMPUTED_VALUE"""),"Кисло-сладкое ягодное драже")</f>
        <v>Кисло-сладкое ягодное драже</v>
      </c>
      <c r="N1870" s="18" t="str">
        <f>IFERROR(__xludf.DUMMYFUNCTION("""COMPUTED_VALUE"""),"Классическая фанта")</f>
        <v>Классическая фанта</v>
      </c>
      <c r="O1870" s="18" t="str">
        <f>IFERROR(__xludf.DUMMYFUNCTION("""COMPUTED_VALUE"""),"Сладкие барбарисоввые конфеты")</f>
        <v>Сладкие барбарисоввые конфеты</v>
      </c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8"/>
      <c r="AI1870" s="18"/>
      <c r="AJ1870" s="18"/>
      <c r="AK1870" s="18"/>
      <c r="AL1870" s="18"/>
      <c r="AM1870" s="18"/>
      <c r="AN1870" s="18"/>
      <c r="AO1870" s="18"/>
      <c r="AP1870" s="18"/>
      <c r="AQ1870" s="18"/>
      <c r="AR1870" s="18"/>
      <c r="AS1870" s="18"/>
      <c r="AT1870" s="18"/>
      <c r="AU1870" s="18"/>
      <c r="AV1870" s="18"/>
      <c r="AW1870" s="18"/>
      <c r="AX1870" s="18"/>
    </row>
    <row r="1871">
      <c r="A1871" s="18" t="str">
        <f>IFERROR(__xludf.DUMMYFUNCTION("""COMPUTED_VALUE"""),"Арбуз Малина ")</f>
        <v>Арбуз Малина </v>
      </c>
      <c r="B1871" s="18" t="str">
        <f>IFERROR(__xludf.DUMMYFUNCTION("""COMPUTED_VALUE"""),"Банан Кокос ")</f>
        <v>Банан Кокос </v>
      </c>
      <c r="C1871" s="18" t="str">
        <f>IFERROR(__xludf.DUMMYFUNCTION("""COMPUTED_VALUE"""),"Барбарисовый Энергетик ")</f>
        <v>Барбарисовый Энергетик </v>
      </c>
      <c r="D1871" s="18" t="str">
        <f>IFERROR(__xludf.DUMMYFUNCTION("""COMPUTED_VALUE"""),"Виноградный Энергетик")</f>
        <v>Виноградный Энергетик</v>
      </c>
      <c r="E1871" s="18" t="str">
        <f>IFERROR(__xludf.DUMMYFUNCTION("""COMPUTED_VALUE"""),"Гранат Клубника ")</f>
        <v>Гранат Клубника </v>
      </c>
      <c r="F1871" s="18" t="str">
        <f>IFERROR(__xludf.DUMMYFUNCTION("""COMPUTED_VALUE"""),"Гранат Смородина ")</f>
        <v>Гранат Смородина </v>
      </c>
      <c r="G1871" s="18" t="str">
        <f>IFERROR(__xludf.DUMMYFUNCTION("""COMPUTED_VALUE"""),"Грейпфрутовый Швепс ")</f>
        <v>Грейпфрутовый Швепс </v>
      </c>
      <c r="H1871" s="18" t="str">
        <f>IFERROR(__xludf.DUMMYFUNCTION("""COMPUTED_VALUE"""),"Земляника Драгонфрут ")</f>
        <v>Земляника Драгонфрут </v>
      </c>
      <c r="I1871" s="18" t="str">
        <f>IFERROR(__xludf.DUMMYFUNCTION("""COMPUTED_VALUE"""),"Киви Личи ")</f>
        <v>Киви Личи </v>
      </c>
      <c r="J1871" s="18" t="str">
        <f>IFERROR(__xludf.DUMMYFUNCTION("""COMPUTED_VALUE"""),"Киви Маракуйя Гуава ")</f>
        <v>Киви Маракуйя Гуава </v>
      </c>
      <c r="K1871" s="18" t="str">
        <f>IFERROR(__xludf.DUMMYFUNCTION("""COMPUTED_VALUE"""),"Клубника Банан ")</f>
        <v>Клубника Банан </v>
      </c>
      <c r="L1871" s="18" t="str">
        <f>IFERROR(__xludf.DUMMYFUNCTION("""COMPUTED_VALUE"""),"Клубника Вишня ")</f>
        <v>Клубника Вишня </v>
      </c>
      <c r="M1871" s="18" t="str">
        <f>IFERROR(__xludf.DUMMYFUNCTION("""COMPUTED_VALUE"""),"Клубника Земляника ")</f>
        <v>Клубника Земляника </v>
      </c>
      <c r="N1871" s="18" t="str">
        <f>IFERROR(__xludf.DUMMYFUNCTION("""COMPUTED_VALUE"""),"Клубничный Мохито ")</f>
        <v>Клубничный Мохито </v>
      </c>
      <c r="O1871" s="18" t="str">
        <f>IFERROR(__xludf.DUMMYFUNCTION("""COMPUTED_VALUE"""),"Манго Грейпфрут ")</f>
        <v>Манго Грейпфрут </v>
      </c>
      <c r="P1871" s="18" t="str">
        <f>IFERROR(__xludf.DUMMYFUNCTION("""COMPUTED_VALUE"""),"Манго Персик Личи ")</f>
        <v>Манго Персик Личи </v>
      </c>
      <c r="Q1871" s="18" t="str">
        <f>IFERROR(__xludf.DUMMYFUNCTION("""COMPUTED_VALUE"""),"Персик Бабл Гам ")</f>
        <v>Персик Бабл Гам </v>
      </c>
      <c r="R1871" s="18" t="str">
        <f>IFERROR(__xludf.DUMMYFUNCTION("""COMPUTED_VALUE"""),"Садовые Ягоды ")</f>
        <v>Садовые Ягоды </v>
      </c>
      <c r="S1871" s="18" t="str">
        <f>IFERROR(__xludf.DUMMYFUNCTION("""COMPUTED_VALUE"""),"Скитлс Лимон Лайм 2")</f>
        <v>Скитлс Лимон Лайм 2</v>
      </c>
      <c r="T1871" s="18" t="str">
        <f>IFERROR(__xludf.DUMMYFUNCTION("""COMPUTED_VALUE"""),"Смородина Мармелад 1")</f>
        <v>Смородина Мармелад 1</v>
      </c>
      <c r="U1871" s="18" t="str">
        <f>IFERROR(__xludf.DUMMYFUNCTION("""COMPUTED_VALUE"""),"Темная Вишня 1")</f>
        <v>Темная Вишня 1</v>
      </c>
      <c r="V1871" s="18" t="str">
        <f>IFERROR(__xludf.DUMMYFUNCTION("""COMPUTED_VALUE"""),"Фруктовые Пластинки 1")</f>
        <v>Фруктовые Пластинки 1</v>
      </c>
      <c r="W1871" s="18" t="str">
        <f>IFERROR(__xludf.DUMMYFUNCTION("""COMPUTED_VALUE"""),"Черника Ежевика 1")</f>
        <v>Черника Ежевика 1</v>
      </c>
      <c r="X1871" s="18" t="str">
        <f>IFERROR(__xludf.DUMMYFUNCTION("""COMPUTED_VALUE"""),"Черника Малина 1")</f>
        <v>Черника Малина 1</v>
      </c>
      <c r="Y1871" s="18" t="str">
        <f>IFERROR(__xludf.DUMMYFUNCTION("""COMPUTED_VALUE"""),"Черника Мята 2")</f>
        <v>Черника Мята 2</v>
      </c>
      <c r="Z1871" s="18" t="str">
        <f>IFERROR(__xludf.DUMMYFUNCTION("""COMPUTED_VALUE"""),"Яблоко Виноград 2")</f>
        <v>Яблоко Виноград 2</v>
      </c>
      <c r="AA1871" s="18" t="str">
        <f>IFERROR(__xludf.DUMMYFUNCTION("""COMPUTED_VALUE"""),"Яблоко Малина 4")</f>
        <v>Яблоко Малина 4</v>
      </c>
      <c r="AB1871" s="18"/>
      <c r="AC1871" s="18"/>
      <c r="AD1871" s="18"/>
      <c r="AE1871" s="18"/>
      <c r="AF1871" s="18"/>
      <c r="AG1871" s="18"/>
      <c r="AH1871" s="18"/>
      <c r="AI1871" s="18"/>
      <c r="AJ1871" s="18"/>
      <c r="AK1871" s="18"/>
      <c r="AL1871" s="18"/>
      <c r="AM1871" s="18"/>
      <c r="AN1871" s="18"/>
      <c r="AO1871" s="18"/>
      <c r="AP1871" s="18"/>
      <c r="AQ1871" s="18"/>
      <c r="AR1871" s="18"/>
      <c r="AS1871" s="18"/>
      <c r="AT1871" s="18"/>
      <c r="AU1871" s="18"/>
      <c r="AV1871" s="18"/>
      <c r="AW1871" s="18"/>
      <c r="AX1871" s="18"/>
    </row>
    <row r="1872">
      <c r="A1872" s="18" t="str">
        <f>IFERROR(__xludf.DUMMYFUNCTION("""COMPUTED_VALUE"""),"0.4")</f>
        <v>0.4</v>
      </c>
      <c r="B1872" s="18" t="str">
        <f>IFERROR(__xludf.DUMMYFUNCTION("""COMPUTED_VALUE"""),"0.6")</f>
        <v>0.6</v>
      </c>
      <c r="C1872" s="18" t="str">
        <f>IFERROR(__xludf.DUMMYFUNCTION("""COMPUTED_VALUE"""),"0.7")</f>
        <v>0.7</v>
      </c>
      <c r="D1872" s="18" t="str">
        <f>IFERROR(__xludf.DUMMYFUNCTION("""COMPUTED_VALUE"""),"0.8")</f>
        <v>0.8</v>
      </c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8"/>
      <c r="AK1872" s="18"/>
      <c r="AL1872" s="18"/>
      <c r="AM1872" s="18"/>
      <c r="AN1872" s="18"/>
      <c r="AO1872" s="18"/>
      <c r="AP1872" s="18"/>
      <c r="AQ1872" s="18"/>
      <c r="AR1872" s="18"/>
      <c r="AS1872" s="18"/>
      <c r="AT1872" s="18"/>
      <c r="AU1872" s="18"/>
      <c r="AV1872" s="18"/>
      <c r="AW1872" s="18"/>
      <c r="AX1872" s="18"/>
    </row>
    <row r="1873">
      <c r="A1873" s="18" t="str">
        <f>IFERROR(__xludf.DUMMYFUNCTION("""COMPUTED_VALUE"""),"кислая земляника")</f>
        <v>кислая земляника</v>
      </c>
      <c r="B1873" s="18" t="str">
        <f>IFERROR(__xludf.DUMMYFUNCTION("""COMPUTED_VALUE"""),"кислая фанта с черникой")</f>
        <v>кислая фанта с черникой</v>
      </c>
      <c r="C1873" s="18" t="str">
        <f>IFERROR(__xludf.DUMMYFUNCTION("""COMPUTED_VALUE"""),"кислое харибо с колой и черешней")</f>
        <v>кислое харибо с колой и черешней</v>
      </c>
      <c r="D1873" s="18" t="str">
        <f>IFERROR(__xludf.DUMMYFUNCTION("""COMPUTED_VALUE"""),"кислое яблочно клубничная шипучка")</f>
        <v>кислое яблочно клубничная шипучка</v>
      </c>
      <c r="E1873" s="18" t="str">
        <f>IFERROR(__xludf.DUMMYFUNCTION("""COMPUTED_VALUE"""),"кислые желатинки маракуйя ананас")</f>
        <v>кислые желатинки маракуйя ананас</v>
      </c>
      <c r="F1873" s="18" t="str">
        <f>IFERROR(__xludf.DUMMYFUNCTION("""COMPUTED_VALUE"""),"кислые ленточки маракуя манго")</f>
        <v>кислые ленточки маракуя манго</v>
      </c>
      <c r="G1873" s="18" t="str">
        <f>IFERROR(__xludf.DUMMYFUNCTION("""COMPUTED_VALUE"""),"кислые мармеладные ягоды")</f>
        <v>кислые мармеладные ягоды</v>
      </c>
      <c r="H1873" s="18" t="str">
        <f>IFERROR(__xludf.DUMMYFUNCTION("""COMPUTED_VALUE"""),"кислый виноград лайм")</f>
        <v>кислый виноград лайм</v>
      </c>
      <c r="I1873" s="18" t="str">
        <f>IFERROR(__xludf.DUMMYFUNCTION("""COMPUTED_VALUE"""),"кислый грейпфрут с вишней")</f>
        <v>кислый грейпфрут с вишней</v>
      </c>
      <c r="J1873" s="18" t="str">
        <f>IFERROR(__xludf.DUMMYFUNCTION("""COMPUTED_VALUE"""),"кислый леденец виноград киви яблоко")</f>
        <v>кислый леденец виноград киви яблоко</v>
      </c>
      <c r="K1873" s="18" t="str">
        <f>IFERROR(__xludf.DUMMYFUNCTION("""COMPUTED_VALUE"""),"кислый лимонад арбуз лайм малина")</f>
        <v>кислый лимонад арбуз лайм малина</v>
      </c>
      <c r="L1873" s="18" t="str">
        <f>IFERROR(__xludf.DUMMYFUNCTION("""COMPUTED_VALUE"""),"кислый персик клубника")</f>
        <v>кислый персик клубника</v>
      </c>
      <c r="M1873" s="18" t="str">
        <f>IFERROR(__xludf.DUMMYFUNCTION("""COMPUTED_VALUE"""),"кислый яблочно лимонные колечки")</f>
        <v>кислый яблочно лимонные колечки</v>
      </c>
      <c r="N1873" s="18" t="str">
        <f>IFERROR(__xludf.DUMMYFUNCTION("""COMPUTED_VALUE"""),"фанта апельсин с кислой малиной")</f>
        <v>фанта апельсин с кислой малиной</v>
      </c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  <c r="AC1873" s="18"/>
      <c r="AD1873" s="18"/>
      <c r="AE1873" s="18"/>
      <c r="AF1873" s="18"/>
      <c r="AG1873" s="18"/>
      <c r="AH1873" s="18"/>
      <c r="AI1873" s="18"/>
      <c r="AJ1873" s="18"/>
      <c r="AK1873" s="18"/>
      <c r="AL1873" s="18"/>
      <c r="AM1873" s="18"/>
      <c r="AN1873" s="18"/>
      <c r="AO1873" s="18"/>
      <c r="AP1873" s="18"/>
      <c r="AQ1873" s="18"/>
      <c r="AR1873" s="18"/>
      <c r="AS1873" s="18"/>
      <c r="AT1873" s="18"/>
      <c r="AU1873" s="18"/>
      <c r="AV1873" s="18"/>
      <c r="AW1873" s="18"/>
      <c r="AX1873" s="18"/>
    </row>
    <row r="1874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/>
      <c r="AM1874" s="18"/>
      <c r="AN1874" s="18"/>
      <c r="AO1874" s="18"/>
      <c r="AP1874" s="18"/>
      <c r="AQ1874" s="18"/>
      <c r="AR1874" s="18"/>
      <c r="AS1874" s="18"/>
      <c r="AT1874" s="18"/>
      <c r="AU1874" s="18"/>
      <c r="AV1874" s="18"/>
      <c r="AW1874" s="18"/>
      <c r="AX1874" s="18"/>
    </row>
    <row r="187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8"/>
      <c r="AD1875" s="18"/>
      <c r="AE1875" s="18"/>
      <c r="AF1875" s="18"/>
      <c r="AG1875" s="18"/>
      <c r="AH1875" s="18"/>
      <c r="AI1875" s="18"/>
      <c r="AJ1875" s="18"/>
      <c r="AK1875" s="18"/>
      <c r="AL1875" s="18"/>
      <c r="AM1875" s="18"/>
      <c r="AN1875" s="18"/>
      <c r="AO1875" s="18"/>
      <c r="AP1875" s="18"/>
      <c r="AQ1875" s="18"/>
      <c r="AR1875" s="18"/>
      <c r="AS1875" s="18"/>
      <c r="AT1875" s="18"/>
      <c r="AU1875" s="18"/>
      <c r="AV1875" s="18"/>
      <c r="AW1875" s="18"/>
      <c r="AX1875" s="18"/>
    </row>
    <row r="1876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8"/>
      <c r="AM1876" s="18"/>
      <c r="AN1876" s="18"/>
      <c r="AO1876" s="18"/>
      <c r="AP1876" s="18"/>
      <c r="AQ1876" s="18"/>
      <c r="AR1876" s="18"/>
      <c r="AS1876" s="18"/>
      <c r="AT1876" s="18"/>
      <c r="AU1876" s="18"/>
      <c r="AV1876" s="18"/>
      <c r="AW1876" s="18"/>
      <c r="AX1876" s="18"/>
    </row>
    <row r="1877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  <c r="AC1877" s="18"/>
      <c r="AD1877" s="18"/>
      <c r="AE1877" s="18"/>
      <c r="AF1877" s="18"/>
      <c r="AG1877" s="18"/>
      <c r="AH1877" s="18"/>
      <c r="AI1877" s="18"/>
      <c r="AJ1877" s="18"/>
      <c r="AK1877" s="18"/>
      <c r="AL1877" s="18"/>
      <c r="AM1877" s="18"/>
      <c r="AN1877" s="18"/>
      <c r="AO1877" s="18"/>
      <c r="AP1877" s="18"/>
      <c r="AQ1877" s="18"/>
      <c r="AR1877" s="18"/>
      <c r="AS1877" s="18"/>
      <c r="AT1877" s="18"/>
      <c r="AU1877" s="18"/>
      <c r="AV1877" s="18"/>
      <c r="AW1877" s="18"/>
      <c r="AX1877" s="18"/>
    </row>
    <row r="1878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8"/>
      <c r="AM1878" s="18"/>
      <c r="AN1878" s="18"/>
      <c r="AO1878" s="18"/>
      <c r="AP1878" s="18"/>
      <c r="AQ1878" s="18"/>
      <c r="AR1878" s="18"/>
      <c r="AS1878" s="18"/>
      <c r="AT1878" s="18"/>
      <c r="AU1878" s="18"/>
      <c r="AV1878" s="18"/>
      <c r="AW1878" s="18"/>
      <c r="AX1878" s="18"/>
    </row>
    <row r="1879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  <c r="AC1879" s="18"/>
      <c r="AD1879" s="18"/>
      <c r="AE1879" s="18"/>
      <c r="AF1879" s="18"/>
      <c r="AG1879" s="18"/>
      <c r="AH1879" s="18"/>
      <c r="AI1879" s="18"/>
      <c r="AJ1879" s="18"/>
      <c r="AK1879" s="18"/>
      <c r="AL1879" s="18"/>
      <c r="AM1879" s="18"/>
      <c r="AN1879" s="18"/>
      <c r="AO1879" s="18"/>
      <c r="AP1879" s="18"/>
      <c r="AQ1879" s="18"/>
      <c r="AR1879" s="18"/>
      <c r="AS1879" s="18"/>
      <c r="AT1879" s="18"/>
      <c r="AU1879" s="18"/>
      <c r="AV1879" s="18"/>
      <c r="AW1879" s="18"/>
      <c r="AX1879" s="18"/>
    </row>
    <row r="1880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18"/>
      <c r="AF1880" s="18"/>
      <c r="AG1880" s="18"/>
      <c r="AH1880" s="18"/>
      <c r="AI1880" s="18"/>
      <c r="AJ1880" s="18"/>
      <c r="AK1880" s="18"/>
      <c r="AL1880" s="18"/>
      <c r="AM1880" s="18"/>
      <c r="AN1880" s="18"/>
      <c r="AO1880" s="18"/>
      <c r="AP1880" s="18"/>
      <c r="AQ1880" s="18"/>
      <c r="AR1880" s="18"/>
      <c r="AS1880" s="18"/>
      <c r="AT1880" s="18"/>
      <c r="AU1880" s="18"/>
      <c r="AV1880" s="18"/>
      <c r="AW1880" s="18"/>
      <c r="AX1880" s="18"/>
    </row>
    <row r="1881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8"/>
      <c r="AD1881" s="18"/>
      <c r="AE1881" s="18"/>
      <c r="AF1881" s="18"/>
      <c r="AG1881" s="18"/>
      <c r="AH1881" s="18"/>
      <c r="AI1881" s="18"/>
      <c r="AJ1881" s="18"/>
      <c r="AK1881" s="18"/>
      <c r="AL1881" s="18"/>
      <c r="AM1881" s="18"/>
      <c r="AN1881" s="18"/>
      <c r="AO1881" s="18"/>
      <c r="AP1881" s="18"/>
      <c r="AQ1881" s="18"/>
      <c r="AR1881" s="18"/>
      <c r="AS1881" s="18"/>
      <c r="AT1881" s="18"/>
      <c r="AU1881" s="18"/>
      <c r="AV1881" s="18"/>
      <c r="AW1881" s="18"/>
      <c r="AX1881" s="18"/>
    </row>
    <row r="1882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8"/>
      <c r="AM1882" s="18"/>
      <c r="AN1882" s="18"/>
      <c r="AO1882" s="18"/>
      <c r="AP1882" s="18"/>
      <c r="AQ1882" s="18"/>
      <c r="AR1882" s="18"/>
      <c r="AS1882" s="18"/>
      <c r="AT1882" s="18"/>
      <c r="AU1882" s="18"/>
      <c r="AV1882" s="18"/>
      <c r="AW1882" s="18"/>
      <c r="AX1882" s="18"/>
    </row>
    <row r="1883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  <c r="AC1883" s="18"/>
      <c r="AD1883" s="18"/>
      <c r="AE1883" s="18"/>
      <c r="AF1883" s="18"/>
      <c r="AG1883" s="18"/>
      <c r="AH1883" s="18"/>
      <c r="AI1883" s="18"/>
      <c r="AJ1883" s="18"/>
      <c r="AK1883" s="18"/>
      <c r="AL1883" s="18"/>
      <c r="AM1883" s="18"/>
      <c r="AN1883" s="18"/>
      <c r="AO1883" s="18"/>
      <c r="AP1883" s="18"/>
      <c r="AQ1883" s="18"/>
      <c r="AR1883" s="18"/>
      <c r="AS1883" s="18"/>
      <c r="AT1883" s="18"/>
      <c r="AU1883" s="18"/>
      <c r="AV1883" s="18"/>
      <c r="AW1883" s="18"/>
      <c r="AX1883" s="18"/>
    </row>
    <row r="1884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</row>
    <row r="188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  <c r="AC1885" s="18"/>
      <c r="AD1885" s="18"/>
      <c r="AE1885" s="18"/>
      <c r="AF1885" s="18"/>
      <c r="AG1885" s="18"/>
      <c r="AH1885" s="18"/>
      <c r="AI1885" s="18"/>
      <c r="AJ1885" s="18"/>
      <c r="AK1885" s="18"/>
      <c r="AL1885" s="18"/>
      <c r="AM1885" s="18"/>
      <c r="AN1885" s="18"/>
      <c r="AO1885" s="18"/>
      <c r="AP1885" s="18"/>
      <c r="AQ1885" s="18"/>
      <c r="AR1885" s="18"/>
      <c r="AS1885" s="18"/>
      <c r="AT1885" s="18"/>
      <c r="AU1885" s="18"/>
      <c r="AV1885" s="18"/>
      <c r="AW1885" s="18"/>
      <c r="AX1885" s="18"/>
    </row>
    <row r="1886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8"/>
      <c r="AK1886" s="18"/>
      <c r="AL1886" s="18"/>
      <c r="AM1886" s="18"/>
      <c r="AN1886" s="18"/>
      <c r="AO1886" s="18"/>
      <c r="AP1886" s="18"/>
      <c r="AQ1886" s="18"/>
      <c r="AR1886" s="18"/>
      <c r="AS1886" s="18"/>
      <c r="AT1886" s="18"/>
      <c r="AU1886" s="18"/>
      <c r="AV1886" s="18"/>
      <c r="AW1886" s="18"/>
      <c r="AX1886" s="18"/>
    </row>
    <row r="1887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  <c r="AC1887" s="18"/>
      <c r="AD1887" s="18"/>
      <c r="AE1887" s="18"/>
      <c r="AF1887" s="18"/>
      <c r="AG1887" s="18"/>
      <c r="AH1887" s="18"/>
      <c r="AI1887" s="18"/>
      <c r="AJ1887" s="18"/>
      <c r="AK1887" s="18"/>
      <c r="AL1887" s="18"/>
      <c r="AM1887" s="18"/>
      <c r="AN1887" s="18"/>
      <c r="AO1887" s="18"/>
      <c r="AP1887" s="18"/>
      <c r="AQ1887" s="18"/>
      <c r="AR1887" s="18"/>
      <c r="AS1887" s="18"/>
      <c r="AT1887" s="18"/>
      <c r="AU1887" s="18"/>
      <c r="AV1887" s="18"/>
      <c r="AW1887" s="18"/>
      <c r="AX1887" s="18"/>
    </row>
    <row r="1888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  <c r="AC1888" s="18"/>
      <c r="AD1888" s="18"/>
      <c r="AE1888" s="18"/>
      <c r="AF1888" s="18"/>
      <c r="AG1888" s="18"/>
      <c r="AH1888" s="18"/>
      <c r="AI1888" s="18"/>
      <c r="AJ1888" s="18"/>
      <c r="AK1888" s="18"/>
      <c r="AL1888" s="18"/>
      <c r="AM1888" s="18"/>
      <c r="AN1888" s="18"/>
      <c r="AO1888" s="18"/>
      <c r="AP1888" s="18"/>
      <c r="AQ1888" s="18"/>
      <c r="AR1888" s="18"/>
      <c r="AS1888" s="18"/>
      <c r="AT1888" s="18"/>
      <c r="AU1888" s="18"/>
      <c r="AV1888" s="18"/>
      <c r="AW1888" s="18"/>
      <c r="AX1888" s="18"/>
    </row>
    <row r="1889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  <c r="AC1889" s="18"/>
      <c r="AD1889" s="18"/>
      <c r="AE1889" s="18"/>
      <c r="AF1889" s="18"/>
      <c r="AG1889" s="18"/>
      <c r="AH1889" s="18"/>
      <c r="AI1889" s="18"/>
      <c r="AJ1889" s="18"/>
      <c r="AK1889" s="18"/>
      <c r="AL1889" s="18"/>
      <c r="AM1889" s="18"/>
      <c r="AN1889" s="18"/>
      <c r="AO1889" s="18"/>
      <c r="AP1889" s="18"/>
      <c r="AQ1889" s="18"/>
      <c r="AR1889" s="18"/>
      <c r="AS1889" s="18"/>
      <c r="AT1889" s="18"/>
      <c r="AU1889" s="18"/>
      <c r="AV1889" s="18"/>
      <c r="AW1889" s="18"/>
      <c r="AX1889" s="18"/>
    </row>
    <row r="1890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8"/>
      <c r="AM1890" s="18"/>
      <c r="AN1890" s="18"/>
      <c r="AO1890" s="18"/>
      <c r="AP1890" s="18"/>
      <c r="AQ1890" s="18"/>
      <c r="AR1890" s="18"/>
      <c r="AS1890" s="18"/>
      <c r="AT1890" s="18"/>
      <c r="AU1890" s="18"/>
      <c r="AV1890" s="18"/>
      <c r="AW1890" s="18"/>
      <c r="AX1890" s="18"/>
    </row>
    <row r="1891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  <c r="AE1891" s="18"/>
      <c r="AF1891" s="18"/>
      <c r="AG1891" s="18"/>
      <c r="AH1891" s="18"/>
      <c r="AI1891" s="18"/>
      <c r="AJ1891" s="18"/>
      <c r="AK1891" s="18"/>
      <c r="AL1891" s="18"/>
      <c r="AM1891" s="18"/>
      <c r="AN1891" s="18"/>
      <c r="AO1891" s="18"/>
      <c r="AP1891" s="18"/>
      <c r="AQ1891" s="18"/>
      <c r="AR1891" s="18"/>
      <c r="AS1891" s="18"/>
      <c r="AT1891" s="18"/>
      <c r="AU1891" s="18"/>
      <c r="AV1891" s="18"/>
      <c r="AW1891" s="18"/>
      <c r="AX1891" s="18"/>
    </row>
    <row r="1892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18"/>
      <c r="AF1892" s="18"/>
      <c r="AG1892" s="18"/>
      <c r="AH1892" s="18"/>
      <c r="AI1892" s="18"/>
      <c r="AJ1892" s="18"/>
      <c r="AK1892" s="18"/>
      <c r="AL1892" s="18"/>
      <c r="AM1892" s="18"/>
      <c r="AN1892" s="18"/>
      <c r="AO1892" s="18"/>
      <c r="AP1892" s="18"/>
      <c r="AQ1892" s="18"/>
      <c r="AR1892" s="18"/>
      <c r="AS1892" s="18"/>
      <c r="AT1892" s="18"/>
      <c r="AU1892" s="18"/>
      <c r="AV1892" s="18"/>
      <c r="AW1892" s="18"/>
      <c r="AX1892" s="18"/>
    </row>
    <row r="1893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8"/>
      <c r="AD1893" s="18"/>
      <c r="AE1893" s="18"/>
      <c r="AF1893" s="18"/>
      <c r="AG1893" s="18"/>
      <c r="AH1893" s="18"/>
      <c r="AI1893" s="18"/>
      <c r="AJ1893" s="18"/>
      <c r="AK1893" s="18"/>
      <c r="AL1893" s="18"/>
      <c r="AM1893" s="18"/>
      <c r="AN1893" s="18"/>
      <c r="AO1893" s="18"/>
      <c r="AP1893" s="18"/>
      <c r="AQ1893" s="18"/>
      <c r="AR1893" s="18"/>
      <c r="AS1893" s="18"/>
      <c r="AT1893" s="18"/>
      <c r="AU1893" s="18"/>
      <c r="AV1893" s="18"/>
      <c r="AW1893" s="18"/>
      <c r="AX1893" s="18"/>
    </row>
    <row r="1894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18"/>
      <c r="AF1894" s="18"/>
      <c r="AG1894" s="18"/>
      <c r="AH1894" s="18"/>
      <c r="AI1894" s="18"/>
      <c r="AJ1894" s="18"/>
      <c r="AK1894" s="18"/>
      <c r="AL1894" s="18"/>
      <c r="AM1894" s="18"/>
      <c r="AN1894" s="18"/>
      <c r="AO1894" s="18"/>
      <c r="AP1894" s="18"/>
      <c r="AQ1894" s="18"/>
      <c r="AR1894" s="18"/>
      <c r="AS1894" s="18"/>
      <c r="AT1894" s="18"/>
      <c r="AU1894" s="18"/>
      <c r="AV1894" s="18"/>
      <c r="AW1894" s="18"/>
      <c r="AX1894" s="18"/>
    </row>
    <row r="1895">
      <c r="A1895" s="18" t="str">
        <f>IFERROR(__xludf.DUMMYFUNCTION("""COMPUTED_VALUE"""),"0.4")</f>
        <v>0.4</v>
      </c>
      <c r="B1895" s="18" t="str">
        <f>IFERROR(__xludf.DUMMYFUNCTION("""COMPUTED_VALUE"""),"0.6")</f>
        <v>0.6</v>
      </c>
      <c r="C1895" s="18" t="str">
        <f>IFERROR(__xludf.DUMMYFUNCTION("""COMPUTED_VALUE"""),"0.7")</f>
        <v>0.7</v>
      </c>
      <c r="D1895" s="18" t="str">
        <f>IFERROR(__xludf.DUMMYFUNCTION("""COMPUTED_VALUE"""),"0.8")</f>
        <v>0.8</v>
      </c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18"/>
      <c r="AF1895" s="18"/>
      <c r="AG1895" s="18"/>
      <c r="AH1895" s="18"/>
      <c r="AI1895" s="18"/>
      <c r="AJ1895" s="18"/>
      <c r="AK1895" s="18"/>
      <c r="AL1895" s="18"/>
      <c r="AM1895" s="18"/>
      <c r="AN1895" s="18"/>
      <c r="AO1895" s="18"/>
      <c r="AP1895" s="18"/>
      <c r="AQ1895" s="18"/>
      <c r="AR1895" s="18"/>
      <c r="AS1895" s="18"/>
      <c r="AT1895" s="18"/>
      <c r="AU1895" s="18"/>
      <c r="AV1895" s="18"/>
      <c r="AW1895" s="18"/>
      <c r="AX1895" s="18"/>
    </row>
    <row r="1896">
      <c r="A1896" s="18" t="str">
        <f>IFERROR(__xludf.DUMMYFUNCTION("""COMPUTED_VALUE"""),"Арбуз Малина ")</f>
        <v>Арбуз Малина </v>
      </c>
      <c r="B1896" s="18" t="str">
        <f>IFERROR(__xludf.DUMMYFUNCTION("""COMPUTED_VALUE"""),"Банан Кокос ")</f>
        <v>Банан Кокос </v>
      </c>
      <c r="C1896" s="18" t="str">
        <f>IFERROR(__xludf.DUMMYFUNCTION("""COMPUTED_VALUE"""),"Барбарисовый Энергетик ")</f>
        <v>Барбарисовый Энергетик </v>
      </c>
      <c r="D1896" s="18" t="str">
        <f>IFERROR(__xludf.DUMMYFUNCTION("""COMPUTED_VALUE"""),"Виноградный Энергетик")</f>
        <v>Виноградный Энергетик</v>
      </c>
      <c r="E1896" s="18" t="str">
        <f>IFERROR(__xludf.DUMMYFUNCTION("""COMPUTED_VALUE"""),"Гранат Клубника ")</f>
        <v>Гранат Клубника </v>
      </c>
      <c r="F1896" s="18" t="str">
        <f>IFERROR(__xludf.DUMMYFUNCTION("""COMPUTED_VALUE"""),"Гранат Смородина ")</f>
        <v>Гранат Смородина </v>
      </c>
      <c r="G1896" s="18" t="str">
        <f>IFERROR(__xludf.DUMMYFUNCTION("""COMPUTED_VALUE"""),"Грейпфрутовый Швепс ")</f>
        <v>Грейпфрутовый Швепс </v>
      </c>
      <c r="H1896" s="18" t="str">
        <f>IFERROR(__xludf.DUMMYFUNCTION("""COMPUTED_VALUE"""),"Земляника Драгонфрут ")</f>
        <v>Земляника Драгонфрут </v>
      </c>
      <c r="I1896" s="18" t="str">
        <f>IFERROR(__xludf.DUMMYFUNCTION("""COMPUTED_VALUE"""),"Киви Личи ")</f>
        <v>Киви Личи </v>
      </c>
      <c r="J1896" s="18" t="str">
        <f>IFERROR(__xludf.DUMMYFUNCTION("""COMPUTED_VALUE"""),"Киви Маракуйя Гуава ")</f>
        <v>Киви Маракуйя Гуава </v>
      </c>
      <c r="K1896" s="18" t="str">
        <f>IFERROR(__xludf.DUMMYFUNCTION("""COMPUTED_VALUE"""),"Клубника Банан ")</f>
        <v>Клубника Банан </v>
      </c>
      <c r="L1896" s="18" t="str">
        <f>IFERROR(__xludf.DUMMYFUNCTION("""COMPUTED_VALUE"""),"Клубника Вишня ")</f>
        <v>Клубника Вишня </v>
      </c>
      <c r="M1896" s="18" t="str">
        <f>IFERROR(__xludf.DUMMYFUNCTION("""COMPUTED_VALUE"""),"Клубника Земляника ")</f>
        <v>Клубника Земляника </v>
      </c>
      <c r="N1896" s="18" t="str">
        <f>IFERROR(__xludf.DUMMYFUNCTION("""COMPUTED_VALUE"""),"Клубничный Мохито ")</f>
        <v>Клубничный Мохито </v>
      </c>
      <c r="O1896" s="18" t="str">
        <f>IFERROR(__xludf.DUMMYFUNCTION("""COMPUTED_VALUE"""),"Манго Грейпфрут ")</f>
        <v>Манго Грейпфрут </v>
      </c>
      <c r="P1896" s="18" t="str">
        <f>IFERROR(__xludf.DUMMYFUNCTION("""COMPUTED_VALUE"""),"Манго Персик Личи ")</f>
        <v>Манго Персик Личи </v>
      </c>
      <c r="Q1896" s="18" t="str">
        <f>IFERROR(__xludf.DUMMYFUNCTION("""COMPUTED_VALUE"""),"Персик Бабл Гам ")</f>
        <v>Персик Бабл Гам </v>
      </c>
      <c r="R1896" s="18" t="str">
        <f>IFERROR(__xludf.DUMMYFUNCTION("""COMPUTED_VALUE"""),"Садовые Ягоды ")</f>
        <v>Садовые Ягоды </v>
      </c>
      <c r="S1896" s="18" t="str">
        <f>IFERROR(__xludf.DUMMYFUNCTION("""COMPUTED_VALUE"""),"Скитлс Лимон Лайм 2")</f>
        <v>Скитлс Лимон Лайм 2</v>
      </c>
      <c r="T1896" s="18" t="str">
        <f>IFERROR(__xludf.DUMMYFUNCTION("""COMPUTED_VALUE"""),"Смородина Мармелад 1")</f>
        <v>Смородина Мармелад 1</v>
      </c>
      <c r="U1896" s="18" t="str">
        <f>IFERROR(__xludf.DUMMYFUNCTION("""COMPUTED_VALUE"""),"Темная Вишня 1")</f>
        <v>Темная Вишня 1</v>
      </c>
      <c r="V1896" s="18" t="str">
        <f>IFERROR(__xludf.DUMMYFUNCTION("""COMPUTED_VALUE"""),"Фруктовые Пластинки 1")</f>
        <v>Фруктовые Пластинки 1</v>
      </c>
      <c r="W1896" s="18" t="str">
        <f>IFERROR(__xludf.DUMMYFUNCTION("""COMPUTED_VALUE"""),"Черника Ежевика 1")</f>
        <v>Черника Ежевика 1</v>
      </c>
      <c r="X1896" s="18" t="str">
        <f>IFERROR(__xludf.DUMMYFUNCTION("""COMPUTED_VALUE"""),"Черника Малина 1")</f>
        <v>Черника Малина 1</v>
      </c>
      <c r="Y1896" s="18" t="str">
        <f>IFERROR(__xludf.DUMMYFUNCTION("""COMPUTED_VALUE"""),"Черника Мята 2")</f>
        <v>Черника Мята 2</v>
      </c>
      <c r="Z1896" s="18" t="str">
        <f>IFERROR(__xludf.DUMMYFUNCTION("""COMPUTED_VALUE"""),"Яблоко Виноград 2")</f>
        <v>Яблоко Виноград 2</v>
      </c>
      <c r="AA1896" s="18" t="str">
        <f>IFERROR(__xludf.DUMMYFUNCTION("""COMPUTED_VALUE"""),"Яблоко Малина 4")</f>
        <v>Яблоко Малина 4</v>
      </c>
      <c r="AB1896" s="18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/>
      <c r="AM1896" s="18"/>
      <c r="AN1896" s="18"/>
      <c r="AO1896" s="18"/>
      <c r="AP1896" s="18"/>
      <c r="AQ1896" s="18"/>
      <c r="AR1896" s="18"/>
      <c r="AS1896" s="18"/>
      <c r="AT1896" s="18"/>
      <c r="AU1896" s="18"/>
      <c r="AV1896" s="18"/>
      <c r="AW1896" s="18"/>
      <c r="AX1896" s="18"/>
    </row>
    <row r="1897">
      <c r="A1897" s="18" t="str">
        <f>IFERROR(__xludf.DUMMYFUNCTION("""COMPUTED_VALUE"""),"кислая земляника")</f>
        <v>кислая земляника</v>
      </c>
      <c r="B1897" s="18" t="str">
        <f>IFERROR(__xludf.DUMMYFUNCTION("""COMPUTED_VALUE"""),"кислая фанта с черникой")</f>
        <v>кислая фанта с черникой</v>
      </c>
      <c r="C1897" s="18" t="str">
        <f>IFERROR(__xludf.DUMMYFUNCTION("""COMPUTED_VALUE"""),"кислое харибо с колой и черешней")</f>
        <v>кислое харибо с колой и черешней</v>
      </c>
      <c r="D1897" s="18" t="str">
        <f>IFERROR(__xludf.DUMMYFUNCTION("""COMPUTED_VALUE"""),"кислое яблочно клубничная шипучка")</f>
        <v>кислое яблочно клубничная шипучка</v>
      </c>
      <c r="E1897" s="18" t="str">
        <f>IFERROR(__xludf.DUMMYFUNCTION("""COMPUTED_VALUE"""),"кислые желатинки маракуйя ананас")</f>
        <v>кислые желатинки маракуйя ананас</v>
      </c>
      <c r="F1897" s="18" t="str">
        <f>IFERROR(__xludf.DUMMYFUNCTION("""COMPUTED_VALUE"""),"кислые ленточки маракуя манго")</f>
        <v>кислые ленточки маракуя манго</v>
      </c>
      <c r="G1897" s="18" t="str">
        <f>IFERROR(__xludf.DUMMYFUNCTION("""COMPUTED_VALUE"""),"кислые мармеладные ягоды")</f>
        <v>кислые мармеладные ягоды</v>
      </c>
      <c r="H1897" s="18" t="str">
        <f>IFERROR(__xludf.DUMMYFUNCTION("""COMPUTED_VALUE"""),"кислый виноград лайм")</f>
        <v>кислый виноград лайм</v>
      </c>
      <c r="I1897" s="18" t="str">
        <f>IFERROR(__xludf.DUMMYFUNCTION("""COMPUTED_VALUE"""),"кислый грейпфрут с вишней")</f>
        <v>кислый грейпфрут с вишней</v>
      </c>
      <c r="J1897" s="18" t="str">
        <f>IFERROR(__xludf.DUMMYFUNCTION("""COMPUTED_VALUE"""),"кислый леденец виноград киви яблоко")</f>
        <v>кислый леденец виноград киви яблоко</v>
      </c>
      <c r="K1897" s="18" t="str">
        <f>IFERROR(__xludf.DUMMYFUNCTION("""COMPUTED_VALUE"""),"кислый лимонад арбуз лайм малина")</f>
        <v>кислый лимонад арбуз лайм малина</v>
      </c>
      <c r="L1897" s="18" t="str">
        <f>IFERROR(__xludf.DUMMYFUNCTION("""COMPUTED_VALUE"""),"кислый персик клубника")</f>
        <v>кислый персик клубника</v>
      </c>
      <c r="M1897" s="18" t="str">
        <f>IFERROR(__xludf.DUMMYFUNCTION("""COMPUTED_VALUE"""),"кислый яблочно лимонные колечки")</f>
        <v>кислый яблочно лимонные колечки</v>
      </c>
      <c r="N1897" s="18" t="str">
        <f>IFERROR(__xludf.DUMMYFUNCTION("""COMPUTED_VALUE"""),"фанта апельсин с кислой малиной")</f>
        <v>фанта апельсин с кислой малиной</v>
      </c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8"/>
      <c r="AD1897" s="18"/>
      <c r="AE1897" s="18"/>
      <c r="AF1897" s="18"/>
      <c r="AG1897" s="18"/>
      <c r="AH1897" s="18"/>
      <c r="AI1897" s="18"/>
      <c r="AJ1897" s="18"/>
      <c r="AK1897" s="18"/>
      <c r="AL1897" s="18"/>
      <c r="AM1897" s="18"/>
      <c r="AN1897" s="18"/>
      <c r="AO1897" s="18"/>
      <c r="AP1897" s="18"/>
      <c r="AQ1897" s="18"/>
      <c r="AR1897" s="18"/>
      <c r="AS1897" s="18"/>
      <c r="AT1897" s="18"/>
      <c r="AU1897" s="18"/>
      <c r="AV1897" s="18"/>
      <c r="AW1897" s="18"/>
      <c r="AX1897" s="18"/>
    </row>
    <row r="1898">
      <c r="A1898" s="18" t="str">
        <f>IFERROR(__xludf.DUMMYFUNCTION("""COMPUTED_VALUE"""),"0.4")</f>
        <v>0.4</v>
      </c>
      <c r="B1898" s="18" t="str">
        <f>IFERROR(__xludf.DUMMYFUNCTION("""COMPUTED_VALUE"""),"0.6")</f>
        <v>0.6</v>
      </c>
      <c r="C1898" s="18" t="str">
        <f>IFERROR(__xludf.DUMMYFUNCTION("""COMPUTED_VALUE"""),"0.7")</f>
        <v>0.7</v>
      </c>
      <c r="D1898" s="18" t="str">
        <f>IFERROR(__xludf.DUMMYFUNCTION("""COMPUTED_VALUE"""),"0.8")</f>
        <v>0.8</v>
      </c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8"/>
      <c r="AD1898" s="18"/>
      <c r="AE1898" s="18"/>
      <c r="AF1898" s="18"/>
      <c r="AG1898" s="18"/>
      <c r="AH1898" s="18"/>
      <c r="AI1898" s="18"/>
      <c r="AJ1898" s="18"/>
      <c r="AK1898" s="18"/>
      <c r="AL1898" s="18"/>
      <c r="AM1898" s="18"/>
      <c r="AN1898" s="18"/>
      <c r="AO1898" s="18"/>
      <c r="AP1898" s="18"/>
      <c r="AQ1898" s="18"/>
      <c r="AR1898" s="18"/>
      <c r="AS1898" s="18"/>
      <c r="AT1898" s="18"/>
      <c r="AU1898" s="18"/>
      <c r="AV1898" s="18"/>
      <c r="AW1898" s="18"/>
      <c r="AX1898" s="18"/>
    </row>
    <row r="1899">
      <c r="A1899" s="18" t="str">
        <f>IFERROR(__xludf.DUMMYFUNCTION("""COMPUTED_VALUE"""),"0.4")</f>
        <v>0.4</v>
      </c>
      <c r="B1899" s="18" t="str">
        <f>IFERROR(__xludf.DUMMYFUNCTION("""COMPUTED_VALUE"""),"0.6")</f>
        <v>0.6</v>
      </c>
      <c r="C1899" s="18" t="str">
        <f>IFERROR(__xludf.DUMMYFUNCTION("""COMPUTED_VALUE"""),"0.7")</f>
        <v>0.7</v>
      </c>
      <c r="D1899" s="18" t="str">
        <f>IFERROR(__xludf.DUMMYFUNCTION("""COMPUTED_VALUE"""),"0.8")</f>
        <v>0.8</v>
      </c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  <c r="AC1899" s="18"/>
      <c r="AD1899" s="18"/>
      <c r="AE1899" s="18"/>
      <c r="AF1899" s="18"/>
      <c r="AG1899" s="18"/>
      <c r="AH1899" s="18"/>
      <c r="AI1899" s="18"/>
      <c r="AJ1899" s="18"/>
      <c r="AK1899" s="18"/>
      <c r="AL1899" s="18"/>
      <c r="AM1899" s="18"/>
      <c r="AN1899" s="18"/>
      <c r="AO1899" s="18"/>
      <c r="AP1899" s="18"/>
      <c r="AQ1899" s="18"/>
      <c r="AR1899" s="18"/>
      <c r="AS1899" s="18"/>
      <c r="AT1899" s="18"/>
      <c r="AU1899" s="18"/>
      <c r="AV1899" s="18"/>
      <c r="AW1899" s="18"/>
      <c r="AX1899" s="18"/>
    </row>
    <row r="1900">
      <c r="A1900" s="18" t="str">
        <f>IFERROR(__xludf.DUMMYFUNCTION("""COMPUTED_VALUE"""),"0.4")</f>
        <v>0.4</v>
      </c>
      <c r="B1900" s="18" t="str">
        <f>IFERROR(__xludf.DUMMYFUNCTION("""COMPUTED_VALUE"""),"0.6")</f>
        <v>0.6</v>
      </c>
      <c r="C1900" s="18" t="str">
        <f>IFERROR(__xludf.DUMMYFUNCTION("""COMPUTED_VALUE"""),"0.7")</f>
        <v>0.7</v>
      </c>
      <c r="D1900" s="18" t="str">
        <f>IFERROR(__xludf.DUMMYFUNCTION("""COMPUTED_VALUE"""),"0.8")</f>
        <v>0.8</v>
      </c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18"/>
      <c r="AG1900" s="18"/>
      <c r="AH1900" s="18"/>
      <c r="AI1900" s="18"/>
      <c r="AJ1900" s="18"/>
      <c r="AK1900" s="18"/>
      <c r="AL1900" s="18"/>
      <c r="AM1900" s="18"/>
      <c r="AN1900" s="18"/>
      <c r="AO1900" s="18"/>
      <c r="AP1900" s="18"/>
      <c r="AQ1900" s="18"/>
      <c r="AR1900" s="18"/>
      <c r="AS1900" s="18"/>
      <c r="AT1900" s="18"/>
      <c r="AU1900" s="18"/>
      <c r="AV1900" s="18"/>
      <c r="AW1900" s="18"/>
      <c r="AX1900" s="18"/>
    </row>
    <row r="1901">
      <c r="A1901" s="18" t="str">
        <f>IFERROR(__xludf.DUMMYFUNCTION("""COMPUTED_VALUE"""),"0.4")</f>
        <v>0.4</v>
      </c>
      <c r="B1901" s="18" t="str">
        <f>IFERROR(__xludf.DUMMYFUNCTION("""COMPUTED_VALUE"""),"0.6")</f>
        <v>0.6</v>
      </c>
      <c r="C1901" s="18" t="str">
        <f>IFERROR(__xludf.DUMMYFUNCTION("""COMPUTED_VALUE"""),"0.7")</f>
        <v>0.7</v>
      </c>
      <c r="D1901" s="18" t="str">
        <f>IFERROR(__xludf.DUMMYFUNCTION("""COMPUTED_VALUE"""),"0.8")</f>
        <v>0.8</v>
      </c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8"/>
      <c r="AD1901" s="18"/>
      <c r="AE1901" s="18"/>
      <c r="AF1901" s="18"/>
      <c r="AG1901" s="18"/>
      <c r="AH1901" s="18"/>
      <c r="AI1901" s="18"/>
      <c r="AJ1901" s="18"/>
      <c r="AK1901" s="18"/>
      <c r="AL1901" s="18"/>
      <c r="AM1901" s="18"/>
      <c r="AN1901" s="18"/>
      <c r="AO1901" s="18"/>
      <c r="AP1901" s="18"/>
      <c r="AQ1901" s="18"/>
      <c r="AR1901" s="18"/>
      <c r="AS1901" s="18"/>
      <c r="AT1901" s="18"/>
      <c r="AU1901" s="18"/>
      <c r="AV1901" s="18"/>
      <c r="AW1901" s="18"/>
      <c r="AX1901" s="18"/>
    </row>
    <row r="1902">
      <c r="A1902" s="18" t="str">
        <f>IFERROR(__xludf.DUMMYFUNCTION("""COMPUTED_VALUE"""),"0.4")</f>
        <v>0.4</v>
      </c>
      <c r="B1902" s="18" t="str">
        <f>IFERROR(__xludf.DUMMYFUNCTION("""COMPUTED_VALUE"""),"0.6")</f>
        <v>0.6</v>
      </c>
      <c r="C1902" s="18" t="str">
        <f>IFERROR(__xludf.DUMMYFUNCTION("""COMPUTED_VALUE"""),"0.7")</f>
        <v>0.7</v>
      </c>
      <c r="D1902" s="18" t="str">
        <f>IFERROR(__xludf.DUMMYFUNCTION("""COMPUTED_VALUE"""),"0.8")</f>
        <v>0.8</v>
      </c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18"/>
      <c r="AF1902" s="18"/>
      <c r="AG1902" s="18"/>
      <c r="AH1902" s="18"/>
      <c r="AI1902" s="18"/>
      <c r="AJ1902" s="18"/>
      <c r="AK1902" s="18"/>
      <c r="AL1902" s="18"/>
      <c r="AM1902" s="18"/>
      <c r="AN1902" s="18"/>
      <c r="AO1902" s="18"/>
      <c r="AP1902" s="18"/>
      <c r="AQ1902" s="18"/>
      <c r="AR1902" s="18"/>
      <c r="AS1902" s="18"/>
      <c r="AT1902" s="18"/>
      <c r="AU1902" s="18"/>
      <c r="AV1902" s="18"/>
      <c r="AW1902" s="18"/>
      <c r="AX1902" s="18"/>
    </row>
    <row r="1903">
      <c r="A1903" s="18" t="str">
        <f>IFERROR(__xludf.DUMMYFUNCTION("""COMPUTED_VALUE"""),"Арбуз Малина ")</f>
        <v>Арбуз Малина </v>
      </c>
      <c r="B1903" s="18" t="str">
        <f>IFERROR(__xludf.DUMMYFUNCTION("""COMPUTED_VALUE"""),"Банан Кокос ")</f>
        <v>Банан Кокос </v>
      </c>
      <c r="C1903" s="18" t="str">
        <f>IFERROR(__xludf.DUMMYFUNCTION("""COMPUTED_VALUE"""),"Барбарисовый Энергетик ")</f>
        <v>Барбарисовый Энергетик </v>
      </c>
      <c r="D1903" s="18" t="str">
        <f>IFERROR(__xludf.DUMMYFUNCTION("""COMPUTED_VALUE"""),"Виноградный Энергетик")</f>
        <v>Виноградный Энергетик</v>
      </c>
      <c r="E1903" s="18" t="str">
        <f>IFERROR(__xludf.DUMMYFUNCTION("""COMPUTED_VALUE"""),"Гранат Клубника ")</f>
        <v>Гранат Клубника </v>
      </c>
      <c r="F1903" s="18" t="str">
        <f>IFERROR(__xludf.DUMMYFUNCTION("""COMPUTED_VALUE"""),"Гранат Смородина ")</f>
        <v>Гранат Смородина </v>
      </c>
      <c r="G1903" s="18" t="str">
        <f>IFERROR(__xludf.DUMMYFUNCTION("""COMPUTED_VALUE"""),"Грейпфрутовый Швепс ")</f>
        <v>Грейпфрутовый Швепс </v>
      </c>
      <c r="H1903" s="18" t="str">
        <f>IFERROR(__xludf.DUMMYFUNCTION("""COMPUTED_VALUE"""),"Земляника Драгонфрут ")</f>
        <v>Земляника Драгонфрут </v>
      </c>
      <c r="I1903" s="18" t="str">
        <f>IFERROR(__xludf.DUMMYFUNCTION("""COMPUTED_VALUE"""),"Киви Личи ")</f>
        <v>Киви Личи </v>
      </c>
      <c r="J1903" s="18" t="str">
        <f>IFERROR(__xludf.DUMMYFUNCTION("""COMPUTED_VALUE"""),"Киви Маракуйя Гуава ")</f>
        <v>Киви Маракуйя Гуава </v>
      </c>
      <c r="K1903" s="18" t="str">
        <f>IFERROR(__xludf.DUMMYFUNCTION("""COMPUTED_VALUE"""),"Клубника Банан ")</f>
        <v>Клубника Банан </v>
      </c>
      <c r="L1903" s="18" t="str">
        <f>IFERROR(__xludf.DUMMYFUNCTION("""COMPUTED_VALUE"""),"Клубника Вишня ")</f>
        <v>Клубника Вишня </v>
      </c>
      <c r="M1903" s="18" t="str">
        <f>IFERROR(__xludf.DUMMYFUNCTION("""COMPUTED_VALUE"""),"Клубника Земляника ")</f>
        <v>Клубника Земляника </v>
      </c>
      <c r="N1903" s="18" t="str">
        <f>IFERROR(__xludf.DUMMYFUNCTION("""COMPUTED_VALUE"""),"Клубничный Мохито ")</f>
        <v>Клубничный Мохито </v>
      </c>
      <c r="O1903" s="18" t="str">
        <f>IFERROR(__xludf.DUMMYFUNCTION("""COMPUTED_VALUE"""),"Манго Грейпфрут ")</f>
        <v>Манго Грейпфрут </v>
      </c>
      <c r="P1903" s="18" t="str">
        <f>IFERROR(__xludf.DUMMYFUNCTION("""COMPUTED_VALUE"""),"Манго Персик Личи ")</f>
        <v>Манго Персик Личи </v>
      </c>
      <c r="Q1903" s="18" t="str">
        <f>IFERROR(__xludf.DUMMYFUNCTION("""COMPUTED_VALUE"""),"Персик Бабл Гам ")</f>
        <v>Персик Бабл Гам </v>
      </c>
      <c r="R1903" s="18" t="str">
        <f>IFERROR(__xludf.DUMMYFUNCTION("""COMPUTED_VALUE"""),"Садовые Ягоды ")</f>
        <v>Садовые Ягоды </v>
      </c>
      <c r="S1903" s="18" t="str">
        <f>IFERROR(__xludf.DUMMYFUNCTION("""COMPUTED_VALUE"""),"Скитлс Лимон Лайм 2")</f>
        <v>Скитлс Лимон Лайм 2</v>
      </c>
      <c r="T1903" s="18" t="str">
        <f>IFERROR(__xludf.DUMMYFUNCTION("""COMPUTED_VALUE"""),"Смородина Мармелад 1")</f>
        <v>Смородина Мармелад 1</v>
      </c>
      <c r="U1903" s="18" t="str">
        <f>IFERROR(__xludf.DUMMYFUNCTION("""COMPUTED_VALUE"""),"Темная Вишня 1")</f>
        <v>Темная Вишня 1</v>
      </c>
      <c r="V1903" s="18" t="str">
        <f>IFERROR(__xludf.DUMMYFUNCTION("""COMPUTED_VALUE"""),"Фруктовые Пластинки 1")</f>
        <v>Фруктовые Пластинки 1</v>
      </c>
      <c r="W1903" s="18" t="str">
        <f>IFERROR(__xludf.DUMMYFUNCTION("""COMPUTED_VALUE"""),"Черника Ежевика 1")</f>
        <v>Черника Ежевика 1</v>
      </c>
      <c r="X1903" s="18" t="str">
        <f>IFERROR(__xludf.DUMMYFUNCTION("""COMPUTED_VALUE"""),"Черника Малина 1")</f>
        <v>Черника Малина 1</v>
      </c>
      <c r="Y1903" s="18" t="str">
        <f>IFERROR(__xludf.DUMMYFUNCTION("""COMPUTED_VALUE"""),"Черника Мята 2")</f>
        <v>Черника Мята 2</v>
      </c>
      <c r="Z1903" s="18" t="str">
        <f>IFERROR(__xludf.DUMMYFUNCTION("""COMPUTED_VALUE"""),"Яблоко Виноград 2")</f>
        <v>Яблоко Виноград 2</v>
      </c>
      <c r="AA1903" s="18" t="str">
        <f>IFERROR(__xludf.DUMMYFUNCTION("""COMPUTED_VALUE"""),"Яблоко Малина 4")</f>
        <v>Яблоко Малина 4</v>
      </c>
      <c r="AB1903" s="18"/>
      <c r="AC1903" s="18"/>
      <c r="AD1903" s="18"/>
      <c r="AE1903" s="18"/>
      <c r="AF1903" s="18"/>
      <c r="AG1903" s="18"/>
      <c r="AH1903" s="18"/>
      <c r="AI1903" s="18"/>
      <c r="AJ1903" s="18"/>
      <c r="AK1903" s="18"/>
      <c r="AL1903" s="18"/>
      <c r="AM1903" s="18"/>
      <c r="AN1903" s="18"/>
      <c r="AO1903" s="18"/>
      <c r="AP1903" s="18"/>
      <c r="AQ1903" s="18"/>
      <c r="AR1903" s="18"/>
      <c r="AS1903" s="18"/>
      <c r="AT1903" s="18"/>
      <c r="AU1903" s="18"/>
      <c r="AV1903" s="18"/>
      <c r="AW1903" s="18"/>
      <c r="AX1903" s="18"/>
    </row>
    <row r="1904">
      <c r="A1904" s="18" t="str">
        <f>IFERROR(__xludf.DUMMYFUNCTION("""COMPUTED_VALUE"""),"Маракуйя с тропическими нотками")</f>
        <v>Маракуйя с тропическими нотками</v>
      </c>
      <c r="B1904" s="18" t="str">
        <f>IFERROR(__xludf.DUMMYFUNCTION("""COMPUTED_VALUE"""),"Арбузный милкшейк")</f>
        <v>Арбузный милкшейк</v>
      </c>
      <c r="C1904" s="18" t="str">
        <f>IFERROR(__xludf.DUMMYFUNCTION("""COMPUTED_VALUE"""),"Конфеты со вкусом винограда")</f>
        <v>Конфеты со вкусом винограда</v>
      </c>
      <c r="D1904" s="18" t="str">
        <f>IFERROR(__xludf.DUMMYFUNCTION("""COMPUTED_VALUE"""),"Манго с апельсином и послевкусием гуавы")</f>
        <v>Манго с апельсином и послевкусием гуавы</v>
      </c>
      <c r="E1904" s="18" t="str">
        <f>IFERROR(__xludf.DUMMYFUNCTION("""COMPUTED_VALUE"""),"Холодное сочетание мяты и конфет холс")</f>
        <v>Холодное сочетание мяты и конфет холс</v>
      </c>
      <c r="F1904" s="18" t="str">
        <f>IFERROR(__xludf.DUMMYFUNCTION("""COMPUTED_VALUE"""),"Яблочные мармеладные червячки")</f>
        <v>Яблочные мармеладные червячки</v>
      </c>
      <c r="G190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904" s="18" t="str">
        <f>IFERROR(__xludf.DUMMYFUNCTION("""COMPUTED_VALUE"""),"Лимон лайм")</f>
        <v>Лимон лайм</v>
      </c>
      <c r="I1904" s="18" t="str">
        <f>IFERROR(__xludf.DUMMYFUNCTION("""COMPUTED_VALUE"""),"Классика энергетика с кислой малиной")</f>
        <v>Классика энергетика с кислой малиной</v>
      </c>
      <c r="J1904" s="18" t="str">
        <f>IFERROR(__xludf.DUMMYFUNCTION("""COMPUTED_VALUE"""),"Зеленое манго и смородина")</f>
        <v>Зеленое манго и смородина</v>
      </c>
      <c r="K1904" s="18" t="str">
        <f>IFERROR(__xludf.DUMMYFUNCTION("""COMPUTED_VALUE"""),"Дуэт лемонграсса и сладкой малины")</f>
        <v>Дуэт лемонграсса и сладкой малины</v>
      </c>
      <c r="L1904" s="18" t="str">
        <f>IFERROR(__xludf.DUMMYFUNCTION("""COMPUTED_VALUE"""),"Сладкий мармелад из черной смородины")</f>
        <v>Сладкий мармелад из черной смородины</v>
      </c>
      <c r="M1904" s="18" t="str">
        <f>IFERROR(__xludf.DUMMYFUNCTION("""COMPUTED_VALUE"""),"Вишня кола")</f>
        <v>Вишня кола</v>
      </c>
      <c r="N1904" s="18" t="str">
        <f>IFERROR(__xludf.DUMMYFUNCTION("""COMPUTED_VALUE"""),"Малина с кокосом")</f>
        <v>Малина с кокосом</v>
      </c>
      <c r="O1904" s="18" t="str">
        <f>IFERROR(__xludf.DUMMYFUNCTION("""COMPUTED_VALUE"""),"Сладкие конфеты СКИТЛЗ и смородина")</f>
        <v>Сладкие конфеты СКИТЛЗ и смородина</v>
      </c>
      <c r="P1904" s="18" t="str">
        <f>IFERROR(__xludf.DUMMYFUNCTION("""COMPUTED_VALUE"""),"Ежевичный лимонад")</f>
        <v>Ежевичный лимонад</v>
      </c>
      <c r="Q1904" s="18" t="str">
        <f>IFERROR(__xludf.DUMMYFUNCTION("""COMPUTED_VALUE"""),"Дыня кокос")</f>
        <v>Дыня кокос</v>
      </c>
      <c r="R1904" s="18" t="str">
        <f>IFERROR(__xludf.DUMMYFUNCTION("""COMPUTED_VALUE"""),"Земляничный бабл гам")</f>
        <v>Земляничный бабл гам</v>
      </c>
      <c r="S1904" s="18" t="str">
        <f>IFERROR(__xludf.DUMMYFUNCTION("""COMPUTED_VALUE"""),"Лимонные леденцы")</f>
        <v>Лимонные леденцы</v>
      </c>
      <c r="T1904" s="18" t="str">
        <f>IFERROR(__xludf.DUMMYFUNCTION("""COMPUTED_VALUE"""),"Экзотический фрукты")</f>
        <v>Экзотический фрукты</v>
      </c>
      <c r="U1904" s="18" t="str">
        <f>IFERROR(__xludf.DUMMYFUNCTION("""COMPUTED_VALUE"""),"Личи виноград мята")</f>
        <v>Личи виноград мята</v>
      </c>
      <c r="V1904" s="18" t="str">
        <f>IFERROR(__xludf.DUMMYFUNCTION("""COMPUTED_VALUE"""),"Черника малина мята")</f>
        <v>Черника малина мята</v>
      </c>
      <c r="W1904" s="18" t="str">
        <f>IFERROR(__xludf.DUMMYFUNCTION("""COMPUTED_VALUE"""),"Абрикосовый йогурт")</f>
        <v>Абрикосовый йогурт</v>
      </c>
      <c r="X1904" s="18" t="str">
        <f>IFERROR(__xludf.DUMMYFUNCTION("""COMPUTED_VALUE"""),"Арбуз лед")</f>
        <v>Арбуз лед</v>
      </c>
      <c r="Y1904" s="18" t="str">
        <f>IFERROR(__xludf.DUMMYFUNCTION("""COMPUTED_VALUE"""),"Банан клубника лед")</f>
        <v>Банан клубника лед</v>
      </c>
      <c r="Z1904" s="18" t="str">
        <f>IFERROR(__xludf.DUMMYFUNCTION("""COMPUTED_VALUE"""),"Арбузное мороженное")</f>
        <v>Арбузное мороженное</v>
      </c>
      <c r="AA1904" s="18" t="str">
        <f>IFERROR(__xludf.DUMMYFUNCTION("""COMPUTED_VALUE"""),"Клубника малина жвачка")</f>
        <v>Клубника малина жвачка</v>
      </c>
      <c r="AB1904" s="18" t="str">
        <f>IFERROR(__xludf.DUMMYFUNCTION("""COMPUTED_VALUE"""),"Клубничное мороженное")</f>
        <v>Клубничное мороженное</v>
      </c>
      <c r="AC1904" s="18" t="str">
        <f>IFERROR(__xludf.DUMMYFUNCTION("""COMPUTED_VALUE"""),"Кола сода лед")</f>
        <v>Кола сода лед</v>
      </c>
      <c r="AD1904" s="18" t="str">
        <f>IFERROR(__xludf.DUMMYFUNCTION("""COMPUTED_VALUE"""),"Банановый милкшейк")</f>
        <v>Банановый милкшейк</v>
      </c>
      <c r="AE1904" s="18" t="str">
        <f>IFERROR(__xludf.DUMMYFUNCTION("""COMPUTED_VALUE"""),"Микс ягод лед")</f>
        <v>Микс ягод лед</v>
      </c>
      <c r="AF1904" s="18" t="str">
        <f>IFERROR(__xludf.DUMMYFUNCTION("""COMPUTED_VALUE"""),"Брусничный морс")</f>
        <v>Брусничный морс</v>
      </c>
      <c r="AG1904" s="18" t="str">
        <f>IFERROR(__xludf.DUMMYFUNCTION("""COMPUTED_VALUE"""),"Яблочный лимонад")</f>
        <v>Яблочный лимонад</v>
      </c>
      <c r="AH1904" s="18" t="str">
        <f>IFERROR(__xludf.DUMMYFUNCTION("""COMPUTED_VALUE"""),"Лесные ягоды")</f>
        <v>Лесные ягоды</v>
      </c>
      <c r="AI1904" s="18" t="str">
        <f>IFERROR(__xludf.DUMMYFUNCTION("""COMPUTED_VALUE"""),"Смородиновый лимонад")</f>
        <v>Смородиновый лимонад</v>
      </c>
      <c r="AJ1904" s="18" t="str">
        <f>IFERROR(__xludf.DUMMYFUNCTION("""COMPUTED_VALUE"""),"Вишня лайм лед")</f>
        <v>Вишня лайм лед</v>
      </c>
      <c r="AK1904" s="18" t="str">
        <f>IFERROR(__xludf.DUMMYFUNCTION("""COMPUTED_VALUE"""),"Лист виноград мята энергетик")</f>
        <v>Лист виноград мята энергетик</v>
      </c>
      <c r="AL1904" s="18" t="str">
        <f>IFERROR(__xludf.DUMMYFUNCTION("""COMPUTED_VALUE"""),"Двойное яблоко лед")</f>
        <v>Двойное яблоко лед</v>
      </c>
      <c r="AM1904" s="18" t="str">
        <f>IFERROR(__xludf.DUMMYFUNCTION("""COMPUTED_VALUE"""),"Смородиновый холс")</f>
        <v>Смородиновый холс</v>
      </c>
      <c r="AN1904" s="18" t="str">
        <f>IFERROR(__xludf.DUMMYFUNCTION("""COMPUTED_VALUE"""),"Клубничное шампанское")</f>
        <v>Клубничное шампанское</v>
      </c>
      <c r="AO1904" s="18"/>
      <c r="AP1904" s="18"/>
      <c r="AQ1904" s="18"/>
      <c r="AR1904" s="18"/>
      <c r="AS1904" s="18"/>
      <c r="AT1904" s="18"/>
      <c r="AU1904" s="18"/>
      <c r="AV1904" s="18"/>
      <c r="AW1904" s="18"/>
      <c r="AX1904" s="18"/>
    </row>
    <row r="1905">
      <c r="A1905" s="18" t="str">
        <f>IFERROR(__xludf.DUMMYFUNCTION("""COMPUTED_VALUE"""),"Арбуз Малина ")</f>
        <v>Арбуз Малина </v>
      </c>
      <c r="B1905" s="18" t="str">
        <f>IFERROR(__xludf.DUMMYFUNCTION("""COMPUTED_VALUE"""),"Банан Кокос ")</f>
        <v>Банан Кокос </v>
      </c>
      <c r="C1905" s="18" t="str">
        <f>IFERROR(__xludf.DUMMYFUNCTION("""COMPUTED_VALUE"""),"Барбарисовый Энергетик ")</f>
        <v>Барбарисовый Энергетик </v>
      </c>
      <c r="D1905" s="18" t="str">
        <f>IFERROR(__xludf.DUMMYFUNCTION("""COMPUTED_VALUE"""),"Виноградный Энергетик")</f>
        <v>Виноградный Энергетик</v>
      </c>
      <c r="E1905" s="18" t="str">
        <f>IFERROR(__xludf.DUMMYFUNCTION("""COMPUTED_VALUE"""),"Гранат Клубника ")</f>
        <v>Гранат Клубника </v>
      </c>
      <c r="F1905" s="18" t="str">
        <f>IFERROR(__xludf.DUMMYFUNCTION("""COMPUTED_VALUE"""),"Гранат Смородина ")</f>
        <v>Гранат Смородина </v>
      </c>
      <c r="G1905" s="18" t="str">
        <f>IFERROR(__xludf.DUMMYFUNCTION("""COMPUTED_VALUE"""),"Грейпфрутовый Швепс ")</f>
        <v>Грейпфрутовый Швепс </v>
      </c>
      <c r="H1905" s="18" t="str">
        <f>IFERROR(__xludf.DUMMYFUNCTION("""COMPUTED_VALUE"""),"Земляника Драгонфрут ")</f>
        <v>Земляника Драгонфрут </v>
      </c>
      <c r="I1905" s="18" t="str">
        <f>IFERROR(__xludf.DUMMYFUNCTION("""COMPUTED_VALUE"""),"Киви Личи ")</f>
        <v>Киви Личи </v>
      </c>
      <c r="J1905" s="18" t="str">
        <f>IFERROR(__xludf.DUMMYFUNCTION("""COMPUTED_VALUE"""),"Киви Маракуйя Гуава ")</f>
        <v>Киви Маракуйя Гуава </v>
      </c>
      <c r="K1905" s="18" t="str">
        <f>IFERROR(__xludf.DUMMYFUNCTION("""COMPUTED_VALUE"""),"Клубника Банан ")</f>
        <v>Клубника Банан </v>
      </c>
      <c r="L1905" s="18" t="str">
        <f>IFERROR(__xludf.DUMMYFUNCTION("""COMPUTED_VALUE"""),"Клубника Вишня ")</f>
        <v>Клубника Вишня </v>
      </c>
      <c r="M1905" s="18" t="str">
        <f>IFERROR(__xludf.DUMMYFUNCTION("""COMPUTED_VALUE"""),"Клубника Земляника ")</f>
        <v>Клубника Земляника </v>
      </c>
      <c r="N1905" s="18" t="str">
        <f>IFERROR(__xludf.DUMMYFUNCTION("""COMPUTED_VALUE"""),"Клубничный Мохито ")</f>
        <v>Клубничный Мохито </v>
      </c>
      <c r="O1905" s="18" t="str">
        <f>IFERROR(__xludf.DUMMYFUNCTION("""COMPUTED_VALUE"""),"Манго Грейпфрут ")</f>
        <v>Манго Грейпфрут </v>
      </c>
      <c r="P1905" s="18" t="str">
        <f>IFERROR(__xludf.DUMMYFUNCTION("""COMPUTED_VALUE"""),"Манго Персик Личи ")</f>
        <v>Манго Персик Личи </v>
      </c>
      <c r="Q1905" s="18" t="str">
        <f>IFERROR(__xludf.DUMMYFUNCTION("""COMPUTED_VALUE"""),"Персик Бабл Гам ")</f>
        <v>Персик Бабл Гам </v>
      </c>
      <c r="R1905" s="18" t="str">
        <f>IFERROR(__xludf.DUMMYFUNCTION("""COMPUTED_VALUE"""),"Садовые Ягоды ")</f>
        <v>Садовые Ягоды </v>
      </c>
      <c r="S1905" s="18" t="str">
        <f>IFERROR(__xludf.DUMMYFUNCTION("""COMPUTED_VALUE"""),"Скитлс Лимон Лайм 2")</f>
        <v>Скитлс Лимон Лайм 2</v>
      </c>
      <c r="T1905" s="18" t="str">
        <f>IFERROR(__xludf.DUMMYFUNCTION("""COMPUTED_VALUE"""),"Смородина Мармелад 1")</f>
        <v>Смородина Мармелад 1</v>
      </c>
      <c r="U1905" s="18" t="str">
        <f>IFERROR(__xludf.DUMMYFUNCTION("""COMPUTED_VALUE"""),"Темная Вишня 1")</f>
        <v>Темная Вишня 1</v>
      </c>
      <c r="V1905" s="18" t="str">
        <f>IFERROR(__xludf.DUMMYFUNCTION("""COMPUTED_VALUE"""),"Фруктовые Пластинки 1")</f>
        <v>Фруктовые Пластинки 1</v>
      </c>
      <c r="W1905" s="18" t="str">
        <f>IFERROR(__xludf.DUMMYFUNCTION("""COMPUTED_VALUE"""),"Черника Ежевика 1")</f>
        <v>Черника Ежевика 1</v>
      </c>
      <c r="X1905" s="18" t="str">
        <f>IFERROR(__xludf.DUMMYFUNCTION("""COMPUTED_VALUE"""),"Черника Малина 1")</f>
        <v>Черника Малина 1</v>
      </c>
      <c r="Y1905" s="18" t="str">
        <f>IFERROR(__xludf.DUMMYFUNCTION("""COMPUTED_VALUE"""),"Черника Мята 2")</f>
        <v>Черника Мята 2</v>
      </c>
      <c r="Z1905" s="18" t="str">
        <f>IFERROR(__xludf.DUMMYFUNCTION("""COMPUTED_VALUE"""),"Яблоко Виноград 2")</f>
        <v>Яблоко Виноград 2</v>
      </c>
      <c r="AA1905" s="18" t="str">
        <f>IFERROR(__xludf.DUMMYFUNCTION("""COMPUTED_VALUE"""),"Яблоко Малина 4")</f>
        <v>Яблоко Малина 4</v>
      </c>
      <c r="AB1905" s="18"/>
      <c r="AC1905" s="18"/>
      <c r="AD1905" s="18"/>
      <c r="AE1905" s="18"/>
      <c r="AF1905" s="18"/>
      <c r="AG1905" s="18"/>
      <c r="AH1905" s="18"/>
      <c r="AI1905" s="18"/>
      <c r="AJ1905" s="18"/>
      <c r="AK1905" s="18"/>
      <c r="AL1905" s="18"/>
      <c r="AM1905" s="18"/>
      <c r="AN1905" s="18"/>
      <c r="AO1905" s="18"/>
      <c r="AP1905" s="18"/>
      <c r="AQ1905" s="18"/>
      <c r="AR1905" s="18"/>
      <c r="AS1905" s="18"/>
      <c r="AT1905" s="18"/>
      <c r="AU1905" s="18"/>
      <c r="AV1905" s="18"/>
      <c r="AW1905" s="18"/>
      <c r="AX1905" s="18"/>
    </row>
    <row r="1906">
      <c r="A1906" s="18" t="str">
        <f>IFERROR(__xludf.DUMMYFUNCTION("""COMPUTED_VALUE"""),"Маракуйя с тропическими нотками")</f>
        <v>Маракуйя с тропическими нотками</v>
      </c>
      <c r="B1906" s="18" t="str">
        <f>IFERROR(__xludf.DUMMYFUNCTION("""COMPUTED_VALUE"""),"Арбузный милкшейк")</f>
        <v>Арбузный милкшейк</v>
      </c>
      <c r="C1906" s="18" t="str">
        <f>IFERROR(__xludf.DUMMYFUNCTION("""COMPUTED_VALUE"""),"Конфеты со вкусом винограда")</f>
        <v>Конфеты со вкусом винограда</v>
      </c>
      <c r="D1906" s="18" t="str">
        <f>IFERROR(__xludf.DUMMYFUNCTION("""COMPUTED_VALUE"""),"Манго с апельсином и послевкусием гуавы")</f>
        <v>Манго с апельсином и послевкусием гуавы</v>
      </c>
      <c r="E1906" s="18" t="str">
        <f>IFERROR(__xludf.DUMMYFUNCTION("""COMPUTED_VALUE"""),"Холодное сочетание мяты и конфет холс")</f>
        <v>Холодное сочетание мяты и конфет холс</v>
      </c>
      <c r="F1906" s="18" t="str">
        <f>IFERROR(__xludf.DUMMYFUNCTION("""COMPUTED_VALUE"""),"Яблочные мармеладные червячки")</f>
        <v>Яблочные мармеладные червячки</v>
      </c>
      <c r="G190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1906" s="18" t="str">
        <f>IFERROR(__xludf.DUMMYFUNCTION("""COMPUTED_VALUE"""),"Лимон лайм")</f>
        <v>Лимон лайм</v>
      </c>
      <c r="I1906" s="18" t="str">
        <f>IFERROR(__xludf.DUMMYFUNCTION("""COMPUTED_VALUE"""),"Классика энергетика с кислой малиной")</f>
        <v>Классика энергетика с кислой малиной</v>
      </c>
      <c r="J1906" s="18" t="str">
        <f>IFERROR(__xludf.DUMMYFUNCTION("""COMPUTED_VALUE"""),"Зеленое манго и смородина")</f>
        <v>Зеленое манго и смородина</v>
      </c>
      <c r="K1906" s="18" t="str">
        <f>IFERROR(__xludf.DUMMYFUNCTION("""COMPUTED_VALUE"""),"Дуэт лемонграсса и сладкой малины")</f>
        <v>Дуэт лемонграсса и сладкой малины</v>
      </c>
      <c r="L1906" s="18" t="str">
        <f>IFERROR(__xludf.DUMMYFUNCTION("""COMPUTED_VALUE"""),"Сладкий мармелад из черной смородины")</f>
        <v>Сладкий мармелад из черной смородины</v>
      </c>
      <c r="M1906" s="18" t="str">
        <f>IFERROR(__xludf.DUMMYFUNCTION("""COMPUTED_VALUE"""),"Вишня кола")</f>
        <v>Вишня кола</v>
      </c>
      <c r="N1906" s="18" t="str">
        <f>IFERROR(__xludf.DUMMYFUNCTION("""COMPUTED_VALUE"""),"Малина с кокосом")</f>
        <v>Малина с кокосом</v>
      </c>
      <c r="O1906" s="18" t="str">
        <f>IFERROR(__xludf.DUMMYFUNCTION("""COMPUTED_VALUE"""),"Сладкие конфеты СКИТЛЗ и смородина")</f>
        <v>Сладкие конфеты СКИТЛЗ и смородина</v>
      </c>
      <c r="P1906" s="18" t="str">
        <f>IFERROR(__xludf.DUMMYFUNCTION("""COMPUTED_VALUE"""),"Ежевичный лимонад")</f>
        <v>Ежевичный лимонад</v>
      </c>
      <c r="Q1906" s="18" t="str">
        <f>IFERROR(__xludf.DUMMYFUNCTION("""COMPUTED_VALUE"""),"Дыня кокос")</f>
        <v>Дыня кокос</v>
      </c>
      <c r="R1906" s="18" t="str">
        <f>IFERROR(__xludf.DUMMYFUNCTION("""COMPUTED_VALUE"""),"Земляничный бабл гам")</f>
        <v>Земляничный бабл гам</v>
      </c>
      <c r="S1906" s="18" t="str">
        <f>IFERROR(__xludf.DUMMYFUNCTION("""COMPUTED_VALUE"""),"Лимонные леденцы")</f>
        <v>Лимонные леденцы</v>
      </c>
      <c r="T1906" s="18" t="str">
        <f>IFERROR(__xludf.DUMMYFUNCTION("""COMPUTED_VALUE"""),"Экзотический фрукты")</f>
        <v>Экзотический фрукты</v>
      </c>
      <c r="U1906" s="18" t="str">
        <f>IFERROR(__xludf.DUMMYFUNCTION("""COMPUTED_VALUE"""),"Личи виноград мята")</f>
        <v>Личи виноград мята</v>
      </c>
      <c r="V1906" s="18" t="str">
        <f>IFERROR(__xludf.DUMMYFUNCTION("""COMPUTED_VALUE"""),"Черника малина мята")</f>
        <v>Черника малина мята</v>
      </c>
      <c r="W1906" s="18" t="str">
        <f>IFERROR(__xludf.DUMMYFUNCTION("""COMPUTED_VALUE"""),"Абрикосовый йогурт")</f>
        <v>Абрикосовый йогурт</v>
      </c>
      <c r="X1906" s="18" t="str">
        <f>IFERROR(__xludf.DUMMYFUNCTION("""COMPUTED_VALUE"""),"Арбуз лед")</f>
        <v>Арбуз лед</v>
      </c>
      <c r="Y1906" s="18" t="str">
        <f>IFERROR(__xludf.DUMMYFUNCTION("""COMPUTED_VALUE"""),"Банан клубника лед")</f>
        <v>Банан клубника лед</v>
      </c>
      <c r="Z1906" s="18" t="str">
        <f>IFERROR(__xludf.DUMMYFUNCTION("""COMPUTED_VALUE"""),"Арбузное мороженное")</f>
        <v>Арбузное мороженное</v>
      </c>
      <c r="AA1906" s="18" t="str">
        <f>IFERROR(__xludf.DUMMYFUNCTION("""COMPUTED_VALUE"""),"Клубника малина жвачка")</f>
        <v>Клубника малина жвачка</v>
      </c>
      <c r="AB1906" s="18" t="str">
        <f>IFERROR(__xludf.DUMMYFUNCTION("""COMPUTED_VALUE"""),"Клубничное мороженное")</f>
        <v>Клубничное мороженное</v>
      </c>
      <c r="AC1906" s="18" t="str">
        <f>IFERROR(__xludf.DUMMYFUNCTION("""COMPUTED_VALUE"""),"Кола сода лед")</f>
        <v>Кола сода лед</v>
      </c>
      <c r="AD1906" s="18" t="str">
        <f>IFERROR(__xludf.DUMMYFUNCTION("""COMPUTED_VALUE"""),"Банановый милкшейк")</f>
        <v>Банановый милкшейк</v>
      </c>
      <c r="AE1906" s="18" t="str">
        <f>IFERROR(__xludf.DUMMYFUNCTION("""COMPUTED_VALUE"""),"Микс ягод лед")</f>
        <v>Микс ягод лед</v>
      </c>
      <c r="AF1906" s="18" t="str">
        <f>IFERROR(__xludf.DUMMYFUNCTION("""COMPUTED_VALUE"""),"Брусничный морс")</f>
        <v>Брусничный морс</v>
      </c>
      <c r="AG1906" s="18" t="str">
        <f>IFERROR(__xludf.DUMMYFUNCTION("""COMPUTED_VALUE"""),"Яблочный лимонад")</f>
        <v>Яблочный лимонад</v>
      </c>
      <c r="AH1906" s="18" t="str">
        <f>IFERROR(__xludf.DUMMYFUNCTION("""COMPUTED_VALUE"""),"Лесные ягоды")</f>
        <v>Лесные ягоды</v>
      </c>
      <c r="AI1906" s="18" t="str">
        <f>IFERROR(__xludf.DUMMYFUNCTION("""COMPUTED_VALUE"""),"Смородиновый лимонад")</f>
        <v>Смородиновый лимонад</v>
      </c>
      <c r="AJ1906" s="18" t="str">
        <f>IFERROR(__xludf.DUMMYFUNCTION("""COMPUTED_VALUE"""),"Вишня лайм лед")</f>
        <v>Вишня лайм лед</v>
      </c>
      <c r="AK1906" s="18" t="str">
        <f>IFERROR(__xludf.DUMMYFUNCTION("""COMPUTED_VALUE"""),"Лист виноград мята энергетик")</f>
        <v>Лист виноград мята энергетик</v>
      </c>
      <c r="AL1906" s="18" t="str">
        <f>IFERROR(__xludf.DUMMYFUNCTION("""COMPUTED_VALUE"""),"Двойное яблоко лед")</f>
        <v>Двойное яблоко лед</v>
      </c>
      <c r="AM1906" s="18" t="str">
        <f>IFERROR(__xludf.DUMMYFUNCTION("""COMPUTED_VALUE"""),"Смородиновый холс")</f>
        <v>Смородиновый холс</v>
      </c>
      <c r="AN1906" s="18" t="str">
        <f>IFERROR(__xludf.DUMMYFUNCTION("""COMPUTED_VALUE"""),"Клубничное шампанское")</f>
        <v>Клубничное шампанское</v>
      </c>
      <c r="AO1906" s="18"/>
      <c r="AP1906" s="18"/>
      <c r="AQ1906" s="18"/>
      <c r="AR1906" s="18"/>
      <c r="AS1906" s="18"/>
      <c r="AT1906" s="18"/>
      <c r="AU1906" s="18"/>
      <c r="AV1906" s="18"/>
      <c r="AW1906" s="18"/>
      <c r="AX1906" s="18"/>
    </row>
    <row r="1907">
      <c r="A1907" s="18" t="str">
        <f>IFERROR(__xludf.DUMMYFUNCTION("""COMPUTED_VALUE"""),"0.4")</f>
        <v>0.4</v>
      </c>
      <c r="B1907" s="18" t="str">
        <f>IFERROR(__xludf.DUMMYFUNCTION("""COMPUTED_VALUE"""),"0.6")</f>
        <v>0.6</v>
      </c>
      <c r="C1907" s="18" t="str">
        <f>IFERROR(__xludf.DUMMYFUNCTION("""COMPUTED_VALUE"""),"0.7")</f>
        <v>0.7</v>
      </c>
      <c r="D1907" s="18" t="str">
        <f>IFERROR(__xludf.DUMMYFUNCTION("""COMPUTED_VALUE"""),"0.8")</f>
        <v>0.8</v>
      </c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18"/>
      <c r="AF1907" s="18"/>
      <c r="AG1907" s="18"/>
      <c r="AH1907" s="18"/>
      <c r="AI1907" s="18"/>
      <c r="AJ1907" s="18"/>
      <c r="AK1907" s="18"/>
      <c r="AL1907" s="18"/>
      <c r="AM1907" s="18"/>
      <c r="AN1907" s="18"/>
      <c r="AO1907" s="18"/>
      <c r="AP1907" s="18"/>
      <c r="AQ1907" s="18"/>
      <c r="AR1907" s="18"/>
      <c r="AS1907" s="18"/>
      <c r="AT1907" s="18"/>
      <c r="AU1907" s="18"/>
      <c r="AV1907" s="18"/>
      <c r="AW1907" s="18"/>
      <c r="AX1907" s="18"/>
    </row>
    <row r="1908">
      <c r="A1908" s="18" t="str">
        <f>IFERROR(__xludf.DUMMYFUNCTION("""COMPUTED_VALUE"""),"Ягодный микс")</f>
        <v>Ягодный микс</v>
      </c>
      <c r="B1908" s="18" t="str">
        <f>IFERROR(__xludf.DUMMYFUNCTION("""COMPUTED_VALUE"""),"Энергетик малина")</f>
        <v>Энергетик малина</v>
      </c>
      <c r="C1908" s="18" t="str">
        <f>IFERROR(__xludf.DUMMYFUNCTION("""COMPUTED_VALUE"""),"Клубника арбуз")</f>
        <v>Клубника арбуз</v>
      </c>
      <c r="D1908" s="18" t="str">
        <f>IFERROR(__xludf.DUMMYFUNCTION("""COMPUTED_VALUE"""),"Ежевика малина")</f>
        <v>Ежевика малина</v>
      </c>
      <c r="E1908" s="18" t="str">
        <f>IFERROR(__xludf.DUMMYFUNCTION("""COMPUTED_VALUE"""),"Голубая малина виноград")</f>
        <v>Голубая малина виноград</v>
      </c>
      <c r="F1908" s="18" t="str">
        <f>IFERROR(__xludf.DUMMYFUNCTION("""COMPUTED_VALUE"""),"Вишня яблоко")</f>
        <v>Вишня яблоко</v>
      </c>
      <c r="G1908" s="18" t="str">
        <f>IFERROR(__xludf.DUMMYFUNCTION("""COMPUTED_VALUE"""),"Виноград лёд")</f>
        <v>Виноград лёд</v>
      </c>
      <c r="H1908" s="18" t="str">
        <f>IFERROR(__xludf.DUMMYFUNCTION("""COMPUTED_VALUE"""),"Бабл гам")</f>
        <v>Бабл гам</v>
      </c>
      <c r="I1908" s="18" t="str">
        <f>IFERROR(__xludf.DUMMYFUNCTION("""COMPUTED_VALUE"""),"Энергетик лайм")</f>
        <v>Энергетик лайм</v>
      </c>
      <c r="J1908" s="18" t="str">
        <f>IFERROR(__xludf.DUMMYFUNCTION("""COMPUTED_VALUE"""),"Черника смородина айс")</f>
        <v>Черника смородина айс</v>
      </c>
      <c r="K1908" s="18" t="str">
        <f>IFERROR(__xludf.DUMMYFUNCTION("""COMPUTED_VALUE"""),"Мохито клубничный лёд")</f>
        <v>Мохито клубничный лёд</v>
      </c>
      <c r="L1908" s="18" t="str">
        <f>IFERROR(__xludf.DUMMYFUNCTION("""COMPUTED_VALUE"""),"Черная вишня лёд")</f>
        <v>Черная вишня лёд</v>
      </c>
      <c r="M1908" s="18" t="str">
        <f>IFERROR(__xludf.DUMMYFUNCTION("""COMPUTED_VALUE"""),"Ананас кокос лёд")</f>
        <v>Ананас кокос лёд</v>
      </c>
      <c r="N1908" s="18" t="str">
        <f>IFERROR(__xludf.DUMMYFUNCTION("""COMPUTED_VALUE"""),"Киви лёд")</f>
        <v>Киви лёд</v>
      </c>
      <c r="O1908" s="18" t="str">
        <f>IFERROR(__xludf.DUMMYFUNCTION("""COMPUTED_VALUE"""),"Кислая клюква лёд")</f>
        <v>Кислая клюква лёд</v>
      </c>
      <c r="P1908" s="18" t="str">
        <f>IFERROR(__xludf.DUMMYFUNCTION("""COMPUTED_VALUE"""),"Кислый скитлс лёд")</f>
        <v>Кислый скитлс лёд</v>
      </c>
      <c r="Q1908" s="18" t="str">
        <f>IFERROR(__xludf.DUMMYFUNCTION("""COMPUTED_VALUE"""),"Клубника черника лёд")</f>
        <v>Клубника черника лёд</v>
      </c>
      <c r="R1908" s="18" t="str">
        <f>IFERROR(__xludf.DUMMYFUNCTION("""COMPUTED_VALUE"""),"Малина смородина лёд")</f>
        <v>Малина смородина лёд</v>
      </c>
      <c r="S1908" s="18" t="str">
        <f>IFERROR(__xludf.DUMMYFUNCTION("""COMPUTED_VALUE"""),"Манго лёд")</f>
        <v>Манго лёд</v>
      </c>
      <c r="T1908" s="18" t="str">
        <f>IFERROR(__xludf.DUMMYFUNCTION("""COMPUTED_VALUE"""),"Малина вишня лёд")</f>
        <v>Малина вишня лёд</v>
      </c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F1908" s="18"/>
      <c r="AG1908" s="18"/>
      <c r="AH1908" s="18"/>
      <c r="AI1908" s="18"/>
      <c r="AJ1908" s="18"/>
      <c r="AK1908" s="18"/>
      <c r="AL1908" s="18"/>
      <c r="AM1908" s="18"/>
      <c r="AN1908" s="18"/>
      <c r="AO1908" s="18"/>
      <c r="AP1908" s="18"/>
      <c r="AQ1908" s="18"/>
      <c r="AR1908" s="18"/>
      <c r="AS1908" s="18"/>
      <c r="AT1908" s="18"/>
      <c r="AU1908" s="18"/>
      <c r="AV1908" s="18"/>
      <c r="AW1908" s="18"/>
      <c r="AX1908" s="18"/>
    </row>
    <row r="1909">
      <c r="A1909" s="18" t="str">
        <f>IFERROR(__xludf.DUMMYFUNCTION("""COMPUTED_VALUE"""),"Арбуз Малина ")</f>
        <v>Арбуз Малина </v>
      </c>
      <c r="B1909" s="18" t="str">
        <f>IFERROR(__xludf.DUMMYFUNCTION("""COMPUTED_VALUE"""),"Банан Кокос ")</f>
        <v>Банан Кокос </v>
      </c>
      <c r="C1909" s="18" t="str">
        <f>IFERROR(__xludf.DUMMYFUNCTION("""COMPUTED_VALUE"""),"Барбарисовый Энергетик ")</f>
        <v>Барбарисовый Энергетик </v>
      </c>
      <c r="D1909" s="18" t="str">
        <f>IFERROR(__xludf.DUMMYFUNCTION("""COMPUTED_VALUE"""),"Виноградный Энергетик")</f>
        <v>Виноградный Энергетик</v>
      </c>
      <c r="E1909" s="18" t="str">
        <f>IFERROR(__xludf.DUMMYFUNCTION("""COMPUTED_VALUE"""),"Гранат Клубника ")</f>
        <v>Гранат Клубника </v>
      </c>
      <c r="F1909" s="18" t="str">
        <f>IFERROR(__xludf.DUMMYFUNCTION("""COMPUTED_VALUE"""),"Гранат Смородина ")</f>
        <v>Гранат Смородина </v>
      </c>
      <c r="G1909" s="18" t="str">
        <f>IFERROR(__xludf.DUMMYFUNCTION("""COMPUTED_VALUE"""),"Грейпфрутовый Швепс ")</f>
        <v>Грейпфрутовый Швепс </v>
      </c>
      <c r="H1909" s="18" t="str">
        <f>IFERROR(__xludf.DUMMYFUNCTION("""COMPUTED_VALUE"""),"Земляника Драгонфрут ")</f>
        <v>Земляника Драгонфрут </v>
      </c>
      <c r="I1909" s="18" t="str">
        <f>IFERROR(__xludf.DUMMYFUNCTION("""COMPUTED_VALUE"""),"Киви Личи ")</f>
        <v>Киви Личи </v>
      </c>
      <c r="J1909" s="18" t="str">
        <f>IFERROR(__xludf.DUMMYFUNCTION("""COMPUTED_VALUE"""),"Киви Маракуйя Гуава ")</f>
        <v>Киви Маракуйя Гуава </v>
      </c>
      <c r="K1909" s="18" t="str">
        <f>IFERROR(__xludf.DUMMYFUNCTION("""COMPUTED_VALUE"""),"Клубника Банан ")</f>
        <v>Клубника Банан </v>
      </c>
      <c r="L1909" s="18" t="str">
        <f>IFERROR(__xludf.DUMMYFUNCTION("""COMPUTED_VALUE"""),"Клубника Вишня ")</f>
        <v>Клубника Вишня </v>
      </c>
      <c r="M1909" s="18" t="str">
        <f>IFERROR(__xludf.DUMMYFUNCTION("""COMPUTED_VALUE"""),"Клубника Земляника ")</f>
        <v>Клубника Земляника </v>
      </c>
      <c r="N1909" s="18" t="str">
        <f>IFERROR(__xludf.DUMMYFUNCTION("""COMPUTED_VALUE"""),"Клубничный Мохито ")</f>
        <v>Клубничный Мохито </v>
      </c>
      <c r="O1909" s="18" t="str">
        <f>IFERROR(__xludf.DUMMYFUNCTION("""COMPUTED_VALUE"""),"Манго Грейпфрут ")</f>
        <v>Манго Грейпфрут </v>
      </c>
      <c r="P1909" s="18" t="str">
        <f>IFERROR(__xludf.DUMMYFUNCTION("""COMPUTED_VALUE"""),"Манго Персик Личи ")</f>
        <v>Манго Персик Личи </v>
      </c>
      <c r="Q1909" s="18" t="str">
        <f>IFERROR(__xludf.DUMMYFUNCTION("""COMPUTED_VALUE"""),"Персик Бабл Гам ")</f>
        <v>Персик Бабл Гам </v>
      </c>
      <c r="R1909" s="18" t="str">
        <f>IFERROR(__xludf.DUMMYFUNCTION("""COMPUTED_VALUE"""),"Садовые Ягоды ")</f>
        <v>Садовые Ягоды </v>
      </c>
      <c r="S1909" s="18" t="str">
        <f>IFERROR(__xludf.DUMMYFUNCTION("""COMPUTED_VALUE"""),"Скитлс Лимон Лайм 2")</f>
        <v>Скитлс Лимон Лайм 2</v>
      </c>
      <c r="T1909" s="18" t="str">
        <f>IFERROR(__xludf.DUMMYFUNCTION("""COMPUTED_VALUE"""),"Смородина Мармелад 1")</f>
        <v>Смородина Мармелад 1</v>
      </c>
      <c r="U1909" s="18" t="str">
        <f>IFERROR(__xludf.DUMMYFUNCTION("""COMPUTED_VALUE"""),"Темная Вишня 1")</f>
        <v>Темная Вишня 1</v>
      </c>
      <c r="V1909" s="18" t="str">
        <f>IFERROR(__xludf.DUMMYFUNCTION("""COMPUTED_VALUE"""),"Фруктовые Пластинки 1")</f>
        <v>Фруктовые Пластинки 1</v>
      </c>
      <c r="W1909" s="18" t="str">
        <f>IFERROR(__xludf.DUMMYFUNCTION("""COMPUTED_VALUE"""),"Черника Ежевика 1")</f>
        <v>Черника Ежевика 1</v>
      </c>
      <c r="X1909" s="18" t="str">
        <f>IFERROR(__xludf.DUMMYFUNCTION("""COMPUTED_VALUE"""),"Черника Малина 1")</f>
        <v>Черника Малина 1</v>
      </c>
      <c r="Y1909" s="18" t="str">
        <f>IFERROR(__xludf.DUMMYFUNCTION("""COMPUTED_VALUE"""),"Черника Мята 2")</f>
        <v>Черника Мята 2</v>
      </c>
      <c r="Z1909" s="18" t="str">
        <f>IFERROR(__xludf.DUMMYFUNCTION("""COMPUTED_VALUE"""),"Яблоко Виноград 2")</f>
        <v>Яблоко Виноград 2</v>
      </c>
      <c r="AA1909" s="18" t="str">
        <f>IFERROR(__xludf.DUMMYFUNCTION("""COMPUTED_VALUE"""),"Яблоко Малина 4")</f>
        <v>Яблоко Малина 4</v>
      </c>
      <c r="AB1909" s="18"/>
      <c r="AC1909" s="18"/>
      <c r="AD1909" s="18"/>
      <c r="AE1909" s="18"/>
      <c r="AF1909" s="18"/>
      <c r="AG1909" s="18"/>
      <c r="AH1909" s="18"/>
      <c r="AI1909" s="18"/>
      <c r="AJ1909" s="18"/>
      <c r="AK1909" s="18"/>
      <c r="AL1909" s="18"/>
      <c r="AM1909" s="18"/>
      <c r="AN1909" s="18"/>
      <c r="AO1909" s="18"/>
      <c r="AP1909" s="18"/>
      <c r="AQ1909" s="18"/>
      <c r="AR1909" s="18"/>
      <c r="AS1909" s="18"/>
      <c r="AT1909" s="18"/>
      <c r="AU1909" s="18"/>
      <c r="AV1909" s="18"/>
      <c r="AW1909" s="18"/>
      <c r="AX1909" s="18"/>
    </row>
    <row r="1910">
      <c r="A1910" s="18" t="str">
        <f>IFERROR(__xludf.DUMMYFUNCTION("""COMPUTED_VALUE"""),"Ягодный микс")</f>
        <v>Ягодный микс</v>
      </c>
      <c r="B1910" s="18" t="str">
        <f>IFERROR(__xludf.DUMMYFUNCTION("""COMPUTED_VALUE"""),"Энергетик малина")</f>
        <v>Энергетик малина</v>
      </c>
      <c r="C1910" s="18" t="str">
        <f>IFERROR(__xludf.DUMMYFUNCTION("""COMPUTED_VALUE"""),"Клубника арбуз")</f>
        <v>Клубника арбуз</v>
      </c>
      <c r="D1910" s="18" t="str">
        <f>IFERROR(__xludf.DUMMYFUNCTION("""COMPUTED_VALUE"""),"Ежевика малина")</f>
        <v>Ежевика малина</v>
      </c>
      <c r="E1910" s="18" t="str">
        <f>IFERROR(__xludf.DUMMYFUNCTION("""COMPUTED_VALUE"""),"Голубая малина виноград")</f>
        <v>Голубая малина виноград</v>
      </c>
      <c r="F1910" s="18" t="str">
        <f>IFERROR(__xludf.DUMMYFUNCTION("""COMPUTED_VALUE"""),"Вишня яблоко")</f>
        <v>Вишня яблоко</v>
      </c>
      <c r="G1910" s="18" t="str">
        <f>IFERROR(__xludf.DUMMYFUNCTION("""COMPUTED_VALUE"""),"Виноград лёд")</f>
        <v>Виноград лёд</v>
      </c>
      <c r="H1910" s="18" t="str">
        <f>IFERROR(__xludf.DUMMYFUNCTION("""COMPUTED_VALUE"""),"Бабл гам")</f>
        <v>Бабл гам</v>
      </c>
      <c r="I1910" s="18" t="str">
        <f>IFERROR(__xludf.DUMMYFUNCTION("""COMPUTED_VALUE"""),"Энергетик лайм")</f>
        <v>Энергетик лайм</v>
      </c>
      <c r="J1910" s="18" t="str">
        <f>IFERROR(__xludf.DUMMYFUNCTION("""COMPUTED_VALUE"""),"Черника смородина айс")</f>
        <v>Черника смородина айс</v>
      </c>
      <c r="K1910" s="18" t="str">
        <f>IFERROR(__xludf.DUMMYFUNCTION("""COMPUTED_VALUE"""),"Мохито клубничный лёд")</f>
        <v>Мохито клубничный лёд</v>
      </c>
      <c r="L1910" s="18" t="str">
        <f>IFERROR(__xludf.DUMMYFUNCTION("""COMPUTED_VALUE"""),"Черная вишня лёд")</f>
        <v>Черная вишня лёд</v>
      </c>
      <c r="M1910" s="18" t="str">
        <f>IFERROR(__xludf.DUMMYFUNCTION("""COMPUTED_VALUE"""),"Ананас кокос лёд")</f>
        <v>Ананас кокос лёд</v>
      </c>
      <c r="N1910" s="18" t="str">
        <f>IFERROR(__xludf.DUMMYFUNCTION("""COMPUTED_VALUE"""),"Киви лёд")</f>
        <v>Киви лёд</v>
      </c>
      <c r="O1910" s="18" t="str">
        <f>IFERROR(__xludf.DUMMYFUNCTION("""COMPUTED_VALUE"""),"Кислая клюква лёд")</f>
        <v>Кислая клюква лёд</v>
      </c>
      <c r="P1910" s="18" t="str">
        <f>IFERROR(__xludf.DUMMYFUNCTION("""COMPUTED_VALUE"""),"Кислый скитлс лёд")</f>
        <v>Кислый скитлс лёд</v>
      </c>
      <c r="Q1910" s="18" t="str">
        <f>IFERROR(__xludf.DUMMYFUNCTION("""COMPUTED_VALUE"""),"Клубника черника лёд")</f>
        <v>Клубника черника лёд</v>
      </c>
      <c r="R1910" s="18" t="str">
        <f>IFERROR(__xludf.DUMMYFUNCTION("""COMPUTED_VALUE"""),"Малина смородина лёд")</f>
        <v>Малина смородина лёд</v>
      </c>
      <c r="S1910" s="18" t="str">
        <f>IFERROR(__xludf.DUMMYFUNCTION("""COMPUTED_VALUE"""),"Манго лёд")</f>
        <v>Манго лёд</v>
      </c>
      <c r="T1910" s="18" t="str">
        <f>IFERROR(__xludf.DUMMYFUNCTION("""COMPUTED_VALUE"""),"Малина вишня лёд")</f>
        <v>Малина вишня лёд</v>
      </c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18"/>
      <c r="AF1910" s="18"/>
      <c r="AG1910" s="18"/>
      <c r="AH1910" s="18"/>
      <c r="AI1910" s="18"/>
      <c r="AJ1910" s="18"/>
      <c r="AK1910" s="18"/>
      <c r="AL1910" s="18"/>
      <c r="AM1910" s="18"/>
      <c r="AN1910" s="18"/>
      <c r="AO1910" s="18"/>
      <c r="AP1910" s="18"/>
      <c r="AQ1910" s="18"/>
      <c r="AR1910" s="18"/>
      <c r="AS1910" s="18"/>
      <c r="AT1910" s="18"/>
      <c r="AU1910" s="18"/>
      <c r="AV1910" s="18"/>
      <c r="AW1910" s="18"/>
      <c r="AX1910" s="18"/>
    </row>
    <row r="1911">
      <c r="A1911" s="18" t="str">
        <f>IFERROR(__xludf.DUMMYFUNCTION("""COMPUTED_VALUE"""),"Арбуз Малина ")</f>
        <v>Арбуз Малина </v>
      </c>
      <c r="B1911" s="18" t="str">
        <f>IFERROR(__xludf.DUMMYFUNCTION("""COMPUTED_VALUE"""),"Банан Кокос ")</f>
        <v>Банан Кокос </v>
      </c>
      <c r="C1911" s="18" t="str">
        <f>IFERROR(__xludf.DUMMYFUNCTION("""COMPUTED_VALUE"""),"Барбарисовый Энергетик ")</f>
        <v>Барбарисовый Энергетик </v>
      </c>
      <c r="D1911" s="18" t="str">
        <f>IFERROR(__xludf.DUMMYFUNCTION("""COMPUTED_VALUE"""),"Виноградный Энергетик")</f>
        <v>Виноградный Энергетик</v>
      </c>
      <c r="E1911" s="18" t="str">
        <f>IFERROR(__xludf.DUMMYFUNCTION("""COMPUTED_VALUE"""),"Гранат Клубника ")</f>
        <v>Гранат Клубника </v>
      </c>
      <c r="F1911" s="18" t="str">
        <f>IFERROR(__xludf.DUMMYFUNCTION("""COMPUTED_VALUE"""),"Гранат Смородина ")</f>
        <v>Гранат Смородина </v>
      </c>
      <c r="G1911" s="18" t="str">
        <f>IFERROR(__xludf.DUMMYFUNCTION("""COMPUTED_VALUE"""),"Грейпфрутовый Швепс ")</f>
        <v>Грейпфрутовый Швепс </v>
      </c>
      <c r="H1911" s="18" t="str">
        <f>IFERROR(__xludf.DUMMYFUNCTION("""COMPUTED_VALUE"""),"Земляника Драгонфрут ")</f>
        <v>Земляника Драгонфрут </v>
      </c>
      <c r="I1911" s="18" t="str">
        <f>IFERROR(__xludf.DUMMYFUNCTION("""COMPUTED_VALUE"""),"Киви Личи ")</f>
        <v>Киви Личи </v>
      </c>
      <c r="J1911" s="18" t="str">
        <f>IFERROR(__xludf.DUMMYFUNCTION("""COMPUTED_VALUE"""),"Киви Маракуйя Гуава ")</f>
        <v>Киви Маракуйя Гуава </v>
      </c>
      <c r="K1911" s="18" t="str">
        <f>IFERROR(__xludf.DUMMYFUNCTION("""COMPUTED_VALUE"""),"Клубника Банан ")</f>
        <v>Клубника Банан </v>
      </c>
      <c r="L1911" s="18" t="str">
        <f>IFERROR(__xludf.DUMMYFUNCTION("""COMPUTED_VALUE"""),"Клубника Вишня ")</f>
        <v>Клубника Вишня </v>
      </c>
      <c r="M1911" s="18" t="str">
        <f>IFERROR(__xludf.DUMMYFUNCTION("""COMPUTED_VALUE"""),"Клубника Земляника ")</f>
        <v>Клубника Земляника </v>
      </c>
      <c r="N1911" s="18" t="str">
        <f>IFERROR(__xludf.DUMMYFUNCTION("""COMPUTED_VALUE"""),"Клубничный Мохито ")</f>
        <v>Клубничный Мохито </v>
      </c>
      <c r="O1911" s="18" t="str">
        <f>IFERROR(__xludf.DUMMYFUNCTION("""COMPUTED_VALUE"""),"Манго Грейпфрут ")</f>
        <v>Манго Грейпфрут </v>
      </c>
      <c r="P1911" s="18" t="str">
        <f>IFERROR(__xludf.DUMMYFUNCTION("""COMPUTED_VALUE"""),"Манго Персик Личи ")</f>
        <v>Манго Персик Личи </v>
      </c>
      <c r="Q1911" s="18" t="str">
        <f>IFERROR(__xludf.DUMMYFUNCTION("""COMPUTED_VALUE"""),"Персик Бабл Гам ")</f>
        <v>Персик Бабл Гам </v>
      </c>
      <c r="R1911" s="18" t="str">
        <f>IFERROR(__xludf.DUMMYFUNCTION("""COMPUTED_VALUE"""),"Садовые Ягоды ")</f>
        <v>Садовые Ягоды </v>
      </c>
      <c r="S1911" s="18" t="str">
        <f>IFERROR(__xludf.DUMMYFUNCTION("""COMPUTED_VALUE"""),"Скитлс Лимон Лайм 2")</f>
        <v>Скитлс Лимон Лайм 2</v>
      </c>
      <c r="T1911" s="18" t="str">
        <f>IFERROR(__xludf.DUMMYFUNCTION("""COMPUTED_VALUE"""),"Смородина Мармелад 1")</f>
        <v>Смородина Мармелад 1</v>
      </c>
      <c r="U1911" s="18" t="str">
        <f>IFERROR(__xludf.DUMMYFUNCTION("""COMPUTED_VALUE"""),"Темная Вишня 1")</f>
        <v>Темная Вишня 1</v>
      </c>
      <c r="V1911" s="18" t="str">
        <f>IFERROR(__xludf.DUMMYFUNCTION("""COMPUTED_VALUE"""),"Фруктовые Пластинки 1")</f>
        <v>Фруктовые Пластинки 1</v>
      </c>
      <c r="W1911" s="18" t="str">
        <f>IFERROR(__xludf.DUMMYFUNCTION("""COMPUTED_VALUE"""),"Черника Ежевика 1")</f>
        <v>Черника Ежевика 1</v>
      </c>
      <c r="X1911" s="18" t="str">
        <f>IFERROR(__xludf.DUMMYFUNCTION("""COMPUTED_VALUE"""),"Черника Малина 1")</f>
        <v>Черника Малина 1</v>
      </c>
      <c r="Y1911" s="18" t="str">
        <f>IFERROR(__xludf.DUMMYFUNCTION("""COMPUTED_VALUE"""),"Черника Мята 2")</f>
        <v>Черника Мята 2</v>
      </c>
      <c r="Z1911" s="18" t="str">
        <f>IFERROR(__xludf.DUMMYFUNCTION("""COMPUTED_VALUE"""),"Яблоко Виноград 2")</f>
        <v>Яблоко Виноград 2</v>
      </c>
      <c r="AA1911" s="18" t="str">
        <f>IFERROR(__xludf.DUMMYFUNCTION("""COMPUTED_VALUE"""),"Яблоко Малина 4")</f>
        <v>Яблоко Малина 4</v>
      </c>
      <c r="AB1911" s="18"/>
      <c r="AC1911" s="18"/>
      <c r="AD1911" s="18"/>
      <c r="AE1911" s="18"/>
      <c r="AF1911" s="18"/>
      <c r="AG1911" s="18"/>
      <c r="AH1911" s="18"/>
      <c r="AI1911" s="18"/>
      <c r="AJ1911" s="18"/>
      <c r="AK1911" s="18"/>
      <c r="AL1911" s="18"/>
      <c r="AM1911" s="18"/>
      <c r="AN1911" s="18"/>
      <c r="AO1911" s="18"/>
      <c r="AP1911" s="18"/>
      <c r="AQ1911" s="18"/>
      <c r="AR1911" s="18"/>
      <c r="AS1911" s="18"/>
      <c r="AT1911" s="18"/>
      <c r="AU1911" s="18"/>
      <c r="AV1911" s="18"/>
      <c r="AW1911" s="18"/>
      <c r="AX1911" s="18"/>
    </row>
    <row r="1912">
      <c r="A1912" s="18" t="str">
        <f>IFERROR(__xludf.DUMMYFUNCTION("""COMPUTED_VALUE"""),"Арбуз Малина ")</f>
        <v>Арбуз Малина </v>
      </c>
      <c r="B1912" s="18" t="str">
        <f>IFERROR(__xludf.DUMMYFUNCTION("""COMPUTED_VALUE"""),"Банан Кокос ")</f>
        <v>Банан Кокос </v>
      </c>
      <c r="C1912" s="18" t="str">
        <f>IFERROR(__xludf.DUMMYFUNCTION("""COMPUTED_VALUE"""),"Барбарисовый Энергетик ")</f>
        <v>Барбарисовый Энергетик </v>
      </c>
      <c r="D1912" s="18" t="str">
        <f>IFERROR(__xludf.DUMMYFUNCTION("""COMPUTED_VALUE"""),"Виноградный Энергетик")</f>
        <v>Виноградный Энергетик</v>
      </c>
      <c r="E1912" s="18" t="str">
        <f>IFERROR(__xludf.DUMMYFUNCTION("""COMPUTED_VALUE"""),"Гранат Клубника ")</f>
        <v>Гранат Клубника </v>
      </c>
      <c r="F1912" s="18" t="str">
        <f>IFERROR(__xludf.DUMMYFUNCTION("""COMPUTED_VALUE"""),"Гранат Смородина ")</f>
        <v>Гранат Смородина </v>
      </c>
      <c r="G1912" s="18" t="str">
        <f>IFERROR(__xludf.DUMMYFUNCTION("""COMPUTED_VALUE"""),"Грейпфрутовый Швепс ")</f>
        <v>Грейпфрутовый Швепс </v>
      </c>
      <c r="H1912" s="18" t="str">
        <f>IFERROR(__xludf.DUMMYFUNCTION("""COMPUTED_VALUE"""),"Земляника Драгонфрут ")</f>
        <v>Земляника Драгонфрут </v>
      </c>
      <c r="I1912" s="18" t="str">
        <f>IFERROR(__xludf.DUMMYFUNCTION("""COMPUTED_VALUE"""),"Киви Личи ")</f>
        <v>Киви Личи </v>
      </c>
      <c r="J1912" s="18" t="str">
        <f>IFERROR(__xludf.DUMMYFUNCTION("""COMPUTED_VALUE"""),"Киви Маракуйя Гуава ")</f>
        <v>Киви Маракуйя Гуава </v>
      </c>
      <c r="K1912" s="18" t="str">
        <f>IFERROR(__xludf.DUMMYFUNCTION("""COMPUTED_VALUE"""),"Клубника Банан ")</f>
        <v>Клубника Банан </v>
      </c>
      <c r="L1912" s="18" t="str">
        <f>IFERROR(__xludf.DUMMYFUNCTION("""COMPUTED_VALUE"""),"Клубника Вишня ")</f>
        <v>Клубника Вишня </v>
      </c>
      <c r="M1912" s="18" t="str">
        <f>IFERROR(__xludf.DUMMYFUNCTION("""COMPUTED_VALUE"""),"Клубника Земляника ")</f>
        <v>Клубника Земляника </v>
      </c>
      <c r="N1912" s="18" t="str">
        <f>IFERROR(__xludf.DUMMYFUNCTION("""COMPUTED_VALUE"""),"Клубничный Мохито ")</f>
        <v>Клубничный Мохито </v>
      </c>
      <c r="O1912" s="18" t="str">
        <f>IFERROR(__xludf.DUMMYFUNCTION("""COMPUTED_VALUE"""),"Манго Грейпфрут ")</f>
        <v>Манго Грейпфрут </v>
      </c>
      <c r="P1912" s="18" t="str">
        <f>IFERROR(__xludf.DUMMYFUNCTION("""COMPUTED_VALUE"""),"Манго Персик Личи ")</f>
        <v>Манго Персик Личи </v>
      </c>
      <c r="Q1912" s="18" t="str">
        <f>IFERROR(__xludf.DUMMYFUNCTION("""COMPUTED_VALUE"""),"Персик Бабл Гам ")</f>
        <v>Персик Бабл Гам </v>
      </c>
      <c r="R1912" s="18" t="str">
        <f>IFERROR(__xludf.DUMMYFUNCTION("""COMPUTED_VALUE"""),"Садовые Ягоды ")</f>
        <v>Садовые Ягоды </v>
      </c>
      <c r="S1912" s="18" t="str">
        <f>IFERROR(__xludf.DUMMYFUNCTION("""COMPUTED_VALUE"""),"Скитлс Лимон Лайм 2")</f>
        <v>Скитлс Лимон Лайм 2</v>
      </c>
      <c r="T1912" s="18" t="str">
        <f>IFERROR(__xludf.DUMMYFUNCTION("""COMPUTED_VALUE"""),"Смородина Мармелад 1")</f>
        <v>Смородина Мармелад 1</v>
      </c>
      <c r="U1912" s="18" t="str">
        <f>IFERROR(__xludf.DUMMYFUNCTION("""COMPUTED_VALUE"""),"Темная Вишня 1")</f>
        <v>Темная Вишня 1</v>
      </c>
      <c r="V1912" s="18" t="str">
        <f>IFERROR(__xludf.DUMMYFUNCTION("""COMPUTED_VALUE"""),"Фруктовые Пластинки 1")</f>
        <v>Фруктовые Пластинки 1</v>
      </c>
      <c r="W1912" s="18" t="str">
        <f>IFERROR(__xludf.DUMMYFUNCTION("""COMPUTED_VALUE"""),"Черника Ежевика 1")</f>
        <v>Черника Ежевика 1</v>
      </c>
      <c r="X1912" s="18" t="str">
        <f>IFERROR(__xludf.DUMMYFUNCTION("""COMPUTED_VALUE"""),"Черника Малина 1")</f>
        <v>Черника Малина 1</v>
      </c>
      <c r="Y1912" s="18" t="str">
        <f>IFERROR(__xludf.DUMMYFUNCTION("""COMPUTED_VALUE"""),"Черника Мята 2")</f>
        <v>Черника Мята 2</v>
      </c>
      <c r="Z1912" s="18" t="str">
        <f>IFERROR(__xludf.DUMMYFUNCTION("""COMPUTED_VALUE"""),"Яблоко Виноград 2")</f>
        <v>Яблоко Виноград 2</v>
      </c>
      <c r="AA1912" s="18" t="str">
        <f>IFERROR(__xludf.DUMMYFUNCTION("""COMPUTED_VALUE"""),"Яблоко Малина 4")</f>
        <v>Яблоко Малина 4</v>
      </c>
      <c r="AB1912" s="18"/>
      <c r="AC1912" s="18"/>
      <c r="AD1912" s="18"/>
      <c r="AE1912" s="18"/>
      <c r="AF1912" s="18"/>
      <c r="AG1912" s="18"/>
      <c r="AH1912" s="18"/>
      <c r="AI1912" s="18"/>
      <c r="AJ1912" s="18"/>
      <c r="AK1912" s="18"/>
      <c r="AL1912" s="18"/>
      <c r="AM1912" s="18"/>
      <c r="AN1912" s="18"/>
      <c r="AO1912" s="18"/>
      <c r="AP1912" s="18"/>
      <c r="AQ1912" s="18"/>
      <c r="AR1912" s="18"/>
      <c r="AS1912" s="18"/>
      <c r="AT1912" s="18"/>
      <c r="AU1912" s="18"/>
      <c r="AV1912" s="18"/>
      <c r="AW1912" s="18"/>
      <c r="AX1912" s="18"/>
    </row>
    <row r="1913">
      <c r="A1913" s="18" t="str">
        <f>IFERROR(__xludf.DUMMYFUNCTION("""COMPUTED_VALUE"""),"Ягодный микс")</f>
        <v>Ягодный микс</v>
      </c>
      <c r="B1913" s="18" t="str">
        <f>IFERROR(__xludf.DUMMYFUNCTION("""COMPUTED_VALUE"""),"Энергетик малина")</f>
        <v>Энергетик малина</v>
      </c>
      <c r="C1913" s="18" t="str">
        <f>IFERROR(__xludf.DUMMYFUNCTION("""COMPUTED_VALUE"""),"Клубника арбуз")</f>
        <v>Клубника арбуз</v>
      </c>
      <c r="D1913" s="18" t="str">
        <f>IFERROR(__xludf.DUMMYFUNCTION("""COMPUTED_VALUE"""),"Ежевика малина")</f>
        <v>Ежевика малина</v>
      </c>
      <c r="E1913" s="18" t="str">
        <f>IFERROR(__xludf.DUMMYFUNCTION("""COMPUTED_VALUE"""),"Голубая малина виноград")</f>
        <v>Голубая малина виноград</v>
      </c>
      <c r="F1913" s="18" t="str">
        <f>IFERROR(__xludf.DUMMYFUNCTION("""COMPUTED_VALUE"""),"Вишня яблоко")</f>
        <v>Вишня яблоко</v>
      </c>
      <c r="G1913" s="18" t="str">
        <f>IFERROR(__xludf.DUMMYFUNCTION("""COMPUTED_VALUE"""),"Виноград лёд")</f>
        <v>Виноград лёд</v>
      </c>
      <c r="H1913" s="18" t="str">
        <f>IFERROR(__xludf.DUMMYFUNCTION("""COMPUTED_VALUE"""),"Бабл гам")</f>
        <v>Бабл гам</v>
      </c>
      <c r="I1913" s="18" t="str">
        <f>IFERROR(__xludf.DUMMYFUNCTION("""COMPUTED_VALUE"""),"Энергетик лайм")</f>
        <v>Энергетик лайм</v>
      </c>
      <c r="J1913" s="18" t="str">
        <f>IFERROR(__xludf.DUMMYFUNCTION("""COMPUTED_VALUE"""),"Черника смородина айс")</f>
        <v>Черника смородина айс</v>
      </c>
      <c r="K1913" s="18" t="str">
        <f>IFERROR(__xludf.DUMMYFUNCTION("""COMPUTED_VALUE"""),"Мохито клубничный лёд")</f>
        <v>Мохито клубничный лёд</v>
      </c>
      <c r="L1913" s="18" t="str">
        <f>IFERROR(__xludf.DUMMYFUNCTION("""COMPUTED_VALUE"""),"Черная вишня лёд")</f>
        <v>Черная вишня лёд</v>
      </c>
      <c r="M1913" s="18" t="str">
        <f>IFERROR(__xludf.DUMMYFUNCTION("""COMPUTED_VALUE"""),"Ананас кокос лёд")</f>
        <v>Ананас кокос лёд</v>
      </c>
      <c r="N1913" s="18" t="str">
        <f>IFERROR(__xludf.DUMMYFUNCTION("""COMPUTED_VALUE"""),"Киви лёд")</f>
        <v>Киви лёд</v>
      </c>
      <c r="O1913" s="18" t="str">
        <f>IFERROR(__xludf.DUMMYFUNCTION("""COMPUTED_VALUE"""),"Кислая клюква лёд")</f>
        <v>Кислая клюква лёд</v>
      </c>
      <c r="P1913" s="18" t="str">
        <f>IFERROR(__xludf.DUMMYFUNCTION("""COMPUTED_VALUE"""),"Кислый скитлс лёд")</f>
        <v>Кислый скитлс лёд</v>
      </c>
      <c r="Q1913" s="18" t="str">
        <f>IFERROR(__xludf.DUMMYFUNCTION("""COMPUTED_VALUE"""),"Клубника черника лёд")</f>
        <v>Клубника черника лёд</v>
      </c>
      <c r="R1913" s="18" t="str">
        <f>IFERROR(__xludf.DUMMYFUNCTION("""COMPUTED_VALUE"""),"Малина смородина лёд")</f>
        <v>Малина смородина лёд</v>
      </c>
      <c r="S1913" s="18" t="str">
        <f>IFERROR(__xludf.DUMMYFUNCTION("""COMPUTED_VALUE"""),"Манго лёд")</f>
        <v>Манго лёд</v>
      </c>
      <c r="T1913" s="18" t="str">
        <f>IFERROR(__xludf.DUMMYFUNCTION("""COMPUTED_VALUE"""),"Малина вишня лёд")</f>
        <v>Малина вишня лёд</v>
      </c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18"/>
      <c r="AF1913" s="18"/>
      <c r="AG1913" s="18"/>
      <c r="AH1913" s="18"/>
      <c r="AI1913" s="18"/>
      <c r="AJ1913" s="18"/>
      <c r="AK1913" s="18"/>
      <c r="AL1913" s="18"/>
      <c r="AM1913" s="18"/>
      <c r="AN1913" s="18"/>
      <c r="AO1913" s="18"/>
      <c r="AP1913" s="18"/>
      <c r="AQ1913" s="18"/>
      <c r="AR1913" s="18"/>
      <c r="AS1913" s="18"/>
      <c r="AT1913" s="18"/>
      <c r="AU1913" s="18"/>
      <c r="AV1913" s="18"/>
      <c r="AW1913" s="18"/>
      <c r="AX1913" s="18"/>
    </row>
    <row r="1914">
      <c r="A1914" s="18" t="str">
        <f>IFERROR(__xludf.DUMMYFUNCTION("""COMPUTED_VALUE"""),"Арбуз Малина ")</f>
        <v>Арбуз Малина </v>
      </c>
      <c r="B1914" s="18" t="str">
        <f>IFERROR(__xludf.DUMMYFUNCTION("""COMPUTED_VALUE"""),"Банан Кокос ")</f>
        <v>Банан Кокос </v>
      </c>
      <c r="C1914" s="18" t="str">
        <f>IFERROR(__xludf.DUMMYFUNCTION("""COMPUTED_VALUE"""),"Барбарисовый Энергетик ")</f>
        <v>Барбарисовый Энергетик </v>
      </c>
      <c r="D1914" s="18" t="str">
        <f>IFERROR(__xludf.DUMMYFUNCTION("""COMPUTED_VALUE"""),"Виноградный Энергетик")</f>
        <v>Виноградный Энергетик</v>
      </c>
      <c r="E1914" s="18" t="str">
        <f>IFERROR(__xludf.DUMMYFUNCTION("""COMPUTED_VALUE"""),"Гранат Клубника ")</f>
        <v>Гранат Клубника </v>
      </c>
      <c r="F1914" s="18" t="str">
        <f>IFERROR(__xludf.DUMMYFUNCTION("""COMPUTED_VALUE"""),"Гранат Смородина ")</f>
        <v>Гранат Смородина </v>
      </c>
      <c r="G1914" s="18" t="str">
        <f>IFERROR(__xludf.DUMMYFUNCTION("""COMPUTED_VALUE"""),"Грейпфрутовый Швепс ")</f>
        <v>Грейпфрутовый Швепс </v>
      </c>
      <c r="H1914" s="18" t="str">
        <f>IFERROR(__xludf.DUMMYFUNCTION("""COMPUTED_VALUE"""),"Земляника Драгонфрут ")</f>
        <v>Земляника Драгонфрут </v>
      </c>
      <c r="I1914" s="18" t="str">
        <f>IFERROR(__xludf.DUMMYFUNCTION("""COMPUTED_VALUE"""),"Киви Личи ")</f>
        <v>Киви Личи </v>
      </c>
      <c r="J1914" s="18" t="str">
        <f>IFERROR(__xludf.DUMMYFUNCTION("""COMPUTED_VALUE"""),"Киви Маракуйя Гуава ")</f>
        <v>Киви Маракуйя Гуава </v>
      </c>
      <c r="K1914" s="18" t="str">
        <f>IFERROR(__xludf.DUMMYFUNCTION("""COMPUTED_VALUE"""),"Клубника Банан ")</f>
        <v>Клубника Банан </v>
      </c>
      <c r="L1914" s="18" t="str">
        <f>IFERROR(__xludf.DUMMYFUNCTION("""COMPUTED_VALUE"""),"Клубника Вишня ")</f>
        <v>Клубника Вишня </v>
      </c>
      <c r="M1914" s="18" t="str">
        <f>IFERROR(__xludf.DUMMYFUNCTION("""COMPUTED_VALUE"""),"Клубника Земляника ")</f>
        <v>Клубника Земляника </v>
      </c>
      <c r="N1914" s="18" t="str">
        <f>IFERROR(__xludf.DUMMYFUNCTION("""COMPUTED_VALUE"""),"Клубничный Мохито ")</f>
        <v>Клубничный Мохито </v>
      </c>
      <c r="O1914" s="18" t="str">
        <f>IFERROR(__xludf.DUMMYFUNCTION("""COMPUTED_VALUE"""),"Манго Грейпфрут ")</f>
        <v>Манго Грейпфрут </v>
      </c>
      <c r="P1914" s="18" t="str">
        <f>IFERROR(__xludf.DUMMYFUNCTION("""COMPUTED_VALUE"""),"Манго Персик Личи ")</f>
        <v>Манго Персик Личи </v>
      </c>
      <c r="Q1914" s="18" t="str">
        <f>IFERROR(__xludf.DUMMYFUNCTION("""COMPUTED_VALUE"""),"Персик Бабл Гам ")</f>
        <v>Персик Бабл Гам </v>
      </c>
      <c r="R1914" s="18" t="str">
        <f>IFERROR(__xludf.DUMMYFUNCTION("""COMPUTED_VALUE"""),"Садовые Ягоды ")</f>
        <v>Садовые Ягоды </v>
      </c>
      <c r="S1914" s="18" t="str">
        <f>IFERROR(__xludf.DUMMYFUNCTION("""COMPUTED_VALUE"""),"Скитлс Лимон Лайм 2")</f>
        <v>Скитлс Лимон Лайм 2</v>
      </c>
      <c r="T1914" s="18" t="str">
        <f>IFERROR(__xludf.DUMMYFUNCTION("""COMPUTED_VALUE"""),"Смородина Мармелад 1")</f>
        <v>Смородина Мармелад 1</v>
      </c>
      <c r="U1914" s="18" t="str">
        <f>IFERROR(__xludf.DUMMYFUNCTION("""COMPUTED_VALUE"""),"Темная Вишня 1")</f>
        <v>Темная Вишня 1</v>
      </c>
      <c r="V1914" s="18" t="str">
        <f>IFERROR(__xludf.DUMMYFUNCTION("""COMPUTED_VALUE"""),"Фруктовые Пластинки 1")</f>
        <v>Фруктовые Пластинки 1</v>
      </c>
      <c r="W1914" s="18" t="str">
        <f>IFERROR(__xludf.DUMMYFUNCTION("""COMPUTED_VALUE"""),"Черника Ежевика 1")</f>
        <v>Черника Ежевика 1</v>
      </c>
      <c r="X1914" s="18" t="str">
        <f>IFERROR(__xludf.DUMMYFUNCTION("""COMPUTED_VALUE"""),"Черника Малина 1")</f>
        <v>Черника Малина 1</v>
      </c>
      <c r="Y1914" s="18" t="str">
        <f>IFERROR(__xludf.DUMMYFUNCTION("""COMPUTED_VALUE"""),"Черника Мята 2")</f>
        <v>Черника Мята 2</v>
      </c>
      <c r="Z1914" s="18" t="str">
        <f>IFERROR(__xludf.DUMMYFUNCTION("""COMPUTED_VALUE"""),"Яблоко Виноград 2")</f>
        <v>Яблоко Виноград 2</v>
      </c>
      <c r="AA1914" s="18" t="str">
        <f>IFERROR(__xludf.DUMMYFUNCTION("""COMPUTED_VALUE"""),"Яблоко Малина 4")</f>
        <v>Яблоко Малина 4</v>
      </c>
      <c r="AB1914" s="18"/>
      <c r="AC1914" s="18"/>
      <c r="AD1914" s="18"/>
      <c r="AE1914" s="18"/>
      <c r="AF1914" s="18"/>
      <c r="AG1914" s="18"/>
      <c r="AH1914" s="18"/>
      <c r="AI1914" s="18"/>
      <c r="AJ1914" s="18"/>
      <c r="AK1914" s="18"/>
      <c r="AL1914" s="18"/>
      <c r="AM1914" s="18"/>
      <c r="AN1914" s="18"/>
      <c r="AO1914" s="18"/>
      <c r="AP1914" s="18"/>
      <c r="AQ1914" s="18"/>
      <c r="AR1914" s="18"/>
      <c r="AS1914" s="18"/>
      <c r="AT1914" s="18"/>
      <c r="AU1914" s="18"/>
      <c r="AV1914" s="18"/>
      <c r="AW1914" s="18"/>
      <c r="AX1914" s="18"/>
    </row>
    <row r="1915">
      <c r="A1915" s="18" t="str">
        <f>IFERROR(__xludf.DUMMYFUNCTION("""COMPUTED_VALUE"""),"Малина вишня лёд")</f>
        <v>Малина вишня лёд</v>
      </c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F1915" s="18"/>
      <c r="AG1915" s="18"/>
      <c r="AH1915" s="18"/>
      <c r="AI1915" s="18"/>
      <c r="AJ1915" s="18"/>
      <c r="AK1915" s="18"/>
      <c r="AL1915" s="18"/>
      <c r="AM1915" s="18"/>
      <c r="AN1915" s="18"/>
      <c r="AO1915" s="18"/>
      <c r="AP1915" s="18"/>
      <c r="AQ1915" s="18"/>
      <c r="AR1915" s="18"/>
      <c r="AS1915" s="18"/>
      <c r="AT1915" s="18"/>
      <c r="AU1915" s="18"/>
      <c r="AV1915" s="18"/>
      <c r="AW1915" s="18"/>
      <c r="AX1915" s="18"/>
    </row>
    <row r="1916">
      <c r="A1916" s="18" t="str">
        <f>IFERROR(__xludf.DUMMYFUNCTION("""COMPUTED_VALUE"""),"кислая земляника")</f>
        <v>кислая земляника</v>
      </c>
      <c r="B1916" s="18" t="str">
        <f>IFERROR(__xludf.DUMMYFUNCTION("""COMPUTED_VALUE"""),"кислая фанта с черникой")</f>
        <v>кислая фанта с черникой</v>
      </c>
      <c r="C1916" s="18" t="str">
        <f>IFERROR(__xludf.DUMMYFUNCTION("""COMPUTED_VALUE"""),"кислое харибо с колой и черешней")</f>
        <v>кислое харибо с колой и черешней</v>
      </c>
      <c r="D1916" s="18" t="str">
        <f>IFERROR(__xludf.DUMMYFUNCTION("""COMPUTED_VALUE"""),"кислое яблочно клубничная шипучка")</f>
        <v>кислое яблочно клубничная шипучка</v>
      </c>
      <c r="E1916" s="18" t="str">
        <f>IFERROR(__xludf.DUMMYFUNCTION("""COMPUTED_VALUE"""),"кислые желатинки маракуйя ананас")</f>
        <v>кислые желатинки маракуйя ананас</v>
      </c>
      <c r="F1916" s="18" t="str">
        <f>IFERROR(__xludf.DUMMYFUNCTION("""COMPUTED_VALUE"""),"кислые ленточки маракуя манго")</f>
        <v>кислые ленточки маракуя манго</v>
      </c>
      <c r="G1916" s="18" t="str">
        <f>IFERROR(__xludf.DUMMYFUNCTION("""COMPUTED_VALUE"""),"кислые мармеладные ягоды")</f>
        <v>кислые мармеладные ягоды</v>
      </c>
      <c r="H1916" s="18" t="str">
        <f>IFERROR(__xludf.DUMMYFUNCTION("""COMPUTED_VALUE"""),"кислый виноград лайм")</f>
        <v>кислый виноград лайм</v>
      </c>
      <c r="I1916" s="18" t="str">
        <f>IFERROR(__xludf.DUMMYFUNCTION("""COMPUTED_VALUE"""),"кислый грейпфрут с вишней")</f>
        <v>кислый грейпфрут с вишней</v>
      </c>
      <c r="J1916" s="18" t="str">
        <f>IFERROR(__xludf.DUMMYFUNCTION("""COMPUTED_VALUE"""),"кислый леденец виноград киви яблоко")</f>
        <v>кислый леденец виноград киви яблоко</v>
      </c>
      <c r="K1916" s="18" t="str">
        <f>IFERROR(__xludf.DUMMYFUNCTION("""COMPUTED_VALUE"""),"кислый лимонад арбуз лайм малина")</f>
        <v>кислый лимонад арбуз лайм малина</v>
      </c>
      <c r="L1916" s="18" t="str">
        <f>IFERROR(__xludf.DUMMYFUNCTION("""COMPUTED_VALUE"""),"кислый персик клубника")</f>
        <v>кислый персик клубника</v>
      </c>
      <c r="M1916" s="18" t="str">
        <f>IFERROR(__xludf.DUMMYFUNCTION("""COMPUTED_VALUE"""),"кислый яблочно лимонные колечки")</f>
        <v>кислый яблочно лимонные колечки</v>
      </c>
      <c r="N1916" s="18" t="str">
        <f>IFERROR(__xludf.DUMMYFUNCTION("""COMPUTED_VALUE"""),"фанта апельсин с кислой малиной")</f>
        <v>фанта апельсин с кислой малиной</v>
      </c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18"/>
      <c r="AF1916" s="18"/>
      <c r="AG1916" s="18"/>
      <c r="AH1916" s="18"/>
      <c r="AI1916" s="18"/>
      <c r="AJ1916" s="18"/>
      <c r="AK1916" s="18"/>
      <c r="AL1916" s="18"/>
      <c r="AM1916" s="18"/>
      <c r="AN1916" s="18"/>
      <c r="AO1916" s="18"/>
      <c r="AP1916" s="18"/>
      <c r="AQ1916" s="18"/>
      <c r="AR1916" s="18"/>
      <c r="AS1916" s="18"/>
      <c r="AT1916" s="18"/>
      <c r="AU1916" s="18"/>
      <c r="AV1916" s="18"/>
      <c r="AW1916" s="18"/>
      <c r="AX1916" s="18"/>
    </row>
    <row r="1917">
      <c r="A1917" s="18" t="str">
        <f>IFERROR(__xludf.DUMMYFUNCTION("""COMPUTED_VALUE"""),"Арбуз Малина ")</f>
        <v>Арбуз Малина </v>
      </c>
      <c r="B1917" s="18" t="str">
        <f>IFERROR(__xludf.DUMMYFUNCTION("""COMPUTED_VALUE"""),"Банан Кокос ")</f>
        <v>Банан Кокос </v>
      </c>
      <c r="C1917" s="18" t="str">
        <f>IFERROR(__xludf.DUMMYFUNCTION("""COMPUTED_VALUE"""),"Барбарисовый Энергетик ")</f>
        <v>Барбарисовый Энергетик </v>
      </c>
      <c r="D1917" s="18" t="str">
        <f>IFERROR(__xludf.DUMMYFUNCTION("""COMPUTED_VALUE"""),"Виноградный Энергетик")</f>
        <v>Виноградный Энергетик</v>
      </c>
      <c r="E1917" s="18" t="str">
        <f>IFERROR(__xludf.DUMMYFUNCTION("""COMPUTED_VALUE"""),"Гранат Клубника ")</f>
        <v>Гранат Клубника </v>
      </c>
      <c r="F1917" s="18" t="str">
        <f>IFERROR(__xludf.DUMMYFUNCTION("""COMPUTED_VALUE"""),"Гранат Смородина ")</f>
        <v>Гранат Смородина </v>
      </c>
      <c r="G1917" s="18" t="str">
        <f>IFERROR(__xludf.DUMMYFUNCTION("""COMPUTED_VALUE"""),"Грейпфрутовый Швепс ")</f>
        <v>Грейпфрутовый Швепс </v>
      </c>
      <c r="H1917" s="18" t="str">
        <f>IFERROR(__xludf.DUMMYFUNCTION("""COMPUTED_VALUE"""),"Земляника Драгонфрут ")</f>
        <v>Земляника Драгонфрут </v>
      </c>
      <c r="I1917" s="18" t="str">
        <f>IFERROR(__xludf.DUMMYFUNCTION("""COMPUTED_VALUE"""),"Киви Личи ")</f>
        <v>Киви Личи </v>
      </c>
      <c r="J1917" s="18" t="str">
        <f>IFERROR(__xludf.DUMMYFUNCTION("""COMPUTED_VALUE"""),"Киви Маракуйя Гуава ")</f>
        <v>Киви Маракуйя Гуава </v>
      </c>
      <c r="K1917" s="18" t="str">
        <f>IFERROR(__xludf.DUMMYFUNCTION("""COMPUTED_VALUE"""),"Клубника Банан ")</f>
        <v>Клубника Банан </v>
      </c>
      <c r="L1917" s="18" t="str">
        <f>IFERROR(__xludf.DUMMYFUNCTION("""COMPUTED_VALUE"""),"Клубника Вишня ")</f>
        <v>Клубника Вишня </v>
      </c>
      <c r="M1917" s="18" t="str">
        <f>IFERROR(__xludf.DUMMYFUNCTION("""COMPUTED_VALUE"""),"Клубника Земляника ")</f>
        <v>Клубника Земляника </v>
      </c>
      <c r="N1917" s="18" t="str">
        <f>IFERROR(__xludf.DUMMYFUNCTION("""COMPUTED_VALUE"""),"Клубничный Мохито ")</f>
        <v>Клубничный Мохито </v>
      </c>
      <c r="O1917" s="18" t="str">
        <f>IFERROR(__xludf.DUMMYFUNCTION("""COMPUTED_VALUE"""),"Манго Грейпфрут ")</f>
        <v>Манго Грейпфрут </v>
      </c>
      <c r="P1917" s="18" t="str">
        <f>IFERROR(__xludf.DUMMYFUNCTION("""COMPUTED_VALUE"""),"Манго Персик Личи ")</f>
        <v>Манго Персик Личи </v>
      </c>
      <c r="Q1917" s="18" t="str">
        <f>IFERROR(__xludf.DUMMYFUNCTION("""COMPUTED_VALUE"""),"Персик Бабл Гам ")</f>
        <v>Персик Бабл Гам </v>
      </c>
      <c r="R1917" s="18" t="str">
        <f>IFERROR(__xludf.DUMMYFUNCTION("""COMPUTED_VALUE"""),"Садовые Ягоды ")</f>
        <v>Садовые Ягоды </v>
      </c>
      <c r="S1917" s="18" t="str">
        <f>IFERROR(__xludf.DUMMYFUNCTION("""COMPUTED_VALUE"""),"Скитлс Лимон Лайм 2")</f>
        <v>Скитлс Лимон Лайм 2</v>
      </c>
      <c r="T1917" s="18" t="str">
        <f>IFERROR(__xludf.DUMMYFUNCTION("""COMPUTED_VALUE"""),"Смородина Мармелад 1")</f>
        <v>Смородина Мармелад 1</v>
      </c>
      <c r="U1917" s="18" t="str">
        <f>IFERROR(__xludf.DUMMYFUNCTION("""COMPUTED_VALUE"""),"Темная Вишня 1")</f>
        <v>Темная Вишня 1</v>
      </c>
      <c r="V1917" s="18" t="str">
        <f>IFERROR(__xludf.DUMMYFUNCTION("""COMPUTED_VALUE"""),"Фруктовые Пластинки 1")</f>
        <v>Фруктовые Пластинки 1</v>
      </c>
      <c r="W1917" s="18" t="str">
        <f>IFERROR(__xludf.DUMMYFUNCTION("""COMPUTED_VALUE"""),"Черника Ежевика 1")</f>
        <v>Черника Ежевика 1</v>
      </c>
      <c r="X1917" s="18" t="str">
        <f>IFERROR(__xludf.DUMMYFUNCTION("""COMPUTED_VALUE"""),"Черника Малина 1")</f>
        <v>Черника Малина 1</v>
      </c>
      <c r="Y1917" s="18" t="str">
        <f>IFERROR(__xludf.DUMMYFUNCTION("""COMPUTED_VALUE"""),"Черника Мята 2")</f>
        <v>Черника Мята 2</v>
      </c>
      <c r="Z1917" s="18" t="str">
        <f>IFERROR(__xludf.DUMMYFUNCTION("""COMPUTED_VALUE"""),"Яблоко Виноград 2")</f>
        <v>Яблоко Виноград 2</v>
      </c>
      <c r="AA1917" s="18" t="str">
        <f>IFERROR(__xludf.DUMMYFUNCTION("""COMPUTED_VALUE"""),"Яблоко Малина 4")</f>
        <v>Яблоко Малина 4</v>
      </c>
      <c r="AB1917" s="18"/>
      <c r="AC1917" s="18"/>
      <c r="AD1917" s="18"/>
      <c r="AE1917" s="18"/>
      <c r="AF1917" s="18"/>
      <c r="AG1917" s="18"/>
      <c r="AH1917" s="18"/>
      <c r="AI1917" s="18"/>
      <c r="AJ1917" s="18"/>
      <c r="AK1917" s="18"/>
      <c r="AL1917" s="18"/>
      <c r="AM1917" s="18"/>
      <c r="AN1917" s="18"/>
      <c r="AO1917" s="18"/>
      <c r="AP1917" s="18"/>
      <c r="AQ1917" s="18"/>
      <c r="AR1917" s="18"/>
      <c r="AS1917" s="18"/>
      <c r="AT1917" s="18"/>
      <c r="AU1917" s="18"/>
      <c r="AV1917" s="18"/>
      <c r="AW1917" s="18"/>
      <c r="AX1917" s="18"/>
    </row>
    <row r="1918">
      <c r="A1918" s="18" t="str">
        <f>IFERROR(__xludf.DUMMYFUNCTION("""COMPUTED_VALUE"""),"0.4")</f>
        <v>0.4</v>
      </c>
      <c r="B1918" s="18" t="str">
        <f>IFERROR(__xludf.DUMMYFUNCTION("""COMPUTED_VALUE"""),"0.6")</f>
        <v>0.6</v>
      </c>
      <c r="C1918" s="18" t="str">
        <f>IFERROR(__xludf.DUMMYFUNCTION("""COMPUTED_VALUE"""),"0.7")</f>
        <v>0.7</v>
      </c>
      <c r="D1918" s="18" t="str">
        <f>IFERROR(__xludf.DUMMYFUNCTION("""COMPUTED_VALUE"""),"0.8")</f>
        <v>0.8</v>
      </c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  <c r="AC1918" s="18"/>
      <c r="AD1918" s="18"/>
      <c r="AE1918" s="18"/>
      <c r="AF1918" s="18"/>
      <c r="AG1918" s="18"/>
      <c r="AH1918" s="18"/>
      <c r="AI1918" s="18"/>
      <c r="AJ1918" s="18"/>
      <c r="AK1918" s="18"/>
      <c r="AL1918" s="18"/>
      <c r="AM1918" s="18"/>
      <c r="AN1918" s="18"/>
      <c r="AO1918" s="18"/>
      <c r="AP1918" s="18"/>
      <c r="AQ1918" s="18"/>
      <c r="AR1918" s="18"/>
      <c r="AS1918" s="18"/>
      <c r="AT1918" s="18"/>
      <c r="AU1918" s="18"/>
      <c r="AV1918" s="18"/>
      <c r="AW1918" s="18"/>
      <c r="AX1918" s="18"/>
    </row>
    <row r="1919">
      <c r="A1919" s="18" t="str">
        <f>IFERROR(__xludf.DUMMYFUNCTION("""COMPUTED_VALUE"""),"Арбуз Малина ")</f>
        <v>Арбуз Малина </v>
      </c>
      <c r="B1919" s="18" t="str">
        <f>IFERROR(__xludf.DUMMYFUNCTION("""COMPUTED_VALUE"""),"Банан Кокос ")</f>
        <v>Банан Кокос </v>
      </c>
      <c r="C1919" s="18" t="str">
        <f>IFERROR(__xludf.DUMMYFUNCTION("""COMPUTED_VALUE"""),"Барбарисовый Энергетик ")</f>
        <v>Барбарисовый Энергетик </v>
      </c>
      <c r="D1919" s="18" t="str">
        <f>IFERROR(__xludf.DUMMYFUNCTION("""COMPUTED_VALUE"""),"Виноградный Энергетик")</f>
        <v>Виноградный Энергетик</v>
      </c>
      <c r="E1919" s="18" t="str">
        <f>IFERROR(__xludf.DUMMYFUNCTION("""COMPUTED_VALUE"""),"Гранат Клубника ")</f>
        <v>Гранат Клубника </v>
      </c>
      <c r="F1919" s="18" t="str">
        <f>IFERROR(__xludf.DUMMYFUNCTION("""COMPUTED_VALUE"""),"Гранат Смородина ")</f>
        <v>Гранат Смородина </v>
      </c>
      <c r="G1919" s="18" t="str">
        <f>IFERROR(__xludf.DUMMYFUNCTION("""COMPUTED_VALUE"""),"Грейпфрутовый Швепс ")</f>
        <v>Грейпфрутовый Швепс </v>
      </c>
      <c r="H1919" s="18" t="str">
        <f>IFERROR(__xludf.DUMMYFUNCTION("""COMPUTED_VALUE"""),"Земляника Драгонфрут ")</f>
        <v>Земляника Драгонфрут </v>
      </c>
      <c r="I1919" s="18" t="str">
        <f>IFERROR(__xludf.DUMMYFUNCTION("""COMPUTED_VALUE"""),"Киви Личи ")</f>
        <v>Киви Личи </v>
      </c>
      <c r="J1919" s="18" t="str">
        <f>IFERROR(__xludf.DUMMYFUNCTION("""COMPUTED_VALUE"""),"Киви Маракуйя Гуава ")</f>
        <v>Киви Маракуйя Гуава </v>
      </c>
      <c r="K1919" s="18" t="str">
        <f>IFERROR(__xludf.DUMMYFUNCTION("""COMPUTED_VALUE"""),"Клубника Банан ")</f>
        <v>Клубника Банан </v>
      </c>
      <c r="L1919" s="18" t="str">
        <f>IFERROR(__xludf.DUMMYFUNCTION("""COMPUTED_VALUE"""),"Клубника Вишня ")</f>
        <v>Клубника Вишня </v>
      </c>
      <c r="M1919" s="18" t="str">
        <f>IFERROR(__xludf.DUMMYFUNCTION("""COMPUTED_VALUE"""),"Клубника Земляника ")</f>
        <v>Клубника Земляника </v>
      </c>
      <c r="N1919" s="18" t="str">
        <f>IFERROR(__xludf.DUMMYFUNCTION("""COMPUTED_VALUE"""),"Клубничный Мохито ")</f>
        <v>Клубничный Мохито </v>
      </c>
      <c r="O1919" s="18" t="str">
        <f>IFERROR(__xludf.DUMMYFUNCTION("""COMPUTED_VALUE"""),"Манго Грейпфрут ")</f>
        <v>Манго Грейпфрут </v>
      </c>
      <c r="P1919" s="18" t="str">
        <f>IFERROR(__xludf.DUMMYFUNCTION("""COMPUTED_VALUE"""),"Манго Персик Личи ")</f>
        <v>Манго Персик Личи </v>
      </c>
      <c r="Q1919" s="18" t="str">
        <f>IFERROR(__xludf.DUMMYFUNCTION("""COMPUTED_VALUE"""),"Персик Бабл Гам ")</f>
        <v>Персик Бабл Гам </v>
      </c>
      <c r="R1919" s="18" t="str">
        <f>IFERROR(__xludf.DUMMYFUNCTION("""COMPUTED_VALUE"""),"Садовые Ягоды ")</f>
        <v>Садовые Ягоды </v>
      </c>
      <c r="S1919" s="18" t="str">
        <f>IFERROR(__xludf.DUMMYFUNCTION("""COMPUTED_VALUE"""),"Скитлс Лимон Лайм 2")</f>
        <v>Скитлс Лимон Лайм 2</v>
      </c>
      <c r="T1919" s="18" t="str">
        <f>IFERROR(__xludf.DUMMYFUNCTION("""COMPUTED_VALUE"""),"Смородина Мармелад 1")</f>
        <v>Смородина Мармелад 1</v>
      </c>
      <c r="U1919" s="18" t="str">
        <f>IFERROR(__xludf.DUMMYFUNCTION("""COMPUTED_VALUE"""),"Темная Вишня 1")</f>
        <v>Темная Вишня 1</v>
      </c>
      <c r="V1919" s="18" t="str">
        <f>IFERROR(__xludf.DUMMYFUNCTION("""COMPUTED_VALUE"""),"Фруктовые Пластинки 1")</f>
        <v>Фруктовые Пластинки 1</v>
      </c>
      <c r="W1919" s="18" t="str">
        <f>IFERROR(__xludf.DUMMYFUNCTION("""COMPUTED_VALUE"""),"Черника Ежевика 1")</f>
        <v>Черника Ежевика 1</v>
      </c>
      <c r="X1919" s="18" t="str">
        <f>IFERROR(__xludf.DUMMYFUNCTION("""COMPUTED_VALUE"""),"Черника Малина 1")</f>
        <v>Черника Малина 1</v>
      </c>
      <c r="Y1919" s="18" t="str">
        <f>IFERROR(__xludf.DUMMYFUNCTION("""COMPUTED_VALUE"""),"Черника Мята 2")</f>
        <v>Черника Мята 2</v>
      </c>
      <c r="Z1919" s="18" t="str">
        <f>IFERROR(__xludf.DUMMYFUNCTION("""COMPUTED_VALUE"""),"Яблоко Виноград 2")</f>
        <v>Яблоко Виноград 2</v>
      </c>
      <c r="AA1919" s="18" t="str">
        <f>IFERROR(__xludf.DUMMYFUNCTION("""COMPUTED_VALUE"""),"Яблоко Малина 4")</f>
        <v>Яблоко Малина 4</v>
      </c>
      <c r="AB1919" s="18"/>
      <c r="AC1919" s="18"/>
      <c r="AD1919" s="18"/>
      <c r="AE1919" s="18"/>
      <c r="AF1919" s="18"/>
      <c r="AG1919" s="18"/>
      <c r="AH1919" s="18"/>
      <c r="AI1919" s="18"/>
      <c r="AJ1919" s="18"/>
      <c r="AK1919" s="18"/>
      <c r="AL1919" s="18"/>
      <c r="AM1919" s="18"/>
      <c r="AN1919" s="18"/>
      <c r="AO1919" s="18"/>
      <c r="AP1919" s="18"/>
      <c r="AQ1919" s="18"/>
      <c r="AR1919" s="18"/>
      <c r="AS1919" s="18"/>
      <c r="AT1919" s="18"/>
      <c r="AU1919" s="18"/>
      <c r="AV1919" s="18"/>
      <c r="AW1919" s="18"/>
      <c r="AX1919" s="18"/>
    </row>
    <row r="1920">
      <c r="A1920" s="18" t="str">
        <f>IFERROR(__xludf.DUMMYFUNCTION("""COMPUTED_VALUE"""),"Арбуз Малина ")</f>
        <v>Арбуз Малина </v>
      </c>
      <c r="B1920" s="18" t="str">
        <f>IFERROR(__xludf.DUMMYFUNCTION("""COMPUTED_VALUE"""),"Банан Кокос ")</f>
        <v>Банан Кокос </v>
      </c>
      <c r="C1920" s="18" t="str">
        <f>IFERROR(__xludf.DUMMYFUNCTION("""COMPUTED_VALUE"""),"Барбарисовый Энергетик ")</f>
        <v>Барбарисовый Энергетик </v>
      </c>
      <c r="D1920" s="18" t="str">
        <f>IFERROR(__xludf.DUMMYFUNCTION("""COMPUTED_VALUE"""),"Виноградный Энергетик")</f>
        <v>Виноградный Энергетик</v>
      </c>
      <c r="E1920" s="18" t="str">
        <f>IFERROR(__xludf.DUMMYFUNCTION("""COMPUTED_VALUE"""),"Гранат Клубника ")</f>
        <v>Гранат Клубника </v>
      </c>
      <c r="F1920" s="18" t="str">
        <f>IFERROR(__xludf.DUMMYFUNCTION("""COMPUTED_VALUE"""),"Гранат Смородина ")</f>
        <v>Гранат Смородина </v>
      </c>
      <c r="G1920" s="18" t="str">
        <f>IFERROR(__xludf.DUMMYFUNCTION("""COMPUTED_VALUE"""),"Грейпфрутовый Швепс ")</f>
        <v>Грейпфрутовый Швепс </v>
      </c>
      <c r="H1920" s="18" t="str">
        <f>IFERROR(__xludf.DUMMYFUNCTION("""COMPUTED_VALUE"""),"Земляника Драгонфрут ")</f>
        <v>Земляника Драгонфрут </v>
      </c>
      <c r="I1920" s="18" t="str">
        <f>IFERROR(__xludf.DUMMYFUNCTION("""COMPUTED_VALUE"""),"Киви Личи ")</f>
        <v>Киви Личи </v>
      </c>
      <c r="J1920" s="18" t="str">
        <f>IFERROR(__xludf.DUMMYFUNCTION("""COMPUTED_VALUE"""),"Киви Маракуйя Гуава ")</f>
        <v>Киви Маракуйя Гуава </v>
      </c>
      <c r="K1920" s="18" t="str">
        <f>IFERROR(__xludf.DUMMYFUNCTION("""COMPUTED_VALUE"""),"Клубника Банан ")</f>
        <v>Клубника Банан </v>
      </c>
      <c r="L1920" s="18" t="str">
        <f>IFERROR(__xludf.DUMMYFUNCTION("""COMPUTED_VALUE"""),"Клубника Вишня ")</f>
        <v>Клубника Вишня </v>
      </c>
      <c r="M1920" s="18" t="str">
        <f>IFERROR(__xludf.DUMMYFUNCTION("""COMPUTED_VALUE"""),"Клубника Земляника ")</f>
        <v>Клубника Земляника </v>
      </c>
      <c r="N1920" s="18" t="str">
        <f>IFERROR(__xludf.DUMMYFUNCTION("""COMPUTED_VALUE"""),"Клубничный Мохито ")</f>
        <v>Клубничный Мохито </v>
      </c>
      <c r="O1920" s="18" t="str">
        <f>IFERROR(__xludf.DUMMYFUNCTION("""COMPUTED_VALUE"""),"Манго Грейпфрут ")</f>
        <v>Манго Грейпфрут </v>
      </c>
      <c r="P1920" s="18" t="str">
        <f>IFERROR(__xludf.DUMMYFUNCTION("""COMPUTED_VALUE"""),"Манго Персик Личи ")</f>
        <v>Манго Персик Личи </v>
      </c>
      <c r="Q1920" s="18" t="str">
        <f>IFERROR(__xludf.DUMMYFUNCTION("""COMPUTED_VALUE"""),"Персик Бабл Гам ")</f>
        <v>Персик Бабл Гам </v>
      </c>
      <c r="R1920" s="18" t="str">
        <f>IFERROR(__xludf.DUMMYFUNCTION("""COMPUTED_VALUE"""),"Садовые Ягоды ")</f>
        <v>Садовые Ягоды </v>
      </c>
      <c r="S1920" s="18" t="str">
        <f>IFERROR(__xludf.DUMMYFUNCTION("""COMPUTED_VALUE"""),"Скитлс Лимон Лайм 2")</f>
        <v>Скитлс Лимон Лайм 2</v>
      </c>
      <c r="T1920" s="18" t="str">
        <f>IFERROR(__xludf.DUMMYFUNCTION("""COMPUTED_VALUE"""),"Смородина Мармелад 1")</f>
        <v>Смородина Мармелад 1</v>
      </c>
      <c r="U1920" s="18" t="str">
        <f>IFERROR(__xludf.DUMMYFUNCTION("""COMPUTED_VALUE"""),"Темная Вишня 1")</f>
        <v>Темная Вишня 1</v>
      </c>
      <c r="V1920" s="18" t="str">
        <f>IFERROR(__xludf.DUMMYFUNCTION("""COMPUTED_VALUE"""),"Фруктовые Пластинки 1")</f>
        <v>Фруктовые Пластинки 1</v>
      </c>
      <c r="W1920" s="18" t="str">
        <f>IFERROR(__xludf.DUMMYFUNCTION("""COMPUTED_VALUE"""),"Черника Ежевика 1")</f>
        <v>Черника Ежевика 1</v>
      </c>
      <c r="X1920" s="18" t="str">
        <f>IFERROR(__xludf.DUMMYFUNCTION("""COMPUTED_VALUE"""),"Черника Малина 1")</f>
        <v>Черника Малина 1</v>
      </c>
      <c r="Y1920" s="18" t="str">
        <f>IFERROR(__xludf.DUMMYFUNCTION("""COMPUTED_VALUE"""),"Черника Мята 2")</f>
        <v>Черника Мята 2</v>
      </c>
      <c r="Z1920" s="18" t="str">
        <f>IFERROR(__xludf.DUMMYFUNCTION("""COMPUTED_VALUE"""),"Яблоко Виноград 2")</f>
        <v>Яблоко Виноград 2</v>
      </c>
      <c r="AA1920" s="18" t="str">
        <f>IFERROR(__xludf.DUMMYFUNCTION("""COMPUTED_VALUE"""),"Яблоко Малина 4")</f>
        <v>Яблоко Малина 4</v>
      </c>
      <c r="AB1920" s="18"/>
      <c r="AC1920" s="18"/>
      <c r="AD1920" s="18"/>
      <c r="AE1920" s="18"/>
      <c r="AF1920" s="18"/>
      <c r="AG1920" s="18"/>
      <c r="AH1920" s="18"/>
      <c r="AI1920" s="18"/>
      <c r="AJ1920" s="18"/>
      <c r="AK1920" s="18"/>
      <c r="AL1920" s="18"/>
      <c r="AM1920" s="18"/>
      <c r="AN1920" s="18"/>
      <c r="AO1920" s="18"/>
      <c r="AP1920" s="18"/>
      <c r="AQ1920" s="18"/>
      <c r="AR1920" s="18"/>
      <c r="AS1920" s="18"/>
      <c r="AT1920" s="18"/>
      <c r="AU1920" s="18"/>
      <c r="AV1920" s="18"/>
      <c r="AW1920" s="18"/>
      <c r="AX1920" s="18"/>
    </row>
    <row r="1921">
      <c r="A1921" s="18" t="str">
        <f>IFERROR(__xludf.DUMMYFUNCTION("""COMPUTED_VALUE"""),"Ананас киви")</f>
        <v>Ананас киви</v>
      </c>
      <c r="B1921" s="18" t="str">
        <f>IFERROR(__xludf.DUMMYFUNCTION("""COMPUTED_VALUE"""),"Арбузный смузи")</f>
        <v>Арбузный смузи</v>
      </c>
      <c r="C1921" s="18" t="str">
        <f>IFERROR(__xludf.DUMMYFUNCTION("""COMPUTED_VALUE"""),"Виноградная фанта")</f>
        <v>Виноградная фанта</v>
      </c>
      <c r="D1921" s="18" t="str">
        <f>IFERROR(__xludf.DUMMYFUNCTION("""COMPUTED_VALUE"""),"Вишневый морс")</f>
        <v>Вишневый морс</v>
      </c>
      <c r="E1921" s="18" t="str">
        <f>IFERROR(__xludf.DUMMYFUNCTION("""COMPUTED_VALUE"""),"Гранатовый мармелад")</f>
        <v>Гранатовый мармелад</v>
      </c>
      <c r="F1921" s="18" t="str">
        <f>IFERROR(__xludf.DUMMYFUNCTION("""COMPUTED_VALUE"""),"Грейпфрут киви")</f>
        <v>Грейпфрут киви</v>
      </c>
      <c r="G1921" s="18" t="str">
        <f>IFERROR(__xludf.DUMMYFUNCTION("""COMPUTED_VALUE"""),"Ежевика мята")</f>
        <v>Ежевика мята</v>
      </c>
      <c r="H1921" s="18" t="str">
        <f>IFERROR(__xludf.DUMMYFUNCTION("""COMPUTED_VALUE"""),"Киви манго")</f>
        <v>Киви манго</v>
      </c>
      <c r="I1921" s="18" t="str">
        <f>IFERROR(__xludf.DUMMYFUNCTION("""COMPUTED_VALUE"""),"Клубника манго")</f>
        <v>Клубника манго</v>
      </c>
      <c r="J1921" s="18" t="str">
        <f>IFERROR(__xludf.DUMMYFUNCTION("""COMPUTED_VALUE"""),"черника грейфрут ")</f>
        <v>черника грейфрут </v>
      </c>
      <c r="K1921" s="18" t="str">
        <f>IFERROR(__xludf.DUMMYFUNCTION("""COMPUTED_VALUE"""),"Малина лайм")</f>
        <v>Малина лайм</v>
      </c>
      <c r="L1921" s="18" t="str">
        <f>IFERROR(__xludf.DUMMYFUNCTION("""COMPUTED_VALUE"""),"Манго арбуз ")</f>
        <v>Манго арбуз </v>
      </c>
      <c r="M1921" s="18" t="str">
        <f>IFERROR(__xludf.DUMMYFUNCTION("""COMPUTED_VALUE"""),"Малиновый чай с жасмином")</f>
        <v>Малиновый чай с жасмином</v>
      </c>
      <c r="N1921" s="18" t="str">
        <f>IFERROR(__xludf.DUMMYFUNCTION("""COMPUTED_VALUE"""),"малина  апельсин ")</f>
        <v>малина  апельсин </v>
      </c>
      <c r="O1921" s="18" t="str">
        <f>IFERROR(__xludf.DUMMYFUNCTION("""COMPUTED_VALUE"""),"Манго апельсин")</f>
        <v>Манго апельсин</v>
      </c>
      <c r="P1921" s="18" t="str">
        <f>IFERROR(__xludf.DUMMYFUNCTION("""COMPUTED_VALUE"""),"Ред булл")</f>
        <v>Ред булл</v>
      </c>
      <c r="Q1921" s="18" t="str">
        <f>IFERROR(__xludf.DUMMYFUNCTION("""COMPUTED_VALUE"""),"Спрайт")</f>
        <v>Спрайт</v>
      </c>
      <c r="R1921" s="18" t="str">
        <f>IFERROR(__xludf.DUMMYFUNCTION("""COMPUTED_VALUE"""),"ананас клюква ")</f>
        <v>ананас клюква </v>
      </c>
      <c r="S1921" s="18" t="str">
        <f>IFERROR(__xludf.DUMMYFUNCTION("""COMPUTED_VALUE"""),"Тархун")</f>
        <v>Тархун</v>
      </c>
      <c r="T1921" s="18" t="str">
        <f>IFERROR(__xludf.DUMMYFUNCTION("""COMPUTED_VALUE"""),"алоэ Виноград ")</f>
        <v>алоэ Виноград </v>
      </c>
      <c r="U1921" s="18" t="str">
        <f>IFERROR(__xludf.DUMMYFUNCTION("""COMPUTED_VALUE"""),"Фруктовая жвачка")</f>
        <v>Фруктовая жвачка</v>
      </c>
      <c r="V1921" s="18" t="str">
        <f>IFERROR(__xludf.DUMMYFUNCTION("""COMPUTED_VALUE"""),"Холодная кола")</f>
        <v>Холодная кола</v>
      </c>
      <c r="W1921" s="18" t="str">
        <f>IFERROR(__xludf.DUMMYFUNCTION("""COMPUTED_VALUE"""),"Черная смородина клюква")</f>
        <v>Черная смородина клюква</v>
      </c>
      <c r="X1921" s="18" t="str">
        <f>IFERROR(__xludf.DUMMYFUNCTION("""COMPUTED_VALUE"""),"Черника арбуз")</f>
        <v>Черника арбуз</v>
      </c>
      <c r="Y1921" s="18" t="str">
        <f>IFERROR(__xludf.DUMMYFUNCTION("""COMPUTED_VALUE"""),"Яблоко черника")</f>
        <v>Яблоко черника</v>
      </c>
      <c r="Z1921" s="18"/>
      <c r="AA1921" s="18"/>
      <c r="AB1921" s="18"/>
      <c r="AC1921" s="18"/>
      <c r="AD1921" s="18"/>
      <c r="AE1921" s="18"/>
      <c r="AF1921" s="18"/>
      <c r="AG1921" s="18"/>
      <c r="AH1921" s="18"/>
      <c r="AI1921" s="18"/>
      <c r="AJ1921" s="18"/>
      <c r="AK1921" s="18"/>
      <c r="AL1921" s="18"/>
      <c r="AM1921" s="18"/>
      <c r="AN1921" s="18"/>
      <c r="AO1921" s="18"/>
      <c r="AP1921" s="18"/>
      <c r="AQ1921" s="18"/>
      <c r="AR1921" s="18"/>
      <c r="AS1921" s="18"/>
      <c r="AT1921" s="18"/>
      <c r="AU1921" s="18"/>
      <c r="AV1921" s="18"/>
      <c r="AW1921" s="18"/>
      <c r="AX1921" s="18"/>
    </row>
    <row r="1922">
      <c r="A1922" s="18" t="str">
        <f>IFERROR(__xludf.DUMMYFUNCTION("""COMPUTED_VALUE"""),"0.4")</f>
        <v>0.4</v>
      </c>
      <c r="B1922" s="18" t="str">
        <f>IFERROR(__xludf.DUMMYFUNCTION("""COMPUTED_VALUE"""),"0.6")</f>
        <v>0.6</v>
      </c>
      <c r="C1922" s="18" t="str">
        <f>IFERROR(__xludf.DUMMYFUNCTION("""COMPUTED_VALUE"""),"0.7")</f>
        <v>0.7</v>
      </c>
      <c r="D1922" s="18" t="str">
        <f>IFERROR(__xludf.DUMMYFUNCTION("""COMPUTED_VALUE"""),"0.8")</f>
        <v>0.8</v>
      </c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  <c r="AC1922" s="18"/>
      <c r="AD1922" s="18"/>
      <c r="AE1922" s="18"/>
      <c r="AF1922" s="18"/>
      <c r="AG1922" s="18"/>
      <c r="AH1922" s="18"/>
      <c r="AI1922" s="18"/>
      <c r="AJ1922" s="18"/>
      <c r="AK1922" s="18"/>
      <c r="AL1922" s="18"/>
      <c r="AM1922" s="18"/>
      <c r="AN1922" s="18"/>
      <c r="AO1922" s="18"/>
      <c r="AP1922" s="18"/>
      <c r="AQ1922" s="18"/>
      <c r="AR1922" s="18"/>
      <c r="AS1922" s="18"/>
      <c r="AT1922" s="18"/>
      <c r="AU1922" s="18"/>
      <c r="AV1922" s="18"/>
      <c r="AW1922" s="18"/>
      <c r="AX1922" s="18"/>
    </row>
    <row r="1923">
      <c r="A1923" s="18" t="str">
        <f>IFERROR(__xludf.DUMMYFUNCTION("""COMPUTED_VALUE"""),"Ананас киви")</f>
        <v>Ананас киви</v>
      </c>
      <c r="B1923" s="18" t="str">
        <f>IFERROR(__xludf.DUMMYFUNCTION("""COMPUTED_VALUE"""),"Арбузный смузи")</f>
        <v>Арбузный смузи</v>
      </c>
      <c r="C1923" s="18" t="str">
        <f>IFERROR(__xludf.DUMMYFUNCTION("""COMPUTED_VALUE"""),"Виноградная фанта")</f>
        <v>Виноградная фанта</v>
      </c>
      <c r="D1923" s="18" t="str">
        <f>IFERROR(__xludf.DUMMYFUNCTION("""COMPUTED_VALUE"""),"Вишневый морс")</f>
        <v>Вишневый морс</v>
      </c>
      <c r="E1923" s="18" t="str">
        <f>IFERROR(__xludf.DUMMYFUNCTION("""COMPUTED_VALUE"""),"Гранатовый мармелад")</f>
        <v>Гранатовый мармелад</v>
      </c>
      <c r="F1923" s="18" t="str">
        <f>IFERROR(__xludf.DUMMYFUNCTION("""COMPUTED_VALUE"""),"Грейпфрут киви")</f>
        <v>Грейпфрут киви</v>
      </c>
      <c r="G1923" s="18" t="str">
        <f>IFERROR(__xludf.DUMMYFUNCTION("""COMPUTED_VALUE"""),"Ежевика мята")</f>
        <v>Ежевика мята</v>
      </c>
      <c r="H1923" s="18" t="str">
        <f>IFERROR(__xludf.DUMMYFUNCTION("""COMPUTED_VALUE"""),"Киви манго")</f>
        <v>Киви манго</v>
      </c>
      <c r="I1923" s="18" t="str">
        <f>IFERROR(__xludf.DUMMYFUNCTION("""COMPUTED_VALUE"""),"Клубника манго")</f>
        <v>Клубника манго</v>
      </c>
      <c r="J1923" s="18" t="str">
        <f>IFERROR(__xludf.DUMMYFUNCTION("""COMPUTED_VALUE"""),"черника грейфрут ")</f>
        <v>черника грейфрут </v>
      </c>
      <c r="K1923" s="18" t="str">
        <f>IFERROR(__xludf.DUMMYFUNCTION("""COMPUTED_VALUE"""),"Малина лайм")</f>
        <v>Малина лайм</v>
      </c>
      <c r="L1923" s="18" t="str">
        <f>IFERROR(__xludf.DUMMYFUNCTION("""COMPUTED_VALUE"""),"Манго арбуз ")</f>
        <v>Манго арбуз </v>
      </c>
      <c r="M1923" s="18" t="str">
        <f>IFERROR(__xludf.DUMMYFUNCTION("""COMPUTED_VALUE"""),"Малиновый чай с жасмином")</f>
        <v>Малиновый чай с жасмином</v>
      </c>
      <c r="N1923" s="18" t="str">
        <f>IFERROR(__xludf.DUMMYFUNCTION("""COMPUTED_VALUE"""),"малина  апельсин ")</f>
        <v>малина  апельсин </v>
      </c>
      <c r="O1923" s="18" t="str">
        <f>IFERROR(__xludf.DUMMYFUNCTION("""COMPUTED_VALUE"""),"Манго апельсин")</f>
        <v>Манго апельсин</v>
      </c>
      <c r="P1923" s="18" t="str">
        <f>IFERROR(__xludf.DUMMYFUNCTION("""COMPUTED_VALUE"""),"Ред булл")</f>
        <v>Ред булл</v>
      </c>
      <c r="Q1923" s="18" t="str">
        <f>IFERROR(__xludf.DUMMYFUNCTION("""COMPUTED_VALUE"""),"Спрайт")</f>
        <v>Спрайт</v>
      </c>
      <c r="R1923" s="18" t="str">
        <f>IFERROR(__xludf.DUMMYFUNCTION("""COMPUTED_VALUE"""),"ананас клюква ")</f>
        <v>ананас клюква </v>
      </c>
      <c r="S1923" s="18" t="str">
        <f>IFERROR(__xludf.DUMMYFUNCTION("""COMPUTED_VALUE"""),"Тархун")</f>
        <v>Тархун</v>
      </c>
      <c r="T1923" s="18" t="str">
        <f>IFERROR(__xludf.DUMMYFUNCTION("""COMPUTED_VALUE"""),"алоэ Виноград ")</f>
        <v>алоэ Виноград </v>
      </c>
      <c r="U1923" s="18" t="str">
        <f>IFERROR(__xludf.DUMMYFUNCTION("""COMPUTED_VALUE"""),"Фруктовая жвачка")</f>
        <v>Фруктовая жвачка</v>
      </c>
      <c r="V1923" s="18" t="str">
        <f>IFERROR(__xludf.DUMMYFUNCTION("""COMPUTED_VALUE"""),"Холодная кола")</f>
        <v>Холодная кола</v>
      </c>
      <c r="W1923" s="18" t="str">
        <f>IFERROR(__xludf.DUMMYFUNCTION("""COMPUTED_VALUE"""),"Черная смородина клюква")</f>
        <v>Черная смородина клюква</v>
      </c>
      <c r="X1923" s="18" t="str">
        <f>IFERROR(__xludf.DUMMYFUNCTION("""COMPUTED_VALUE"""),"Черника арбуз")</f>
        <v>Черника арбуз</v>
      </c>
      <c r="Y1923" s="18" t="str">
        <f>IFERROR(__xludf.DUMMYFUNCTION("""COMPUTED_VALUE"""),"Яблоко черника")</f>
        <v>Яблоко черника</v>
      </c>
      <c r="Z1923" s="18"/>
      <c r="AA1923" s="18"/>
      <c r="AB1923" s="18"/>
      <c r="AC1923" s="18"/>
      <c r="AD1923" s="18"/>
      <c r="AE1923" s="18"/>
      <c r="AF1923" s="18"/>
      <c r="AG1923" s="18"/>
      <c r="AH1923" s="18"/>
      <c r="AI1923" s="18"/>
      <c r="AJ1923" s="18"/>
      <c r="AK1923" s="18"/>
      <c r="AL1923" s="18"/>
      <c r="AM1923" s="18"/>
      <c r="AN1923" s="18"/>
      <c r="AO1923" s="18"/>
      <c r="AP1923" s="18"/>
      <c r="AQ1923" s="18"/>
      <c r="AR1923" s="18"/>
      <c r="AS1923" s="18"/>
      <c r="AT1923" s="18"/>
      <c r="AU1923" s="18"/>
      <c r="AV1923" s="18"/>
      <c r="AW1923" s="18"/>
      <c r="AX1923" s="18"/>
    </row>
    <row r="1924">
      <c r="A1924" s="18" t="str">
        <f>IFERROR(__xludf.DUMMYFUNCTION("""COMPUTED_VALUE"""),"Арбуз Малина ")</f>
        <v>Арбуз Малина </v>
      </c>
      <c r="B1924" s="18" t="str">
        <f>IFERROR(__xludf.DUMMYFUNCTION("""COMPUTED_VALUE"""),"Банан Кокос ")</f>
        <v>Банан Кокос </v>
      </c>
      <c r="C1924" s="18" t="str">
        <f>IFERROR(__xludf.DUMMYFUNCTION("""COMPUTED_VALUE"""),"Барбарисовый Энергетик ")</f>
        <v>Барбарисовый Энергетик </v>
      </c>
      <c r="D1924" s="18" t="str">
        <f>IFERROR(__xludf.DUMMYFUNCTION("""COMPUTED_VALUE"""),"Виноградный Энергетик")</f>
        <v>Виноградный Энергетик</v>
      </c>
      <c r="E1924" s="18" t="str">
        <f>IFERROR(__xludf.DUMMYFUNCTION("""COMPUTED_VALUE"""),"Гранат Клубника ")</f>
        <v>Гранат Клубника </v>
      </c>
      <c r="F1924" s="18" t="str">
        <f>IFERROR(__xludf.DUMMYFUNCTION("""COMPUTED_VALUE"""),"Гранат Смородина ")</f>
        <v>Гранат Смородина </v>
      </c>
      <c r="G1924" s="18" t="str">
        <f>IFERROR(__xludf.DUMMYFUNCTION("""COMPUTED_VALUE"""),"Грейпфрутовый Швепс ")</f>
        <v>Грейпфрутовый Швепс </v>
      </c>
      <c r="H1924" s="18" t="str">
        <f>IFERROR(__xludf.DUMMYFUNCTION("""COMPUTED_VALUE"""),"Земляника Драгонфрут ")</f>
        <v>Земляника Драгонфрут </v>
      </c>
      <c r="I1924" s="18" t="str">
        <f>IFERROR(__xludf.DUMMYFUNCTION("""COMPUTED_VALUE"""),"Киви Личи ")</f>
        <v>Киви Личи </v>
      </c>
      <c r="J1924" s="18" t="str">
        <f>IFERROR(__xludf.DUMMYFUNCTION("""COMPUTED_VALUE"""),"Киви Маракуйя Гуава ")</f>
        <v>Киви Маракуйя Гуава </v>
      </c>
      <c r="K1924" s="18" t="str">
        <f>IFERROR(__xludf.DUMMYFUNCTION("""COMPUTED_VALUE"""),"Клубника Банан ")</f>
        <v>Клубника Банан </v>
      </c>
      <c r="L1924" s="18" t="str">
        <f>IFERROR(__xludf.DUMMYFUNCTION("""COMPUTED_VALUE"""),"Клубника Вишня ")</f>
        <v>Клубника Вишня </v>
      </c>
      <c r="M1924" s="18" t="str">
        <f>IFERROR(__xludf.DUMMYFUNCTION("""COMPUTED_VALUE"""),"Клубника Земляника ")</f>
        <v>Клубника Земляника </v>
      </c>
      <c r="N1924" s="18" t="str">
        <f>IFERROR(__xludf.DUMMYFUNCTION("""COMPUTED_VALUE"""),"Клубничный Мохито ")</f>
        <v>Клубничный Мохито </v>
      </c>
      <c r="O1924" s="18" t="str">
        <f>IFERROR(__xludf.DUMMYFUNCTION("""COMPUTED_VALUE"""),"Манго Грейпфрут ")</f>
        <v>Манго Грейпфрут </v>
      </c>
      <c r="P1924" s="18" t="str">
        <f>IFERROR(__xludf.DUMMYFUNCTION("""COMPUTED_VALUE"""),"Манго Персик Личи ")</f>
        <v>Манго Персик Личи </v>
      </c>
      <c r="Q1924" s="18" t="str">
        <f>IFERROR(__xludf.DUMMYFUNCTION("""COMPUTED_VALUE"""),"Персик Бабл Гам ")</f>
        <v>Персик Бабл Гам </v>
      </c>
      <c r="R1924" s="18" t="str">
        <f>IFERROR(__xludf.DUMMYFUNCTION("""COMPUTED_VALUE"""),"Садовые Ягоды ")</f>
        <v>Садовые Ягоды </v>
      </c>
      <c r="S1924" s="18" t="str">
        <f>IFERROR(__xludf.DUMMYFUNCTION("""COMPUTED_VALUE"""),"Скитлс Лимон Лайм 2")</f>
        <v>Скитлс Лимон Лайм 2</v>
      </c>
      <c r="T1924" s="18" t="str">
        <f>IFERROR(__xludf.DUMMYFUNCTION("""COMPUTED_VALUE"""),"Смородина Мармелад 1")</f>
        <v>Смородина Мармелад 1</v>
      </c>
      <c r="U1924" s="18" t="str">
        <f>IFERROR(__xludf.DUMMYFUNCTION("""COMPUTED_VALUE"""),"Темная Вишня 1")</f>
        <v>Темная Вишня 1</v>
      </c>
      <c r="V1924" s="18" t="str">
        <f>IFERROR(__xludf.DUMMYFUNCTION("""COMPUTED_VALUE"""),"Фруктовые Пластинки 1")</f>
        <v>Фруктовые Пластинки 1</v>
      </c>
      <c r="W1924" s="18" t="str">
        <f>IFERROR(__xludf.DUMMYFUNCTION("""COMPUTED_VALUE"""),"Черника Ежевика 1")</f>
        <v>Черника Ежевика 1</v>
      </c>
      <c r="X1924" s="18" t="str">
        <f>IFERROR(__xludf.DUMMYFUNCTION("""COMPUTED_VALUE"""),"Черника Малина 1")</f>
        <v>Черника Малина 1</v>
      </c>
      <c r="Y1924" s="18" t="str">
        <f>IFERROR(__xludf.DUMMYFUNCTION("""COMPUTED_VALUE"""),"Черника Мята 2")</f>
        <v>Черника Мята 2</v>
      </c>
      <c r="Z1924" s="18" t="str">
        <f>IFERROR(__xludf.DUMMYFUNCTION("""COMPUTED_VALUE"""),"Яблоко Виноград 2")</f>
        <v>Яблоко Виноград 2</v>
      </c>
      <c r="AA1924" s="18" t="str">
        <f>IFERROR(__xludf.DUMMYFUNCTION("""COMPUTED_VALUE"""),"Яблоко Малина 4")</f>
        <v>Яблоко Малина 4</v>
      </c>
      <c r="AB1924" s="18"/>
      <c r="AC1924" s="18"/>
      <c r="AD1924" s="18"/>
      <c r="AE1924" s="18"/>
      <c r="AF1924" s="18"/>
      <c r="AG1924" s="18"/>
      <c r="AH1924" s="18"/>
      <c r="AI1924" s="18"/>
      <c r="AJ1924" s="18"/>
      <c r="AK1924" s="18"/>
      <c r="AL1924" s="18"/>
      <c r="AM1924" s="18"/>
      <c r="AN1924" s="18"/>
      <c r="AO1924" s="18"/>
      <c r="AP1924" s="18"/>
      <c r="AQ1924" s="18"/>
      <c r="AR1924" s="18"/>
      <c r="AS1924" s="18"/>
      <c r="AT1924" s="18"/>
      <c r="AU1924" s="18"/>
      <c r="AV1924" s="18"/>
      <c r="AW1924" s="18"/>
      <c r="AX1924" s="18"/>
    </row>
    <row r="1925">
      <c r="A1925" s="18" t="str">
        <f>IFERROR(__xludf.DUMMYFUNCTION("""COMPUTED_VALUE"""),"0.3")</f>
        <v>0.3</v>
      </c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18"/>
      <c r="AF1925" s="18"/>
      <c r="AG1925" s="18"/>
      <c r="AH1925" s="18"/>
      <c r="AI1925" s="18"/>
      <c r="AJ1925" s="18"/>
      <c r="AK1925" s="18"/>
      <c r="AL1925" s="18"/>
      <c r="AM1925" s="18"/>
      <c r="AN1925" s="18"/>
      <c r="AO1925" s="18"/>
      <c r="AP1925" s="18"/>
      <c r="AQ1925" s="18"/>
      <c r="AR1925" s="18"/>
      <c r="AS1925" s="18"/>
      <c r="AT1925" s="18"/>
      <c r="AU1925" s="18"/>
      <c r="AV1925" s="18"/>
      <c r="AW1925" s="18"/>
      <c r="AX1925" s="18"/>
    </row>
    <row r="1926">
      <c r="A1926" s="18" t="str">
        <f>IFERROR(__xludf.DUMMYFUNCTION("""COMPUTED_VALUE"""),"Арбуз Малина ")</f>
        <v>Арбуз Малина </v>
      </c>
      <c r="B1926" s="18" t="str">
        <f>IFERROR(__xludf.DUMMYFUNCTION("""COMPUTED_VALUE"""),"Банан Кокос ")</f>
        <v>Банан Кокос </v>
      </c>
      <c r="C1926" s="18" t="str">
        <f>IFERROR(__xludf.DUMMYFUNCTION("""COMPUTED_VALUE"""),"Барбарисовый Энергетик ")</f>
        <v>Барбарисовый Энергетик </v>
      </c>
      <c r="D1926" s="18" t="str">
        <f>IFERROR(__xludf.DUMMYFUNCTION("""COMPUTED_VALUE"""),"Виноградный Энергетик")</f>
        <v>Виноградный Энергетик</v>
      </c>
      <c r="E1926" s="18" t="str">
        <f>IFERROR(__xludf.DUMMYFUNCTION("""COMPUTED_VALUE"""),"Гранат Клубника ")</f>
        <v>Гранат Клубника </v>
      </c>
      <c r="F1926" s="18" t="str">
        <f>IFERROR(__xludf.DUMMYFUNCTION("""COMPUTED_VALUE"""),"Гранат Смородина ")</f>
        <v>Гранат Смородина </v>
      </c>
      <c r="G1926" s="18" t="str">
        <f>IFERROR(__xludf.DUMMYFUNCTION("""COMPUTED_VALUE"""),"Грейпфрутовый Швепс ")</f>
        <v>Грейпфрутовый Швепс </v>
      </c>
      <c r="H1926" s="18" t="str">
        <f>IFERROR(__xludf.DUMMYFUNCTION("""COMPUTED_VALUE"""),"Земляника Драгонфрут ")</f>
        <v>Земляника Драгонфрут </v>
      </c>
      <c r="I1926" s="18" t="str">
        <f>IFERROR(__xludf.DUMMYFUNCTION("""COMPUTED_VALUE"""),"Киви Личи ")</f>
        <v>Киви Личи </v>
      </c>
      <c r="J1926" s="18" t="str">
        <f>IFERROR(__xludf.DUMMYFUNCTION("""COMPUTED_VALUE"""),"Киви Маракуйя Гуава ")</f>
        <v>Киви Маракуйя Гуава </v>
      </c>
      <c r="K1926" s="18" t="str">
        <f>IFERROR(__xludf.DUMMYFUNCTION("""COMPUTED_VALUE"""),"Клубника Банан ")</f>
        <v>Клубника Банан </v>
      </c>
      <c r="L1926" s="18" t="str">
        <f>IFERROR(__xludf.DUMMYFUNCTION("""COMPUTED_VALUE"""),"Клубника Вишня ")</f>
        <v>Клубника Вишня </v>
      </c>
      <c r="M1926" s="18" t="str">
        <f>IFERROR(__xludf.DUMMYFUNCTION("""COMPUTED_VALUE"""),"Клубника Земляника ")</f>
        <v>Клубника Земляника </v>
      </c>
      <c r="N1926" s="18" t="str">
        <f>IFERROR(__xludf.DUMMYFUNCTION("""COMPUTED_VALUE"""),"Клубничный Мохито ")</f>
        <v>Клубничный Мохито </v>
      </c>
      <c r="O1926" s="18" t="str">
        <f>IFERROR(__xludf.DUMMYFUNCTION("""COMPUTED_VALUE"""),"Манго Грейпфрут ")</f>
        <v>Манго Грейпфрут </v>
      </c>
      <c r="P1926" s="18" t="str">
        <f>IFERROR(__xludf.DUMMYFUNCTION("""COMPUTED_VALUE"""),"Манго Персик Личи ")</f>
        <v>Манго Персик Личи </v>
      </c>
      <c r="Q1926" s="18" t="str">
        <f>IFERROR(__xludf.DUMMYFUNCTION("""COMPUTED_VALUE"""),"Персик Бабл Гам ")</f>
        <v>Персик Бабл Гам </v>
      </c>
      <c r="R1926" s="18" t="str">
        <f>IFERROR(__xludf.DUMMYFUNCTION("""COMPUTED_VALUE"""),"Садовые Ягоды ")</f>
        <v>Садовые Ягоды </v>
      </c>
      <c r="S1926" s="18" t="str">
        <f>IFERROR(__xludf.DUMMYFUNCTION("""COMPUTED_VALUE"""),"Скитлс Лимон Лайм 2")</f>
        <v>Скитлс Лимон Лайм 2</v>
      </c>
      <c r="T1926" s="18" t="str">
        <f>IFERROR(__xludf.DUMMYFUNCTION("""COMPUTED_VALUE"""),"Смородина Мармелад 1")</f>
        <v>Смородина Мармелад 1</v>
      </c>
      <c r="U1926" s="18" t="str">
        <f>IFERROR(__xludf.DUMMYFUNCTION("""COMPUTED_VALUE"""),"Темная Вишня 1")</f>
        <v>Темная Вишня 1</v>
      </c>
      <c r="V1926" s="18" t="str">
        <f>IFERROR(__xludf.DUMMYFUNCTION("""COMPUTED_VALUE"""),"Фруктовые Пластинки 1")</f>
        <v>Фруктовые Пластинки 1</v>
      </c>
      <c r="W1926" s="18" t="str">
        <f>IFERROR(__xludf.DUMMYFUNCTION("""COMPUTED_VALUE"""),"Черника Ежевика 1")</f>
        <v>Черника Ежевика 1</v>
      </c>
      <c r="X1926" s="18" t="str">
        <f>IFERROR(__xludf.DUMMYFUNCTION("""COMPUTED_VALUE"""),"Черника Малина 1")</f>
        <v>Черника Малина 1</v>
      </c>
      <c r="Y1926" s="18" t="str">
        <f>IFERROR(__xludf.DUMMYFUNCTION("""COMPUTED_VALUE"""),"Черника Мята 2")</f>
        <v>Черника Мята 2</v>
      </c>
      <c r="Z1926" s="18" t="str">
        <f>IFERROR(__xludf.DUMMYFUNCTION("""COMPUTED_VALUE"""),"Яблоко Виноград 2")</f>
        <v>Яблоко Виноград 2</v>
      </c>
      <c r="AA1926" s="18" t="str">
        <f>IFERROR(__xludf.DUMMYFUNCTION("""COMPUTED_VALUE"""),"Яблоко Малина 4")</f>
        <v>Яблоко Малина 4</v>
      </c>
      <c r="AB1926" s="18"/>
      <c r="AC1926" s="18"/>
      <c r="AD1926" s="18"/>
      <c r="AE1926" s="18"/>
      <c r="AF1926" s="18"/>
      <c r="AG1926" s="18"/>
      <c r="AH1926" s="18"/>
      <c r="AI1926" s="18"/>
      <c r="AJ1926" s="18"/>
      <c r="AK1926" s="18"/>
      <c r="AL1926" s="18"/>
      <c r="AM1926" s="18"/>
      <c r="AN1926" s="18"/>
      <c r="AO1926" s="18"/>
      <c r="AP1926" s="18"/>
      <c r="AQ1926" s="18"/>
      <c r="AR1926" s="18"/>
      <c r="AS1926" s="18"/>
      <c r="AT1926" s="18"/>
      <c r="AU1926" s="18"/>
      <c r="AV1926" s="18"/>
      <c r="AW1926" s="18"/>
      <c r="AX1926" s="18"/>
    </row>
    <row r="1927">
      <c r="A1927" s="18" t="str">
        <f>IFERROR(__xludf.DUMMYFUNCTION("""COMPUTED_VALUE"""),"0.4")</f>
        <v>0.4</v>
      </c>
      <c r="B1927" s="18" t="str">
        <f>IFERROR(__xludf.DUMMYFUNCTION("""COMPUTED_VALUE"""),"0.6")</f>
        <v>0.6</v>
      </c>
      <c r="C1927" s="18" t="str">
        <f>IFERROR(__xludf.DUMMYFUNCTION("""COMPUTED_VALUE"""),"0.7")</f>
        <v>0.7</v>
      </c>
      <c r="D1927" s="18" t="str">
        <f>IFERROR(__xludf.DUMMYFUNCTION("""COMPUTED_VALUE"""),"0.8")</f>
        <v>0.8</v>
      </c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8"/>
      <c r="AD1927" s="18"/>
      <c r="AE1927" s="18"/>
      <c r="AF1927" s="18"/>
      <c r="AG1927" s="18"/>
      <c r="AH1927" s="18"/>
      <c r="AI1927" s="18"/>
      <c r="AJ1927" s="18"/>
      <c r="AK1927" s="18"/>
      <c r="AL1927" s="18"/>
      <c r="AM1927" s="18"/>
      <c r="AN1927" s="18"/>
      <c r="AO1927" s="18"/>
      <c r="AP1927" s="18"/>
      <c r="AQ1927" s="18"/>
      <c r="AR1927" s="18"/>
      <c r="AS1927" s="18"/>
      <c r="AT1927" s="18"/>
      <c r="AU1927" s="18"/>
      <c r="AV1927" s="18"/>
      <c r="AW1927" s="18"/>
      <c r="AX1927" s="18"/>
    </row>
    <row r="1928">
      <c r="A1928" s="18" t="str">
        <f>IFERROR(__xludf.DUMMYFUNCTION("""COMPUTED_VALUE"""),"Арбуз Малина ")</f>
        <v>Арбуз Малина </v>
      </c>
      <c r="B1928" s="18" t="str">
        <f>IFERROR(__xludf.DUMMYFUNCTION("""COMPUTED_VALUE"""),"Банан Кокос ")</f>
        <v>Банан Кокос </v>
      </c>
      <c r="C1928" s="18" t="str">
        <f>IFERROR(__xludf.DUMMYFUNCTION("""COMPUTED_VALUE"""),"Барбарисовый Энергетик ")</f>
        <v>Барбарисовый Энергетик </v>
      </c>
      <c r="D1928" s="18" t="str">
        <f>IFERROR(__xludf.DUMMYFUNCTION("""COMPUTED_VALUE"""),"Виноградный Энергетик")</f>
        <v>Виноградный Энергетик</v>
      </c>
      <c r="E1928" s="18" t="str">
        <f>IFERROR(__xludf.DUMMYFUNCTION("""COMPUTED_VALUE"""),"Гранат Клубника ")</f>
        <v>Гранат Клубника </v>
      </c>
      <c r="F1928" s="18" t="str">
        <f>IFERROR(__xludf.DUMMYFUNCTION("""COMPUTED_VALUE"""),"Гранат Смородина ")</f>
        <v>Гранат Смородина </v>
      </c>
      <c r="G1928" s="18" t="str">
        <f>IFERROR(__xludf.DUMMYFUNCTION("""COMPUTED_VALUE"""),"Грейпфрутовый Швепс ")</f>
        <v>Грейпфрутовый Швепс </v>
      </c>
      <c r="H1928" s="18" t="str">
        <f>IFERROR(__xludf.DUMMYFUNCTION("""COMPUTED_VALUE"""),"Земляника Драгонфрут ")</f>
        <v>Земляника Драгонфрут </v>
      </c>
      <c r="I1928" s="18" t="str">
        <f>IFERROR(__xludf.DUMMYFUNCTION("""COMPUTED_VALUE"""),"Киви Личи ")</f>
        <v>Киви Личи </v>
      </c>
      <c r="J1928" s="18" t="str">
        <f>IFERROR(__xludf.DUMMYFUNCTION("""COMPUTED_VALUE"""),"Киви Маракуйя Гуава ")</f>
        <v>Киви Маракуйя Гуава </v>
      </c>
      <c r="K1928" s="18" t="str">
        <f>IFERROR(__xludf.DUMMYFUNCTION("""COMPUTED_VALUE"""),"Клубника Банан ")</f>
        <v>Клубника Банан </v>
      </c>
      <c r="L1928" s="18" t="str">
        <f>IFERROR(__xludf.DUMMYFUNCTION("""COMPUTED_VALUE"""),"Клубника Вишня ")</f>
        <v>Клубника Вишня </v>
      </c>
      <c r="M1928" s="18" t="str">
        <f>IFERROR(__xludf.DUMMYFUNCTION("""COMPUTED_VALUE"""),"Клубника Земляника ")</f>
        <v>Клубника Земляника </v>
      </c>
      <c r="N1928" s="18" t="str">
        <f>IFERROR(__xludf.DUMMYFUNCTION("""COMPUTED_VALUE"""),"Клубничный Мохито ")</f>
        <v>Клубничный Мохито </v>
      </c>
      <c r="O1928" s="18" t="str">
        <f>IFERROR(__xludf.DUMMYFUNCTION("""COMPUTED_VALUE"""),"Манго Грейпфрут ")</f>
        <v>Манго Грейпфрут </v>
      </c>
      <c r="P1928" s="18" t="str">
        <f>IFERROR(__xludf.DUMMYFUNCTION("""COMPUTED_VALUE"""),"Манго Персик Личи ")</f>
        <v>Манго Персик Личи </v>
      </c>
      <c r="Q1928" s="18" t="str">
        <f>IFERROR(__xludf.DUMMYFUNCTION("""COMPUTED_VALUE"""),"Персик Бабл Гам ")</f>
        <v>Персик Бабл Гам </v>
      </c>
      <c r="R1928" s="18" t="str">
        <f>IFERROR(__xludf.DUMMYFUNCTION("""COMPUTED_VALUE"""),"Садовые Ягоды ")</f>
        <v>Садовые Ягоды </v>
      </c>
      <c r="S1928" s="18" t="str">
        <f>IFERROR(__xludf.DUMMYFUNCTION("""COMPUTED_VALUE"""),"Скитлс Лимон Лайм 2")</f>
        <v>Скитлс Лимон Лайм 2</v>
      </c>
      <c r="T1928" s="18" t="str">
        <f>IFERROR(__xludf.DUMMYFUNCTION("""COMPUTED_VALUE"""),"Смородина Мармелад 1")</f>
        <v>Смородина Мармелад 1</v>
      </c>
      <c r="U1928" s="18" t="str">
        <f>IFERROR(__xludf.DUMMYFUNCTION("""COMPUTED_VALUE"""),"Темная Вишня 1")</f>
        <v>Темная Вишня 1</v>
      </c>
      <c r="V1928" s="18" t="str">
        <f>IFERROR(__xludf.DUMMYFUNCTION("""COMPUTED_VALUE"""),"Фруктовые Пластинки 1")</f>
        <v>Фруктовые Пластинки 1</v>
      </c>
      <c r="W1928" s="18" t="str">
        <f>IFERROR(__xludf.DUMMYFUNCTION("""COMPUTED_VALUE"""),"Черника Ежевика 1")</f>
        <v>Черника Ежевика 1</v>
      </c>
      <c r="X1928" s="18" t="str">
        <f>IFERROR(__xludf.DUMMYFUNCTION("""COMPUTED_VALUE"""),"Черника Малина 1")</f>
        <v>Черника Малина 1</v>
      </c>
      <c r="Y1928" s="18" t="str">
        <f>IFERROR(__xludf.DUMMYFUNCTION("""COMPUTED_VALUE"""),"Черника Мята 2")</f>
        <v>Черника Мята 2</v>
      </c>
      <c r="Z1928" s="18" t="str">
        <f>IFERROR(__xludf.DUMMYFUNCTION("""COMPUTED_VALUE"""),"Яблоко Виноград 2")</f>
        <v>Яблоко Виноград 2</v>
      </c>
      <c r="AA1928" s="18" t="str">
        <f>IFERROR(__xludf.DUMMYFUNCTION("""COMPUTED_VALUE"""),"Яблоко Малина 4")</f>
        <v>Яблоко Малина 4</v>
      </c>
      <c r="AB1928" s="18"/>
      <c r="AC1928" s="18"/>
      <c r="AD1928" s="18"/>
      <c r="AE1928" s="18"/>
      <c r="AF1928" s="18"/>
      <c r="AG1928" s="18"/>
      <c r="AH1928" s="18"/>
      <c r="AI1928" s="18"/>
      <c r="AJ1928" s="18"/>
      <c r="AK1928" s="18"/>
      <c r="AL1928" s="18"/>
      <c r="AM1928" s="18"/>
      <c r="AN1928" s="18"/>
      <c r="AO1928" s="18"/>
      <c r="AP1928" s="18"/>
      <c r="AQ1928" s="18"/>
      <c r="AR1928" s="18"/>
      <c r="AS1928" s="18"/>
      <c r="AT1928" s="18"/>
      <c r="AU1928" s="18"/>
      <c r="AV1928" s="18"/>
      <c r="AW1928" s="18"/>
      <c r="AX1928" s="18"/>
    </row>
    <row r="1929">
      <c r="A1929" s="18" t="str">
        <f>IFERROR(__xludf.DUMMYFUNCTION("""COMPUTED_VALUE"""),"Арбуз Малина ")</f>
        <v>Арбуз Малина </v>
      </c>
      <c r="B1929" s="18" t="str">
        <f>IFERROR(__xludf.DUMMYFUNCTION("""COMPUTED_VALUE"""),"Банан Кокос ")</f>
        <v>Банан Кокос </v>
      </c>
      <c r="C1929" s="18" t="str">
        <f>IFERROR(__xludf.DUMMYFUNCTION("""COMPUTED_VALUE"""),"Барбарисовый Энергетик ")</f>
        <v>Барбарисовый Энергетик </v>
      </c>
      <c r="D1929" s="18" t="str">
        <f>IFERROR(__xludf.DUMMYFUNCTION("""COMPUTED_VALUE"""),"Виноградный Энергетик")</f>
        <v>Виноградный Энергетик</v>
      </c>
      <c r="E1929" s="18" t="str">
        <f>IFERROR(__xludf.DUMMYFUNCTION("""COMPUTED_VALUE"""),"Гранат Клубника ")</f>
        <v>Гранат Клубника </v>
      </c>
      <c r="F1929" s="18" t="str">
        <f>IFERROR(__xludf.DUMMYFUNCTION("""COMPUTED_VALUE"""),"Гранат Смородина ")</f>
        <v>Гранат Смородина </v>
      </c>
      <c r="G1929" s="18" t="str">
        <f>IFERROR(__xludf.DUMMYFUNCTION("""COMPUTED_VALUE"""),"Грейпфрутовый Швепс ")</f>
        <v>Грейпфрутовый Швепс </v>
      </c>
      <c r="H1929" s="18" t="str">
        <f>IFERROR(__xludf.DUMMYFUNCTION("""COMPUTED_VALUE"""),"Земляника Драгонфрут ")</f>
        <v>Земляника Драгонфрут </v>
      </c>
      <c r="I1929" s="18" t="str">
        <f>IFERROR(__xludf.DUMMYFUNCTION("""COMPUTED_VALUE"""),"Киви Личи ")</f>
        <v>Киви Личи </v>
      </c>
      <c r="J1929" s="18" t="str">
        <f>IFERROR(__xludf.DUMMYFUNCTION("""COMPUTED_VALUE"""),"Киви Маракуйя Гуава ")</f>
        <v>Киви Маракуйя Гуава </v>
      </c>
      <c r="K1929" s="18" t="str">
        <f>IFERROR(__xludf.DUMMYFUNCTION("""COMPUTED_VALUE"""),"Клубника Банан ")</f>
        <v>Клубника Банан </v>
      </c>
      <c r="L1929" s="18" t="str">
        <f>IFERROR(__xludf.DUMMYFUNCTION("""COMPUTED_VALUE"""),"Клубника Вишня ")</f>
        <v>Клубника Вишня </v>
      </c>
      <c r="M1929" s="18" t="str">
        <f>IFERROR(__xludf.DUMMYFUNCTION("""COMPUTED_VALUE"""),"Клубника Земляника ")</f>
        <v>Клубника Земляника </v>
      </c>
      <c r="N1929" s="18" t="str">
        <f>IFERROR(__xludf.DUMMYFUNCTION("""COMPUTED_VALUE"""),"Клубничный Мохито ")</f>
        <v>Клубничный Мохито </v>
      </c>
      <c r="O1929" s="18" t="str">
        <f>IFERROR(__xludf.DUMMYFUNCTION("""COMPUTED_VALUE"""),"Манго Грейпфрут ")</f>
        <v>Манго Грейпфрут </v>
      </c>
      <c r="P1929" s="18" t="str">
        <f>IFERROR(__xludf.DUMMYFUNCTION("""COMPUTED_VALUE"""),"Манго Персик Личи ")</f>
        <v>Манго Персик Личи </v>
      </c>
      <c r="Q1929" s="18" t="str">
        <f>IFERROR(__xludf.DUMMYFUNCTION("""COMPUTED_VALUE"""),"Персик Бабл Гам ")</f>
        <v>Персик Бабл Гам </v>
      </c>
      <c r="R1929" s="18" t="str">
        <f>IFERROR(__xludf.DUMMYFUNCTION("""COMPUTED_VALUE"""),"Садовые Ягоды ")</f>
        <v>Садовые Ягоды </v>
      </c>
      <c r="S1929" s="18" t="str">
        <f>IFERROR(__xludf.DUMMYFUNCTION("""COMPUTED_VALUE"""),"Скитлс Лимон Лайм 2")</f>
        <v>Скитлс Лимон Лайм 2</v>
      </c>
      <c r="T1929" s="18" t="str">
        <f>IFERROR(__xludf.DUMMYFUNCTION("""COMPUTED_VALUE"""),"Смородина Мармелад 1")</f>
        <v>Смородина Мармелад 1</v>
      </c>
      <c r="U1929" s="18" t="str">
        <f>IFERROR(__xludf.DUMMYFUNCTION("""COMPUTED_VALUE"""),"Темная Вишня 1")</f>
        <v>Темная Вишня 1</v>
      </c>
      <c r="V1929" s="18" t="str">
        <f>IFERROR(__xludf.DUMMYFUNCTION("""COMPUTED_VALUE"""),"Фруктовые Пластинки 1")</f>
        <v>Фруктовые Пластинки 1</v>
      </c>
      <c r="W1929" s="18" t="str">
        <f>IFERROR(__xludf.DUMMYFUNCTION("""COMPUTED_VALUE"""),"Черника Ежевика 1")</f>
        <v>Черника Ежевика 1</v>
      </c>
      <c r="X1929" s="18" t="str">
        <f>IFERROR(__xludf.DUMMYFUNCTION("""COMPUTED_VALUE"""),"Черника Малина 1")</f>
        <v>Черника Малина 1</v>
      </c>
      <c r="Y1929" s="18" t="str">
        <f>IFERROR(__xludf.DUMMYFUNCTION("""COMPUTED_VALUE"""),"Черника Мята 2")</f>
        <v>Черника Мята 2</v>
      </c>
      <c r="Z1929" s="18" t="str">
        <f>IFERROR(__xludf.DUMMYFUNCTION("""COMPUTED_VALUE"""),"Яблоко Виноград 2")</f>
        <v>Яблоко Виноград 2</v>
      </c>
      <c r="AA1929" s="18" t="str">
        <f>IFERROR(__xludf.DUMMYFUNCTION("""COMPUTED_VALUE"""),"Яблоко Малина 4")</f>
        <v>Яблоко Малина 4</v>
      </c>
      <c r="AB1929" s="18"/>
      <c r="AC1929" s="18"/>
      <c r="AD1929" s="18"/>
      <c r="AE1929" s="18"/>
      <c r="AF1929" s="18"/>
      <c r="AG1929" s="18"/>
      <c r="AH1929" s="18"/>
      <c r="AI1929" s="18"/>
      <c r="AJ1929" s="18"/>
      <c r="AK1929" s="18"/>
      <c r="AL1929" s="18"/>
      <c r="AM1929" s="18"/>
      <c r="AN1929" s="18"/>
      <c r="AO1929" s="18"/>
      <c r="AP1929" s="18"/>
      <c r="AQ1929" s="18"/>
      <c r="AR1929" s="18"/>
      <c r="AS1929" s="18"/>
      <c r="AT1929" s="18"/>
      <c r="AU1929" s="18"/>
      <c r="AV1929" s="18"/>
      <c r="AW1929" s="18"/>
      <c r="AX1929" s="18"/>
    </row>
    <row r="1930">
      <c r="A1930" s="18" t="str">
        <f>IFERROR(__xludf.DUMMYFUNCTION("""COMPUTED_VALUE"""),"Арбуз Малина ")</f>
        <v>Арбуз Малина </v>
      </c>
      <c r="B1930" s="18" t="str">
        <f>IFERROR(__xludf.DUMMYFUNCTION("""COMPUTED_VALUE"""),"Банан Кокос ")</f>
        <v>Банан Кокос </v>
      </c>
      <c r="C1930" s="18" t="str">
        <f>IFERROR(__xludf.DUMMYFUNCTION("""COMPUTED_VALUE"""),"Барбарисовый Энергетик ")</f>
        <v>Барбарисовый Энергетик </v>
      </c>
      <c r="D1930" s="18" t="str">
        <f>IFERROR(__xludf.DUMMYFUNCTION("""COMPUTED_VALUE"""),"Виноградный Энергетик")</f>
        <v>Виноградный Энергетик</v>
      </c>
      <c r="E1930" s="18" t="str">
        <f>IFERROR(__xludf.DUMMYFUNCTION("""COMPUTED_VALUE"""),"Гранат Клубника ")</f>
        <v>Гранат Клубника </v>
      </c>
      <c r="F1930" s="18" t="str">
        <f>IFERROR(__xludf.DUMMYFUNCTION("""COMPUTED_VALUE"""),"Гранат Смородина ")</f>
        <v>Гранат Смородина </v>
      </c>
      <c r="G1930" s="18" t="str">
        <f>IFERROR(__xludf.DUMMYFUNCTION("""COMPUTED_VALUE"""),"Грейпфрутовый Швепс ")</f>
        <v>Грейпфрутовый Швепс </v>
      </c>
      <c r="H1930" s="18" t="str">
        <f>IFERROR(__xludf.DUMMYFUNCTION("""COMPUTED_VALUE"""),"Земляника Драгонфрут ")</f>
        <v>Земляника Драгонфрут </v>
      </c>
      <c r="I1930" s="18" t="str">
        <f>IFERROR(__xludf.DUMMYFUNCTION("""COMPUTED_VALUE"""),"Киви Личи ")</f>
        <v>Киви Личи </v>
      </c>
      <c r="J1930" s="18" t="str">
        <f>IFERROR(__xludf.DUMMYFUNCTION("""COMPUTED_VALUE"""),"Киви Маракуйя Гуава ")</f>
        <v>Киви Маракуйя Гуава </v>
      </c>
      <c r="K1930" s="18" t="str">
        <f>IFERROR(__xludf.DUMMYFUNCTION("""COMPUTED_VALUE"""),"Клубника Банан ")</f>
        <v>Клубника Банан </v>
      </c>
      <c r="L1930" s="18" t="str">
        <f>IFERROR(__xludf.DUMMYFUNCTION("""COMPUTED_VALUE"""),"Клубника Вишня ")</f>
        <v>Клубника Вишня </v>
      </c>
      <c r="M1930" s="18" t="str">
        <f>IFERROR(__xludf.DUMMYFUNCTION("""COMPUTED_VALUE"""),"Клубника Земляника ")</f>
        <v>Клубника Земляника </v>
      </c>
      <c r="N1930" s="18" t="str">
        <f>IFERROR(__xludf.DUMMYFUNCTION("""COMPUTED_VALUE"""),"Клубничный Мохито ")</f>
        <v>Клубничный Мохито </v>
      </c>
      <c r="O1930" s="18" t="str">
        <f>IFERROR(__xludf.DUMMYFUNCTION("""COMPUTED_VALUE"""),"Манго Грейпфрут ")</f>
        <v>Манго Грейпфрут </v>
      </c>
      <c r="P1930" s="18" t="str">
        <f>IFERROR(__xludf.DUMMYFUNCTION("""COMPUTED_VALUE"""),"Манго Персик Личи ")</f>
        <v>Манго Персик Личи </v>
      </c>
      <c r="Q1930" s="18" t="str">
        <f>IFERROR(__xludf.DUMMYFUNCTION("""COMPUTED_VALUE"""),"Персик Бабл Гам ")</f>
        <v>Персик Бабл Гам </v>
      </c>
      <c r="R1930" s="18" t="str">
        <f>IFERROR(__xludf.DUMMYFUNCTION("""COMPUTED_VALUE"""),"Садовые Ягоды ")</f>
        <v>Садовые Ягоды </v>
      </c>
      <c r="S1930" s="18" t="str">
        <f>IFERROR(__xludf.DUMMYFUNCTION("""COMPUTED_VALUE"""),"Скитлс Лимон Лайм 2")</f>
        <v>Скитлс Лимон Лайм 2</v>
      </c>
      <c r="T1930" s="18" t="str">
        <f>IFERROR(__xludf.DUMMYFUNCTION("""COMPUTED_VALUE"""),"Смородина Мармелад 1")</f>
        <v>Смородина Мармелад 1</v>
      </c>
      <c r="U1930" s="18" t="str">
        <f>IFERROR(__xludf.DUMMYFUNCTION("""COMPUTED_VALUE"""),"Темная Вишня 1")</f>
        <v>Темная Вишня 1</v>
      </c>
      <c r="V1930" s="18" t="str">
        <f>IFERROR(__xludf.DUMMYFUNCTION("""COMPUTED_VALUE"""),"Фруктовые Пластинки 1")</f>
        <v>Фруктовые Пластинки 1</v>
      </c>
      <c r="W1930" s="18" t="str">
        <f>IFERROR(__xludf.DUMMYFUNCTION("""COMPUTED_VALUE"""),"Черника Ежевика 1")</f>
        <v>Черника Ежевика 1</v>
      </c>
      <c r="X1930" s="18" t="str">
        <f>IFERROR(__xludf.DUMMYFUNCTION("""COMPUTED_VALUE"""),"Черника Малина 1")</f>
        <v>Черника Малина 1</v>
      </c>
      <c r="Y1930" s="18" t="str">
        <f>IFERROR(__xludf.DUMMYFUNCTION("""COMPUTED_VALUE"""),"Черника Мята 2")</f>
        <v>Черника Мята 2</v>
      </c>
      <c r="Z1930" s="18" t="str">
        <f>IFERROR(__xludf.DUMMYFUNCTION("""COMPUTED_VALUE"""),"Яблоко Виноград 2")</f>
        <v>Яблоко Виноград 2</v>
      </c>
      <c r="AA1930" s="18" t="str">
        <f>IFERROR(__xludf.DUMMYFUNCTION("""COMPUTED_VALUE"""),"Яблоко Малина 4")</f>
        <v>Яблоко Малина 4</v>
      </c>
      <c r="AB1930" s="18"/>
      <c r="AC1930" s="18"/>
      <c r="AD1930" s="18"/>
      <c r="AE1930" s="18"/>
      <c r="AF1930" s="18"/>
      <c r="AG1930" s="18"/>
      <c r="AH1930" s="18"/>
      <c r="AI1930" s="18"/>
      <c r="AJ1930" s="18"/>
      <c r="AK1930" s="18"/>
      <c r="AL1930" s="18"/>
      <c r="AM1930" s="18"/>
      <c r="AN1930" s="18"/>
      <c r="AO1930" s="18"/>
      <c r="AP1930" s="18"/>
      <c r="AQ1930" s="18"/>
      <c r="AR1930" s="18"/>
      <c r="AS1930" s="18"/>
      <c r="AT1930" s="18"/>
      <c r="AU1930" s="18"/>
      <c r="AV1930" s="18"/>
      <c r="AW1930" s="18"/>
      <c r="AX1930" s="18"/>
    </row>
    <row r="1931">
      <c r="A1931" s="18" t="str">
        <f>IFERROR(__xludf.DUMMYFUNCTION("""COMPUTED_VALUE"""),"0.4")</f>
        <v>0.4</v>
      </c>
      <c r="B1931" s="18" t="str">
        <f>IFERROR(__xludf.DUMMYFUNCTION("""COMPUTED_VALUE"""),"0.6")</f>
        <v>0.6</v>
      </c>
      <c r="C1931" s="18" t="str">
        <f>IFERROR(__xludf.DUMMYFUNCTION("""COMPUTED_VALUE"""),"0.7")</f>
        <v>0.7</v>
      </c>
      <c r="D1931" s="18" t="str">
        <f>IFERROR(__xludf.DUMMYFUNCTION("""COMPUTED_VALUE"""),"0.8")</f>
        <v>0.8</v>
      </c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8"/>
      <c r="AD1931" s="18"/>
      <c r="AE1931" s="18"/>
      <c r="AF1931" s="18"/>
      <c r="AG1931" s="18"/>
      <c r="AH1931" s="18"/>
      <c r="AI1931" s="18"/>
      <c r="AJ1931" s="18"/>
      <c r="AK1931" s="18"/>
      <c r="AL1931" s="18"/>
      <c r="AM1931" s="18"/>
      <c r="AN1931" s="18"/>
      <c r="AO1931" s="18"/>
      <c r="AP1931" s="18"/>
      <c r="AQ1931" s="18"/>
      <c r="AR1931" s="18"/>
      <c r="AS1931" s="18"/>
      <c r="AT1931" s="18"/>
      <c r="AU1931" s="18"/>
      <c r="AV1931" s="18"/>
      <c r="AW1931" s="18"/>
      <c r="AX1931" s="18"/>
    </row>
    <row r="1932">
      <c r="A1932" s="18" t="str">
        <f>IFERROR(__xludf.DUMMYFUNCTION("""COMPUTED_VALUE"""),"Арбуз Малина ")</f>
        <v>Арбуз Малина </v>
      </c>
      <c r="B1932" s="18" t="str">
        <f>IFERROR(__xludf.DUMMYFUNCTION("""COMPUTED_VALUE"""),"Банан Кокос ")</f>
        <v>Банан Кокос </v>
      </c>
      <c r="C1932" s="18" t="str">
        <f>IFERROR(__xludf.DUMMYFUNCTION("""COMPUTED_VALUE"""),"Барбарисовый Энергетик ")</f>
        <v>Барбарисовый Энергетик </v>
      </c>
      <c r="D1932" s="18" t="str">
        <f>IFERROR(__xludf.DUMMYFUNCTION("""COMPUTED_VALUE"""),"Виноградный Энергетик")</f>
        <v>Виноградный Энергетик</v>
      </c>
      <c r="E1932" s="18" t="str">
        <f>IFERROR(__xludf.DUMMYFUNCTION("""COMPUTED_VALUE"""),"Гранат Клубника ")</f>
        <v>Гранат Клубника </v>
      </c>
      <c r="F1932" s="18" t="str">
        <f>IFERROR(__xludf.DUMMYFUNCTION("""COMPUTED_VALUE"""),"Гранат Смородина ")</f>
        <v>Гранат Смородина </v>
      </c>
      <c r="G1932" s="18" t="str">
        <f>IFERROR(__xludf.DUMMYFUNCTION("""COMPUTED_VALUE"""),"Грейпфрутовый Швепс ")</f>
        <v>Грейпфрутовый Швепс </v>
      </c>
      <c r="H1932" s="18" t="str">
        <f>IFERROR(__xludf.DUMMYFUNCTION("""COMPUTED_VALUE"""),"Земляника Драгонфрут ")</f>
        <v>Земляника Драгонфрут </v>
      </c>
      <c r="I1932" s="18" t="str">
        <f>IFERROR(__xludf.DUMMYFUNCTION("""COMPUTED_VALUE"""),"Киви Личи ")</f>
        <v>Киви Личи </v>
      </c>
      <c r="J1932" s="18" t="str">
        <f>IFERROR(__xludf.DUMMYFUNCTION("""COMPUTED_VALUE"""),"Киви Маракуйя Гуава ")</f>
        <v>Киви Маракуйя Гуава </v>
      </c>
      <c r="K1932" s="18" t="str">
        <f>IFERROR(__xludf.DUMMYFUNCTION("""COMPUTED_VALUE"""),"Клубника Банан ")</f>
        <v>Клубника Банан </v>
      </c>
      <c r="L1932" s="18" t="str">
        <f>IFERROR(__xludf.DUMMYFUNCTION("""COMPUTED_VALUE"""),"Клубника Вишня ")</f>
        <v>Клубника Вишня </v>
      </c>
      <c r="M1932" s="18" t="str">
        <f>IFERROR(__xludf.DUMMYFUNCTION("""COMPUTED_VALUE"""),"Клубника Земляника ")</f>
        <v>Клубника Земляника </v>
      </c>
      <c r="N1932" s="18" t="str">
        <f>IFERROR(__xludf.DUMMYFUNCTION("""COMPUTED_VALUE"""),"Клубничный Мохито ")</f>
        <v>Клубничный Мохито </v>
      </c>
      <c r="O1932" s="18" t="str">
        <f>IFERROR(__xludf.DUMMYFUNCTION("""COMPUTED_VALUE"""),"Манго Грейпфрут ")</f>
        <v>Манго Грейпфрут </v>
      </c>
      <c r="P1932" s="18" t="str">
        <f>IFERROR(__xludf.DUMMYFUNCTION("""COMPUTED_VALUE"""),"Манго Персик Личи ")</f>
        <v>Манго Персик Личи </v>
      </c>
      <c r="Q1932" s="18" t="str">
        <f>IFERROR(__xludf.DUMMYFUNCTION("""COMPUTED_VALUE"""),"Персик Бабл Гам ")</f>
        <v>Персик Бабл Гам </v>
      </c>
      <c r="R1932" s="18" t="str">
        <f>IFERROR(__xludf.DUMMYFUNCTION("""COMPUTED_VALUE"""),"Садовые Ягоды ")</f>
        <v>Садовые Ягоды </v>
      </c>
      <c r="S1932" s="18" t="str">
        <f>IFERROR(__xludf.DUMMYFUNCTION("""COMPUTED_VALUE"""),"Скитлс Лимон Лайм 2")</f>
        <v>Скитлс Лимон Лайм 2</v>
      </c>
      <c r="T1932" s="18" t="str">
        <f>IFERROR(__xludf.DUMMYFUNCTION("""COMPUTED_VALUE"""),"Смородина Мармелад 1")</f>
        <v>Смородина Мармелад 1</v>
      </c>
      <c r="U1932" s="18" t="str">
        <f>IFERROR(__xludf.DUMMYFUNCTION("""COMPUTED_VALUE"""),"Темная Вишня 1")</f>
        <v>Темная Вишня 1</v>
      </c>
      <c r="V1932" s="18" t="str">
        <f>IFERROR(__xludf.DUMMYFUNCTION("""COMPUTED_VALUE"""),"Фруктовые Пластинки 1")</f>
        <v>Фруктовые Пластинки 1</v>
      </c>
      <c r="W1932" s="18" t="str">
        <f>IFERROR(__xludf.DUMMYFUNCTION("""COMPUTED_VALUE"""),"Черника Ежевика 1")</f>
        <v>Черника Ежевика 1</v>
      </c>
      <c r="X1932" s="18" t="str">
        <f>IFERROR(__xludf.DUMMYFUNCTION("""COMPUTED_VALUE"""),"Черника Малина 1")</f>
        <v>Черника Малина 1</v>
      </c>
      <c r="Y1932" s="18" t="str">
        <f>IFERROR(__xludf.DUMMYFUNCTION("""COMPUTED_VALUE"""),"Черника Мята 2")</f>
        <v>Черника Мята 2</v>
      </c>
      <c r="Z1932" s="18" t="str">
        <f>IFERROR(__xludf.DUMMYFUNCTION("""COMPUTED_VALUE"""),"Яблоко Виноград 2")</f>
        <v>Яблоко Виноград 2</v>
      </c>
      <c r="AA1932" s="18" t="str">
        <f>IFERROR(__xludf.DUMMYFUNCTION("""COMPUTED_VALUE"""),"Яблоко Малина 4")</f>
        <v>Яблоко Малина 4</v>
      </c>
      <c r="AB1932" s="18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/>
      <c r="AM1932" s="18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</row>
    <row r="1933">
      <c r="A1933" s="18" t="str">
        <f>IFERROR(__xludf.DUMMYFUNCTION("""COMPUTED_VALUE"""),"0.4")</f>
        <v>0.4</v>
      </c>
      <c r="B1933" s="18" t="str">
        <f>IFERROR(__xludf.DUMMYFUNCTION("""COMPUTED_VALUE"""),"0.6")</f>
        <v>0.6</v>
      </c>
      <c r="C1933" s="18" t="str">
        <f>IFERROR(__xludf.DUMMYFUNCTION("""COMPUTED_VALUE"""),"0.7")</f>
        <v>0.7</v>
      </c>
      <c r="D1933" s="18" t="str">
        <f>IFERROR(__xludf.DUMMYFUNCTION("""COMPUTED_VALUE"""),"0.8")</f>
        <v>0.8</v>
      </c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8"/>
      <c r="AD1933" s="18"/>
      <c r="AE1933" s="18"/>
      <c r="AF1933" s="18"/>
      <c r="AG1933" s="18"/>
      <c r="AH1933" s="18"/>
      <c r="AI1933" s="18"/>
      <c r="AJ1933" s="18"/>
      <c r="AK1933" s="18"/>
      <c r="AL1933" s="18"/>
      <c r="AM1933" s="18"/>
      <c r="AN1933" s="18"/>
      <c r="AO1933" s="18"/>
      <c r="AP1933" s="18"/>
      <c r="AQ1933" s="18"/>
      <c r="AR1933" s="18"/>
      <c r="AS1933" s="18"/>
      <c r="AT1933" s="18"/>
      <c r="AU1933" s="18"/>
      <c r="AV1933" s="18"/>
      <c r="AW1933" s="18"/>
      <c r="AX1933" s="18"/>
    </row>
    <row r="1934">
      <c r="A1934" s="18" t="str">
        <f>IFERROR(__xludf.DUMMYFUNCTION("""COMPUTED_VALUE"""),"Ягодный микс")</f>
        <v>Ягодный микс</v>
      </c>
      <c r="B1934" s="18" t="str">
        <f>IFERROR(__xludf.DUMMYFUNCTION("""COMPUTED_VALUE"""),"Энергетик малина")</f>
        <v>Энергетик малина</v>
      </c>
      <c r="C1934" s="18" t="str">
        <f>IFERROR(__xludf.DUMMYFUNCTION("""COMPUTED_VALUE"""),"Клубника арбуз")</f>
        <v>Клубника арбуз</v>
      </c>
      <c r="D1934" s="18" t="str">
        <f>IFERROR(__xludf.DUMMYFUNCTION("""COMPUTED_VALUE"""),"Ежевика малина")</f>
        <v>Ежевика малина</v>
      </c>
      <c r="E1934" s="18" t="str">
        <f>IFERROR(__xludf.DUMMYFUNCTION("""COMPUTED_VALUE"""),"Голубая малина виноград")</f>
        <v>Голубая малина виноград</v>
      </c>
      <c r="F1934" s="18" t="str">
        <f>IFERROR(__xludf.DUMMYFUNCTION("""COMPUTED_VALUE"""),"Вишня яблоко")</f>
        <v>Вишня яблоко</v>
      </c>
      <c r="G1934" s="18" t="str">
        <f>IFERROR(__xludf.DUMMYFUNCTION("""COMPUTED_VALUE"""),"Виноград лёд")</f>
        <v>Виноград лёд</v>
      </c>
      <c r="H1934" s="18" t="str">
        <f>IFERROR(__xludf.DUMMYFUNCTION("""COMPUTED_VALUE"""),"Бабл гам")</f>
        <v>Бабл гам</v>
      </c>
      <c r="I1934" s="18" t="str">
        <f>IFERROR(__xludf.DUMMYFUNCTION("""COMPUTED_VALUE"""),"Энергетик лайм")</f>
        <v>Энергетик лайм</v>
      </c>
      <c r="J1934" s="18" t="str">
        <f>IFERROR(__xludf.DUMMYFUNCTION("""COMPUTED_VALUE"""),"Черника смородина айс")</f>
        <v>Черника смородина айс</v>
      </c>
      <c r="K1934" s="18" t="str">
        <f>IFERROR(__xludf.DUMMYFUNCTION("""COMPUTED_VALUE"""),"Мохито клубничный лёд")</f>
        <v>Мохито клубничный лёд</v>
      </c>
      <c r="L1934" s="18" t="str">
        <f>IFERROR(__xludf.DUMMYFUNCTION("""COMPUTED_VALUE"""),"Черная вишня лёд")</f>
        <v>Черная вишня лёд</v>
      </c>
      <c r="M1934" s="18" t="str">
        <f>IFERROR(__xludf.DUMMYFUNCTION("""COMPUTED_VALUE"""),"Ананас кокос лёд")</f>
        <v>Ананас кокос лёд</v>
      </c>
      <c r="N1934" s="18" t="str">
        <f>IFERROR(__xludf.DUMMYFUNCTION("""COMPUTED_VALUE"""),"Киви лёд")</f>
        <v>Киви лёд</v>
      </c>
      <c r="O1934" s="18" t="str">
        <f>IFERROR(__xludf.DUMMYFUNCTION("""COMPUTED_VALUE"""),"Кислая клюква лёд")</f>
        <v>Кислая клюква лёд</v>
      </c>
      <c r="P1934" s="18" t="str">
        <f>IFERROR(__xludf.DUMMYFUNCTION("""COMPUTED_VALUE"""),"Кислый скитлс лёд")</f>
        <v>Кислый скитлс лёд</v>
      </c>
      <c r="Q1934" s="18" t="str">
        <f>IFERROR(__xludf.DUMMYFUNCTION("""COMPUTED_VALUE"""),"Клубника черника лёд")</f>
        <v>Клубника черника лёд</v>
      </c>
      <c r="R1934" s="18" t="str">
        <f>IFERROR(__xludf.DUMMYFUNCTION("""COMPUTED_VALUE"""),"Малина смородина лёд")</f>
        <v>Малина смородина лёд</v>
      </c>
      <c r="S1934" s="18" t="str">
        <f>IFERROR(__xludf.DUMMYFUNCTION("""COMPUTED_VALUE"""),"Манго лёд")</f>
        <v>Манго лёд</v>
      </c>
      <c r="T1934" s="18" t="str">
        <f>IFERROR(__xludf.DUMMYFUNCTION("""COMPUTED_VALUE"""),"Малина вишня лёд")</f>
        <v>Малина вишня лёд</v>
      </c>
      <c r="U1934" s="18"/>
      <c r="V1934" s="18"/>
      <c r="W1934" s="18"/>
      <c r="X1934" s="18"/>
      <c r="Y1934" s="18"/>
      <c r="Z1934" s="18"/>
      <c r="AA1934" s="18"/>
      <c r="AB1934" s="18"/>
      <c r="AC1934" s="18"/>
      <c r="AD1934" s="18"/>
      <c r="AE1934" s="18"/>
      <c r="AF1934" s="18"/>
      <c r="AG1934" s="18"/>
      <c r="AH1934" s="18"/>
      <c r="AI1934" s="18"/>
      <c r="AJ1934" s="18"/>
      <c r="AK1934" s="18"/>
      <c r="AL1934" s="18"/>
      <c r="AM1934" s="18"/>
      <c r="AN1934" s="18"/>
      <c r="AO1934" s="18"/>
      <c r="AP1934" s="18"/>
      <c r="AQ1934" s="18"/>
      <c r="AR1934" s="18"/>
      <c r="AS1934" s="18"/>
      <c r="AT1934" s="18"/>
      <c r="AU1934" s="18"/>
      <c r="AV1934" s="18"/>
      <c r="AW1934" s="18"/>
      <c r="AX1934" s="18"/>
    </row>
    <row r="1935">
      <c r="A1935" s="18" t="str">
        <f>IFERROR(__xludf.DUMMYFUNCTION("""COMPUTED_VALUE"""),"0.4")</f>
        <v>0.4</v>
      </c>
      <c r="B1935" s="18" t="str">
        <f>IFERROR(__xludf.DUMMYFUNCTION("""COMPUTED_VALUE"""),"0.6")</f>
        <v>0.6</v>
      </c>
      <c r="C1935" s="18" t="str">
        <f>IFERROR(__xludf.DUMMYFUNCTION("""COMPUTED_VALUE"""),"0.7")</f>
        <v>0.7</v>
      </c>
      <c r="D1935" s="18" t="str">
        <f>IFERROR(__xludf.DUMMYFUNCTION("""COMPUTED_VALUE"""),"0.8")</f>
        <v>0.8</v>
      </c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8"/>
      <c r="AD1935" s="18"/>
      <c r="AE1935" s="18"/>
      <c r="AF1935" s="18"/>
      <c r="AG1935" s="18"/>
      <c r="AH1935" s="18"/>
      <c r="AI1935" s="18"/>
      <c r="AJ1935" s="18"/>
      <c r="AK1935" s="18"/>
      <c r="AL1935" s="18"/>
      <c r="AM1935" s="18"/>
      <c r="AN1935" s="18"/>
      <c r="AO1935" s="18"/>
      <c r="AP1935" s="18"/>
      <c r="AQ1935" s="18"/>
      <c r="AR1935" s="18"/>
      <c r="AS1935" s="18"/>
      <c r="AT1935" s="18"/>
      <c r="AU1935" s="18"/>
      <c r="AV1935" s="18"/>
      <c r="AW1935" s="18"/>
      <c r="AX1935" s="18"/>
    </row>
    <row r="1936">
      <c r="A1936" s="18" t="str">
        <f>IFERROR(__xludf.DUMMYFUNCTION("""COMPUTED_VALUE"""),"Арбуз Малина ")</f>
        <v>Арбуз Малина </v>
      </c>
      <c r="B1936" s="18" t="str">
        <f>IFERROR(__xludf.DUMMYFUNCTION("""COMPUTED_VALUE"""),"Банан Кокос ")</f>
        <v>Банан Кокос </v>
      </c>
      <c r="C1936" s="18" t="str">
        <f>IFERROR(__xludf.DUMMYFUNCTION("""COMPUTED_VALUE"""),"Барбарисовый Энергетик ")</f>
        <v>Барбарисовый Энергетик </v>
      </c>
      <c r="D1936" s="18" t="str">
        <f>IFERROR(__xludf.DUMMYFUNCTION("""COMPUTED_VALUE"""),"Виноградный Энергетик")</f>
        <v>Виноградный Энергетик</v>
      </c>
      <c r="E1936" s="18" t="str">
        <f>IFERROR(__xludf.DUMMYFUNCTION("""COMPUTED_VALUE"""),"Гранат Клубника ")</f>
        <v>Гранат Клубника </v>
      </c>
      <c r="F1936" s="18" t="str">
        <f>IFERROR(__xludf.DUMMYFUNCTION("""COMPUTED_VALUE"""),"Гранат Смородина ")</f>
        <v>Гранат Смородина </v>
      </c>
      <c r="G1936" s="18" t="str">
        <f>IFERROR(__xludf.DUMMYFUNCTION("""COMPUTED_VALUE"""),"Грейпфрутовый Швепс ")</f>
        <v>Грейпфрутовый Швепс </v>
      </c>
      <c r="H1936" s="18" t="str">
        <f>IFERROR(__xludf.DUMMYFUNCTION("""COMPUTED_VALUE"""),"Земляника Драгонфрут ")</f>
        <v>Земляника Драгонфрут </v>
      </c>
      <c r="I1936" s="18" t="str">
        <f>IFERROR(__xludf.DUMMYFUNCTION("""COMPUTED_VALUE"""),"Киви Личи ")</f>
        <v>Киви Личи </v>
      </c>
      <c r="J1936" s="18" t="str">
        <f>IFERROR(__xludf.DUMMYFUNCTION("""COMPUTED_VALUE"""),"Киви Маракуйя Гуава ")</f>
        <v>Киви Маракуйя Гуава </v>
      </c>
      <c r="K1936" s="18" t="str">
        <f>IFERROR(__xludf.DUMMYFUNCTION("""COMPUTED_VALUE"""),"Клубника Банан ")</f>
        <v>Клубника Банан </v>
      </c>
      <c r="L1936" s="18" t="str">
        <f>IFERROR(__xludf.DUMMYFUNCTION("""COMPUTED_VALUE"""),"Клубника Вишня ")</f>
        <v>Клубника Вишня </v>
      </c>
      <c r="M1936" s="18" t="str">
        <f>IFERROR(__xludf.DUMMYFUNCTION("""COMPUTED_VALUE"""),"Клубника Земляника ")</f>
        <v>Клубника Земляника </v>
      </c>
      <c r="N1936" s="18" t="str">
        <f>IFERROR(__xludf.DUMMYFUNCTION("""COMPUTED_VALUE"""),"Клубничный Мохито ")</f>
        <v>Клубничный Мохито </v>
      </c>
      <c r="O1936" s="18" t="str">
        <f>IFERROR(__xludf.DUMMYFUNCTION("""COMPUTED_VALUE"""),"Манго Грейпфрут ")</f>
        <v>Манго Грейпфрут </v>
      </c>
      <c r="P1936" s="18" t="str">
        <f>IFERROR(__xludf.DUMMYFUNCTION("""COMPUTED_VALUE"""),"Манго Персик Личи ")</f>
        <v>Манго Персик Личи </v>
      </c>
      <c r="Q1936" s="18" t="str">
        <f>IFERROR(__xludf.DUMMYFUNCTION("""COMPUTED_VALUE"""),"Персик Бабл Гам ")</f>
        <v>Персик Бабл Гам </v>
      </c>
      <c r="R1936" s="18" t="str">
        <f>IFERROR(__xludf.DUMMYFUNCTION("""COMPUTED_VALUE"""),"Садовые Ягоды ")</f>
        <v>Садовые Ягоды </v>
      </c>
      <c r="S1936" s="18" t="str">
        <f>IFERROR(__xludf.DUMMYFUNCTION("""COMPUTED_VALUE"""),"Скитлс Лимон Лайм 2")</f>
        <v>Скитлс Лимон Лайм 2</v>
      </c>
      <c r="T1936" s="18" t="str">
        <f>IFERROR(__xludf.DUMMYFUNCTION("""COMPUTED_VALUE"""),"Смородина Мармелад 1")</f>
        <v>Смородина Мармелад 1</v>
      </c>
      <c r="U1936" s="18" t="str">
        <f>IFERROR(__xludf.DUMMYFUNCTION("""COMPUTED_VALUE"""),"Темная Вишня 1")</f>
        <v>Темная Вишня 1</v>
      </c>
      <c r="V1936" s="18" t="str">
        <f>IFERROR(__xludf.DUMMYFUNCTION("""COMPUTED_VALUE"""),"Фруктовые Пластинки 1")</f>
        <v>Фруктовые Пластинки 1</v>
      </c>
      <c r="W1936" s="18" t="str">
        <f>IFERROR(__xludf.DUMMYFUNCTION("""COMPUTED_VALUE"""),"Черника Ежевика 1")</f>
        <v>Черника Ежевика 1</v>
      </c>
      <c r="X1936" s="18" t="str">
        <f>IFERROR(__xludf.DUMMYFUNCTION("""COMPUTED_VALUE"""),"Черника Малина 1")</f>
        <v>Черника Малина 1</v>
      </c>
      <c r="Y1936" s="18" t="str">
        <f>IFERROR(__xludf.DUMMYFUNCTION("""COMPUTED_VALUE"""),"Черника Мята 2")</f>
        <v>Черника Мята 2</v>
      </c>
      <c r="Z1936" s="18" t="str">
        <f>IFERROR(__xludf.DUMMYFUNCTION("""COMPUTED_VALUE"""),"Яблоко Виноград 2")</f>
        <v>Яблоко Виноград 2</v>
      </c>
      <c r="AA1936" s="18" t="str">
        <f>IFERROR(__xludf.DUMMYFUNCTION("""COMPUTED_VALUE"""),"Яблоко Малина 4")</f>
        <v>Яблоко Малина 4</v>
      </c>
      <c r="AB1936" s="18"/>
      <c r="AC1936" s="18"/>
      <c r="AD1936" s="18"/>
      <c r="AE1936" s="18"/>
      <c r="AF1936" s="18"/>
      <c r="AG1936" s="18"/>
      <c r="AH1936" s="18"/>
      <c r="AI1936" s="18"/>
      <c r="AJ1936" s="18"/>
      <c r="AK1936" s="18"/>
      <c r="AL1936" s="18"/>
      <c r="AM1936" s="18"/>
      <c r="AN1936" s="18"/>
      <c r="AO1936" s="18"/>
      <c r="AP1936" s="18"/>
      <c r="AQ1936" s="18"/>
      <c r="AR1936" s="18"/>
      <c r="AS1936" s="18"/>
      <c r="AT1936" s="18"/>
      <c r="AU1936" s="18"/>
      <c r="AV1936" s="18"/>
      <c r="AW1936" s="18"/>
      <c r="AX1936" s="18"/>
    </row>
    <row r="1937">
      <c r="A1937" s="18" t="str">
        <f>IFERROR(__xludf.DUMMYFUNCTION("""COMPUTED_VALUE"""),"Арбуз Малина ")</f>
        <v>Арбуз Малина </v>
      </c>
      <c r="B1937" s="18" t="str">
        <f>IFERROR(__xludf.DUMMYFUNCTION("""COMPUTED_VALUE"""),"Банан Кокос ")</f>
        <v>Банан Кокос </v>
      </c>
      <c r="C1937" s="18" t="str">
        <f>IFERROR(__xludf.DUMMYFUNCTION("""COMPUTED_VALUE"""),"Барбарисовый Энергетик ")</f>
        <v>Барбарисовый Энергетик </v>
      </c>
      <c r="D1937" s="18" t="str">
        <f>IFERROR(__xludf.DUMMYFUNCTION("""COMPUTED_VALUE"""),"Виноградный Энергетик")</f>
        <v>Виноградный Энергетик</v>
      </c>
      <c r="E1937" s="18" t="str">
        <f>IFERROR(__xludf.DUMMYFUNCTION("""COMPUTED_VALUE"""),"Гранат Клубника ")</f>
        <v>Гранат Клубника </v>
      </c>
      <c r="F1937" s="18" t="str">
        <f>IFERROR(__xludf.DUMMYFUNCTION("""COMPUTED_VALUE"""),"Гранат Смородина ")</f>
        <v>Гранат Смородина </v>
      </c>
      <c r="G1937" s="18" t="str">
        <f>IFERROR(__xludf.DUMMYFUNCTION("""COMPUTED_VALUE"""),"Грейпфрутовый Швепс ")</f>
        <v>Грейпфрутовый Швепс </v>
      </c>
      <c r="H1937" s="18" t="str">
        <f>IFERROR(__xludf.DUMMYFUNCTION("""COMPUTED_VALUE"""),"Земляника Драгонфрут ")</f>
        <v>Земляника Драгонфрут </v>
      </c>
      <c r="I1937" s="18" t="str">
        <f>IFERROR(__xludf.DUMMYFUNCTION("""COMPUTED_VALUE"""),"Киви Личи ")</f>
        <v>Киви Личи </v>
      </c>
      <c r="J1937" s="18" t="str">
        <f>IFERROR(__xludf.DUMMYFUNCTION("""COMPUTED_VALUE"""),"Киви Маракуйя Гуава ")</f>
        <v>Киви Маракуйя Гуава </v>
      </c>
      <c r="K1937" s="18" t="str">
        <f>IFERROR(__xludf.DUMMYFUNCTION("""COMPUTED_VALUE"""),"Клубника Банан ")</f>
        <v>Клубника Банан </v>
      </c>
      <c r="L1937" s="18" t="str">
        <f>IFERROR(__xludf.DUMMYFUNCTION("""COMPUTED_VALUE"""),"Клубника Вишня ")</f>
        <v>Клубника Вишня </v>
      </c>
      <c r="M1937" s="18" t="str">
        <f>IFERROR(__xludf.DUMMYFUNCTION("""COMPUTED_VALUE"""),"Клубника Земляника ")</f>
        <v>Клубника Земляника </v>
      </c>
      <c r="N1937" s="18" t="str">
        <f>IFERROR(__xludf.DUMMYFUNCTION("""COMPUTED_VALUE"""),"Клубничный Мохито ")</f>
        <v>Клубничный Мохито </v>
      </c>
      <c r="O1937" s="18" t="str">
        <f>IFERROR(__xludf.DUMMYFUNCTION("""COMPUTED_VALUE"""),"Манго Грейпфрут ")</f>
        <v>Манго Грейпфрут </v>
      </c>
      <c r="P1937" s="18" t="str">
        <f>IFERROR(__xludf.DUMMYFUNCTION("""COMPUTED_VALUE"""),"Манго Персик Личи ")</f>
        <v>Манго Персик Личи </v>
      </c>
      <c r="Q1937" s="18" t="str">
        <f>IFERROR(__xludf.DUMMYFUNCTION("""COMPUTED_VALUE"""),"Персик Бабл Гам ")</f>
        <v>Персик Бабл Гам </v>
      </c>
      <c r="R1937" s="18" t="str">
        <f>IFERROR(__xludf.DUMMYFUNCTION("""COMPUTED_VALUE"""),"Садовые Ягоды ")</f>
        <v>Садовые Ягоды </v>
      </c>
      <c r="S1937" s="18" t="str">
        <f>IFERROR(__xludf.DUMMYFUNCTION("""COMPUTED_VALUE"""),"Скитлс Лимон Лайм 2")</f>
        <v>Скитлс Лимон Лайм 2</v>
      </c>
      <c r="T1937" s="18" t="str">
        <f>IFERROR(__xludf.DUMMYFUNCTION("""COMPUTED_VALUE"""),"Смородина Мармелад 1")</f>
        <v>Смородина Мармелад 1</v>
      </c>
      <c r="U1937" s="18" t="str">
        <f>IFERROR(__xludf.DUMMYFUNCTION("""COMPUTED_VALUE"""),"Темная Вишня 1")</f>
        <v>Темная Вишня 1</v>
      </c>
      <c r="V1937" s="18" t="str">
        <f>IFERROR(__xludf.DUMMYFUNCTION("""COMPUTED_VALUE"""),"Фруктовые Пластинки 1")</f>
        <v>Фруктовые Пластинки 1</v>
      </c>
      <c r="W1937" s="18" t="str">
        <f>IFERROR(__xludf.DUMMYFUNCTION("""COMPUTED_VALUE"""),"Черника Ежевика 1")</f>
        <v>Черника Ежевика 1</v>
      </c>
      <c r="X1937" s="18" t="str">
        <f>IFERROR(__xludf.DUMMYFUNCTION("""COMPUTED_VALUE"""),"Черника Малина 1")</f>
        <v>Черника Малина 1</v>
      </c>
      <c r="Y1937" s="18" t="str">
        <f>IFERROR(__xludf.DUMMYFUNCTION("""COMPUTED_VALUE"""),"Черника Мята 2")</f>
        <v>Черника Мята 2</v>
      </c>
      <c r="Z1937" s="18" t="str">
        <f>IFERROR(__xludf.DUMMYFUNCTION("""COMPUTED_VALUE"""),"Яблоко Виноград 2")</f>
        <v>Яблоко Виноград 2</v>
      </c>
      <c r="AA1937" s="18" t="str">
        <f>IFERROR(__xludf.DUMMYFUNCTION("""COMPUTED_VALUE"""),"Яблоко Малина 4")</f>
        <v>Яблоко Малина 4</v>
      </c>
      <c r="AB1937" s="18"/>
      <c r="AC1937" s="18"/>
      <c r="AD1937" s="18"/>
      <c r="AE1937" s="18"/>
      <c r="AF1937" s="18"/>
      <c r="AG1937" s="18"/>
      <c r="AH1937" s="18"/>
      <c r="AI1937" s="18"/>
      <c r="AJ1937" s="18"/>
      <c r="AK1937" s="18"/>
      <c r="AL1937" s="18"/>
      <c r="AM1937" s="18"/>
      <c r="AN1937" s="18"/>
      <c r="AO1937" s="18"/>
      <c r="AP1937" s="18"/>
      <c r="AQ1937" s="18"/>
      <c r="AR1937" s="18"/>
      <c r="AS1937" s="18"/>
      <c r="AT1937" s="18"/>
      <c r="AU1937" s="18"/>
      <c r="AV1937" s="18"/>
      <c r="AW1937" s="18"/>
      <c r="AX1937" s="18"/>
    </row>
    <row r="1938">
      <c r="A1938" s="18" t="str">
        <f>IFERROR(__xludf.DUMMYFUNCTION("""COMPUTED_VALUE"""),"0.4")</f>
        <v>0.4</v>
      </c>
      <c r="B1938" s="18" t="str">
        <f>IFERROR(__xludf.DUMMYFUNCTION("""COMPUTED_VALUE"""),"0.6")</f>
        <v>0.6</v>
      </c>
      <c r="C1938" s="18" t="str">
        <f>IFERROR(__xludf.DUMMYFUNCTION("""COMPUTED_VALUE"""),"0.7")</f>
        <v>0.7</v>
      </c>
      <c r="D1938" s="18" t="str">
        <f>IFERROR(__xludf.DUMMYFUNCTION("""COMPUTED_VALUE"""),"0.8")</f>
        <v>0.8</v>
      </c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</row>
    <row r="1939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  <c r="AC1939" s="18"/>
      <c r="AD1939" s="18"/>
      <c r="AE1939" s="18"/>
      <c r="AF1939" s="18"/>
      <c r="AG1939" s="18"/>
      <c r="AH1939" s="18"/>
      <c r="AI1939" s="18"/>
      <c r="AJ1939" s="18"/>
      <c r="AK1939" s="18"/>
      <c r="AL1939" s="18"/>
      <c r="AM1939" s="18"/>
      <c r="AN1939" s="18"/>
      <c r="AO1939" s="18"/>
      <c r="AP1939" s="18"/>
      <c r="AQ1939" s="18"/>
      <c r="AR1939" s="18"/>
      <c r="AS1939" s="18"/>
      <c r="AT1939" s="18"/>
      <c r="AU1939" s="18"/>
      <c r="AV1939" s="18"/>
      <c r="AW1939" s="18"/>
      <c r="AX1939" s="18"/>
    </row>
    <row r="1940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  <c r="AC1940" s="18"/>
      <c r="AD1940" s="18"/>
      <c r="AE1940" s="18"/>
      <c r="AF1940" s="18"/>
      <c r="AG1940" s="18"/>
      <c r="AH1940" s="18"/>
      <c r="AI1940" s="18"/>
      <c r="AJ1940" s="18"/>
      <c r="AK1940" s="18"/>
      <c r="AL1940" s="18"/>
      <c r="AM1940" s="18"/>
      <c r="AN1940" s="18"/>
      <c r="AO1940" s="18"/>
      <c r="AP1940" s="18"/>
      <c r="AQ1940" s="18"/>
      <c r="AR1940" s="18"/>
      <c r="AS1940" s="18"/>
      <c r="AT1940" s="18"/>
      <c r="AU1940" s="18"/>
      <c r="AV1940" s="18"/>
      <c r="AW1940" s="18"/>
      <c r="AX1940" s="18"/>
    </row>
    <row r="1941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8"/>
      <c r="AD1941" s="18"/>
      <c r="AE1941" s="18"/>
      <c r="AF1941" s="18"/>
      <c r="AG1941" s="18"/>
      <c r="AH1941" s="18"/>
      <c r="AI1941" s="18"/>
      <c r="AJ1941" s="18"/>
      <c r="AK1941" s="18"/>
      <c r="AL1941" s="18"/>
      <c r="AM1941" s="18"/>
      <c r="AN1941" s="18"/>
      <c r="AO1941" s="18"/>
      <c r="AP1941" s="18"/>
      <c r="AQ1941" s="18"/>
      <c r="AR1941" s="18"/>
      <c r="AS1941" s="18"/>
      <c r="AT1941" s="18"/>
      <c r="AU1941" s="18"/>
      <c r="AV1941" s="18"/>
      <c r="AW1941" s="18"/>
      <c r="AX1941" s="18"/>
    </row>
    <row r="1942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  <c r="AC1942" s="18"/>
      <c r="AD1942" s="18"/>
      <c r="AE1942" s="18"/>
      <c r="AF1942" s="18"/>
      <c r="AG1942" s="18"/>
      <c r="AH1942" s="18"/>
      <c r="AI1942" s="18"/>
      <c r="AJ1942" s="18"/>
      <c r="AK1942" s="18"/>
      <c r="AL1942" s="18"/>
      <c r="AM1942" s="18"/>
      <c r="AN1942" s="18"/>
      <c r="AO1942" s="18"/>
      <c r="AP1942" s="18"/>
      <c r="AQ1942" s="18"/>
      <c r="AR1942" s="18"/>
      <c r="AS1942" s="18"/>
      <c r="AT1942" s="18"/>
      <c r="AU1942" s="18"/>
      <c r="AV1942" s="18"/>
      <c r="AW1942" s="18"/>
      <c r="AX1942" s="18"/>
    </row>
    <row r="1943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  <c r="AC1943" s="18"/>
      <c r="AD1943" s="18"/>
      <c r="AE1943" s="18"/>
      <c r="AF1943" s="18"/>
      <c r="AG1943" s="18"/>
      <c r="AH1943" s="18"/>
      <c r="AI1943" s="18"/>
      <c r="AJ1943" s="18"/>
      <c r="AK1943" s="18"/>
      <c r="AL1943" s="18"/>
      <c r="AM1943" s="18"/>
      <c r="AN1943" s="18"/>
      <c r="AO1943" s="18"/>
      <c r="AP1943" s="18"/>
      <c r="AQ1943" s="18"/>
      <c r="AR1943" s="18"/>
      <c r="AS1943" s="18"/>
      <c r="AT1943" s="18"/>
      <c r="AU1943" s="18"/>
      <c r="AV1943" s="18"/>
      <c r="AW1943" s="18"/>
      <c r="AX1943" s="18"/>
    </row>
    <row r="1944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  <c r="AC1944" s="18"/>
      <c r="AD1944" s="18"/>
      <c r="AE1944" s="18"/>
      <c r="AF1944" s="18"/>
      <c r="AG1944" s="18"/>
      <c r="AH1944" s="18"/>
      <c r="AI1944" s="18"/>
      <c r="AJ1944" s="18"/>
      <c r="AK1944" s="18"/>
      <c r="AL1944" s="18"/>
      <c r="AM1944" s="18"/>
      <c r="AN1944" s="18"/>
      <c r="AO1944" s="18"/>
      <c r="AP1944" s="18"/>
      <c r="AQ1944" s="18"/>
      <c r="AR1944" s="18"/>
      <c r="AS1944" s="18"/>
      <c r="AT1944" s="18"/>
      <c r="AU1944" s="18"/>
      <c r="AV1944" s="18"/>
      <c r="AW1944" s="18"/>
      <c r="AX1944" s="18"/>
    </row>
    <row r="194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  <c r="AC1945" s="18"/>
      <c r="AD1945" s="18"/>
      <c r="AE1945" s="18"/>
      <c r="AF1945" s="18"/>
      <c r="AG1945" s="18"/>
      <c r="AH1945" s="18"/>
      <c r="AI1945" s="18"/>
      <c r="AJ1945" s="18"/>
      <c r="AK1945" s="18"/>
      <c r="AL1945" s="18"/>
      <c r="AM1945" s="18"/>
      <c r="AN1945" s="18"/>
      <c r="AO1945" s="18"/>
      <c r="AP1945" s="18"/>
      <c r="AQ1945" s="18"/>
      <c r="AR1945" s="18"/>
      <c r="AS1945" s="18"/>
      <c r="AT1945" s="18"/>
      <c r="AU1945" s="18"/>
      <c r="AV1945" s="18"/>
      <c r="AW1945" s="18"/>
      <c r="AX1945" s="18"/>
    </row>
    <row r="1946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8"/>
      <c r="AD1946" s="18"/>
      <c r="AE1946" s="18"/>
      <c r="AF1946" s="18"/>
      <c r="AG1946" s="18"/>
      <c r="AH1946" s="18"/>
      <c r="AI1946" s="18"/>
      <c r="AJ1946" s="18"/>
      <c r="AK1946" s="18"/>
      <c r="AL1946" s="18"/>
      <c r="AM1946" s="18"/>
      <c r="AN1946" s="18"/>
      <c r="AO1946" s="18"/>
      <c r="AP1946" s="18"/>
      <c r="AQ1946" s="18"/>
      <c r="AR1946" s="18"/>
      <c r="AS1946" s="18"/>
      <c r="AT1946" s="18"/>
      <c r="AU1946" s="18"/>
      <c r="AV1946" s="18"/>
      <c r="AW1946" s="18"/>
      <c r="AX1946" s="18"/>
    </row>
    <row r="1947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  <c r="AC1947" s="18"/>
      <c r="AD1947" s="18"/>
      <c r="AE1947" s="18"/>
      <c r="AF1947" s="18"/>
      <c r="AG1947" s="18"/>
      <c r="AH1947" s="18"/>
      <c r="AI1947" s="18"/>
      <c r="AJ1947" s="18"/>
      <c r="AK1947" s="18"/>
      <c r="AL1947" s="18"/>
      <c r="AM1947" s="18"/>
      <c r="AN1947" s="18"/>
      <c r="AO1947" s="18"/>
      <c r="AP1947" s="18"/>
      <c r="AQ1947" s="18"/>
      <c r="AR1947" s="18"/>
      <c r="AS1947" s="18"/>
      <c r="AT1947" s="18"/>
      <c r="AU1947" s="18"/>
      <c r="AV1947" s="18"/>
      <c r="AW1947" s="18"/>
      <c r="AX1947" s="18"/>
    </row>
    <row r="1948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8"/>
      <c r="AD1948" s="18"/>
      <c r="AE1948" s="18"/>
      <c r="AF1948" s="18"/>
      <c r="AG1948" s="18"/>
      <c r="AH1948" s="18"/>
      <c r="AI1948" s="18"/>
      <c r="AJ1948" s="18"/>
      <c r="AK1948" s="18"/>
      <c r="AL1948" s="18"/>
      <c r="AM1948" s="18"/>
      <c r="AN1948" s="18"/>
      <c r="AO1948" s="18"/>
      <c r="AP1948" s="18"/>
      <c r="AQ1948" s="18"/>
      <c r="AR1948" s="18"/>
      <c r="AS1948" s="18"/>
      <c r="AT1948" s="18"/>
      <c r="AU1948" s="18"/>
      <c r="AV1948" s="18"/>
      <c r="AW1948" s="18"/>
      <c r="AX1948" s="18"/>
    </row>
    <row r="1949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  <c r="AC1949" s="18"/>
      <c r="AD1949" s="18"/>
      <c r="AE1949" s="18"/>
      <c r="AF1949" s="18"/>
      <c r="AG1949" s="18"/>
      <c r="AH1949" s="18"/>
      <c r="AI1949" s="18"/>
      <c r="AJ1949" s="18"/>
      <c r="AK1949" s="18"/>
      <c r="AL1949" s="18"/>
      <c r="AM1949" s="18"/>
      <c r="AN1949" s="18"/>
      <c r="AO1949" s="18"/>
      <c r="AP1949" s="18"/>
      <c r="AQ1949" s="18"/>
      <c r="AR1949" s="18"/>
      <c r="AS1949" s="18"/>
      <c r="AT1949" s="18"/>
      <c r="AU1949" s="18"/>
      <c r="AV1949" s="18"/>
      <c r="AW1949" s="18"/>
      <c r="AX1949" s="18"/>
    </row>
    <row r="1950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/>
      <c r="AM1950" s="18"/>
      <c r="AN1950" s="18"/>
      <c r="AO1950" s="18"/>
      <c r="AP1950" s="18"/>
      <c r="AQ1950" s="18"/>
      <c r="AR1950" s="18"/>
      <c r="AS1950" s="18"/>
      <c r="AT1950" s="18"/>
      <c r="AU1950" s="18"/>
      <c r="AV1950" s="18"/>
      <c r="AW1950" s="18"/>
      <c r="AX1950" s="18"/>
    </row>
    <row r="1951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8"/>
      <c r="AD1951" s="18"/>
      <c r="AE1951" s="18"/>
      <c r="AF1951" s="18"/>
      <c r="AG1951" s="18"/>
      <c r="AH1951" s="18"/>
      <c r="AI1951" s="18"/>
      <c r="AJ1951" s="18"/>
      <c r="AK1951" s="18"/>
      <c r="AL1951" s="18"/>
      <c r="AM1951" s="18"/>
      <c r="AN1951" s="18"/>
      <c r="AO1951" s="18"/>
      <c r="AP1951" s="18"/>
      <c r="AQ1951" s="18"/>
      <c r="AR1951" s="18"/>
      <c r="AS1951" s="18"/>
      <c r="AT1951" s="18"/>
      <c r="AU1951" s="18"/>
      <c r="AV1951" s="18"/>
      <c r="AW1951" s="18"/>
      <c r="AX1951" s="18"/>
    </row>
    <row r="1952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8"/>
      <c r="AE1952" s="18"/>
      <c r="AF1952" s="18"/>
      <c r="AG1952" s="18"/>
      <c r="AH1952" s="18"/>
      <c r="AI1952" s="18"/>
      <c r="AJ1952" s="18"/>
      <c r="AK1952" s="18"/>
      <c r="AL1952" s="18"/>
      <c r="AM1952" s="18"/>
      <c r="AN1952" s="18"/>
      <c r="AO1952" s="18"/>
      <c r="AP1952" s="18"/>
      <c r="AQ1952" s="18"/>
      <c r="AR1952" s="18"/>
      <c r="AS1952" s="18"/>
      <c r="AT1952" s="18"/>
      <c r="AU1952" s="18"/>
      <c r="AV1952" s="18"/>
      <c r="AW1952" s="18"/>
      <c r="AX1952" s="18"/>
    </row>
    <row r="1953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  <c r="AC1953" s="18"/>
      <c r="AD1953" s="18"/>
      <c r="AE1953" s="18"/>
      <c r="AF1953" s="18"/>
      <c r="AG1953" s="18"/>
      <c r="AH1953" s="18"/>
      <c r="AI1953" s="18"/>
      <c r="AJ1953" s="18"/>
      <c r="AK1953" s="18"/>
      <c r="AL1953" s="18"/>
      <c r="AM1953" s="18"/>
      <c r="AN1953" s="18"/>
      <c r="AO1953" s="18"/>
      <c r="AP1953" s="18"/>
      <c r="AQ1953" s="18"/>
      <c r="AR1953" s="18"/>
      <c r="AS1953" s="18"/>
      <c r="AT1953" s="18"/>
      <c r="AU1953" s="18"/>
      <c r="AV1953" s="18"/>
      <c r="AW1953" s="18"/>
      <c r="AX1953" s="18"/>
    </row>
    <row r="1954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18"/>
      <c r="AF1954" s="18"/>
      <c r="AG1954" s="18"/>
      <c r="AH1954" s="18"/>
      <c r="AI1954" s="18"/>
      <c r="AJ1954" s="18"/>
      <c r="AK1954" s="18"/>
      <c r="AL1954" s="18"/>
      <c r="AM1954" s="18"/>
      <c r="AN1954" s="18"/>
      <c r="AO1954" s="18"/>
      <c r="AP1954" s="18"/>
      <c r="AQ1954" s="18"/>
      <c r="AR1954" s="18"/>
      <c r="AS1954" s="18"/>
      <c r="AT1954" s="18"/>
      <c r="AU1954" s="18"/>
      <c r="AV1954" s="18"/>
      <c r="AW1954" s="18"/>
      <c r="AX1954" s="18"/>
    </row>
    <row r="195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F1955" s="18"/>
      <c r="AG1955" s="18"/>
      <c r="AH1955" s="18"/>
      <c r="AI1955" s="18"/>
      <c r="AJ1955" s="18"/>
      <c r="AK1955" s="18"/>
      <c r="AL1955" s="18"/>
      <c r="AM1955" s="18"/>
      <c r="AN1955" s="18"/>
      <c r="AO1955" s="18"/>
      <c r="AP1955" s="18"/>
      <c r="AQ1955" s="18"/>
      <c r="AR1955" s="18"/>
      <c r="AS1955" s="18"/>
      <c r="AT1955" s="18"/>
      <c r="AU1955" s="18"/>
      <c r="AV1955" s="18"/>
      <c r="AW1955" s="18"/>
      <c r="AX1955" s="18"/>
    </row>
    <row r="1956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/>
      <c r="AM1956" s="18"/>
      <c r="AN1956" s="18"/>
      <c r="AO1956" s="18"/>
      <c r="AP1956" s="18"/>
      <c r="AQ1956" s="18"/>
      <c r="AR1956" s="18"/>
      <c r="AS1956" s="18"/>
      <c r="AT1956" s="18"/>
      <c r="AU1956" s="18"/>
      <c r="AV1956" s="18"/>
      <c r="AW1956" s="18"/>
      <c r="AX1956" s="18"/>
    </row>
    <row r="1957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  <c r="AB1957" s="18"/>
      <c r="AC1957" s="18"/>
      <c r="AD1957" s="18"/>
      <c r="AE1957" s="18"/>
      <c r="AF1957" s="18"/>
      <c r="AG1957" s="18"/>
      <c r="AH1957" s="18"/>
      <c r="AI1957" s="18"/>
      <c r="AJ1957" s="18"/>
      <c r="AK1957" s="18"/>
      <c r="AL1957" s="18"/>
      <c r="AM1957" s="18"/>
      <c r="AN1957" s="18"/>
      <c r="AO1957" s="18"/>
      <c r="AP1957" s="18"/>
      <c r="AQ1957" s="18"/>
      <c r="AR1957" s="18"/>
      <c r="AS1957" s="18"/>
      <c r="AT1957" s="18"/>
      <c r="AU1957" s="18"/>
      <c r="AV1957" s="18"/>
      <c r="AW1957" s="18"/>
      <c r="AX1957" s="18"/>
    </row>
    <row r="1958">
      <c r="A1958" s="18" t="str">
        <f>IFERROR(__xludf.DUMMYFUNCTION("""COMPUTED_VALUE"""),"Арбуз Малина ")</f>
        <v>Арбуз Малина </v>
      </c>
      <c r="B1958" s="18" t="str">
        <f>IFERROR(__xludf.DUMMYFUNCTION("""COMPUTED_VALUE"""),"Банан Кокос ")</f>
        <v>Банан Кокос </v>
      </c>
      <c r="C1958" s="18" t="str">
        <f>IFERROR(__xludf.DUMMYFUNCTION("""COMPUTED_VALUE"""),"Барбарисовый Энергетик ")</f>
        <v>Барбарисовый Энергетик </v>
      </c>
      <c r="D1958" s="18" t="str">
        <f>IFERROR(__xludf.DUMMYFUNCTION("""COMPUTED_VALUE"""),"Виноградный Энергетик")</f>
        <v>Виноградный Энергетик</v>
      </c>
      <c r="E1958" s="18" t="str">
        <f>IFERROR(__xludf.DUMMYFUNCTION("""COMPUTED_VALUE"""),"Гранат Клубника ")</f>
        <v>Гранат Клубника </v>
      </c>
      <c r="F1958" s="18" t="str">
        <f>IFERROR(__xludf.DUMMYFUNCTION("""COMPUTED_VALUE"""),"Гранат Смородина ")</f>
        <v>Гранат Смородина </v>
      </c>
      <c r="G1958" s="18" t="str">
        <f>IFERROR(__xludf.DUMMYFUNCTION("""COMPUTED_VALUE"""),"Грейпфрутовый Швепс ")</f>
        <v>Грейпфрутовый Швепс </v>
      </c>
      <c r="H1958" s="18" t="str">
        <f>IFERROR(__xludf.DUMMYFUNCTION("""COMPUTED_VALUE"""),"Земляника Драгонфрут ")</f>
        <v>Земляника Драгонфрут </v>
      </c>
      <c r="I1958" s="18" t="str">
        <f>IFERROR(__xludf.DUMMYFUNCTION("""COMPUTED_VALUE"""),"Киви Личи ")</f>
        <v>Киви Личи </v>
      </c>
      <c r="J1958" s="18" t="str">
        <f>IFERROR(__xludf.DUMMYFUNCTION("""COMPUTED_VALUE"""),"Киви Маракуйя Гуава ")</f>
        <v>Киви Маракуйя Гуава </v>
      </c>
      <c r="K1958" s="18" t="str">
        <f>IFERROR(__xludf.DUMMYFUNCTION("""COMPUTED_VALUE"""),"Клубника Банан ")</f>
        <v>Клубника Банан </v>
      </c>
      <c r="L1958" s="18" t="str">
        <f>IFERROR(__xludf.DUMMYFUNCTION("""COMPUTED_VALUE"""),"Клубника Вишня ")</f>
        <v>Клубника Вишня </v>
      </c>
      <c r="M1958" s="18" t="str">
        <f>IFERROR(__xludf.DUMMYFUNCTION("""COMPUTED_VALUE"""),"Клубника Земляника ")</f>
        <v>Клубника Земляника </v>
      </c>
      <c r="N1958" s="18" t="str">
        <f>IFERROR(__xludf.DUMMYFUNCTION("""COMPUTED_VALUE"""),"Клубничный Мохито ")</f>
        <v>Клубничный Мохито </v>
      </c>
      <c r="O1958" s="18" t="str">
        <f>IFERROR(__xludf.DUMMYFUNCTION("""COMPUTED_VALUE"""),"Манго Грейпфрут ")</f>
        <v>Манго Грейпфрут </v>
      </c>
      <c r="P1958" s="18" t="str">
        <f>IFERROR(__xludf.DUMMYFUNCTION("""COMPUTED_VALUE"""),"Манго Персик Личи ")</f>
        <v>Манго Персик Личи </v>
      </c>
      <c r="Q1958" s="18" t="str">
        <f>IFERROR(__xludf.DUMMYFUNCTION("""COMPUTED_VALUE"""),"Персик Бабл Гам ")</f>
        <v>Персик Бабл Гам </v>
      </c>
      <c r="R1958" s="18" t="str">
        <f>IFERROR(__xludf.DUMMYFUNCTION("""COMPUTED_VALUE"""),"Садовые Ягоды ")</f>
        <v>Садовые Ягоды </v>
      </c>
      <c r="S1958" s="18" t="str">
        <f>IFERROR(__xludf.DUMMYFUNCTION("""COMPUTED_VALUE"""),"Скитлс Лимон Лайм 2")</f>
        <v>Скитлс Лимон Лайм 2</v>
      </c>
      <c r="T1958" s="18" t="str">
        <f>IFERROR(__xludf.DUMMYFUNCTION("""COMPUTED_VALUE"""),"Смородина Мармелад 1")</f>
        <v>Смородина Мармелад 1</v>
      </c>
      <c r="U1958" s="18" t="str">
        <f>IFERROR(__xludf.DUMMYFUNCTION("""COMPUTED_VALUE"""),"Темная Вишня 1")</f>
        <v>Темная Вишня 1</v>
      </c>
      <c r="V1958" s="18" t="str">
        <f>IFERROR(__xludf.DUMMYFUNCTION("""COMPUTED_VALUE"""),"Фруктовые Пластинки 1")</f>
        <v>Фруктовые Пластинки 1</v>
      </c>
      <c r="W1958" s="18" t="str">
        <f>IFERROR(__xludf.DUMMYFUNCTION("""COMPUTED_VALUE"""),"Черника Ежевика 1")</f>
        <v>Черника Ежевика 1</v>
      </c>
      <c r="X1958" s="18" t="str">
        <f>IFERROR(__xludf.DUMMYFUNCTION("""COMPUTED_VALUE"""),"Черника Малина 1")</f>
        <v>Черника Малина 1</v>
      </c>
      <c r="Y1958" s="18" t="str">
        <f>IFERROR(__xludf.DUMMYFUNCTION("""COMPUTED_VALUE"""),"Черника Мята 2")</f>
        <v>Черника Мята 2</v>
      </c>
      <c r="Z1958" s="18" t="str">
        <f>IFERROR(__xludf.DUMMYFUNCTION("""COMPUTED_VALUE"""),"Яблоко Виноград 2")</f>
        <v>Яблоко Виноград 2</v>
      </c>
      <c r="AA1958" s="18" t="str">
        <f>IFERROR(__xludf.DUMMYFUNCTION("""COMPUTED_VALUE"""),"Яблоко Малина 4")</f>
        <v>Яблоко Малина 4</v>
      </c>
      <c r="AB1958" s="18"/>
      <c r="AC1958" s="18"/>
      <c r="AD1958" s="18"/>
      <c r="AE1958" s="18"/>
      <c r="AF1958" s="18"/>
      <c r="AG1958" s="18"/>
      <c r="AH1958" s="18"/>
      <c r="AI1958" s="18"/>
      <c r="AJ1958" s="18"/>
      <c r="AK1958" s="18"/>
      <c r="AL1958" s="18"/>
      <c r="AM1958" s="18"/>
      <c r="AN1958" s="18"/>
      <c r="AO1958" s="18"/>
      <c r="AP1958" s="18"/>
      <c r="AQ1958" s="18"/>
      <c r="AR1958" s="18"/>
      <c r="AS1958" s="18"/>
      <c r="AT1958" s="18"/>
      <c r="AU1958" s="18"/>
      <c r="AV1958" s="18"/>
      <c r="AW1958" s="18"/>
      <c r="AX1958" s="18"/>
    </row>
    <row r="1959">
      <c r="A1959" s="18" t="str">
        <f>IFERROR(__xludf.DUMMYFUNCTION("""COMPUTED_VALUE"""),"кислая земляника")</f>
        <v>кислая земляника</v>
      </c>
      <c r="B1959" s="18" t="str">
        <f>IFERROR(__xludf.DUMMYFUNCTION("""COMPUTED_VALUE"""),"кислая фанта с черникой")</f>
        <v>кислая фанта с черникой</v>
      </c>
      <c r="C1959" s="18" t="str">
        <f>IFERROR(__xludf.DUMMYFUNCTION("""COMPUTED_VALUE"""),"кислое харибо с колой и черешней")</f>
        <v>кислое харибо с колой и черешней</v>
      </c>
      <c r="D1959" s="18" t="str">
        <f>IFERROR(__xludf.DUMMYFUNCTION("""COMPUTED_VALUE"""),"кислое яблочно клубничная шипучка")</f>
        <v>кислое яблочно клубничная шипучка</v>
      </c>
      <c r="E1959" s="18" t="str">
        <f>IFERROR(__xludf.DUMMYFUNCTION("""COMPUTED_VALUE"""),"кислые желатинки маракуйя ананас")</f>
        <v>кислые желатинки маракуйя ананас</v>
      </c>
      <c r="F1959" s="18" t="str">
        <f>IFERROR(__xludf.DUMMYFUNCTION("""COMPUTED_VALUE"""),"кислые ленточки маракуя манго")</f>
        <v>кислые ленточки маракуя манго</v>
      </c>
      <c r="G1959" s="18" t="str">
        <f>IFERROR(__xludf.DUMMYFUNCTION("""COMPUTED_VALUE"""),"кислые мармеладные ягоды")</f>
        <v>кислые мармеладные ягоды</v>
      </c>
      <c r="H1959" s="18" t="str">
        <f>IFERROR(__xludf.DUMMYFUNCTION("""COMPUTED_VALUE"""),"кислый виноград лайм")</f>
        <v>кислый виноград лайм</v>
      </c>
      <c r="I1959" s="18" t="str">
        <f>IFERROR(__xludf.DUMMYFUNCTION("""COMPUTED_VALUE"""),"кислый грейпфрут с вишней")</f>
        <v>кислый грейпфрут с вишней</v>
      </c>
      <c r="J1959" s="18" t="str">
        <f>IFERROR(__xludf.DUMMYFUNCTION("""COMPUTED_VALUE"""),"кислый леденец виноград киви яблоко")</f>
        <v>кислый леденец виноград киви яблоко</v>
      </c>
      <c r="K1959" s="18" t="str">
        <f>IFERROR(__xludf.DUMMYFUNCTION("""COMPUTED_VALUE"""),"кислый лимонад арбуз лайм малина")</f>
        <v>кислый лимонад арбуз лайм малина</v>
      </c>
      <c r="L1959" s="18" t="str">
        <f>IFERROR(__xludf.DUMMYFUNCTION("""COMPUTED_VALUE"""),"кислый персик клубника")</f>
        <v>кислый персик клубника</v>
      </c>
      <c r="M1959" s="18" t="str">
        <f>IFERROR(__xludf.DUMMYFUNCTION("""COMPUTED_VALUE"""),"кислый яблочно лимонные колечки")</f>
        <v>кислый яблочно лимонные колечки</v>
      </c>
      <c r="N1959" s="18" t="str">
        <f>IFERROR(__xludf.DUMMYFUNCTION("""COMPUTED_VALUE"""),"фанта апельсин с кислой малиной")</f>
        <v>фанта апельсин с кислой малиной</v>
      </c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18"/>
      <c r="AC1959" s="18"/>
      <c r="AD1959" s="18"/>
      <c r="AE1959" s="18"/>
      <c r="AF1959" s="18"/>
      <c r="AG1959" s="18"/>
      <c r="AH1959" s="18"/>
      <c r="AI1959" s="18"/>
      <c r="AJ1959" s="18"/>
      <c r="AK1959" s="18"/>
      <c r="AL1959" s="18"/>
      <c r="AM1959" s="18"/>
      <c r="AN1959" s="18"/>
      <c r="AO1959" s="18"/>
      <c r="AP1959" s="18"/>
      <c r="AQ1959" s="18"/>
      <c r="AR1959" s="18"/>
      <c r="AS1959" s="18"/>
      <c r="AT1959" s="18"/>
      <c r="AU1959" s="18"/>
      <c r="AV1959" s="18"/>
      <c r="AW1959" s="18"/>
      <c r="AX1959" s="18"/>
    </row>
    <row r="1960">
      <c r="A1960" s="18" t="str">
        <f>IFERROR(__xludf.DUMMYFUNCTION("""COMPUTED_VALUE"""),"Смородина холс")</f>
        <v>Смородина холс</v>
      </c>
      <c r="B1960" s="18" t="str">
        <f>IFERROR(__xludf.DUMMYFUNCTION("""COMPUTED_VALUE"""),"Тропические фрукты")</f>
        <v>Тропические фрукты</v>
      </c>
      <c r="C1960" s="18" t="str">
        <f>IFERROR(__xludf.DUMMYFUNCTION("""COMPUTED_VALUE"""),"Черничная конфета")</f>
        <v>Черничная конфета</v>
      </c>
      <c r="D1960" s="18" t="str">
        <f>IFERROR(__xludf.DUMMYFUNCTION("""COMPUTED_VALUE"""),"Яблоко вишня")</f>
        <v>Яблоко вишня</v>
      </c>
      <c r="E1960" s="18" t="str">
        <f>IFERROR(__xludf.DUMMYFUNCTION("""COMPUTED_VALUE"""),"Виноград мята")</f>
        <v>Виноград мята</v>
      </c>
      <c r="F1960" s="18" t="str">
        <f>IFERROR(__xludf.DUMMYFUNCTION("""COMPUTED_VALUE"""),"Виноград холс")</f>
        <v>Виноград холс</v>
      </c>
      <c r="G1960" s="18" t="str">
        <f>IFERROR(__xludf.DUMMYFUNCTION("""COMPUTED_VALUE"""),"Грейпфрутовый лимонад")</f>
        <v>Грейпфрутовый лимонад</v>
      </c>
      <c r="H1960" s="18" t="str">
        <f>IFERROR(__xludf.DUMMYFUNCTION("""COMPUTED_VALUE"""),"Дыня банан")</f>
        <v>Дыня банан</v>
      </c>
      <c r="I1960" s="18" t="str">
        <f>IFERROR(__xludf.DUMMYFUNCTION("""COMPUTED_VALUE"""),"Ежевичный лимонад")</f>
        <v>Ежевичный лимонад</v>
      </c>
      <c r="J1960" s="18" t="str">
        <f>IFERROR(__xludf.DUMMYFUNCTION("""COMPUTED_VALUE"""),"Земляничная конфета ")</f>
        <v>Земляничная конфета </v>
      </c>
      <c r="K1960" s="18" t="str">
        <f>IFERROR(__xludf.DUMMYFUNCTION("""COMPUTED_VALUE"""),"Ананас манго ")</f>
        <v>Ананас манго </v>
      </c>
      <c r="L1960" s="18" t="str">
        <f>IFERROR(__xludf.DUMMYFUNCTION("""COMPUTED_VALUE"""),"Жвачка черника мята ")</f>
        <v>Жвачка черника мята </v>
      </c>
      <c r="M1960" s="18" t="str">
        <f>IFERROR(__xludf.DUMMYFUNCTION("""COMPUTED_VALUE"""),"Зеленый манго")</f>
        <v>Зеленый манго</v>
      </c>
      <c r="N1960" s="18" t="str">
        <f>IFERROR(__xludf.DUMMYFUNCTION("""COMPUTED_VALUE"""),"Клюква брусника")</f>
        <v>Клюква брусника</v>
      </c>
      <c r="O1960" s="18" t="str">
        <f>IFERROR(__xludf.DUMMYFUNCTION("""COMPUTED_VALUE"""),"Апельсин ")</f>
        <v>Апельсин </v>
      </c>
      <c r="P1960" s="18" t="str">
        <f>IFERROR(__xludf.DUMMYFUNCTION("""COMPUTED_VALUE"""),"Кокос малина")</f>
        <v>Кокос малина</v>
      </c>
      <c r="Q1960" s="18" t="str">
        <f>IFERROR(__xludf.DUMMYFUNCTION("""COMPUTED_VALUE"""),"Лимонные черви")</f>
        <v>Лимонные черви</v>
      </c>
      <c r="R1960" s="18" t="str">
        <f>IFERROR(__xludf.DUMMYFUNCTION("""COMPUTED_VALUE"""),"Малиновый лимонад")</f>
        <v>Малиновый лимонад</v>
      </c>
      <c r="S1960" s="18" t="str">
        <f>IFERROR(__xludf.DUMMYFUNCTION("""COMPUTED_VALUE"""),"Смородина малина")</f>
        <v>Смородина малина</v>
      </c>
      <c r="T1960" s="18"/>
      <c r="U1960" s="18"/>
      <c r="V1960" s="18"/>
      <c r="W1960" s="18"/>
      <c r="X1960" s="18"/>
      <c r="Y1960" s="18"/>
      <c r="Z1960" s="18"/>
      <c r="AA1960" s="18"/>
      <c r="AB1960" s="18"/>
      <c r="AC1960" s="18"/>
      <c r="AD1960" s="18"/>
      <c r="AE1960" s="18"/>
      <c r="AF1960" s="18"/>
      <c r="AG1960" s="18"/>
      <c r="AH1960" s="18"/>
      <c r="AI1960" s="18"/>
      <c r="AJ1960" s="18"/>
      <c r="AK1960" s="18"/>
      <c r="AL1960" s="18"/>
      <c r="AM1960" s="18"/>
      <c r="AN1960" s="18"/>
      <c r="AO1960" s="18"/>
      <c r="AP1960" s="18"/>
      <c r="AQ1960" s="18"/>
      <c r="AR1960" s="18"/>
      <c r="AS1960" s="18"/>
      <c r="AT1960" s="18"/>
      <c r="AU1960" s="18"/>
      <c r="AV1960" s="18"/>
      <c r="AW1960" s="18"/>
      <c r="AX1960" s="18"/>
    </row>
    <row r="1961">
      <c r="A1961" s="18" t="str">
        <f>IFERROR(__xludf.DUMMYFUNCTION("""COMPUTED_VALUE"""),"0.4")</f>
        <v>0.4</v>
      </c>
      <c r="B1961" s="18" t="str">
        <f>IFERROR(__xludf.DUMMYFUNCTION("""COMPUTED_VALUE"""),"0.6")</f>
        <v>0.6</v>
      </c>
      <c r="C1961" s="18" t="str">
        <f>IFERROR(__xludf.DUMMYFUNCTION("""COMPUTED_VALUE"""),"0.7")</f>
        <v>0.7</v>
      </c>
      <c r="D1961" s="18" t="str">
        <f>IFERROR(__xludf.DUMMYFUNCTION("""COMPUTED_VALUE"""),"0.8")</f>
        <v>0.8</v>
      </c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  <c r="AC1961" s="18"/>
      <c r="AD1961" s="18"/>
      <c r="AE1961" s="18"/>
      <c r="AF1961" s="18"/>
      <c r="AG1961" s="18"/>
      <c r="AH1961" s="18"/>
      <c r="AI1961" s="18"/>
      <c r="AJ1961" s="18"/>
      <c r="AK1961" s="18"/>
      <c r="AL1961" s="18"/>
      <c r="AM1961" s="18"/>
      <c r="AN1961" s="18"/>
      <c r="AO1961" s="18"/>
      <c r="AP1961" s="18"/>
      <c r="AQ1961" s="18"/>
      <c r="AR1961" s="18"/>
      <c r="AS1961" s="18"/>
      <c r="AT1961" s="18"/>
      <c r="AU1961" s="18"/>
      <c r="AV1961" s="18"/>
      <c r="AW1961" s="18"/>
      <c r="AX1961" s="18"/>
    </row>
    <row r="1962">
      <c r="A1962" s="18" t="str">
        <f>IFERROR(__xludf.DUMMYFUNCTION("""COMPUTED_VALUE"""),"0.4")</f>
        <v>0.4</v>
      </c>
      <c r="B1962" s="18" t="str">
        <f>IFERROR(__xludf.DUMMYFUNCTION("""COMPUTED_VALUE"""),"0.6")</f>
        <v>0.6</v>
      </c>
      <c r="C1962" s="18" t="str">
        <f>IFERROR(__xludf.DUMMYFUNCTION("""COMPUTED_VALUE"""),"0.7")</f>
        <v>0.7</v>
      </c>
      <c r="D1962" s="18" t="str">
        <f>IFERROR(__xludf.DUMMYFUNCTION("""COMPUTED_VALUE"""),"0.8")</f>
        <v>0.8</v>
      </c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18"/>
      <c r="AF1962" s="18"/>
      <c r="AG1962" s="18"/>
      <c r="AH1962" s="18"/>
      <c r="AI1962" s="18"/>
      <c r="AJ1962" s="18"/>
      <c r="AK1962" s="18"/>
      <c r="AL1962" s="18"/>
      <c r="AM1962" s="18"/>
      <c r="AN1962" s="18"/>
      <c r="AO1962" s="18"/>
      <c r="AP1962" s="18"/>
      <c r="AQ1962" s="18"/>
      <c r="AR1962" s="18"/>
      <c r="AS1962" s="18"/>
      <c r="AT1962" s="18"/>
      <c r="AU1962" s="18"/>
      <c r="AV1962" s="18"/>
      <c r="AW1962" s="18"/>
      <c r="AX1962" s="18"/>
    </row>
    <row r="1963">
      <c r="A1963" s="18" t="str">
        <f>IFERROR(__xludf.DUMMYFUNCTION("""COMPUTED_VALUE"""),"Ананас киви")</f>
        <v>Ананас киви</v>
      </c>
      <c r="B1963" s="18" t="str">
        <f>IFERROR(__xludf.DUMMYFUNCTION("""COMPUTED_VALUE"""),"Арбузный смузи")</f>
        <v>Арбузный смузи</v>
      </c>
      <c r="C1963" s="18" t="str">
        <f>IFERROR(__xludf.DUMMYFUNCTION("""COMPUTED_VALUE"""),"Виноградная фанта")</f>
        <v>Виноградная фанта</v>
      </c>
      <c r="D1963" s="18" t="str">
        <f>IFERROR(__xludf.DUMMYFUNCTION("""COMPUTED_VALUE"""),"Вишневый морс")</f>
        <v>Вишневый морс</v>
      </c>
      <c r="E1963" s="18" t="str">
        <f>IFERROR(__xludf.DUMMYFUNCTION("""COMPUTED_VALUE"""),"Гранатовый мармелад")</f>
        <v>Гранатовый мармелад</v>
      </c>
      <c r="F1963" s="18" t="str">
        <f>IFERROR(__xludf.DUMMYFUNCTION("""COMPUTED_VALUE"""),"Грейпфрут киви")</f>
        <v>Грейпфрут киви</v>
      </c>
      <c r="G1963" s="18" t="str">
        <f>IFERROR(__xludf.DUMMYFUNCTION("""COMPUTED_VALUE"""),"Ежевика мята")</f>
        <v>Ежевика мята</v>
      </c>
      <c r="H1963" s="18" t="str">
        <f>IFERROR(__xludf.DUMMYFUNCTION("""COMPUTED_VALUE"""),"Киви манго")</f>
        <v>Киви манго</v>
      </c>
      <c r="I1963" s="18" t="str">
        <f>IFERROR(__xludf.DUMMYFUNCTION("""COMPUTED_VALUE"""),"Клубника манго")</f>
        <v>Клубника манго</v>
      </c>
      <c r="J1963" s="18" t="str">
        <f>IFERROR(__xludf.DUMMYFUNCTION("""COMPUTED_VALUE"""),"черника грейфрут ")</f>
        <v>черника грейфрут </v>
      </c>
      <c r="K1963" s="18" t="str">
        <f>IFERROR(__xludf.DUMMYFUNCTION("""COMPUTED_VALUE"""),"Малина лайм")</f>
        <v>Малина лайм</v>
      </c>
      <c r="L1963" s="18" t="str">
        <f>IFERROR(__xludf.DUMMYFUNCTION("""COMPUTED_VALUE"""),"Манго арбуз ")</f>
        <v>Манго арбуз </v>
      </c>
      <c r="M1963" s="18" t="str">
        <f>IFERROR(__xludf.DUMMYFUNCTION("""COMPUTED_VALUE"""),"Малиновый чай с жасмином")</f>
        <v>Малиновый чай с жасмином</v>
      </c>
      <c r="N1963" s="18" t="str">
        <f>IFERROR(__xludf.DUMMYFUNCTION("""COMPUTED_VALUE"""),"малина  апельсин ")</f>
        <v>малина  апельсин </v>
      </c>
      <c r="O1963" s="18" t="str">
        <f>IFERROR(__xludf.DUMMYFUNCTION("""COMPUTED_VALUE"""),"Манго апельсин")</f>
        <v>Манго апельсин</v>
      </c>
      <c r="P1963" s="18" t="str">
        <f>IFERROR(__xludf.DUMMYFUNCTION("""COMPUTED_VALUE"""),"Ред булл")</f>
        <v>Ред булл</v>
      </c>
      <c r="Q1963" s="18" t="str">
        <f>IFERROR(__xludf.DUMMYFUNCTION("""COMPUTED_VALUE"""),"Спрайт")</f>
        <v>Спрайт</v>
      </c>
      <c r="R1963" s="18" t="str">
        <f>IFERROR(__xludf.DUMMYFUNCTION("""COMPUTED_VALUE"""),"ананас клюква ")</f>
        <v>ананас клюква </v>
      </c>
      <c r="S1963" s="18" t="str">
        <f>IFERROR(__xludf.DUMMYFUNCTION("""COMPUTED_VALUE"""),"Тархун")</f>
        <v>Тархун</v>
      </c>
      <c r="T1963" s="18" t="str">
        <f>IFERROR(__xludf.DUMMYFUNCTION("""COMPUTED_VALUE"""),"алоэ Виноград ")</f>
        <v>алоэ Виноград </v>
      </c>
      <c r="U1963" s="18" t="str">
        <f>IFERROR(__xludf.DUMMYFUNCTION("""COMPUTED_VALUE"""),"Фруктовая жвачка")</f>
        <v>Фруктовая жвачка</v>
      </c>
      <c r="V1963" s="18" t="str">
        <f>IFERROR(__xludf.DUMMYFUNCTION("""COMPUTED_VALUE"""),"Холодная кола")</f>
        <v>Холодная кола</v>
      </c>
      <c r="W1963" s="18" t="str">
        <f>IFERROR(__xludf.DUMMYFUNCTION("""COMPUTED_VALUE"""),"Черная смородина клюква")</f>
        <v>Черная смородина клюква</v>
      </c>
      <c r="X1963" s="18" t="str">
        <f>IFERROR(__xludf.DUMMYFUNCTION("""COMPUTED_VALUE"""),"Черника арбуз")</f>
        <v>Черника арбуз</v>
      </c>
      <c r="Y1963" s="18" t="str">
        <f>IFERROR(__xludf.DUMMYFUNCTION("""COMPUTED_VALUE"""),"Яблоко черника")</f>
        <v>Яблоко черника</v>
      </c>
      <c r="Z1963" s="18"/>
      <c r="AA1963" s="18"/>
      <c r="AB1963" s="18"/>
      <c r="AC1963" s="18"/>
      <c r="AD1963" s="18"/>
      <c r="AE1963" s="18"/>
      <c r="AF1963" s="18"/>
      <c r="AG1963" s="18"/>
      <c r="AH1963" s="18"/>
      <c r="AI1963" s="18"/>
      <c r="AJ1963" s="18"/>
      <c r="AK1963" s="18"/>
      <c r="AL1963" s="18"/>
      <c r="AM1963" s="18"/>
      <c r="AN1963" s="18"/>
      <c r="AO1963" s="18"/>
      <c r="AP1963" s="18"/>
      <c r="AQ1963" s="18"/>
      <c r="AR1963" s="18"/>
      <c r="AS1963" s="18"/>
      <c r="AT1963" s="18"/>
      <c r="AU1963" s="18"/>
      <c r="AV1963" s="18"/>
      <c r="AW1963" s="18"/>
      <c r="AX1963" s="18"/>
    </row>
    <row r="1964">
      <c r="A1964" s="18" t="str">
        <f>IFERROR(__xludf.DUMMYFUNCTION("""COMPUTED_VALUE"""),"Арбуз Малина ")</f>
        <v>Арбуз Малина </v>
      </c>
      <c r="B1964" s="18" t="str">
        <f>IFERROR(__xludf.DUMMYFUNCTION("""COMPUTED_VALUE"""),"Банан Кокос ")</f>
        <v>Банан Кокос </v>
      </c>
      <c r="C1964" s="18" t="str">
        <f>IFERROR(__xludf.DUMMYFUNCTION("""COMPUTED_VALUE"""),"Барбарисовый Энергетик ")</f>
        <v>Барбарисовый Энергетик </v>
      </c>
      <c r="D1964" s="18" t="str">
        <f>IFERROR(__xludf.DUMMYFUNCTION("""COMPUTED_VALUE"""),"Виноградный Энергетик")</f>
        <v>Виноградный Энергетик</v>
      </c>
      <c r="E1964" s="18" t="str">
        <f>IFERROR(__xludf.DUMMYFUNCTION("""COMPUTED_VALUE"""),"Гранат Клубника ")</f>
        <v>Гранат Клубника </v>
      </c>
      <c r="F1964" s="18" t="str">
        <f>IFERROR(__xludf.DUMMYFUNCTION("""COMPUTED_VALUE"""),"Гранат Смородина ")</f>
        <v>Гранат Смородина </v>
      </c>
      <c r="G1964" s="18" t="str">
        <f>IFERROR(__xludf.DUMMYFUNCTION("""COMPUTED_VALUE"""),"Грейпфрутовый Швепс ")</f>
        <v>Грейпфрутовый Швепс </v>
      </c>
      <c r="H1964" s="18" t="str">
        <f>IFERROR(__xludf.DUMMYFUNCTION("""COMPUTED_VALUE"""),"Земляника Драгонфрут ")</f>
        <v>Земляника Драгонфрут </v>
      </c>
      <c r="I1964" s="18" t="str">
        <f>IFERROR(__xludf.DUMMYFUNCTION("""COMPUTED_VALUE"""),"Киви Личи ")</f>
        <v>Киви Личи </v>
      </c>
      <c r="J1964" s="18" t="str">
        <f>IFERROR(__xludf.DUMMYFUNCTION("""COMPUTED_VALUE"""),"Киви Маракуйя Гуава ")</f>
        <v>Киви Маракуйя Гуава </v>
      </c>
      <c r="K1964" s="18" t="str">
        <f>IFERROR(__xludf.DUMMYFUNCTION("""COMPUTED_VALUE"""),"Клубника Банан ")</f>
        <v>Клубника Банан </v>
      </c>
      <c r="L1964" s="18" t="str">
        <f>IFERROR(__xludf.DUMMYFUNCTION("""COMPUTED_VALUE"""),"Клубника Вишня ")</f>
        <v>Клубника Вишня </v>
      </c>
      <c r="M1964" s="18" t="str">
        <f>IFERROR(__xludf.DUMMYFUNCTION("""COMPUTED_VALUE"""),"Клубника Земляника ")</f>
        <v>Клубника Земляника </v>
      </c>
      <c r="N1964" s="18" t="str">
        <f>IFERROR(__xludf.DUMMYFUNCTION("""COMPUTED_VALUE"""),"Клубничный Мохито ")</f>
        <v>Клубничный Мохито </v>
      </c>
      <c r="O1964" s="18" t="str">
        <f>IFERROR(__xludf.DUMMYFUNCTION("""COMPUTED_VALUE"""),"Манго Грейпфрут ")</f>
        <v>Манго Грейпфрут </v>
      </c>
      <c r="P1964" s="18" t="str">
        <f>IFERROR(__xludf.DUMMYFUNCTION("""COMPUTED_VALUE"""),"Манго Персик Личи ")</f>
        <v>Манго Персик Личи </v>
      </c>
      <c r="Q1964" s="18" t="str">
        <f>IFERROR(__xludf.DUMMYFUNCTION("""COMPUTED_VALUE"""),"Персик Бабл Гам ")</f>
        <v>Персик Бабл Гам </v>
      </c>
      <c r="R1964" s="18" t="str">
        <f>IFERROR(__xludf.DUMMYFUNCTION("""COMPUTED_VALUE"""),"Садовые Ягоды ")</f>
        <v>Садовые Ягоды </v>
      </c>
      <c r="S1964" s="18" t="str">
        <f>IFERROR(__xludf.DUMMYFUNCTION("""COMPUTED_VALUE"""),"Скитлс Лимон Лайм 2")</f>
        <v>Скитлс Лимон Лайм 2</v>
      </c>
      <c r="T1964" s="18" t="str">
        <f>IFERROR(__xludf.DUMMYFUNCTION("""COMPUTED_VALUE"""),"Смородина Мармелад 1")</f>
        <v>Смородина Мармелад 1</v>
      </c>
      <c r="U1964" s="18" t="str">
        <f>IFERROR(__xludf.DUMMYFUNCTION("""COMPUTED_VALUE"""),"Темная Вишня 1")</f>
        <v>Темная Вишня 1</v>
      </c>
      <c r="V1964" s="18" t="str">
        <f>IFERROR(__xludf.DUMMYFUNCTION("""COMPUTED_VALUE"""),"Фруктовые Пластинки 1")</f>
        <v>Фруктовые Пластинки 1</v>
      </c>
      <c r="W1964" s="18" t="str">
        <f>IFERROR(__xludf.DUMMYFUNCTION("""COMPUTED_VALUE"""),"Черника Ежевика 1")</f>
        <v>Черника Ежевика 1</v>
      </c>
      <c r="X1964" s="18" t="str">
        <f>IFERROR(__xludf.DUMMYFUNCTION("""COMPUTED_VALUE"""),"Черника Малина 1")</f>
        <v>Черника Малина 1</v>
      </c>
      <c r="Y1964" s="18" t="str">
        <f>IFERROR(__xludf.DUMMYFUNCTION("""COMPUTED_VALUE"""),"Черника Мята 2")</f>
        <v>Черника Мята 2</v>
      </c>
      <c r="Z1964" s="18" t="str">
        <f>IFERROR(__xludf.DUMMYFUNCTION("""COMPUTED_VALUE"""),"Яблоко Виноград 2")</f>
        <v>Яблоко Виноград 2</v>
      </c>
      <c r="AA1964" s="18" t="str">
        <f>IFERROR(__xludf.DUMMYFUNCTION("""COMPUTED_VALUE"""),"Яблоко Малина 4")</f>
        <v>Яблоко Малина 4</v>
      </c>
      <c r="AB1964" s="18"/>
      <c r="AC1964" s="18"/>
      <c r="AD1964" s="18"/>
      <c r="AE1964" s="18"/>
      <c r="AF1964" s="18"/>
      <c r="AG1964" s="18"/>
      <c r="AH1964" s="18"/>
      <c r="AI1964" s="18"/>
      <c r="AJ1964" s="18"/>
      <c r="AK1964" s="18"/>
      <c r="AL1964" s="18"/>
      <c r="AM1964" s="18"/>
      <c r="AN1964" s="18"/>
      <c r="AO1964" s="18"/>
      <c r="AP1964" s="18"/>
      <c r="AQ1964" s="18"/>
      <c r="AR1964" s="18"/>
      <c r="AS1964" s="18"/>
      <c r="AT1964" s="18"/>
      <c r="AU1964" s="18"/>
      <c r="AV1964" s="18"/>
      <c r="AW1964" s="18"/>
      <c r="AX1964" s="18"/>
    </row>
    <row r="1965">
      <c r="A1965" s="18" t="str">
        <f>IFERROR(__xludf.DUMMYFUNCTION("""COMPUTED_VALUE"""),"0.4")</f>
        <v>0.4</v>
      </c>
      <c r="B1965" s="18" t="str">
        <f>IFERROR(__xludf.DUMMYFUNCTION("""COMPUTED_VALUE"""),"0.6")</f>
        <v>0.6</v>
      </c>
      <c r="C1965" s="18" t="str">
        <f>IFERROR(__xludf.DUMMYFUNCTION("""COMPUTED_VALUE"""),"0.7")</f>
        <v>0.7</v>
      </c>
      <c r="D1965" s="18" t="str">
        <f>IFERROR(__xludf.DUMMYFUNCTION("""COMPUTED_VALUE"""),"0.8")</f>
        <v>0.8</v>
      </c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  <c r="AC1965" s="18"/>
      <c r="AD1965" s="18"/>
      <c r="AE1965" s="18"/>
      <c r="AF1965" s="18"/>
      <c r="AG1965" s="18"/>
      <c r="AH1965" s="18"/>
      <c r="AI1965" s="18"/>
      <c r="AJ1965" s="18"/>
      <c r="AK1965" s="18"/>
      <c r="AL1965" s="18"/>
      <c r="AM1965" s="18"/>
      <c r="AN1965" s="18"/>
      <c r="AO1965" s="18"/>
      <c r="AP1965" s="18"/>
      <c r="AQ1965" s="18"/>
      <c r="AR1965" s="18"/>
      <c r="AS1965" s="18"/>
      <c r="AT1965" s="18"/>
      <c r="AU1965" s="18"/>
      <c r="AV1965" s="18"/>
      <c r="AW1965" s="18"/>
      <c r="AX1965" s="18"/>
    </row>
    <row r="1966">
      <c r="A1966" s="18" t="str">
        <f>IFERROR(__xludf.DUMMYFUNCTION("""COMPUTED_VALUE"""),"Арбуз Малина ")</f>
        <v>Арбуз Малина </v>
      </c>
      <c r="B1966" s="18" t="str">
        <f>IFERROR(__xludf.DUMMYFUNCTION("""COMPUTED_VALUE"""),"Банан Кокос ")</f>
        <v>Банан Кокос </v>
      </c>
      <c r="C1966" s="18" t="str">
        <f>IFERROR(__xludf.DUMMYFUNCTION("""COMPUTED_VALUE"""),"Барбарисовый Энергетик ")</f>
        <v>Барбарисовый Энергетик </v>
      </c>
      <c r="D1966" s="18" t="str">
        <f>IFERROR(__xludf.DUMMYFUNCTION("""COMPUTED_VALUE"""),"Виноградный Энергетик")</f>
        <v>Виноградный Энергетик</v>
      </c>
      <c r="E1966" s="18" t="str">
        <f>IFERROR(__xludf.DUMMYFUNCTION("""COMPUTED_VALUE"""),"Гранат Клубника ")</f>
        <v>Гранат Клубника </v>
      </c>
      <c r="F1966" s="18" t="str">
        <f>IFERROR(__xludf.DUMMYFUNCTION("""COMPUTED_VALUE"""),"Гранат Смородина ")</f>
        <v>Гранат Смородина </v>
      </c>
      <c r="G1966" s="18" t="str">
        <f>IFERROR(__xludf.DUMMYFUNCTION("""COMPUTED_VALUE"""),"Грейпфрутовый Швепс ")</f>
        <v>Грейпфрутовый Швепс </v>
      </c>
      <c r="H1966" s="18" t="str">
        <f>IFERROR(__xludf.DUMMYFUNCTION("""COMPUTED_VALUE"""),"Земляника Драгонфрут ")</f>
        <v>Земляника Драгонфрут </v>
      </c>
      <c r="I1966" s="18" t="str">
        <f>IFERROR(__xludf.DUMMYFUNCTION("""COMPUTED_VALUE"""),"Киви Личи ")</f>
        <v>Киви Личи </v>
      </c>
      <c r="J1966" s="18" t="str">
        <f>IFERROR(__xludf.DUMMYFUNCTION("""COMPUTED_VALUE"""),"Киви Маракуйя Гуава ")</f>
        <v>Киви Маракуйя Гуава </v>
      </c>
      <c r="K1966" s="18" t="str">
        <f>IFERROR(__xludf.DUMMYFUNCTION("""COMPUTED_VALUE"""),"Клубника Банан ")</f>
        <v>Клубника Банан </v>
      </c>
      <c r="L1966" s="18" t="str">
        <f>IFERROR(__xludf.DUMMYFUNCTION("""COMPUTED_VALUE"""),"Клубника Вишня ")</f>
        <v>Клубника Вишня </v>
      </c>
      <c r="M1966" s="18" t="str">
        <f>IFERROR(__xludf.DUMMYFUNCTION("""COMPUTED_VALUE"""),"Клубника Земляника ")</f>
        <v>Клубника Земляника </v>
      </c>
      <c r="N1966" s="18" t="str">
        <f>IFERROR(__xludf.DUMMYFUNCTION("""COMPUTED_VALUE"""),"Клубничный Мохито ")</f>
        <v>Клубничный Мохито </v>
      </c>
      <c r="O1966" s="18" t="str">
        <f>IFERROR(__xludf.DUMMYFUNCTION("""COMPUTED_VALUE"""),"Манго Грейпфрут ")</f>
        <v>Манго Грейпфрут </v>
      </c>
      <c r="P1966" s="18" t="str">
        <f>IFERROR(__xludf.DUMMYFUNCTION("""COMPUTED_VALUE"""),"Манго Персик Личи ")</f>
        <v>Манго Персик Личи </v>
      </c>
      <c r="Q1966" s="18" t="str">
        <f>IFERROR(__xludf.DUMMYFUNCTION("""COMPUTED_VALUE"""),"Персик Бабл Гам ")</f>
        <v>Персик Бабл Гам </v>
      </c>
      <c r="R1966" s="18" t="str">
        <f>IFERROR(__xludf.DUMMYFUNCTION("""COMPUTED_VALUE"""),"Садовые Ягоды ")</f>
        <v>Садовые Ягоды </v>
      </c>
      <c r="S1966" s="18" t="str">
        <f>IFERROR(__xludf.DUMMYFUNCTION("""COMPUTED_VALUE"""),"Скитлс Лимон Лайм 2")</f>
        <v>Скитлс Лимон Лайм 2</v>
      </c>
      <c r="T1966" s="18" t="str">
        <f>IFERROR(__xludf.DUMMYFUNCTION("""COMPUTED_VALUE"""),"Смородина Мармелад 1")</f>
        <v>Смородина Мармелад 1</v>
      </c>
      <c r="U1966" s="18" t="str">
        <f>IFERROR(__xludf.DUMMYFUNCTION("""COMPUTED_VALUE"""),"Темная Вишня 1")</f>
        <v>Темная Вишня 1</v>
      </c>
      <c r="V1966" s="18" t="str">
        <f>IFERROR(__xludf.DUMMYFUNCTION("""COMPUTED_VALUE"""),"Фруктовые Пластинки 1")</f>
        <v>Фруктовые Пластинки 1</v>
      </c>
      <c r="W1966" s="18" t="str">
        <f>IFERROR(__xludf.DUMMYFUNCTION("""COMPUTED_VALUE"""),"Черника Ежевика 1")</f>
        <v>Черника Ежевика 1</v>
      </c>
      <c r="X1966" s="18" t="str">
        <f>IFERROR(__xludf.DUMMYFUNCTION("""COMPUTED_VALUE"""),"Черника Малина 1")</f>
        <v>Черника Малина 1</v>
      </c>
      <c r="Y1966" s="18" t="str">
        <f>IFERROR(__xludf.DUMMYFUNCTION("""COMPUTED_VALUE"""),"Черника Мята 2")</f>
        <v>Черника Мята 2</v>
      </c>
      <c r="Z1966" s="18" t="str">
        <f>IFERROR(__xludf.DUMMYFUNCTION("""COMPUTED_VALUE"""),"Яблоко Виноград 2")</f>
        <v>Яблоко Виноград 2</v>
      </c>
      <c r="AA1966" s="18" t="str">
        <f>IFERROR(__xludf.DUMMYFUNCTION("""COMPUTED_VALUE"""),"Яблоко Малина 4")</f>
        <v>Яблоко Малина 4</v>
      </c>
      <c r="AB1966" s="18"/>
      <c r="AC1966" s="18"/>
      <c r="AD1966" s="18"/>
      <c r="AE1966" s="18"/>
      <c r="AF1966" s="18"/>
      <c r="AG1966" s="18"/>
      <c r="AH1966" s="18"/>
      <c r="AI1966" s="18"/>
      <c r="AJ1966" s="18"/>
      <c r="AK1966" s="18"/>
      <c r="AL1966" s="18"/>
      <c r="AM1966" s="18"/>
      <c r="AN1966" s="18"/>
      <c r="AO1966" s="18"/>
      <c r="AP1966" s="18"/>
      <c r="AQ1966" s="18"/>
      <c r="AR1966" s="18"/>
      <c r="AS1966" s="18"/>
      <c r="AT1966" s="18"/>
      <c r="AU1966" s="18"/>
      <c r="AV1966" s="18"/>
      <c r="AW1966" s="18"/>
      <c r="AX1966" s="18"/>
    </row>
    <row r="1967">
      <c r="A1967" s="18" t="str">
        <f>IFERROR(__xludf.DUMMYFUNCTION("""COMPUTED_VALUE"""),"Арбуз Малина ")</f>
        <v>Арбуз Малина </v>
      </c>
      <c r="B1967" s="18" t="str">
        <f>IFERROR(__xludf.DUMMYFUNCTION("""COMPUTED_VALUE"""),"Банан Кокос ")</f>
        <v>Банан Кокос </v>
      </c>
      <c r="C1967" s="18" t="str">
        <f>IFERROR(__xludf.DUMMYFUNCTION("""COMPUTED_VALUE"""),"Барбарисовый Энергетик ")</f>
        <v>Барбарисовый Энергетик </v>
      </c>
      <c r="D1967" s="18" t="str">
        <f>IFERROR(__xludf.DUMMYFUNCTION("""COMPUTED_VALUE"""),"Виноградный Энергетик")</f>
        <v>Виноградный Энергетик</v>
      </c>
      <c r="E1967" s="18" t="str">
        <f>IFERROR(__xludf.DUMMYFUNCTION("""COMPUTED_VALUE"""),"Гранат Клубника ")</f>
        <v>Гранат Клубника </v>
      </c>
      <c r="F1967" s="18" t="str">
        <f>IFERROR(__xludf.DUMMYFUNCTION("""COMPUTED_VALUE"""),"Гранат Смородина ")</f>
        <v>Гранат Смородина </v>
      </c>
      <c r="G1967" s="18" t="str">
        <f>IFERROR(__xludf.DUMMYFUNCTION("""COMPUTED_VALUE"""),"Грейпфрутовый Швепс ")</f>
        <v>Грейпфрутовый Швепс </v>
      </c>
      <c r="H1967" s="18" t="str">
        <f>IFERROR(__xludf.DUMMYFUNCTION("""COMPUTED_VALUE"""),"Земляника Драгонфрут ")</f>
        <v>Земляника Драгонфрут </v>
      </c>
      <c r="I1967" s="18" t="str">
        <f>IFERROR(__xludf.DUMMYFUNCTION("""COMPUTED_VALUE"""),"Киви Личи ")</f>
        <v>Киви Личи </v>
      </c>
      <c r="J1967" s="18" t="str">
        <f>IFERROR(__xludf.DUMMYFUNCTION("""COMPUTED_VALUE"""),"Киви Маракуйя Гуава ")</f>
        <v>Киви Маракуйя Гуава </v>
      </c>
      <c r="K1967" s="18" t="str">
        <f>IFERROR(__xludf.DUMMYFUNCTION("""COMPUTED_VALUE"""),"Клубника Банан ")</f>
        <v>Клубника Банан </v>
      </c>
      <c r="L1967" s="18" t="str">
        <f>IFERROR(__xludf.DUMMYFUNCTION("""COMPUTED_VALUE"""),"Клубника Вишня ")</f>
        <v>Клубника Вишня </v>
      </c>
      <c r="M1967" s="18" t="str">
        <f>IFERROR(__xludf.DUMMYFUNCTION("""COMPUTED_VALUE"""),"Клубника Земляника ")</f>
        <v>Клубника Земляника </v>
      </c>
      <c r="N1967" s="18" t="str">
        <f>IFERROR(__xludf.DUMMYFUNCTION("""COMPUTED_VALUE"""),"Клубничный Мохито ")</f>
        <v>Клубничный Мохито </v>
      </c>
      <c r="O1967" s="18" t="str">
        <f>IFERROR(__xludf.DUMMYFUNCTION("""COMPUTED_VALUE"""),"Манго Грейпфрут ")</f>
        <v>Манго Грейпфрут </v>
      </c>
      <c r="P1967" s="18" t="str">
        <f>IFERROR(__xludf.DUMMYFUNCTION("""COMPUTED_VALUE"""),"Манго Персик Личи ")</f>
        <v>Манго Персик Личи </v>
      </c>
      <c r="Q1967" s="18" t="str">
        <f>IFERROR(__xludf.DUMMYFUNCTION("""COMPUTED_VALUE"""),"Персик Бабл Гам ")</f>
        <v>Персик Бабл Гам </v>
      </c>
      <c r="R1967" s="18" t="str">
        <f>IFERROR(__xludf.DUMMYFUNCTION("""COMPUTED_VALUE"""),"Садовые Ягоды ")</f>
        <v>Садовые Ягоды </v>
      </c>
      <c r="S1967" s="18" t="str">
        <f>IFERROR(__xludf.DUMMYFUNCTION("""COMPUTED_VALUE"""),"Скитлс Лимон Лайм 2")</f>
        <v>Скитлс Лимон Лайм 2</v>
      </c>
      <c r="T1967" s="18" t="str">
        <f>IFERROR(__xludf.DUMMYFUNCTION("""COMPUTED_VALUE"""),"Смородина Мармелад 1")</f>
        <v>Смородина Мармелад 1</v>
      </c>
      <c r="U1967" s="18" t="str">
        <f>IFERROR(__xludf.DUMMYFUNCTION("""COMPUTED_VALUE"""),"Темная Вишня 1")</f>
        <v>Темная Вишня 1</v>
      </c>
      <c r="V1967" s="18" t="str">
        <f>IFERROR(__xludf.DUMMYFUNCTION("""COMPUTED_VALUE"""),"Фруктовые Пластинки 1")</f>
        <v>Фруктовые Пластинки 1</v>
      </c>
      <c r="W1967" s="18" t="str">
        <f>IFERROR(__xludf.DUMMYFUNCTION("""COMPUTED_VALUE"""),"Черника Ежевика 1")</f>
        <v>Черника Ежевика 1</v>
      </c>
      <c r="X1967" s="18" t="str">
        <f>IFERROR(__xludf.DUMMYFUNCTION("""COMPUTED_VALUE"""),"Черника Малина 1")</f>
        <v>Черника Малина 1</v>
      </c>
      <c r="Y1967" s="18" t="str">
        <f>IFERROR(__xludf.DUMMYFUNCTION("""COMPUTED_VALUE"""),"Черника Мята 2")</f>
        <v>Черника Мята 2</v>
      </c>
      <c r="Z1967" s="18" t="str">
        <f>IFERROR(__xludf.DUMMYFUNCTION("""COMPUTED_VALUE"""),"Яблоко Виноград 2")</f>
        <v>Яблоко Виноград 2</v>
      </c>
      <c r="AA1967" s="18" t="str">
        <f>IFERROR(__xludf.DUMMYFUNCTION("""COMPUTED_VALUE"""),"Яблоко Малина 4")</f>
        <v>Яблоко Малина 4</v>
      </c>
      <c r="AB1967" s="18"/>
      <c r="AC1967" s="18"/>
      <c r="AD1967" s="18"/>
      <c r="AE1967" s="18"/>
      <c r="AF1967" s="18"/>
      <c r="AG1967" s="18"/>
      <c r="AH1967" s="18"/>
      <c r="AI1967" s="18"/>
      <c r="AJ1967" s="18"/>
      <c r="AK1967" s="18"/>
      <c r="AL1967" s="18"/>
      <c r="AM1967" s="18"/>
      <c r="AN1967" s="18"/>
      <c r="AO1967" s="18"/>
      <c r="AP1967" s="18"/>
      <c r="AQ1967" s="18"/>
      <c r="AR1967" s="18"/>
      <c r="AS1967" s="18"/>
      <c r="AT1967" s="18"/>
      <c r="AU1967" s="18"/>
      <c r="AV1967" s="18"/>
      <c r="AW1967" s="18"/>
      <c r="AX1967" s="18"/>
    </row>
    <row r="1968">
      <c r="A1968" s="18" t="str">
        <f>IFERROR(__xludf.DUMMYFUNCTION("""COMPUTED_VALUE"""),"Арбуз Малина ")</f>
        <v>Арбуз Малина </v>
      </c>
      <c r="B1968" s="18" t="str">
        <f>IFERROR(__xludf.DUMMYFUNCTION("""COMPUTED_VALUE"""),"Банан Кокос ")</f>
        <v>Банан Кокос </v>
      </c>
      <c r="C1968" s="18" t="str">
        <f>IFERROR(__xludf.DUMMYFUNCTION("""COMPUTED_VALUE"""),"Барбарисовый Энергетик ")</f>
        <v>Барбарисовый Энергетик </v>
      </c>
      <c r="D1968" s="18" t="str">
        <f>IFERROR(__xludf.DUMMYFUNCTION("""COMPUTED_VALUE"""),"Виноградный Энергетик")</f>
        <v>Виноградный Энергетик</v>
      </c>
      <c r="E1968" s="18" t="str">
        <f>IFERROR(__xludf.DUMMYFUNCTION("""COMPUTED_VALUE"""),"Гранат Клубника ")</f>
        <v>Гранат Клубника </v>
      </c>
      <c r="F1968" s="18" t="str">
        <f>IFERROR(__xludf.DUMMYFUNCTION("""COMPUTED_VALUE"""),"Гранат Смородина ")</f>
        <v>Гранат Смородина </v>
      </c>
      <c r="G1968" s="18" t="str">
        <f>IFERROR(__xludf.DUMMYFUNCTION("""COMPUTED_VALUE"""),"Грейпфрутовый Швепс ")</f>
        <v>Грейпфрутовый Швепс </v>
      </c>
      <c r="H1968" s="18" t="str">
        <f>IFERROR(__xludf.DUMMYFUNCTION("""COMPUTED_VALUE"""),"Земляника Драгонфрут ")</f>
        <v>Земляника Драгонфрут </v>
      </c>
      <c r="I1968" s="18" t="str">
        <f>IFERROR(__xludf.DUMMYFUNCTION("""COMPUTED_VALUE"""),"Киви Личи ")</f>
        <v>Киви Личи </v>
      </c>
      <c r="J1968" s="18" t="str">
        <f>IFERROR(__xludf.DUMMYFUNCTION("""COMPUTED_VALUE"""),"Киви Маракуйя Гуава ")</f>
        <v>Киви Маракуйя Гуава </v>
      </c>
      <c r="K1968" s="18" t="str">
        <f>IFERROR(__xludf.DUMMYFUNCTION("""COMPUTED_VALUE"""),"Клубника Банан ")</f>
        <v>Клубника Банан </v>
      </c>
      <c r="L1968" s="18" t="str">
        <f>IFERROR(__xludf.DUMMYFUNCTION("""COMPUTED_VALUE"""),"Клубника Вишня ")</f>
        <v>Клубника Вишня </v>
      </c>
      <c r="M1968" s="18" t="str">
        <f>IFERROR(__xludf.DUMMYFUNCTION("""COMPUTED_VALUE"""),"Клубника Земляника ")</f>
        <v>Клубника Земляника </v>
      </c>
      <c r="N1968" s="18" t="str">
        <f>IFERROR(__xludf.DUMMYFUNCTION("""COMPUTED_VALUE"""),"Клубничный Мохито ")</f>
        <v>Клубничный Мохито </v>
      </c>
      <c r="O1968" s="18" t="str">
        <f>IFERROR(__xludf.DUMMYFUNCTION("""COMPUTED_VALUE"""),"Манго Грейпфрут ")</f>
        <v>Манго Грейпфрут </v>
      </c>
      <c r="P1968" s="18" t="str">
        <f>IFERROR(__xludf.DUMMYFUNCTION("""COMPUTED_VALUE"""),"Манго Персик Личи ")</f>
        <v>Манго Персик Личи </v>
      </c>
      <c r="Q1968" s="18" t="str">
        <f>IFERROR(__xludf.DUMMYFUNCTION("""COMPUTED_VALUE"""),"Персик Бабл Гам ")</f>
        <v>Персик Бабл Гам </v>
      </c>
      <c r="R1968" s="18" t="str">
        <f>IFERROR(__xludf.DUMMYFUNCTION("""COMPUTED_VALUE"""),"Садовые Ягоды ")</f>
        <v>Садовые Ягоды </v>
      </c>
      <c r="S1968" s="18" t="str">
        <f>IFERROR(__xludf.DUMMYFUNCTION("""COMPUTED_VALUE"""),"Скитлс Лимон Лайм 2")</f>
        <v>Скитлс Лимон Лайм 2</v>
      </c>
      <c r="T1968" s="18" t="str">
        <f>IFERROR(__xludf.DUMMYFUNCTION("""COMPUTED_VALUE"""),"Смородина Мармелад 1")</f>
        <v>Смородина Мармелад 1</v>
      </c>
      <c r="U1968" s="18" t="str">
        <f>IFERROR(__xludf.DUMMYFUNCTION("""COMPUTED_VALUE"""),"Темная Вишня 1")</f>
        <v>Темная Вишня 1</v>
      </c>
      <c r="V1968" s="18" t="str">
        <f>IFERROR(__xludf.DUMMYFUNCTION("""COMPUTED_VALUE"""),"Фруктовые Пластинки 1")</f>
        <v>Фруктовые Пластинки 1</v>
      </c>
      <c r="W1968" s="18" t="str">
        <f>IFERROR(__xludf.DUMMYFUNCTION("""COMPUTED_VALUE"""),"Черника Ежевика 1")</f>
        <v>Черника Ежевика 1</v>
      </c>
      <c r="X1968" s="18" t="str">
        <f>IFERROR(__xludf.DUMMYFUNCTION("""COMPUTED_VALUE"""),"Черника Малина 1")</f>
        <v>Черника Малина 1</v>
      </c>
      <c r="Y1968" s="18" t="str">
        <f>IFERROR(__xludf.DUMMYFUNCTION("""COMPUTED_VALUE"""),"Черника Мята 2")</f>
        <v>Черника Мята 2</v>
      </c>
      <c r="Z1968" s="18" t="str">
        <f>IFERROR(__xludf.DUMMYFUNCTION("""COMPUTED_VALUE"""),"Яблоко Виноград 2")</f>
        <v>Яблоко Виноград 2</v>
      </c>
      <c r="AA1968" s="18" t="str">
        <f>IFERROR(__xludf.DUMMYFUNCTION("""COMPUTED_VALUE"""),"Яблоко Малина 4")</f>
        <v>Яблоко Малина 4</v>
      </c>
      <c r="AB1968" s="18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/>
      <c r="AM1968" s="18"/>
      <c r="AN1968" s="18"/>
      <c r="AO1968" s="18"/>
      <c r="AP1968" s="18"/>
      <c r="AQ1968" s="18"/>
      <c r="AR1968" s="18"/>
      <c r="AS1968" s="18"/>
      <c r="AT1968" s="18"/>
      <c r="AU1968" s="18"/>
      <c r="AV1968" s="18"/>
      <c r="AW1968" s="18"/>
      <c r="AX1968" s="18"/>
    </row>
    <row r="1969">
      <c r="A1969" s="18" t="str">
        <f>IFERROR(__xludf.DUMMYFUNCTION("""COMPUTED_VALUE"""),"0.4")</f>
        <v>0.4</v>
      </c>
      <c r="B1969" s="18" t="str">
        <f>IFERROR(__xludf.DUMMYFUNCTION("""COMPUTED_VALUE"""),"0.6")</f>
        <v>0.6</v>
      </c>
      <c r="C1969" s="18" t="str">
        <f>IFERROR(__xludf.DUMMYFUNCTION("""COMPUTED_VALUE"""),"0.7")</f>
        <v>0.7</v>
      </c>
      <c r="D1969" s="18" t="str">
        <f>IFERROR(__xludf.DUMMYFUNCTION("""COMPUTED_VALUE"""),"0.8")</f>
        <v>0.8</v>
      </c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  <c r="AC1969" s="18"/>
      <c r="AD1969" s="18"/>
      <c r="AE1969" s="18"/>
      <c r="AF1969" s="18"/>
      <c r="AG1969" s="18"/>
      <c r="AH1969" s="18"/>
      <c r="AI1969" s="18"/>
      <c r="AJ1969" s="18"/>
      <c r="AK1969" s="18"/>
      <c r="AL1969" s="18"/>
      <c r="AM1969" s="18"/>
      <c r="AN1969" s="18"/>
      <c r="AO1969" s="18"/>
      <c r="AP1969" s="18"/>
      <c r="AQ1969" s="18"/>
      <c r="AR1969" s="18"/>
      <c r="AS1969" s="18"/>
      <c r="AT1969" s="18"/>
      <c r="AU1969" s="18"/>
      <c r="AV1969" s="18"/>
      <c r="AW1969" s="18"/>
      <c r="AX1969" s="18"/>
    </row>
    <row r="1970">
      <c r="A1970" s="18" t="str">
        <f>IFERROR(__xludf.DUMMYFUNCTION("""COMPUTED_VALUE"""),"Ягодный микс")</f>
        <v>Ягодный микс</v>
      </c>
      <c r="B1970" s="18" t="str">
        <f>IFERROR(__xludf.DUMMYFUNCTION("""COMPUTED_VALUE"""),"Энергетик малина")</f>
        <v>Энергетик малина</v>
      </c>
      <c r="C1970" s="18" t="str">
        <f>IFERROR(__xludf.DUMMYFUNCTION("""COMPUTED_VALUE"""),"Клубника арбуз")</f>
        <v>Клубника арбуз</v>
      </c>
      <c r="D1970" s="18" t="str">
        <f>IFERROR(__xludf.DUMMYFUNCTION("""COMPUTED_VALUE"""),"Ежевика малина")</f>
        <v>Ежевика малина</v>
      </c>
      <c r="E1970" s="18" t="str">
        <f>IFERROR(__xludf.DUMMYFUNCTION("""COMPUTED_VALUE"""),"Голубая малина виноград")</f>
        <v>Голубая малина виноград</v>
      </c>
      <c r="F1970" s="18" t="str">
        <f>IFERROR(__xludf.DUMMYFUNCTION("""COMPUTED_VALUE"""),"Вишня яблоко")</f>
        <v>Вишня яблоко</v>
      </c>
      <c r="G1970" s="18" t="str">
        <f>IFERROR(__xludf.DUMMYFUNCTION("""COMPUTED_VALUE"""),"Виноград лёд")</f>
        <v>Виноград лёд</v>
      </c>
      <c r="H1970" s="18" t="str">
        <f>IFERROR(__xludf.DUMMYFUNCTION("""COMPUTED_VALUE"""),"Бабл гам")</f>
        <v>Бабл гам</v>
      </c>
      <c r="I1970" s="18" t="str">
        <f>IFERROR(__xludf.DUMMYFUNCTION("""COMPUTED_VALUE"""),"Энергетик лайм")</f>
        <v>Энергетик лайм</v>
      </c>
      <c r="J1970" s="18" t="str">
        <f>IFERROR(__xludf.DUMMYFUNCTION("""COMPUTED_VALUE"""),"Черника смородина айс")</f>
        <v>Черника смородина айс</v>
      </c>
      <c r="K1970" s="18" t="str">
        <f>IFERROR(__xludf.DUMMYFUNCTION("""COMPUTED_VALUE"""),"Мохито клубничный лёд")</f>
        <v>Мохито клубничный лёд</v>
      </c>
      <c r="L1970" s="18" t="str">
        <f>IFERROR(__xludf.DUMMYFUNCTION("""COMPUTED_VALUE"""),"Черная вишня лёд")</f>
        <v>Черная вишня лёд</v>
      </c>
      <c r="M1970" s="18" t="str">
        <f>IFERROR(__xludf.DUMMYFUNCTION("""COMPUTED_VALUE"""),"Ананас кокос лёд")</f>
        <v>Ананас кокос лёд</v>
      </c>
      <c r="N1970" s="18" t="str">
        <f>IFERROR(__xludf.DUMMYFUNCTION("""COMPUTED_VALUE"""),"Киви лёд")</f>
        <v>Киви лёд</v>
      </c>
      <c r="O1970" s="18" t="str">
        <f>IFERROR(__xludf.DUMMYFUNCTION("""COMPUTED_VALUE"""),"Кислая клюква лёд")</f>
        <v>Кислая клюква лёд</v>
      </c>
      <c r="P1970" s="18" t="str">
        <f>IFERROR(__xludf.DUMMYFUNCTION("""COMPUTED_VALUE"""),"Кислый скитлс лёд")</f>
        <v>Кислый скитлс лёд</v>
      </c>
      <c r="Q1970" s="18" t="str">
        <f>IFERROR(__xludf.DUMMYFUNCTION("""COMPUTED_VALUE"""),"Клубника черника лёд")</f>
        <v>Клубника черника лёд</v>
      </c>
      <c r="R1970" s="18" t="str">
        <f>IFERROR(__xludf.DUMMYFUNCTION("""COMPUTED_VALUE"""),"Малина смородина лёд")</f>
        <v>Малина смородина лёд</v>
      </c>
      <c r="S1970" s="18" t="str">
        <f>IFERROR(__xludf.DUMMYFUNCTION("""COMPUTED_VALUE"""),"Манго лёд")</f>
        <v>Манго лёд</v>
      </c>
      <c r="T1970" s="18" t="str">
        <f>IFERROR(__xludf.DUMMYFUNCTION("""COMPUTED_VALUE"""),"Малина вишня лёд")</f>
        <v>Малина вишня лёд</v>
      </c>
      <c r="U1970" s="18"/>
      <c r="V1970" s="18"/>
      <c r="W1970" s="18"/>
      <c r="X1970" s="18"/>
      <c r="Y1970" s="18"/>
      <c r="Z1970" s="18"/>
      <c r="AA1970" s="18"/>
      <c r="AB1970" s="18"/>
      <c r="AC1970" s="18"/>
      <c r="AD1970" s="18"/>
      <c r="AE1970" s="18"/>
      <c r="AF1970" s="18"/>
      <c r="AG1970" s="18"/>
      <c r="AH1970" s="18"/>
      <c r="AI1970" s="18"/>
      <c r="AJ1970" s="18"/>
      <c r="AK1970" s="18"/>
      <c r="AL1970" s="18"/>
      <c r="AM1970" s="18"/>
      <c r="AN1970" s="18"/>
      <c r="AO1970" s="18"/>
      <c r="AP1970" s="18"/>
      <c r="AQ1970" s="18"/>
      <c r="AR1970" s="18"/>
      <c r="AS1970" s="18"/>
      <c r="AT1970" s="18"/>
      <c r="AU1970" s="18"/>
      <c r="AV1970" s="18"/>
      <c r="AW1970" s="18"/>
      <c r="AX1970" s="18"/>
    </row>
    <row r="1971">
      <c r="A1971" s="18" t="str">
        <f>IFERROR(__xludf.DUMMYFUNCTION("""COMPUTED_VALUE"""),"Ананас киви")</f>
        <v>Ананас киви</v>
      </c>
      <c r="B1971" s="18" t="str">
        <f>IFERROR(__xludf.DUMMYFUNCTION("""COMPUTED_VALUE"""),"Арбузный смузи")</f>
        <v>Арбузный смузи</v>
      </c>
      <c r="C1971" s="18" t="str">
        <f>IFERROR(__xludf.DUMMYFUNCTION("""COMPUTED_VALUE"""),"Виноградная фанта")</f>
        <v>Виноградная фанта</v>
      </c>
      <c r="D1971" s="18" t="str">
        <f>IFERROR(__xludf.DUMMYFUNCTION("""COMPUTED_VALUE"""),"Вишневый морс")</f>
        <v>Вишневый морс</v>
      </c>
      <c r="E1971" s="18" t="str">
        <f>IFERROR(__xludf.DUMMYFUNCTION("""COMPUTED_VALUE"""),"Гранатовый мармелад")</f>
        <v>Гранатовый мармелад</v>
      </c>
      <c r="F1971" s="18" t="str">
        <f>IFERROR(__xludf.DUMMYFUNCTION("""COMPUTED_VALUE"""),"Грейпфрут киви")</f>
        <v>Грейпфрут киви</v>
      </c>
      <c r="G1971" s="18" t="str">
        <f>IFERROR(__xludf.DUMMYFUNCTION("""COMPUTED_VALUE"""),"Ежевика мята")</f>
        <v>Ежевика мята</v>
      </c>
      <c r="H1971" s="18" t="str">
        <f>IFERROR(__xludf.DUMMYFUNCTION("""COMPUTED_VALUE"""),"Киви манго")</f>
        <v>Киви манго</v>
      </c>
      <c r="I1971" s="18" t="str">
        <f>IFERROR(__xludf.DUMMYFUNCTION("""COMPUTED_VALUE"""),"Клубника манго")</f>
        <v>Клубника манго</v>
      </c>
      <c r="J1971" s="18" t="str">
        <f>IFERROR(__xludf.DUMMYFUNCTION("""COMPUTED_VALUE"""),"черника грейфрут ")</f>
        <v>черника грейфрут </v>
      </c>
      <c r="K1971" s="18" t="str">
        <f>IFERROR(__xludf.DUMMYFUNCTION("""COMPUTED_VALUE"""),"Малина лайм")</f>
        <v>Малина лайм</v>
      </c>
      <c r="L1971" s="18" t="str">
        <f>IFERROR(__xludf.DUMMYFUNCTION("""COMPUTED_VALUE"""),"Манго арбуз ")</f>
        <v>Манго арбуз </v>
      </c>
      <c r="M1971" s="18" t="str">
        <f>IFERROR(__xludf.DUMMYFUNCTION("""COMPUTED_VALUE"""),"Малиновый чай с жасмином")</f>
        <v>Малиновый чай с жасмином</v>
      </c>
      <c r="N1971" s="18" t="str">
        <f>IFERROR(__xludf.DUMMYFUNCTION("""COMPUTED_VALUE"""),"малина  апельсин ")</f>
        <v>малина  апельсин </v>
      </c>
      <c r="O1971" s="18" t="str">
        <f>IFERROR(__xludf.DUMMYFUNCTION("""COMPUTED_VALUE"""),"Манго апельсин")</f>
        <v>Манго апельсин</v>
      </c>
      <c r="P1971" s="18" t="str">
        <f>IFERROR(__xludf.DUMMYFUNCTION("""COMPUTED_VALUE"""),"Ред булл")</f>
        <v>Ред булл</v>
      </c>
      <c r="Q1971" s="18" t="str">
        <f>IFERROR(__xludf.DUMMYFUNCTION("""COMPUTED_VALUE"""),"Спрайт")</f>
        <v>Спрайт</v>
      </c>
      <c r="R1971" s="18" t="str">
        <f>IFERROR(__xludf.DUMMYFUNCTION("""COMPUTED_VALUE"""),"ананас клюква ")</f>
        <v>ананас клюква </v>
      </c>
      <c r="S1971" s="18" t="str">
        <f>IFERROR(__xludf.DUMMYFUNCTION("""COMPUTED_VALUE"""),"Тархун")</f>
        <v>Тархун</v>
      </c>
      <c r="T1971" s="18" t="str">
        <f>IFERROR(__xludf.DUMMYFUNCTION("""COMPUTED_VALUE"""),"алоэ Виноград ")</f>
        <v>алоэ Виноград </v>
      </c>
      <c r="U1971" s="18" t="str">
        <f>IFERROR(__xludf.DUMMYFUNCTION("""COMPUTED_VALUE"""),"Фруктовая жвачка")</f>
        <v>Фруктовая жвачка</v>
      </c>
      <c r="V1971" s="18" t="str">
        <f>IFERROR(__xludf.DUMMYFUNCTION("""COMPUTED_VALUE"""),"Холодная кола")</f>
        <v>Холодная кола</v>
      </c>
      <c r="W1971" s="18" t="str">
        <f>IFERROR(__xludf.DUMMYFUNCTION("""COMPUTED_VALUE"""),"Черная смородина клюква")</f>
        <v>Черная смородина клюква</v>
      </c>
      <c r="X1971" s="18" t="str">
        <f>IFERROR(__xludf.DUMMYFUNCTION("""COMPUTED_VALUE"""),"Черника арбуз")</f>
        <v>Черника арбуз</v>
      </c>
      <c r="Y1971" s="18" t="str">
        <f>IFERROR(__xludf.DUMMYFUNCTION("""COMPUTED_VALUE"""),"Яблоко черника")</f>
        <v>Яблоко черника</v>
      </c>
      <c r="Z1971" s="18"/>
      <c r="AA1971" s="18"/>
      <c r="AB1971" s="18"/>
      <c r="AC1971" s="18"/>
      <c r="AD1971" s="18"/>
      <c r="AE1971" s="18"/>
      <c r="AF1971" s="18"/>
      <c r="AG1971" s="18"/>
      <c r="AH1971" s="18"/>
      <c r="AI1971" s="18"/>
      <c r="AJ1971" s="18"/>
      <c r="AK1971" s="18"/>
      <c r="AL1971" s="18"/>
      <c r="AM1971" s="18"/>
      <c r="AN1971" s="18"/>
      <c r="AO1971" s="18"/>
      <c r="AP1971" s="18"/>
      <c r="AQ1971" s="18"/>
      <c r="AR1971" s="18"/>
      <c r="AS1971" s="18"/>
      <c r="AT1971" s="18"/>
      <c r="AU1971" s="18"/>
      <c r="AV1971" s="18"/>
      <c r="AW1971" s="18"/>
      <c r="AX1971" s="18"/>
    </row>
    <row r="1972">
      <c r="A1972" s="18" t="str">
        <f>IFERROR(__xludf.DUMMYFUNCTION("""COMPUTED_VALUE"""),"Апельсиновое драже")</f>
        <v>Апельсиновое драже</v>
      </c>
      <c r="B1972" s="18" t="str">
        <f>IFERROR(__xludf.DUMMYFUNCTION("""COMPUTED_VALUE"""),"Бабл гам")</f>
        <v>Бабл гам</v>
      </c>
      <c r="C1972" s="18" t="str">
        <f>IFERROR(__xludf.DUMMYFUNCTION("""COMPUTED_VALUE"""),"Виноградная конфета")</f>
        <v>Виноградная конфета</v>
      </c>
      <c r="D1972" s="18" t="str">
        <f>IFERROR(__xludf.DUMMYFUNCTION("""COMPUTED_VALUE"""),"Даня кокос")</f>
        <v>Даня кокос</v>
      </c>
      <c r="E1972" s="18" t="str">
        <f>IFERROR(__xludf.DUMMYFUNCTION("""COMPUTED_VALUE"""),"Земляника груша")</f>
        <v>Земляника груша</v>
      </c>
      <c r="F1972" s="18" t="str">
        <f>IFERROR(__xludf.DUMMYFUNCTION("""COMPUTED_VALUE"""),"Кислый киви")</f>
        <v>Кислый киви</v>
      </c>
      <c r="G1972" s="18" t="str">
        <f>IFERROR(__xludf.DUMMYFUNCTION("""COMPUTED_VALUE"""),"Кислый малиновый лимонад ")</f>
        <v>Кислый малиновый лимонад </v>
      </c>
      <c r="H1972" s="18" t="str">
        <f>IFERROR(__xludf.DUMMYFUNCTION("""COMPUTED_VALUE"""),"Кола сода айс")</f>
        <v>Кола сода айс</v>
      </c>
      <c r="I1972" s="18" t="str">
        <f>IFERROR(__xludf.DUMMYFUNCTION("""COMPUTED_VALUE"""),"Ледяной ананас")</f>
        <v>Ледяной ананас</v>
      </c>
      <c r="J1972" s="18" t="str">
        <f>IFERROR(__xludf.DUMMYFUNCTION("""COMPUTED_VALUE"""),"Лимонные червячки ")</f>
        <v>Лимонные червячки </v>
      </c>
      <c r="K1972" s="18" t="str">
        <f>IFERROR(__xludf.DUMMYFUNCTION("""COMPUTED_VALUE"""),"Манго апельсин")</f>
        <v>Манго апельсин</v>
      </c>
      <c r="L1972" s="18" t="str">
        <f>IFERROR(__xludf.DUMMYFUNCTION("""COMPUTED_VALUE"""),"Смородина виноград")</f>
        <v>Смородина виноград</v>
      </c>
      <c r="M1972" s="18" t="str">
        <f>IFERROR(__xludf.DUMMYFUNCTION("""COMPUTED_VALUE"""),"Яблочный холс")</f>
        <v>Яблочный холс</v>
      </c>
      <c r="N1972" s="18" t="str">
        <f>IFERROR(__xludf.DUMMYFUNCTION("""COMPUTED_VALUE"""),"Ягодный смузи")</f>
        <v>Ягодный смузи</v>
      </c>
      <c r="O1972" s="18" t="str">
        <f>IFERROR(__xludf.DUMMYFUNCTION("""COMPUTED_VALUE"""),"Ягодный энергетик")</f>
        <v>Ягодный энергетик</v>
      </c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  <c r="AC1972" s="18"/>
      <c r="AD1972" s="18"/>
      <c r="AE1972" s="18"/>
      <c r="AF1972" s="18"/>
      <c r="AG1972" s="18"/>
      <c r="AH1972" s="18"/>
      <c r="AI1972" s="18"/>
      <c r="AJ1972" s="18"/>
      <c r="AK1972" s="18"/>
      <c r="AL1972" s="18"/>
      <c r="AM1972" s="18"/>
      <c r="AN1972" s="18"/>
      <c r="AO1972" s="18"/>
      <c r="AP1972" s="18"/>
      <c r="AQ1972" s="18"/>
      <c r="AR1972" s="18"/>
      <c r="AS1972" s="18"/>
      <c r="AT1972" s="18"/>
      <c r="AU1972" s="18"/>
      <c r="AV1972" s="18"/>
      <c r="AW1972" s="18"/>
      <c r="AX1972" s="18"/>
    </row>
    <row r="1973">
      <c r="A1973" s="18" t="str">
        <f>IFERROR(__xludf.DUMMYFUNCTION("""COMPUTED_VALUE"""),"Смородина холс")</f>
        <v>Смородина холс</v>
      </c>
      <c r="B1973" s="18" t="str">
        <f>IFERROR(__xludf.DUMMYFUNCTION("""COMPUTED_VALUE"""),"Тропические фрукты")</f>
        <v>Тропические фрукты</v>
      </c>
      <c r="C1973" s="18" t="str">
        <f>IFERROR(__xludf.DUMMYFUNCTION("""COMPUTED_VALUE"""),"Черничная конфета")</f>
        <v>Черничная конфета</v>
      </c>
      <c r="D1973" s="18" t="str">
        <f>IFERROR(__xludf.DUMMYFUNCTION("""COMPUTED_VALUE"""),"Яблоко вишня")</f>
        <v>Яблоко вишня</v>
      </c>
      <c r="E1973" s="18" t="str">
        <f>IFERROR(__xludf.DUMMYFUNCTION("""COMPUTED_VALUE"""),"Виноград мята")</f>
        <v>Виноград мята</v>
      </c>
      <c r="F1973" s="18" t="str">
        <f>IFERROR(__xludf.DUMMYFUNCTION("""COMPUTED_VALUE"""),"Виноград холс")</f>
        <v>Виноград холс</v>
      </c>
      <c r="G1973" s="18" t="str">
        <f>IFERROR(__xludf.DUMMYFUNCTION("""COMPUTED_VALUE"""),"Грейпфрутовый лимонад")</f>
        <v>Грейпфрутовый лимонад</v>
      </c>
      <c r="H1973" s="18" t="str">
        <f>IFERROR(__xludf.DUMMYFUNCTION("""COMPUTED_VALUE"""),"Дыня банан")</f>
        <v>Дыня банан</v>
      </c>
      <c r="I1973" s="18" t="str">
        <f>IFERROR(__xludf.DUMMYFUNCTION("""COMPUTED_VALUE"""),"Ежевичный лимонад")</f>
        <v>Ежевичный лимонад</v>
      </c>
      <c r="J1973" s="18" t="str">
        <f>IFERROR(__xludf.DUMMYFUNCTION("""COMPUTED_VALUE"""),"Земляничная конфета ")</f>
        <v>Земляничная конфета </v>
      </c>
      <c r="K1973" s="18" t="str">
        <f>IFERROR(__xludf.DUMMYFUNCTION("""COMPUTED_VALUE"""),"Ананас манго ")</f>
        <v>Ананас манго </v>
      </c>
      <c r="L1973" s="18" t="str">
        <f>IFERROR(__xludf.DUMMYFUNCTION("""COMPUTED_VALUE"""),"Жвачка черника мята ")</f>
        <v>Жвачка черника мята </v>
      </c>
      <c r="M1973" s="18" t="str">
        <f>IFERROR(__xludf.DUMMYFUNCTION("""COMPUTED_VALUE"""),"Зеленый манго")</f>
        <v>Зеленый манго</v>
      </c>
      <c r="N1973" s="18" t="str">
        <f>IFERROR(__xludf.DUMMYFUNCTION("""COMPUTED_VALUE"""),"Клюква брусника")</f>
        <v>Клюква брусника</v>
      </c>
      <c r="O1973" s="18" t="str">
        <f>IFERROR(__xludf.DUMMYFUNCTION("""COMPUTED_VALUE"""),"Апельсин ")</f>
        <v>Апельсин </v>
      </c>
      <c r="P1973" s="18" t="str">
        <f>IFERROR(__xludf.DUMMYFUNCTION("""COMPUTED_VALUE"""),"Кокос малина")</f>
        <v>Кокос малина</v>
      </c>
      <c r="Q1973" s="18" t="str">
        <f>IFERROR(__xludf.DUMMYFUNCTION("""COMPUTED_VALUE"""),"Лимонные черви")</f>
        <v>Лимонные черви</v>
      </c>
      <c r="R1973" s="18" t="str">
        <f>IFERROR(__xludf.DUMMYFUNCTION("""COMPUTED_VALUE"""),"Малиновый лимонад")</f>
        <v>Малиновый лимонад</v>
      </c>
      <c r="S1973" s="18" t="str">
        <f>IFERROR(__xludf.DUMMYFUNCTION("""COMPUTED_VALUE"""),"Смородина малина")</f>
        <v>Смородина малина</v>
      </c>
      <c r="T1973" s="18"/>
      <c r="U1973" s="18"/>
      <c r="V1973" s="18"/>
      <c r="W1973" s="18"/>
      <c r="X1973" s="18"/>
      <c r="Y1973" s="18"/>
      <c r="Z1973" s="18"/>
      <c r="AA1973" s="18"/>
      <c r="AB1973" s="18"/>
      <c r="AC1973" s="18"/>
      <c r="AD1973" s="18"/>
      <c r="AE1973" s="18"/>
      <c r="AF1973" s="18"/>
      <c r="AG1973" s="18"/>
      <c r="AH1973" s="18"/>
      <c r="AI1973" s="18"/>
      <c r="AJ1973" s="18"/>
      <c r="AK1973" s="18"/>
      <c r="AL1973" s="18"/>
      <c r="AM1973" s="18"/>
      <c r="AN1973" s="18"/>
      <c r="AO1973" s="18"/>
      <c r="AP1973" s="18"/>
      <c r="AQ1973" s="18"/>
      <c r="AR1973" s="18"/>
      <c r="AS1973" s="18"/>
      <c r="AT1973" s="18"/>
      <c r="AU1973" s="18"/>
      <c r="AV1973" s="18"/>
      <c r="AW1973" s="18"/>
      <c r="AX1973" s="18"/>
    </row>
    <row r="1974">
      <c r="A1974" s="18" t="str">
        <f>IFERROR(__xludf.DUMMYFUNCTION("""COMPUTED_VALUE"""),"Ягодный микс")</f>
        <v>Ягодный микс</v>
      </c>
      <c r="B1974" s="18" t="str">
        <f>IFERROR(__xludf.DUMMYFUNCTION("""COMPUTED_VALUE"""),"Энергетик малина")</f>
        <v>Энергетик малина</v>
      </c>
      <c r="C1974" s="18" t="str">
        <f>IFERROR(__xludf.DUMMYFUNCTION("""COMPUTED_VALUE"""),"Клубника арбуз")</f>
        <v>Клубника арбуз</v>
      </c>
      <c r="D1974" s="18" t="str">
        <f>IFERROR(__xludf.DUMMYFUNCTION("""COMPUTED_VALUE"""),"Ежевика малина")</f>
        <v>Ежевика малина</v>
      </c>
      <c r="E1974" s="18" t="str">
        <f>IFERROR(__xludf.DUMMYFUNCTION("""COMPUTED_VALUE"""),"Голубая малина виноград")</f>
        <v>Голубая малина виноград</v>
      </c>
      <c r="F1974" s="18" t="str">
        <f>IFERROR(__xludf.DUMMYFUNCTION("""COMPUTED_VALUE"""),"Вишня яблоко")</f>
        <v>Вишня яблоко</v>
      </c>
      <c r="G1974" s="18" t="str">
        <f>IFERROR(__xludf.DUMMYFUNCTION("""COMPUTED_VALUE"""),"Виноград лёд")</f>
        <v>Виноград лёд</v>
      </c>
      <c r="H1974" s="18" t="str">
        <f>IFERROR(__xludf.DUMMYFUNCTION("""COMPUTED_VALUE"""),"Бабл гам")</f>
        <v>Бабл гам</v>
      </c>
      <c r="I1974" s="18" t="str">
        <f>IFERROR(__xludf.DUMMYFUNCTION("""COMPUTED_VALUE"""),"Энергетик лайм")</f>
        <v>Энергетик лайм</v>
      </c>
      <c r="J1974" s="18" t="str">
        <f>IFERROR(__xludf.DUMMYFUNCTION("""COMPUTED_VALUE"""),"Черника смородина айс")</f>
        <v>Черника смородина айс</v>
      </c>
      <c r="K1974" s="18" t="str">
        <f>IFERROR(__xludf.DUMMYFUNCTION("""COMPUTED_VALUE"""),"Мохито клубничный лёд")</f>
        <v>Мохито клубничный лёд</v>
      </c>
      <c r="L1974" s="18" t="str">
        <f>IFERROR(__xludf.DUMMYFUNCTION("""COMPUTED_VALUE"""),"Черная вишня лёд")</f>
        <v>Черная вишня лёд</v>
      </c>
      <c r="M1974" s="18" t="str">
        <f>IFERROR(__xludf.DUMMYFUNCTION("""COMPUTED_VALUE"""),"Ананас кокос лёд")</f>
        <v>Ананас кокос лёд</v>
      </c>
      <c r="N1974" s="18" t="str">
        <f>IFERROR(__xludf.DUMMYFUNCTION("""COMPUTED_VALUE"""),"Киви лёд")</f>
        <v>Киви лёд</v>
      </c>
      <c r="O1974" s="18" t="str">
        <f>IFERROR(__xludf.DUMMYFUNCTION("""COMPUTED_VALUE"""),"Кислая клюква лёд")</f>
        <v>Кислая клюква лёд</v>
      </c>
      <c r="P1974" s="18" t="str">
        <f>IFERROR(__xludf.DUMMYFUNCTION("""COMPUTED_VALUE"""),"Кислый скитлс лёд")</f>
        <v>Кислый скитлс лёд</v>
      </c>
      <c r="Q1974" s="18" t="str">
        <f>IFERROR(__xludf.DUMMYFUNCTION("""COMPUTED_VALUE"""),"Клубника черника лёд")</f>
        <v>Клубника черника лёд</v>
      </c>
      <c r="R1974" s="18" t="str">
        <f>IFERROR(__xludf.DUMMYFUNCTION("""COMPUTED_VALUE"""),"Малина смородина лёд")</f>
        <v>Малина смородина лёд</v>
      </c>
      <c r="S1974" s="18" t="str">
        <f>IFERROR(__xludf.DUMMYFUNCTION("""COMPUTED_VALUE"""),"Манго лёд")</f>
        <v>Манго лёд</v>
      </c>
      <c r="T1974" s="18" t="str">
        <f>IFERROR(__xludf.DUMMYFUNCTION("""COMPUTED_VALUE"""),"Малина вишня лёд")</f>
        <v>Малина вишня лёд</v>
      </c>
      <c r="U1974" s="18"/>
      <c r="V1974" s="18"/>
      <c r="W1974" s="18"/>
      <c r="X1974" s="18"/>
      <c r="Y1974" s="18"/>
      <c r="Z1974" s="18"/>
      <c r="AA1974" s="18"/>
      <c r="AB1974" s="18"/>
      <c r="AC1974" s="18"/>
      <c r="AD1974" s="18"/>
      <c r="AE1974" s="18"/>
      <c r="AF1974" s="18"/>
      <c r="AG1974" s="18"/>
      <c r="AH1974" s="18"/>
      <c r="AI1974" s="18"/>
      <c r="AJ1974" s="18"/>
      <c r="AK1974" s="18"/>
      <c r="AL1974" s="18"/>
      <c r="AM1974" s="18"/>
      <c r="AN1974" s="18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</row>
    <row r="1975">
      <c r="A1975" s="18" t="str">
        <f>IFERROR(__xludf.DUMMYFUNCTION("""COMPUTED_VALUE"""),"Смородина холс")</f>
        <v>Смородина холс</v>
      </c>
      <c r="B1975" s="18" t="str">
        <f>IFERROR(__xludf.DUMMYFUNCTION("""COMPUTED_VALUE"""),"Тропические фрукты")</f>
        <v>Тропические фрукты</v>
      </c>
      <c r="C1975" s="18" t="str">
        <f>IFERROR(__xludf.DUMMYFUNCTION("""COMPUTED_VALUE"""),"Черничная конфета")</f>
        <v>Черничная конфета</v>
      </c>
      <c r="D1975" s="18" t="str">
        <f>IFERROR(__xludf.DUMMYFUNCTION("""COMPUTED_VALUE"""),"Яблоко вишня")</f>
        <v>Яблоко вишня</v>
      </c>
      <c r="E1975" s="18" t="str">
        <f>IFERROR(__xludf.DUMMYFUNCTION("""COMPUTED_VALUE"""),"Виноград мята")</f>
        <v>Виноград мята</v>
      </c>
      <c r="F1975" s="18" t="str">
        <f>IFERROR(__xludf.DUMMYFUNCTION("""COMPUTED_VALUE"""),"Виноград холс")</f>
        <v>Виноград холс</v>
      </c>
      <c r="G1975" s="18" t="str">
        <f>IFERROR(__xludf.DUMMYFUNCTION("""COMPUTED_VALUE"""),"Грейпфрутовый лимонад")</f>
        <v>Грейпфрутовый лимонад</v>
      </c>
      <c r="H1975" s="18" t="str">
        <f>IFERROR(__xludf.DUMMYFUNCTION("""COMPUTED_VALUE"""),"Дыня банан")</f>
        <v>Дыня банан</v>
      </c>
      <c r="I1975" s="18" t="str">
        <f>IFERROR(__xludf.DUMMYFUNCTION("""COMPUTED_VALUE"""),"Ежевичный лимонад")</f>
        <v>Ежевичный лимонад</v>
      </c>
      <c r="J1975" s="18" t="str">
        <f>IFERROR(__xludf.DUMMYFUNCTION("""COMPUTED_VALUE"""),"Земляничная конфета ")</f>
        <v>Земляничная конфета </v>
      </c>
      <c r="K1975" s="18" t="str">
        <f>IFERROR(__xludf.DUMMYFUNCTION("""COMPUTED_VALUE"""),"Ананас манго ")</f>
        <v>Ананас манго </v>
      </c>
      <c r="L1975" s="18" t="str">
        <f>IFERROR(__xludf.DUMMYFUNCTION("""COMPUTED_VALUE"""),"Жвачка черника мята ")</f>
        <v>Жвачка черника мята </v>
      </c>
      <c r="M1975" s="18" t="str">
        <f>IFERROR(__xludf.DUMMYFUNCTION("""COMPUTED_VALUE"""),"Зеленый манго")</f>
        <v>Зеленый манго</v>
      </c>
      <c r="N1975" s="18" t="str">
        <f>IFERROR(__xludf.DUMMYFUNCTION("""COMPUTED_VALUE"""),"Клюква брусника")</f>
        <v>Клюква брусника</v>
      </c>
      <c r="O1975" s="18" t="str">
        <f>IFERROR(__xludf.DUMMYFUNCTION("""COMPUTED_VALUE"""),"Апельсин ")</f>
        <v>Апельсин </v>
      </c>
      <c r="P1975" s="18" t="str">
        <f>IFERROR(__xludf.DUMMYFUNCTION("""COMPUTED_VALUE"""),"Кокос малина")</f>
        <v>Кокос малина</v>
      </c>
      <c r="Q1975" s="18" t="str">
        <f>IFERROR(__xludf.DUMMYFUNCTION("""COMPUTED_VALUE"""),"Лимонные черви")</f>
        <v>Лимонные черви</v>
      </c>
      <c r="R1975" s="18" t="str">
        <f>IFERROR(__xludf.DUMMYFUNCTION("""COMPUTED_VALUE"""),"Малиновый лимонад")</f>
        <v>Малиновый лимонад</v>
      </c>
      <c r="S1975" s="18" t="str">
        <f>IFERROR(__xludf.DUMMYFUNCTION("""COMPUTED_VALUE"""),"Смородина малина")</f>
        <v>Смородина малина</v>
      </c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8"/>
      <c r="AD1975" s="18"/>
      <c r="AE1975" s="18"/>
      <c r="AF1975" s="18"/>
      <c r="AG1975" s="18"/>
      <c r="AH1975" s="18"/>
      <c r="AI1975" s="18"/>
      <c r="AJ1975" s="18"/>
      <c r="AK1975" s="18"/>
      <c r="AL1975" s="18"/>
      <c r="AM1975" s="18"/>
      <c r="AN1975" s="18"/>
      <c r="AO1975" s="18"/>
      <c r="AP1975" s="18"/>
      <c r="AQ1975" s="18"/>
      <c r="AR1975" s="18"/>
      <c r="AS1975" s="18"/>
      <c r="AT1975" s="18"/>
      <c r="AU1975" s="18"/>
      <c r="AV1975" s="18"/>
      <c r="AW1975" s="18"/>
      <c r="AX1975" s="18"/>
    </row>
    <row r="1976">
      <c r="A1976" s="18" t="str">
        <f>IFERROR(__xludf.DUMMYFUNCTION("""COMPUTED_VALUE"""),"Малина вишня лёд")</f>
        <v>Малина вишня лёд</v>
      </c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8"/>
      <c r="AD1976" s="18"/>
      <c r="AE1976" s="18"/>
      <c r="AF1976" s="18"/>
      <c r="AG1976" s="18"/>
      <c r="AH1976" s="18"/>
      <c r="AI1976" s="18"/>
      <c r="AJ1976" s="18"/>
      <c r="AK1976" s="18"/>
      <c r="AL1976" s="18"/>
      <c r="AM1976" s="18"/>
      <c r="AN1976" s="18"/>
      <c r="AO1976" s="18"/>
      <c r="AP1976" s="18"/>
      <c r="AQ1976" s="18"/>
      <c r="AR1976" s="18"/>
      <c r="AS1976" s="18"/>
      <c r="AT1976" s="18"/>
      <c r="AU1976" s="18"/>
      <c r="AV1976" s="18"/>
      <c r="AW1976" s="18"/>
      <c r="AX1976" s="18"/>
    </row>
    <row r="1977">
      <c r="A1977" s="18" t="str">
        <f>IFERROR(__xludf.DUMMYFUNCTION("""COMPUTED_VALUE"""),"Арбуз Малина ")</f>
        <v>Арбуз Малина </v>
      </c>
      <c r="B1977" s="18" t="str">
        <f>IFERROR(__xludf.DUMMYFUNCTION("""COMPUTED_VALUE"""),"Банан Кокос ")</f>
        <v>Банан Кокос </v>
      </c>
      <c r="C1977" s="18" t="str">
        <f>IFERROR(__xludf.DUMMYFUNCTION("""COMPUTED_VALUE"""),"Барбарисовый Энергетик ")</f>
        <v>Барбарисовый Энергетик </v>
      </c>
      <c r="D1977" s="18" t="str">
        <f>IFERROR(__xludf.DUMMYFUNCTION("""COMPUTED_VALUE"""),"Виноградный Энергетик")</f>
        <v>Виноградный Энергетик</v>
      </c>
      <c r="E1977" s="18" t="str">
        <f>IFERROR(__xludf.DUMMYFUNCTION("""COMPUTED_VALUE"""),"Гранат Клубника ")</f>
        <v>Гранат Клубника </v>
      </c>
      <c r="F1977" s="18" t="str">
        <f>IFERROR(__xludf.DUMMYFUNCTION("""COMPUTED_VALUE"""),"Гранат Смородина ")</f>
        <v>Гранат Смородина </v>
      </c>
      <c r="G1977" s="18" t="str">
        <f>IFERROR(__xludf.DUMMYFUNCTION("""COMPUTED_VALUE"""),"Грейпфрутовый Швепс ")</f>
        <v>Грейпфрутовый Швепс </v>
      </c>
      <c r="H1977" s="18" t="str">
        <f>IFERROR(__xludf.DUMMYFUNCTION("""COMPUTED_VALUE"""),"Земляника Драгонфрут ")</f>
        <v>Земляника Драгонфрут </v>
      </c>
      <c r="I1977" s="18" t="str">
        <f>IFERROR(__xludf.DUMMYFUNCTION("""COMPUTED_VALUE"""),"Киви Личи ")</f>
        <v>Киви Личи </v>
      </c>
      <c r="J1977" s="18" t="str">
        <f>IFERROR(__xludf.DUMMYFUNCTION("""COMPUTED_VALUE"""),"Киви Маракуйя Гуава ")</f>
        <v>Киви Маракуйя Гуава </v>
      </c>
      <c r="K1977" s="18" t="str">
        <f>IFERROR(__xludf.DUMMYFUNCTION("""COMPUTED_VALUE"""),"Клубника Банан ")</f>
        <v>Клубника Банан </v>
      </c>
      <c r="L1977" s="18" t="str">
        <f>IFERROR(__xludf.DUMMYFUNCTION("""COMPUTED_VALUE"""),"Клубника Вишня ")</f>
        <v>Клубника Вишня </v>
      </c>
      <c r="M1977" s="18" t="str">
        <f>IFERROR(__xludf.DUMMYFUNCTION("""COMPUTED_VALUE"""),"Клубника Земляника ")</f>
        <v>Клубника Земляника </v>
      </c>
      <c r="N1977" s="18" t="str">
        <f>IFERROR(__xludf.DUMMYFUNCTION("""COMPUTED_VALUE"""),"Клубничный Мохито ")</f>
        <v>Клубничный Мохито </v>
      </c>
      <c r="O1977" s="18" t="str">
        <f>IFERROR(__xludf.DUMMYFUNCTION("""COMPUTED_VALUE"""),"Манго Грейпфрут ")</f>
        <v>Манго Грейпфрут </v>
      </c>
      <c r="P1977" s="18" t="str">
        <f>IFERROR(__xludf.DUMMYFUNCTION("""COMPUTED_VALUE"""),"Манго Персик Личи ")</f>
        <v>Манго Персик Личи </v>
      </c>
      <c r="Q1977" s="18" t="str">
        <f>IFERROR(__xludf.DUMMYFUNCTION("""COMPUTED_VALUE"""),"Персик Бабл Гам ")</f>
        <v>Персик Бабл Гам </v>
      </c>
      <c r="R1977" s="18" t="str">
        <f>IFERROR(__xludf.DUMMYFUNCTION("""COMPUTED_VALUE"""),"Садовые Ягоды ")</f>
        <v>Садовые Ягоды </v>
      </c>
      <c r="S1977" s="18" t="str">
        <f>IFERROR(__xludf.DUMMYFUNCTION("""COMPUTED_VALUE"""),"Скитлс Лимон Лайм 2")</f>
        <v>Скитлс Лимон Лайм 2</v>
      </c>
      <c r="T1977" s="18" t="str">
        <f>IFERROR(__xludf.DUMMYFUNCTION("""COMPUTED_VALUE"""),"Смородина Мармелад 1")</f>
        <v>Смородина Мармелад 1</v>
      </c>
      <c r="U1977" s="18" t="str">
        <f>IFERROR(__xludf.DUMMYFUNCTION("""COMPUTED_VALUE"""),"Темная Вишня 1")</f>
        <v>Темная Вишня 1</v>
      </c>
      <c r="V1977" s="18" t="str">
        <f>IFERROR(__xludf.DUMMYFUNCTION("""COMPUTED_VALUE"""),"Фруктовые Пластинки 1")</f>
        <v>Фруктовые Пластинки 1</v>
      </c>
      <c r="W1977" s="18" t="str">
        <f>IFERROR(__xludf.DUMMYFUNCTION("""COMPUTED_VALUE"""),"Черника Ежевика 1")</f>
        <v>Черника Ежевика 1</v>
      </c>
      <c r="X1977" s="18" t="str">
        <f>IFERROR(__xludf.DUMMYFUNCTION("""COMPUTED_VALUE"""),"Черника Малина 1")</f>
        <v>Черника Малина 1</v>
      </c>
      <c r="Y1977" s="18" t="str">
        <f>IFERROR(__xludf.DUMMYFUNCTION("""COMPUTED_VALUE"""),"Черника Мята 2")</f>
        <v>Черника Мята 2</v>
      </c>
      <c r="Z1977" s="18" t="str">
        <f>IFERROR(__xludf.DUMMYFUNCTION("""COMPUTED_VALUE"""),"Яблоко Виноград 2")</f>
        <v>Яблоко Виноград 2</v>
      </c>
      <c r="AA1977" s="18" t="str">
        <f>IFERROR(__xludf.DUMMYFUNCTION("""COMPUTED_VALUE"""),"Яблоко Малина 4")</f>
        <v>Яблоко Малина 4</v>
      </c>
      <c r="AB1977" s="18"/>
      <c r="AC1977" s="18"/>
      <c r="AD1977" s="18"/>
      <c r="AE1977" s="18"/>
      <c r="AF1977" s="18"/>
      <c r="AG1977" s="18"/>
      <c r="AH1977" s="18"/>
      <c r="AI1977" s="18"/>
      <c r="AJ1977" s="18"/>
      <c r="AK1977" s="18"/>
      <c r="AL1977" s="18"/>
      <c r="AM1977" s="18"/>
      <c r="AN1977" s="18"/>
      <c r="AO1977" s="18"/>
      <c r="AP1977" s="18"/>
      <c r="AQ1977" s="18"/>
      <c r="AR1977" s="18"/>
      <c r="AS1977" s="18"/>
      <c r="AT1977" s="18"/>
      <c r="AU1977" s="18"/>
      <c r="AV1977" s="18"/>
      <c r="AW1977" s="18"/>
      <c r="AX1977" s="18"/>
    </row>
    <row r="1978">
      <c r="A1978" s="18" t="str">
        <f>IFERROR(__xludf.DUMMYFUNCTION("""COMPUTED_VALUE"""),"Ягодный микс")</f>
        <v>Ягодный микс</v>
      </c>
      <c r="B1978" s="18" t="str">
        <f>IFERROR(__xludf.DUMMYFUNCTION("""COMPUTED_VALUE"""),"Энергетик малина")</f>
        <v>Энергетик малина</v>
      </c>
      <c r="C1978" s="18" t="str">
        <f>IFERROR(__xludf.DUMMYFUNCTION("""COMPUTED_VALUE"""),"Клубника арбуз")</f>
        <v>Клубника арбуз</v>
      </c>
      <c r="D1978" s="18" t="str">
        <f>IFERROR(__xludf.DUMMYFUNCTION("""COMPUTED_VALUE"""),"Ежевика малина")</f>
        <v>Ежевика малина</v>
      </c>
      <c r="E1978" s="18" t="str">
        <f>IFERROR(__xludf.DUMMYFUNCTION("""COMPUTED_VALUE"""),"Голубая малина виноград")</f>
        <v>Голубая малина виноград</v>
      </c>
      <c r="F1978" s="18" t="str">
        <f>IFERROR(__xludf.DUMMYFUNCTION("""COMPUTED_VALUE"""),"Вишня яблоко")</f>
        <v>Вишня яблоко</v>
      </c>
      <c r="G1978" s="18" t="str">
        <f>IFERROR(__xludf.DUMMYFUNCTION("""COMPUTED_VALUE"""),"Виноград лёд")</f>
        <v>Виноград лёд</v>
      </c>
      <c r="H1978" s="18" t="str">
        <f>IFERROR(__xludf.DUMMYFUNCTION("""COMPUTED_VALUE"""),"Бабл гам")</f>
        <v>Бабл гам</v>
      </c>
      <c r="I1978" s="18" t="str">
        <f>IFERROR(__xludf.DUMMYFUNCTION("""COMPUTED_VALUE"""),"Энергетик лайм")</f>
        <v>Энергетик лайм</v>
      </c>
      <c r="J1978" s="18" t="str">
        <f>IFERROR(__xludf.DUMMYFUNCTION("""COMPUTED_VALUE"""),"Черника смородина айс")</f>
        <v>Черника смородина айс</v>
      </c>
      <c r="K1978" s="18" t="str">
        <f>IFERROR(__xludf.DUMMYFUNCTION("""COMPUTED_VALUE"""),"Мохито клубничный лёд")</f>
        <v>Мохито клубничный лёд</v>
      </c>
      <c r="L1978" s="18" t="str">
        <f>IFERROR(__xludf.DUMMYFUNCTION("""COMPUTED_VALUE"""),"Черная вишня лёд")</f>
        <v>Черная вишня лёд</v>
      </c>
      <c r="M1978" s="18" t="str">
        <f>IFERROR(__xludf.DUMMYFUNCTION("""COMPUTED_VALUE"""),"Ананас кокос лёд")</f>
        <v>Ананас кокос лёд</v>
      </c>
      <c r="N1978" s="18" t="str">
        <f>IFERROR(__xludf.DUMMYFUNCTION("""COMPUTED_VALUE"""),"Киви лёд")</f>
        <v>Киви лёд</v>
      </c>
      <c r="O1978" s="18" t="str">
        <f>IFERROR(__xludf.DUMMYFUNCTION("""COMPUTED_VALUE"""),"Кислая клюква лёд")</f>
        <v>Кислая клюква лёд</v>
      </c>
      <c r="P1978" s="18" t="str">
        <f>IFERROR(__xludf.DUMMYFUNCTION("""COMPUTED_VALUE"""),"Кислый скитлс лёд")</f>
        <v>Кислый скитлс лёд</v>
      </c>
      <c r="Q1978" s="18" t="str">
        <f>IFERROR(__xludf.DUMMYFUNCTION("""COMPUTED_VALUE"""),"Клубника черника лёд")</f>
        <v>Клубника черника лёд</v>
      </c>
      <c r="R1978" s="18" t="str">
        <f>IFERROR(__xludf.DUMMYFUNCTION("""COMPUTED_VALUE"""),"Малина смородина лёд")</f>
        <v>Малина смородина лёд</v>
      </c>
      <c r="S1978" s="18" t="str">
        <f>IFERROR(__xludf.DUMMYFUNCTION("""COMPUTED_VALUE"""),"Манго лёд")</f>
        <v>Манго лёд</v>
      </c>
      <c r="T1978" s="18" t="str">
        <f>IFERROR(__xludf.DUMMYFUNCTION("""COMPUTED_VALUE"""),"Малина вишня лёд")</f>
        <v>Малина вишня лёд</v>
      </c>
      <c r="U1978" s="18"/>
      <c r="V1978" s="18"/>
      <c r="W1978" s="18"/>
      <c r="X1978" s="18"/>
      <c r="Y1978" s="18"/>
      <c r="Z1978" s="18"/>
      <c r="AA1978" s="18"/>
      <c r="AB1978" s="18"/>
      <c r="AC1978" s="18"/>
      <c r="AD1978" s="18"/>
      <c r="AE1978" s="18"/>
      <c r="AF1978" s="18"/>
      <c r="AG1978" s="18"/>
      <c r="AH1978" s="18"/>
      <c r="AI1978" s="18"/>
      <c r="AJ1978" s="18"/>
      <c r="AK1978" s="18"/>
      <c r="AL1978" s="18"/>
      <c r="AM1978" s="18"/>
      <c r="AN1978" s="18"/>
      <c r="AO1978" s="18"/>
      <c r="AP1978" s="18"/>
      <c r="AQ1978" s="18"/>
      <c r="AR1978" s="18"/>
      <c r="AS1978" s="18"/>
      <c r="AT1978" s="18"/>
      <c r="AU1978" s="18"/>
      <c r="AV1978" s="18"/>
      <c r="AW1978" s="18"/>
      <c r="AX1978" s="18"/>
    </row>
    <row r="1979">
      <c r="A1979" s="18" t="str">
        <f>IFERROR(__xludf.DUMMYFUNCTION("""COMPUTED_VALUE"""),"кислая земляника")</f>
        <v>кислая земляника</v>
      </c>
      <c r="B1979" s="18" t="str">
        <f>IFERROR(__xludf.DUMMYFUNCTION("""COMPUTED_VALUE"""),"кислая фанта с черникой")</f>
        <v>кислая фанта с черникой</v>
      </c>
      <c r="C1979" s="18" t="str">
        <f>IFERROR(__xludf.DUMMYFUNCTION("""COMPUTED_VALUE"""),"кислое харибо с колой и черешней")</f>
        <v>кислое харибо с колой и черешней</v>
      </c>
      <c r="D1979" s="18" t="str">
        <f>IFERROR(__xludf.DUMMYFUNCTION("""COMPUTED_VALUE"""),"кислое яблочно клубничная шипучка")</f>
        <v>кислое яблочно клубничная шипучка</v>
      </c>
      <c r="E1979" s="18" t="str">
        <f>IFERROR(__xludf.DUMMYFUNCTION("""COMPUTED_VALUE"""),"кислые желатинки маракуйя ананас")</f>
        <v>кислые желатинки маракуйя ананас</v>
      </c>
      <c r="F1979" s="18" t="str">
        <f>IFERROR(__xludf.DUMMYFUNCTION("""COMPUTED_VALUE"""),"кислые ленточки маракуя манго")</f>
        <v>кислые ленточки маракуя манго</v>
      </c>
      <c r="G1979" s="18" t="str">
        <f>IFERROR(__xludf.DUMMYFUNCTION("""COMPUTED_VALUE"""),"кислые мармеладные ягоды")</f>
        <v>кислые мармеладные ягоды</v>
      </c>
      <c r="H1979" s="18" t="str">
        <f>IFERROR(__xludf.DUMMYFUNCTION("""COMPUTED_VALUE"""),"кислый виноград лайм")</f>
        <v>кислый виноград лайм</v>
      </c>
      <c r="I1979" s="18" t="str">
        <f>IFERROR(__xludf.DUMMYFUNCTION("""COMPUTED_VALUE"""),"кислый грейпфрут с вишней")</f>
        <v>кислый грейпфрут с вишней</v>
      </c>
      <c r="J1979" s="18" t="str">
        <f>IFERROR(__xludf.DUMMYFUNCTION("""COMPUTED_VALUE"""),"кислый леденец виноград киви яблоко")</f>
        <v>кислый леденец виноград киви яблоко</v>
      </c>
      <c r="K1979" s="18" t="str">
        <f>IFERROR(__xludf.DUMMYFUNCTION("""COMPUTED_VALUE"""),"кислый лимонад арбуз лайм малина")</f>
        <v>кислый лимонад арбуз лайм малина</v>
      </c>
      <c r="L1979" s="18" t="str">
        <f>IFERROR(__xludf.DUMMYFUNCTION("""COMPUTED_VALUE"""),"кислый персик клубника")</f>
        <v>кислый персик клубника</v>
      </c>
      <c r="M1979" s="18" t="str">
        <f>IFERROR(__xludf.DUMMYFUNCTION("""COMPUTED_VALUE"""),"кислый яблочно лимонные колечки")</f>
        <v>кислый яблочно лимонные колечки</v>
      </c>
      <c r="N1979" s="18" t="str">
        <f>IFERROR(__xludf.DUMMYFUNCTION("""COMPUTED_VALUE"""),"фанта апельсин с кислой малиной")</f>
        <v>фанта апельсин с кислой малиной</v>
      </c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  <c r="AC1979" s="18"/>
      <c r="AD1979" s="18"/>
      <c r="AE1979" s="18"/>
      <c r="AF1979" s="18"/>
      <c r="AG1979" s="18"/>
      <c r="AH1979" s="18"/>
      <c r="AI1979" s="18"/>
      <c r="AJ1979" s="18"/>
      <c r="AK1979" s="18"/>
      <c r="AL1979" s="18"/>
      <c r="AM1979" s="18"/>
      <c r="AN1979" s="18"/>
      <c r="AO1979" s="18"/>
      <c r="AP1979" s="18"/>
      <c r="AQ1979" s="18"/>
      <c r="AR1979" s="18"/>
      <c r="AS1979" s="18"/>
      <c r="AT1979" s="18"/>
      <c r="AU1979" s="18"/>
      <c r="AV1979" s="18"/>
      <c r="AW1979" s="18"/>
      <c r="AX1979" s="18"/>
    </row>
    <row r="1980">
      <c r="A1980" s="18" t="str">
        <f>IFERROR(__xludf.DUMMYFUNCTION("""COMPUTED_VALUE"""),"Ягодный микс")</f>
        <v>Ягодный микс</v>
      </c>
      <c r="B1980" s="18" t="str">
        <f>IFERROR(__xludf.DUMMYFUNCTION("""COMPUTED_VALUE"""),"Энергетик малина")</f>
        <v>Энергетик малина</v>
      </c>
      <c r="C1980" s="18" t="str">
        <f>IFERROR(__xludf.DUMMYFUNCTION("""COMPUTED_VALUE"""),"Клубника арбуз")</f>
        <v>Клубника арбуз</v>
      </c>
      <c r="D1980" s="18" t="str">
        <f>IFERROR(__xludf.DUMMYFUNCTION("""COMPUTED_VALUE"""),"Ежевика малина")</f>
        <v>Ежевика малина</v>
      </c>
      <c r="E1980" s="18" t="str">
        <f>IFERROR(__xludf.DUMMYFUNCTION("""COMPUTED_VALUE"""),"Голубая малина виноград")</f>
        <v>Голубая малина виноград</v>
      </c>
      <c r="F1980" s="18" t="str">
        <f>IFERROR(__xludf.DUMMYFUNCTION("""COMPUTED_VALUE"""),"Вишня яблоко")</f>
        <v>Вишня яблоко</v>
      </c>
      <c r="G1980" s="18" t="str">
        <f>IFERROR(__xludf.DUMMYFUNCTION("""COMPUTED_VALUE"""),"Виноград лёд")</f>
        <v>Виноград лёд</v>
      </c>
      <c r="H1980" s="18" t="str">
        <f>IFERROR(__xludf.DUMMYFUNCTION("""COMPUTED_VALUE"""),"Бабл гам")</f>
        <v>Бабл гам</v>
      </c>
      <c r="I1980" s="18" t="str">
        <f>IFERROR(__xludf.DUMMYFUNCTION("""COMPUTED_VALUE"""),"Энергетик лайм")</f>
        <v>Энергетик лайм</v>
      </c>
      <c r="J1980" s="18" t="str">
        <f>IFERROR(__xludf.DUMMYFUNCTION("""COMPUTED_VALUE"""),"Черника смородина айс")</f>
        <v>Черника смородина айс</v>
      </c>
      <c r="K1980" s="18" t="str">
        <f>IFERROR(__xludf.DUMMYFUNCTION("""COMPUTED_VALUE"""),"Мохито клубничный лёд")</f>
        <v>Мохито клубничный лёд</v>
      </c>
      <c r="L1980" s="18" t="str">
        <f>IFERROR(__xludf.DUMMYFUNCTION("""COMPUTED_VALUE"""),"Черная вишня лёд")</f>
        <v>Черная вишня лёд</v>
      </c>
      <c r="M1980" s="18" t="str">
        <f>IFERROR(__xludf.DUMMYFUNCTION("""COMPUTED_VALUE"""),"Ананас кокос лёд")</f>
        <v>Ананас кокос лёд</v>
      </c>
      <c r="N1980" s="18" t="str">
        <f>IFERROR(__xludf.DUMMYFUNCTION("""COMPUTED_VALUE"""),"Киви лёд")</f>
        <v>Киви лёд</v>
      </c>
      <c r="O1980" s="18" t="str">
        <f>IFERROR(__xludf.DUMMYFUNCTION("""COMPUTED_VALUE"""),"Кислая клюква лёд")</f>
        <v>Кислая клюква лёд</v>
      </c>
      <c r="P1980" s="18" t="str">
        <f>IFERROR(__xludf.DUMMYFUNCTION("""COMPUTED_VALUE"""),"Кислый скитлс лёд")</f>
        <v>Кислый скитлс лёд</v>
      </c>
      <c r="Q1980" s="18" t="str">
        <f>IFERROR(__xludf.DUMMYFUNCTION("""COMPUTED_VALUE"""),"Клубника черника лёд")</f>
        <v>Клубника черника лёд</v>
      </c>
      <c r="R1980" s="18" t="str">
        <f>IFERROR(__xludf.DUMMYFUNCTION("""COMPUTED_VALUE"""),"Малина смородина лёд")</f>
        <v>Малина смородина лёд</v>
      </c>
      <c r="S1980" s="18" t="str">
        <f>IFERROR(__xludf.DUMMYFUNCTION("""COMPUTED_VALUE"""),"Манго лёд")</f>
        <v>Манго лёд</v>
      </c>
      <c r="T1980" s="18" t="str">
        <f>IFERROR(__xludf.DUMMYFUNCTION("""COMPUTED_VALUE"""),"Малина вишня лёд")</f>
        <v>Малина вишня лёд</v>
      </c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18"/>
      <c r="AF1980" s="18"/>
      <c r="AG1980" s="18"/>
      <c r="AH1980" s="18"/>
      <c r="AI1980" s="18"/>
      <c r="AJ1980" s="18"/>
      <c r="AK1980" s="18"/>
      <c r="AL1980" s="18"/>
      <c r="AM1980" s="18"/>
      <c r="AN1980" s="18"/>
      <c r="AO1980" s="18"/>
      <c r="AP1980" s="18"/>
      <c r="AQ1980" s="18"/>
      <c r="AR1980" s="18"/>
      <c r="AS1980" s="18"/>
      <c r="AT1980" s="18"/>
      <c r="AU1980" s="18"/>
      <c r="AV1980" s="18"/>
      <c r="AW1980" s="18"/>
      <c r="AX1980" s="18"/>
    </row>
    <row r="1981">
      <c r="A1981" s="18" t="str">
        <f>IFERROR(__xludf.DUMMYFUNCTION("""COMPUTED_VALUE"""),"кислая земляника")</f>
        <v>кислая земляника</v>
      </c>
      <c r="B1981" s="18" t="str">
        <f>IFERROR(__xludf.DUMMYFUNCTION("""COMPUTED_VALUE"""),"кислая фанта с черникой")</f>
        <v>кислая фанта с черникой</v>
      </c>
      <c r="C1981" s="18" t="str">
        <f>IFERROR(__xludf.DUMMYFUNCTION("""COMPUTED_VALUE"""),"кислое харибо с колой и черешней")</f>
        <v>кислое харибо с колой и черешней</v>
      </c>
      <c r="D1981" s="18" t="str">
        <f>IFERROR(__xludf.DUMMYFUNCTION("""COMPUTED_VALUE"""),"кислое яблочно клубничная шипучка")</f>
        <v>кислое яблочно клубничная шипучка</v>
      </c>
      <c r="E1981" s="18" t="str">
        <f>IFERROR(__xludf.DUMMYFUNCTION("""COMPUTED_VALUE"""),"кислые желатинки маракуйя ананас")</f>
        <v>кислые желатинки маракуйя ананас</v>
      </c>
      <c r="F1981" s="18" t="str">
        <f>IFERROR(__xludf.DUMMYFUNCTION("""COMPUTED_VALUE"""),"кислые ленточки маракуя манго")</f>
        <v>кислые ленточки маракуя манго</v>
      </c>
      <c r="G1981" s="18" t="str">
        <f>IFERROR(__xludf.DUMMYFUNCTION("""COMPUTED_VALUE"""),"кислые мармеладные ягоды")</f>
        <v>кислые мармеладные ягоды</v>
      </c>
      <c r="H1981" s="18" t="str">
        <f>IFERROR(__xludf.DUMMYFUNCTION("""COMPUTED_VALUE"""),"кислый виноград лайм")</f>
        <v>кислый виноград лайм</v>
      </c>
      <c r="I1981" s="18" t="str">
        <f>IFERROR(__xludf.DUMMYFUNCTION("""COMPUTED_VALUE"""),"кислый грейпфрут с вишней")</f>
        <v>кислый грейпфрут с вишней</v>
      </c>
      <c r="J1981" s="18" t="str">
        <f>IFERROR(__xludf.DUMMYFUNCTION("""COMPUTED_VALUE"""),"кислый леденец виноград киви яблоко")</f>
        <v>кислый леденец виноград киви яблоко</v>
      </c>
      <c r="K1981" s="18" t="str">
        <f>IFERROR(__xludf.DUMMYFUNCTION("""COMPUTED_VALUE"""),"кислый лимонад арбуз лайм малина")</f>
        <v>кислый лимонад арбуз лайм малина</v>
      </c>
      <c r="L1981" s="18" t="str">
        <f>IFERROR(__xludf.DUMMYFUNCTION("""COMPUTED_VALUE"""),"кислый персик клубника")</f>
        <v>кислый персик клубника</v>
      </c>
      <c r="M1981" s="18" t="str">
        <f>IFERROR(__xludf.DUMMYFUNCTION("""COMPUTED_VALUE"""),"кислый яблочно лимонные колечки")</f>
        <v>кислый яблочно лимонные колечки</v>
      </c>
      <c r="N1981" s="18" t="str">
        <f>IFERROR(__xludf.DUMMYFUNCTION("""COMPUTED_VALUE"""),"фанта апельсин с кислой малиной")</f>
        <v>фанта апельсин с кислой малиной</v>
      </c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8"/>
      <c r="AD1981" s="18"/>
      <c r="AE1981" s="18"/>
      <c r="AF1981" s="18"/>
      <c r="AG1981" s="18"/>
      <c r="AH1981" s="18"/>
      <c r="AI1981" s="18"/>
      <c r="AJ1981" s="18"/>
      <c r="AK1981" s="18"/>
      <c r="AL1981" s="18"/>
      <c r="AM1981" s="18"/>
      <c r="AN1981" s="18"/>
      <c r="AO1981" s="18"/>
      <c r="AP1981" s="18"/>
      <c r="AQ1981" s="18"/>
      <c r="AR1981" s="18"/>
      <c r="AS1981" s="18"/>
      <c r="AT1981" s="18"/>
      <c r="AU1981" s="18"/>
      <c r="AV1981" s="18"/>
      <c r="AW1981" s="18"/>
      <c r="AX1981" s="18"/>
    </row>
    <row r="1982">
      <c r="A1982" s="18" t="str">
        <f>IFERROR(__xludf.DUMMYFUNCTION("""COMPUTED_VALUE"""),"кислая земляника")</f>
        <v>кислая земляника</v>
      </c>
      <c r="B1982" s="18" t="str">
        <f>IFERROR(__xludf.DUMMYFUNCTION("""COMPUTED_VALUE"""),"кислая фанта с черникой")</f>
        <v>кислая фанта с черникой</v>
      </c>
      <c r="C1982" s="18" t="str">
        <f>IFERROR(__xludf.DUMMYFUNCTION("""COMPUTED_VALUE"""),"кислое харибо с колой и черешней")</f>
        <v>кислое харибо с колой и черешней</v>
      </c>
      <c r="D1982" s="18" t="str">
        <f>IFERROR(__xludf.DUMMYFUNCTION("""COMPUTED_VALUE"""),"кислое яблочно клубничная шипучка")</f>
        <v>кислое яблочно клубничная шипучка</v>
      </c>
      <c r="E1982" s="18" t="str">
        <f>IFERROR(__xludf.DUMMYFUNCTION("""COMPUTED_VALUE"""),"кислые желатинки маракуйя ананас")</f>
        <v>кислые желатинки маракуйя ананас</v>
      </c>
      <c r="F1982" s="18" t="str">
        <f>IFERROR(__xludf.DUMMYFUNCTION("""COMPUTED_VALUE"""),"кислые ленточки маракуя манго")</f>
        <v>кислые ленточки маракуя манго</v>
      </c>
      <c r="G1982" s="18" t="str">
        <f>IFERROR(__xludf.DUMMYFUNCTION("""COMPUTED_VALUE"""),"кислые мармеладные ягоды")</f>
        <v>кислые мармеладные ягоды</v>
      </c>
      <c r="H1982" s="18" t="str">
        <f>IFERROR(__xludf.DUMMYFUNCTION("""COMPUTED_VALUE"""),"кислый виноград лайм")</f>
        <v>кислый виноград лайм</v>
      </c>
      <c r="I1982" s="18" t="str">
        <f>IFERROR(__xludf.DUMMYFUNCTION("""COMPUTED_VALUE"""),"кислый грейпфрут с вишней")</f>
        <v>кислый грейпфрут с вишней</v>
      </c>
      <c r="J1982" s="18" t="str">
        <f>IFERROR(__xludf.DUMMYFUNCTION("""COMPUTED_VALUE"""),"кислый леденец виноград киви яблоко")</f>
        <v>кислый леденец виноград киви яблоко</v>
      </c>
      <c r="K1982" s="18" t="str">
        <f>IFERROR(__xludf.DUMMYFUNCTION("""COMPUTED_VALUE"""),"кислый лимонад арбуз лайм малина")</f>
        <v>кислый лимонад арбуз лайм малина</v>
      </c>
      <c r="L1982" s="18" t="str">
        <f>IFERROR(__xludf.DUMMYFUNCTION("""COMPUTED_VALUE"""),"кислый персик клубника")</f>
        <v>кислый персик клубника</v>
      </c>
      <c r="M1982" s="18" t="str">
        <f>IFERROR(__xludf.DUMMYFUNCTION("""COMPUTED_VALUE"""),"кислый яблочно лимонные колечки")</f>
        <v>кислый яблочно лимонные колечки</v>
      </c>
      <c r="N1982" s="18" t="str">
        <f>IFERROR(__xludf.DUMMYFUNCTION("""COMPUTED_VALUE"""),"фанта апельсин с кислой малиной")</f>
        <v>фанта апельсин с кислой малиной</v>
      </c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  <c r="AC1982" s="18"/>
      <c r="AD1982" s="18"/>
      <c r="AE1982" s="18"/>
      <c r="AF1982" s="18"/>
      <c r="AG1982" s="18"/>
      <c r="AH1982" s="18"/>
      <c r="AI1982" s="18"/>
      <c r="AJ1982" s="18"/>
      <c r="AK1982" s="18"/>
      <c r="AL1982" s="18"/>
      <c r="AM1982" s="18"/>
      <c r="AN1982" s="18"/>
      <c r="AO1982" s="18"/>
      <c r="AP1982" s="18"/>
      <c r="AQ1982" s="18"/>
      <c r="AR1982" s="18"/>
      <c r="AS1982" s="18"/>
      <c r="AT1982" s="18"/>
      <c r="AU1982" s="18"/>
      <c r="AV1982" s="18"/>
      <c r="AW1982" s="18"/>
      <c r="AX1982" s="18"/>
    </row>
    <row r="1983">
      <c r="A1983" s="18" t="str">
        <f>IFERROR(__xludf.DUMMYFUNCTION("""COMPUTED_VALUE"""),"кислая земляника")</f>
        <v>кислая земляника</v>
      </c>
      <c r="B1983" s="18" t="str">
        <f>IFERROR(__xludf.DUMMYFUNCTION("""COMPUTED_VALUE"""),"кислая фанта с черникой")</f>
        <v>кислая фанта с черникой</v>
      </c>
      <c r="C1983" s="18" t="str">
        <f>IFERROR(__xludf.DUMMYFUNCTION("""COMPUTED_VALUE"""),"кислое харибо с колой и черешней")</f>
        <v>кислое харибо с колой и черешней</v>
      </c>
      <c r="D1983" s="18" t="str">
        <f>IFERROR(__xludf.DUMMYFUNCTION("""COMPUTED_VALUE"""),"кислое яблочно клубничная шипучка")</f>
        <v>кислое яблочно клубничная шипучка</v>
      </c>
      <c r="E1983" s="18" t="str">
        <f>IFERROR(__xludf.DUMMYFUNCTION("""COMPUTED_VALUE"""),"кислые желатинки маракуйя ананас")</f>
        <v>кислые желатинки маракуйя ананас</v>
      </c>
      <c r="F1983" s="18" t="str">
        <f>IFERROR(__xludf.DUMMYFUNCTION("""COMPUTED_VALUE"""),"кислые ленточки маракуя манго")</f>
        <v>кислые ленточки маракуя манго</v>
      </c>
      <c r="G1983" s="18" t="str">
        <f>IFERROR(__xludf.DUMMYFUNCTION("""COMPUTED_VALUE"""),"кислые мармеладные ягоды")</f>
        <v>кислые мармеладные ягоды</v>
      </c>
      <c r="H1983" s="18" t="str">
        <f>IFERROR(__xludf.DUMMYFUNCTION("""COMPUTED_VALUE"""),"кислый виноград лайм")</f>
        <v>кислый виноград лайм</v>
      </c>
      <c r="I1983" s="18" t="str">
        <f>IFERROR(__xludf.DUMMYFUNCTION("""COMPUTED_VALUE"""),"кислый грейпфрут с вишней")</f>
        <v>кислый грейпфрут с вишней</v>
      </c>
      <c r="J1983" s="18" t="str">
        <f>IFERROR(__xludf.DUMMYFUNCTION("""COMPUTED_VALUE"""),"кислый леденец виноград киви яблоко")</f>
        <v>кислый леденец виноград киви яблоко</v>
      </c>
      <c r="K1983" s="18" t="str">
        <f>IFERROR(__xludf.DUMMYFUNCTION("""COMPUTED_VALUE"""),"кислый лимонад арбуз лайм малина")</f>
        <v>кислый лимонад арбуз лайм малина</v>
      </c>
      <c r="L1983" s="18" t="str">
        <f>IFERROR(__xludf.DUMMYFUNCTION("""COMPUTED_VALUE"""),"кислый персик клубника")</f>
        <v>кислый персик клубника</v>
      </c>
      <c r="M1983" s="18" t="str">
        <f>IFERROR(__xludf.DUMMYFUNCTION("""COMPUTED_VALUE"""),"кислый яблочно лимонные колечки")</f>
        <v>кислый яблочно лимонные колечки</v>
      </c>
      <c r="N1983" s="18" t="str">
        <f>IFERROR(__xludf.DUMMYFUNCTION("""COMPUTED_VALUE"""),"фанта апельсин с кислой малиной")</f>
        <v>фанта апельсин с кислой малиной</v>
      </c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  <c r="AC1983" s="18"/>
      <c r="AD1983" s="18"/>
      <c r="AE1983" s="18"/>
      <c r="AF1983" s="18"/>
      <c r="AG1983" s="18"/>
      <c r="AH1983" s="18"/>
      <c r="AI1983" s="18"/>
      <c r="AJ1983" s="18"/>
      <c r="AK1983" s="18"/>
      <c r="AL1983" s="18"/>
      <c r="AM1983" s="18"/>
      <c r="AN1983" s="18"/>
      <c r="AO1983" s="18"/>
      <c r="AP1983" s="18"/>
      <c r="AQ1983" s="18"/>
      <c r="AR1983" s="18"/>
      <c r="AS1983" s="18"/>
      <c r="AT1983" s="18"/>
      <c r="AU1983" s="18"/>
      <c r="AV1983" s="18"/>
      <c r="AW1983" s="18"/>
      <c r="AX1983" s="18"/>
    </row>
    <row r="1984">
      <c r="A1984" s="18" t="str">
        <f>IFERROR(__xludf.DUMMYFUNCTION("""COMPUTED_VALUE"""),"Ягодный микс")</f>
        <v>Ягодный микс</v>
      </c>
      <c r="B1984" s="18" t="str">
        <f>IFERROR(__xludf.DUMMYFUNCTION("""COMPUTED_VALUE"""),"Энергетик малина")</f>
        <v>Энергетик малина</v>
      </c>
      <c r="C1984" s="18" t="str">
        <f>IFERROR(__xludf.DUMMYFUNCTION("""COMPUTED_VALUE"""),"Клубника арбуз")</f>
        <v>Клубника арбуз</v>
      </c>
      <c r="D1984" s="18" t="str">
        <f>IFERROR(__xludf.DUMMYFUNCTION("""COMPUTED_VALUE"""),"Ежевика малина")</f>
        <v>Ежевика малина</v>
      </c>
      <c r="E1984" s="18" t="str">
        <f>IFERROR(__xludf.DUMMYFUNCTION("""COMPUTED_VALUE"""),"Голубая малина виноград")</f>
        <v>Голубая малина виноград</v>
      </c>
      <c r="F1984" s="18" t="str">
        <f>IFERROR(__xludf.DUMMYFUNCTION("""COMPUTED_VALUE"""),"Вишня яблоко")</f>
        <v>Вишня яблоко</v>
      </c>
      <c r="G1984" s="18" t="str">
        <f>IFERROR(__xludf.DUMMYFUNCTION("""COMPUTED_VALUE"""),"Виноград лёд")</f>
        <v>Виноград лёд</v>
      </c>
      <c r="H1984" s="18" t="str">
        <f>IFERROR(__xludf.DUMMYFUNCTION("""COMPUTED_VALUE"""),"Бабл гам")</f>
        <v>Бабл гам</v>
      </c>
      <c r="I1984" s="18" t="str">
        <f>IFERROR(__xludf.DUMMYFUNCTION("""COMPUTED_VALUE"""),"Энергетик лайм")</f>
        <v>Энергетик лайм</v>
      </c>
      <c r="J1984" s="18" t="str">
        <f>IFERROR(__xludf.DUMMYFUNCTION("""COMPUTED_VALUE"""),"Черника смородина айс")</f>
        <v>Черника смородина айс</v>
      </c>
      <c r="K1984" s="18" t="str">
        <f>IFERROR(__xludf.DUMMYFUNCTION("""COMPUTED_VALUE"""),"Мохито клубничный лёд")</f>
        <v>Мохито клубничный лёд</v>
      </c>
      <c r="L1984" s="18" t="str">
        <f>IFERROR(__xludf.DUMMYFUNCTION("""COMPUTED_VALUE"""),"Черная вишня лёд")</f>
        <v>Черная вишня лёд</v>
      </c>
      <c r="M1984" s="18" t="str">
        <f>IFERROR(__xludf.DUMMYFUNCTION("""COMPUTED_VALUE"""),"Ананас кокос лёд")</f>
        <v>Ананас кокос лёд</v>
      </c>
      <c r="N1984" s="18" t="str">
        <f>IFERROR(__xludf.DUMMYFUNCTION("""COMPUTED_VALUE"""),"Киви лёд")</f>
        <v>Киви лёд</v>
      </c>
      <c r="O1984" s="18" t="str">
        <f>IFERROR(__xludf.DUMMYFUNCTION("""COMPUTED_VALUE"""),"Кислая клюква лёд")</f>
        <v>Кислая клюква лёд</v>
      </c>
      <c r="P1984" s="18" t="str">
        <f>IFERROR(__xludf.DUMMYFUNCTION("""COMPUTED_VALUE"""),"Кислый скитлс лёд")</f>
        <v>Кислый скитлс лёд</v>
      </c>
      <c r="Q1984" s="18" t="str">
        <f>IFERROR(__xludf.DUMMYFUNCTION("""COMPUTED_VALUE"""),"Клубника черника лёд")</f>
        <v>Клубника черника лёд</v>
      </c>
      <c r="R1984" s="18" t="str">
        <f>IFERROR(__xludf.DUMMYFUNCTION("""COMPUTED_VALUE"""),"Малина смородина лёд")</f>
        <v>Малина смородина лёд</v>
      </c>
      <c r="S1984" s="18" t="str">
        <f>IFERROR(__xludf.DUMMYFUNCTION("""COMPUTED_VALUE"""),"Манго лёд")</f>
        <v>Манго лёд</v>
      </c>
      <c r="T1984" s="18" t="str">
        <f>IFERROR(__xludf.DUMMYFUNCTION("""COMPUTED_VALUE"""),"Малина вишня лёд")</f>
        <v>Малина вишня лёд</v>
      </c>
      <c r="U1984" s="18"/>
      <c r="V1984" s="18"/>
      <c r="W1984" s="18"/>
      <c r="X1984" s="18"/>
      <c r="Y1984" s="18"/>
      <c r="Z1984" s="18"/>
      <c r="AA1984" s="18"/>
      <c r="AB1984" s="18"/>
      <c r="AC1984" s="18"/>
      <c r="AD1984" s="18"/>
      <c r="AE1984" s="18"/>
      <c r="AF1984" s="18"/>
      <c r="AG1984" s="18"/>
      <c r="AH1984" s="18"/>
      <c r="AI1984" s="18"/>
      <c r="AJ1984" s="18"/>
      <c r="AK1984" s="18"/>
      <c r="AL1984" s="18"/>
      <c r="AM1984" s="18"/>
      <c r="AN1984" s="18"/>
      <c r="AO1984" s="18"/>
      <c r="AP1984" s="18"/>
      <c r="AQ1984" s="18"/>
      <c r="AR1984" s="18"/>
      <c r="AS1984" s="18"/>
      <c r="AT1984" s="18"/>
      <c r="AU1984" s="18"/>
      <c r="AV1984" s="18"/>
      <c r="AW1984" s="18"/>
      <c r="AX1984" s="18"/>
    </row>
    <row r="1985">
      <c r="A1985" s="18" t="str">
        <f>IFERROR(__xludf.DUMMYFUNCTION("""COMPUTED_VALUE"""),"Ягодный микс")</f>
        <v>Ягодный микс</v>
      </c>
      <c r="B1985" s="18" t="str">
        <f>IFERROR(__xludf.DUMMYFUNCTION("""COMPUTED_VALUE"""),"Энергетик малина")</f>
        <v>Энергетик малина</v>
      </c>
      <c r="C1985" s="18" t="str">
        <f>IFERROR(__xludf.DUMMYFUNCTION("""COMPUTED_VALUE"""),"Клубника арбуз")</f>
        <v>Клубника арбуз</v>
      </c>
      <c r="D1985" s="18" t="str">
        <f>IFERROR(__xludf.DUMMYFUNCTION("""COMPUTED_VALUE"""),"Ежевика малина")</f>
        <v>Ежевика малина</v>
      </c>
      <c r="E1985" s="18" t="str">
        <f>IFERROR(__xludf.DUMMYFUNCTION("""COMPUTED_VALUE"""),"Голубая малина виноград")</f>
        <v>Голубая малина виноград</v>
      </c>
      <c r="F1985" s="18" t="str">
        <f>IFERROR(__xludf.DUMMYFUNCTION("""COMPUTED_VALUE"""),"Вишня яблоко")</f>
        <v>Вишня яблоко</v>
      </c>
      <c r="G1985" s="18" t="str">
        <f>IFERROR(__xludf.DUMMYFUNCTION("""COMPUTED_VALUE"""),"Виноград лёд")</f>
        <v>Виноград лёд</v>
      </c>
      <c r="H1985" s="18" t="str">
        <f>IFERROR(__xludf.DUMMYFUNCTION("""COMPUTED_VALUE"""),"Бабл гам")</f>
        <v>Бабл гам</v>
      </c>
      <c r="I1985" s="18" t="str">
        <f>IFERROR(__xludf.DUMMYFUNCTION("""COMPUTED_VALUE"""),"Энергетик лайм")</f>
        <v>Энергетик лайм</v>
      </c>
      <c r="J1985" s="18" t="str">
        <f>IFERROR(__xludf.DUMMYFUNCTION("""COMPUTED_VALUE"""),"Черника смородина айс")</f>
        <v>Черника смородина айс</v>
      </c>
      <c r="K1985" s="18" t="str">
        <f>IFERROR(__xludf.DUMMYFUNCTION("""COMPUTED_VALUE"""),"Мохито клубничный лёд")</f>
        <v>Мохито клубничный лёд</v>
      </c>
      <c r="L1985" s="18" t="str">
        <f>IFERROR(__xludf.DUMMYFUNCTION("""COMPUTED_VALUE"""),"Черная вишня лёд")</f>
        <v>Черная вишня лёд</v>
      </c>
      <c r="M1985" s="18" t="str">
        <f>IFERROR(__xludf.DUMMYFUNCTION("""COMPUTED_VALUE"""),"Ананас кокос лёд")</f>
        <v>Ананас кокос лёд</v>
      </c>
      <c r="N1985" s="18" t="str">
        <f>IFERROR(__xludf.DUMMYFUNCTION("""COMPUTED_VALUE"""),"Киви лёд")</f>
        <v>Киви лёд</v>
      </c>
      <c r="O1985" s="18" t="str">
        <f>IFERROR(__xludf.DUMMYFUNCTION("""COMPUTED_VALUE"""),"Кислая клюква лёд")</f>
        <v>Кислая клюква лёд</v>
      </c>
      <c r="P1985" s="18" t="str">
        <f>IFERROR(__xludf.DUMMYFUNCTION("""COMPUTED_VALUE"""),"Кислый скитлс лёд")</f>
        <v>Кислый скитлс лёд</v>
      </c>
      <c r="Q1985" s="18" t="str">
        <f>IFERROR(__xludf.DUMMYFUNCTION("""COMPUTED_VALUE"""),"Клубника черника лёд")</f>
        <v>Клубника черника лёд</v>
      </c>
      <c r="R1985" s="18" t="str">
        <f>IFERROR(__xludf.DUMMYFUNCTION("""COMPUTED_VALUE"""),"Малина смородина лёд")</f>
        <v>Малина смородина лёд</v>
      </c>
      <c r="S1985" s="18" t="str">
        <f>IFERROR(__xludf.DUMMYFUNCTION("""COMPUTED_VALUE"""),"Манго лёд")</f>
        <v>Манго лёд</v>
      </c>
      <c r="T1985" s="18" t="str">
        <f>IFERROR(__xludf.DUMMYFUNCTION("""COMPUTED_VALUE"""),"Малина вишня лёд")</f>
        <v>Малина вишня лёд</v>
      </c>
      <c r="U1985" s="18"/>
      <c r="V1985" s="18"/>
      <c r="W1985" s="18"/>
      <c r="X1985" s="18"/>
      <c r="Y1985" s="18"/>
      <c r="Z1985" s="18"/>
      <c r="AA1985" s="18"/>
      <c r="AB1985" s="18"/>
      <c r="AC1985" s="18"/>
      <c r="AD1985" s="18"/>
      <c r="AE1985" s="18"/>
      <c r="AF1985" s="18"/>
      <c r="AG1985" s="18"/>
      <c r="AH1985" s="18"/>
      <c r="AI1985" s="18"/>
      <c r="AJ1985" s="18"/>
      <c r="AK1985" s="18"/>
      <c r="AL1985" s="18"/>
      <c r="AM1985" s="18"/>
      <c r="AN1985" s="18"/>
      <c r="AO1985" s="18"/>
      <c r="AP1985" s="18"/>
      <c r="AQ1985" s="18"/>
      <c r="AR1985" s="18"/>
      <c r="AS1985" s="18"/>
      <c r="AT1985" s="18"/>
      <c r="AU1985" s="18"/>
      <c r="AV1985" s="18"/>
      <c r="AW1985" s="18"/>
      <c r="AX1985" s="18"/>
    </row>
    <row r="1986">
      <c r="A1986" s="18" t="str">
        <f>IFERROR(__xludf.DUMMYFUNCTION("""COMPUTED_VALUE"""),"Ягодный микс")</f>
        <v>Ягодный микс</v>
      </c>
      <c r="B1986" s="18" t="str">
        <f>IFERROR(__xludf.DUMMYFUNCTION("""COMPUTED_VALUE"""),"Энергетик малина")</f>
        <v>Энергетик малина</v>
      </c>
      <c r="C1986" s="18" t="str">
        <f>IFERROR(__xludf.DUMMYFUNCTION("""COMPUTED_VALUE"""),"Клубника арбуз")</f>
        <v>Клубника арбуз</v>
      </c>
      <c r="D1986" s="18" t="str">
        <f>IFERROR(__xludf.DUMMYFUNCTION("""COMPUTED_VALUE"""),"Ежевика малина")</f>
        <v>Ежевика малина</v>
      </c>
      <c r="E1986" s="18" t="str">
        <f>IFERROR(__xludf.DUMMYFUNCTION("""COMPUTED_VALUE"""),"Голубая малина виноград")</f>
        <v>Голубая малина виноград</v>
      </c>
      <c r="F1986" s="18" t="str">
        <f>IFERROR(__xludf.DUMMYFUNCTION("""COMPUTED_VALUE"""),"Вишня яблоко")</f>
        <v>Вишня яблоко</v>
      </c>
      <c r="G1986" s="18" t="str">
        <f>IFERROR(__xludf.DUMMYFUNCTION("""COMPUTED_VALUE"""),"Виноград лёд")</f>
        <v>Виноград лёд</v>
      </c>
      <c r="H1986" s="18" t="str">
        <f>IFERROR(__xludf.DUMMYFUNCTION("""COMPUTED_VALUE"""),"Бабл гам")</f>
        <v>Бабл гам</v>
      </c>
      <c r="I1986" s="18" t="str">
        <f>IFERROR(__xludf.DUMMYFUNCTION("""COMPUTED_VALUE"""),"Энергетик лайм")</f>
        <v>Энергетик лайм</v>
      </c>
      <c r="J1986" s="18" t="str">
        <f>IFERROR(__xludf.DUMMYFUNCTION("""COMPUTED_VALUE"""),"Черника смородина айс")</f>
        <v>Черника смородина айс</v>
      </c>
      <c r="K1986" s="18" t="str">
        <f>IFERROR(__xludf.DUMMYFUNCTION("""COMPUTED_VALUE"""),"Мохито клубничный лёд")</f>
        <v>Мохито клубничный лёд</v>
      </c>
      <c r="L1986" s="18" t="str">
        <f>IFERROR(__xludf.DUMMYFUNCTION("""COMPUTED_VALUE"""),"Черная вишня лёд")</f>
        <v>Черная вишня лёд</v>
      </c>
      <c r="M1986" s="18" t="str">
        <f>IFERROR(__xludf.DUMMYFUNCTION("""COMPUTED_VALUE"""),"Ананас кокос лёд")</f>
        <v>Ананас кокос лёд</v>
      </c>
      <c r="N1986" s="18" t="str">
        <f>IFERROR(__xludf.DUMMYFUNCTION("""COMPUTED_VALUE"""),"Киви лёд")</f>
        <v>Киви лёд</v>
      </c>
      <c r="O1986" s="18" t="str">
        <f>IFERROR(__xludf.DUMMYFUNCTION("""COMPUTED_VALUE"""),"Кислая клюква лёд")</f>
        <v>Кислая клюква лёд</v>
      </c>
      <c r="P1986" s="18" t="str">
        <f>IFERROR(__xludf.DUMMYFUNCTION("""COMPUTED_VALUE"""),"Кислый скитлс лёд")</f>
        <v>Кислый скитлс лёд</v>
      </c>
      <c r="Q1986" s="18" t="str">
        <f>IFERROR(__xludf.DUMMYFUNCTION("""COMPUTED_VALUE"""),"Клубника черника лёд")</f>
        <v>Клубника черника лёд</v>
      </c>
      <c r="R1986" s="18" t="str">
        <f>IFERROR(__xludf.DUMMYFUNCTION("""COMPUTED_VALUE"""),"Малина смородина лёд")</f>
        <v>Малина смородина лёд</v>
      </c>
      <c r="S1986" s="18" t="str">
        <f>IFERROR(__xludf.DUMMYFUNCTION("""COMPUTED_VALUE"""),"Манго лёд")</f>
        <v>Манго лёд</v>
      </c>
      <c r="T1986" s="18" t="str">
        <f>IFERROR(__xludf.DUMMYFUNCTION("""COMPUTED_VALUE"""),"Малина вишня лёд")</f>
        <v>Малина вишня лёд</v>
      </c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/>
      <c r="AM1986" s="18"/>
      <c r="AN1986" s="18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</row>
    <row r="1987">
      <c r="A1987" s="18" t="str">
        <f>IFERROR(__xludf.DUMMYFUNCTION("""COMPUTED_VALUE"""),"Ягодный микс")</f>
        <v>Ягодный микс</v>
      </c>
      <c r="B1987" s="18" t="str">
        <f>IFERROR(__xludf.DUMMYFUNCTION("""COMPUTED_VALUE"""),"Энергетик малина")</f>
        <v>Энергетик малина</v>
      </c>
      <c r="C1987" s="18" t="str">
        <f>IFERROR(__xludf.DUMMYFUNCTION("""COMPUTED_VALUE"""),"Клубника арбуз")</f>
        <v>Клубника арбуз</v>
      </c>
      <c r="D1987" s="18" t="str">
        <f>IFERROR(__xludf.DUMMYFUNCTION("""COMPUTED_VALUE"""),"Ежевика малина")</f>
        <v>Ежевика малина</v>
      </c>
      <c r="E1987" s="18" t="str">
        <f>IFERROR(__xludf.DUMMYFUNCTION("""COMPUTED_VALUE"""),"Голубая малина виноград")</f>
        <v>Голубая малина виноград</v>
      </c>
      <c r="F1987" s="18" t="str">
        <f>IFERROR(__xludf.DUMMYFUNCTION("""COMPUTED_VALUE"""),"Вишня яблоко")</f>
        <v>Вишня яблоко</v>
      </c>
      <c r="G1987" s="18" t="str">
        <f>IFERROR(__xludf.DUMMYFUNCTION("""COMPUTED_VALUE"""),"Виноград лёд")</f>
        <v>Виноград лёд</v>
      </c>
      <c r="H1987" s="18" t="str">
        <f>IFERROR(__xludf.DUMMYFUNCTION("""COMPUTED_VALUE"""),"Бабл гам")</f>
        <v>Бабл гам</v>
      </c>
      <c r="I1987" s="18" t="str">
        <f>IFERROR(__xludf.DUMMYFUNCTION("""COMPUTED_VALUE"""),"Энергетик лайм")</f>
        <v>Энергетик лайм</v>
      </c>
      <c r="J1987" s="18" t="str">
        <f>IFERROR(__xludf.DUMMYFUNCTION("""COMPUTED_VALUE"""),"Черника смородина айс")</f>
        <v>Черника смородина айс</v>
      </c>
      <c r="K1987" s="18" t="str">
        <f>IFERROR(__xludf.DUMMYFUNCTION("""COMPUTED_VALUE"""),"Мохито клубничный лёд")</f>
        <v>Мохито клубничный лёд</v>
      </c>
      <c r="L1987" s="18" t="str">
        <f>IFERROR(__xludf.DUMMYFUNCTION("""COMPUTED_VALUE"""),"Черная вишня лёд")</f>
        <v>Черная вишня лёд</v>
      </c>
      <c r="M1987" s="18" t="str">
        <f>IFERROR(__xludf.DUMMYFUNCTION("""COMPUTED_VALUE"""),"Ананас кокос лёд")</f>
        <v>Ананас кокос лёд</v>
      </c>
      <c r="N1987" s="18" t="str">
        <f>IFERROR(__xludf.DUMMYFUNCTION("""COMPUTED_VALUE"""),"Киви лёд")</f>
        <v>Киви лёд</v>
      </c>
      <c r="O1987" s="18" t="str">
        <f>IFERROR(__xludf.DUMMYFUNCTION("""COMPUTED_VALUE"""),"Кислая клюква лёд")</f>
        <v>Кислая клюква лёд</v>
      </c>
      <c r="P1987" s="18" t="str">
        <f>IFERROR(__xludf.DUMMYFUNCTION("""COMPUTED_VALUE"""),"Кислый скитлс лёд")</f>
        <v>Кислый скитлс лёд</v>
      </c>
      <c r="Q1987" s="18" t="str">
        <f>IFERROR(__xludf.DUMMYFUNCTION("""COMPUTED_VALUE"""),"Клубника черника лёд")</f>
        <v>Клубника черника лёд</v>
      </c>
      <c r="R1987" s="18" t="str">
        <f>IFERROR(__xludf.DUMMYFUNCTION("""COMPUTED_VALUE"""),"Малина смородина лёд")</f>
        <v>Малина смородина лёд</v>
      </c>
      <c r="S1987" s="18" t="str">
        <f>IFERROR(__xludf.DUMMYFUNCTION("""COMPUTED_VALUE"""),"Манго лёд")</f>
        <v>Манго лёд</v>
      </c>
      <c r="T1987" s="18" t="str">
        <f>IFERROR(__xludf.DUMMYFUNCTION("""COMPUTED_VALUE"""),"Малина вишня лёд")</f>
        <v>Малина вишня лёд</v>
      </c>
      <c r="U1987" s="18"/>
      <c r="V1987" s="18"/>
      <c r="W1987" s="18"/>
      <c r="X1987" s="18"/>
      <c r="Y1987" s="18"/>
      <c r="Z1987" s="18"/>
      <c r="AA1987" s="18"/>
      <c r="AB1987" s="18"/>
      <c r="AC1987" s="18"/>
      <c r="AD1987" s="18"/>
      <c r="AE1987" s="18"/>
      <c r="AF1987" s="18"/>
      <c r="AG1987" s="18"/>
      <c r="AH1987" s="18"/>
      <c r="AI1987" s="18"/>
      <c r="AJ1987" s="18"/>
      <c r="AK1987" s="18"/>
      <c r="AL1987" s="18"/>
      <c r="AM1987" s="18"/>
      <c r="AN1987" s="18"/>
      <c r="AO1987" s="18"/>
      <c r="AP1987" s="18"/>
      <c r="AQ1987" s="18"/>
      <c r="AR1987" s="18"/>
      <c r="AS1987" s="18"/>
      <c r="AT1987" s="18"/>
      <c r="AU1987" s="18"/>
      <c r="AV1987" s="18"/>
      <c r="AW1987" s="18"/>
      <c r="AX1987" s="18"/>
    </row>
    <row r="1988">
      <c r="A1988" s="18" t="str">
        <f>IFERROR(__xludf.DUMMYFUNCTION("""COMPUTED_VALUE"""),"Экзотический микс")</f>
        <v>Экзотический микс</v>
      </c>
      <c r="B1988" s="18" t="str">
        <f>IFERROR(__xludf.DUMMYFUNCTION("""COMPUTED_VALUE"""),"Энергетик")</f>
        <v>Энергетик</v>
      </c>
      <c r="C1988" s="18" t="str">
        <f>IFERROR(__xludf.DUMMYFUNCTION("""COMPUTED_VALUE"""),"Виноградный чупа-чупс")</f>
        <v>Виноградный чупа-чупс</v>
      </c>
      <c r="D1988" s="18" t="str">
        <f>IFERROR(__xludf.DUMMYFUNCTION("""COMPUTED_VALUE"""),"Кислая лесная клюква")</f>
        <v>Кислая лесная клюква</v>
      </c>
      <c r="E1988" s="18" t="str">
        <f>IFERROR(__xludf.DUMMYFUNCTION("""COMPUTED_VALUE"""),"Смородина персик")</f>
        <v>Смородина персик</v>
      </c>
      <c r="F1988" s="18" t="str">
        <f>IFERROR(__xludf.DUMMYFUNCTION("""COMPUTED_VALUE"""),"Спелый киви кисло сладкий")</f>
        <v>Спелый киви кисло сладкий</v>
      </c>
      <c r="G1988" s="18" t="str">
        <f>IFERROR(__xludf.DUMMYFUNCTION("""COMPUTED_VALUE"""),"Кислые черви в вишневом сиропе")</f>
        <v>Кислые черви в вишневом сиропе</v>
      </c>
      <c r="H1988" s="18" t="str">
        <f>IFERROR(__xludf.DUMMYFUNCTION("""COMPUTED_VALUE"""),"Грушевый лимонад")</f>
        <v>Грушевый лимонад</v>
      </c>
      <c r="I1988" s="18" t="str">
        <f>IFERROR(__xludf.DUMMYFUNCTION("""COMPUTED_VALUE"""),"Лимонад с сладкой малиной")</f>
        <v>Лимонад с сладкой малиной</v>
      </c>
      <c r="J1988" s="18" t="str">
        <f>IFERROR(__xludf.DUMMYFUNCTION("""COMPUTED_VALUE"""),"Ананасовая кислинка")</f>
        <v>Ананасовая кислинка</v>
      </c>
      <c r="K1988" s="18" t="str">
        <f>IFERROR(__xludf.DUMMYFUNCTION("""COMPUTED_VALUE"""),"Мармеладные мишки")</f>
        <v>Мармеладные мишки</v>
      </c>
      <c r="L1988" s="18" t="str">
        <f>IFERROR(__xludf.DUMMYFUNCTION("""COMPUTED_VALUE"""),"Мандариновый сок с цедрой")</f>
        <v>Мандариновый сок с цедрой</v>
      </c>
      <c r="M1988" s="18" t="str">
        <f>IFERROR(__xludf.DUMMYFUNCTION("""COMPUTED_VALUE"""),"Кисло-сладкое ягодное драже")</f>
        <v>Кисло-сладкое ягодное драже</v>
      </c>
      <c r="N1988" s="18" t="str">
        <f>IFERROR(__xludf.DUMMYFUNCTION("""COMPUTED_VALUE"""),"Классическая фанта")</f>
        <v>Классическая фанта</v>
      </c>
      <c r="O1988" s="18" t="str">
        <f>IFERROR(__xludf.DUMMYFUNCTION("""COMPUTED_VALUE"""),"Сладкие барбарисоввые конфеты")</f>
        <v>Сладкие барбарисоввые конфеты</v>
      </c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/>
      <c r="AM1988" s="18"/>
      <c r="AN1988" s="18"/>
      <c r="AO1988" s="18"/>
      <c r="AP1988" s="18"/>
      <c r="AQ1988" s="18"/>
      <c r="AR1988" s="18"/>
      <c r="AS1988" s="18"/>
      <c r="AT1988" s="18"/>
      <c r="AU1988" s="18"/>
      <c r="AV1988" s="18"/>
      <c r="AW1988" s="18"/>
      <c r="AX1988" s="18"/>
    </row>
    <row r="1989">
      <c r="A1989" s="18" t="str">
        <f>IFERROR(__xludf.DUMMYFUNCTION("""COMPUTED_VALUE"""),"0.4")</f>
        <v>0.4</v>
      </c>
      <c r="B1989" s="18" t="str">
        <f>IFERROR(__xludf.DUMMYFUNCTION("""COMPUTED_VALUE"""),"0.6")</f>
        <v>0.6</v>
      </c>
      <c r="C1989" s="18" t="str">
        <f>IFERROR(__xludf.DUMMYFUNCTION("""COMPUTED_VALUE"""),"0.7")</f>
        <v>0.7</v>
      </c>
      <c r="D1989" s="18" t="str">
        <f>IFERROR(__xludf.DUMMYFUNCTION("""COMPUTED_VALUE"""),"0.8")</f>
        <v>0.8</v>
      </c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  <c r="AC1989" s="18"/>
      <c r="AD1989" s="18"/>
      <c r="AE1989" s="18"/>
      <c r="AF1989" s="18"/>
      <c r="AG1989" s="18"/>
      <c r="AH1989" s="18"/>
      <c r="AI1989" s="18"/>
      <c r="AJ1989" s="18"/>
      <c r="AK1989" s="18"/>
      <c r="AL1989" s="18"/>
      <c r="AM1989" s="18"/>
      <c r="AN1989" s="18"/>
      <c r="AO1989" s="18"/>
      <c r="AP1989" s="18"/>
      <c r="AQ1989" s="18"/>
      <c r="AR1989" s="18"/>
      <c r="AS1989" s="18"/>
      <c r="AT1989" s="18"/>
      <c r="AU1989" s="18"/>
      <c r="AV1989" s="18"/>
      <c r="AW1989" s="18"/>
      <c r="AX1989" s="18"/>
    </row>
    <row r="1990">
      <c r="A1990" s="18" t="str">
        <f>IFERROR(__xludf.DUMMYFUNCTION("""COMPUTED_VALUE"""),"Личи гуава")</f>
        <v>Личи гуава</v>
      </c>
      <c r="B1990" s="18" t="str">
        <f>IFERROR(__xludf.DUMMYFUNCTION("""COMPUTED_VALUE"""),"Морозный спрайт")</f>
        <v>Морозный спрайт</v>
      </c>
      <c r="C1990" s="18" t="str">
        <f>IFERROR(__xludf.DUMMYFUNCTION("""COMPUTED_VALUE"""),"Морозная дыня")</f>
        <v>Морозная дыня</v>
      </c>
      <c r="D1990" s="18" t="str">
        <f>IFERROR(__xludf.DUMMYFUNCTION("""COMPUTED_VALUE"""),"Черника арбуз")</f>
        <v>Черника арбуз</v>
      </c>
      <c r="E1990" s="18" t="str">
        <f>IFERROR(__xludf.DUMMYFUNCTION("""COMPUTED_VALUE"""),"Грейпфрут малина клубника")</f>
        <v>Грейпфрут малина клубника</v>
      </c>
      <c r="F1990" s="18" t="str">
        <f>IFERROR(__xludf.DUMMYFUNCTION("""COMPUTED_VALUE"""),"Виноград клубника NEW!")</f>
        <v>Виноград клубника NEW!</v>
      </c>
      <c r="G1990" s="18" t="str">
        <f>IFERROR(__xludf.DUMMYFUNCTION("""COMPUTED_VALUE"""),"Жвачка арбуз дыня NEW!")</f>
        <v>Жвачка арбуз дыня NEW!</v>
      </c>
      <c r="H1990" s="18" t="str">
        <f>IFERROR(__xludf.DUMMYFUNCTION("""COMPUTED_VALUE"""),"Клубника киви NEW!")</f>
        <v>Клубника киви NEW!</v>
      </c>
      <c r="I1990" s="18" t="str">
        <f>IFERROR(__xludf.DUMMYFUNCTION("""COMPUTED_VALUE"""),"Клубничный лимонад NEW!")</f>
        <v>Клубничный лимонад NEW!</v>
      </c>
      <c r="J1990" s="18" t="str">
        <f>IFERROR(__xludf.DUMMYFUNCTION("""COMPUTED_VALUE"""),"Клюква лимон NEW!")</f>
        <v>Клюква лимон NEW!</v>
      </c>
      <c r="K1990" s="18" t="str">
        <f>IFERROR(__xludf.DUMMYFUNCTION("""COMPUTED_VALUE"""),"Кола лимон NEW")</f>
        <v>Кола лимон NEW</v>
      </c>
      <c r="L1990" s="18" t="str">
        <f>IFERROR(__xludf.DUMMYFUNCTION("""COMPUTED_VALUE"""),"Манго малина NEW!")</f>
        <v>Манго малина NEW!</v>
      </c>
      <c r="M1990" s="18" t="str">
        <f>IFERROR(__xludf.DUMMYFUNCTION("""COMPUTED_VALUE"""),"Персик маракуйя NEW")</f>
        <v>Персик маракуйя NEW</v>
      </c>
      <c r="N1990" s="18" t="str">
        <f>IFERROR(__xludf.DUMMYFUNCTION("""COMPUTED_VALUE"""),"Киви гуава NEW")</f>
        <v>Киви гуава NEW</v>
      </c>
      <c r="O1990" s="18" t="str">
        <f>IFERROR(__xludf.DUMMYFUNCTION("""COMPUTED_VALUE"""),"Манго апельсин NEW")</f>
        <v>Манго апельсин NEW</v>
      </c>
      <c r="P1990" s="18" t="str">
        <f>IFERROR(__xludf.DUMMYFUNCTION("""COMPUTED_VALUE"""),"Манго кумкват NEW")</f>
        <v>Манго кумкват NEW</v>
      </c>
      <c r="Q1990" s="18" t="str">
        <f>IFERROR(__xludf.DUMMYFUNCTION("""COMPUTED_VALUE"""),"Морозная вишня")</f>
        <v>Морозная вишня</v>
      </c>
      <c r="R1990" s="18" t="str">
        <f>IFERROR(__xludf.DUMMYFUNCTION("""COMPUTED_VALUE"""),"кислая жвачка грейпфрут клубника")</f>
        <v>кислая жвачка грейпфрут клубника</v>
      </c>
      <c r="S1990" s="18" t="str">
        <f>IFERROR(__xludf.DUMMYFUNCTION("""COMPUTED_VALUE"""),"Морозное яблоко")</f>
        <v>Морозное яблоко</v>
      </c>
      <c r="T1990" s="18" t="str">
        <f>IFERROR(__xludf.DUMMYFUNCTION("""COMPUTED_VALUE"""),"Морозный арбуз")</f>
        <v>Морозный арбуз</v>
      </c>
      <c r="U1990" s="18" t="str">
        <f>IFERROR(__xludf.DUMMYFUNCTION("""COMPUTED_VALUE"""),"Морозный виноград")</f>
        <v>Морозный виноград</v>
      </c>
      <c r="V1990" s="18" t="str">
        <f>IFERROR(__xludf.DUMMYFUNCTION("""COMPUTED_VALUE"""),"Морозный ред булл")</f>
        <v>Морозный ред булл</v>
      </c>
      <c r="W1990" s="18" t="str">
        <f>IFERROR(__xludf.DUMMYFUNCTION("""COMPUTED_VALUE"""),"Персик киви NEW")</f>
        <v>Персик киви NEW</v>
      </c>
      <c r="X1990" s="18" t="str">
        <f>IFERROR(__xludf.DUMMYFUNCTION("""COMPUTED_VALUE"""),"Печенье банан NEW")</f>
        <v>Печенье банан NEW</v>
      </c>
      <c r="Y1990" s="18" t="str">
        <f>IFERROR(__xludf.DUMMYFUNCTION("""COMPUTED_VALUE"""),"Лимонный пирог NEW")</f>
        <v>Лимонный пирог NEW</v>
      </c>
      <c r="Z1990" s="18" t="str">
        <f>IFERROR(__xludf.DUMMYFUNCTION("""COMPUTED_VALUE"""),"Холодная смородина")</f>
        <v>Холодная смородина</v>
      </c>
      <c r="AA1990" s="18" t="str">
        <f>IFERROR(__xludf.DUMMYFUNCTION("""COMPUTED_VALUE"""),"Черника грейпфрут")</f>
        <v>Черника грейпфрут</v>
      </c>
      <c r="AB1990" s="18" t="str">
        <f>IFERROR(__xludf.DUMMYFUNCTION("""COMPUTED_VALUE"""),"Черника лимон")</f>
        <v>Черника лимон</v>
      </c>
      <c r="AC1990" s="18" t="str">
        <f>IFERROR(__xludf.DUMMYFUNCTION("""COMPUTED_VALUE"""),"Черника мята")</f>
        <v>Черника мята</v>
      </c>
      <c r="AD1990" s="18" t="str">
        <f>IFERROR(__xludf.DUMMYFUNCTION("""COMPUTED_VALUE"""),"Экзотические фрукты")</f>
        <v>Экзотические фрукты</v>
      </c>
      <c r="AE1990" s="18" t="str">
        <f>IFERROR(__xludf.DUMMYFUNCTION("""COMPUTED_VALUE"""),"Энергетический виноград")</f>
        <v>Энергетический виноград</v>
      </c>
      <c r="AF1990" s="18" t="str">
        <f>IFERROR(__xludf.DUMMYFUNCTION("""COMPUTED_VALUE"""),"Ягодный морс")</f>
        <v>Ягодный морс</v>
      </c>
      <c r="AG1990" s="18"/>
      <c r="AH1990" s="18"/>
      <c r="AI1990" s="18"/>
      <c r="AJ1990" s="18"/>
      <c r="AK1990" s="18"/>
      <c r="AL1990" s="18"/>
      <c r="AM1990" s="18"/>
      <c r="AN1990" s="18"/>
      <c r="AO1990" s="18"/>
      <c r="AP1990" s="18"/>
      <c r="AQ1990" s="18"/>
      <c r="AR1990" s="18"/>
      <c r="AS1990" s="18"/>
      <c r="AT1990" s="18"/>
      <c r="AU1990" s="18"/>
      <c r="AV1990" s="18"/>
      <c r="AW1990" s="18"/>
      <c r="AX1990" s="18"/>
    </row>
    <row r="1991">
      <c r="A1991" s="18" t="str">
        <f>IFERROR(__xludf.DUMMYFUNCTION("""COMPUTED_VALUE"""),"Яблоко вишня")</f>
        <v>Яблоко вишня</v>
      </c>
      <c r="B1991" s="18" t="str">
        <f>IFERROR(__xludf.DUMMYFUNCTION("""COMPUTED_VALUE"""),"Банан дыня клубника")</f>
        <v>Банан дыня клубника</v>
      </c>
      <c r="C1991" s="18" t="str">
        <f>IFERROR(__xludf.DUMMYFUNCTION("""COMPUTED_VALUE"""),"Барбарисовый энергетик")</f>
        <v>Барбарисовый энергетик</v>
      </c>
      <c r="D1991" s="18" t="str">
        <f>IFERROR(__xludf.DUMMYFUNCTION("""COMPUTED_VALUE"""),"Черная смородина личи")</f>
        <v>Черная смородина личи</v>
      </c>
      <c r="E1991" s="18" t="str">
        <f>IFERROR(__xludf.DUMMYFUNCTION("""COMPUTED_VALUE"""),"Вишневый энергетик")</f>
        <v>Вишневый энергетик</v>
      </c>
      <c r="F1991" s="18" t="str">
        <f>IFERROR(__xludf.DUMMYFUNCTION("""COMPUTED_VALUE"""),"Цитрусовый микс")</f>
        <v>Цитрусовый микс</v>
      </c>
      <c r="G1991" s="18" t="str">
        <f>IFERROR(__xludf.DUMMYFUNCTION("""COMPUTED_VALUE"""),"Кола ягоды")</f>
        <v>Кола ягоды</v>
      </c>
      <c r="H1991" s="18" t="str">
        <f>IFERROR(__xludf.DUMMYFUNCTION("""COMPUTED_VALUE"""),"Виноград ежевика")</f>
        <v>Виноград ежевика</v>
      </c>
      <c r="I1991" s="18" t="str">
        <f>IFERROR(__xludf.DUMMYFUNCTION("""COMPUTED_VALUE"""),"Киви персик")</f>
        <v>Киви персик</v>
      </c>
      <c r="J1991" s="18" t="str">
        <f>IFERROR(__xludf.DUMMYFUNCTION("""COMPUTED_VALUE"""),"Лимонад голубика")</f>
        <v>Лимонад голубика</v>
      </c>
      <c r="K1991" s="18" t="str">
        <f>IFERROR(__xludf.DUMMYFUNCTION("""COMPUTED_VALUE"""),"Манго маракуйя")</f>
        <v>Манго маракуйя</v>
      </c>
      <c r="L1991" s="18" t="str">
        <f>IFERROR(__xludf.DUMMYFUNCTION("""COMPUTED_VALUE"""),"Маунтедью яблоко")</f>
        <v>Маунтедью яблоко</v>
      </c>
      <c r="M1991" s="18" t="str">
        <f>IFERROR(__xludf.DUMMYFUNCTION("""COMPUTED_VALUE"""),"Нектарин")</f>
        <v>Нектарин</v>
      </c>
      <c r="N1991" s="18" t="str">
        <f>IFERROR(__xludf.DUMMYFUNCTION("""COMPUTED_VALUE"""),"Малина черника")</f>
        <v>Малина черника</v>
      </c>
      <c r="O1991" s="18" t="str">
        <f>IFERROR(__xludf.DUMMYFUNCTION("""COMPUTED_VALUE"""),"Малиновый мармелад")</f>
        <v>Малиновый мармелад</v>
      </c>
      <c r="P1991" s="18" t="str">
        <f>IFERROR(__xludf.DUMMYFUNCTION("""COMPUTED_VALUE"""),"Скитлс лайм")</f>
        <v>Скитлс лайм</v>
      </c>
      <c r="Q1991" s="18" t="str">
        <f>IFERROR(__xludf.DUMMYFUNCTION("""COMPUTED_VALUE"""),"Клубника ананасовые кольца")</f>
        <v>Клубника ананасовые кольца</v>
      </c>
      <c r="R1991" s="18" t="str">
        <f>IFERROR(__xludf.DUMMYFUNCTION("""COMPUTED_VALUE"""),"Сладкая мятная жвачка")</f>
        <v>Сладкая мятная жвачка</v>
      </c>
      <c r="S1991" s="18" t="str">
        <f>IFERROR(__xludf.DUMMYFUNCTION("""COMPUTED_VALUE"""),"Арбузный слаш")</f>
        <v>Арбузный слаш</v>
      </c>
      <c r="T1991" s="18" t="str">
        <f>IFERROR(__xludf.DUMMYFUNCTION("""COMPUTED_VALUE"""),"Лесные ягоды")</f>
        <v>Лесные ягоды</v>
      </c>
      <c r="U1991" s="18"/>
      <c r="V1991" s="18"/>
      <c r="W1991" s="18"/>
      <c r="X1991" s="18"/>
      <c r="Y1991" s="18"/>
      <c r="Z1991" s="18"/>
      <c r="AA1991" s="18"/>
      <c r="AB1991" s="18"/>
      <c r="AC1991" s="18"/>
      <c r="AD1991" s="18"/>
      <c r="AE1991" s="18"/>
      <c r="AF1991" s="18"/>
      <c r="AG1991" s="18"/>
      <c r="AH1991" s="18"/>
      <c r="AI1991" s="18"/>
      <c r="AJ1991" s="18"/>
      <c r="AK1991" s="18"/>
      <c r="AL1991" s="18"/>
      <c r="AM1991" s="18"/>
      <c r="AN1991" s="18"/>
      <c r="AO1991" s="18"/>
      <c r="AP1991" s="18"/>
      <c r="AQ1991" s="18"/>
      <c r="AR1991" s="18"/>
      <c r="AS1991" s="18"/>
      <c r="AT1991" s="18"/>
      <c r="AU1991" s="18"/>
      <c r="AV1991" s="18"/>
      <c r="AW1991" s="18"/>
      <c r="AX1991" s="18"/>
    </row>
    <row r="1992">
      <c r="A1992" s="18" t="str">
        <f>IFERROR(__xludf.DUMMYFUNCTION("""COMPUTED_VALUE"""),"кислая земляника")</f>
        <v>кислая земляника</v>
      </c>
      <c r="B1992" s="18" t="str">
        <f>IFERROR(__xludf.DUMMYFUNCTION("""COMPUTED_VALUE"""),"кислая фанта с черникой")</f>
        <v>кислая фанта с черникой</v>
      </c>
      <c r="C1992" s="18" t="str">
        <f>IFERROR(__xludf.DUMMYFUNCTION("""COMPUTED_VALUE"""),"кислое харибо с колой и черешней")</f>
        <v>кислое харибо с колой и черешней</v>
      </c>
      <c r="D1992" s="18" t="str">
        <f>IFERROR(__xludf.DUMMYFUNCTION("""COMPUTED_VALUE"""),"кислое яблочно клубничная шипучка")</f>
        <v>кислое яблочно клубничная шипучка</v>
      </c>
      <c r="E1992" s="18" t="str">
        <f>IFERROR(__xludf.DUMMYFUNCTION("""COMPUTED_VALUE"""),"кислые желатинки маракуйя ананас")</f>
        <v>кислые желатинки маракуйя ананас</v>
      </c>
      <c r="F1992" s="18" t="str">
        <f>IFERROR(__xludf.DUMMYFUNCTION("""COMPUTED_VALUE"""),"кислые ленточки маракуя манго")</f>
        <v>кислые ленточки маракуя манго</v>
      </c>
      <c r="G1992" s="18" t="str">
        <f>IFERROR(__xludf.DUMMYFUNCTION("""COMPUTED_VALUE"""),"кислые мармеладные ягоды")</f>
        <v>кислые мармеладные ягоды</v>
      </c>
      <c r="H1992" s="18" t="str">
        <f>IFERROR(__xludf.DUMMYFUNCTION("""COMPUTED_VALUE"""),"кислый виноград лайм")</f>
        <v>кислый виноград лайм</v>
      </c>
      <c r="I1992" s="18" t="str">
        <f>IFERROR(__xludf.DUMMYFUNCTION("""COMPUTED_VALUE"""),"кислый грейпфрут с вишней")</f>
        <v>кислый грейпфрут с вишней</v>
      </c>
      <c r="J1992" s="18" t="str">
        <f>IFERROR(__xludf.DUMMYFUNCTION("""COMPUTED_VALUE"""),"кислый леденец виноград киви яблоко")</f>
        <v>кислый леденец виноград киви яблоко</v>
      </c>
      <c r="K1992" s="18" t="str">
        <f>IFERROR(__xludf.DUMMYFUNCTION("""COMPUTED_VALUE"""),"кислый лимонад арбуз лайм малина")</f>
        <v>кислый лимонад арбуз лайм малина</v>
      </c>
      <c r="L1992" s="18" t="str">
        <f>IFERROR(__xludf.DUMMYFUNCTION("""COMPUTED_VALUE"""),"кислый персик клубника")</f>
        <v>кислый персик клубника</v>
      </c>
      <c r="M1992" s="18" t="str">
        <f>IFERROR(__xludf.DUMMYFUNCTION("""COMPUTED_VALUE"""),"кислый яблочно лимонные колечки")</f>
        <v>кислый яблочно лимонные колечки</v>
      </c>
      <c r="N1992" s="18" t="str">
        <f>IFERROR(__xludf.DUMMYFUNCTION("""COMPUTED_VALUE"""),"фанта апельсин с кислой малиной")</f>
        <v>фанта апельсин с кислой малиной</v>
      </c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18"/>
      <c r="AF1992" s="18"/>
      <c r="AG1992" s="18"/>
      <c r="AH1992" s="18"/>
      <c r="AI1992" s="18"/>
      <c r="AJ1992" s="18"/>
      <c r="AK1992" s="18"/>
      <c r="AL1992" s="18"/>
      <c r="AM1992" s="18"/>
      <c r="AN1992" s="18"/>
      <c r="AO1992" s="18"/>
      <c r="AP1992" s="18"/>
      <c r="AQ1992" s="18"/>
      <c r="AR1992" s="18"/>
      <c r="AS1992" s="18"/>
      <c r="AT1992" s="18"/>
      <c r="AU1992" s="18"/>
      <c r="AV1992" s="18"/>
      <c r="AW1992" s="18"/>
      <c r="AX1992" s="18"/>
    </row>
    <row r="1993">
      <c r="A1993" s="18" t="str">
        <f>IFERROR(__xludf.DUMMYFUNCTION("""COMPUTED_VALUE"""),"Ягодный микс")</f>
        <v>Ягодный микс</v>
      </c>
      <c r="B1993" s="18" t="str">
        <f>IFERROR(__xludf.DUMMYFUNCTION("""COMPUTED_VALUE"""),"Энергетик малина")</f>
        <v>Энергетик малина</v>
      </c>
      <c r="C1993" s="18" t="str">
        <f>IFERROR(__xludf.DUMMYFUNCTION("""COMPUTED_VALUE"""),"Клубника арбуз")</f>
        <v>Клубника арбуз</v>
      </c>
      <c r="D1993" s="18" t="str">
        <f>IFERROR(__xludf.DUMMYFUNCTION("""COMPUTED_VALUE"""),"Ежевика малина")</f>
        <v>Ежевика малина</v>
      </c>
      <c r="E1993" s="18" t="str">
        <f>IFERROR(__xludf.DUMMYFUNCTION("""COMPUTED_VALUE"""),"Голубая малина виноград")</f>
        <v>Голубая малина виноград</v>
      </c>
      <c r="F1993" s="18" t="str">
        <f>IFERROR(__xludf.DUMMYFUNCTION("""COMPUTED_VALUE"""),"Вишня яблоко")</f>
        <v>Вишня яблоко</v>
      </c>
      <c r="G1993" s="18" t="str">
        <f>IFERROR(__xludf.DUMMYFUNCTION("""COMPUTED_VALUE"""),"Виноград лёд")</f>
        <v>Виноград лёд</v>
      </c>
      <c r="H1993" s="18" t="str">
        <f>IFERROR(__xludf.DUMMYFUNCTION("""COMPUTED_VALUE"""),"Бабл гам")</f>
        <v>Бабл гам</v>
      </c>
      <c r="I1993" s="18" t="str">
        <f>IFERROR(__xludf.DUMMYFUNCTION("""COMPUTED_VALUE"""),"Энергетик лайм")</f>
        <v>Энергетик лайм</v>
      </c>
      <c r="J1993" s="18" t="str">
        <f>IFERROR(__xludf.DUMMYFUNCTION("""COMPUTED_VALUE"""),"Черника смородина айс")</f>
        <v>Черника смородина айс</v>
      </c>
      <c r="K1993" s="18" t="str">
        <f>IFERROR(__xludf.DUMMYFUNCTION("""COMPUTED_VALUE"""),"Мохито клубничный лёд")</f>
        <v>Мохито клубничный лёд</v>
      </c>
      <c r="L1993" s="18" t="str">
        <f>IFERROR(__xludf.DUMMYFUNCTION("""COMPUTED_VALUE"""),"Черная вишня лёд")</f>
        <v>Черная вишня лёд</v>
      </c>
      <c r="M1993" s="18" t="str">
        <f>IFERROR(__xludf.DUMMYFUNCTION("""COMPUTED_VALUE"""),"Ананас кокос лёд")</f>
        <v>Ананас кокос лёд</v>
      </c>
      <c r="N1993" s="18" t="str">
        <f>IFERROR(__xludf.DUMMYFUNCTION("""COMPUTED_VALUE"""),"Киви лёд")</f>
        <v>Киви лёд</v>
      </c>
      <c r="O1993" s="18" t="str">
        <f>IFERROR(__xludf.DUMMYFUNCTION("""COMPUTED_VALUE"""),"Кислая клюква лёд")</f>
        <v>Кислая клюква лёд</v>
      </c>
      <c r="P1993" s="18" t="str">
        <f>IFERROR(__xludf.DUMMYFUNCTION("""COMPUTED_VALUE"""),"Кислый скитлс лёд")</f>
        <v>Кислый скитлс лёд</v>
      </c>
      <c r="Q1993" s="18" t="str">
        <f>IFERROR(__xludf.DUMMYFUNCTION("""COMPUTED_VALUE"""),"Клубника черника лёд")</f>
        <v>Клубника черника лёд</v>
      </c>
      <c r="R1993" s="18" t="str">
        <f>IFERROR(__xludf.DUMMYFUNCTION("""COMPUTED_VALUE"""),"Малина смородина лёд")</f>
        <v>Малина смородина лёд</v>
      </c>
      <c r="S1993" s="18" t="str">
        <f>IFERROR(__xludf.DUMMYFUNCTION("""COMPUTED_VALUE"""),"Манго лёд")</f>
        <v>Манго лёд</v>
      </c>
      <c r="T1993" s="18" t="str">
        <f>IFERROR(__xludf.DUMMYFUNCTION("""COMPUTED_VALUE"""),"Малина вишня лёд")</f>
        <v>Малина вишня лёд</v>
      </c>
      <c r="U1993" s="18"/>
      <c r="V1993" s="18"/>
      <c r="W1993" s="18"/>
      <c r="X1993" s="18"/>
      <c r="Y1993" s="18"/>
      <c r="Z1993" s="18"/>
      <c r="AA1993" s="18"/>
      <c r="AB1993" s="18"/>
      <c r="AC1993" s="18"/>
      <c r="AD1993" s="18"/>
      <c r="AE1993" s="18"/>
      <c r="AF1993" s="18"/>
      <c r="AG1993" s="18"/>
      <c r="AH1993" s="18"/>
      <c r="AI1993" s="18"/>
      <c r="AJ1993" s="18"/>
      <c r="AK1993" s="18"/>
      <c r="AL1993" s="18"/>
      <c r="AM1993" s="18"/>
      <c r="AN1993" s="18"/>
      <c r="AO1993" s="18"/>
      <c r="AP1993" s="18"/>
      <c r="AQ1993" s="18"/>
      <c r="AR1993" s="18"/>
      <c r="AS1993" s="18"/>
      <c r="AT1993" s="18"/>
      <c r="AU1993" s="18"/>
      <c r="AV1993" s="18"/>
      <c r="AW1993" s="18"/>
      <c r="AX1993" s="18"/>
    </row>
    <row r="1994">
      <c r="A1994" s="18" t="str">
        <f>IFERROR(__xludf.DUMMYFUNCTION("""COMPUTED_VALUE"""),"0.4")</f>
        <v>0.4</v>
      </c>
      <c r="B1994" s="18" t="str">
        <f>IFERROR(__xludf.DUMMYFUNCTION("""COMPUTED_VALUE"""),"0.6")</f>
        <v>0.6</v>
      </c>
      <c r="C1994" s="18" t="str">
        <f>IFERROR(__xludf.DUMMYFUNCTION("""COMPUTED_VALUE"""),"0.7")</f>
        <v>0.7</v>
      </c>
      <c r="D1994" s="18" t="str">
        <f>IFERROR(__xludf.DUMMYFUNCTION("""COMPUTED_VALUE"""),"0.8")</f>
        <v>0.8</v>
      </c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  <c r="AC1994" s="18"/>
      <c r="AD1994" s="18"/>
      <c r="AE1994" s="18"/>
      <c r="AF1994" s="18"/>
      <c r="AG1994" s="18"/>
      <c r="AH1994" s="18"/>
      <c r="AI1994" s="18"/>
      <c r="AJ1994" s="18"/>
      <c r="AK1994" s="18"/>
      <c r="AL1994" s="18"/>
      <c r="AM1994" s="18"/>
      <c r="AN1994" s="18"/>
      <c r="AO1994" s="18"/>
      <c r="AP1994" s="18"/>
      <c r="AQ1994" s="18"/>
      <c r="AR1994" s="18"/>
      <c r="AS1994" s="18"/>
      <c r="AT1994" s="18"/>
      <c r="AU1994" s="18"/>
      <c r="AV1994" s="18"/>
      <c r="AW1994" s="18"/>
      <c r="AX1994" s="18"/>
    </row>
    <row r="1995">
      <c r="A1995" s="18" t="str">
        <f>IFERROR(__xludf.DUMMYFUNCTION("""COMPUTED_VALUE"""),"Арбуз Малина ")</f>
        <v>Арбуз Малина </v>
      </c>
      <c r="B1995" s="18" t="str">
        <f>IFERROR(__xludf.DUMMYFUNCTION("""COMPUTED_VALUE"""),"Банан Кокос ")</f>
        <v>Банан Кокос </v>
      </c>
      <c r="C1995" s="18" t="str">
        <f>IFERROR(__xludf.DUMMYFUNCTION("""COMPUTED_VALUE"""),"Барбарисовый Энергетик ")</f>
        <v>Барбарисовый Энергетик </v>
      </c>
      <c r="D1995" s="18" t="str">
        <f>IFERROR(__xludf.DUMMYFUNCTION("""COMPUTED_VALUE"""),"Виноградный Энергетик")</f>
        <v>Виноградный Энергетик</v>
      </c>
      <c r="E1995" s="18" t="str">
        <f>IFERROR(__xludf.DUMMYFUNCTION("""COMPUTED_VALUE"""),"Гранат Клубника ")</f>
        <v>Гранат Клубника </v>
      </c>
      <c r="F1995" s="18" t="str">
        <f>IFERROR(__xludf.DUMMYFUNCTION("""COMPUTED_VALUE"""),"Гранат Смородина ")</f>
        <v>Гранат Смородина </v>
      </c>
      <c r="G1995" s="18" t="str">
        <f>IFERROR(__xludf.DUMMYFUNCTION("""COMPUTED_VALUE"""),"Грейпфрутовый Швепс ")</f>
        <v>Грейпфрутовый Швепс </v>
      </c>
      <c r="H1995" s="18" t="str">
        <f>IFERROR(__xludf.DUMMYFUNCTION("""COMPUTED_VALUE"""),"Земляника Драгонфрут ")</f>
        <v>Земляника Драгонфрут </v>
      </c>
      <c r="I1995" s="18" t="str">
        <f>IFERROR(__xludf.DUMMYFUNCTION("""COMPUTED_VALUE"""),"Киви Личи ")</f>
        <v>Киви Личи </v>
      </c>
      <c r="J1995" s="18" t="str">
        <f>IFERROR(__xludf.DUMMYFUNCTION("""COMPUTED_VALUE"""),"Киви Маракуйя Гуава ")</f>
        <v>Киви Маракуйя Гуава </v>
      </c>
      <c r="K1995" s="18" t="str">
        <f>IFERROR(__xludf.DUMMYFUNCTION("""COMPUTED_VALUE"""),"Клубника Банан ")</f>
        <v>Клубника Банан </v>
      </c>
      <c r="L1995" s="18" t="str">
        <f>IFERROR(__xludf.DUMMYFUNCTION("""COMPUTED_VALUE"""),"Клубника Вишня ")</f>
        <v>Клубника Вишня </v>
      </c>
      <c r="M1995" s="18" t="str">
        <f>IFERROR(__xludf.DUMMYFUNCTION("""COMPUTED_VALUE"""),"Клубника Земляника ")</f>
        <v>Клубника Земляника </v>
      </c>
      <c r="N1995" s="18" t="str">
        <f>IFERROR(__xludf.DUMMYFUNCTION("""COMPUTED_VALUE"""),"Клубничный Мохито ")</f>
        <v>Клубничный Мохито </v>
      </c>
      <c r="O1995" s="18" t="str">
        <f>IFERROR(__xludf.DUMMYFUNCTION("""COMPUTED_VALUE"""),"Манго Грейпфрут ")</f>
        <v>Манго Грейпфрут </v>
      </c>
      <c r="P1995" s="18" t="str">
        <f>IFERROR(__xludf.DUMMYFUNCTION("""COMPUTED_VALUE"""),"Манго Персик Личи ")</f>
        <v>Манго Персик Личи </v>
      </c>
      <c r="Q1995" s="18" t="str">
        <f>IFERROR(__xludf.DUMMYFUNCTION("""COMPUTED_VALUE"""),"Персик Бабл Гам ")</f>
        <v>Персик Бабл Гам </v>
      </c>
      <c r="R1995" s="18" t="str">
        <f>IFERROR(__xludf.DUMMYFUNCTION("""COMPUTED_VALUE"""),"Садовые Ягоды ")</f>
        <v>Садовые Ягоды </v>
      </c>
      <c r="S1995" s="18" t="str">
        <f>IFERROR(__xludf.DUMMYFUNCTION("""COMPUTED_VALUE"""),"Скитлс Лимон Лайм 2")</f>
        <v>Скитлс Лимон Лайм 2</v>
      </c>
      <c r="T1995" s="18" t="str">
        <f>IFERROR(__xludf.DUMMYFUNCTION("""COMPUTED_VALUE"""),"Смородина Мармелад 1")</f>
        <v>Смородина Мармелад 1</v>
      </c>
      <c r="U1995" s="18" t="str">
        <f>IFERROR(__xludf.DUMMYFUNCTION("""COMPUTED_VALUE"""),"Темная Вишня 1")</f>
        <v>Темная Вишня 1</v>
      </c>
      <c r="V1995" s="18" t="str">
        <f>IFERROR(__xludf.DUMMYFUNCTION("""COMPUTED_VALUE"""),"Фруктовые Пластинки 1")</f>
        <v>Фруктовые Пластинки 1</v>
      </c>
      <c r="W1995" s="18" t="str">
        <f>IFERROR(__xludf.DUMMYFUNCTION("""COMPUTED_VALUE"""),"Черника Ежевика 1")</f>
        <v>Черника Ежевика 1</v>
      </c>
      <c r="X1995" s="18" t="str">
        <f>IFERROR(__xludf.DUMMYFUNCTION("""COMPUTED_VALUE"""),"Черника Малина 1")</f>
        <v>Черника Малина 1</v>
      </c>
      <c r="Y1995" s="18" t="str">
        <f>IFERROR(__xludf.DUMMYFUNCTION("""COMPUTED_VALUE"""),"Черника Мята 2")</f>
        <v>Черника Мята 2</v>
      </c>
      <c r="Z1995" s="18" t="str">
        <f>IFERROR(__xludf.DUMMYFUNCTION("""COMPUTED_VALUE"""),"Яблоко Виноград 2")</f>
        <v>Яблоко Виноград 2</v>
      </c>
      <c r="AA1995" s="18" t="str">
        <f>IFERROR(__xludf.DUMMYFUNCTION("""COMPUTED_VALUE"""),"Яблоко Малина 4")</f>
        <v>Яблоко Малина 4</v>
      </c>
      <c r="AB1995" s="18"/>
      <c r="AC1995" s="18"/>
      <c r="AD1995" s="18"/>
      <c r="AE1995" s="18"/>
      <c r="AF1995" s="18"/>
      <c r="AG1995" s="18"/>
      <c r="AH1995" s="18"/>
      <c r="AI1995" s="18"/>
      <c r="AJ1995" s="18"/>
      <c r="AK1995" s="18"/>
      <c r="AL1995" s="18"/>
      <c r="AM1995" s="18"/>
      <c r="AN1995" s="18"/>
      <c r="AO1995" s="18"/>
      <c r="AP1995" s="18"/>
      <c r="AQ1995" s="18"/>
      <c r="AR1995" s="18"/>
      <c r="AS1995" s="18"/>
      <c r="AT1995" s="18"/>
      <c r="AU1995" s="18"/>
      <c r="AV1995" s="18"/>
      <c r="AW1995" s="18"/>
      <c r="AX1995" s="18"/>
    </row>
    <row r="1996">
      <c r="A1996" s="18" t="str">
        <f>IFERROR(__xludf.DUMMYFUNCTION("""COMPUTED_VALUE"""),"Арбуз Малина ")</f>
        <v>Арбуз Малина </v>
      </c>
      <c r="B1996" s="18" t="str">
        <f>IFERROR(__xludf.DUMMYFUNCTION("""COMPUTED_VALUE"""),"Банан Кокос ")</f>
        <v>Банан Кокос </v>
      </c>
      <c r="C1996" s="18" t="str">
        <f>IFERROR(__xludf.DUMMYFUNCTION("""COMPUTED_VALUE"""),"Барбарисовый Энергетик ")</f>
        <v>Барбарисовый Энергетик </v>
      </c>
      <c r="D1996" s="18" t="str">
        <f>IFERROR(__xludf.DUMMYFUNCTION("""COMPUTED_VALUE"""),"Виноградный Энергетик")</f>
        <v>Виноградный Энергетик</v>
      </c>
      <c r="E1996" s="18" t="str">
        <f>IFERROR(__xludf.DUMMYFUNCTION("""COMPUTED_VALUE"""),"Гранат Клубника ")</f>
        <v>Гранат Клубника </v>
      </c>
      <c r="F1996" s="18" t="str">
        <f>IFERROR(__xludf.DUMMYFUNCTION("""COMPUTED_VALUE"""),"Гранат Смородина ")</f>
        <v>Гранат Смородина </v>
      </c>
      <c r="G1996" s="18" t="str">
        <f>IFERROR(__xludf.DUMMYFUNCTION("""COMPUTED_VALUE"""),"Грейпфрутовый Швепс ")</f>
        <v>Грейпфрутовый Швепс </v>
      </c>
      <c r="H1996" s="18" t="str">
        <f>IFERROR(__xludf.DUMMYFUNCTION("""COMPUTED_VALUE"""),"Земляника Драгонфрут ")</f>
        <v>Земляника Драгонфрут </v>
      </c>
      <c r="I1996" s="18" t="str">
        <f>IFERROR(__xludf.DUMMYFUNCTION("""COMPUTED_VALUE"""),"Киви Личи ")</f>
        <v>Киви Личи </v>
      </c>
      <c r="J1996" s="18" t="str">
        <f>IFERROR(__xludf.DUMMYFUNCTION("""COMPUTED_VALUE"""),"Киви Маракуйя Гуава ")</f>
        <v>Киви Маракуйя Гуава </v>
      </c>
      <c r="K1996" s="18" t="str">
        <f>IFERROR(__xludf.DUMMYFUNCTION("""COMPUTED_VALUE"""),"Клубника Банан ")</f>
        <v>Клубника Банан </v>
      </c>
      <c r="L1996" s="18" t="str">
        <f>IFERROR(__xludf.DUMMYFUNCTION("""COMPUTED_VALUE"""),"Клубника Вишня ")</f>
        <v>Клубника Вишня </v>
      </c>
      <c r="M1996" s="18" t="str">
        <f>IFERROR(__xludf.DUMMYFUNCTION("""COMPUTED_VALUE"""),"Клубника Земляника ")</f>
        <v>Клубника Земляника </v>
      </c>
      <c r="N1996" s="18" t="str">
        <f>IFERROR(__xludf.DUMMYFUNCTION("""COMPUTED_VALUE"""),"Клубничный Мохито ")</f>
        <v>Клубничный Мохито </v>
      </c>
      <c r="O1996" s="18" t="str">
        <f>IFERROR(__xludf.DUMMYFUNCTION("""COMPUTED_VALUE"""),"Манго Грейпфрут ")</f>
        <v>Манго Грейпфрут </v>
      </c>
      <c r="P1996" s="18" t="str">
        <f>IFERROR(__xludf.DUMMYFUNCTION("""COMPUTED_VALUE"""),"Манго Персик Личи ")</f>
        <v>Манго Персик Личи </v>
      </c>
      <c r="Q1996" s="18" t="str">
        <f>IFERROR(__xludf.DUMMYFUNCTION("""COMPUTED_VALUE"""),"Персик Бабл Гам ")</f>
        <v>Персик Бабл Гам </v>
      </c>
      <c r="R1996" s="18" t="str">
        <f>IFERROR(__xludf.DUMMYFUNCTION("""COMPUTED_VALUE"""),"Садовые Ягоды ")</f>
        <v>Садовые Ягоды </v>
      </c>
      <c r="S1996" s="18" t="str">
        <f>IFERROR(__xludf.DUMMYFUNCTION("""COMPUTED_VALUE"""),"Скитлс Лимон Лайм 2")</f>
        <v>Скитлс Лимон Лайм 2</v>
      </c>
      <c r="T1996" s="18" t="str">
        <f>IFERROR(__xludf.DUMMYFUNCTION("""COMPUTED_VALUE"""),"Смородина Мармелад 1")</f>
        <v>Смородина Мармелад 1</v>
      </c>
      <c r="U1996" s="18" t="str">
        <f>IFERROR(__xludf.DUMMYFUNCTION("""COMPUTED_VALUE"""),"Темная Вишня 1")</f>
        <v>Темная Вишня 1</v>
      </c>
      <c r="V1996" s="18" t="str">
        <f>IFERROR(__xludf.DUMMYFUNCTION("""COMPUTED_VALUE"""),"Фруктовые Пластинки 1")</f>
        <v>Фруктовые Пластинки 1</v>
      </c>
      <c r="W1996" s="18" t="str">
        <f>IFERROR(__xludf.DUMMYFUNCTION("""COMPUTED_VALUE"""),"Черника Ежевика 1")</f>
        <v>Черника Ежевика 1</v>
      </c>
      <c r="X1996" s="18" t="str">
        <f>IFERROR(__xludf.DUMMYFUNCTION("""COMPUTED_VALUE"""),"Черника Малина 1")</f>
        <v>Черника Малина 1</v>
      </c>
      <c r="Y1996" s="18" t="str">
        <f>IFERROR(__xludf.DUMMYFUNCTION("""COMPUTED_VALUE"""),"Черника Мята 2")</f>
        <v>Черника Мята 2</v>
      </c>
      <c r="Z1996" s="18" t="str">
        <f>IFERROR(__xludf.DUMMYFUNCTION("""COMPUTED_VALUE"""),"Яблоко Виноград 2")</f>
        <v>Яблоко Виноград 2</v>
      </c>
      <c r="AA1996" s="18" t="str">
        <f>IFERROR(__xludf.DUMMYFUNCTION("""COMPUTED_VALUE"""),"Яблоко Малина 4")</f>
        <v>Яблоко Малина 4</v>
      </c>
      <c r="AB1996" s="18"/>
      <c r="AC1996" s="18"/>
      <c r="AD1996" s="18"/>
      <c r="AE1996" s="18"/>
      <c r="AF1996" s="18"/>
      <c r="AG1996" s="18"/>
      <c r="AH1996" s="18"/>
      <c r="AI1996" s="18"/>
      <c r="AJ1996" s="18"/>
      <c r="AK1996" s="18"/>
      <c r="AL1996" s="18"/>
      <c r="AM1996" s="18"/>
      <c r="AN1996" s="18"/>
      <c r="AO1996" s="18"/>
      <c r="AP1996" s="18"/>
      <c r="AQ1996" s="18"/>
      <c r="AR1996" s="18"/>
      <c r="AS1996" s="18"/>
      <c r="AT1996" s="18"/>
      <c r="AU1996" s="18"/>
      <c r="AV1996" s="18"/>
      <c r="AW1996" s="18"/>
      <c r="AX1996" s="18"/>
    </row>
    <row r="1997">
      <c r="A1997" s="18" t="str">
        <f>IFERROR(__xludf.DUMMYFUNCTION("""COMPUTED_VALUE"""),"Арбуз Малина ")</f>
        <v>Арбуз Малина </v>
      </c>
      <c r="B1997" s="18" t="str">
        <f>IFERROR(__xludf.DUMMYFUNCTION("""COMPUTED_VALUE"""),"Банан Кокос ")</f>
        <v>Банан Кокос </v>
      </c>
      <c r="C1997" s="18" t="str">
        <f>IFERROR(__xludf.DUMMYFUNCTION("""COMPUTED_VALUE"""),"Барбарисовый Энергетик ")</f>
        <v>Барбарисовый Энергетик </v>
      </c>
      <c r="D1997" s="18" t="str">
        <f>IFERROR(__xludf.DUMMYFUNCTION("""COMPUTED_VALUE"""),"Виноградный Энергетик")</f>
        <v>Виноградный Энергетик</v>
      </c>
      <c r="E1997" s="18" t="str">
        <f>IFERROR(__xludf.DUMMYFUNCTION("""COMPUTED_VALUE"""),"Гранат Клубника ")</f>
        <v>Гранат Клубника </v>
      </c>
      <c r="F1997" s="18" t="str">
        <f>IFERROR(__xludf.DUMMYFUNCTION("""COMPUTED_VALUE"""),"Гранат Смородина ")</f>
        <v>Гранат Смородина </v>
      </c>
      <c r="G1997" s="18" t="str">
        <f>IFERROR(__xludf.DUMMYFUNCTION("""COMPUTED_VALUE"""),"Грейпфрутовый Швепс ")</f>
        <v>Грейпфрутовый Швепс </v>
      </c>
      <c r="H1997" s="18" t="str">
        <f>IFERROR(__xludf.DUMMYFUNCTION("""COMPUTED_VALUE"""),"Земляника Драгонфрут ")</f>
        <v>Земляника Драгонфрут </v>
      </c>
      <c r="I1997" s="18" t="str">
        <f>IFERROR(__xludf.DUMMYFUNCTION("""COMPUTED_VALUE"""),"Киви Личи ")</f>
        <v>Киви Личи </v>
      </c>
      <c r="J1997" s="18" t="str">
        <f>IFERROR(__xludf.DUMMYFUNCTION("""COMPUTED_VALUE"""),"Киви Маракуйя Гуава ")</f>
        <v>Киви Маракуйя Гуава </v>
      </c>
      <c r="K1997" s="18" t="str">
        <f>IFERROR(__xludf.DUMMYFUNCTION("""COMPUTED_VALUE"""),"Клубника Банан ")</f>
        <v>Клубника Банан </v>
      </c>
      <c r="L1997" s="18" t="str">
        <f>IFERROR(__xludf.DUMMYFUNCTION("""COMPUTED_VALUE"""),"Клубника Вишня ")</f>
        <v>Клубника Вишня </v>
      </c>
      <c r="M1997" s="18" t="str">
        <f>IFERROR(__xludf.DUMMYFUNCTION("""COMPUTED_VALUE"""),"Клубника Земляника ")</f>
        <v>Клубника Земляника </v>
      </c>
      <c r="N1997" s="18" t="str">
        <f>IFERROR(__xludf.DUMMYFUNCTION("""COMPUTED_VALUE"""),"Клубничный Мохито ")</f>
        <v>Клубничный Мохито </v>
      </c>
      <c r="O1997" s="18" t="str">
        <f>IFERROR(__xludf.DUMMYFUNCTION("""COMPUTED_VALUE"""),"Манго Грейпфрут ")</f>
        <v>Манго Грейпфрут </v>
      </c>
      <c r="P1997" s="18" t="str">
        <f>IFERROR(__xludf.DUMMYFUNCTION("""COMPUTED_VALUE"""),"Манго Персик Личи ")</f>
        <v>Манго Персик Личи </v>
      </c>
      <c r="Q1997" s="18" t="str">
        <f>IFERROR(__xludf.DUMMYFUNCTION("""COMPUTED_VALUE"""),"Персик Бабл Гам ")</f>
        <v>Персик Бабл Гам </v>
      </c>
      <c r="R1997" s="18" t="str">
        <f>IFERROR(__xludf.DUMMYFUNCTION("""COMPUTED_VALUE"""),"Садовые Ягоды ")</f>
        <v>Садовые Ягоды </v>
      </c>
      <c r="S1997" s="18" t="str">
        <f>IFERROR(__xludf.DUMMYFUNCTION("""COMPUTED_VALUE"""),"Скитлс Лимон Лайм 2")</f>
        <v>Скитлс Лимон Лайм 2</v>
      </c>
      <c r="T1997" s="18" t="str">
        <f>IFERROR(__xludf.DUMMYFUNCTION("""COMPUTED_VALUE"""),"Смородина Мармелад 1")</f>
        <v>Смородина Мармелад 1</v>
      </c>
      <c r="U1997" s="18" t="str">
        <f>IFERROR(__xludf.DUMMYFUNCTION("""COMPUTED_VALUE"""),"Темная Вишня 1")</f>
        <v>Темная Вишня 1</v>
      </c>
      <c r="V1997" s="18" t="str">
        <f>IFERROR(__xludf.DUMMYFUNCTION("""COMPUTED_VALUE"""),"Фруктовые Пластинки 1")</f>
        <v>Фруктовые Пластинки 1</v>
      </c>
      <c r="W1997" s="18" t="str">
        <f>IFERROR(__xludf.DUMMYFUNCTION("""COMPUTED_VALUE"""),"Черника Ежевика 1")</f>
        <v>Черника Ежевика 1</v>
      </c>
      <c r="X1997" s="18" t="str">
        <f>IFERROR(__xludf.DUMMYFUNCTION("""COMPUTED_VALUE"""),"Черника Малина 1")</f>
        <v>Черника Малина 1</v>
      </c>
      <c r="Y1997" s="18" t="str">
        <f>IFERROR(__xludf.DUMMYFUNCTION("""COMPUTED_VALUE"""),"Черника Мята 2")</f>
        <v>Черника Мята 2</v>
      </c>
      <c r="Z1997" s="18" t="str">
        <f>IFERROR(__xludf.DUMMYFUNCTION("""COMPUTED_VALUE"""),"Яблоко Виноград 2")</f>
        <v>Яблоко Виноград 2</v>
      </c>
      <c r="AA1997" s="18" t="str">
        <f>IFERROR(__xludf.DUMMYFUNCTION("""COMPUTED_VALUE"""),"Яблоко Малина 4")</f>
        <v>Яблоко Малина 4</v>
      </c>
      <c r="AB1997" s="18"/>
      <c r="AC1997" s="18"/>
      <c r="AD1997" s="18"/>
      <c r="AE1997" s="18"/>
      <c r="AF1997" s="18"/>
      <c r="AG1997" s="18"/>
      <c r="AH1997" s="18"/>
      <c r="AI1997" s="18"/>
      <c r="AJ1997" s="18"/>
      <c r="AK1997" s="18"/>
      <c r="AL1997" s="18"/>
      <c r="AM1997" s="18"/>
      <c r="AN1997" s="18"/>
      <c r="AO1997" s="18"/>
      <c r="AP1997" s="18"/>
      <c r="AQ1997" s="18"/>
      <c r="AR1997" s="18"/>
      <c r="AS1997" s="18"/>
      <c r="AT1997" s="18"/>
      <c r="AU1997" s="18"/>
      <c r="AV1997" s="18"/>
      <c r="AW1997" s="18"/>
      <c r="AX1997" s="18"/>
    </row>
    <row r="1998">
      <c r="A1998" s="18" t="str">
        <f>IFERROR(__xludf.DUMMYFUNCTION("""COMPUTED_VALUE"""),"Арбуз Малина ")</f>
        <v>Арбуз Малина </v>
      </c>
      <c r="B1998" s="18" t="str">
        <f>IFERROR(__xludf.DUMMYFUNCTION("""COMPUTED_VALUE"""),"Банан Кокос ")</f>
        <v>Банан Кокос </v>
      </c>
      <c r="C1998" s="18" t="str">
        <f>IFERROR(__xludf.DUMMYFUNCTION("""COMPUTED_VALUE"""),"Барбарисовый Энергетик ")</f>
        <v>Барбарисовый Энергетик </v>
      </c>
      <c r="D1998" s="18" t="str">
        <f>IFERROR(__xludf.DUMMYFUNCTION("""COMPUTED_VALUE"""),"Виноградный Энергетик")</f>
        <v>Виноградный Энергетик</v>
      </c>
      <c r="E1998" s="18" t="str">
        <f>IFERROR(__xludf.DUMMYFUNCTION("""COMPUTED_VALUE"""),"Гранат Клубника ")</f>
        <v>Гранат Клубника </v>
      </c>
      <c r="F1998" s="18" t="str">
        <f>IFERROR(__xludf.DUMMYFUNCTION("""COMPUTED_VALUE"""),"Гранат Смородина ")</f>
        <v>Гранат Смородина </v>
      </c>
      <c r="G1998" s="18" t="str">
        <f>IFERROR(__xludf.DUMMYFUNCTION("""COMPUTED_VALUE"""),"Грейпфрутовый Швепс ")</f>
        <v>Грейпфрутовый Швепс </v>
      </c>
      <c r="H1998" s="18" t="str">
        <f>IFERROR(__xludf.DUMMYFUNCTION("""COMPUTED_VALUE"""),"Земляника Драгонфрут ")</f>
        <v>Земляника Драгонфрут </v>
      </c>
      <c r="I1998" s="18" t="str">
        <f>IFERROR(__xludf.DUMMYFUNCTION("""COMPUTED_VALUE"""),"Киви Личи ")</f>
        <v>Киви Личи </v>
      </c>
      <c r="J1998" s="18" t="str">
        <f>IFERROR(__xludf.DUMMYFUNCTION("""COMPUTED_VALUE"""),"Киви Маракуйя Гуава ")</f>
        <v>Киви Маракуйя Гуава </v>
      </c>
      <c r="K1998" s="18" t="str">
        <f>IFERROR(__xludf.DUMMYFUNCTION("""COMPUTED_VALUE"""),"Клубника Банан ")</f>
        <v>Клубника Банан </v>
      </c>
      <c r="L1998" s="18" t="str">
        <f>IFERROR(__xludf.DUMMYFUNCTION("""COMPUTED_VALUE"""),"Клубника Вишня ")</f>
        <v>Клубника Вишня </v>
      </c>
      <c r="M1998" s="18" t="str">
        <f>IFERROR(__xludf.DUMMYFUNCTION("""COMPUTED_VALUE"""),"Клубника Земляника ")</f>
        <v>Клубника Земляника </v>
      </c>
      <c r="N1998" s="18" t="str">
        <f>IFERROR(__xludf.DUMMYFUNCTION("""COMPUTED_VALUE"""),"Клубничный Мохито ")</f>
        <v>Клубничный Мохито </v>
      </c>
      <c r="O1998" s="18" t="str">
        <f>IFERROR(__xludf.DUMMYFUNCTION("""COMPUTED_VALUE"""),"Манго Грейпфрут ")</f>
        <v>Манго Грейпфрут </v>
      </c>
      <c r="P1998" s="18" t="str">
        <f>IFERROR(__xludf.DUMMYFUNCTION("""COMPUTED_VALUE"""),"Манго Персик Личи ")</f>
        <v>Манго Персик Личи </v>
      </c>
      <c r="Q1998" s="18" t="str">
        <f>IFERROR(__xludf.DUMMYFUNCTION("""COMPUTED_VALUE"""),"Персик Бабл Гам ")</f>
        <v>Персик Бабл Гам </v>
      </c>
      <c r="R1998" s="18" t="str">
        <f>IFERROR(__xludf.DUMMYFUNCTION("""COMPUTED_VALUE"""),"Садовые Ягоды ")</f>
        <v>Садовые Ягоды </v>
      </c>
      <c r="S1998" s="18" t="str">
        <f>IFERROR(__xludf.DUMMYFUNCTION("""COMPUTED_VALUE"""),"Скитлс Лимон Лайм 2")</f>
        <v>Скитлс Лимон Лайм 2</v>
      </c>
      <c r="T1998" s="18" t="str">
        <f>IFERROR(__xludf.DUMMYFUNCTION("""COMPUTED_VALUE"""),"Смородина Мармелад 1")</f>
        <v>Смородина Мармелад 1</v>
      </c>
      <c r="U1998" s="18" t="str">
        <f>IFERROR(__xludf.DUMMYFUNCTION("""COMPUTED_VALUE"""),"Темная Вишня 1")</f>
        <v>Темная Вишня 1</v>
      </c>
      <c r="V1998" s="18" t="str">
        <f>IFERROR(__xludf.DUMMYFUNCTION("""COMPUTED_VALUE"""),"Фруктовые Пластинки 1")</f>
        <v>Фруктовые Пластинки 1</v>
      </c>
      <c r="W1998" s="18" t="str">
        <f>IFERROR(__xludf.DUMMYFUNCTION("""COMPUTED_VALUE"""),"Черника Ежевика 1")</f>
        <v>Черника Ежевика 1</v>
      </c>
      <c r="X1998" s="18" t="str">
        <f>IFERROR(__xludf.DUMMYFUNCTION("""COMPUTED_VALUE"""),"Черника Малина 1")</f>
        <v>Черника Малина 1</v>
      </c>
      <c r="Y1998" s="18" t="str">
        <f>IFERROR(__xludf.DUMMYFUNCTION("""COMPUTED_VALUE"""),"Черника Мята 2")</f>
        <v>Черника Мята 2</v>
      </c>
      <c r="Z1998" s="18" t="str">
        <f>IFERROR(__xludf.DUMMYFUNCTION("""COMPUTED_VALUE"""),"Яблоко Виноград 2")</f>
        <v>Яблоко Виноград 2</v>
      </c>
      <c r="AA1998" s="18" t="str">
        <f>IFERROR(__xludf.DUMMYFUNCTION("""COMPUTED_VALUE"""),"Яблоко Малина 4")</f>
        <v>Яблоко Малина 4</v>
      </c>
      <c r="AB1998" s="18"/>
      <c r="AC1998" s="18"/>
      <c r="AD1998" s="18"/>
      <c r="AE1998" s="18"/>
      <c r="AF1998" s="18"/>
      <c r="AG1998" s="18"/>
      <c r="AH1998" s="18"/>
      <c r="AI1998" s="18"/>
      <c r="AJ1998" s="18"/>
      <c r="AK1998" s="18"/>
      <c r="AL1998" s="18"/>
      <c r="AM1998" s="18"/>
      <c r="AN1998" s="18"/>
      <c r="AO1998" s="18"/>
      <c r="AP1998" s="18"/>
      <c r="AQ1998" s="18"/>
      <c r="AR1998" s="18"/>
      <c r="AS1998" s="18"/>
      <c r="AT1998" s="18"/>
      <c r="AU1998" s="18"/>
      <c r="AV1998" s="18"/>
      <c r="AW1998" s="18"/>
      <c r="AX1998" s="18"/>
    </row>
    <row r="1999">
      <c r="A1999" s="18" t="str">
        <f>IFERROR(__xludf.DUMMYFUNCTION("""COMPUTED_VALUE"""),"кислая земляника")</f>
        <v>кислая земляника</v>
      </c>
      <c r="B1999" s="18" t="str">
        <f>IFERROR(__xludf.DUMMYFUNCTION("""COMPUTED_VALUE"""),"кислая фанта с черникой")</f>
        <v>кислая фанта с черникой</v>
      </c>
      <c r="C1999" s="18" t="str">
        <f>IFERROR(__xludf.DUMMYFUNCTION("""COMPUTED_VALUE"""),"кислое харибо с колой и черешней")</f>
        <v>кислое харибо с колой и черешней</v>
      </c>
      <c r="D1999" s="18" t="str">
        <f>IFERROR(__xludf.DUMMYFUNCTION("""COMPUTED_VALUE"""),"кислое яблочно клубничная шипучка")</f>
        <v>кислое яблочно клубничная шипучка</v>
      </c>
      <c r="E1999" s="18" t="str">
        <f>IFERROR(__xludf.DUMMYFUNCTION("""COMPUTED_VALUE"""),"кислые желатинки маракуйя ананас")</f>
        <v>кислые желатинки маракуйя ананас</v>
      </c>
      <c r="F1999" s="18" t="str">
        <f>IFERROR(__xludf.DUMMYFUNCTION("""COMPUTED_VALUE"""),"кислые ленточки маракуя манго")</f>
        <v>кислые ленточки маракуя манго</v>
      </c>
      <c r="G1999" s="18" t="str">
        <f>IFERROR(__xludf.DUMMYFUNCTION("""COMPUTED_VALUE"""),"кислые мармеладные ягоды")</f>
        <v>кислые мармеладные ягоды</v>
      </c>
      <c r="H1999" s="18" t="str">
        <f>IFERROR(__xludf.DUMMYFUNCTION("""COMPUTED_VALUE"""),"кислый виноград лайм")</f>
        <v>кислый виноград лайм</v>
      </c>
      <c r="I1999" s="18" t="str">
        <f>IFERROR(__xludf.DUMMYFUNCTION("""COMPUTED_VALUE"""),"кислый грейпфрут с вишней")</f>
        <v>кислый грейпфрут с вишней</v>
      </c>
      <c r="J1999" s="18" t="str">
        <f>IFERROR(__xludf.DUMMYFUNCTION("""COMPUTED_VALUE"""),"кислый леденец виноград киви яблоко")</f>
        <v>кислый леденец виноград киви яблоко</v>
      </c>
      <c r="K1999" s="18" t="str">
        <f>IFERROR(__xludf.DUMMYFUNCTION("""COMPUTED_VALUE"""),"кислый лимонад арбуз лайм малина")</f>
        <v>кислый лимонад арбуз лайм малина</v>
      </c>
      <c r="L1999" s="18" t="str">
        <f>IFERROR(__xludf.DUMMYFUNCTION("""COMPUTED_VALUE"""),"кислый персик клубника")</f>
        <v>кислый персик клубника</v>
      </c>
      <c r="M1999" s="18" t="str">
        <f>IFERROR(__xludf.DUMMYFUNCTION("""COMPUTED_VALUE"""),"кислый яблочно лимонные колечки")</f>
        <v>кислый яблочно лимонные колечки</v>
      </c>
      <c r="N1999" s="18" t="str">
        <f>IFERROR(__xludf.DUMMYFUNCTION("""COMPUTED_VALUE"""),"фанта апельсин с кислой малиной")</f>
        <v>фанта апельсин с кислой малиной</v>
      </c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18"/>
      <c r="AF1999" s="18"/>
      <c r="AG1999" s="18"/>
      <c r="AH1999" s="18"/>
      <c r="AI1999" s="18"/>
      <c r="AJ1999" s="18"/>
      <c r="AK1999" s="18"/>
      <c r="AL1999" s="18"/>
      <c r="AM1999" s="18"/>
      <c r="AN1999" s="18"/>
      <c r="AO1999" s="18"/>
      <c r="AP1999" s="18"/>
      <c r="AQ1999" s="18"/>
      <c r="AR1999" s="18"/>
      <c r="AS1999" s="18"/>
      <c r="AT1999" s="18"/>
      <c r="AU1999" s="18"/>
      <c r="AV1999" s="18"/>
      <c r="AW1999" s="18"/>
      <c r="AX1999" s="18"/>
    </row>
    <row r="2000">
      <c r="A2000" s="18" t="str">
        <f>IFERROR(__xludf.DUMMYFUNCTION("""COMPUTED_VALUE"""),"0.4")</f>
        <v>0.4</v>
      </c>
      <c r="B2000" s="18" t="str">
        <f>IFERROR(__xludf.DUMMYFUNCTION("""COMPUTED_VALUE"""),"0.6")</f>
        <v>0.6</v>
      </c>
      <c r="C2000" s="18" t="str">
        <f>IFERROR(__xludf.DUMMYFUNCTION("""COMPUTED_VALUE"""),"0.7")</f>
        <v>0.7</v>
      </c>
      <c r="D2000" s="18" t="str">
        <f>IFERROR(__xludf.DUMMYFUNCTION("""COMPUTED_VALUE"""),"0.8")</f>
        <v>0.8</v>
      </c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8"/>
      <c r="AK2000" s="18"/>
      <c r="AL2000" s="18"/>
      <c r="AM2000" s="18"/>
      <c r="AN2000" s="18"/>
      <c r="AO2000" s="18"/>
      <c r="AP2000" s="18"/>
      <c r="AQ2000" s="18"/>
      <c r="AR2000" s="18"/>
      <c r="AS2000" s="18"/>
      <c r="AT2000" s="18"/>
      <c r="AU2000" s="18"/>
      <c r="AV2000" s="18"/>
      <c r="AW2000" s="18"/>
      <c r="AX2000" s="18"/>
    </row>
    <row r="2001">
      <c r="A2001" s="18" t="str">
        <f>IFERROR(__xludf.DUMMYFUNCTION("""COMPUTED_VALUE"""),"кислая земляника")</f>
        <v>кислая земляника</v>
      </c>
      <c r="B2001" s="18" t="str">
        <f>IFERROR(__xludf.DUMMYFUNCTION("""COMPUTED_VALUE"""),"кислая фанта с черникой")</f>
        <v>кислая фанта с черникой</v>
      </c>
      <c r="C2001" s="18" t="str">
        <f>IFERROR(__xludf.DUMMYFUNCTION("""COMPUTED_VALUE"""),"кислое харибо с колой и черешней")</f>
        <v>кислое харибо с колой и черешней</v>
      </c>
      <c r="D2001" s="18" t="str">
        <f>IFERROR(__xludf.DUMMYFUNCTION("""COMPUTED_VALUE"""),"кислое яблочно клубничная шипучка")</f>
        <v>кислое яблочно клубничная шипучка</v>
      </c>
      <c r="E2001" s="18" t="str">
        <f>IFERROR(__xludf.DUMMYFUNCTION("""COMPUTED_VALUE"""),"кислые желатинки маракуйя ананас")</f>
        <v>кислые желатинки маракуйя ананас</v>
      </c>
      <c r="F2001" s="18" t="str">
        <f>IFERROR(__xludf.DUMMYFUNCTION("""COMPUTED_VALUE"""),"кислые ленточки маракуя манго")</f>
        <v>кислые ленточки маракуя манго</v>
      </c>
      <c r="G2001" s="18" t="str">
        <f>IFERROR(__xludf.DUMMYFUNCTION("""COMPUTED_VALUE"""),"кислые мармеладные ягоды")</f>
        <v>кислые мармеладные ягоды</v>
      </c>
      <c r="H2001" s="18" t="str">
        <f>IFERROR(__xludf.DUMMYFUNCTION("""COMPUTED_VALUE"""),"кислый виноград лайм")</f>
        <v>кислый виноград лайм</v>
      </c>
      <c r="I2001" s="18" t="str">
        <f>IFERROR(__xludf.DUMMYFUNCTION("""COMPUTED_VALUE"""),"кислый грейпфрут с вишней")</f>
        <v>кислый грейпфрут с вишней</v>
      </c>
      <c r="J2001" s="18" t="str">
        <f>IFERROR(__xludf.DUMMYFUNCTION("""COMPUTED_VALUE"""),"кислый леденец виноград киви яблоко")</f>
        <v>кислый леденец виноград киви яблоко</v>
      </c>
      <c r="K2001" s="18" t="str">
        <f>IFERROR(__xludf.DUMMYFUNCTION("""COMPUTED_VALUE"""),"кислый лимонад арбуз лайм малина")</f>
        <v>кислый лимонад арбуз лайм малина</v>
      </c>
      <c r="L2001" s="18" t="str">
        <f>IFERROR(__xludf.DUMMYFUNCTION("""COMPUTED_VALUE"""),"кислый персик клубника")</f>
        <v>кислый персик клубника</v>
      </c>
      <c r="M2001" s="18" t="str">
        <f>IFERROR(__xludf.DUMMYFUNCTION("""COMPUTED_VALUE"""),"кислый яблочно лимонные колечки")</f>
        <v>кислый яблочно лимонные колечки</v>
      </c>
      <c r="N2001" s="18" t="str">
        <f>IFERROR(__xludf.DUMMYFUNCTION("""COMPUTED_VALUE"""),"фанта апельсин с кислой малиной")</f>
        <v>фанта апельсин с кислой малиной</v>
      </c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18"/>
      <c r="AF2001" s="18"/>
      <c r="AG2001" s="18"/>
      <c r="AH2001" s="18"/>
      <c r="AI2001" s="18"/>
      <c r="AJ2001" s="18"/>
      <c r="AK2001" s="18"/>
      <c r="AL2001" s="18"/>
      <c r="AM2001" s="18"/>
      <c r="AN2001" s="18"/>
      <c r="AO2001" s="18"/>
      <c r="AP2001" s="18"/>
      <c r="AQ2001" s="18"/>
      <c r="AR2001" s="18"/>
      <c r="AS2001" s="18"/>
      <c r="AT2001" s="18"/>
      <c r="AU2001" s="18"/>
      <c r="AV2001" s="18"/>
      <c r="AW2001" s="18"/>
      <c r="AX2001" s="18"/>
    </row>
    <row r="2002">
      <c r="A2002" s="18" t="str">
        <f>IFERROR(__xludf.DUMMYFUNCTION("""COMPUTED_VALUE"""),"Маракуйя с тропическими нотками")</f>
        <v>Маракуйя с тропическими нотками</v>
      </c>
      <c r="B2002" s="18" t="str">
        <f>IFERROR(__xludf.DUMMYFUNCTION("""COMPUTED_VALUE"""),"Арбузный милкшейк")</f>
        <v>Арбузный милкшейк</v>
      </c>
      <c r="C2002" s="18" t="str">
        <f>IFERROR(__xludf.DUMMYFUNCTION("""COMPUTED_VALUE"""),"Конфеты со вкусом винограда")</f>
        <v>Конфеты со вкусом винограда</v>
      </c>
      <c r="D2002" s="18" t="str">
        <f>IFERROR(__xludf.DUMMYFUNCTION("""COMPUTED_VALUE"""),"Манго с апельсином и послевкусием гуавы")</f>
        <v>Манго с апельсином и послевкусием гуавы</v>
      </c>
      <c r="E2002" s="18" t="str">
        <f>IFERROR(__xludf.DUMMYFUNCTION("""COMPUTED_VALUE"""),"Холодное сочетание мяты и конфет холс")</f>
        <v>Холодное сочетание мяты и конфет холс</v>
      </c>
      <c r="F2002" s="18" t="str">
        <f>IFERROR(__xludf.DUMMYFUNCTION("""COMPUTED_VALUE"""),"Яблочные мармеладные червячки")</f>
        <v>Яблочные мармеладные червячки</v>
      </c>
      <c r="G200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02" s="18" t="str">
        <f>IFERROR(__xludf.DUMMYFUNCTION("""COMPUTED_VALUE"""),"Лимон лайм")</f>
        <v>Лимон лайм</v>
      </c>
      <c r="I2002" s="18" t="str">
        <f>IFERROR(__xludf.DUMMYFUNCTION("""COMPUTED_VALUE"""),"Классика энергетика с кислой малиной")</f>
        <v>Классика энергетика с кислой малиной</v>
      </c>
      <c r="J2002" s="18" t="str">
        <f>IFERROR(__xludf.DUMMYFUNCTION("""COMPUTED_VALUE"""),"Зеленое манго и смородина")</f>
        <v>Зеленое манго и смородина</v>
      </c>
      <c r="K2002" s="18" t="str">
        <f>IFERROR(__xludf.DUMMYFUNCTION("""COMPUTED_VALUE"""),"Дуэт лемонграсса и сладкой малины")</f>
        <v>Дуэт лемонграсса и сладкой малины</v>
      </c>
      <c r="L2002" s="18" t="str">
        <f>IFERROR(__xludf.DUMMYFUNCTION("""COMPUTED_VALUE"""),"Сладкий мармелад из черной смородины")</f>
        <v>Сладкий мармелад из черной смородины</v>
      </c>
      <c r="M2002" s="18" t="str">
        <f>IFERROR(__xludf.DUMMYFUNCTION("""COMPUTED_VALUE"""),"Вишня кола")</f>
        <v>Вишня кола</v>
      </c>
      <c r="N2002" s="18" t="str">
        <f>IFERROR(__xludf.DUMMYFUNCTION("""COMPUTED_VALUE"""),"Малина с кокосом")</f>
        <v>Малина с кокосом</v>
      </c>
      <c r="O2002" s="18" t="str">
        <f>IFERROR(__xludf.DUMMYFUNCTION("""COMPUTED_VALUE"""),"Сладкие конфеты СКИТЛЗ и смородина")</f>
        <v>Сладкие конфеты СКИТЛЗ и смородина</v>
      </c>
      <c r="P2002" s="18" t="str">
        <f>IFERROR(__xludf.DUMMYFUNCTION("""COMPUTED_VALUE"""),"Ежевичный лимонад")</f>
        <v>Ежевичный лимонад</v>
      </c>
      <c r="Q2002" s="18" t="str">
        <f>IFERROR(__xludf.DUMMYFUNCTION("""COMPUTED_VALUE"""),"Дыня кокос")</f>
        <v>Дыня кокос</v>
      </c>
      <c r="R2002" s="18" t="str">
        <f>IFERROR(__xludf.DUMMYFUNCTION("""COMPUTED_VALUE"""),"Земляничный бабл гам")</f>
        <v>Земляничный бабл гам</v>
      </c>
      <c r="S2002" s="18" t="str">
        <f>IFERROR(__xludf.DUMMYFUNCTION("""COMPUTED_VALUE"""),"Лимонные леденцы")</f>
        <v>Лимонные леденцы</v>
      </c>
      <c r="T2002" s="18" t="str">
        <f>IFERROR(__xludf.DUMMYFUNCTION("""COMPUTED_VALUE"""),"Экзотический фрукты")</f>
        <v>Экзотический фрукты</v>
      </c>
      <c r="U2002" s="18" t="str">
        <f>IFERROR(__xludf.DUMMYFUNCTION("""COMPUTED_VALUE"""),"Личи виноград мята")</f>
        <v>Личи виноград мята</v>
      </c>
      <c r="V2002" s="18" t="str">
        <f>IFERROR(__xludf.DUMMYFUNCTION("""COMPUTED_VALUE"""),"Черника малина мята")</f>
        <v>Черника малина мята</v>
      </c>
      <c r="W2002" s="18" t="str">
        <f>IFERROR(__xludf.DUMMYFUNCTION("""COMPUTED_VALUE"""),"Абрикосовый йогурт")</f>
        <v>Абрикосовый йогурт</v>
      </c>
      <c r="X2002" s="18" t="str">
        <f>IFERROR(__xludf.DUMMYFUNCTION("""COMPUTED_VALUE"""),"Арбуз лед")</f>
        <v>Арбуз лед</v>
      </c>
      <c r="Y2002" s="18" t="str">
        <f>IFERROR(__xludf.DUMMYFUNCTION("""COMPUTED_VALUE"""),"Банан клубника лед")</f>
        <v>Банан клубника лед</v>
      </c>
      <c r="Z2002" s="18" t="str">
        <f>IFERROR(__xludf.DUMMYFUNCTION("""COMPUTED_VALUE"""),"Арбузное мороженное")</f>
        <v>Арбузное мороженное</v>
      </c>
      <c r="AA2002" s="18" t="str">
        <f>IFERROR(__xludf.DUMMYFUNCTION("""COMPUTED_VALUE"""),"Клубника малина жвачка")</f>
        <v>Клубника малина жвачка</v>
      </c>
      <c r="AB2002" s="18" t="str">
        <f>IFERROR(__xludf.DUMMYFUNCTION("""COMPUTED_VALUE"""),"Клубничное мороженное")</f>
        <v>Клубничное мороженное</v>
      </c>
      <c r="AC2002" s="18" t="str">
        <f>IFERROR(__xludf.DUMMYFUNCTION("""COMPUTED_VALUE"""),"Кола сода лед")</f>
        <v>Кола сода лед</v>
      </c>
      <c r="AD2002" s="18" t="str">
        <f>IFERROR(__xludf.DUMMYFUNCTION("""COMPUTED_VALUE"""),"Банановый милкшейк")</f>
        <v>Банановый милкшейк</v>
      </c>
      <c r="AE2002" s="18" t="str">
        <f>IFERROR(__xludf.DUMMYFUNCTION("""COMPUTED_VALUE"""),"Микс ягод лед")</f>
        <v>Микс ягод лед</v>
      </c>
      <c r="AF2002" s="18" t="str">
        <f>IFERROR(__xludf.DUMMYFUNCTION("""COMPUTED_VALUE"""),"Брусничный морс")</f>
        <v>Брусничный морс</v>
      </c>
      <c r="AG2002" s="18" t="str">
        <f>IFERROR(__xludf.DUMMYFUNCTION("""COMPUTED_VALUE"""),"Яблочный лимонад")</f>
        <v>Яблочный лимонад</v>
      </c>
      <c r="AH2002" s="18" t="str">
        <f>IFERROR(__xludf.DUMMYFUNCTION("""COMPUTED_VALUE"""),"Лесные ягоды")</f>
        <v>Лесные ягоды</v>
      </c>
      <c r="AI2002" s="18" t="str">
        <f>IFERROR(__xludf.DUMMYFUNCTION("""COMPUTED_VALUE"""),"Смородиновый лимонад")</f>
        <v>Смородиновый лимонад</v>
      </c>
      <c r="AJ2002" s="18" t="str">
        <f>IFERROR(__xludf.DUMMYFUNCTION("""COMPUTED_VALUE"""),"Вишня лайм лед")</f>
        <v>Вишня лайм лед</v>
      </c>
      <c r="AK2002" s="18" t="str">
        <f>IFERROR(__xludf.DUMMYFUNCTION("""COMPUTED_VALUE"""),"Лист виноград мята энергетик")</f>
        <v>Лист виноград мята энергетик</v>
      </c>
      <c r="AL2002" s="18" t="str">
        <f>IFERROR(__xludf.DUMMYFUNCTION("""COMPUTED_VALUE"""),"Двойное яблоко лед")</f>
        <v>Двойное яблоко лед</v>
      </c>
      <c r="AM2002" s="18" t="str">
        <f>IFERROR(__xludf.DUMMYFUNCTION("""COMPUTED_VALUE"""),"Смородиновый холс")</f>
        <v>Смородиновый холс</v>
      </c>
      <c r="AN2002" s="18" t="str">
        <f>IFERROR(__xludf.DUMMYFUNCTION("""COMPUTED_VALUE"""),"Клубничное шампанское")</f>
        <v>Клубничное шампанское</v>
      </c>
      <c r="AO2002" s="18"/>
      <c r="AP2002" s="18"/>
      <c r="AQ2002" s="18"/>
      <c r="AR2002" s="18"/>
      <c r="AS2002" s="18"/>
      <c r="AT2002" s="18"/>
      <c r="AU2002" s="18"/>
      <c r="AV2002" s="18"/>
      <c r="AW2002" s="18"/>
      <c r="AX2002" s="18"/>
    </row>
    <row r="2003">
      <c r="A2003" s="18" t="str">
        <f>IFERROR(__xludf.DUMMYFUNCTION("""COMPUTED_VALUE"""),"Маракуйя с тропическими нотками")</f>
        <v>Маракуйя с тропическими нотками</v>
      </c>
      <c r="B2003" s="18" t="str">
        <f>IFERROR(__xludf.DUMMYFUNCTION("""COMPUTED_VALUE"""),"Арбузный милкшейк")</f>
        <v>Арбузный милкшейк</v>
      </c>
      <c r="C2003" s="18" t="str">
        <f>IFERROR(__xludf.DUMMYFUNCTION("""COMPUTED_VALUE"""),"Конфеты со вкусом винограда")</f>
        <v>Конфеты со вкусом винограда</v>
      </c>
      <c r="D2003" s="18" t="str">
        <f>IFERROR(__xludf.DUMMYFUNCTION("""COMPUTED_VALUE"""),"Манго с апельсином и послевкусием гуавы")</f>
        <v>Манго с апельсином и послевкусием гуавы</v>
      </c>
      <c r="E2003" s="18" t="str">
        <f>IFERROR(__xludf.DUMMYFUNCTION("""COMPUTED_VALUE"""),"Холодное сочетание мяты и конфет холс")</f>
        <v>Холодное сочетание мяты и конфет холс</v>
      </c>
      <c r="F2003" s="18" t="str">
        <f>IFERROR(__xludf.DUMMYFUNCTION("""COMPUTED_VALUE"""),"Яблочные мармеладные червячки")</f>
        <v>Яблочные мармеладные червячки</v>
      </c>
      <c r="G200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03" s="18" t="str">
        <f>IFERROR(__xludf.DUMMYFUNCTION("""COMPUTED_VALUE"""),"Лимон лайм")</f>
        <v>Лимон лайм</v>
      </c>
      <c r="I2003" s="18" t="str">
        <f>IFERROR(__xludf.DUMMYFUNCTION("""COMPUTED_VALUE"""),"Классика энергетика с кислой малиной")</f>
        <v>Классика энергетика с кислой малиной</v>
      </c>
      <c r="J2003" s="18" t="str">
        <f>IFERROR(__xludf.DUMMYFUNCTION("""COMPUTED_VALUE"""),"Зеленое манго и смородина")</f>
        <v>Зеленое манго и смородина</v>
      </c>
      <c r="K2003" s="18" t="str">
        <f>IFERROR(__xludf.DUMMYFUNCTION("""COMPUTED_VALUE"""),"Дуэт лемонграсса и сладкой малины")</f>
        <v>Дуэт лемонграсса и сладкой малины</v>
      </c>
      <c r="L2003" s="18" t="str">
        <f>IFERROR(__xludf.DUMMYFUNCTION("""COMPUTED_VALUE"""),"Сладкий мармелад из черной смородины")</f>
        <v>Сладкий мармелад из черной смородины</v>
      </c>
      <c r="M2003" s="18" t="str">
        <f>IFERROR(__xludf.DUMMYFUNCTION("""COMPUTED_VALUE"""),"Вишня кола")</f>
        <v>Вишня кола</v>
      </c>
      <c r="N2003" s="18" t="str">
        <f>IFERROR(__xludf.DUMMYFUNCTION("""COMPUTED_VALUE"""),"Малина с кокосом")</f>
        <v>Малина с кокосом</v>
      </c>
      <c r="O2003" s="18" t="str">
        <f>IFERROR(__xludf.DUMMYFUNCTION("""COMPUTED_VALUE"""),"Сладкие конфеты СКИТЛЗ и смородина")</f>
        <v>Сладкие конфеты СКИТЛЗ и смородина</v>
      </c>
      <c r="P2003" s="18" t="str">
        <f>IFERROR(__xludf.DUMMYFUNCTION("""COMPUTED_VALUE"""),"Ежевичный лимонад")</f>
        <v>Ежевичный лимонад</v>
      </c>
      <c r="Q2003" s="18" t="str">
        <f>IFERROR(__xludf.DUMMYFUNCTION("""COMPUTED_VALUE"""),"Дыня кокос")</f>
        <v>Дыня кокос</v>
      </c>
      <c r="R2003" s="18" t="str">
        <f>IFERROR(__xludf.DUMMYFUNCTION("""COMPUTED_VALUE"""),"Земляничный бабл гам")</f>
        <v>Земляничный бабл гам</v>
      </c>
      <c r="S2003" s="18" t="str">
        <f>IFERROR(__xludf.DUMMYFUNCTION("""COMPUTED_VALUE"""),"Лимонные леденцы")</f>
        <v>Лимонные леденцы</v>
      </c>
      <c r="T2003" s="18" t="str">
        <f>IFERROR(__xludf.DUMMYFUNCTION("""COMPUTED_VALUE"""),"Экзотический фрукты")</f>
        <v>Экзотический фрукты</v>
      </c>
      <c r="U2003" s="18" t="str">
        <f>IFERROR(__xludf.DUMMYFUNCTION("""COMPUTED_VALUE"""),"Личи виноград мята")</f>
        <v>Личи виноград мята</v>
      </c>
      <c r="V2003" s="18" t="str">
        <f>IFERROR(__xludf.DUMMYFUNCTION("""COMPUTED_VALUE"""),"Черника малина мята")</f>
        <v>Черника малина мята</v>
      </c>
      <c r="W2003" s="18" t="str">
        <f>IFERROR(__xludf.DUMMYFUNCTION("""COMPUTED_VALUE"""),"Абрикосовый йогурт")</f>
        <v>Абрикосовый йогурт</v>
      </c>
      <c r="X2003" s="18" t="str">
        <f>IFERROR(__xludf.DUMMYFUNCTION("""COMPUTED_VALUE"""),"Арбуз лед")</f>
        <v>Арбуз лед</v>
      </c>
      <c r="Y2003" s="18" t="str">
        <f>IFERROR(__xludf.DUMMYFUNCTION("""COMPUTED_VALUE"""),"Банан клубника лед")</f>
        <v>Банан клубника лед</v>
      </c>
      <c r="Z2003" s="18" t="str">
        <f>IFERROR(__xludf.DUMMYFUNCTION("""COMPUTED_VALUE"""),"Арбузное мороженное")</f>
        <v>Арбузное мороженное</v>
      </c>
      <c r="AA2003" s="18" t="str">
        <f>IFERROR(__xludf.DUMMYFUNCTION("""COMPUTED_VALUE"""),"Клубника малина жвачка")</f>
        <v>Клубника малина жвачка</v>
      </c>
      <c r="AB2003" s="18" t="str">
        <f>IFERROR(__xludf.DUMMYFUNCTION("""COMPUTED_VALUE"""),"Клубничное мороженное")</f>
        <v>Клубничное мороженное</v>
      </c>
      <c r="AC2003" s="18" t="str">
        <f>IFERROR(__xludf.DUMMYFUNCTION("""COMPUTED_VALUE"""),"Кола сода лед")</f>
        <v>Кола сода лед</v>
      </c>
      <c r="AD2003" s="18" t="str">
        <f>IFERROR(__xludf.DUMMYFUNCTION("""COMPUTED_VALUE"""),"Банановый милкшейк")</f>
        <v>Банановый милкшейк</v>
      </c>
      <c r="AE2003" s="18" t="str">
        <f>IFERROR(__xludf.DUMMYFUNCTION("""COMPUTED_VALUE"""),"Микс ягод лед")</f>
        <v>Микс ягод лед</v>
      </c>
      <c r="AF2003" s="18" t="str">
        <f>IFERROR(__xludf.DUMMYFUNCTION("""COMPUTED_VALUE"""),"Брусничный морс")</f>
        <v>Брусничный морс</v>
      </c>
      <c r="AG2003" s="18" t="str">
        <f>IFERROR(__xludf.DUMMYFUNCTION("""COMPUTED_VALUE"""),"Яблочный лимонад")</f>
        <v>Яблочный лимонад</v>
      </c>
      <c r="AH2003" s="18" t="str">
        <f>IFERROR(__xludf.DUMMYFUNCTION("""COMPUTED_VALUE"""),"Лесные ягоды")</f>
        <v>Лесные ягоды</v>
      </c>
      <c r="AI2003" s="18" t="str">
        <f>IFERROR(__xludf.DUMMYFUNCTION("""COMPUTED_VALUE"""),"Смородиновый лимонад")</f>
        <v>Смородиновый лимонад</v>
      </c>
      <c r="AJ2003" s="18" t="str">
        <f>IFERROR(__xludf.DUMMYFUNCTION("""COMPUTED_VALUE"""),"Вишня лайм лед")</f>
        <v>Вишня лайм лед</v>
      </c>
      <c r="AK2003" s="18" t="str">
        <f>IFERROR(__xludf.DUMMYFUNCTION("""COMPUTED_VALUE"""),"Лист виноград мята энергетик")</f>
        <v>Лист виноград мята энергетик</v>
      </c>
      <c r="AL2003" s="18" t="str">
        <f>IFERROR(__xludf.DUMMYFUNCTION("""COMPUTED_VALUE"""),"Двойное яблоко лед")</f>
        <v>Двойное яблоко лед</v>
      </c>
      <c r="AM2003" s="18" t="str">
        <f>IFERROR(__xludf.DUMMYFUNCTION("""COMPUTED_VALUE"""),"Смородиновый холс")</f>
        <v>Смородиновый холс</v>
      </c>
      <c r="AN2003" s="18" t="str">
        <f>IFERROR(__xludf.DUMMYFUNCTION("""COMPUTED_VALUE"""),"Клубничное шампанское")</f>
        <v>Клубничное шампанское</v>
      </c>
      <c r="AO2003" s="18"/>
      <c r="AP2003" s="18"/>
      <c r="AQ2003" s="18"/>
      <c r="AR2003" s="18"/>
      <c r="AS2003" s="18"/>
      <c r="AT2003" s="18"/>
      <c r="AU2003" s="18"/>
      <c r="AV2003" s="18"/>
      <c r="AW2003" s="18"/>
      <c r="AX2003" s="18"/>
    </row>
    <row r="2004">
      <c r="A2004" s="18" t="str">
        <f>IFERROR(__xludf.DUMMYFUNCTION("""COMPUTED_VALUE"""),"Арбуз Малина ")</f>
        <v>Арбуз Малина </v>
      </c>
      <c r="B2004" s="18" t="str">
        <f>IFERROR(__xludf.DUMMYFUNCTION("""COMPUTED_VALUE"""),"Банан Кокос ")</f>
        <v>Банан Кокос </v>
      </c>
      <c r="C2004" s="18" t="str">
        <f>IFERROR(__xludf.DUMMYFUNCTION("""COMPUTED_VALUE"""),"Барбарисовый Энергетик ")</f>
        <v>Барбарисовый Энергетик </v>
      </c>
      <c r="D2004" s="18" t="str">
        <f>IFERROR(__xludf.DUMMYFUNCTION("""COMPUTED_VALUE"""),"Виноградный Энергетик")</f>
        <v>Виноградный Энергетик</v>
      </c>
      <c r="E2004" s="18" t="str">
        <f>IFERROR(__xludf.DUMMYFUNCTION("""COMPUTED_VALUE"""),"Гранат Клубника ")</f>
        <v>Гранат Клубника </v>
      </c>
      <c r="F2004" s="18" t="str">
        <f>IFERROR(__xludf.DUMMYFUNCTION("""COMPUTED_VALUE"""),"Гранат Смородина ")</f>
        <v>Гранат Смородина </v>
      </c>
      <c r="G2004" s="18" t="str">
        <f>IFERROR(__xludf.DUMMYFUNCTION("""COMPUTED_VALUE"""),"Грейпфрутовый Швепс ")</f>
        <v>Грейпфрутовый Швепс </v>
      </c>
      <c r="H2004" s="18" t="str">
        <f>IFERROR(__xludf.DUMMYFUNCTION("""COMPUTED_VALUE"""),"Земляника Драгонфрут ")</f>
        <v>Земляника Драгонфрут </v>
      </c>
      <c r="I2004" s="18" t="str">
        <f>IFERROR(__xludf.DUMMYFUNCTION("""COMPUTED_VALUE"""),"Киви Личи ")</f>
        <v>Киви Личи </v>
      </c>
      <c r="J2004" s="18" t="str">
        <f>IFERROR(__xludf.DUMMYFUNCTION("""COMPUTED_VALUE"""),"Киви Маракуйя Гуава ")</f>
        <v>Киви Маракуйя Гуава </v>
      </c>
      <c r="K2004" s="18" t="str">
        <f>IFERROR(__xludf.DUMMYFUNCTION("""COMPUTED_VALUE"""),"Клубника Банан ")</f>
        <v>Клубника Банан </v>
      </c>
      <c r="L2004" s="18" t="str">
        <f>IFERROR(__xludf.DUMMYFUNCTION("""COMPUTED_VALUE"""),"Клубника Вишня ")</f>
        <v>Клубника Вишня </v>
      </c>
      <c r="M2004" s="18" t="str">
        <f>IFERROR(__xludf.DUMMYFUNCTION("""COMPUTED_VALUE"""),"Клубника Земляника ")</f>
        <v>Клубника Земляника </v>
      </c>
      <c r="N2004" s="18" t="str">
        <f>IFERROR(__xludf.DUMMYFUNCTION("""COMPUTED_VALUE"""),"Клубничный Мохито ")</f>
        <v>Клубничный Мохито </v>
      </c>
      <c r="O2004" s="18" t="str">
        <f>IFERROR(__xludf.DUMMYFUNCTION("""COMPUTED_VALUE"""),"Манго Грейпфрут ")</f>
        <v>Манго Грейпфрут </v>
      </c>
      <c r="P2004" s="18" t="str">
        <f>IFERROR(__xludf.DUMMYFUNCTION("""COMPUTED_VALUE"""),"Манго Персик Личи ")</f>
        <v>Манго Персик Личи </v>
      </c>
      <c r="Q2004" s="18" t="str">
        <f>IFERROR(__xludf.DUMMYFUNCTION("""COMPUTED_VALUE"""),"Персик Бабл Гам ")</f>
        <v>Персик Бабл Гам </v>
      </c>
      <c r="R2004" s="18" t="str">
        <f>IFERROR(__xludf.DUMMYFUNCTION("""COMPUTED_VALUE"""),"Садовые Ягоды ")</f>
        <v>Садовые Ягоды </v>
      </c>
      <c r="S2004" s="18" t="str">
        <f>IFERROR(__xludf.DUMMYFUNCTION("""COMPUTED_VALUE"""),"Скитлс Лимон Лайм 2")</f>
        <v>Скитлс Лимон Лайм 2</v>
      </c>
      <c r="T2004" s="18" t="str">
        <f>IFERROR(__xludf.DUMMYFUNCTION("""COMPUTED_VALUE"""),"Смородина Мармелад 1")</f>
        <v>Смородина Мармелад 1</v>
      </c>
      <c r="U2004" s="18" t="str">
        <f>IFERROR(__xludf.DUMMYFUNCTION("""COMPUTED_VALUE"""),"Темная Вишня 1")</f>
        <v>Темная Вишня 1</v>
      </c>
      <c r="V2004" s="18" t="str">
        <f>IFERROR(__xludf.DUMMYFUNCTION("""COMPUTED_VALUE"""),"Фруктовые Пластинки 1")</f>
        <v>Фруктовые Пластинки 1</v>
      </c>
      <c r="W2004" s="18" t="str">
        <f>IFERROR(__xludf.DUMMYFUNCTION("""COMPUTED_VALUE"""),"Черника Ежевика 1")</f>
        <v>Черника Ежевика 1</v>
      </c>
      <c r="X2004" s="18" t="str">
        <f>IFERROR(__xludf.DUMMYFUNCTION("""COMPUTED_VALUE"""),"Черника Малина 1")</f>
        <v>Черника Малина 1</v>
      </c>
      <c r="Y2004" s="18" t="str">
        <f>IFERROR(__xludf.DUMMYFUNCTION("""COMPUTED_VALUE"""),"Черника Мята 2")</f>
        <v>Черника Мята 2</v>
      </c>
      <c r="Z2004" s="18" t="str">
        <f>IFERROR(__xludf.DUMMYFUNCTION("""COMPUTED_VALUE"""),"Яблоко Виноград 2")</f>
        <v>Яблоко Виноград 2</v>
      </c>
      <c r="AA2004" s="18" t="str">
        <f>IFERROR(__xludf.DUMMYFUNCTION("""COMPUTED_VALUE"""),"Яблоко Малина 4")</f>
        <v>Яблоко Малина 4</v>
      </c>
      <c r="AB2004" s="18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</row>
    <row r="2005">
      <c r="A2005" s="18" t="str">
        <f>IFERROR(__xludf.DUMMYFUNCTION("""COMPUTED_VALUE"""),"Арбуз Малина ")</f>
        <v>Арбуз Малина </v>
      </c>
      <c r="B2005" s="18" t="str">
        <f>IFERROR(__xludf.DUMMYFUNCTION("""COMPUTED_VALUE"""),"Банан Кокос ")</f>
        <v>Банан Кокос </v>
      </c>
      <c r="C2005" s="18" t="str">
        <f>IFERROR(__xludf.DUMMYFUNCTION("""COMPUTED_VALUE"""),"Барбарисовый Энергетик ")</f>
        <v>Барбарисовый Энергетик </v>
      </c>
      <c r="D2005" s="18" t="str">
        <f>IFERROR(__xludf.DUMMYFUNCTION("""COMPUTED_VALUE"""),"Виноградный Энергетик")</f>
        <v>Виноградный Энергетик</v>
      </c>
      <c r="E2005" s="18" t="str">
        <f>IFERROR(__xludf.DUMMYFUNCTION("""COMPUTED_VALUE"""),"Гранат Клубника ")</f>
        <v>Гранат Клубника </v>
      </c>
      <c r="F2005" s="18" t="str">
        <f>IFERROR(__xludf.DUMMYFUNCTION("""COMPUTED_VALUE"""),"Гранат Смородина ")</f>
        <v>Гранат Смородина </v>
      </c>
      <c r="G2005" s="18" t="str">
        <f>IFERROR(__xludf.DUMMYFUNCTION("""COMPUTED_VALUE"""),"Грейпфрутовый Швепс ")</f>
        <v>Грейпфрутовый Швепс </v>
      </c>
      <c r="H2005" s="18" t="str">
        <f>IFERROR(__xludf.DUMMYFUNCTION("""COMPUTED_VALUE"""),"Земляника Драгонфрут ")</f>
        <v>Земляника Драгонфрут </v>
      </c>
      <c r="I2005" s="18" t="str">
        <f>IFERROR(__xludf.DUMMYFUNCTION("""COMPUTED_VALUE"""),"Киви Личи ")</f>
        <v>Киви Личи </v>
      </c>
      <c r="J2005" s="18" t="str">
        <f>IFERROR(__xludf.DUMMYFUNCTION("""COMPUTED_VALUE"""),"Киви Маракуйя Гуава ")</f>
        <v>Киви Маракуйя Гуава </v>
      </c>
      <c r="K2005" s="18" t="str">
        <f>IFERROR(__xludf.DUMMYFUNCTION("""COMPUTED_VALUE"""),"Клубника Банан ")</f>
        <v>Клубника Банан </v>
      </c>
      <c r="L2005" s="18" t="str">
        <f>IFERROR(__xludf.DUMMYFUNCTION("""COMPUTED_VALUE"""),"Клубника Вишня ")</f>
        <v>Клубника Вишня </v>
      </c>
      <c r="M2005" s="18" t="str">
        <f>IFERROR(__xludf.DUMMYFUNCTION("""COMPUTED_VALUE"""),"Клубника Земляника ")</f>
        <v>Клубника Земляника </v>
      </c>
      <c r="N2005" s="18" t="str">
        <f>IFERROR(__xludf.DUMMYFUNCTION("""COMPUTED_VALUE"""),"Клубничный Мохито ")</f>
        <v>Клубничный Мохито </v>
      </c>
      <c r="O2005" s="18" t="str">
        <f>IFERROR(__xludf.DUMMYFUNCTION("""COMPUTED_VALUE"""),"Манго Грейпфрут ")</f>
        <v>Манго Грейпфрут </v>
      </c>
      <c r="P2005" s="18" t="str">
        <f>IFERROR(__xludf.DUMMYFUNCTION("""COMPUTED_VALUE"""),"Манго Персик Личи ")</f>
        <v>Манго Персик Личи </v>
      </c>
      <c r="Q2005" s="18" t="str">
        <f>IFERROR(__xludf.DUMMYFUNCTION("""COMPUTED_VALUE"""),"Персик Бабл Гам ")</f>
        <v>Персик Бабл Гам </v>
      </c>
      <c r="R2005" s="18" t="str">
        <f>IFERROR(__xludf.DUMMYFUNCTION("""COMPUTED_VALUE"""),"Садовые Ягоды ")</f>
        <v>Садовые Ягоды </v>
      </c>
      <c r="S2005" s="18" t="str">
        <f>IFERROR(__xludf.DUMMYFUNCTION("""COMPUTED_VALUE"""),"Скитлс Лимон Лайм 2")</f>
        <v>Скитлс Лимон Лайм 2</v>
      </c>
      <c r="T2005" s="18" t="str">
        <f>IFERROR(__xludf.DUMMYFUNCTION("""COMPUTED_VALUE"""),"Смородина Мармелад 1")</f>
        <v>Смородина Мармелад 1</v>
      </c>
      <c r="U2005" s="18" t="str">
        <f>IFERROR(__xludf.DUMMYFUNCTION("""COMPUTED_VALUE"""),"Темная Вишня 1")</f>
        <v>Темная Вишня 1</v>
      </c>
      <c r="V2005" s="18" t="str">
        <f>IFERROR(__xludf.DUMMYFUNCTION("""COMPUTED_VALUE"""),"Фруктовые Пластинки 1")</f>
        <v>Фруктовые Пластинки 1</v>
      </c>
      <c r="W2005" s="18" t="str">
        <f>IFERROR(__xludf.DUMMYFUNCTION("""COMPUTED_VALUE"""),"Черника Ежевика 1")</f>
        <v>Черника Ежевика 1</v>
      </c>
      <c r="X2005" s="18" t="str">
        <f>IFERROR(__xludf.DUMMYFUNCTION("""COMPUTED_VALUE"""),"Черника Малина 1")</f>
        <v>Черника Малина 1</v>
      </c>
      <c r="Y2005" s="18" t="str">
        <f>IFERROR(__xludf.DUMMYFUNCTION("""COMPUTED_VALUE"""),"Черника Мята 2")</f>
        <v>Черника Мята 2</v>
      </c>
      <c r="Z2005" s="18" t="str">
        <f>IFERROR(__xludf.DUMMYFUNCTION("""COMPUTED_VALUE"""),"Яблоко Виноград 2")</f>
        <v>Яблоко Виноград 2</v>
      </c>
      <c r="AA2005" s="18" t="str">
        <f>IFERROR(__xludf.DUMMYFUNCTION("""COMPUTED_VALUE"""),"Яблоко Малина 4")</f>
        <v>Яблоко Малина 4</v>
      </c>
      <c r="AB2005" s="18"/>
      <c r="AC2005" s="18"/>
      <c r="AD2005" s="18"/>
      <c r="AE2005" s="18"/>
      <c r="AF2005" s="18"/>
      <c r="AG2005" s="18"/>
      <c r="AH2005" s="18"/>
      <c r="AI2005" s="18"/>
      <c r="AJ2005" s="18"/>
      <c r="AK2005" s="18"/>
      <c r="AL2005" s="18"/>
      <c r="AM2005" s="18"/>
      <c r="AN2005" s="18"/>
      <c r="AO2005" s="18"/>
      <c r="AP2005" s="18"/>
      <c r="AQ2005" s="18"/>
      <c r="AR2005" s="18"/>
      <c r="AS2005" s="18"/>
      <c r="AT2005" s="18"/>
      <c r="AU2005" s="18"/>
      <c r="AV2005" s="18"/>
      <c r="AW2005" s="18"/>
      <c r="AX2005" s="18"/>
    </row>
    <row r="2006">
      <c r="A2006" s="18" t="str">
        <f>IFERROR(__xludf.DUMMYFUNCTION("""COMPUTED_VALUE"""),"Арбуз Малина ")</f>
        <v>Арбуз Малина </v>
      </c>
      <c r="B2006" s="18" t="str">
        <f>IFERROR(__xludf.DUMMYFUNCTION("""COMPUTED_VALUE"""),"Банан Кокос ")</f>
        <v>Банан Кокос </v>
      </c>
      <c r="C2006" s="18" t="str">
        <f>IFERROR(__xludf.DUMMYFUNCTION("""COMPUTED_VALUE"""),"Барбарисовый Энергетик ")</f>
        <v>Барбарисовый Энергетик </v>
      </c>
      <c r="D2006" s="18" t="str">
        <f>IFERROR(__xludf.DUMMYFUNCTION("""COMPUTED_VALUE"""),"Виноградный Энергетик")</f>
        <v>Виноградный Энергетик</v>
      </c>
      <c r="E2006" s="18" t="str">
        <f>IFERROR(__xludf.DUMMYFUNCTION("""COMPUTED_VALUE"""),"Гранат Клубника ")</f>
        <v>Гранат Клубника </v>
      </c>
      <c r="F2006" s="18" t="str">
        <f>IFERROR(__xludf.DUMMYFUNCTION("""COMPUTED_VALUE"""),"Гранат Смородина ")</f>
        <v>Гранат Смородина </v>
      </c>
      <c r="G2006" s="18" t="str">
        <f>IFERROR(__xludf.DUMMYFUNCTION("""COMPUTED_VALUE"""),"Грейпфрутовый Швепс ")</f>
        <v>Грейпфрутовый Швепс </v>
      </c>
      <c r="H2006" s="18" t="str">
        <f>IFERROR(__xludf.DUMMYFUNCTION("""COMPUTED_VALUE"""),"Земляника Драгонфрут ")</f>
        <v>Земляника Драгонфрут </v>
      </c>
      <c r="I2006" s="18" t="str">
        <f>IFERROR(__xludf.DUMMYFUNCTION("""COMPUTED_VALUE"""),"Киви Личи ")</f>
        <v>Киви Личи </v>
      </c>
      <c r="J2006" s="18" t="str">
        <f>IFERROR(__xludf.DUMMYFUNCTION("""COMPUTED_VALUE"""),"Киви Маракуйя Гуава ")</f>
        <v>Киви Маракуйя Гуава </v>
      </c>
      <c r="K2006" s="18" t="str">
        <f>IFERROR(__xludf.DUMMYFUNCTION("""COMPUTED_VALUE"""),"Клубника Банан ")</f>
        <v>Клубника Банан </v>
      </c>
      <c r="L2006" s="18" t="str">
        <f>IFERROR(__xludf.DUMMYFUNCTION("""COMPUTED_VALUE"""),"Клубника Вишня ")</f>
        <v>Клубника Вишня </v>
      </c>
      <c r="M2006" s="18" t="str">
        <f>IFERROR(__xludf.DUMMYFUNCTION("""COMPUTED_VALUE"""),"Клубника Земляника ")</f>
        <v>Клубника Земляника </v>
      </c>
      <c r="N2006" s="18" t="str">
        <f>IFERROR(__xludf.DUMMYFUNCTION("""COMPUTED_VALUE"""),"Клубничный Мохито ")</f>
        <v>Клубничный Мохито </v>
      </c>
      <c r="O2006" s="18" t="str">
        <f>IFERROR(__xludf.DUMMYFUNCTION("""COMPUTED_VALUE"""),"Манго Грейпфрут ")</f>
        <v>Манго Грейпфрут </v>
      </c>
      <c r="P2006" s="18" t="str">
        <f>IFERROR(__xludf.DUMMYFUNCTION("""COMPUTED_VALUE"""),"Манго Персик Личи ")</f>
        <v>Манго Персик Личи </v>
      </c>
      <c r="Q2006" s="18" t="str">
        <f>IFERROR(__xludf.DUMMYFUNCTION("""COMPUTED_VALUE"""),"Персик Бабл Гам ")</f>
        <v>Персик Бабл Гам </v>
      </c>
      <c r="R2006" s="18" t="str">
        <f>IFERROR(__xludf.DUMMYFUNCTION("""COMPUTED_VALUE"""),"Садовые Ягоды ")</f>
        <v>Садовые Ягоды </v>
      </c>
      <c r="S2006" s="18" t="str">
        <f>IFERROR(__xludf.DUMMYFUNCTION("""COMPUTED_VALUE"""),"Скитлс Лимон Лайм 2")</f>
        <v>Скитлс Лимон Лайм 2</v>
      </c>
      <c r="T2006" s="18" t="str">
        <f>IFERROR(__xludf.DUMMYFUNCTION("""COMPUTED_VALUE"""),"Смородина Мармелад 1")</f>
        <v>Смородина Мармелад 1</v>
      </c>
      <c r="U2006" s="18" t="str">
        <f>IFERROR(__xludf.DUMMYFUNCTION("""COMPUTED_VALUE"""),"Темная Вишня 1")</f>
        <v>Темная Вишня 1</v>
      </c>
      <c r="V2006" s="18" t="str">
        <f>IFERROR(__xludf.DUMMYFUNCTION("""COMPUTED_VALUE"""),"Фруктовые Пластинки 1")</f>
        <v>Фруктовые Пластинки 1</v>
      </c>
      <c r="W2006" s="18" t="str">
        <f>IFERROR(__xludf.DUMMYFUNCTION("""COMPUTED_VALUE"""),"Черника Ежевика 1")</f>
        <v>Черника Ежевика 1</v>
      </c>
      <c r="X2006" s="18" t="str">
        <f>IFERROR(__xludf.DUMMYFUNCTION("""COMPUTED_VALUE"""),"Черника Малина 1")</f>
        <v>Черника Малина 1</v>
      </c>
      <c r="Y2006" s="18" t="str">
        <f>IFERROR(__xludf.DUMMYFUNCTION("""COMPUTED_VALUE"""),"Черника Мята 2")</f>
        <v>Черника Мята 2</v>
      </c>
      <c r="Z2006" s="18" t="str">
        <f>IFERROR(__xludf.DUMMYFUNCTION("""COMPUTED_VALUE"""),"Яблоко Виноград 2")</f>
        <v>Яблоко Виноград 2</v>
      </c>
      <c r="AA2006" s="18" t="str">
        <f>IFERROR(__xludf.DUMMYFUNCTION("""COMPUTED_VALUE"""),"Яблоко Малина 4")</f>
        <v>Яблоко Малина 4</v>
      </c>
      <c r="AB2006" s="18"/>
      <c r="AC2006" s="18"/>
      <c r="AD2006" s="18"/>
      <c r="AE2006" s="18"/>
      <c r="AF2006" s="18"/>
      <c r="AG2006" s="18"/>
      <c r="AH2006" s="18"/>
      <c r="AI2006" s="18"/>
      <c r="AJ2006" s="18"/>
      <c r="AK2006" s="18"/>
      <c r="AL2006" s="18"/>
      <c r="AM2006" s="18"/>
      <c r="AN2006" s="18"/>
      <c r="AO2006" s="18"/>
      <c r="AP2006" s="18"/>
      <c r="AQ2006" s="18"/>
      <c r="AR2006" s="18"/>
      <c r="AS2006" s="18"/>
      <c r="AT2006" s="18"/>
      <c r="AU2006" s="18"/>
      <c r="AV2006" s="18"/>
      <c r="AW2006" s="18"/>
      <c r="AX2006" s="18"/>
    </row>
    <row r="2007">
      <c r="A2007" s="18" t="str">
        <f>IFERROR(__xludf.DUMMYFUNCTION("""COMPUTED_VALUE"""),"Арбуз Малина ")</f>
        <v>Арбуз Малина </v>
      </c>
      <c r="B2007" s="18" t="str">
        <f>IFERROR(__xludf.DUMMYFUNCTION("""COMPUTED_VALUE"""),"Банан Кокос ")</f>
        <v>Банан Кокос </v>
      </c>
      <c r="C2007" s="18" t="str">
        <f>IFERROR(__xludf.DUMMYFUNCTION("""COMPUTED_VALUE"""),"Барбарисовый Энергетик ")</f>
        <v>Барбарисовый Энергетик </v>
      </c>
      <c r="D2007" s="18" t="str">
        <f>IFERROR(__xludf.DUMMYFUNCTION("""COMPUTED_VALUE"""),"Виноградный Энергетик")</f>
        <v>Виноградный Энергетик</v>
      </c>
      <c r="E2007" s="18" t="str">
        <f>IFERROR(__xludf.DUMMYFUNCTION("""COMPUTED_VALUE"""),"Гранат Клубника ")</f>
        <v>Гранат Клубника </v>
      </c>
      <c r="F2007" s="18" t="str">
        <f>IFERROR(__xludf.DUMMYFUNCTION("""COMPUTED_VALUE"""),"Гранат Смородина ")</f>
        <v>Гранат Смородина </v>
      </c>
      <c r="G2007" s="18" t="str">
        <f>IFERROR(__xludf.DUMMYFUNCTION("""COMPUTED_VALUE"""),"Грейпфрутовый Швепс ")</f>
        <v>Грейпфрутовый Швепс </v>
      </c>
      <c r="H2007" s="18" t="str">
        <f>IFERROR(__xludf.DUMMYFUNCTION("""COMPUTED_VALUE"""),"Земляника Драгонфрут ")</f>
        <v>Земляника Драгонфрут </v>
      </c>
      <c r="I2007" s="18" t="str">
        <f>IFERROR(__xludf.DUMMYFUNCTION("""COMPUTED_VALUE"""),"Киви Личи ")</f>
        <v>Киви Личи </v>
      </c>
      <c r="J2007" s="18" t="str">
        <f>IFERROR(__xludf.DUMMYFUNCTION("""COMPUTED_VALUE"""),"Киви Маракуйя Гуава ")</f>
        <v>Киви Маракуйя Гуава </v>
      </c>
      <c r="K2007" s="18" t="str">
        <f>IFERROR(__xludf.DUMMYFUNCTION("""COMPUTED_VALUE"""),"Клубника Банан ")</f>
        <v>Клубника Банан </v>
      </c>
      <c r="L2007" s="18" t="str">
        <f>IFERROR(__xludf.DUMMYFUNCTION("""COMPUTED_VALUE"""),"Клубника Вишня ")</f>
        <v>Клубника Вишня </v>
      </c>
      <c r="M2007" s="18" t="str">
        <f>IFERROR(__xludf.DUMMYFUNCTION("""COMPUTED_VALUE"""),"Клубника Земляника ")</f>
        <v>Клубника Земляника </v>
      </c>
      <c r="N2007" s="18" t="str">
        <f>IFERROR(__xludf.DUMMYFUNCTION("""COMPUTED_VALUE"""),"Клубничный Мохито ")</f>
        <v>Клубничный Мохито </v>
      </c>
      <c r="O2007" s="18" t="str">
        <f>IFERROR(__xludf.DUMMYFUNCTION("""COMPUTED_VALUE"""),"Манго Грейпфрут ")</f>
        <v>Манго Грейпфрут </v>
      </c>
      <c r="P2007" s="18" t="str">
        <f>IFERROR(__xludf.DUMMYFUNCTION("""COMPUTED_VALUE"""),"Манго Персик Личи ")</f>
        <v>Манго Персик Личи </v>
      </c>
      <c r="Q2007" s="18" t="str">
        <f>IFERROR(__xludf.DUMMYFUNCTION("""COMPUTED_VALUE"""),"Персик Бабл Гам ")</f>
        <v>Персик Бабл Гам </v>
      </c>
      <c r="R2007" s="18" t="str">
        <f>IFERROR(__xludf.DUMMYFUNCTION("""COMPUTED_VALUE"""),"Садовые Ягоды ")</f>
        <v>Садовые Ягоды </v>
      </c>
      <c r="S2007" s="18" t="str">
        <f>IFERROR(__xludf.DUMMYFUNCTION("""COMPUTED_VALUE"""),"Скитлс Лимон Лайм 2")</f>
        <v>Скитлс Лимон Лайм 2</v>
      </c>
      <c r="T2007" s="18" t="str">
        <f>IFERROR(__xludf.DUMMYFUNCTION("""COMPUTED_VALUE"""),"Смородина Мармелад 1")</f>
        <v>Смородина Мармелад 1</v>
      </c>
      <c r="U2007" s="18" t="str">
        <f>IFERROR(__xludf.DUMMYFUNCTION("""COMPUTED_VALUE"""),"Темная Вишня 1")</f>
        <v>Темная Вишня 1</v>
      </c>
      <c r="V2007" s="18" t="str">
        <f>IFERROR(__xludf.DUMMYFUNCTION("""COMPUTED_VALUE"""),"Фруктовые Пластинки 1")</f>
        <v>Фруктовые Пластинки 1</v>
      </c>
      <c r="W2007" s="18" t="str">
        <f>IFERROR(__xludf.DUMMYFUNCTION("""COMPUTED_VALUE"""),"Черника Ежевика 1")</f>
        <v>Черника Ежевика 1</v>
      </c>
      <c r="X2007" s="18" t="str">
        <f>IFERROR(__xludf.DUMMYFUNCTION("""COMPUTED_VALUE"""),"Черника Малина 1")</f>
        <v>Черника Малина 1</v>
      </c>
      <c r="Y2007" s="18" t="str">
        <f>IFERROR(__xludf.DUMMYFUNCTION("""COMPUTED_VALUE"""),"Черника Мята 2")</f>
        <v>Черника Мята 2</v>
      </c>
      <c r="Z2007" s="18" t="str">
        <f>IFERROR(__xludf.DUMMYFUNCTION("""COMPUTED_VALUE"""),"Яблоко Виноград 2")</f>
        <v>Яблоко Виноград 2</v>
      </c>
      <c r="AA2007" s="18" t="str">
        <f>IFERROR(__xludf.DUMMYFUNCTION("""COMPUTED_VALUE"""),"Яблоко Малина 4")</f>
        <v>Яблоко Малина 4</v>
      </c>
      <c r="AB2007" s="18"/>
      <c r="AC2007" s="18"/>
      <c r="AD2007" s="18"/>
      <c r="AE2007" s="18"/>
      <c r="AF2007" s="18"/>
      <c r="AG2007" s="18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18"/>
      <c r="AR2007" s="18"/>
      <c r="AS2007" s="18"/>
      <c r="AT2007" s="18"/>
      <c r="AU2007" s="18"/>
      <c r="AV2007" s="18"/>
      <c r="AW2007" s="18"/>
      <c r="AX2007" s="18"/>
    </row>
    <row r="2008">
      <c r="A2008" s="18" t="str">
        <f>IFERROR(__xludf.DUMMYFUNCTION("""COMPUTED_VALUE"""),"0.4")</f>
        <v>0.4</v>
      </c>
      <c r="B2008" s="18" t="str">
        <f>IFERROR(__xludf.DUMMYFUNCTION("""COMPUTED_VALUE"""),"0.6")</f>
        <v>0.6</v>
      </c>
      <c r="C2008" s="18" t="str">
        <f>IFERROR(__xludf.DUMMYFUNCTION("""COMPUTED_VALUE"""),"0.7")</f>
        <v>0.7</v>
      </c>
      <c r="D2008" s="18" t="str">
        <f>IFERROR(__xludf.DUMMYFUNCTION("""COMPUTED_VALUE"""),"0.8")</f>
        <v>0.8</v>
      </c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18"/>
      <c r="AF2008" s="18"/>
      <c r="AG2008" s="18"/>
      <c r="AH2008" s="18"/>
      <c r="AI2008" s="18"/>
      <c r="AJ2008" s="18"/>
      <c r="AK2008" s="18"/>
      <c r="AL2008" s="18"/>
      <c r="AM2008" s="18"/>
      <c r="AN2008" s="18"/>
      <c r="AO2008" s="18"/>
      <c r="AP2008" s="18"/>
      <c r="AQ2008" s="18"/>
      <c r="AR2008" s="18"/>
      <c r="AS2008" s="18"/>
      <c r="AT2008" s="18"/>
      <c r="AU2008" s="18"/>
      <c r="AV2008" s="18"/>
      <c r="AW2008" s="18"/>
      <c r="AX2008" s="18"/>
    </row>
    <row r="2009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18"/>
      <c r="AF2009" s="18"/>
      <c r="AG2009" s="18"/>
      <c r="AH2009" s="18"/>
      <c r="AI2009" s="18"/>
      <c r="AJ2009" s="18"/>
      <c r="AK2009" s="18"/>
      <c r="AL2009" s="18"/>
      <c r="AM2009" s="18"/>
      <c r="AN2009" s="18"/>
      <c r="AO2009" s="18"/>
      <c r="AP2009" s="18"/>
      <c r="AQ2009" s="18"/>
      <c r="AR2009" s="18"/>
      <c r="AS2009" s="18"/>
      <c r="AT2009" s="18"/>
      <c r="AU2009" s="18"/>
      <c r="AV2009" s="18"/>
      <c r="AW2009" s="18"/>
      <c r="AX2009" s="18"/>
    </row>
    <row r="2010">
      <c r="A2010" s="18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18"/>
      <c r="AG2010" s="18"/>
      <c r="AH2010" s="18"/>
      <c r="AI2010" s="18"/>
      <c r="AJ2010" s="18"/>
      <c r="AK2010" s="18"/>
      <c r="AL2010" s="18"/>
      <c r="AM2010" s="18"/>
      <c r="AN2010" s="18"/>
      <c r="AO2010" s="18"/>
      <c r="AP2010" s="18"/>
      <c r="AQ2010" s="18"/>
      <c r="AR2010" s="18"/>
      <c r="AS2010" s="18"/>
      <c r="AT2010" s="18"/>
      <c r="AU2010" s="18"/>
      <c r="AV2010" s="18"/>
      <c r="AW2010" s="18"/>
      <c r="AX2010" s="18"/>
    </row>
    <row r="2011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8"/>
      <c r="AK2011" s="18"/>
      <c r="AL2011" s="18"/>
      <c r="AM2011" s="18"/>
      <c r="AN2011" s="18"/>
      <c r="AO2011" s="18"/>
      <c r="AP2011" s="18"/>
      <c r="AQ2011" s="18"/>
      <c r="AR2011" s="18"/>
      <c r="AS2011" s="18"/>
      <c r="AT2011" s="18"/>
      <c r="AU2011" s="18"/>
      <c r="AV2011" s="18"/>
      <c r="AW2011" s="18"/>
      <c r="AX2011" s="18"/>
    </row>
    <row r="2012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  <c r="AC2012" s="18"/>
      <c r="AD2012" s="18"/>
      <c r="AE2012" s="18"/>
      <c r="AF2012" s="18"/>
      <c r="AG2012" s="18"/>
      <c r="AH2012" s="18"/>
      <c r="AI2012" s="18"/>
      <c r="AJ2012" s="18"/>
      <c r="AK2012" s="18"/>
      <c r="AL2012" s="18"/>
      <c r="AM2012" s="18"/>
      <c r="AN2012" s="18"/>
      <c r="AO2012" s="18"/>
      <c r="AP2012" s="18"/>
      <c r="AQ2012" s="18"/>
      <c r="AR2012" s="18"/>
      <c r="AS2012" s="18"/>
      <c r="AT2012" s="18"/>
      <c r="AU2012" s="18"/>
      <c r="AV2012" s="18"/>
      <c r="AW2012" s="18"/>
      <c r="AX2012" s="18"/>
    </row>
    <row r="2013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18"/>
      <c r="AF2013" s="18"/>
      <c r="AG2013" s="18"/>
      <c r="AH2013" s="18"/>
      <c r="AI2013" s="18"/>
      <c r="AJ2013" s="18"/>
      <c r="AK2013" s="18"/>
      <c r="AL2013" s="18"/>
      <c r="AM2013" s="18"/>
      <c r="AN2013" s="18"/>
      <c r="AO2013" s="18"/>
      <c r="AP2013" s="18"/>
      <c r="AQ2013" s="18"/>
      <c r="AR2013" s="18"/>
      <c r="AS2013" s="18"/>
      <c r="AT2013" s="18"/>
      <c r="AU2013" s="18"/>
      <c r="AV2013" s="18"/>
      <c r="AW2013" s="18"/>
      <c r="AX2013" s="18"/>
    </row>
    <row r="2014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8"/>
      <c r="AD2014" s="18"/>
      <c r="AE2014" s="18"/>
      <c r="AF2014" s="18"/>
      <c r="AG2014" s="18"/>
      <c r="AH2014" s="18"/>
      <c r="AI2014" s="18"/>
      <c r="AJ2014" s="18"/>
      <c r="AK2014" s="18"/>
      <c r="AL2014" s="18"/>
      <c r="AM2014" s="18"/>
      <c r="AN2014" s="18"/>
      <c r="AO2014" s="18"/>
      <c r="AP2014" s="18"/>
      <c r="AQ2014" s="18"/>
      <c r="AR2014" s="18"/>
      <c r="AS2014" s="18"/>
      <c r="AT2014" s="18"/>
      <c r="AU2014" s="18"/>
      <c r="AV2014" s="18"/>
      <c r="AW2014" s="18"/>
      <c r="AX2014" s="18"/>
    </row>
    <row r="2015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18"/>
      <c r="AG2015" s="18"/>
      <c r="AH2015" s="18"/>
      <c r="AI2015" s="18"/>
      <c r="AJ2015" s="18"/>
      <c r="AK2015" s="18"/>
      <c r="AL2015" s="18"/>
      <c r="AM2015" s="18"/>
      <c r="AN2015" s="18"/>
      <c r="AO2015" s="18"/>
      <c r="AP2015" s="18"/>
      <c r="AQ2015" s="18"/>
      <c r="AR2015" s="18"/>
      <c r="AS2015" s="18"/>
      <c r="AT2015" s="18"/>
      <c r="AU2015" s="18"/>
      <c r="AV2015" s="18"/>
      <c r="AW2015" s="18"/>
      <c r="AX2015" s="18"/>
    </row>
    <row r="2016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18"/>
      <c r="AG2016" s="18"/>
      <c r="AH2016" s="18"/>
      <c r="AI2016" s="18"/>
      <c r="AJ2016" s="18"/>
      <c r="AK2016" s="18"/>
      <c r="AL2016" s="18"/>
      <c r="AM2016" s="18"/>
      <c r="AN2016" s="18"/>
      <c r="AO2016" s="18"/>
      <c r="AP2016" s="18"/>
      <c r="AQ2016" s="18"/>
      <c r="AR2016" s="18"/>
      <c r="AS2016" s="18"/>
      <c r="AT2016" s="18"/>
      <c r="AU2016" s="18"/>
      <c r="AV2016" s="18"/>
      <c r="AW2016" s="18"/>
      <c r="AX2016" s="18"/>
    </row>
    <row r="2017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  <c r="AC2017" s="18"/>
      <c r="AD2017" s="18"/>
      <c r="AE2017" s="18"/>
      <c r="AF2017" s="18"/>
      <c r="AG2017" s="18"/>
      <c r="AH2017" s="18"/>
      <c r="AI2017" s="18"/>
      <c r="AJ2017" s="18"/>
      <c r="AK2017" s="18"/>
      <c r="AL2017" s="18"/>
      <c r="AM2017" s="18"/>
      <c r="AN2017" s="18"/>
      <c r="AO2017" s="18"/>
      <c r="AP2017" s="18"/>
      <c r="AQ2017" s="18"/>
      <c r="AR2017" s="18"/>
      <c r="AS2017" s="18"/>
      <c r="AT2017" s="18"/>
      <c r="AU2017" s="18"/>
      <c r="AV2017" s="18"/>
      <c r="AW2017" s="18"/>
      <c r="AX2017" s="18"/>
    </row>
    <row r="2018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  <c r="AC2018" s="18"/>
      <c r="AD2018" s="18"/>
      <c r="AE2018" s="18"/>
      <c r="AF2018" s="18"/>
      <c r="AG2018" s="18"/>
      <c r="AH2018" s="18"/>
      <c r="AI2018" s="18"/>
      <c r="AJ2018" s="18"/>
      <c r="AK2018" s="18"/>
      <c r="AL2018" s="18"/>
      <c r="AM2018" s="18"/>
      <c r="AN2018" s="18"/>
      <c r="AO2018" s="18"/>
      <c r="AP2018" s="18"/>
      <c r="AQ2018" s="18"/>
      <c r="AR2018" s="18"/>
      <c r="AS2018" s="18"/>
      <c r="AT2018" s="18"/>
      <c r="AU2018" s="18"/>
      <c r="AV2018" s="18"/>
      <c r="AW2018" s="18"/>
      <c r="AX2018" s="18"/>
    </row>
    <row r="2019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  <c r="AB2019" s="18"/>
      <c r="AC2019" s="18"/>
      <c r="AD2019" s="18"/>
      <c r="AE2019" s="18"/>
      <c r="AF2019" s="18"/>
      <c r="AG2019" s="18"/>
      <c r="AH2019" s="18"/>
      <c r="AI2019" s="18"/>
      <c r="AJ2019" s="18"/>
      <c r="AK2019" s="18"/>
      <c r="AL2019" s="18"/>
      <c r="AM2019" s="18"/>
      <c r="AN2019" s="18"/>
      <c r="AO2019" s="18"/>
      <c r="AP2019" s="18"/>
      <c r="AQ2019" s="18"/>
      <c r="AR2019" s="18"/>
      <c r="AS2019" s="18"/>
      <c r="AT2019" s="18"/>
      <c r="AU2019" s="18"/>
      <c r="AV2019" s="18"/>
      <c r="AW2019" s="18"/>
      <c r="AX2019" s="18"/>
    </row>
    <row r="2020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18"/>
      <c r="AG2020" s="18"/>
      <c r="AH2020" s="18"/>
      <c r="AI2020" s="18"/>
      <c r="AJ2020" s="18"/>
      <c r="AK2020" s="18"/>
      <c r="AL2020" s="18"/>
      <c r="AM2020" s="18"/>
      <c r="AN2020" s="18"/>
      <c r="AO2020" s="18"/>
      <c r="AP2020" s="18"/>
      <c r="AQ2020" s="18"/>
      <c r="AR2020" s="18"/>
      <c r="AS2020" s="18"/>
      <c r="AT2020" s="18"/>
      <c r="AU2020" s="18"/>
      <c r="AV2020" s="18"/>
      <c r="AW2020" s="18"/>
      <c r="AX2020" s="18"/>
    </row>
    <row r="2021">
      <c r="A2021" s="18" t="str">
        <f>IFERROR(__xludf.DUMMYFUNCTION("""COMPUTED_VALUE"""),"Маракуйя с тропическими нотками")</f>
        <v>Маракуйя с тропическими нотками</v>
      </c>
      <c r="B2021" s="18" t="str">
        <f>IFERROR(__xludf.DUMMYFUNCTION("""COMPUTED_VALUE"""),"Арбузный милкшейк")</f>
        <v>Арбузный милкшейк</v>
      </c>
      <c r="C2021" s="18" t="str">
        <f>IFERROR(__xludf.DUMMYFUNCTION("""COMPUTED_VALUE"""),"Конфеты со вкусом винограда")</f>
        <v>Конфеты со вкусом винограда</v>
      </c>
      <c r="D2021" s="18" t="str">
        <f>IFERROR(__xludf.DUMMYFUNCTION("""COMPUTED_VALUE"""),"Манго с апельсином и послевкусием гуавы")</f>
        <v>Манго с апельсином и послевкусием гуавы</v>
      </c>
      <c r="E2021" s="18" t="str">
        <f>IFERROR(__xludf.DUMMYFUNCTION("""COMPUTED_VALUE"""),"Холодное сочетание мяты и конфет холс")</f>
        <v>Холодное сочетание мяты и конфет холс</v>
      </c>
      <c r="F2021" s="18" t="str">
        <f>IFERROR(__xludf.DUMMYFUNCTION("""COMPUTED_VALUE"""),"Яблочные мармеладные червячки")</f>
        <v>Яблочные мармеладные червячки</v>
      </c>
      <c r="G202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21" s="18" t="str">
        <f>IFERROR(__xludf.DUMMYFUNCTION("""COMPUTED_VALUE"""),"Лимон лайм")</f>
        <v>Лимон лайм</v>
      </c>
      <c r="I2021" s="18" t="str">
        <f>IFERROR(__xludf.DUMMYFUNCTION("""COMPUTED_VALUE"""),"Классика энергетика с кислой малиной")</f>
        <v>Классика энергетика с кислой малиной</v>
      </c>
      <c r="J2021" s="18" t="str">
        <f>IFERROR(__xludf.DUMMYFUNCTION("""COMPUTED_VALUE"""),"Зеленое манго и смородина")</f>
        <v>Зеленое манго и смородина</v>
      </c>
      <c r="K2021" s="18" t="str">
        <f>IFERROR(__xludf.DUMMYFUNCTION("""COMPUTED_VALUE"""),"Дуэт лемонграсса и сладкой малины")</f>
        <v>Дуэт лемонграсса и сладкой малины</v>
      </c>
      <c r="L2021" s="18" t="str">
        <f>IFERROR(__xludf.DUMMYFUNCTION("""COMPUTED_VALUE"""),"Сладкий мармелад из черной смородины")</f>
        <v>Сладкий мармелад из черной смородины</v>
      </c>
      <c r="M2021" s="18" t="str">
        <f>IFERROR(__xludf.DUMMYFUNCTION("""COMPUTED_VALUE"""),"Вишня кола")</f>
        <v>Вишня кола</v>
      </c>
      <c r="N2021" s="18" t="str">
        <f>IFERROR(__xludf.DUMMYFUNCTION("""COMPUTED_VALUE"""),"Малина с кокосом")</f>
        <v>Малина с кокосом</v>
      </c>
      <c r="O2021" s="18" t="str">
        <f>IFERROR(__xludf.DUMMYFUNCTION("""COMPUTED_VALUE"""),"Сладкие конфеты СКИТЛЗ и смородина")</f>
        <v>Сладкие конфеты СКИТЛЗ и смородина</v>
      </c>
      <c r="P2021" s="18" t="str">
        <f>IFERROR(__xludf.DUMMYFUNCTION("""COMPUTED_VALUE"""),"Ежевичный лимонад")</f>
        <v>Ежевичный лимонад</v>
      </c>
      <c r="Q2021" s="18" t="str">
        <f>IFERROR(__xludf.DUMMYFUNCTION("""COMPUTED_VALUE"""),"Дыня кокос")</f>
        <v>Дыня кокос</v>
      </c>
      <c r="R2021" s="18" t="str">
        <f>IFERROR(__xludf.DUMMYFUNCTION("""COMPUTED_VALUE"""),"Земляничный бабл гам")</f>
        <v>Земляничный бабл гам</v>
      </c>
      <c r="S2021" s="18" t="str">
        <f>IFERROR(__xludf.DUMMYFUNCTION("""COMPUTED_VALUE"""),"Лимонные леденцы")</f>
        <v>Лимонные леденцы</v>
      </c>
      <c r="T2021" s="18" t="str">
        <f>IFERROR(__xludf.DUMMYFUNCTION("""COMPUTED_VALUE"""),"Экзотический фрукты")</f>
        <v>Экзотический фрукты</v>
      </c>
      <c r="U2021" s="18" t="str">
        <f>IFERROR(__xludf.DUMMYFUNCTION("""COMPUTED_VALUE"""),"Личи виноград мята")</f>
        <v>Личи виноград мята</v>
      </c>
      <c r="V2021" s="18" t="str">
        <f>IFERROR(__xludf.DUMMYFUNCTION("""COMPUTED_VALUE"""),"Черника малина мята")</f>
        <v>Черника малина мята</v>
      </c>
      <c r="W2021" s="18" t="str">
        <f>IFERROR(__xludf.DUMMYFUNCTION("""COMPUTED_VALUE"""),"Абрикосовый йогурт")</f>
        <v>Абрикосовый йогурт</v>
      </c>
      <c r="X2021" s="18" t="str">
        <f>IFERROR(__xludf.DUMMYFUNCTION("""COMPUTED_VALUE"""),"Арбуз лед")</f>
        <v>Арбуз лед</v>
      </c>
      <c r="Y2021" s="18" t="str">
        <f>IFERROR(__xludf.DUMMYFUNCTION("""COMPUTED_VALUE"""),"Банан клубника лед")</f>
        <v>Банан клубника лед</v>
      </c>
      <c r="Z2021" s="18" t="str">
        <f>IFERROR(__xludf.DUMMYFUNCTION("""COMPUTED_VALUE"""),"Арбузное мороженное")</f>
        <v>Арбузное мороженное</v>
      </c>
      <c r="AA2021" s="18" t="str">
        <f>IFERROR(__xludf.DUMMYFUNCTION("""COMPUTED_VALUE"""),"Клубника малина жвачка")</f>
        <v>Клубника малина жвачка</v>
      </c>
      <c r="AB2021" s="18" t="str">
        <f>IFERROR(__xludf.DUMMYFUNCTION("""COMPUTED_VALUE"""),"Клубничное мороженное")</f>
        <v>Клубничное мороженное</v>
      </c>
      <c r="AC2021" s="18" t="str">
        <f>IFERROR(__xludf.DUMMYFUNCTION("""COMPUTED_VALUE"""),"Кола сода лед")</f>
        <v>Кола сода лед</v>
      </c>
      <c r="AD2021" s="18" t="str">
        <f>IFERROR(__xludf.DUMMYFUNCTION("""COMPUTED_VALUE"""),"Банановый милкшейк")</f>
        <v>Банановый милкшейк</v>
      </c>
      <c r="AE2021" s="18" t="str">
        <f>IFERROR(__xludf.DUMMYFUNCTION("""COMPUTED_VALUE"""),"Микс ягод лед")</f>
        <v>Микс ягод лед</v>
      </c>
      <c r="AF2021" s="18" t="str">
        <f>IFERROR(__xludf.DUMMYFUNCTION("""COMPUTED_VALUE"""),"Брусничный морс")</f>
        <v>Брусничный морс</v>
      </c>
      <c r="AG2021" s="18" t="str">
        <f>IFERROR(__xludf.DUMMYFUNCTION("""COMPUTED_VALUE"""),"Яблочный лимонад")</f>
        <v>Яблочный лимонад</v>
      </c>
      <c r="AH2021" s="18" t="str">
        <f>IFERROR(__xludf.DUMMYFUNCTION("""COMPUTED_VALUE"""),"Лесные ягоды")</f>
        <v>Лесные ягоды</v>
      </c>
      <c r="AI2021" s="18" t="str">
        <f>IFERROR(__xludf.DUMMYFUNCTION("""COMPUTED_VALUE"""),"Смородиновый лимонад")</f>
        <v>Смородиновый лимонад</v>
      </c>
      <c r="AJ2021" s="18" t="str">
        <f>IFERROR(__xludf.DUMMYFUNCTION("""COMPUTED_VALUE"""),"Вишня лайм лед")</f>
        <v>Вишня лайм лед</v>
      </c>
      <c r="AK2021" s="18" t="str">
        <f>IFERROR(__xludf.DUMMYFUNCTION("""COMPUTED_VALUE"""),"Лист виноград мята энергетик")</f>
        <v>Лист виноград мята энергетик</v>
      </c>
      <c r="AL2021" s="18" t="str">
        <f>IFERROR(__xludf.DUMMYFUNCTION("""COMPUTED_VALUE"""),"Двойное яблоко лед")</f>
        <v>Двойное яблоко лед</v>
      </c>
      <c r="AM2021" s="18" t="str">
        <f>IFERROR(__xludf.DUMMYFUNCTION("""COMPUTED_VALUE"""),"Смородиновый холс")</f>
        <v>Смородиновый холс</v>
      </c>
      <c r="AN2021" s="18" t="str">
        <f>IFERROR(__xludf.DUMMYFUNCTION("""COMPUTED_VALUE"""),"Клубничное шампанское")</f>
        <v>Клубничное шампанское</v>
      </c>
      <c r="AO2021" s="18"/>
      <c r="AP2021" s="18"/>
      <c r="AQ2021" s="18"/>
      <c r="AR2021" s="18"/>
      <c r="AS2021" s="18"/>
      <c r="AT2021" s="18"/>
      <c r="AU2021" s="18"/>
      <c r="AV2021" s="18"/>
      <c r="AW2021" s="18"/>
      <c r="AX2021" s="18"/>
    </row>
    <row r="2022">
      <c r="A2022" s="18" t="str">
        <f>IFERROR(__xludf.DUMMYFUNCTION("""COMPUTED_VALUE"""),"Арбуз Малина ")</f>
        <v>Арбуз Малина </v>
      </c>
      <c r="B2022" s="18" t="str">
        <f>IFERROR(__xludf.DUMMYFUNCTION("""COMPUTED_VALUE"""),"Банан Кокос ")</f>
        <v>Банан Кокос </v>
      </c>
      <c r="C2022" s="18" t="str">
        <f>IFERROR(__xludf.DUMMYFUNCTION("""COMPUTED_VALUE"""),"Барбарисовый Энергетик ")</f>
        <v>Барбарисовый Энергетик </v>
      </c>
      <c r="D2022" s="18" t="str">
        <f>IFERROR(__xludf.DUMMYFUNCTION("""COMPUTED_VALUE"""),"Виноградный Энергетик")</f>
        <v>Виноградный Энергетик</v>
      </c>
      <c r="E2022" s="18" t="str">
        <f>IFERROR(__xludf.DUMMYFUNCTION("""COMPUTED_VALUE"""),"Гранат Клубника ")</f>
        <v>Гранат Клубника </v>
      </c>
      <c r="F2022" s="18" t="str">
        <f>IFERROR(__xludf.DUMMYFUNCTION("""COMPUTED_VALUE"""),"Гранат Смородина ")</f>
        <v>Гранат Смородина </v>
      </c>
      <c r="G2022" s="18" t="str">
        <f>IFERROR(__xludf.DUMMYFUNCTION("""COMPUTED_VALUE"""),"Грейпфрутовый Швепс ")</f>
        <v>Грейпфрутовый Швепс </v>
      </c>
      <c r="H2022" s="18" t="str">
        <f>IFERROR(__xludf.DUMMYFUNCTION("""COMPUTED_VALUE"""),"Земляника Драгонфрут ")</f>
        <v>Земляника Драгонфрут </v>
      </c>
      <c r="I2022" s="18" t="str">
        <f>IFERROR(__xludf.DUMMYFUNCTION("""COMPUTED_VALUE"""),"Киви Личи ")</f>
        <v>Киви Личи </v>
      </c>
      <c r="J2022" s="18" t="str">
        <f>IFERROR(__xludf.DUMMYFUNCTION("""COMPUTED_VALUE"""),"Киви Маракуйя Гуава ")</f>
        <v>Киви Маракуйя Гуава </v>
      </c>
      <c r="K2022" s="18" t="str">
        <f>IFERROR(__xludf.DUMMYFUNCTION("""COMPUTED_VALUE"""),"Клубника Банан ")</f>
        <v>Клубника Банан </v>
      </c>
      <c r="L2022" s="18" t="str">
        <f>IFERROR(__xludf.DUMMYFUNCTION("""COMPUTED_VALUE"""),"Клубника Вишня ")</f>
        <v>Клубника Вишня </v>
      </c>
      <c r="M2022" s="18" t="str">
        <f>IFERROR(__xludf.DUMMYFUNCTION("""COMPUTED_VALUE"""),"Клубника Земляника ")</f>
        <v>Клубника Земляника </v>
      </c>
      <c r="N2022" s="18" t="str">
        <f>IFERROR(__xludf.DUMMYFUNCTION("""COMPUTED_VALUE"""),"Клубничный Мохито ")</f>
        <v>Клубничный Мохито </v>
      </c>
      <c r="O2022" s="18" t="str">
        <f>IFERROR(__xludf.DUMMYFUNCTION("""COMPUTED_VALUE"""),"Манго Грейпфрут ")</f>
        <v>Манго Грейпфрут </v>
      </c>
      <c r="P2022" s="18" t="str">
        <f>IFERROR(__xludf.DUMMYFUNCTION("""COMPUTED_VALUE"""),"Манго Персик Личи ")</f>
        <v>Манго Персик Личи </v>
      </c>
      <c r="Q2022" s="18" t="str">
        <f>IFERROR(__xludf.DUMMYFUNCTION("""COMPUTED_VALUE"""),"Персик Бабл Гам ")</f>
        <v>Персик Бабл Гам </v>
      </c>
      <c r="R2022" s="18" t="str">
        <f>IFERROR(__xludf.DUMMYFUNCTION("""COMPUTED_VALUE"""),"Садовые Ягоды ")</f>
        <v>Садовые Ягоды </v>
      </c>
      <c r="S2022" s="18" t="str">
        <f>IFERROR(__xludf.DUMMYFUNCTION("""COMPUTED_VALUE"""),"Скитлс Лимон Лайм 2")</f>
        <v>Скитлс Лимон Лайм 2</v>
      </c>
      <c r="T2022" s="18" t="str">
        <f>IFERROR(__xludf.DUMMYFUNCTION("""COMPUTED_VALUE"""),"Смородина Мармелад 1")</f>
        <v>Смородина Мармелад 1</v>
      </c>
      <c r="U2022" s="18" t="str">
        <f>IFERROR(__xludf.DUMMYFUNCTION("""COMPUTED_VALUE"""),"Темная Вишня 1")</f>
        <v>Темная Вишня 1</v>
      </c>
      <c r="V2022" s="18" t="str">
        <f>IFERROR(__xludf.DUMMYFUNCTION("""COMPUTED_VALUE"""),"Фруктовые Пластинки 1")</f>
        <v>Фруктовые Пластинки 1</v>
      </c>
      <c r="W2022" s="18" t="str">
        <f>IFERROR(__xludf.DUMMYFUNCTION("""COMPUTED_VALUE"""),"Черника Ежевика 1")</f>
        <v>Черника Ежевика 1</v>
      </c>
      <c r="X2022" s="18" t="str">
        <f>IFERROR(__xludf.DUMMYFUNCTION("""COMPUTED_VALUE"""),"Черника Малина 1")</f>
        <v>Черника Малина 1</v>
      </c>
      <c r="Y2022" s="18" t="str">
        <f>IFERROR(__xludf.DUMMYFUNCTION("""COMPUTED_VALUE"""),"Черника Мята 2")</f>
        <v>Черника Мята 2</v>
      </c>
      <c r="Z2022" s="18" t="str">
        <f>IFERROR(__xludf.DUMMYFUNCTION("""COMPUTED_VALUE"""),"Яблоко Виноград 2")</f>
        <v>Яблоко Виноград 2</v>
      </c>
      <c r="AA2022" s="18" t="str">
        <f>IFERROR(__xludf.DUMMYFUNCTION("""COMPUTED_VALUE"""),"Яблоко Малина 4")</f>
        <v>Яблоко Малина 4</v>
      </c>
      <c r="AB2022" s="18"/>
      <c r="AC2022" s="18"/>
      <c r="AD2022" s="18"/>
      <c r="AE2022" s="18"/>
      <c r="AF2022" s="18"/>
      <c r="AG2022" s="18"/>
      <c r="AH2022" s="18"/>
      <c r="AI2022" s="18"/>
      <c r="AJ2022" s="18"/>
      <c r="AK2022" s="18"/>
      <c r="AL2022" s="18"/>
      <c r="AM2022" s="18"/>
      <c r="AN2022" s="18"/>
      <c r="AO2022" s="18"/>
      <c r="AP2022" s="18"/>
      <c r="AQ2022" s="18"/>
      <c r="AR2022" s="18"/>
      <c r="AS2022" s="18"/>
      <c r="AT2022" s="18"/>
      <c r="AU2022" s="18"/>
      <c r="AV2022" s="18"/>
      <c r="AW2022" s="18"/>
      <c r="AX2022" s="18"/>
    </row>
    <row r="2023">
      <c r="A2023" s="18" t="str">
        <f>IFERROR(__xludf.DUMMYFUNCTION("""COMPUTED_VALUE"""),"Арбуз Малина ")</f>
        <v>Арбуз Малина </v>
      </c>
      <c r="B2023" s="18" t="str">
        <f>IFERROR(__xludf.DUMMYFUNCTION("""COMPUTED_VALUE"""),"Банан Кокос ")</f>
        <v>Банан Кокос </v>
      </c>
      <c r="C2023" s="18" t="str">
        <f>IFERROR(__xludf.DUMMYFUNCTION("""COMPUTED_VALUE"""),"Барбарисовый Энергетик ")</f>
        <v>Барбарисовый Энергетик </v>
      </c>
      <c r="D2023" s="18" t="str">
        <f>IFERROR(__xludf.DUMMYFUNCTION("""COMPUTED_VALUE"""),"Виноградный Энергетик")</f>
        <v>Виноградный Энергетик</v>
      </c>
      <c r="E2023" s="18" t="str">
        <f>IFERROR(__xludf.DUMMYFUNCTION("""COMPUTED_VALUE"""),"Гранат Клубника ")</f>
        <v>Гранат Клубника </v>
      </c>
      <c r="F2023" s="18" t="str">
        <f>IFERROR(__xludf.DUMMYFUNCTION("""COMPUTED_VALUE"""),"Гранат Смородина ")</f>
        <v>Гранат Смородина </v>
      </c>
      <c r="G2023" s="18" t="str">
        <f>IFERROR(__xludf.DUMMYFUNCTION("""COMPUTED_VALUE"""),"Грейпфрутовый Швепс ")</f>
        <v>Грейпфрутовый Швепс </v>
      </c>
      <c r="H2023" s="18" t="str">
        <f>IFERROR(__xludf.DUMMYFUNCTION("""COMPUTED_VALUE"""),"Земляника Драгонфрут ")</f>
        <v>Земляника Драгонфрут </v>
      </c>
      <c r="I2023" s="18" t="str">
        <f>IFERROR(__xludf.DUMMYFUNCTION("""COMPUTED_VALUE"""),"Киви Личи ")</f>
        <v>Киви Личи </v>
      </c>
      <c r="J2023" s="18" t="str">
        <f>IFERROR(__xludf.DUMMYFUNCTION("""COMPUTED_VALUE"""),"Киви Маракуйя Гуава ")</f>
        <v>Киви Маракуйя Гуава </v>
      </c>
      <c r="K2023" s="18" t="str">
        <f>IFERROR(__xludf.DUMMYFUNCTION("""COMPUTED_VALUE"""),"Клубника Банан ")</f>
        <v>Клубника Банан </v>
      </c>
      <c r="L2023" s="18" t="str">
        <f>IFERROR(__xludf.DUMMYFUNCTION("""COMPUTED_VALUE"""),"Клубника Вишня ")</f>
        <v>Клубника Вишня </v>
      </c>
      <c r="M2023" s="18" t="str">
        <f>IFERROR(__xludf.DUMMYFUNCTION("""COMPUTED_VALUE"""),"Клубника Земляника ")</f>
        <v>Клубника Земляника </v>
      </c>
      <c r="N2023" s="18" t="str">
        <f>IFERROR(__xludf.DUMMYFUNCTION("""COMPUTED_VALUE"""),"Клубничный Мохито ")</f>
        <v>Клубничный Мохито </v>
      </c>
      <c r="O2023" s="18" t="str">
        <f>IFERROR(__xludf.DUMMYFUNCTION("""COMPUTED_VALUE"""),"Манго Грейпфрут ")</f>
        <v>Манго Грейпфрут </v>
      </c>
      <c r="P2023" s="18" t="str">
        <f>IFERROR(__xludf.DUMMYFUNCTION("""COMPUTED_VALUE"""),"Манго Персик Личи ")</f>
        <v>Манго Персик Личи </v>
      </c>
      <c r="Q2023" s="18" t="str">
        <f>IFERROR(__xludf.DUMMYFUNCTION("""COMPUTED_VALUE"""),"Персик Бабл Гам ")</f>
        <v>Персик Бабл Гам </v>
      </c>
      <c r="R2023" s="18" t="str">
        <f>IFERROR(__xludf.DUMMYFUNCTION("""COMPUTED_VALUE"""),"Садовые Ягоды ")</f>
        <v>Садовые Ягоды </v>
      </c>
      <c r="S2023" s="18" t="str">
        <f>IFERROR(__xludf.DUMMYFUNCTION("""COMPUTED_VALUE"""),"Скитлс Лимон Лайм 2")</f>
        <v>Скитлс Лимон Лайм 2</v>
      </c>
      <c r="T2023" s="18" t="str">
        <f>IFERROR(__xludf.DUMMYFUNCTION("""COMPUTED_VALUE"""),"Смородина Мармелад 1")</f>
        <v>Смородина Мармелад 1</v>
      </c>
      <c r="U2023" s="18" t="str">
        <f>IFERROR(__xludf.DUMMYFUNCTION("""COMPUTED_VALUE"""),"Темная Вишня 1")</f>
        <v>Темная Вишня 1</v>
      </c>
      <c r="V2023" s="18" t="str">
        <f>IFERROR(__xludf.DUMMYFUNCTION("""COMPUTED_VALUE"""),"Фруктовые Пластинки 1")</f>
        <v>Фруктовые Пластинки 1</v>
      </c>
      <c r="W2023" s="18" t="str">
        <f>IFERROR(__xludf.DUMMYFUNCTION("""COMPUTED_VALUE"""),"Черника Ежевика 1")</f>
        <v>Черника Ежевика 1</v>
      </c>
      <c r="X2023" s="18" t="str">
        <f>IFERROR(__xludf.DUMMYFUNCTION("""COMPUTED_VALUE"""),"Черника Малина 1")</f>
        <v>Черника Малина 1</v>
      </c>
      <c r="Y2023" s="18" t="str">
        <f>IFERROR(__xludf.DUMMYFUNCTION("""COMPUTED_VALUE"""),"Черника Мята 2")</f>
        <v>Черника Мята 2</v>
      </c>
      <c r="Z2023" s="18" t="str">
        <f>IFERROR(__xludf.DUMMYFUNCTION("""COMPUTED_VALUE"""),"Яблоко Виноград 2")</f>
        <v>Яблоко Виноград 2</v>
      </c>
      <c r="AA2023" s="18" t="str">
        <f>IFERROR(__xludf.DUMMYFUNCTION("""COMPUTED_VALUE"""),"Яблоко Малина 4")</f>
        <v>Яблоко Малина 4</v>
      </c>
      <c r="AB2023" s="18"/>
      <c r="AC2023" s="18"/>
      <c r="AD2023" s="18"/>
      <c r="AE2023" s="18"/>
      <c r="AF2023" s="18"/>
      <c r="AG2023" s="18"/>
      <c r="AH2023" s="18"/>
      <c r="AI2023" s="18"/>
      <c r="AJ2023" s="18"/>
      <c r="AK2023" s="18"/>
      <c r="AL2023" s="18"/>
      <c r="AM2023" s="18"/>
      <c r="AN2023" s="18"/>
      <c r="AO2023" s="18"/>
      <c r="AP2023" s="18"/>
      <c r="AQ2023" s="18"/>
      <c r="AR2023" s="18"/>
      <c r="AS2023" s="18"/>
      <c r="AT2023" s="18"/>
      <c r="AU2023" s="18"/>
      <c r="AV2023" s="18"/>
      <c r="AW2023" s="18"/>
      <c r="AX2023" s="18"/>
    </row>
    <row r="2024">
      <c r="A2024" s="18" t="str">
        <f>IFERROR(__xludf.DUMMYFUNCTION("""COMPUTED_VALUE"""),"0.4")</f>
        <v>0.4</v>
      </c>
      <c r="B2024" s="18" t="str">
        <f>IFERROR(__xludf.DUMMYFUNCTION("""COMPUTED_VALUE"""),"0.6")</f>
        <v>0.6</v>
      </c>
      <c r="C2024" s="18" t="str">
        <f>IFERROR(__xludf.DUMMYFUNCTION("""COMPUTED_VALUE"""),"0.7")</f>
        <v>0.7</v>
      </c>
      <c r="D2024" s="18" t="str">
        <f>IFERROR(__xludf.DUMMYFUNCTION("""COMPUTED_VALUE"""),"0.8")</f>
        <v>0.8</v>
      </c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  <c r="AM2024" s="18"/>
      <c r="AN2024" s="18"/>
      <c r="AO2024" s="18"/>
      <c r="AP2024" s="18"/>
      <c r="AQ2024" s="18"/>
      <c r="AR2024" s="18"/>
      <c r="AS2024" s="18"/>
      <c r="AT2024" s="18"/>
      <c r="AU2024" s="18"/>
      <c r="AV2024" s="18"/>
      <c r="AW2024" s="18"/>
      <c r="AX2024" s="18"/>
    </row>
    <row r="2025">
      <c r="A2025" s="18" t="str">
        <f>IFERROR(__xludf.DUMMYFUNCTION("""COMPUTED_VALUE"""),"Арбуз Малина ")</f>
        <v>Арбуз Малина </v>
      </c>
      <c r="B2025" s="18" t="str">
        <f>IFERROR(__xludf.DUMMYFUNCTION("""COMPUTED_VALUE"""),"Банан Кокос ")</f>
        <v>Банан Кокос </v>
      </c>
      <c r="C2025" s="18" t="str">
        <f>IFERROR(__xludf.DUMMYFUNCTION("""COMPUTED_VALUE"""),"Барбарисовый Энергетик ")</f>
        <v>Барбарисовый Энергетик </v>
      </c>
      <c r="D2025" s="18" t="str">
        <f>IFERROR(__xludf.DUMMYFUNCTION("""COMPUTED_VALUE"""),"Виноградный Энергетик")</f>
        <v>Виноградный Энергетик</v>
      </c>
      <c r="E2025" s="18" t="str">
        <f>IFERROR(__xludf.DUMMYFUNCTION("""COMPUTED_VALUE"""),"Гранат Клубника ")</f>
        <v>Гранат Клубника </v>
      </c>
      <c r="F2025" s="18" t="str">
        <f>IFERROR(__xludf.DUMMYFUNCTION("""COMPUTED_VALUE"""),"Гранат Смородина ")</f>
        <v>Гранат Смородина </v>
      </c>
      <c r="G2025" s="18" t="str">
        <f>IFERROR(__xludf.DUMMYFUNCTION("""COMPUTED_VALUE"""),"Грейпфрутовый Швепс ")</f>
        <v>Грейпфрутовый Швепс </v>
      </c>
      <c r="H2025" s="18" t="str">
        <f>IFERROR(__xludf.DUMMYFUNCTION("""COMPUTED_VALUE"""),"Земляника Драгонфрут ")</f>
        <v>Земляника Драгонфрут </v>
      </c>
      <c r="I2025" s="18" t="str">
        <f>IFERROR(__xludf.DUMMYFUNCTION("""COMPUTED_VALUE"""),"Киви Личи ")</f>
        <v>Киви Личи </v>
      </c>
      <c r="J2025" s="18" t="str">
        <f>IFERROR(__xludf.DUMMYFUNCTION("""COMPUTED_VALUE"""),"Киви Маракуйя Гуава ")</f>
        <v>Киви Маракуйя Гуава </v>
      </c>
      <c r="K2025" s="18" t="str">
        <f>IFERROR(__xludf.DUMMYFUNCTION("""COMPUTED_VALUE"""),"Клубника Банан ")</f>
        <v>Клубника Банан </v>
      </c>
      <c r="L2025" s="18" t="str">
        <f>IFERROR(__xludf.DUMMYFUNCTION("""COMPUTED_VALUE"""),"Клубника Вишня ")</f>
        <v>Клубника Вишня </v>
      </c>
      <c r="M2025" s="18" t="str">
        <f>IFERROR(__xludf.DUMMYFUNCTION("""COMPUTED_VALUE"""),"Клубника Земляника ")</f>
        <v>Клубника Земляника </v>
      </c>
      <c r="N2025" s="18" t="str">
        <f>IFERROR(__xludf.DUMMYFUNCTION("""COMPUTED_VALUE"""),"Клубничный Мохито ")</f>
        <v>Клубничный Мохито </v>
      </c>
      <c r="O2025" s="18" t="str">
        <f>IFERROR(__xludf.DUMMYFUNCTION("""COMPUTED_VALUE"""),"Манго Грейпфрут ")</f>
        <v>Манго Грейпфрут </v>
      </c>
      <c r="P2025" s="18" t="str">
        <f>IFERROR(__xludf.DUMMYFUNCTION("""COMPUTED_VALUE"""),"Манго Персик Личи ")</f>
        <v>Манго Персик Личи </v>
      </c>
      <c r="Q2025" s="18" t="str">
        <f>IFERROR(__xludf.DUMMYFUNCTION("""COMPUTED_VALUE"""),"Персик Бабл Гам ")</f>
        <v>Персик Бабл Гам </v>
      </c>
      <c r="R2025" s="18" t="str">
        <f>IFERROR(__xludf.DUMMYFUNCTION("""COMPUTED_VALUE"""),"Садовые Ягоды ")</f>
        <v>Садовые Ягоды </v>
      </c>
      <c r="S2025" s="18" t="str">
        <f>IFERROR(__xludf.DUMMYFUNCTION("""COMPUTED_VALUE"""),"Скитлс Лимон Лайм 2")</f>
        <v>Скитлс Лимон Лайм 2</v>
      </c>
      <c r="T2025" s="18" t="str">
        <f>IFERROR(__xludf.DUMMYFUNCTION("""COMPUTED_VALUE"""),"Смородина Мармелад 1")</f>
        <v>Смородина Мармелад 1</v>
      </c>
      <c r="U2025" s="18" t="str">
        <f>IFERROR(__xludf.DUMMYFUNCTION("""COMPUTED_VALUE"""),"Темная Вишня 1")</f>
        <v>Темная Вишня 1</v>
      </c>
      <c r="V2025" s="18" t="str">
        <f>IFERROR(__xludf.DUMMYFUNCTION("""COMPUTED_VALUE"""),"Фруктовые Пластинки 1")</f>
        <v>Фруктовые Пластинки 1</v>
      </c>
      <c r="W2025" s="18" t="str">
        <f>IFERROR(__xludf.DUMMYFUNCTION("""COMPUTED_VALUE"""),"Черника Ежевика 1")</f>
        <v>Черника Ежевика 1</v>
      </c>
      <c r="X2025" s="18" t="str">
        <f>IFERROR(__xludf.DUMMYFUNCTION("""COMPUTED_VALUE"""),"Черника Малина 1")</f>
        <v>Черника Малина 1</v>
      </c>
      <c r="Y2025" s="18" t="str">
        <f>IFERROR(__xludf.DUMMYFUNCTION("""COMPUTED_VALUE"""),"Черника Мята 2")</f>
        <v>Черника Мята 2</v>
      </c>
      <c r="Z2025" s="18" t="str">
        <f>IFERROR(__xludf.DUMMYFUNCTION("""COMPUTED_VALUE"""),"Яблоко Виноград 2")</f>
        <v>Яблоко Виноград 2</v>
      </c>
      <c r="AA2025" s="18" t="str">
        <f>IFERROR(__xludf.DUMMYFUNCTION("""COMPUTED_VALUE"""),"Яблоко Малина 4")</f>
        <v>Яблоко Малина 4</v>
      </c>
      <c r="AB2025" s="18"/>
      <c r="AC2025" s="18"/>
      <c r="AD2025" s="18"/>
      <c r="AE2025" s="18"/>
      <c r="AF2025" s="18"/>
      <c r="AG2025" s="18"/>
      <c r="AH2025" s="18"/>
      <c r="AI2025" s="18"/>
      <c r="AJ2025" s="18"/>
      <c r="AK2025" s="18"/>
      <c r="AL2025" s="18"/>
      <c r="AM2025" s="18"/>
      <c r="AN2025" s="18"/>
      <c r="AO2025" s="18"/>
      <c r="AP2025" s="18"/>
      <c r="AQ2025" s="18"/>
      <c r="AR2025" s="18"/>
      <c r="AS2025" s="18"/>
      <c r="AT2025" s="18"/>
      <c r="AU2025" s="18"/>
      <c r="AV2025" s="18"/>
      <c r="AW2025" s="18"/>
      <c r="AX2025" s="18"/>
    </row>
    <row r="2026">
      <c r="A2026" s="18" t="str">
        <f>IFERROR(__xludf.DUMMYFUNCTION("""COMPUTED_VALUE"""),"Арбуз Малина ")</f>
        <v>Арбуз Малина </v>
      </c>
      <c r="B2026" s="18" t="str">
        <f>IFERROR(__xludf.DUMMYFUNCTION("""COMPUTED_VALUE"""),"Банан Кокос ")</f>
        <v>Банан Кокос </v>
      </c>
      <c r="C2026" s="18" t="str">
        <f>IFERROR(__xludf.DUMMYFUNCTION("""COMPUTED_VALUE"""),"Барбарисовый Энергетик ")</f>
        <v>Барбарисовый Энергетик </v>
      </c>
      <c r="D2026" s="18" t="str">
        <f>IFERROR(__xludf.DUMMYFUNCTION("""COMPUTED_VALUE"""),"Виноградный Энергетик")</f>
        <v>Виноградный Энергетик</v>
      </c>
      <c r="E2026" s="18" t="str">
        <f>IFERROR(__xludf.DUMMYFUNCTION("""COMPUTED_VALUE"""),"Гранат Клубника ")</f>
        <v>Гранат Клубника </v>
      </c>
      <c r="F2026" s="18" t="str">
        <f>IFERROR(__xludf.DUMMYFUNCTION("""COMPUTED_VALUE"""),"Гранат Смородина ")</f>
        <v>Гранат Смородина </v>
      </c>
      <c r="G2026" s="18" t="str">
        <f>IFERROR(__xludf.DUMMYFUNCTION("""COMPUTED_VALUE"""),"Грейпфрутовый Швепс ")</f>
        <v>Грейпфрутовый Швепс </v>
      </c>
      <c r="H2026" s="18" t="str">
        <f>IFERROR(__xludf.DUMMYFUNCTION("""COMPUTED_VALUE"""),"Земляника Драгонфрут ")</f>
        <v>Земляника Драгонфрут </v>
      </c>
      <c r="I2026" s="18" t="str">
        <f>IFERROR(__xludf.DUMMYFUNCTION("""COMPUTED_VALUE"""),"Киви Личи ")</f>
        <v>Киви Личи </v>
      </c>
      <c r="J2026" s="18" t="str">
        <f>IFERROR(__xludf.DUMMYFUNCTION("""COMPUTED_VALUE"""),"Киви Маракуйя Гуава ")</f>
        <v>Киви Маракуйя Гуава </v>
      </c>
      <c r="K2026" s="18" t="str">
        <f>IFERROR(__xludf.DUMMYFUNCTION("""COMPUTED_VALUE"""),"Клубника Банан ")</f>
        <v>Клубника Банан </v>
      </c>
      <c r="L2026" s="18" t="str">
        <f>IFERROR(__xludf.DUMMYFUNCTION("""COMPUTED_VALUE"""),"Клубника Вишня ")</f>
        <v>Клубника Вишня </v>
      </c>
      <c r="M2026" s="18" t="str">
        <f>IFERROR(__xludf.DUMMYFUNCTION("""COMPUTED_VALUE"""),"Клубника Земляника ")</f>
        <v>Клубника Земляника </v>
      </c>
      <c r="N2026" s="18" t="str">
        <f>IFERROR(__xludf.DUMMYFUNCTION("""COMPUTED_VALUE"""),"Клубничный Мохито ")</f>
        <v>Клубничный Мохито </v>
      </c>
      <c r="O2026" s="18" t="str">
        <f>IFERROR(__xludf.DUMMYFUNCTION("""COMPUTED_VALUE"""),"Манго Грейпфрут ")</f>
        <v>Манго Грейпфрут </v>
      </c>
      <c r="P2026" s="18" t="str">
        <f>IFERROR(__xludf.DUMMYFUNCTION("""COMPUTED_VALUE"""),"Манго Персик Личи ")</f>
        <v>Манго Персик Личи </v>
      </c>
      <c r="Q2026" s="18" t="str">
        <f>IFERROR(__xludf.DUMMYFUNCTION("""COMPUTED_VALUE"""),"Персик Бабл Гам ")</f>
        <v>Персик Бабл Гам </v>
      </c>
      <c r="R2026" s="18" t="str">
        <f>IFERROR(__xludf.DUMMYFUNCTION("""COMPUTED_VALUE"""),"Садовые Ягоды ")</f>
        <v>Садовые Ягоды </v>
      </c>
      <c r="S2026" s="18" t="str">
        <f>IFERROR(__xludf.DUMMYFUNCTION("""COMPUTED_VALUE"""),"Скитлс Лимон Лайм 2")</f>
        <v>Скитлс Лимон Лайм 2</v>
      </c>
      <c r="T2026" s="18" t="str">
        <f>IFERROR(__xludf.DUMMYFUNCTION("""COMPUTED_VALUE"""),"Смородина Мармелад 1")</f>
        <v>Смородина Мармелад 1</v>
      </c>
      <c r="U2026" s="18" t="str">
        <f>IFERROR(__xludf.DUMMYFUNCTION("""COMPUTED_VALUE"""),"Темная Вишня 1")</f>
        <v>Темная Вишня 1</v>
      </c>
      <c r="V2026" s="18" t="str">
        <f>IFERROR(__xludf.DUMMYFUNCTION("""COMPUTED_VALUE"""),"Фруктовые Пластинки 1")</f>
        <v>Фруктовые Пластинки 1</v>
      </c>
      <c r="W2026" s="18" t="str">
        <f>IFERROR(__xludf.DUMMYFUNCTION("""COMPUTED_VALUE"""),"Черника Ежевика 1")</f>
        <v>Черника Ежевика 1</v>
      </c>
      <c r="X2026" s="18" t="str">
        <f>IFERROR(__xludf.DUMMYFUNCTION("""COMPUTED_VALUE"""),"Черника Малина 1")</f>
        <v>Черника Малина 1</v>
      </c>
      <c r="Y2026" s="18" t="str">
        <f>IFERROR(__xludf.DUMMYFUNCTION("""COMPUTED_VALUE"""),"Черника Мята 2")</f>
        <v>Черника Мята 2</v>
      </c>
      <c r="Z2026" s="18" t="str">
        <f>IFERROR(__xludf.DUMMYFUNCTION("""COMPUTED_VALUE"""),"Яблоко Виноград 2")</f>
        <v>Яблоко Виноград 2</v>
      </c>
      <c r="AA2026" s="18" t="str">
        <f>IFERROR(__xludf.DUMMYFUNCTION("""COMPUTED_VALUE"""),"Яблоко Малина 4")</f>
        <v>Яблоко Малина 4</v>
      </c>
      <c r="AB2026" s="18"/>
      <c r="AC2026" s="18"/>
      <c r="AD2026" s="18"/>
      <c r="AE2026" s="18"/>
      <c r="AF2026" s="18"/>
      <c r="AG2026" s="18"/>
      <c r="AH2026" s="18"/>
      <c r="AI2026" s="18"/>
      <c r="AJ2026" s="18"/>
      <c r="AK2026" s="18"/>
      <c r="AL2026" s="18"/>
      <c r="AM2026" s="18"/>
      <c r="AN2026" s="18"/>
      <c r="AO2026" s="18"/>
      <c r="AP2026" s="18"/>
      <c r="AQ2026" s="18"/>
      <c r="AR2026" s="18"/>
      <c r="AS2026" s="18"/>
      <c r="AT2026" s="18"/>
      <c r="AU2026" s="18"/>
      <c r="AV2026" s="18"/>
      <c r="AW2026" s="18"/>
      <c r="AX2026" s="18"/>
    </row>
    <row r="2027">
      <c r="A2027" s="18" t="str">
        <f>IFERROR(__xludf.DUMMYFUNCTION("""COMPUTED_VALUE"""),"Ягодный микс")</f>
        <v>Ягодный микс</v>
      </c>
      <c r="B2027" s="18" t="str">
        <f>IFERROR(__xludf.DUMMYFUNCTION("""COMPUTED_VALUE"""),"Энергетик малина")</f>
        <v>Энергетик малина</v>
      </c>
      <c r="C2027" s="18" t="str">
        <f>IFERROR(__xludf.DUMMYFUNCTION("""COMPUTED_VALUE"""),"Клубника арбуз")</f>
        <v>Клубника арбуз</v>
      </c>
      <c r="D2027" s="18" t="str">
        <f>IFERROR(__xludf.DUMMYFUNCTION("""COMPUTED_VALUE"""),"Ежевика малина")</f>
        <v>Ежевика малина</v>
      </c>
      <c r="E2027" s="18" t="str">
        <f>IFERROR(__xludf.DUMMYFUNCTION("""COMPUTED_VALUE"""),"Голубая малина виноград")</f>
        <v>Голубая малина виноград</v>
      </c>
      <c r="F2027" s="18" t="str">
        <f>IFERROR(__xludf.DUMMYFUNCTION("""COMPUTED_VALUE"""),"Вишня яблоко")</f>
        <v>Вишня яблоко</v>
      </c>
      <c r="G2027" s="18" t="str">
        <f>IFERROR(__xludf.DUMMYFUNCTION("""COMPUTED_VALUE"""),"Виноград лёд")</f>
        <v>Виноград лёд</v>
      </c>
      <c r="H2027" s="18" t="str">
        <f>IFERROR(__xludf.DUMMYFUNCTION("""COMPUTED_VALUE"""),"Бабл гам")</f>
        <v>Бабл гам</v>
      </c>
      <c r="I2027" s="18" t="str">
        <f>IFERROR(__xludf.DUMMYFUNCTION("""COMPUTED_VALUE"""),"Энергетик лайм")</f>
        <v>Энергетик лайм</v>
      </c>
      <c r="J2027" s="18" t="str">
        <f>IFERROR(__xludf.DUMMYFUNCTION("""COMPUTED_VALUE"""),"Черника смородина айс")</f>
        <v>Черника смородина айс</v>
      </c>
      <c r="K2027" s="18" t="str">
        <f>IFERROR(__xludf.DUMMYFUNCTION("""COMPUTED_VALUE"""),"Мохито клубничный лёд")</f>
        <v>Мохито клубничный лёд</v>
      </c>
      <c r="L2027" s="18" t="str">
        <f>IFERROR(__xludf.DUMMYFUNCTION("""COMPUTED_VALUE"""),"Черная вишня лёд")</f>
        <v>Черная вишня лёд</v>
      </c>
      <c r="M2027" s="18" t="str">
        <f>IFERROR(__xludf.DUMMYFUNCTION("""COMPUTED_VALUE"""),"Ананас кокос лёд")</f>
        <v>Ананас кокос лёд</v>
      </c>
      <c r="N2027" s="18" t="str">
        <f>IFERROR(__xludf.DUMMYFUNCTION("""COMPUTED_VALUE"""),"Киви лёд")</f>
        <v>Киви лёд</v>
      </c>
      <c r="O2027" s="18" t="str">
        <f>IFERROR(__xludf.DUMMYFUNCTION("""COMPUTED_VALUE"""),"Кислая клюква лёд")</f>
        <v>Кислая клюква лёд</v>
      </c>
      <c r="P2027" s="18" t="str">
        <f>IFERROR(__xludf.DUMMYFUNCTION("""COMPUTED_VALUE"""),"Кислый скитлс лёд")</f>
        <v>Кислый скитлс лёд</v>
      </c>
      <c r="Q2027" s="18" t="str">
        <f>IFERROR(__xludf.DUMMYFUNCTION("""COMPUTED_VALUE"""),"Клубника черника лёд")</f>
        <v>Клубника черника лёд</v>
      </c>
      <c r="R2027" s="18" t="str">
        <f>IFERROR(__xludf.DUMMYFUNCTION("""COMPUTED_VALUE"""),"Малина смородина лёд")</f>
        <v>Малина смородина лёд</v>
      </c>
      <c r="S2027" s="18" t="str">
        <f>IFERROR(__xludf.DUMMYFUNCTION("""COMPUTED_VALUE"""),"Манго лёд")</f>
        <v>Манго лёд</v>
      </c>
      <c r="T2027" s="18" t="str">
        <f>IFERROR(__xludf.DUMMYFUNCTION("""COMPUTED_VALUE"""),"Малина вишня лёд")</f>
        <v>Малина вишня лёд</v>
      </c>
      <c r="U2027" s="18"/>
      <c r="V2027" s="18"/>
      <c r="W2027" s="18"/>
      <c r="X2027" s="18"/>
      <c r="Y2027" s="18"/>
      <c r="Z2027" s="18"/>
      <c r="AA2027" s="18"/>
      <c r="AB2027" s="18"/>
      <c r="AC2027" s="18"/>
      <c r="AD2027" s="18"/>
      <c r="AE2027" s="18"/>
      <c r="AF2027" s="18"/>
      <c r="AG2027" s="18"/>
      <c r="AH2027" s="18"/>
      <c r="AI2027" s="18"/>
      <c r="AJ2027" s="18"/>
      <c r="AK2027" s="18"/>
      <c r="AL2027" s="18"/>
      <c r="AM2027" s="18"/>
      <c r="AN2027" s="18"/>
      <c r="AO2027" s="18"/>
      <c r="AP2027" s="18"/>
      <c r="AQ2027" s="18"/>
      <c r="AR2027" s="18"/>
      <c r="AS2027" s="18"/>
      <c r="AT2027" s="18"/>
      <c r="AU2027" s="18"/>
      <c r="AV2027" s="18"/>
      <c r="AW2027" s="18"/>
      <c r="AX2027" s="18"/>
    </row>
    <row r="2028">
      <c r="A2028" s="18" t="str">
        <f>IFERROR(__xludf.DUMMYFUNCTION("""COMPUTED_VALUE"""),"кислая земляника")</f>
        <v>кислая земляника</v>
      </c>
      <c r="B2028" s="18" t="str">
        <f>IFERROR(__xludf.DUMMYFUNCTION("""COMPUTED_VALUE"""),"кислая фанта с черникой")</f>
        <v>кислая фанта с черникой</v>
      </c>
      <c r="C2028" s="18" t="str">
        <f>IFERROR(__xludf.DUMMYFUNCTION("""COMPUTED_VALUE"""),"кислое харибо с колой и черешней")</f>
        <v>кислое харибо с колой и черешней</v>
      </c>
      <c r="D2028" s="18" t="str">
        <f>IFERROR(__xludf.DUMMYFUNCTION("""COMPUTED_VALUE"""),"кислое яблочно клубничная шипучка")</f>
        <v>кислое яблочно клубничная шипучка</v>
      </c>
      <c r="E2028" s="18" t="str">
        <f>IFERROR(__xludf.DUMMYFUNCTION("""COMPUTED_VALUE"""),"кислые желатинки маракуйя ананас")</f>
        <v>кислые желатинки маракуйя ананас</v>
      </c>
      <c r="F2028" s="18" t="str">
        <f>IFERROR(__xludf.DUMMYFUNCTION("""COMPUTED_VALUE"""),"кислые ленточки маракуя манго")</f>
        <v>кислые ленточки маракуя манго</v>
      </c>
      <c r="G2028" s="18" t="str">
        <f>IFERROR(__xludf.DUMMYFUNCTION("""COMPUTED_VALUE"""),"кислые мармеладные ягоды")</f>
        <v>кислые мармеладные ягоды</v>
      </c>
      <c r="H2028" s="18" t="str">
        <f>IFERROR(__xludf.DUMMYFUNCTION("""COMPUTED_VALUE"""),"кислый виноград лайм")</f>
        <v>кислый виноград лайм</v>
      </c>
      <c r="I2028" s="18" t="str">
        <f>IFERROR(__xludf.DUMMYFUNCTION("""COMPUTED_VALUE"""),"кислый грейпфрут с вишней")</f>
        <v>кислый грейпфрут с вишней</v>
      </c>
      <c r="J2028" s="18" t="str">
        <f>IFERROR(__xludf.DUMMYFUNCTION("""COMPUTED_VALUE"""),"кислый леденец виноград киви яблоко")</f>
        <v>кислый леденец виноград киви яблоко</v>
      </c>
      <c r="K2028" s="18" t="str">
        <f>IFERROR(__xludf.DUMMYFUNCTION("""COMPUTED_VALUE"""),"кислый лимонад арбуз лайм малина")</f>
        <v>кислый лимонад арбуз лайм малина</v>
      </c>
      <c r="L2028" s="18" t="str">
        <f>IFERROR(__xludf.DUMMYFUNCTION("""COMPUTED_VALUE"""),"кислый персик клубника")</f>
        <v>кислый персик клубника</v>
      </c>
      <c r="M2028" s="18" t="str">
        <f>IFERROR(__xludf.DUMMYFUNCTION("""COMPUTED_VALUE"""),"кислый яблочно лимонные колечки")</f>
        <v>кислый яблочно лимонные колечки</v>
      </c>
      <c r="N2028" s="18" t="str">
        <f>IFERROR(__xludf.DUMMYFUNCTION("""COMPUTED_VALUE"""),"фанта апельсин с кислой малиной")</f>
        <v>фанта апельсин с кислой малиной</v>
      </c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8"/>
      <c r="AD2028" s="18"/>
      <c r="AE2028" s="18"/>
      <c r="AF2028" s="18"/>
      <c r="AG2028" s="18"/>
      <c r="AH2028" s="18"/>
      <c r="AI2028" s="18"/>
      <c r="AJ2028" s="18"/>
      <c r="AK2028" s="18"/>
      <c r="AL2028" s="18"/>
      <c r="AM2028" s="18"/>
      <c r="AN2028" s="18"/>
      <c r="AO2028" s="18"/>
      <c r="AP2028" s="18"/>
      <c r="AQ2028" s="18"/>
      <c r="AR2028" s="18"/>
      <c r="AS2028" s="18"/>
      <c r="AT2028" s="18"/>
      <c r="AU2028" s="18"/>
      <c r="AV2028" s="18"/>
      <c r="AW2028" s="18"/>
      <c r="AX2028" s="18"/>
    </row>
    <row r="2029">
      <c r="A2029" s="18" t="str">
        <f>IFERROR(__xludf.DUMMYFUNCTION("""COMPUTED_VALUE"""),"Смородина холс")</f>
        <v>Смородина холс</v>
      </c>
      <c r="B2029" s="18" t="str">
        <f>IFERROR(__xludf.DUMMYFUNCTION("""COMPUTED_VALUE"""),"Тропические фрукты")</f>
        <v>Тропические фрукты</v>
      </c>
      <c r="C2029" s="18" t="str">
        <f>IFERROR(__xludf.DUMMYFUNCTION("""COMPUTED_VALUE"""),"Черничная конфета")</f>
        <v>Черничная конфета</v>
      </c>
      <c r="D2029" s="18" t="str">
        <f>IFERROR(__xludf.DUMMYFUNCTION("""COMPUTED_VALUE"""),"Яблоко вишня")</f>
        <v>Яблоко вишня</v>
      </c>
      <c r="E2029" s="18" t="str">
        <f>IFERROR(__xludf.DUMMYFUNCTION("""COMPUTED_VALUE"""),"Виноград мята")</f>
        <v>Виноград мята</v>
      </c>
      <c r="F2029" s="18" t="str">
        <f>IFERROR(__xludf.DUMMYFUNCTION("""COMPUTED_VALUE"""),"Виноград холс")</f>
        <v>Виноград холс</v>
      </c>
      <c r="G2029" s="18" t="str">
        <f>IFERROR(__xludf.DUMMYFUNCTION("""COMPUTED_VALUE"""),"Грейпфрутовый лимонад")</f>
        <v>Грейпфрутовый лимонад</v>
      </c>
      <c r="H2029" s="18" t="str">
        <f>IFERROR(__xludf.DUMMYFUNCTION("""COMPUTED_VALUE"""),"Дыня банан")</f>
        <v>Дыня банан</v>
      </c>
      <c r="I2029" s="18" t="str">
        <f>IFERROR(__xludf.DUMMYFUNCTION("""COMPUTED_VALUE"""),"Ежевичный лимонад")</f>
        <v>Ежевичный лимонад</v>
      </c>
      <c r="J2029" s="18" t="str">
        <f>IFERROR(__xludf.DUMMYFUNCTION("""COMPUTED_VALUE"""),"Земляничная конфета ")</f>
        <v>Земляничная конфета </v>
      </c>
      <c r="K2029" s="18" t="str">
        <f>IFERROR(__xludf.DUMMYFUNCTION("""COMPUTED_VALUE"""),"Ананас манго ")</f>
        <v>Ананас манго </v>
      </c>
      <c r="L2029" s="18" t="str">
        <f>IFERROR(__xludf.DUMMYFUNCTION("""COMPUTED_VALUE"""),"Жвачка черника мята ")</f>
        <v>Жвачка черника мята </v>
      </c>
      <c r="M2029" s="18" t="str">
        <f>IFERROR(__xludf.DUMMYFUNCTION("""COMPUTED_VALUE"""),"Зеленый манго")</f>
        <v>Зеленый манго</v>
      </c>
      <c r="N2029" s="18" t="str">
        <f>IFERROR(__xludf.DUMMYFUNCTION("""COMPUTED_VALUE"""),"Клюква брусника")</f>
        <v>Клюква брусника</v>
      </c>
      <c r="O2029" s="18" t="str">
        <f>IFERROR(__xludf.DUMMYFUNCTION("""COMPUTED_VALUE"""),"Апельсин ")</f>
        <v>Апельсин </v>
      </c>
      <c r="P2029" s="18" t="str">
        <f>IFERROR(__xludf.DUMMYFUNCTION("""COMPUTED_VALUE"""),"Кокос малина")</f>
        <v>Кокос малина</v>
      </c>
      <c r="Q2029" s="18" t="str">
        <f>IFERROR(__xludf.DUMMYFUNCTION("""COMPUTED_VALUE"""),"Лимонные черви")</f>
        <v>Лимонные черви</v>
      </c>
      <c r="R2029" s="18" t="str">
        <f>IFERROR(__xludf.DUMMYFUNCTION("""COMPUTED_VALUE"""),"Малиновый лимонад")</f>
        <v>Малиновый лимонад</v>
      </c>
      <c r="S2029" s="18" t="str">
        <f>IFERROR(__xludf.DUMMYFUNCTION("""COMPUTED_VALUE"""),"Смородина малина")</f>
        <v>Смородина малина</v>
      </c>
      <c r="T2029" s="18"/>
      <c r="U2029" s="18"/>
      <c r="V2029" s="18"/>
      <c r="W2029" s="18"/>
      <c r="X2029" s="18"/>
      <c r="Y2029" s="18"/>
      <c r="Z2029" s="18"/>
      <c r="AA2029" s="18"/>
      <c r="AB2029" s="18"/>
      <c r="AC2029" s="18"/>
      <c r="AD2029" s="18"/>
      <c r="AE2029" s="18"/>
      <c r="AF2029" s="18"/>
      <c r="AG2029" s="18"/>
      <c r="AH2029" s="18"/>
      <c r="AI2029" s="18"/>
      <c r="AJ2029" s="18"/>
      <c r="AK2029" s="18"/>
      <c r="AL2029" s="18"/>
      <c r="AM2029" s="18"/>
      <c r="AN2029" s="18"/>
      <c r="AO2029" s="18"/>
      <c r="AP2029" s="18"/>
      <c r="AQ2029" s="18"/>
      <c r="AR2029" s="18"/>
      <c r="AS2029" s="18"/>
      <c r="AT2029" s="18"/>
      <c r="AU2029" s="18"/>
      <c r="AV2029" s="18"/>
      <c r="AW2029" s="18"/>
      <c r="AX2029" s="18"/>
    </row>
    <row r="2030">
      <c r="A2030" s="18" t="str">
        <f>IFERROR(__xludf.DUMMYFUNCTION("""COMPUTED_VALUE"""),"Арбуз Малина ")</f>
        <v>Арбуз Малина </v>
      </c>
      <c r="B2030" s="18" t="str">
        <f>IFERROR(__xludf.DUMMYFUNCTION("""COMPUTED_VALUE"""),"Банан Кокос ")</f>
        <v>Банан Кокос </v>
      </c>
      <c r="C2030" s="18" t="str">
        <f>IFERROR(__xludf.DUMMYFUNCTION("""COMPUTED_VALUE"""),"Барбарисовый Энергетик ")</f>
        <v>Барбарисовый Энергетик </v>
      </c>
      <c r="D2030" s="18" t="str">
        <f>IFERROR(__xludf.DUMMYFUNCTION("""COMPUTED_VALUE"""),"Виноградный Энергетик")</f>
        <v>Виноградный Энергетик</v>
      </c>
      <c r="E2030" s="18" t="str">
        <f>IFERROR(__xludf.DUMMYFUNCTION("""COMPUTED_VALUE"""),"Гранат Клубника ")</f>
        <v>Гранат Клубника </v>
      </c>
      <c r="F2030" s="18" t="str">
        <f>IFERROR(__xludf.DUMMYFUNCTION("""COMPUTED_VALUE"""),"Гранат Смородина ")</f>
        <v>Гранат Смородина </v>
      </c>
      <c r="G2030" s="18" t="str">
        <f>IFERROR(__xludf.DUMMYFUNCTION("""COMPUTED_VALUE"""),"Грейпфрутовый Швепс ")</f>
        <v>Грейпфрутовый Швепс </v>
      </c>
      <c r="H2030" s="18" t="str">
        <f>IFERROR(__xludf.DUMMYFUNCTION("""COMPUTED_VALUE"""),"Земляника Драгонфрут ")</f>
        <v>Земляника Драгонфрут </v>
      </c>
      <c r="I2030" s="18" t="str">
        <f>IFERROR(__xludf.DUMMYFUNCTION("""COMPUTED_VALUE"""),"Киви Личи ")</f>
        <v>Киви Личи </v>
      </c>
      <c r="J2030" s="18" t="str">
        <f>IFERROR(__xludf.DUMMYFUNCTION("""COMPUTED_VALUE"""),"Киви Маракуйя Гуава ")</f>
        <v>Киви Маракуйя Гуава </v>
      </c>
      <c r="K2030" s="18" t="str">
        <f>IFERROR(__xludf.DUMMYFUNCTION("""COMPUTED_VALUE"""),"Клубника Банан ")</f>
        <v>Клубника Банан </v>
      </c>
      <c r="L2030" s="18" t="str">
        <f>IFERROR(__xludf.DUMMYFUNCTION("""COMPUTED_VALUE"""),"Клубника Вишня ")</f>
        <v>Клубника Вишня </v>
      </c>
      <c r="M2030" s="18" t="str">
        <f>IFERROR(__xludf.DUMMYFUNCTION("""COMPUTED_VALUE"""),"Клубника Земляника ")</f>
        <v>Клубника Земляника </v>
      </c>
      <c r="N2030" s="18" t="str">
        <f>IFERROR(__xludf.DUMMYFUNCTION("""COMPUTED_VALUE"""),"Клубничный Мохито ")</f>
        <v>Клубничный Мохито </v>
      </c>
      <c r="O2030" s="18" t="str">
        <f>IFERROR(__xludf.DUMMYFUNCTION("""COMPUTED_VALUE"""),"Манго Грейпфрут ")</f>
        <v>Манго Грейпфрут </v>
      </c>
      <c r="P2030" s="18" t="str">
        <f>IFERROR(__xludf.DUMMYFUNCTION("""COMPUTED_VALUE"""),"Манго Персик Личи ")</f>
        <v>Манго Персик Личи </v>
      </c>
      <c r="Q2030" s="18" t="str">
        <f>IFERROR(__xludf.DUMMYFUNCTION("""COMPUTED_VALUE"""),"Персик Бабл Гам ")</f>
        <v>Персик Бабл Гам </v>
      </c>
      <c r="R2030" s="18" t="str">
        <f>IFERROR(__xludf.DUMMYFUNCTION("""COMPUTED_VALUE"""),"Садовые Ягоды ")</f>
        <v>Садовые Ягоды </v>
      </c>
      <c r="S2030" s="18" t="str">
        <f>IFERROR(__xludf.DUMMYFUNCTION("""COMPUTED_VALUE"""),"Скитлс Лимон Лайм 2")</f>
        <v>Скитлс Лимон Лайм 2</v>
      </c>
      <c r="T2030" s="18" t="str">
        <f>IFERROR(__xludf.DUMMYFUNCTION("""COMPUTED_VALUE"""),"Смородина Мармелад 1")</f>
        <v>Смородина Мармелад 1</v>
      </c>
      <c r="U2030" s="18" t="str">
        <f>IFERROR(__xludf.DUMMYFUNCTION("""COMPUTED_VALUE"""),"Темная Вишня 1")</f>
        <v>Темная Вишня 1</v>
      </c>
      <c r="V2030" s="18" t="str">
        <f>IFERROR(__xludf.DUMMYFUNCTION("""COMPUTED_VALUE"""),"Фруктовые Пластинки 1")</f>
        <v>Фруктовые Пластинки 1</v>
      </c>
      <c r="W2030" s="18" t="str">
        <f>IFERROR(__xludf.DUMMYFUNCTION("""COMPUTED_VALUE"""),"Черника Ежевика 1")</f>
        <v>Черника Ежевика 1</v>
      </c>
      <c r="X2030" s="18" t="str">
        <f>IFERROR(__xludf.DUMMYFUNCTION("""COMPUTED_VALUE"""),"Черника Малина 1")</f>
        <v>Черника Малина 1</v>
      </c>
      <c r="Y2030" s="18" t="str">
        <f>IFERROR(__xludf.DUMMYFUNCTION("""COMPUTED_VALUE"""),"Черника Мята 2")</f>
        <v>Черника Мята 2</v>
      </c>
      <c r="Z2030" s="18" t="str">
        <f>IFERROR(__xludf.DUMMYFUNCTION("""COMPUTED_VALUE"""),"Яблоко Виноград 2")</f>
        <v>Яблоко Виноград 2</v>
      </c>
      <c r="AA2030" s="18" t="str">
        <f>IFERROR(__xludf.DUMMYFUNCTION("""COMPUTED_VALUE"""),"Яблоко Малина 4")</f>
        <v>Яблоко Малина 4</v>
      </c>
      <c r="AB2030" s="18"/>
      <c r="AC2030" s="18"/>
      <c r="AD2030" s="18"/>
      <c r="AE2030" s="18"/>
      <c r="AF2030" s="18"/>
      <c r="AG2030" s="18"/>
      <c r="AH2030" s="18"/>
      <c r="AI2030" s="18"/>
      <c r="AJ2030" s="18"/>
      <c r="AK2030" s="18"/>
      <c r="AL2030" s="18"/>
      <c r="AM2030" s="18"/>
      <c r="AN2030" s="18"/>
      <c r="AO2030" s="18"/>
      <c r="AP2030" s="18"/>
      <c r="AQ2030" s="18"/>
      <c r="AR2030" s="18"/>
      <c r="AS2030" s="18"/>
      <c r="AT2030" s="18"/>
      <c r="AU2030" s="18"/>
      <c r="AV2030" s="18"/>
      <c r="AW2030" s="18"/>
      <c r="AX2030" s="18"/>
    </row>
    <row r="2031">
      <c r="A2031" s="18" t="str">
        <f>IFERROR(__xludf.DUMMYFUNCTION("""COMPUTED_VALUE"""),"0.4")</f>
        <v>0.4</v>
      </c>
      <c r="B2031" s="18" t="str">
        <f>IFERROR(__xludf.DUMMYFUNCTION("""COMPUTED_VALUE"""),"0.6")</f>
        <v>0.6</v>
      </c>
      <c r="C2031" s="18" t="str">
        <f>IFERROR(__xludf.DUMMYFUNCTION("""COMPUTED_VALUE"""),"0.7")</f>
        <v>0.7</v>
      </c>
      <c r="D2031" s="18" t="str">
        <f>IFERROR(__xludf.DUMMYFUNCTION("""COMPUTED_VALUE"""),"0.8")</f>
        <v>0.8</v>
      </c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8"/>
      <c r="AD2031" s="18"/>
      <c r="AE2031" s="18"/>
      <c r="AF2031" s="18"/>
      <c r="AG2031" s="18"/>
      <c r="AH2031" s="18"/>
      <c r="AI2031" s="18"/>
      <c r="AJ2031" s="18"/>
      <c r="AK2031" s="18"/>
      <c r="AL2031" s="18"/>
      <c r="AM2031" s="18"/>
      <c r="AN2031" s="18"/>
      <c r="AO2031" s="18"/>
      <c r="AP2031" s="18"/>
      <c r="AQ2031" s="18"/>
      <c r="AR2031" s="18"/>
      <c r="AS2031" s="18"/>
      <c r="AT2031" s="18"/>
      <c r="AU2031" s="18"/>
      <c r="AV2031" s="18"/>
      <c r="AW2031" s="18"/>
      <c r="AX2031" s="18"/>
    </row>
    <row r="2032">
      <c r="A2032" s="18" t="str">
        <f>IFERROR(__xludf.DUMMYFUNCTION("""COMPUTED_VALUE"""),"0.4")</f>
        <v>0.4</v>
      </c>
      <c r="B2032" s="18" t="str">
        <f>IFERROR(__xludf.DUMMYFUNCTION("""COMPUTED_VALUE"""),"0.6")</f>
        <v>0.6</v>
      </c>
      <c r="C2032" s="18" t="str">
        <f>IFERROR(__xludf.DUMMYFUNCTION("""COMPUTED_VALUE"""),"0.7")</f>
        <v>0.7</v>
      </c>
      <c r="D2032" s="18" t="str">
        <f>IFERROR(__xludf.DUMMYFUNCTION("""COMPUTED_VALUE"""),"0.8")</f>
        <v>0.8</v>
      </c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8"/>
      <c r="AD2032" s="18"/>
      <c r="AE2032" s="18"/>
      <c r="AF2032" s="18"/>
      <c r="AG2032" s="18"/>
      <c r="AH2032" s="18"/>
      <c r="AI2032" s="18"/>
      <c r="AJ2032" s="18"/>
      <c r="AK2032" s="18"/>
      <c r="AL2032" s="18"/>
      <c r="AM2032" s="18"/>
      <c r="AN2032" s="18"/>
      <c r="AO2032" s="18"/>
      <c r="AP2032" s="18"/>
      <c r="AQ2032" s="18"/>
      <c r="AR2032" s="18"/>
      <c r="AS2032" s="18"/>
      <c r="AT2032" s="18"/>
      <c r="AU2032" s="18"/>
      <c r="AV2032" s="18"/>
      <c r="AW2032" s="18"/>
      <c r="AX2032" s="18"/>
    </row>
    <row r="2033">
      <c r="A2033" s="18" t="str">
        <f>IFERROR(__xludf.DUMMYFUNCTION("""COMPUTED_VALUE"""),"кислая земляника")</f>
        <v>кислая земляника</v>
      </c>
      <c r="B2033" s="18" t="str">
        <f>IFERROR(__xludf.DUMMYFUNCTION("""COMPUTED_VALUE"""),"кислая фанта с черникой")</f>
        <v>кислая фанта с черникой</v>
      </c>
      <c r="C2033" s="18" t="str">
        <f>IFERROR(__xludf.DUMMYFUNCTION("""COMPUTED_VALUE"""),"кислое харибо с колой и черешней")</f>
        <v>кислое харибо с колой и черешней</v>
      </c>
      <c r="D2033" s="18" t="str">
        <f>IFERROR(__xludf.DUMMYFUNCTION("""COMPUTED_VALUE"""),"кислое яблочно клубничная шипучка")</f>
        <v>кислое яблочно клубничная шипучка</v>
      </c>
      <c r="E2033" s="18" t="str">
        <f>IFERROR(__xludf.DUMMYFUNCTION("""COMPUTED_VALUE"""),"кислые желатинки маракуйя ананас")</f>
        <v>кислые желатинки маракуйя ананас</v>
      </c>
      <c r="F2033" s="18" t="str">
        <f>IFERROR(__xludf.DUMMYFUNCTION("""COMPUTED_VALUE"""),"кислые ленточки маракуя манго")</f>
        <v>кислые ленточки маракуя манго</v>
      </c>
      <c r="G2033" s="18" t="str">
        <f>IFERROR(__xludf.DUMMYFUNCTION("""COMPUTED_VALUE"""),"кислые мармеладные ягоды")</f>
        <v>кислые мармеладные ягоды</v>
      </c>
      <c r="H2033" s="18" t="str">
        <f>IFERROR(__xludf.DUMMYFUNCTION("""COMPUTED_VALUE"""),"кислый виноград лайм")</f>
        <v>кислый виноград лайм</v>
      </c>
      <c r="I2033" s="18" t="str">
        <f>IFERROR(__xludf.DUMMYFUNCTION("""COMPUTED_VALUE"""),"кислый грейпфрут с вишней")</f>
        <v>кислый грейпфрут с вишней</v>
      </c>
      <c r="J2033" s="18" t="str">
        <f>IFERROR(__xludf.DUMMYFUNCTION("""COMPUTED_VALUE"""),"кислый леденец виноград киви яблоко")</f>
        <v>кислый леденец виноград киви яблоко</v>
      </c>
      <c r="K2033" s="18" t="str">
        <f>IFERROR(__xludf.DUMMYFUNCTION("""COMPUTED_VALUE"""),"кислый лимонад арбуз лайм малина")</f>
        <v>кислый лимонад арбуз лайм малина</v>
      </c>
      <c r="L2033" s="18" t="str">
        <f>IFERROR(__xludf.DUMMYFUNCTION("""COMPUTED_VALUE"""),"кислый персик клубника")</f>
        <v>кислый персик клубника</v>
      </c>
      <c r="M2033" s="18" t="str">
        <f>IFERROR(__xludf.DUMMYFUNCTION("""COMPUTED_VALUE"""),"кислый яблочно лимонные колечки")</f>
        <v>кислый яблочно лимонные колечки</v>
      </c>
      <c r="N2033" s="18" t="str">
        <f>IFERROR(__xludf.DUMMYFUNCTION("""COMPUTED_VALUE"""),"фанта апельсин с кислой малиной")</f>
        <v>фанта апельсин с кислой малиной</v>
      </c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  <c r="AC2033" s="18"/>
      <c r="AD2033" s="18"/>
      <c r="AE2033" s="18"/>
      <c r="AF2033" s="18"/>
      <c r="AG2033" s="18"/>
      <c r="AH2033" s="18"/>
      <c r="AI2033" s="18"/>
      <c r="AJ2033" s="18"/>
      <c r="AK2033" s="18"/>
      <c r="AL2033" s="18"/>
      <c r="AM2033" s="18"/>
      <c r="AN2033" s="18"/>
      <c r="AO2033" s="18"/>
      <c r="AP2033" s="18"/>
      <c r="AQ2033" s="18"/>
      <c r="AR2033" s="18"/>
      <c r="AS2033" s="18"/>
      <c r="AT2033" s="18"/>
      <c r="AU2033" s="18"/>
      <c r="AV2033" s="18"/>
      <c r="AW2033" s="18"/>
      <c r="AX2033" s="18"/>
    </row>
    <row r="2034">
      <c r="A2034" s="18" t="str">
        <f>IFERROR(__xludf.DUMMYFUNCTION("""COMPUTED_VALUE"""),"Арбуз Малина ")</f>
        <v>Арбуз Малина </v>
      </c>
      <c r="B2034" s="18" t="str">
        <f>IFERROR(__xludf.DUMMYFUNCTION("""COMPUTED_VALUE"""),"Банан Кокос ")</f>
        <v>Банан Кокос </v>
      </c>
      <c r="C2034" s="18" t="str">
        <f>IFERROR(__xludf.DUMMYFUNCTION("""COMPUTED_VALUE"""),"Барбарисовый Энергетик ")</f>
        <v>Барбарисовый Энергетик </v>
      </c>
      <c r="D2034" s="18" t="str">
        <f>IFERROR(__xludf.DUMMYFUNCTION("""COMPUTED_VALUE"""),"Виноградный Энергетик")</f>
        <v>Виноградный Энергетик</v>
      </c>
      <c r="E2034" s="18" t="str">
        <f>IFERROR(__xludf.DUMMYFUNCTION("""COMPUTED_VALUE"""),"Гранат Клубника ")</f>
        <v>Гранат Клубника </v>
      </c>
      <c r="F2034" s="18" t="str">
        <f>IFERROR(__xludf.DUMMYFUNCTION("""COMPUTED_VALUE"""),"Гранат Смородина ")</f>
        <v>Гранат Смородина </v>
      </c>
      <c r="G2034" s="18" t="str">
        <f>IFERROR(__xludf.DUMMYFUNCTION("""COMPUTED_VALUE"""),"Грейпфрутовый Швепс ")</f>
        <v>Грейпфрутовый Швепс </v>
      </c>
      <c r="H2034" s="18" t="str">
        <f>IFERROR(__xludf.DUMMYFUNCTION("""COMPUTED_VALUE"""),"Земляника Драгонфрут ")</f>
        <v>Земляника Драгонфрут </v>
      </c>
      <c r="I2034" s="18" t="str">
        <f>IFERROR(__xludf.DUMMYFUNCTION("""COMPUTED_VALUE"""),"Киви Личи ")</f>
        <v>Киви Личи </v>
      </c>
      <c r="J2034" s="18" t="str">
        <f>IFERROR(__xludf.DUMMYFUNCTION("""COMPUTED_VALUE"""),"Киви Маракуйя Гуава ")</f>
        <v>Киви Маракуйя Гуава </v>
      </c>
      <c r="K2034" s="18" t="str">
        <f>IFERROR(__xludf.DUMMYFUNCTION("""COMPUTED_VALUE"""),"Клубника Банан ")</f>
        <v>Клубника Банан </v>
      </c>
      <c r="L2034" s="18" t="str">
        <f>IFERROR(__xludf.DUMMYFUNCTION("""COMPUTED_VALUE"""),"Клубника Вишня ")</f>
        <v>Клубника Вишня </v>
      </c>
      <c r="M2034" s="18" t="str">
        <f>IFERROR(__xludf.DUMMYFUNCTION("""COMPUTED_VALUE"""),"Клубника Земляника ")</f>
        <v>Клубника Земляника </v>
      </c>
      <c r="N2034" s="18" t="str">
        <f>IFERROR(__xludf.DUMMYFUNCTION("""COMPUTED_VALUE"""),"Клубничный Мохито ")</f>
        <v>Клубничный Мохито </v>
      </c>
      <c r="O2034" s="18" t="str">
        <f>IFERROR(__xludf.DUMMYFUNCTION("""COMPUTED_VALUE"""),"Манго Грейпфрут ")</f>
        <v>Манго Грейпфрут </v>
      </c>
      <c r="P2034" s="18" t="str">
        <f>IFERROR(__xludf.DUMMYFUNCTION("""COMPUTED_VALUE"""),"Манго Персик Личи ")</f>
        <v>Манго Персик Личи </v>
      </c>
      <c r="Q2034" s="18" t="str">
        <f>IFERROR(__xludf.DUMMYFUNCTION("""COMPUTED_VALUE"""),"Персик Бабл Гам ")</f>
        <v>Персик Бабл Гам </v>
      </c>
      <c r="R2034" s="18" t="str">
        <f>IFERROR(__xludf.DUMMYFUNCTION("""COMPUTED_VALUE"""),"Садовые Ягоды ")</f>
        <v>Садовые Ягоды </v>
      </c>
      <c r="S2034" s="18" t="str">
        <f>IFERROR(__xludf.DUMMYFUNCTION("""COMPUTED_VALUE"""),"Скитлс Лимон Лайм 2")</f>
        <v>Скитлс Лимон Лайм 2</v>
      </c>
      <c r="T2034" s="18" t="str">
        <f>IFERROR(__xludf.DUMMYFUNCTION("""COMPUTED_VALUE"""),"Смородина Мармелад 1")</f>
        <v>Смородина Мармелад 1</v>
      </c>
      <c r="U2034" s="18" t="str">
        <f>IFERROR(__xludf.DUMMYFUNCTION("""COMPUTED_VALUE"""),"Темная Вишня 1")</f>
        <v>Темная Вишня 1</v>
      </c>
      <c r="V2034" s="18" t="str">
        <f>IFERROR(__xludf.DUMMYFUNCTION("""COMPUTED_VALUE"""),"Фруктовые Пластинки 1")</f>
        <v>Фруктовые Пластинки 1</v>
      </c>
      <c r="W2034" s="18" t="str">
        <f>IFERROR(__xludf.DUMMYFUNCTION("""COMPUTED_VALUE"""),"Черника Ежевика 1")</f>
        <v>Черника Ежевика 1</v>
      </c>
      <c r="X2034" s="18" t="str">
        <f>IFERROR(__xludf.DUMMYFUNCTION("""COMPUTED_VALUE"""),"Черника Малина 1")</f>
        <v>Черника Малина 1</v>
      </c>
      <c r="Y2034" s="18" t="str">
        <f>IFERROR(__xludf.DUMMYFUNCTION("""COMPUTED_VALUE"""),"Черника Мята 2")</f>
        <v>Черника Мята 2</v>
      </c>
      <c r="Z2034" s="18" t="str">
        <f>IFERROR(__xludf.DUMMYFUNCTION("""COMPUTED_VALUE"""),"Яблоко Виноград 2")</f>
        <v>Яблоко Виноград 2</v>
      </c>
      <c r="AA2034" s="18" t="str">
        <f>IFERROR(__xludf.DUMMYFUNCTION("""COMPUTED_VALUE"""),"Яблоко Малина 4")</f>
        <v>Яблоко Малина 4</v>
      </c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8"/>
      <c r="AS2034" s="18"/>
      <c r="AT2034" s="18"/>
      <c r="AU2034" s="18"/>
      <c r="AV2034" s="18"/>
      <c r="AW2034" s="18"/>
      <c r="AX2034" s="18"/>
    </row>
    <row r="2035">
      <c r="A2035" s="18" t="str">
        <f>IFERROR(__xludf.DUMMYFUNCTION("""COMPUTED_VALUE"""),"Арбуз Малина ")</f>
        <v>Арбуз Малина </v>
      </c>
      <c r="B2035" s="18" t="str">
        <f>IFERROR(__xludf.DUMMYFUNCTION("""COMPUTED_VALUE"""),"Банан Кокос ")</f>
        <v>Банан Кокос </v>
      </c>
      <c r="C2035" s="18" t="str">
        <f>IFERROR(__xludf.DUMMYFUNCTION("""COMPUTED_VALUE"""),"Барбарисовый Энергетик ")</f>
        <v>Барбарисовый Энергетик </v>
      </c>
      <c r="D2035" s="18" t="str">
        <f>IFERROR(__xludf.DUMMYFUNCTION("""COMPUTED_VALUE"""),"Виноградный Энергетик")</f>
        <v>Виноградный Энергетик</v>
      </c>
      <c r="E2035" s="18" t="str">
        <f>IFERROR(__xludf.DUMMYFUNCTION("""COMPUTED_VALUE"""),"Гранат Клубника ")</f>
        <v>Гранат Клубника </v>
      </c>
      <c r="F2035" s="18" t="str">
        <f>IFERROR(__xludf.DUMMYFUNCTION("""COMPUTED_VALUE"""),"Гранат Смородина ")</f>
        <v>Гранат Смородина </v>
      </c>
      <c r="G2035" s="18" t="str">
        <f>IFERROR(__xludf.DUMMYFUNCTION("""COMPUTED_VALUE"""),"Грейпфрутовый Швепс ")</f>
        <v>Грейпфрутовый Швепс </v>
      </c>
      <c r="H2035" s="18" t="str">
        <f>IFERROR(__xludf.DUMMYFUNCTION("""COMPUTED_VALUE"""),"Земляника Драгонфрут ")</f>
        <v>Земляника Драгонфрут </v>
      </c>
      <c r="I2035" s="18" t="str">
        <f>IFERROR(__xludf.DUMMYFUNCTION("""COMPUTED_VALUE"""),"Киви Личи ")</f>
        <v>Киви Личи </v>
      </c>
      <c r="J2035" s="18" t="str">
        <f>IFERROR(__xludf.DUMMYFUNCTION("""COMPUTED_VALUE"""),"Киви Маракуйя Гуава ")</f>
        <v>Киви Маракуйя Гуава </v>
      </c>
      <c r="K2035" s="18" t="str">
        <f>IFERROR(__xludf.DUMMYFUNCTION("""COMPUTED_VALUE"""),"Клубника Банан ")</f>
        <v>Клубника Банан </v>
      </c>
      <c r="L2035" s="18" t="str">
        <f>IFERROR(__xludf.DUMMYFUNCTION("""COMPUTED_VALUE"""),"Клубника Вишня ")</f>
        <v>Клубника Вишня </v>
      </c>
      <c r="M2035" s="18" t="str">
        <f>IFERROR(__xludf.DUMMYFUNCTION("""COMPUTED_VALUE"""),"Клубника Земляника ")</f>
        <v>Клубника Земляника </v>
      </c>
      <c r="N2035" s="18" t="str">
        <f>IFERROR(__xludf.DUMMYFUNCTION("""COMPUTED_VALUE"""),"Клубничный Мохито ")</f>
        <v>Клубничный Мохито </v>
      </c>
      <c r="O2035" s="18" t="str">
        <f>IFERROR(__xludf.DUMMYFUNCTION("""COMPUTED_VALUE"""),"Манго Грейпфрут ")</f>
        <v>Манго Грейпфрут </v>
      </c>
      <c r="P2035" s="18" t="str">
        <f>IFERROR(__xludf.DUMMYFUNCTION("""COMPUTED_VALUE"""),"Манго Персик Личи ")</f>
        <v>Манго Персик Личи </v>
      </c>
      <c r="Q2035" s="18" t="str">
        <f>IFERROR(__xludf.DUMMYFUNCTION("""COMPUTED_VALUE"""),"Персик Бабл Гам ")</f>
        <v>Персик Бабл Гам </v>
      </c>
      <c r="R2035" s="18" t="str">
        <f>IFERROR(__xludf.DUMMYFUNCTION("""COMPUTED_VALUE"""),"Садовые Ягоды ")</f>
        <v>Садовые Ягоды </v>
      </c>
      <c r="S2035" s="18" t="str">
        <f>IFERROR(__xludf.DUMMYFUNCTION("""COMPUTED_VALUE"""),"Скитлс Лимон Лайм 2")</f>
        <v>Скитлс Лимон Лайм 2</v>
      </c>
      <c r="T2035" s="18" t="str">
        <f>IFERROR(__xludf.DUMMYFUNCTION("""COMPUTED_VALUE"""),"Смородина Мармелад 1")</f>
        <v>Смородина Мармелад 1</v>
      </c>
      <c r="U2035" s="18" t="str">
        <f>IFERROR(__xludf.DUMMYFUNCTION("""COMPUTED_VALUE"""),"Темная Вишня 1")</f>
        <v>Темная Вишня 1</v>
      </c>
      <c r="V2035" s="18" t="str">
        <f>IFERROR(__xludf.DUMMYFUNCTION("""COMPUTED_VALUE"""),"Фруктовые Пластинки 1")</f>
        <v>Фруктовые Пластинки 1</v>
      </c>
      <c r="W2035" s="18" t="str">
        <f>IFERROR(__xludf.DUMMYFUNCTION("""COMPUTED_VALUE"""),"Черника Ежевика 1")</f>
        <v>Черника Ежевика 1</v>
      </c>
      <c r="X2035" s="18" t="str">
        <f>IFERROR(__xludf.DUMMYFUNCTION("""COMPUTED_VALUE"""),"Черника Малина 1")</f>
        <v>Черника Малина 1</v>
      </c>
      <c r="Y2035" s="18" t="str">
        <f>IFERROR(__xludf.DUMMYFUNCTION("""COMPUTED_VALUE"""),"Черника Мята 2")</f>
        <v>Черника Мята 2</v>
      </c>
      <c r="Z2035" s="18" t="str">
        <f>IFERROR(__xludf.DUMMYFUNCTION("""COMPUTED_VALUE"""),"Яблоко Виноград 2")</f>
        <v>Яблоко Виноград 2</v>
      </c>
      <c r="AA2035" s="18" t="str">
        <f>IFERROR(__xludf.DUMMYFUNCTION("""COMPUTED_VALUE"""),"Яблоко Малина 4")</f>
        <v>Яблоко Малина 4</v>
      </c>
      <c r="AB2035" s="18"/>
      <c r="AC2035" s="18"/>
      <c r="AD2035" s="18"/>
      <c r="AE2035" s="18"/>
      <c r="AF2035" s="18"/>
      <c r="AG2035" s="18"/>
      <c r="AH2035" s="18"/>
      <c r="AI2035" s="18"/>
      <c r="AJ2035" s="18"/>
      <c r="AK2035" s="18"/>
      <c r="AL2035" s="18"/>
      <c r="AM2035" s="18"/>
      <c r="AN2035" s="18"/>
      <c r="AO2035" s="18"/>
      <c r="AP2035" s="18"/>
      <c r="AQ2035" s="18"/>
      <c r="AR2035" s="18"/>
      <c r="AS2035" s="18"/>
      <c r="AT2035" s="18"/>
      <c r="AU2035" s="18"/>
      <c r="AV2035" s="18"/>
      <c r="AW2035" s="18"/>
      <c r="AX2035" s="18"/>
    </row>
    <row r="2036">
      <c r="A2036" s="18" t="str">
        <f>IFERROR(__xludf.DUMMYFUNCTION("""COMPUTED_VALUE"""),"Ананас ежевика")</f>
        <v>Ананас ежевика</v>
      </c>
      <c r="B2036" s="18" t="str">
        <f>IFERROR(__xludf.DUMMYFUNCTION("""COMPUTED_VALUE"""),"Перечная мята")</f>
        <v>Перечная мята</v>
      </c>
      <c r="C2036" s="18" t="str">
        <f>IFERROR(__xludf.DUMMYFUNCTION("""COMPUTED_VALUE"""),"Яблоко груша")</f>
        <v>Яблоко груша</v>
      </c>
      <c r="D2036" s="18" t="str">
        <f>IFERROR(__xludf.DUMMYFUNCTION("""COMPUTED_VALUE"""),"Манго грейпфрут")</f>
        <v>Манго грейпфрут</v>
      </c>
      <c r="E2036" s="18" t="str">
        <f>IFERROR(__xludf.DUMMYFUNCTION("""COMPUTED_VALUE"""),"Хвоя грейпфрут")</f>
        <v>Хвоя грейпфрут</v>
      </c>
      <c r="F2036" s="18" t="str">
        <f>IFERROR(__xludf.DUMMYFUNCTION("""COMPUTED_VALUE"""),"Дыня черника")</f>
        <v>Дыня черника</v>
      </c>
      <c r="G2036" s="18" t="str">
        <f>IFERROR(__xludf.DUMMYFUNCTION("""COMPUTED_VALUE"""),"Смородина мята")</f>
        <v>Смородина мята</v>
      </c>
      <c r="H2036" s="18" t="str">
        <f>IFERROR(__xludf.DUMMYFUNCTION("""COMPUTED_VALUE"""),"Киви помело")</f>
        <v>Киви помело</v>
      </c>
      <c r="I2036" s="18" t="str">
        <f>IFERROR(__xludf.DUMMYFUNCTION("""COMPUTED_VALUE"""),"Манго персик")</f>
        <v>Манго персик</v>
      </c>
      <c r="J2036" s="18" t="str">
        <f>IFERROR(__xludf.DUMMYFUNCTION("""COMPUTED_VALUE"""),"Персик маракуйя")</f>
        <v>Персик маракуйя</v>
      </c>
      <c r="K2036" s="18" t="str">
        <f>IFERROR(__xludf.DUMMYFUNCTION("""COMPUTED_VALUE"""),"Личи лайм")</f>
        <v>Личи лайм</v>
      </c>
      <c r="L2036" s="18" t="str">
        <f>IFERROR(__xludf.DUMMYFUNCTION("""COMPUTED_VALUE"""),"Ананас кокос")</f>
        <v>Ананас кокос</v>
      </c>
      <c r="M2036" s="18" t="str">
        <f>IFERROR(__xludf.DUMMYFUNCTION("""COMPUTED_VALUE"""),"Брусника лимон")</f>
        <v>Брусника лимон</v>
      </c>
      <c r="N2036" s="18" t="str">
        <f>IFERROR(__xludf.DUMMYFUNCTION("""COMPUTED_VALUE"""),"Киви банан")</f>
        <v>Киви банан</v>
      </c>
      <c r="O2036" s="18" t="str">
        <f>IFERROR(__xludf.DUMMYFUNCTION("""COMPUTED_VALUE"""),"Кислые лесные ягоды")</f>
        <v>Кислые лесные ягоды</v>
      </c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8"/>
      <c r="AD2036" s="18"/>
      <c r="AE2036" s="18"/>
      <c r="AF2036" s="18"/>
      <c r="AG2036" s="18"/>
      <c r="AH2036" s="18"/>
      <c r="AI2036" s="18"/>
      <c r="AJ2036" s="18"/>
      <c r="AK2036" s="18"/>
      <c r="AL2036" s="18"/>
      <c r="AM2036" s="18"/>
      <c r="AN2036" s="18"/>
      <c r="AO2036" s="18"/>
      <c r="AP2036" s="18"/>
      <c r="AQ2036" s="18"/>
      <c r="AR2036" s="18"/>
      <c r="AS2036" s="18"/>
      <c r="AT2036" s="18"/>
      <c r="AU2036" s="18"/>
      <c r="AV2036" s="18"/>
      <c r="AW2036" s="18"/>
      <c r="AX2036" s="18"/>
    </row>
    <row r="2037">
      <c r="A2037" s="18" t="str">
        <f>IFERROR(__xludf.DUMMYFUNCTION("""COMPUTED_VALUE"""),"Маракуйя с тропическими нотками")</f>
        <v>Маракуйя с тропическими нотками</v>
      </c>
      <c r="B2037" s="18" t="str">
        <f>IFERROR(__xludf.DUMMYFUNCTION("""COMPUTED_VALUE"""),"Арбузный милкшейк")</f>
        <v>Арбузный милкшейк</v>
      </c>
      <c r="C2037" s="18" t="str">
        <f>IFERROR(__xludf.DUMMYFUNCTION("""COMPUTED_VALUE"""),"Конфеты со вкусом винограда")</f>
        <v>Конфеты со вкусом винограда</v>
      </c>
      <c r="D2037" s="18" t="str">
        <f>IFERROR(__xludf.DUMMYFUNCTION("""COMPUTED_VALUE"""),"Манго с апельсином и послевкусием гуавы")</f>
        <v>Манго с апельсином и послевкусием гуавы</v>
      </c>
      <c r="E2037" s="18" t="str">
        <f>IFERROR(__xludf.DUMMYFUNCTION("""COMPUTED_VALUE"""),"Холодное сочетание мяты и конфет холс")</f>
        <v>Холодное сочетание мяты и конфет холс</v>
      </c>
      <c r="F2037" s="18" t="str">
        <f>IFERROR(__xludf.DUMMYFUNCTION("""COMPUTED_VALUE"""),"Яблочные мармеладные червячки")</f>
        <v>Яблочные мармеладные червячки</v>
      </c>
      <c r="G203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37" s="18" t="str">
        <f>IFERROR(__xludf.DUMMYFUNCTION("""COMPUTED_VALUE"""),"Лимон лайм")</f>
        <v>Лимон лайм</v>
      </c>
      <c r="I2037" s="18" t="str">
        <f>IFERROR(__xludf.DUMMYFUNCTION("""COMPUTED_VALUE"""),"Классика энергетика с кислой малиной")</f>
        <v>Классика энергетика с кислой малиной</v>
      </c>
      <c r="J2037" s="18" t="str">
        <f>IFERROR(__xludf.DUMMYFUNCTION("""COMPUTED_VALUE"""),"Зеленое манго и смородина")</f>
        <v>Зеленое манго и смородина</v>
      </c>
      <c r="K2037" s="18" t="str">
        <f>IFERROR(__xludf.DUMMYFUNCTION("""COMPUTED_VALUE"""),"Дуэт лемонграсса и сладкой малины")</f>
        <v>Дуэт лемонграсса и сладкой малины</v>
      </c>
      <c r="L2037" s="18" t="str">
        <f>IFERROR(__xludf.DUMMYFUNCTION("""COMPUTED_VALUE"""),"Сладкий мармелад из черной смородины")</f>
        <v>Сладкий мармелад из черной смородины</v>
      </c>
      <c r="M2037" s="18" t="str">
        <f>IFERROR(__xludf.DUMMYFUNCTION("""COMPUTED_VALUE"""),"Вишня кола")</f>
        <v>Вишня кола</v>
      </c>
      <c r="N2037" s="18" t="str">
        <f>IFERROR(__xludf.DUMMYFUNCTION("""COMPUTED_VALUE"""),"Малина с кокосом")</f>
        <v>Малина с кокосом</v>
      </c>
      <c r="O2037" s="18" t="str">
        <f>IFERROR(__xludf.DUMMYFUNCTION("""COMPUTED_VALUE"""),"Сладкие конфеты СКИТЛЗ и смородина")</f>
        <v>Сладкие конфеты СКИТЛЗ и смородина</v>
      </c>
      <c r="P2037" s="18" t="str">
        <f>IFERROR(__xludf.DUMMYFUNCTION("""COMPUTED_VALUE"""),"Ежевичный лимонад")</f>
        <v>Ежевичный лимонад</v>
      </c>
      <c r="Q2037" s="18" t="str">
        <f>IFERROR(__xludf.DUMMYFUNCTION("""COMPUTED_VALUE"""),"Дыня кокос")</f>
        <v>Дыня кокос</v>
      </c>
      <c r="R2037" s="18" t="str">
        <f>IFERROR(__xludf.DUMMYFUNCTION("""COMPUTED_VALUE"""),"Земляничный бабл гам")</f>
        <v>Земляничный бабл гам</v>
      </c>
      <c r="S2037" s="18" t="str">
        <f>IFERROR(__xludf.DUMMYFUNCTION("""COMPUTED_VALUE"""),"Лимонные леденцы")</f>
        <v>Лимонные леденцы</v>
      </c>
      <c r="T2037" s="18" t="str">
        <f>IFERROR(__xludf.DUMMYFUNCTION("""COMPUTED_VALUE"""),"Экзотический фрукты")</f>
        <v>Экзотический фрукты</v>
      </c>
      <c r="U2037" s="18" t="str">
        <f>IFERROR(__xludf.DUMMYFUNCTION("""COMPUTED_VALUE"""),"Личи виноград мята")</f>
        <v>Личи виноград мята</v>
      </c>
      <c r="V2037" s="18" t="str">
        <f>IFERROR(__xludf.DUMMYFUNCTION("""COMPUTED_VALUE"""),"Черника малина мята")</f>
        <v>Черника малина мята</v>
      </c>
      <c r="W2037" s="18" t="str">
        <f>IFERROR(__xludf.DUMMYFUNCTION("""COMPUTED_VALUE"""),"Абрикосовый йогурт")</f>
        <v>Абрикосовый йогурт</v>
      </c>
      <c r="X2037" s="18" t="str">
        <f>IFERROR(__xludf.DUMMYFUNCTION("""COMPUTED_VALUE"""),"Арбуз лед")</f>
        <v>Арбуз лед</v>
      </c>
      <c r="Y2037" s="18" t="str">
        <f>IFERROR(__xludf.DUMMYFUNCTION("""COMPUTED_VALUE"""),"Банан клубника лед")</f>
        <v>Банан клубника лед</v>
      </c>
      <c r="Z2037" s="18" t="str">
        <f>IFERROR(__xludf.DUMMYFUNCTION("""COMPUTED_VALUE"""),"Арбузное мороженное")</f>
        <v>Арбузное мороженное</v>
      </c>
      <c r="AA2037" s="18" t="str">
        <f>IFERROR(__xludf.DUMMYFUNCTION("""COMPUTED_VALUE"""),"Клубника малина жвачка")</f>
        <v>Клубника малина жвачка</v>
      </c>
      <c r="AB2037" s="18" t="str">
        <f>IFERROR(__xludf.DUMMYFUNCTION("""COMPUTED_VALUE"""),"Клубничное мороженное")</f>
        <v>Клубничное мороженное</v>
      </c>
      <c r="AC2037" s="18" t="str">
        <f>IFERROR(__xludf.DUMMYFUNCTION("""COMPUTED_VALUE"""),"Кола сода лед")</f>
        <v>Кола сода лед</v>
      </c>
      <c r="AD2037" s="18" t="str">
        <f>IFERROR(__xludf.DUMMYFUNCTION("""COMPUTED_VALUE"""),"Банановый милкшейк")</f>
        <v>Банановый милкшейк</v>
      </c>
      <c r="AE2037" s="18" t="str">
        <f>IFERROR(__xludf.DUMMYFUNCTION("""COMPUTED_VALUE"""),"Микс ягод лед")</f>
        <v>Микс ягод лед</v>
      </c>
      <c r="AF2037" s="18" t="str">
        <f>IFERROR(__xludf.DUMMYFUNCTION("""COMPUTED_VALUE"""),"Брусничный морс")</f>
        <v>Брусничный морс</v>
      </c>
      <c r="AG2037" s="18" t="str">
        <f>IFERROR(__xludf.DUMMYFUNCTION("""COMPUTED_VALUE"""),"Яблочный лимонад")</f>
        <v>Яблочный лимонад</v>
      </c>
      <c r="AH2037" s="18" t="str">
        <f>IFERROR(__xludf.DUMMYFUNCTION("""COMPUTED_VALUE"""),"Лесные ягоды")</f>
        <v>Лесные ягоды</v>
      </c>
      <c r="AI2037" s="18" t="str">
        <f>IFERROR(__xludf.DUMMYFUNCTION("""COMPUTED_VALUE"""),"Смородиновый лимонад")</f>
        <v>Смородиновый лимонад</v>
      </c>
      <c r="AJ2037" s="18" t="str">
        <f>IFERROR(__xludf.DUMMYFUNCTION("""COMPUTED_VALUE"""),"Вишня лайм лед")</f>
        <v>Вишня лайм лед</v>
      </c>
      <c r="AK2037" s="18" t="str">
        <f>IFERROR(__xludf.DUMMYFUNCTION("""COMPUTED_VALUE"""),"Лист виноград мята энергетик")</f>
        <v>Лист виноград мята энергетик</v>
      </c>
      <c r="AL2037" s="18" t="str">
        <f>IFERROR(__xludf.DUMMYFUNCTION("""COMPUTED_VALUE"""),"Двойное яблоко лед")</f>
        <v>Двойное яблоко лед</v>
      </c>
      <c r="AM2037" s="18" t="str">
        <f>IFERROR(__xludf.DUMMYFUNCTION("""COMPUTED_VALUE"""),"Смородиновый холс")</f>
        <v>Смородиновый холс</v>
      </c>
      <c r="AN2037" s="18" t="str">
        <f>IFERROR(__xludf.DUMMYFUNCTION("""COMPUTED_VALUE"""),"Клубничное шампанское")</f>
        <v>Клубничное шампанское</v>
      </c>
      <c r="AO2037" s="18"/>
      <c r="AP2037" s="18"/>
      <c r="AQ2037" s="18"/>
      <c r="AR2037" s="18"/>
      <c r="AS2037" s="18"/>
      <c r="AT2037" s="18"/>
      <c r="AU2037" s="18"/>
      <c r="AV2037" s="18"/>
      <c r="AW2037" s="18"/>
      <c r="AX2037" s="18"/>
    </row>
    <row r="2038">
      <c r="A2038" s="18" t="str">
        <f>IFERROR(__xludf.DUMMYFUNCTION("""COMPUTED_VALUE"""),"0.4")</f>
        <v>0.4</v>
      </c>
      <c r="B2038" s="18" t="str">
        <f>IFERROR(__xludf.DUMMYFUNCTION("""COMPUTED_VALUE"""),"0.6")</f>
        <v>0.6</v>
      </c>
      <c r="C2038" s="18" t="str">
        <f>IFERROR(__xludf.DUMMYFUNCTION("""COMPUTED_VALUE"""),"0.7")</f>
        <v>0.7</v>
      </c>
      <c r="D2038" s="18" t="str">
        <f>IFERROR(__xludf.DUMMYFUNCTION("""COMPUTED_VALUE"""),"0.8")</f>
        <v>0.8</v>
      </c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/>
      <c r="AM2038" s="18"/>
      <c r="AN2038" s="18"/>
      <c r="AO2038" s="18"/>
      <c r="AP2038" s="18"/>
      <c r="AQ2038" s="18"/>
      <c r="AR2038" s="18"/>
      <c r="AS2038" s="18"/>
      <c r="AT2038" s="18"/>
      <c r="AU2038" s="18"/>
      <c r="AV2038" s="18"/>
      <c r="AW2038" s="18"/>
      <c r="AX2038" s="18"/>
    </row>
    <row r="2039">
      <c r="A2039" s="18" t="str">
        <f>IFERROR(__xludf.DUMMYFUNCTION("""COMPUTED_VALUE"""),"Арбуз Малина ")</f>
        <v>Арбуз Малина </v>
      </c>
      <c r="B2039" s="18" t="str">
        <f>IFERROR(__xludf.DUMMYFUNCTION("""COMPUTED_VALUE"""),"Банан Кокос ")</f>
        <v>Банан Кокос </v>
      </c>
      <c r="C2039" s="18" t="str">
        <f>IFERROR(__xludf.DUMMYFUNCTION("""COMPUTED_VALUE"""),"Барбарисовый Энергетик ")</f>
        <v>Барбарисовый Энергетик </v>
      </c>
      <c r="D2039" s="18" t="str">
        <f>IFERROR(__xludf.DUMMYFUNCTION("""COMPUTED_VALUE"""),"Виноградный Энергетик")</f>
        <v>Виноградный Энергетик</v>
      </c>
      <c r="E2039" s="18" t="str">
        <f>IFERROR(__xludf.DUMMYFUNCTION("""COMPUTED_VALUE"""),"Гранат Клубника ")</f>
        <v>Гранат Клубника </v>
      </c>
      <c r="F2039" s="18" t="str">
        <f>IFERROR(__xludf.DUMMYFUNCTION("""COMPUTED_VALUE"""),"Гранат Смородина ")</f>
        <v>Гранат Смородина </v>
      </c>
      <c r="G2039" s="18" t="str">
        <f>IFERROR(__xludf.DUMMYFUNCTION("""COMPUTED_VALUE"""),"Грейпфрутовый Швепс ")</f>
        <v>Грейпфрутовый Швепс </v>
      </c>
      <c r="H2039" s="18" t="str">
        <f>IFERROR(__xludf.DUMMYFUNCTION("""COMPUTED_VALUE"""),"Земляника Драгонфрут ")</f>
        <v>Земляника Драгонфрут </v>
      </c>
      <c r="I2039" s="18" t="str">
        <f>IFERROR(__xludf.DUMMYFUNCTION("""COMPUTED_VALUE"""),"Киви Личи ")</f>
        <v>Киви Личи </v>
      </c>
      <c r="J2039" s="18" t="str">
        <f>IFERROR(__xludf.DUMMYFUNCTION("""COMPUTED_VALUE"""),"Киви Маракуйя Гуава ")</f>
        <v>Киви Маракуйя Гуава </v>
      </c>
      <c r="K2039" s="18" t="str">
        <f>IFERROR(__xludf.DUMMYFUNCTION("""COMPUTED_VALUE"""),"Клубника Банан ")</f>
        <v>Клубника Банан </v>
      </c>
      <c r="L2039" s="18" t="str">
        <f>IFERROR(__xludf.DUMMYFUNCTION("""COMPUTED_VALUE"""),"Клубника Вишня ")</f>
        <v>Клубника Вишня </v>
      </c>
      <c r="M2039" s="18" t="str">
        <f>IFERROR(__xludf.DUMMYFUNCTION("""COMPUTED_VALUE"""),"Клубника Земляника ")</f>
        <v>Клубника Земляника </v>
      </c>
      <c r="N2039" s="18" t="str">
        <f>IFERROR(__xludf.DUMMYFUNCTION("""COMPUTED_VALUE"""),"Клубничный Мохито ")</f>
        <v>Клубничный Мохито </v>
      </c>
      <c r="O2039" s="18" t="str">
        <f>IFERROR(__xludf.DUMMYFUNCTION("""COMPUTED_VALUE"""),"Манго Грейпфрут ")</f>
        <v>Манго Грейпфрут </v>
      </c>
      <c r="P2039" s="18" t="str">
        <f>IFERROR(__xludf.DUMMYFUNCTION("""COMPUTED_VALUE"""),"Манго Персик Личи ")</f>
        <v>Манго Персик Личи </v>
      </c>
      <c r="Q2039" s="18" t="str">
        <f>IFERROR(__xludf.DUMMYFUNCTION("""COMPUTED_VALUE"""),"Персик Бабл Гам ")</f>
        <v>Персик Бабл Гам </v>
      </c>
      <c r="R2039" s="18" t="str">
        <f>IFERROR(__xludf.DUMMYFUNCTION("""COMPUTED_VALUE"""),"Садовые Ягоды ")</f>
        <v>Садовые Ягоды </v>
      </c>
      <c r="S2039" s="18" t="str">
        <f>IFERROR(__xludf.DUMMYFUNCTION("""COMPUTED_VALUE"""),"Скитлс Лимон Лайм 2")</f>
        <v>Скитлс Лимон Лайм 2</v>
      </c>
      <c r="T2039" s="18" t="str">
        <f>IFERROR(__xludf.DUMMYFUNCTION("""COMPUTED_VALUE"""),"Смородина Мармелад 1")</f>
        <v>Смородина Мармелад 1</v>
      </c>
      <c r="U2039" s="18" t="str">
        <f>IFERROR(__xludf.DUMMYFUNCTION("""COMPUTED_VALUE"""),"Темная Вишня 1")</f>
        <v>Темная Вишня 1</v>
      </c>
      <c r="V2039" s="18" t="str">
        <f>IFERROR(__xludf.DUMMYFUNCTION("""COMPUTED_VALUE"""),"Фруктовые Пластинки 1")</f>
        <v>Фруктовые Пластинки 1</v>
      </c>
      <c r="W2039" s="18" t="str">
        <f>IFERROR(__xludf.DUMMYFUNCTION("""COMPUTED_VALUE"""),"Черника Ежевика 1")</f>
        <v>Черника Ежевика 1</v>
      </c>
      <c r="X2039" s="18" t="str">
        <f>IFERROR(__xludf.DUMMYFUNCTION("""COMPUTED_VALUE"""),"Черника Малина 1")</f>
        <v>Черника Малина 1</v>
      </c>
      <c r="Y2039" s="18" t="str">
        <f>IFERROR(__xludf.DUMMYFUNCTION("""COMPUTED_VALUE"""),"Черника Мята 2")</f>
        <v>Черника Мята 2</v>
      </c>
      <c r="Z2039" s="18" t="str">
        <f>IFERROR(__xludf.DUMMYFUNCTION("""COMPUTED_VALUE"""),"Яблоко Виноград 2")</f>
        <v>Яблоко Виноград 2</v>
      </c>
      <c r="AA2039" s="18" t="str">
        <f>IFERROR(__xludf.DUMMYFUNCTION("""COMPUTED_VALUE"""),"Яблоко Малина 4")</f>
        <v>Яблоко Малина 4</v>
      </c>
      <c r="AB2039" s="18"/>
      <c r="AC2039" s="18"/>
      <c r="AD2039" s="18"/>
      <c r="AE2039" s="18"/>
      <c r="AF2039" s="18"/>
      <c r="AG2039" s="18"/>
      <c r="AH2039" s="18"/>
      <c r="AI2039" s="18"/>
      <c r="AJ2039" s="18"/>
      <c r="AK2039" s="18"/>
      <c r="AL2039" s="18"/>
      <c r="AM2039" s="18"/>
      <c r="AN2039" s="18"/>
      <c r="AO2039" s="18"/>
      <c r="AP2039" s="18"/>
      <c r="AQ2039" s="18"/>
      <c r="AR2039" s="18"/>
      <c r="AS2039" s="18"/>
      <c r="AT2039" s="18"/>
      <c r="AU2039" s="18"/>
      <c r="AV2039" s="18"/>
      <c r="AW2039" s="18"/>
      <c r="AX2039" s="18"/>
    </row>
    <row r="2040">
      <c r="A2040" s="18" t="str">
        <f>IFERROR(__xludf.DUMMYFUNCTION("""COMPUTED_VALUE"""),"Арбуз Малина ")</f>
        <v>Арбуз Малина </v>
      </c>
      <c r="B2040" s="18" t="str">
        <f>IFERROR(__xludf.DUMMYFUNCTION("""COMPUTED_VALUE"""),"Банан Кокос ")</f>
        <v>Банан Кокос </v>
      </c>
      <c r="C2040" s="18" t="str">
        <f>IFERROR(__xludf.DUMMYFUNCTION("""COMPUTED_VALUE"""),"Барбарисовый Энергетик ")</f>
        <v>Барбарисовый Энергетик </v>
      </c>
      <c r="D2040" s="18" t="str">
        <f>IFERROR(__xludf.DUMMYFUNCTION("""COMPUTED_VALUE"""),"Виноградный Энергетик")</f>
        <v>Виноградный Энергетик</v>
      </c>
      <c r="E2040" s="18" t="str">
        <f>IFERROR(__xludf.DUMMYFUNCTION("""COMPUTED_VALUE"""),"Гранат Клубника ")</f>
        <v>Гранат Клубника </v>
      </c>
      <c r="F2040" s="18" t="str">
        <f>IFERROR(__xludf.DUMMYFUNCTION("""COMPUTED_VALUE"""),"Гранат Смородина ")</f>
        <v>Гранат Смородина </v>
      </c>
      <c r="G2040" s="18" t="str">
        <f>IFERROR(__xludf.DUMMYFUNCTION("""COMPUTED_VALUE"""),"Грейпфрутовый Швепс ")</f>
        <v>Грейпфрутовый Швепс </v>
      </c>
      <c r="H2040" s="18" t="str">
        <f>IFERROR(__xludf.DUMMYFUNCTION("""COMPUTED_VALUE"""),"Земляника Драгонфрут ")</f>
        <v>Земляника Драгонфрут </v>
      </c>
      <c r="I2040" s="18" t="str">
        <f>IFERROR(__xludf.DUMMYFUNCTION("""COMPUTED_VALUE"""),"Киви Личи ")</f>
        <v>Киви Личи </v>
      </c>
      <c r="J2040" s="18" t="str">
        <f>IFERROR(__xludf.DUMMYFUNCTION("""COMPUTED_VALUE"""),"Киви Маракуйя Гуава ")</f>
        <v>Киви Маракуйя Гуава </v>
      </c>
      <c r="K2040" s="18" t="str">
        <f>IFERROR(__xludf.DUMMYFUNCTION("""COMPUTED_VALUE"""),"Клубника Банан ")</f>
        <v>Клубника Банан </v>
      </c>
      <c r="L2040" s="18" t="str">
        <f>IFERROR(__xludf.DUMMYFUNCTION("""COMPUTED_VALUE"""),"Клубника Вишня ")</f>
        <v>Клубника Вишня </v>
      </c>
      <c r="M2040" s="18" t="str">
        <f>IFERROR(__xludf.DUMMYFUNCTION("""COMPUTED_VALUE"""),"Клубника Земляника ")</f>
        <v>Клубника Земляника </v>
      </c>
      <c r="N2040" s="18" t="str">
        <f>IFERROR(__xludf.DUMMYFUNCTION("""COMPUTED_VALUE"""),"Клубничный Мохито ")</f>
        <v>Клубничный Мохито </v>
      </c>
      <c r="O2040" s="18" t="str">
        <f>IFERROR(__xludf.DUMMYFUNCTION("""COMPUTED_VALUE"""),"Манго Грейпфрут ")</f>
        <v>Манго Грейпфрут </v>
      </c>
      <c r="P2040" s="18" t="str">
        <f>IFERROR(__xludf.DUMMYFUNCTION("""COMPUTED_VALUE"""),"Манго Персик Личи ")</f>
        <v>Манго Персик Личи </v>
      </c>
      <c r="Q2040" s="18" t="str">
        <f>IFERROR(__xludf.DUMMYFUNCTION("""COMPUTED_VALUE"""),"Персик Бабл Гам ")</f>
        <v>Персик Бабл Гам </v>
      </c>
      <c r="R2040" s="18" t="str">
        <f>IFERROR(__xludf.DUMMYFUNCTION("""COMPUTED_VALUE"""),"Садовые Ягоды ")</f>
        <v>Садовые Ягоды </v>
      </c>
      <c r="S2040" s="18" t="str">
        <f>IFERROR(__xludf.DUMMYFUNCTION("""COMPUTED_VALUE"""),"Скитлс Лимон Лайм 2")</f>
        <v>Скитлс Лимон Лайм 2</v>
      </c>
      <c r="T2040" s="18" t="str">
        <f>IFERROR(__xludf.DUMMYFUNCTION("""COMPUTED_VALUE"""),"Смородина Мармелад 1")</f>
        <v>Смородина Мармелад 1</v>
      </c>
      <c r="U2040" s="18" t="str">
        <f>IFERROR(__xludf.DUMMYFUNCTION("""COMPUTED_VALUE"""),"Темная Вишня 1")</f>
        <v>Темная Вишня 1</v>
      </c>
      <c r="V2040" s="18" t="str">
        <f>IFERROR(__xludf.DUMMYFUNCTION("""COMPUTED_VALUE"""),"Фруктовые Пластинки 1")</f>
        <v>Фруктовые Пластинки 1</v>
      </c>
      <c r="W2040" s="18" t="str">
        <f>IFERROR(__xludf.DUMMYFUNCTION("""COMPUTED_VALUE"""),"Черника Ежевика 1")</f>
        <v>Черника Ежевика 1</v>
      </c>
      <c r="X2040" s="18" t="str">
        <f>IFERROR(__xludf.DUMMYFUNCTION("""COMPUTED_VALUE"""),"Черника Малина 1")</f>
        <v>Черника Малина 1</v>
      </c>
      <c r="Y2040" s="18" t="str">
        <f>IFERROR(__xludf.DUMMYFUNCTION("""COMPUTED_VALUE"""),"Черника Мята 2")</f>
        <v>Черника Мята 2</v>
      </c>
      <c r="Z2040" s="18" t="str">
        <f>IFERROR(__xludf.DUMMYFUNCTION("""COMPUTED_VALUE"""),"Яблоко Виноград 2")</f>
        <v>Яблоко Виноград 2</v>
      </c>
      <c r="AA2040" s="18" t="str">
        <f>IFERROR(__xludf.DUMMYFUNCTION("""COMPUTED_VALUE"""),"Яблоко Малина 4")</f>
        <v>Яблоко Малина 4</v>
      </c>
      <c r="AB2040" s="18"/>
      <c r="AC2040" s="18"/>
      <c r="AD2040" s="18"/>
      <c r="AE2040" s="18"/>
      <c r="AF2040" s="18"/>
      <c r="AG2040" s="18"/>
      <c r="AH2040" s="18"/>
      <c r="AI2040" s="18"/>
      <c r="AJ2040" s="18"/>
      <c r="AK2040" s="18"/>
      <c r="AL2040" s="18"/>
      <c r="AM2040" s="18"/>
      <c r="AN2040" s="18"/>
      <c r="AO2040" s="18"/>
      <c r="AP2040" s="18"/>
      <c r="AQ2040" s="18"/>
      <c r="AR2040" s="18"/>
      <c r="AS2040" s="18"/>
      <c r="AT2040" s="18"/>
      <c r="AU2040" s="18"/>
      <c r="AV2040" s="18"/>
      <c r="AW2040" s="18"/>
      <c r="AX2040" s="18"/>
    </row>
    <row r="2041">
      <c r="A2041" s="18" t="str">
        <f>IFERROR(__xludf.DUMMYFUNCTION("""COMPUTED_VALUE"""),"Ягодный микс")</f>
        <v>Ягодный микс</v>
      </c>
      <c r="B2041" s="18" t="str">
        <f>IFERROR(__xludf.DUMMYFUNCTION("""COMPUTED_VALUE"""),"Энергетик малина")</f>
        <v>Энергетик малина</v>
      </c>
      <c r="C2041" s="18" t="str">
        <f>IFERROR(__xludf.DUMMYFUNCTION("""COMPUTED_VALUE"""),"Клубника арбуз")</f>
        <v>Клубника арбуз</v>
      </c>
      <c r="D2041" s="18" t="str">
        <f>IFERROR(__xludf.DUMMYFUNCTION("""COMPUTED_VALUE"""),"Ежевика малина")</f>
        <v>Ежевика малина</v>
      </c>
      <c r="E2041" s="18" t="str">
        <f>IFERROR(__xludf.DUMMYFUNCTION("""COMPUTED_VALUE"""),"Голубая малина виноград")</f>
        <v>Голубая малина виноград</v>
      </c>
      <c r="F2041" s="18" t="str">
        <f>IFERROR(__xludf.DUMMYFUNCTION("""COMPUTED_VALUE"""),"Вишня яблоко")</f>
        <v>Вишня яблоко</v>
      </c>
      <c r="G2041" s="18" t="str">
        <f>IFERROR(__xludf.DUMMYFUNCTION("""COMPUTED_VALUE"""),"Виноград лёд")</f>
        <v>Виноград лёд</v>
      </c>
      <c r="H2041" s="18" t="str">
        <f>IFERROR(__xludf.DUMMYFUNCTION("""COMPUTED_VALUE"""),"Бабл гам")</f>
        <v>Бабл гам</v>
      </c>
      <c r="I2041" s="18" t="str">
        <f>IFERROR(__xludf.DUMMYFUNCTION("""COMPUTED_VALUE"""),"Энергетик лайм")</f>
        <v>Энергетик лайм</v>
      </c>
      <c r="J2041" s="18" t="str">
        <f>IFERROR(__xludf.DUMMYFUNCTION("""COMPUTED_VALUE"""),"Черника смородина айс")</f>
        <v>Черника смородина айс</v>
      </c>
      <c r="K2041" s="18" t="str">
        <f>IFERROR(__xludf.DUMMYFUNCTION("""COMPUTED_VALUE"""),"Мохито клубничный лёд")</f>
        <v>Мохито клубничный лёд</v>
      </c>
      <c r="L2041" s="18" t="str">
        <f>IFERROR(__xludf.DUMMYFUNCTION("""COMPUTED_VALUE"""),"Черная вишня лёд")</f>
        <v>Черная вишня лёд</v>
      </c>
      <c r="M2041" s="18" t="str">
        <f>IFERROR(__xludf.DUMMYFUNCTION("""COMPUTED_VALUE"""),"Ананас кокос лёд")</f>
        <v>Ананас кокос лёд</v>
      </c>
      <c r="N2041" s="18" t="str">
        <f>IFERROR(__xludf.DUMMYFUNCTION("""COMPUTED_VALUE"""),"Киви лёд")</f>
        <v>Киви лёд</v>
      </c>
      <c r="O2041" s="18" t="str">
        <f>IFERROR(__xludf.DUMMYFUNCTION("""COMPUTED_VALUE"""),"Кислая клюква лёд")</f>
        <v>Кислая клюква лёд</v>
      </c>
      <c r="P2041" s="18" t="str">
        <f>IFERROR(__xludf.DUMMYFUNCTION("""COMPUTED_VALUE"""),"Кислый скитлс лёд")</f>
        <v>Кислый скитлс лёд</v>
      </c>
      <c r="Q2041" s="18" t="str">
        <f>IFERROR(__xludf.DUMMYFUNCTION("""COMPUTED_VALUE"""),"Клубника черника лёд")</f>
        <v>Клубника черника лёд</v>
      </c>
      <c r="R2041" s="18" t="str">
        <f>IFERROR(__xludf.DUMMYFUNCTION("""COMPUTED_VALUE"""),"Малина смородина лёд")</f>
        <v>Малина смородина лёд</v>
      </c>
      <c r="S2041" s="18" t="str">
        <f>IFERROR(__xludf.DUMMYFUNCTION("""COMPUTED_VALUE"""),"Манго лёд")</f>
        <v>Манго лёд</v>
      </c>
      <c r="T2041" s="18" t="str">
        <f>IFERROR(__xludf.DUMMYFUNCTION("""COMPUTED_VALUE"""),"Малина вишня лёд")</f>
        <v>Малина вишня лёд</v>
      </c>
      <c r="U2041" s="18"/>
      <c r="V2041" s="18"/>
      <c r="W2041" s="18"/>
      <c r="X2041" s="18"/>
      <c r="Y2041" s="18"/>
      <c r="Z2041" s="18"/>
      <c r="AA2041" s="18"/>
      <c r="AB2041" s="18"/>
      <c r="AC2041" s="18"/>
      <c r="AD2041" s="18"/>
      <c r="AE2041" s="18"/>
      <c r="AF2041" s="18"/>
      <c r="AG2041" s="18"/>
      <c r="AH2041" s="18"/>
      <c r="AI2041" s="18"/>
      <c r="AJ2041" s="18"/>
      <c r="AK2041" s="18"/>
      <c r="AL2041" s="18"/>
      <c r="AM2041" s="18"/>
      <c r="AN2041" s="18"/>
      <c r="AO2041" s="18"/>
      <c r="AP2041" s="18"/>
      <c r="AQ2041" s="18"/>
      <c r="AR2041" s="18"/>
      <c r="AS2041" s="18"/>
      <c r="AT2041" s="18"/>
      <c r="AU2041" s="18"/>
      <c r="AV2041" s="18"/>
      <c r="AW2041" s="18"/>
      <c r="AX2041" s="18"/>
    </row>
    <row r="2042">
      <c r="A2042" s="18" t="str">
        <f>IFERROR(__xludf.DUMMYFUNCTION("""COMPUTED_VALUE"""),"Яблоко вишня")</f>
        <v>Яблоко вишня</v>
      </c>
      <c r="B2042" s="18" t="str">
        <f>IFERROR(__xludf.DUMMYFUNCTION("""COMPUTED_VALUE"""),"Банан дыня клубника")</f>
        <v>Банан дыня клубника</v>
      </c>
      <c r="C2042" s="18" t="str">
        <f>IFERROR(__xludf.DUMMYFUNCTION("""COMPUTED_VALUE"""),"Барбарисовый энергетик")</f>
        <v>Барбарисовый энергетик</v>
      </c>
      <c r="D2042" s="18" t="str">
        <f>IFERROR(__xludf.DUMMYFUNCTION("""COMPUTED_VALUE"""),"Черная смородина личи")</f>
        <v>Черная смородина личи</v>
      </c>
      <c r="E2042" s="18" t="str">
        <f>IFERROR(__xludf.DUMMYFUNCTION("""COMPUTED_VALUE"""),"Вишневый энергетик")</f>
        <v>Вишневый энергетик</v>
      </c>
      <c r="F2042" s="18" t="str">
        <f>IFERROR(__xludf.DUMMYFUNCTION("""COMPUTED_VALUE"""),"Цитрусовый микс")</f>
        <v>Цитрусовый микс</v>
      </c>
      <c r="G2042" s="18" t="str">
        <f>IFERROR(__xludf.DUMMYFUNCTION("""COMPUTED_VALUE"""),"Кола ягоды")</f>
        <v>Кола ягоды</v>
      </c>
      <c r="H2042" s="18" t="str">
        <f>IFERROR(__xludf.DUMMYFUNCTION("""COMPUTED_VALUE"""),"Виноград ежевика")</f>
        <v>Виноград ежевика</v>
      </c>
      <c r="I2042" s="18" t="str">
        <f>IFERROR(__xludf.DUMMYFUNCTION("""COMPUTED_VALUE"""),"Киви персик")</f>
        <v>Киви персик</v>
      </c>
      <c r="J2042" s="18" t="str">
        <f>IFERROR(__xludf.DUMMYFUNCTION("""COMPUTED_VALUE"""),"Лимонад голубика")</f>
        <v>Лимонад голубика</v>
      </c>
      <c r="K2042" s="18" t="str">
        <f>IFERROR(__xludf.DUMMYFUNCTION("""COMPUTED_VALUE"""),"Манго маракуйя")</f>
        <v>Манго маракуйя</v>
      </c>
      <c r="L2042" s="18" t="str">
        <f>IFERROR(__xludf.DUMMYFUNCTION("""COMPUTED_VALUE"""),"Маунтедью яблоко")</f>
        <v>Маунтедью яблоко</v>
      </c>
      <c r="M2042" s="18" t="str">
        <f>IFERROR(__xludf.DUMMYFUNCTION("""COMPUTED_VALUE"""),"Нектарин")</f>
        <v>Нектарин</v>
      </c>
      <c r="N2042" s="18" t="str">
        <f>IFERROR(__xludf.DUMMYFUNCTION("""COMPUTED_VALUE"""),"Малина черника")</f>
        <v>Малина черника</v>
      </c>
      <c r="O2042" s="18" t="str">
        <f>IFERROR(__xludf.DUMMYFUNCTION("""COMPUTED_VALUE"""),"Малиновый мармелад")</f>
        <v>Малиновый мармелад</v>
      </c>
      <c r="P2042" s="18" t="str">
        <f>IFERROR(__xludf.DUMMYFUNCTION("""COMPUTED_VALUE"""),"Скитлс лайм")</f>
        <v>Скитлс лайм</v>
      </c>
      <c r="Q2042" s="18" t="str">
        <f>IFERROR(__xludf.DUMMYFUNCTION("""COMPUTED_VALUE"""),"Клубника ананасовые кольца")</f>
        <v>Клубника ананасовые кольца</v>
      </c>
      <c r="R2042" s="18" t="str">
        <f>IFERROR(__xludf.DUMMYFUNCTION("""COMPUTED_VALUE"""),"Сладкая мятная жвачка")</f>
        <v>Сладкая мятная жвачка</v>
      </c>
      <c r="S2042" s="18" t="str">
        <f>IFERROR(__xludf.DUMMYFUNCTION("""COMPUTED_VALUE"""),"Арбузный слаш")</f>
        <v>Арбузный слаш</v>
      </c>
      <c r="T2042" s="18" t="str">
        <f>IFERROR(__xludf.DUMMYFUNCTION("""COMPUTED_VALUE"""),"Лесные ягоды")</f>
        <v>Лесные ягоды</v>
      </c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8"/>
      <c r="AK2042" s="18"/>
      <c r="AL2042" s="18"/>
      <c r="AM2042" s="18"/>
      <c r="AN2042" s="18"/>
      <c r="AO2042" s="18"/>
      <c r="AP2042" s="18"/>
      <c r="AQ2042" s="18"/>
      <c r="AR2042" s="18"/>
      <c r="AS2042" s="18"/>
      <c r="AT2042" s="18"/>
      <c r="AU2042" s="18"/>
      <c r="AV2042" s="18"/>
      <c r="AW2042" s="18"/>
      <c r="AX2042" s="18"/>
    </row>
    <row r="2043">
      <c r="A2043" s="18" t="str">
        <f>IFERROR(__xludf.DUMMYFUNCTION("""COMPUTED_VALUE"""),"0.2")</f>
        <v>0.2</v>
      </c>
      <c r="B2043" s="18" t="str">
        <f>IFERROR(__xludf.DUMMYFUNCTION("""COMPUTED_VALUE"""),"0.3")</f>
        <v>0.3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  <c r="AC2043" s="18"/>
      <c r="AD2043" s="18"/>
      <c r="AE2043" s="18"/>
      <c r="AF2043" s="18"/>
      <c r="AG2043" s="18"/>
      <c r="AH2043" s="18"/>
      <c r="AI2043" s="18"/>
      <c r="AJ2043" s="18"/>
      <c r="AK2043" s="18"/>
      <c r="AL2043" s="18"/>
      <c r="AM2043" s="18"/>
      <c r="AN2043" s="18"/>
      <c r="AO2043" s="18"/>
      <c r="AP2043" s="18"/>
      <c r="AQ2043" s="18"/>
      <c r="AR2043" s="18"/>
      <c r="AS2043" s="18"/>
      <c r="AT2043" s="18"/>
      <c r="AU2043" s="18"/>
      <c r="AV2043" s="18"/>
      <c r="AW2043" s="18"/>
      <c r="AX2043" s="18"/>
    </row>
    <row r="2044">
      <c r="A2044" s="18" t="str">
        <f>IFERROR(__xludf.DUMMYFUNCTION("""COMPUTED_VALUE"""),"Ягодный микс")</f>
        <v>Ягодный микс</v>
      </c>
      <c r="B2044" s="18" t="str">
        <f>IFERROR(__xludf.DUMMYFUNCTION("""COMPUTED_VALUE"""),"Энергетик малина")</f>
        <v>Энергетик малина</v>
      </c>
      <c r="C2044" s="18" t="str">
        <f>IFERROR(__xludf.DUMMYFUNCTION("""COMPUTED_VALUE"""),"Клубника арбуз")</f>
        <v>Клубника арбуз</v>
      </c>
      <c r="D2044" s="18" t="str">
        <f>IFERROR(__xludf.DUMMYFUNCTION("""COMPUTED_VALUE"""),"Ежевика малина")</f>
        <v>Ежевика малина</v>
      </c>
      <c r="E2044" s="18" t="str">
        <f>IFERROR(__xludf.DUMMYFUNCTION("""COMPUTED_VALUE"""),"Голубая малина виноград")</f>
        <v>Голубая малина виноград</v>
      </c>
      <c r="F2044" s="18" t="str">
        <f>IFERROR(__xludf.DUMMYFUNCTION("""COMPUTED_VALUE"""),"Вишня яблоко")</f>
        <v>Вишня яблоко</v>
      </c>
      <c r="G2044" s="18" t="str">
        <f>IFERROR(__xludf.DUMMYFUNCTION("""COMPUTED_VALUE"""),"Виноград лёд")</f>
        <v>Виноград лёд</v>
      </c>
      <c r="H2044" s="18" t="str">
        <f>IFERROR(__xludf.DUMMYFUNCTION("""COMPUTED_VALUE"""),"Бабл гам")</f>
        <v>Бабл гам</v>
      </c>
      <c r="I2044" s="18" t="str">
        <f>IFERROR(__xludf.DUMMYFUNCTION("""COMPUTED_VALUE"""),"Энергетик лайм")</f>
        <v>Энергетик лайм</v>
      </c>
      <c r="J2044" s="18" t="str">
        <f>IFERROR(__xludf.DUMMYFUNCTION("""COMPUTED_VALUE"""),"Черника смородина айс")</f>
        <v>Черника смородина айс</v>
      </c>
      <c r="K2044" s="18" t="str">
        <f>IFERROR(__xludf.DUMMYFUNCTION("""COMPUTED_VALUE"""),"Мохито клубничный лёд")</f>
        <v>Мохито клубничный лёд</v>
      </c>
      <c r="L2044" s="18" t="str">
        <f>IFERROR(__xludf.DUMMYFUNCTION("""COMPUTED_VALUE"""),"Черная вишня лёд")</f>
        <v>Черная вишня лёд</v>
      </c>
      <c r="M2044" s="18" t="str">
        <f>IFERROR(__xludf.DUMMYFUNCTION("""COMPUTED_VALUE"""),"Ананас кокос лёд")</f>
        <v>Ананас кокос лёд</v>
      </c>
      <c r="N2044" s="18" t="str">
        <f>IFERROR(__xludf.DUMMYFUNCTION("""COMPUTED_VALUE"""),"Киви лёд")</f>
        <v>Киви лёд</v>
      </c>
      <c r="O2044" s="18" t="str">
        <f>IFERROR(__xludf.DUMMYFUNCTION("""COMPUTED_VALUE"""),"Кислая клюква лёд")</f>
        <v>Кислая клюква лёд</v>
      </c>
      <c r="P2044" s="18" t="str">
        <f>IFERROR(__xludf.DUMMYFUNCTION("""COMPUTED_VALUE"""),"Кислый скитлс лёд")</f>
        <v>Кислый скитлс лёд</v>
      </c>
      <c r="Q2044" s="18" t="str">
        <f>IFERROR(__xludf.DUMMYFUNCTION("""COMPUTED_VALUE"""),"Клубника черника лёд")</f>
        <v>Клубника черника лёд</v>
      </c>
      <c r="R2044" s="18" t="str">
        <f>IFERROR(__xludf.DUMMYFUNCTION("""COMPUTED_VALUE"""),"Малина смородина лёд")</f>
        <v>Малина смородина лёд</v>
      </c>
      <c r="S2044" s="18" t="str">
        <f>IFERROR(__xludf.DUMMYFUNCTION("""COMPUTED_VALUE"""),"Манго лёд")</f>
        <v>Манго лёд</v>
      </c>
      <c r="T2044" s="18" t="str">
        <f>IFERROR(__xludf.DUMMYFUNCTION("""COMPUTED_VALUE"""),"Малина вишня лёд")</f>
        <v>Малина вишня лёд</v>
      </c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18"/>
      <c r="AG2044" s="18"/>
      <c r="AH2044" s="18"/>
      <c r="AI2044" s="18"/>
      <c r="AJ2044" s="18"/>
      <c r="AK2044" s="18"/>
      <c r="AL2044" s="18"/>
      <c r="AM2044" s="18"/>
      <c r="AN2044" s="18"/>
      <c r="AO2044" s="18"/>
      <c r="AP2044" s="18"/>
      <c r="AQ2044" s="18"/>
      <c r="AR2044" s="18"/>
      <c r="AS2044" s="18"/>
      <c r="AT2044" s="18"/>
      <c r="AU2044" s="18"/>
      <c r="AV2044" s="18"/>
      <c r="AW2044" s="18"/>
      <c r="AX2044" s="18"/>
    </row>
    <row r="2045">
      <c r="A2045" s="18" t="str">
        <f>IFERROR(__xludf.DUMMYFUNCTION("""COMPUTED_VALUE"""),"Ягодный микс")</f>
        <v>Ягодный микс</v>
      </c>
      <c r="B2045" s="18" t="str">
        <f>IFERROR(__xludf.DUMMYFUNCTION("""COMPUTED_VALUE"""),"Энергетик малина")</f>
        <v>Энергетик малина</v>
      </c>
      <c r="C2045" s="18" t="str">
        <f>IFERROR(__xludf.DUMMYFUNCTION("""COMPUTED_VALUE"""),"Клубника арбуз")</f>
        <v>Клубника арбуз</v>
      </c>
      <c r="D2045" s="18" t="str">
        <f>IFERROR(__xludf.DUMMYFUNCTION("""COMPUTED_VALUE"""),"Ежевика малина")</f>
        <v>Ежевика малина</v>
      </c>
      <c r="E2045" s="18" t="str">
        <f>IFERROR(__xludf.DUMMYFUNCTION("""COMPUTED_VALUE"""),"Голубая малина виноград")</f>
        <v>Голубая малина виноград</v>
      </c>
      <c r="F2045" s="18" t="str">
        <f>IFERROR(__xludf.DUMMYFUNCTION("""COMPUTED_VALUE"""),"Вишня яблоко")</f>
        <v>Вишня яблоко</v>
      </c>
      <c r="G2045" s="18" t="str">
        <f>IFERROR(__xludf.DUMMYFUNCTION("""COMPUTED_VALUE"""),"Виноград лёд")</f>
        <v>Виноград лёд</v>
      </c>
      <c r="H2045" s="18" t="str">
        <f>IFERROR(__xludf.DUMMYFUNCTION("""COMPUTED_VALUE"""),"Бабл гам")</f>
        <v>Бабл гам</v>
      </c>
      <c r="I2045" s="18" t="str">
        <f>IFERROR(__xludf.DUMMYFUNCTION("""COMPUTED_VALUE"""),"Энергетик лайм")</f>
        <v>Энергетик лайм</v>
      </c>
      <c r="J2045" s="18" t="str">
        <f>IFERROR(__xludf.DUMMYFUNCTION("""COMPUTED_VALUE"""),"Черника смородина айс")</f>
        <v>Черника смородина айс</v>
      </c>
      <c r="K2045" s="18" t="str">
        <f>IFERROR(__xludf.DUMMYFUNCTION("""COMPUTED_VALUE"""),"Мохито клубничный лёд")</f>
        <v>Мохито клубничный лёд</v>
      </c>
      <c r="L2045" s="18" t="str">
        <f>IFERROR(__xludf.DUMMYFUNCTION("""COMPUTED_VALUE"""),"Черная вишня лёд")</f>
        <v>Черная вишня лёд</v>
      </c>
      <c r="M2045" s="18" t="str">
        <f>IFERROR(__xludf.DUMMYFUNCTION("""COMPUTED_VALUE"""),"Ананас кокос лёд")</f>
        <v>Ананас кокос лёд</v>
      </c>
      <c r="N2045" s="18" t="str">
        <f>IFERROR(__xludf.DUMMYFUNCTION("""COMPUTED_VALUE"""),"Киви лёд")</f>
        <v>Киви лёд</v>
      </c>
      <c r="O2045" s="18" t="str">
        <f>IFERROR(__xludf.DUMMYFUNCTION("""COMPUTED_VALUE"""),"Кислая клюква лёд")</f>
        <v>Кислая клюква лёд</v>
      </c>
      <c r="P2045" s="18" t="str">
        <f>IFERROR(__xludf.DUMMYFUNCTION("""COMPUTED_VALUE"""),"Кислый скитлс лёд")</f>
        <v>Кислый скитлс лёд</v>
      </c>
      <c r="Q2045" s="18" t="str">
        <f>IFERROR(__xludf.DUMMYFUNCTION("""COMPUTED_VALUE"""),"Клубника черника лёд")</f>
        <v>Клубника черника лёд</v>
      </c>
      <c r="R2045" s="18" t="str">
        <f>IFERROR(__xludf.DUMMYFUNCTION("""COMPUTED_VALUE"""),"Малина смородина лёд")</f>
        <v>Малина смородина лёд</v>
      </c>
      <c r="S2045" s="18" t="str">
        <f>IFERROR(__xludf.DUMMYFUNCTION("""COMPUTED_VALUE"""),"Манго лёд")</f>
        <v>Манго лёд</v>
      </c>
      <c r="T2045" s="18" t="str">
        <f>IFERROR(__xludf.DUMMYFUNCTION("""COMPUTED_VALUE"""),"Малина вишня лёд")</f>
        <v>Малина вишня лёд</v>
      </c>
      <c r="U2045" s="18"/>
      <c r="V2045" s="18"/>
      <c r="W2045" s="18"/>
      <c r="X2045" s="18"/>
      <c r="Y2045" s="18"/>
      <c r="Z2045" s="18"/>
      <c r="AA2045" s="18"/>
      <c r="AB2045" s="18"/>
      <c r="AC2045" s="18"/>
      <c r="AD2045" s="18"/>
      <c r="AE2045" s="18"/>
      <c r="AF2045" s="18"/>
      <c r="AG2045" s="18"/>
      <c r="AH2045" s="18"/>
      <c r="AI2045" s="18"/>
      <c r="AJ2045" s="18"/>
      <c r="AK2045" s="18"/>
      <c r="AL2045" s="18"/>
      <c r="AM2045" s="18"/>
      <c r="AN2045" s="18"/>
      <c r="AO2045" s="18"/>
      <c r="AP2045" s="18"/>
      <c r="AQ2045" s="18"/>
      <c r="AR2045" s="18"/>
      <c r="AS2045" s="18"/>
      <c r="AT2045" s="18"/>
      <c r="AU2045" s="18"/>
      <c r="AV2045" s="18"/>
      <c r="AW2045" s="18"/>
      <c r="AX2045" s="18"/>
    </row>
    <row r="2046">
      <c r="A2046" s="18" t="str">
        <f>IFERROR(__xludf.DUMMYFUNCTION("""COMPUTED_VALUE"""),"Арбуз Малина ")</f>
        <v>Арбуз Малина </v>
      </c>
      <c r="B2046" s="18" t="str">
        <f>IFERROR(__xludf.DUMMYFUNCTION("""COMPUTED_VALUE"""),"Банан Кокос ")</f>
        <v>Банан Кокос </v>
      </c>
      <c r="C2046" s="18" t="str">
        <f>IFERROR(__xludf.DUMMYFUNCTION("""COMPUTED_VALUE"""),"Барбарисовый Энергетик ")</f>
        <v>Барбарисовый Энергетик </v>
      </c>
      <c r="D2046" s="18" t="str">
        <f>IFERROR(__xludf.DUMMYFUNCTION("""COMPUTED_VALUE"""),"Виноградный Энергетик")</f>
        <v>Виноградный Энергетик</v>
      </c>
      <c r="E2046" s="18" t="str">
        <f>IFERROR(__xludf.DUMMYFUNCTION("""COMPUTED_VALUE"""),"Гранат Клубника ")</f>
        <v>Гранат Клубника </v>
      </c>
      <c r="F2046" s="18" t="str">
        <f>IFERROR(__xludf.DUMMYFUNCTION("""COMPUTED_VALUE"""),"Гранат Смородина ")</f>
        <v>Гранат Смородина </v>
      </c>
      <c r="G2046" s="18" t="str">
        <f>IFERROR(__xludf.DUMMYFUNCTION("""COMPUTED_VALUE"""),"Грейпфрутовый Швепс ")</f>
        <v>Грейпфрутовый Швепс </v>
      </c>
      <c r="H2046" s="18" t="str">
        <f>IFERROR(__xludf.DUMMYFUNCTION("""COMPUTED_VALUE"""),"Земляника Драгонфрут ")</f>
        <v>Земляника Драгонфрут </v>
      </c>
      <c r="I2046" s="18" t="str">
        <f>IFERROR(__xludf.DUMMYFUNCTION("""COMPUTED_VALUE"""),"Киви Личи ")</f>
        <v>Киви Личи </v>
      </c>
      <c r="J2046" s="18" t="str">
        <f>IFERROR(__xludf.DUMMYFUNCTION("""COMPUTED_VALUE"""),"Киви Маракуйя Гуава ")</f>
        <v>Киви Маракуйя Гуава </v>
      </c>
      <c r="K2046" s="18" t="str">
        <f>IFERROR(__xludf.DUMMYFUNCTION("""COMPUTED_VALUE"""),"Клубника Банан ")</f>
        <v>Клубника Банан </v>
      </c>
      <c r="L2046" s="18" t="str">
        <f>IFERROR(__xludf.DUMMYFUNCTION("""COMPUTED_VALUE"""),"Клубника Вишня ")</f>
        <v>Клубника Вишня </v>
      </c>
      <c r="M2046" s="18" t="str">
        <f>IFERROR(__xludf.DUMMYFUNCTION("""COMPUTED_VALUE"""),"Клубника Земляника ")</f>
        <v>Клубника Земляника </v>
      </c>
      <c r="N2046" s="18" t="str">
        <f>IFERROR(__xludf.DUMMYFUNCTION("""COMPUTED_VALUE"""),"Клубничный Мохито ")</f>
        <v>Клубничный Мохито </v>
      </c>
      <c r="O2046" s="18" t="str">
        <f>IFERROR(__xludf.DUMMYFUNCTION("""COMPUTED_VALUE"""),"Манго Грейпфрут ")</f>
        <v>Манго Грейпфрут </v>
      </c>
      <c r="P2046" s="18" t="str">
        <f>IFERROR(__xludf.DUMMYFUNCTION("""COMPUTED_VALUE"""),"Манго Персик Личи ")</f>
        <v>Манго Персик Личи </v>
      </c>
      <c r="Q2046" s="18" t="str">
        <f>IFERROR(__xludf.DUMMYFUNCTION("""COMPUTED_VALUE"""),"Персик Бабл Гам ")</f>
        <v>Персик Бабл Гам </v>
      </c>
      <c r="R2046" s="18" t="str">
        <f>IFERROR(__xludf.DUMMYFUNCTION("""COMPUTED_VALUE"""),"Садовые Ягоды ")</f>
        <v>Садовые Ягоды </v>
      </c>
      <c r="S2046" s="18" t="str">
        <f>IFERROR(__xludf.DUMMYFUNCTION("""COMPUTED_VALUE"""),"Скитлс Лимон Лайм 2")</f>
        <v>Скитлс Лимон Лайм 2</v>
      </c>
      <c r="T2046" s="18" t="str">
        <f>IFERROR(__xludf.DUMMYFUNCTION("""COMPUTED_VALUE"""),"Смородина Мармелад 1")</f>
        <v>Смородина Мармелад 1</v>
      </c>
      <c r="U2046" s="18" t="str">
        <f>IFERROR(__xludf.DUMMYFUNCTION("""COMPUTED_VALUE"""),"Темная Вишня 1")</f>
        <v>Темная Вишня 1</v>
      </c>
      <c r="V2046" s="18" t="str">
        <f>IFERROR(__xludf.DUMMYFUNCTION("""COMPUTED_VALUE"""),"Фруктовые Пластинки 1")</f>
        <v>Фруктовые Пластинки 1</v>
      </c>
      <c r="W2046" s="18" t="str">
        <f>IFERROR(__xludf.DUMMYFUNCTION("""COMPUTED_VALUE"""),"Черника Ежевика 1")</f>
        <v>Черника Ежевика 1</v>
      </c>
      <c r="X2046" s="18" t="str">
        <f>IFERROR(__xludf.DUMMYFUNCTION("""COMPUTED_VALUE"""),"Черника Малина 1")</f>
        <v>Черника Малина 1</v>
      </c>
      <c r="Y2046" s="18" t="str">
        <f>IFERROR(__xludf.DUMMYFUNCTION("""COMPUTED_VALUE"""),"Черника Мята 2")</f>
        <v>Черника Мята 2</v>
      </c>
      <c r="Z2046" s="18" t="str">
        <f>IFERROR(__xludf.DUMMYFUNCTION("""COMPUTED_VALUE"""),"Яблоко Виноград 2")</f>
        <v>Яблоко Виноград 2</v>
      </c>
      <c r="AA2046" s="18" t="str">
        <f>IFERROR(__xludf.DUMMYFUNCTION("""COMPUTED_VALUE"""),"Яблоко Малина 4")</f>
        <v>Яблоко Малина 4</v>
      </c>
      <c r="AB2046" s="18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  <c r="AM2046" s="18"/>
      <c r="AN2046" s="18"/>
      <c r="AO2046" s="18"/>
      <c r="AP2046" s="18"/>
      <c r="AQ2046" s="18"/>
      <c r="AR2046" s="18"/>
      <c r="AS2046" s="18"/>
      <c r="AT2046" s="18"/>
      <c r="AU2046" s="18"/>
      <c r="AV2046" s="18"/>
      <c r="AW2046" s="18"/>
      <c r="AX2046" s="18"/>
    </row>
    <row r="2047">
      <c r="A2047" s="18" t="str">
        <f>IFERROR(__xludf.DUMMYFUNCTION("""COMPUTED_VALUE"""),"Арбуз Малина ")</f>
        <v>Арбуз Малина </v>
      </c>
      <c r="B2047" s="18" t="str">
        <f>IFERROR(__xludf.DUMMYFUNCTION("""COMPUTED_VALUE"""),"Банан Кокос ")</f>
        <v>Банан Кокос </v>
      </c>
      <c r="C2047" s="18" t="str">
        <f>IFERROR(__xludf.DUMMYFUNCTION("""COMPUTED_VALUE"""),"Барбарисовый Энергетик ")</f>
        <v>Барбарисовый Энергетик </v>
      </c>
      <c r="D2047" s="18" t="str">
        <f>IFERROR(__xludf.DUMMYFUNCTION("""COMPUTED_VALUE"""),"Виноградный Энергетик")</f>
        <v>Виноградный Энергетик</v>
      </c>
      <c r="E2047" s="18" t="str">
        <f>IFERROR(__xludf.DUMMYFUNCTION("""COMPUTED_VALUE"""),"Гранат Клубника ")</f>
        <v>Гранат Клубника </v>
      </c>
      <c r="F2047" s="18" t="str">
        <f>IFERROR(__xludf.DUMMYFUNCTION("""COMPUTED_VALUE"""),"Гранат Смородина ")</f>
        <v>Гранат Смородина </v>
      </c>
      <c r="G2047" s="18" t="str">
        <f>IFERROR(__xludf.DUMMYFUNCTION("""COMPUTED_VALUE"""),"Грейпфрутовый Швепс ")</f>
        <v>Грейпфрутовый Швепс </v>
      </c>
      <c r="H2047" s="18" t="str">
        <f>IFERROR(__xludf.DUMMYFUNCTION("""COMPUTED_VALUE"""),"Земляника Драгонфрут ")</f>
        <v>Земляника Драгонфрут </v>
      </c>
      <c r="I2047" s="18" t="str">
        <f>IFERROR(__xludf.DUMMYFUNCTION("""COMPUTED_VALUE"""),"Киви Личи ")</f>
        <v>Киви Личи </v>
      </c>
      <c r="J2047" s="18" t="str">
        <f>IFERROR(__xludf.DUMMYFUNCTION("""COMPUTED_VALUE"""),"Киви Маракуйя Гуава ")</f>
        <v>Киви Маракуйя Гуава </v>
      </c>
      <c r="K2047" s="18" t="str">
        <f>IFERROR(__xludf.DUMMYFUNCTION("""COMPUTED_VALUE"""),"Клубника Банан ")</f>
        <v>Клубника Банан </v>
      </c>
      <c r="L2047" s="18" t="str">
        <f>IFERROR(__xludf.DUMMYFUNCTION("""COMPUTED_VALUE"""),"Клубника Вишня ")</f>
        <v>Клубника Вишня </v>
      </c>
      <c r="M2047" s="18" t="str">
        <f>IFERROR(__xludf.DUMMYFUNCTION("""COMPUTED_VALUE"""),"Клубника Земляника ")</f>
        <v>Клубника Земляника </v>
      </c>
      <c r="N2047" s="18" t="str">
        <f>IFERROR(__xludf.DUMMYFUNCTION("""COMPUTED_VALUE"""),"Клубничный Мохито ")</f>
        <v>Клубничный Мохито </v>
      </c>
      <c r="O2047" s="18" t="str">
        <f>IFERROR(__xludf.DUMMYFUNCTION("""COMPUTED_VALUE"""),"Манго Грейпфрут ")</f>
        <v>Манго Грейпфрут </v>
      </c>
      <c r="P2047" s="18" t="str">
        <f>IFERROR(__xludf.DUMMYFUNCTION("""COMPUTED_VALUE"""),"Манго Персик Личи ")</f>
        <v>Манго Персик Личи </v>
      </c>
      <c r="Q2047" s="18" t="str">
        <f>IFERROR(__xludf.DUMMYFUNCTION("""COMPUTED_VALUE"""),"Персик Бабл Гам ")</f>
        <v>Персик Бабл Гам </v>
      </c>
      <c r="R2047" s="18" t="str">
        <f>IFERROR(__xludf.DUMMYFUNCTION("""COMPUTED_VALUE"""),"Садовые Ягоды ")</f>
        <v>Садовые Ягоды </v>
      </c>
      <c r="S2047" s="18" t="str">
        <f>IFERROR(__xludf.DUMMYFUNCTION("""COMPUTED_VALUE"""),"Скитлс Лимон Лайм 2")</f>
        <v>Скитлс Лимон Лайм 2</v>
      </c>
      <c r="T2047" s="18" t="str">
        <f>IFERROR(__xludf.DUMMYFUNCTION("""COMPUTED_VALUE"""),"Смородина Мармелад 1")</f>
        <v>Смородина Мармелад 1</v>
      </c>
      <c r="U2047" s="18" t="str">
        <f>IFERROR(__xludf.DUMMYFUNCTION("""COMPUTED_VALUE"""),"Темная Вишня 1")</f>
        <v>Темная Вишня 1</v>
      </c>
      <c r="V2047" s="18" t="str">
        <f>IFERROR(__xludf.DUMMYFUNCTION("""COMPUTED_VALUE"""),"Фруктовые Пластинки 1")</f>
        <v>Фруктовые Пластинки 1</v>
      </c>
      <c r="W2047" s="18" t="str">
        <f>IFERROR(__xludf.DUMMYFUNCTION("""COMPUTED_VALUE"""),"Черника Ежевика 1")</f>
        <v>Черника Ежевика 1</v>
      </c>
      <c r="X2047" s="18" t="str">
        <f>IFERROR(__xludf.DUMMYFUNCTION("""COMPUTED_VALUE"""),"Черника Малина 1")</f>
        <v>Черника Малина 1</v>
      </c>
      <c r="Y2047" s="18" t="str">
        <f>IFERROR(__xludf.DUMMYFUNCTION("""COMPUTED_VALUE"""),"Черника Мята 2")</f>
        <v>Черника Мята 2</v>
      </c>
      <c r="Z2047" s="18" t="str">
        <f>IFERROR(__xludf.DUMMYFUNCTION("""COMPUTED_VALUE"""),"Яблоко Виноград 2")</f>
        <v>Яблоко Виноград 2</v>
      </c>
      <c r="AA2047" s="18" t="str">
        <f>IFERROR(__xludf.DUMMYFUNCTION("""COMPUTED_VALUE"""),"Яблоко Малина 4")</f>
        <v>Яблоко Малина 4</v>
      </c>
      <c r="AB2047" s="18"/>
      <c r="AC2047" s="18"/>
      <c r="AD2047" s="18"/>
      <c r="AE2047" s="18"/>
      <c r="AF2047" s="18"/>
      <c r="AG2047" s="18"/>
      <c r="AH2047" s="18"/>
      <c r="AI2047" s="18"/>
      <c r="AJ2047" s="18"/>
      <c r="AK2047" s="18"/>
      <c r="AL2047" s="18"/>
      <c r="AM2047" s="18"/>
      <c r="AN2047" s="18"/>
      <c r="AO2047" s="18"/>
      <c r="AP2047" s="18"/>
      <c r="AQ2047" s="18"/>
      <c r="AR2047" s="18"/>
      <c r="AS2047" s="18"/>
      <c r="AT2047" s="18"/>
      <c r="AU2047" s="18"/>
      <c r="AV2047" s="18"/>
      <c r="AW2047" s="18"/>
      <c r="AX2047" s="18"/>
    </row>
    <row r="2048">
      <c r="A2048" s="18" t="str">
        <f>IFERROR(__xludf.DUMMYFUNCTION("""COMPUTED_VALUE"""),"Ананас киви")</f>
        <v>Ананас киви</v>
      </c>
      <c r="B2048" s="18" t="str">
        <f>IFERROR(__xludf.DUMMYFUNCTION("""COMPUTED_VALUE"""),"Арбузный смузи")</f>
        <v>Арбузный смузи</v>
      </c>
      <c r="C2048" s="18" t="str">
        <f>IFERROR(__xludf.DUMMYFUNCTION("""COMPUTED_VALUE"""),"Виноградная фанта")</f>
        <v>Виноградная фанта</v>
      </c>
      <c r="D2048" s="18" t="str">
        <f>IFERROR(__xludf.DUMMYFUNCTION("""COMPUTED_VALUE"""),"Вишневый морс")</f>
        <v>Вишневый морс</v>
      </c>
      <c r="E2048" s="18" t="str">
        <f>IFERROR(__xludf.DUMMYFUNCTION("""COMPUTED_VALUE"""),"Гранатовый мармелад")</f>
        <v>Гранатовый мармелад</v>
      </c>
      <c r="F2048" s="18" t="str">
        <f>IFERROR(__xludf.DUMMYFUNCTION("""COMPUTED_VALUE"""),"Грейпфрут киви")</f>
        <v>Грейпфрут киви</v>
      </c>
      <c r="G2048" s="18" t="str">
        <f>IFERROR(__xludf.DUMMYFUNCTION("""COMPUTED_VALUE"""),"Ежевика мята")</f>
        <v>Ежевика мята</v>
      </c>
      <c r="H2048" s="18" t="str">
        <f>IFERROR(__xludf.DUMMYFUNCTION("""COMPUTED_VALUE"""),"Киви манго")</f>
        <v>Киви манго</v>
      </c>
      <c r="I2048" s="18" t="str">
        <f>IFERROR(__xludf.DUMMYFUNCTION("""COMPUTED_VALUE"""),"Клубника манго")</f>
        <v>Клубника манго</v>
      </c>
      <c r="J2048" s="18" t="str">
        <f>IFERROR(__xludf.DUMMYFUNCTION("""COMPUTED_VALUE"""),"черника грейфрут ")</f>
        <v>черника грейфрут </v>
      </c>
      <c r="K2048" s="18" t="str">
        <f>IFERROR(__xludf.DUMMYFUNCTION("""COMPUTED_VALUE"""),"Малина лайм")</f>
        <v>Малина лайм</v>
      </c>
      <c r="L2048" s="18" t="str">
        <f>IFERROR(__xludf.DUMMYFUNCTION("""COMPUTED_VALUE"""),"Манго арбуз ")</f>
        <v>Манго арбуз </v>
      </c>
      <c r="M2048" s="18" t="str">
        <f>IFERROR(__xludf.DUMMYFUNCTION("""COMPUTED_VALUE"""),"Малиновый чай с жасмином")</f>
        <v>Малиновый чай с жасмином</v>
      </c>
      <c r="N2048" s="18" t="str">
        <f>IFERROR(__xludf.DUMMYFUNCTION("""COMPUTED_VALUE"""),"малина  апельсин ")</f>
        <v>малина  апельсин </v>
      </c>
      <c r="O2048" s="18" t="str">
        <f>IFERROR(__xludf.DUMMYFUNCTION("""COMPUTED_VALUE"""),"Манго апельсин")</f>
        <v>Манго апельсин</v>
      </c>
      <c r="P2048" s="18" t="str">
        <f>IFERROR(__xludf.DUMMYFUNCTION("""COMPUTED_VALUE"""),"Ред булл")</f>
        <v>Ред булл</v>
      </c>
      <c r="Q2048" s="18" t="str">
        <f>IFERROR(__xludf.DUMMYFUNCTION("""COMPUTED_VALUE"""),"Спрайт")</f>
        <v>Спрайт</v>
      </c>
      <c r="R2048" s="18" t="str">
        <f>IFERROR(__xludf.DUMMYFUNCTION("""COMPUTED_VALUE"""),"ананас клюква ")</f>
        <v>ананас клюква </v>
      </c>
      <c r="S2048" s="18" t="str">
        <f>IFERROR(__xludf.DUMMYFUNCTION("""COMPUTED_VALUE"""),"Тархун")</f>
        <v>Тархун</v>
      </c>
      <c r="T2048" s="18" t="str">
        <f>IFERROR(__xludf.DUMMYFUNCTION("""COMPUTED_VALUE"""),"алоэ Виноград ")</f>
        <v>алоэ Виноград </v>
      </c>
      <c r="U2048" s="18" t="str">
        <f>IFERROR(__xludf.DUMMYFUNCTION("""COMPUTED_VALUE"""),"Фруктовая жвачка")</f>
        <v>Фруктовая жвачка</v>
      </c>
      <c r="V2048" s="18" t="str">
        <f>IFERROR(__xludf.DUMMYFUNCTION("""COMPUTED_VALUE"""),"Холодная кола")</f>
        <v>Холодная кола</v>
      </c>
      <c r="W2048" s="18" t="str">
        <f>IFERROR(__xludf.DUMMYFUNCTION("""COMPUTED_VALUE"""),"Черная смородина клюква")</f>
        <v>Черная смородина клюква</v>
      </c>
      <c r="X2048" s="18" t="str">
        <f>IFERROR(__xludf.DUMMYFUNCTION("""COMPUTED_VALUE"""),"Черника арбуз")</f>
        <v>Черника арбуз</v>
      </c>
      <c r="Y2048" s="18" t="str">
        <f>IFERROR(__xludf.DUMMYFUNCTION("""COMPUTED_VALUE"""),"Яблоко черника")</f>
        <v>Яблоко черника</v>
      </c>
      <c r="Z2048" s="18"/>
      <c r="AA2048" s="18"/>
      <c r="AB2048" s="18"/>
      <c r="AC2048" s="18"/>
      <c r="AD2048" s="18"/>
      <c r="AE2048" s="18"/>
      <c r="AF2048" s="18"/>
      <c r="AG2048" s="18"/>
      <c r="AH2048" s="18"/>
      <c r="AI2048" s="18"/>
      <c r="AJ2048" s="18"/>
      <c r="AK2048" s="18"/>
      <c r="AL2048" s="18"/>
      <c r="AM2048" s="18"/>
      <c r="AN2048" s="18"/>
      <c r="AO2048" s="18"/>
      <c r="AP2048" s="18"/>
      <c r="AQ2048" s="18"/>
      <c r="AR2048" s="18"/>
      <c r="AS2048" s="18"/>
      <c r="AT2048" s="18"/>
      <c r="AU2048" s="18"/>
      <c r="AV2048" s="18"/>
      <c r="AW2048" s="18"/>
      <c r="AX2048" s="18"/>
    </row>
    <row r="2049">
      <c r="A2049" s="18" t="str">
        <f>IFERROR(__xludf.DUMMYFUNCTION("""COMPUTED_VALUE"""),"Ягодный микс")</f>
        <v>Ягодный микс</v>
      </c>
      <c r="B2049" s="18" t="str">
        <f>IFERROR(__xludf.DUMMYFUNCTION("""COMPUTED_VALUE"""),"Энергетик малина")</f>
        <v>Энергетик малина</v>
      </c>
      <c r="C2049" s="18" t="str">
        <f>IFERROR(__xludf.DUMMYFUNCTION("""COMPUTED_VALUE"""),"Клубника арбуз")</f>
        <v>Клубника арбуз</v>
      </c>
      <c r="D2049" s="18" t="str">
        <f>IFERROR(__xludf.DUMMYFUNCTION("""COMPUTED_VALUE"""),"Ежевика малина")</f>
        <v>Ежевика малина</v>
      </c>
      <c r="E2049" s="18" t="str">
        <f>IFERROR(__xludf.DUMMYFUNCTION("""COMPUTED_VALUE"""),"Голубая малина виноград")</f>
        <v>Голубая малина виноград</v>
      </c>
      <c r="F2049" s="18" t="str">
        <f>IFERROR(__xludf.DUMMYFUNCTION("""COMPUTED_VALUE"""),"Вишня яблоко")</f>
        <v>Вишня яблоко</v>
      </c>
      <c r="G2049" s="18" t="str">
        <f>IFERROR(__xludf.DUMMYFUNCTION("""COMPUTED_VALUE"""),"Виноград лёд")</f>
        <v>Виноград лёд</v>
      </c>
      <c r="H2049" s="18" t="str">
        <f>IFERROR(__xludf.DUMMYFUNCTION("""COMPUTED_VALUE"""),"Бабл гам")</f>
        <v>Бабл гам</v>
      </c>
      <c r="I2049" s="18" t="str">
        <f>IFERROR(__xludf.DUMMYFUNCTION("""COMPUTED_VALUE"""),"Энергетик лайм")</f>
        <v>Энергетик лайм</v>
      </c>
      <c r="J2049" s="18" t="str">
        <f>IFERROR(__xludf.DUMMYFUNCTION("""COMPUTED_VALUE"""),"Черника смородина айс")</f>
        <v>Черника смородина айс</v>
      </c>
      <c r="K2049" s="18" t="str">
        <f>IFERROR(__xludf.DUMMYFUNCTION("""COMPUTED_VALUE"""),"Мохито клубничный лёд")</f>
        <v>Мохито клубничный лёд</v>
      </c>
      <c r="L2049" s="18" t="str">
        <f>IFERROR(__xludf.DUMMYFUNCTION("""COMPUTED_VALUE"""),"Черная вишня лёд")</f>
        <v>Черная вишня лёд</v>
      </c>
      <c r="M2049" s="18" t="str">
        <f>IFERROR(__xludf.DUMMYFUNCTION("""COMPUTED_VALUE"""),"Ананас кокос лёд")</f>
        <v>Ананас кокос лёд</v>
      </c>
      <c r="N2049" s="18" t="str">
        <f>IFERROR(__xludf.DUMMYFUNCTION("""COMPUTED_VALUE"""),"Киви лёд")</f>
        <v>Киви лёд</v>
      </c>
      <c r="O2049" s="18" t="str">
        <f>IFERROR(__xludf.DUMMYFUNCTION("""COMPUTED_VALUE"""),"Кислая клюква лёд")</f>
        <v>Кислая клюква лёд</v>
      </c>
      <c r="P2049" s="18" t="str">
        <f>IFERROR(__xludf.DUMMYFUNCTION("""COMPUTED_VALUE"""),"Кислый скитлс лёд")</f>
        <v>Кислый скитлс лёд</v>
      </c>
      <c r="Q2049" s="18" t="str">
        <f>IFERROR(__xludf.DUMMYFUNCTION("""COMPUTED_VALUE"""),"Клубника черника лёд")</f>
        <v>Клубника черника лёд</v>
      </c>
      <c r="R2049" s="18" t="str">
        <f>IFERROR(__xludf.DUMMYFUNCTION("""COMPUTED_VALUE"""),"Малина смородина лёд")</f>
        <v>Малина смородина лёд</v>
      </c>
      <c r="S2049" s="18" t="str">
        <f>IFERROR(__xludf.DUMMYFUNCTION("""COMPUTED_VALUE"""),"Манго лёд")</f>
        <v>Манго лёд</v>
      </c>
      <c r="T2049" s="18" t="str">
        <f>IFERROR(__xludf.DUMMYFUNCTION("""COMPUTED_VALUE"""),"Малина вишня лёд")</f>
        <v>Малина вишня лёд</v>
      </c>
      <c r="U2049" s="18"/>
      <c r="V2049" s="18"/>
      <c r="W2049" s="18"/>
      <c r="X2049" s="18"/>
      <c r="Y2049" s="18"/>
      <c r="Z2049" s="18"/>
      <c r="AA2049" s="18"/>
      <c r="AB2049" s="18"/>
      <c r="AC2049" s="18"/>
      <c r="AD2049" s="18"/>
      <c r="AE2049" s="18"/>
      <c r="AF2049" s="18"/>
      <c r="AG2049" s="18"/>
      <c r="AH2049" s="18"/>
      <c r="AI2049" s="18"/>
      <c r="AJ2049" s="18"/>
      <c r="AK2049" s="18"/>
      <c r="AL2049" s="18"/>
      <c r="AM2049" s="18"/>
      <c r="AN2049" s="18"/>
      <c r="AO2049" s="18"/>
      <c r="AP2049" s="18"/>
      <c r="AQ2049" s="18"/>
      <c r="AR2049" s="18"/>
      <c r="AS2049" s="18"/>
      <c r="AT2049" s="18"/>
      <c r="AU2049" s="18"/>
      <c r="AV2049" s="18"/>
      <c r="AW2049" s="18"/>
      <c r="AX2049" s="18"/>
    </row>
    <row r="2050">
      <c r="A2050" s="18" t="str">
        <f>IFERROR(__xludf.DUMMYFUNCTION("""COMPUTED_VALUE"""),"0.4")</f>
        <v>0.4</v>
      </c>
      <c r="B2050" s="18" t="str">
        <f>IFERROR(__xludf.DUMMYFUNCTION("""COMPUTED_VALUE"""),"0.6")</f>
        <v>0.6</v>
      </c>
      <c r="C2050" s="18" t="str">
        <f>IFERROR(__xludf.DUMMYFUNCTION("""COMPUTED_VALUE"""),"0.7")</f>
        <v>0.7</v>
      </c>
      <c r="D2050" s="18" t="str">
        <f>IFERROR(__xludf.DUMMYFUNCTION("""COMPUTED_VALUE"""),"0.8")</f>
        <v>0.8</v>
      </c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/>
      <c r="AM2050" s="18"/>
      <c r="AN2050" s="18"/>
      <c r="AO2050" s="18"/>
      <c r="AP2050" s="18"/>
      <c r="AQ2050" s="18"/>
      <c r="AR2050" s="18"/>
      <c r="AS2050" s="18"/>
      <c r="AT2050" s="18"/>
      <c r="AU2050" s="18"/>
      <c r="AV2050" s="18"/>
      <c r="AW2050" s="18"/>
      <c r="AX2050" s="18"/>
    </row>
    <row r="2051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8"/>
      <c r="AD2051" s="18"/>
      <c r="AE2051" s="18"/>
      <c r="AF2051" s="18"/>
      <c r="AG2051" s="18"/>
      <c r="AH2051" s="18"/>
      <c r="AI2051" s="18"/>
      <c r="AJ2051" s="18"/>
      <c r="AK2051" s="18"/>
      <c r="AL2051" s="18"/>
      <c r="AM2051" s="18"/>
      <c r="AN2051" s="18"/>
      <c r="AO2051" s="18"/>
      <c r="AP2051" s="18"/>
      <c r="AQ2051" s="18"/>
      <c r="AR2051" s="18"/>
      <c r="AS2051" s="18"/>
      <c r="AT2051" s="18"/>
      <c r="AU2051" s="18"/>
      <c r="AV2051" s="18"/>
      <c r="AW2051" s="18"/>
      <c r="AX2051" s="18"/>
    </row>
    <row r="2052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/>
      <c r="AM2052" s="18"/>
      <c r="AN2052" s="18"/>
      <c r="AO2052" s="18"/>
      <c r="AP2052" s="18"/>
      <c r="AQ2052" s="18"/>
      <c r="AR2052" s="18"/>
      <c r="AS2052" s="18"/>
      <c r="AT2052" s="18"/>
      <c r="AU2052" s="18"/>
      <c r="AV2052" s="18"/>
      <c r="AW2052" s="18"/>
      <c r="AX2052" s="18"/>
    </row>
    <row r="2053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8"/>
      <c r="AD2053" s="18"/>
      <c r="AE2053" s="18"/>
      <c r="AF2053" s="18"/>
      <c r="AG2053" s="18"/>
      <c r="AH2053" s="18"/>
      <c r="AI2053" s="18"/>
      <c r="AJ2053" s="18"/>
      <c r="AK2053" s="18"/>
      <c r="AL2053" s="18"/>
      <c r="AM2053" s="18"/>
      <c r="AN2053" s="18"/>
      <c r="AO2053" s="18"/>
      <c r="AP2053" s="18"/>
      <c r="AQ2053" s="18"/>
      <c r="AR2053" s="18"/>
      <c r="AS2053" s="18"/>
      <c r="AT2053" s="18"/>
      <c r="AU2053" s="18"/>
      <c r="AV2053" s="18"/>
      <c r="AW2053" s="18"/>
      <c r="AX2053" s="18"/>
    </row>
    <row r="2054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18"/>
      <c r="AG2054" s="18"/>
      <c r="AH2054" s="18"/>
      <c r="AI2054" s="18"/>
      <c r="AJ2054" s="18"/>
      <c r="AK2054" s="18"/>
      <c r="AL2054" s="18"/>
      <c r="AM2054" s="18"/>
      <c r="AN2054" s="18"/>
      <c r="AO2054" s="18"/>
      <c r="AP2054" s="18"/>
      <c r="AQ2054" s="18"/>
      <c r="AR2054" s="18"/>
      <c r="AS2054" s="18"/>
      <c r="AT2054" s="18"/>
      <c r="AU2054" s="18"/>
      <c r="AV2054" s="18"/>
      <c r="AW2054" s="18"/>
      <c r="AX2054" s="18"/>
    </row>
    <row r="2055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18"/>
      <c r="AG2055" s="18"/>
      <c r="AH2055" s="18"/>
      <c r="AI2055" s="18"/>
      <c r="AJ2055" s="18"/>
      <c r="AK2055" s="18"/>
      <c r="AL2055" s="18"/>
      <c r="AM2055" s="18"/>
      <c r="AN2055" s="18"/>
      <c r="AO2055" s="18"/>
      <c r="AP2055" s="18"/>
      <c r="AQ2055" s="18"/>
      <c r="AR2055" s="18"/>
      <c r="AS2055" s="18"/>
      <c r="AT2055" s="18"/>
      <c r="AU2055" s="18"/>
      <c r="AV2055" s="18"/>
      <c r="AW2055" s="18"/>
      <c r="AX2055" s="18"/>
    </row>
    <row r="2056">
      <c r="A2056" s="18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8"/>
      <c r="AD2056" s="18"/>
      <c r="AE2056" s="18"/>
      <c r="AF2056" s="18"/>
      <c r="AG2056" s="18"/>
      <c r="AH2056" s="18"/>
      <c r="AI2056" s="18"/>
      <c r="AJ2056" s="18"/>
      <c r="AK2056" s="18"/>
      <c r="AL2056" s="18"/>
      <c r="AM2056" s="18"/>
      <c r="AN2056" s="18"/>
      <c r="AO2056" s="18"/>
      <c r="AP2056" s="18"/>
      <c r="AQ2056" s="18"/>
      <c r="AR2056" s="18"/>
      <c r="AS2056" s="18"/>
      <c r="AT2056" s="18"/>
      <c r="AU2056" s="18"/>
      <c r="AV2056" s="18"/>
      <c r="AW2056" s="18"/>
      <c r="AX2056" s="18"/>
    </row>
    <row r="2057">
      <c r="A2057" s="18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  <c r="AC2057" s="18"/>
      <c r="AD2057" s="18"/>
      <c r="AE2057" s="18"/>
      <c r="AF2057" s="18"/>
      <c r="AG2057" s="18"/>
      <c r="AH2057" s="18"/>
      <c r="AI2057" s="18"/>
      <c r="AJ2057" s="18"/>
      <c r="AK2057" s="18"/>
      <c r="AL2057" s="18"/>
      <c r="AM2057" s="18"/>
      <c r="AN2057" s="18"/>
      <c r="AO2057" s="18"/>
      <c r="AP2057" s="18"/>
      <c r="AQ2057" s="18"/>
      <c r="AR2057" s="18"/>
      <c r="AS2057" s="18"/>
      <c r="AT2057" s="18"/>
      <c r="AU2057" s="18"/>
      <c r="AV2057" s="18"/>
      <c r="AW2057" s="18"/>
      <c r="AX2057" s="18"/>
    </row>
    <row r="2058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18"/>
      <c r="AG2058" s="18"/>
      <c r="AH2058" s="18"/>
      <c r="AI2058" s="18"/>
      <c r="AJ2058" s="18"/>
      <c r="AK2058" s="18"/>
      <c r="AL2058" s="18"/>
      <c r="AM2058" s="18"/>
      <c r="AN2058" s="18"/>
      <c r="AO2058" s="18"/>
      <c r="AP2058" s="18"/>
      <c r="AQ2058" s="18"/>
      <c r="AR2058" s="18"/>
      <c r="AS2058" s="18"/>
      <c r="AT2058" s="18"/>
      <c r="AU2058" s="18"/>
      <c r="AV2058" s="18"/>
      <c r="AW2058" s="18"/>
      <c r="AX2058" s="18"/>
    </row>
    <row r="2059">
      <c r="A2059" s="18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18"/>
      <c r="AG2059" s="18"/>
      <c r="AH2059" s="18"/>
      <c r="AI2059" s="18"/>
      <c r="AJ2059" s="18"/>
      <c r="AK2059" s="18"/>
      <c r="AL2059" s="18"/>
      <c r="AM2059" s="18"/>
      <c r="AN2059" s="18"/>
      <c r="AO2059" s="18"/>
      <c r="AP2059" s="18"/>
      <c r="AQ2059" s="18"/>
      <c r="AR2059" s="18"/>
      <c r="AS2059" s="18"/>
      <c r="AT2059" s="18"/>
      <c r="AU2059" s="18"/>
      <c r="AV2059" s="18"/>
      <c r="AW2059" s="18"/>
      <c r="AX2059" s="18"/>
    </row>
    <row r="2060">
      <c r="A2060" s="18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8"/>
      <c r="AD2060" s="18"/>
      <c r="AE2060" s="18"/>
      <c r="AF2060" s="18"/>
      <c r="AG2060" s="18"/>
      <c r="AH2060" s="18"/>
      <c r="AI2060" s="18"/>
      <c r="AJ2060" s="18"/>
      <c r="AK2060" s="18"/>
      <c r="AL2060" s="18"/>
      <c r="AM2060" s="18"/>
      <c r="AN2060" s="18"/>
      <c r="AO2060" s="18"/>
      <c r="AP2060" s="18"/>
      <c r="AQ2060" s="18"/>
      <c r="AR2060" s="18"/>
      <c r="AS2060" s="18"/>
      <c r="AT2060" s="18"/>
      <c r="AU2060" s="18"/>
      <c r="AV2060" s="18"/>
      <c r="AW2060" s="18"/>
      <c r="AX2060" s="18"/>
    </row>
    <row r="2061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8"/>
      <c r="AD2061" s="18"/>
      <c r="AE2061" s="18"/>
      <c r="AF2061" s="18"/>
      <c r="AG2061" s="18"/>
      <c r="AH2061" s="18"/>
      <c r="AI2061" s="18"/>
      <c r="AJ2061" s="18"/>
      <c r="AK2061" s="18"/>
      <c r="AL2061" s="18"/>
      <c r="AM2061" s="18"/>
      <c r="AN2061" s="18"/>
      <c r="AO2061" s="18"/>
      <c r="AP2061" s="18"/>
      <c r="AQ2061" s="18"/>
      <c r="AR2061" s="18"/>
      <c r="AS2061" s="18"/>
      <c r="AT2061" s="18"/>
      <c r="AU2061" s="18"/>
      <c r="AV2061" s="18"/>
      <c r="AW2061" s="18"/>
      <c r="AX2061" s="18"/>
    </row>
    <row r="2062">
      <c r="A2062" s="18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  <c r="AC2062" s="18"/>
      <c r="AD2062" s="18"/>
      <c r="AE2062" s="18"/>
      <c r="AF2062" s="18"/>
      <c r="AG2062" s="18"/>
      <c r="AH2062" s="18"/>
      <c r="AI2062" s="18"/>
      <c r="AJ2062" s="18"/>
      <c r="AK2062" s="18"/>
      <c r="AL2062" s="18"/>
      <c r="AM2062" s="18"/>
      <c r="AN2062" s="18"/>
      <c r="AO2062" s="18"/>
      <c r="AP2062" s="18"/>
      <c r="AQ2062" s="18"/>
      <c r="AR2062" s="18"/>
      <c r="AS2062" s="18"/>
      <c r="AT2062" s="18"/>
      <c r="AU2062" s="18"/>
      <c r="AV2062" s="18"/>
      <c r="AW2062" s="18"/>
      <c r="AX2062" s="18"/>
    </row>
    <row r="2063">
      <c r="A2063" s="18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8"/>
      <c r="AD2063" s="18"/>
      <c r="AE2063" s="18"/>
      <c r="AF2063" s="18"/>
      <c r="AG2063" s="18"/>
      <c r="AH2063" s="18"/>
      <c r="AI2063" s="18"/>
      <c r="AJ2063" s="18"/>
      <c r="AK2063" s="18"/>
      <c r="AL2063" s="18"/>
      <c r="AM2063" s="18"/>
      <c r="AN2063" s="18"/>
      <c r="AO2063" s="18"/>
      <c r="AP2063" s="18"/>
      <c r="AQ2063" s="18"/>
      <c r="AR2063" s="18"/>
      <c r="AS2063" s="18"/>
      <c r="AT2063" s="18"/>
      <c r="AU2063" s="18"/>
      <c r="AV2063" s="18"/>
      <c r="AW2063" s="18"/>
      <c r="AX2063" s="18"/>
    </row>
    <row r="2064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8"/>
      <c r="AD2064" s="18"/>
      <c r="AE2064" s="18"/>
      <c r="AF2064" s="18"/>
      <c r="AG2064" s="18"/>
      <c r="AH2064" s="18"/>
      <c r="AI2064" s="18"/>
      <c r="AJ2064" s="18"/>
      <c r="AK2064" s="18"/>
      <c r="AL2064" s="18"/>
      <c r="AM2064" s="18"/>
      <c r="AN2064" s="18"/>
      <c r="AO2064" s="18"/>
      <c r="AP2064" s="18"/>
      <c r="AQ2064" s="18"/>
      <c r="AR2064" s="18"/>
      <c r="AS2064" s="18"/>
      <c r="AT2064" s="18"/>
      <c r="AU2064" s="18"/>
      <c r="AV2064" s="18"/>
      <c r="AW2064" s="18"/>
      <c r="AX2064" s="18"/>
    </row>
    <row r="2065">
      <c r="A2065" s="18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F2065" s="18"/>
      <c r="AG2065" s="18"/>
      <c r="AH2065" s="18"/>
      <c r="AI2065" s="18"/>
      <c r="AJ2065" s="18"/>
      <c r="AK2065" s="18"/>
      <c r="AL2065" s="18"/>
      <c r="AM2065" s="18"/>
      <c r="AN2065" s="18"/>
      <c r="AO2065" s="18"/>
      <c r="AP2065" s="18"/>
      <c r="AQ2065" s="18"/>
      <c r="AR2065" s="18"/>
      <c r="AS2065" s="18"/>
      <c r="AT2065" s="18"/>
      <c r="AU2065" s="18"/>
      <c r="AV2065" s="18"/>
      <c r="AW2065" s="18"/>
      <c r="AX2065" s="18"/>
    </row>
    <row r="2066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8"/>
      <c r="AD2066" s="18"/>
      <c r="AE2066" s="18"/>
      <c r="AF2066" s="18"/>
      <c r="AG2066" s="18"/>
      <c r="AH2066" s="18"/>
      <c r="AI2066" s="18"/>
      <c r="AJ2066" s="18"/>
      <c r="AK2066" s="18"/>
      <c r="AL2066" s="18"/>
      <c r="AM2066" s="18"/>
      <c r="AN2066" s="18"/>
      <c r="AO2066" s="18"/>
      <c r="AP2066" s="18"/>
      <c r="AQ2066" s="18"/>
      <c r="AR2066" s="18"/>
      <c r="AS2066" s="18"/>
      <c r="AT2066" s="18"/>
      <c r="AU2066" s="18"/>
      <c r="AV2066" s="18"/>
      <c r="AW2066" s="18"/>
      <c r="AX2066" s="18"/>
    </row>
    <row r="2067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  <c r="AC2067" s="18"/>
      <c r="AD2067" s="18"/>
      <c r="AE2067" s="18"/>
      <c r="AF2067" s="18"/>
      <c r="AG2067" s="18"/>
      <c r="AH2067" s="18"/>
      <c r="AI2067" s="18"/>
      <c r="AJ2067" s="18"/>
      <c r="AK2067" s="18"/>
      <c r="AL2067" s="18"/>
      <c r="AM2067" s="18"/>
      <c r="AN2067" s="18"/>
      <c r="AO2067" s="18"/>
      <c r="AP2067" s="18"/>
      <c r="AQ2067" s="18"/>
      <c r="AR2067" s="18"/>
      <c r="AS2067" s="18"/>
      <c r="AT2067" s="18"/>
      <c r="AU2067" s="18"/>
      <c r="AV2067" s="18"/>
      <c r="AW2067" s="18"/>
      <c r="AX2067" s="18"/>
    </row>
    <row r="2068">
      <c r="A2068" s="18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  <c r="AC2068" s="18"/>
      <c r="AD2068" s="18"/>
      <c r="AE2068" s="18"/>
      <c r="AF2068" s="18"/>
      <c r="AG2068" s="18"/>
      <c r="AH2068" s="18"/>
      <c r="AI2068" s="18"/>
      <c r="AJ2068" s="18"/>
      <c r="AK2068" s="18"/>
      <c r="AL2068" s="18"/>
      <c r="AM2068" s="18"/>
      <c r="AN2068" s="18"/>
      <c r="AO2068" s="18"/>
      <c r="AP2068" s="18"/>
      <c r="AQ2068" s="18"/>
      <c r="AR2068" s="18"/>
      <c r="AS2068" s="18"/>
      <c r="AT2068" s="18"/>
      <c r="AU2068" s="18"/>
      <c r="AV2068" s="18"/>
      <c r="AW2068" s="18"/>
      <c r="AX2068" s="18"/>
    </row>
    <row r="2069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  <c r="AC2069" s="18"/>
      <c r="AD2069" s="18"/>
      <c r="AE2069" s="18"/>
      <c r="AF2069" s="18"/>
      <c r="AG2069" s="18"/>
      <c r="AH2069" s="18"/>
      <c r="AI2069" s="18"/>
      <c r="AJ2069" s="18"/>
      <c r="AK2069" s="18"/>
      <c r="AL2069" s="18"/>
      <c r="AM2069" s="18"/>
      <c r="AN2069" s="18"/>
      <c r="AO2069" s="18"/>
      <c r="AP2069" s="18"/>
      <c r="AQ2069" s="18"/>
      <c r="AR2069" s="18"/>
      <c r="AS2069" s="18"/>
      <c r="AT2069" s="18"/>
      <c r="AU2069" s="18"/>
      <c r="AV2069" s="18"/>
      <c r="AW2069" s="18"/>
      <c r="AX2069" s="18"/>
    </row>
    <row r="2070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/>
      <c r="AM2070" s="18"/>
      <c r="AN2070" s="18"/>
      <c r="AO2070" s="18"/>
      <c r="AP2070" s="18"/>
      <c r="AQ2070" s="18"/>
      <c r="AR2070" s="18"/>
      <c r="AS2070" s="18"/>
      <c r="AT2070" s="18"/>
      <c r="AU2070" s="18"/>
      <c r="AV2070" s="18"/>
      <c r="AW2070" s="18"/>
      <c r="AX2070" s="18"/>
    </row>
    <row r="2071">
      <c r="A2071" s="18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8"/>
      <c r="AD2071" s="18"/>
      <c r="AE2071" s="18"/>
      <c r="AF2071" s="18"/>
      <c r="AG2071" s="18"/>
      <c r="AH2071" s="18"/>
      <c r="AI2071" s="18"/>
      <c r="AJ2071" s="18"/>
      <c r="AK2071" s="18"/>
      <c r="AL2071" s="18"/>
      <c r="AM2071" s="18"/>
      <c r="AN2071" s="18"/>
      <c r="AO2071" s="18"/>
      <c r="AP2071" s="18"/>
      <c r="AQ2071" s="18"/>
      <c r="AR2071" s="18"/>
      <c r="AS2071" s="18"/>
      <c r="AT2071" s="18"/>
      <c r="AU2071" s="18"/>
      <c r="AV2071" s="18"/>
      <c r="AW2071" s="18"/>
      <c r="AX2071" s="18"/>
    </row>
    <row r="2072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  <c r="AB2072" s="18"/>
      <c r="AC2072" s="18"/>
      <c r="AD2072" s="18"/>
      <c r="AE2072" s="18"/>
      <c r="AF2072" s="18"/>
      <c r="AG2072" s="18"/>
      <c r="AH2072" s="18"/>
      <c r="AI2072" s="18"/>
      <c r="AJ2072" s="18"/>
      <c r="AK2072" s="18"/>
      <c r="AL2072" s="18"/>
      <c r="AM2072" s="18"/>
      <c r="AN2072" s="18"/>
      <c r="AO2072" s="18"/>
      <c r="AP2072" s="18"/>
      <c r="AQ2072" s="18"/>
      <c r="AR2072" s="18"/>
      <c r="AS2072" s="18"/>
      <c r="AT2072" s="18"/>
      <c r="AU2072" s="18"/>
      <c r="AV2072" s="18"/>
      <c r="AW2072" s="18"/>
      <c r="AX2072" s="18"/>
    </row>
    <row r="2073">
      <c r="A2073" s="18"/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  <c r="AC2073" s="18"/>
      <c r="AD2073" s="18"/>
      <c r="AE2073" s="18"/>
      <c r="AF2073" s="18"/>
      <c r="AG2073" s="18"/>
      <c r="AH2073" s="18"/>
      <c r="AI2073" s="18"/>
      <c r="AJ2073" s="18"/>
      <c r="AK2073" s="18"/>
      <c r="AL2073" s="18"/>
      <c r="AM2073" s="18"/>
      <c r="AN2073" s="18"/>
      <c r="AO2073" s="18"/>
      <c r="AP2073" s="18"/>
      <c r="AQ2073" s="18"/>
      <c r="AR2073" s="18"/>
      <c r="AS2073" s="18"/>
      <c r="AT2073" s="18"/>
      <c r="AU2073" s="18"/>
      <c r="AV2073" s="18"/>
      <c r="AW2073" s="18"/>
      <c r="AX2073" s="18"/>
    </row>
    <row r="2074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  <c r="AC2074" s="18"/>
      <c r="AD2074" s="18"/>
      <c r="AE2074" s="18"/>
      <c r="AF2074" s="18"/>
      <c r="AG2074" s="18"/>
      <c r="AH2074" s="18"/>
      <c r="AI2074" s="18"/>
      <c r="AJ2074" s="18"/>
      <c r="AK2074" s="18"/>
      <c r="AL2074" s="18"/>
      <c r="AM2074" s="18"/>
      <c r="AN2074" s="18"/>
      <c r="AO2074" s="18"/>
      <c r="AP2074" s="18"/>
      <c r="AQ2074" s="18"/>
      <c r="AR2074" s="18"/>
      <c r="AS2074" s="18"/>
      <c r="AT2074" s="18"/>
      <c r="AU2074" s="18"/>
      <c r="AV2074" s="18"/>
      <c r="AW2074" s="18"/>
      <c r="AX2074" s="18"/>
    </row>
    <row r="2075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  <c r="AC2075" s="18"/>
      <c r="AD2075" s="18"/>
      <c r="AE2075" s="18"/>
      <c r="AF2075" s="18"/>
      <c r="AG2075" s="18"/>
      <c r="AH2075" s="18"/>
      <c r="AI2075" s="18"/>
      <c r="AJ2075" s="18"/>
      <c r="AK2075" s="18"/>
      <c r="AL2075" s="18"/>
      <c r="AM2075" s="18"/>
      <c r="AN2075" s="18"/>
      <c r="AO2075" s="18"/>
      <c r="AP2075" s="18"/>
      <c r="AQ2075" s="18"/>
      <c r="AR2075" s="18"/>
      <c r="AS2075" s="18"/>
      <c r="AT2075" s="18"/>
      <c r="AU2075" s="18"/>
      <c r="AV2075" s="18"/>
      <c r="AW2075" s="18"/>
      <c r="AX2075" s="18"/>
    </row>
    <row r="2076">
      <c r="A2076" s="18"/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8"/>
      <c r="AD2076" s="18"/>
      <c r="AE2076" s="18"/>
      <c r="AF2076" s="18"/>
      <c r="AG2076" s="18"/>
      <c r="AH2076" s="18"/>
      <c r="AI2076" s="18"/>
      <c r="AJ2076" s="18"/>
      <c r="AK2076" s="18"/>
      <c r="AL2076" s="18"/>
      <c r="AM2076" s="18"/>
      <c r="AN2076" s="18"/>
      <c r="AO2076" s="18"/>
      <c r="AP2076" s="18"/>
      <c r="AQ2076" s="18"/>
      <c r="AR2076" s="18"/>
      <c r="AS2076" s="18"/>
      <c r="AT2076" s="18"/>
      <c r="AU2076" s="18"/>
      <c r="AV2076" s="18"/>
      <c r="AW2076" s="18"/>
      <c r="AX2076" s="18"/>
    </row>
    <row r="2077">
      <c r="A2077" s="18"/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  <c r="AC2077" s="18"/>
      <c r="AD2077" s="18"/>
      <c r="AE2077" s="18"/>
      <c r="AF2077" s="18"/>
      <c r="AG2077" s="18"/>
      <c r="AH2077" s="18"/>
      <c r="AI2077" s="18"/>
      <c r="AJ2077" s="18"/>
      <c r="AK2077" s="18"/>
      <c r="AL2077" s="18"/>
      <c r="AM2077" s="18"/>
      <c r="AN2077" s="18"/>
      <c r="AO2077" s="18"/>
      <c r="AP2077" s="18"/>
      <c r="AQ2077" s="18"/>
      <c r="AR2077" s="18"/>
      <c r="AS2077" s="18"/>
      <c r="AT2077" s="18"/>
      <c r="AU2077" s="18"/>
      <c r="AV2077" s="18"/>
      <c r="AW2077" s="18"/>
      <c r="AX2077" s="18"/>
    </row>
    <row r="2078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  <c r="AB2078" s="18"/>
      <c r="AC2078" s="18"/>
      <c r="AD2078" s="18"/>
      <c r="AE2078" s="18"/>
      <c r="AF2078" s="18"/>
      <c r="AG2078" s="18"/>
      <c r="AH2078" s="18"/>
      <c r="AI2078" s="18"/>
      <c r="AJ2078" s="18"/>
      <c r="AK2078" s="18"/>
      <c r="AL2078" s="18"/>
      <c r="AM2078" s="18"/>
      <c r="AN2078" s="18"/>
      <c r="AO2078" s="18"/>
      <c r="AP2078" s="18"/>
      <c r="AQ2078" s="18"/>
      <c r="AR2078" s="18"/>
      <c r="AS2078" s="18"/>
      <c r="AT2078" s="18"/>
      <c r="AU2078" s="18"/>
      <c r="AV2078" s="18"/>
      <c r="AW2078" s="18"/>
      <c r="AX2078" s="18"/>
    </row>
    <row r="2079">
      <c r="A2079" s="18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  <c r="AB2079" s="18"/>
      <c r="AC2079" s="18"/>
      <c r="AD2079" s="18"/>
      <c r="AE2079" s="18"/>
      <c r="AF2079" s="18"/>
      <c r="AG2079" s="18"/>
      <c r="AH2079" s="18"/>
      <c r="AI2079" s="18"/>
      <c r="AJ2079" s="18"/>
      <c r="AK2079" s="18"/>
      <c r="AL2079" s="18"/>
      <c r="AM2079" s="18"/>
      <c r="AN2079" s="18"/>
      <c r="AO2079" s="18"/>
      <c r="AP2079" s="18"/>
      <c r="AQ2079" s="18"/>
      <c r="AR2079" s="18"/>
      <c r="AS2079" s="18"/>
      <c r="AT2079" s="18"/>
      <c r="AU2079" s="18"/>
      <c r="AV2079" s="18"/>
      <c r="AW2079" s="18"/>
      <c r="AX2079" s="18"/>
    </row>
    <row r="2080">
      <c r="A2080" s="18"/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  <c r="AC2080" s="18"/>
      <c r="AD2080" s="18"/>
      <c r="AE2080" s="18"/>
      <c r="AF2080" s="18"/>
      <c r="AG2080" s="18"/>
      <c r="AH2080" s="18"/>
      <c r="AI2080" s="18"/>
      <c r="AJ2080" s="18"/>
      <c r="AK2080" s="18"/>
      <c r="AL2080" s="18"/>
      <c r="AM2080" s="18"/>
      <c r="AN2080" s="18"/>
      <c r="AO2080" s="18"/>
      <c r="AP2080" s="18"/>
      <c r="AQ2080" s="18"/>
      <c r="AR2080" s="18"/>
      <c r="AS2080" s="18"/>
      <c r="AT2080" s="18"/>
      <c r="AU2080" s="18"/>
      <c r="AV2080" s="18"/>
      <c r="AW2080" s="18"/>
      <c r="AX2080" s="18"/>
    </row>
    <row r="2081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8"/>
      <c r="AD2081" s="18"/>
      <c r="AE2081" s="18"/>
      <c r="AF2081" s="18"/>
      <c r="AG2081" s="18"/>
      <c r="AH2081" s="18"/>
      <c r="AI2081" s="18"/>
      <c r="AJ2081" s="18"/>
      <c r="AK2081" s="18"/>
      <c r="AL2081" s="18"/>
      <c r="AM2081" s="18"/>
      <c r="AN2081" s="18"/>
      <c r="AO2081" s="18"/>
      <c r="AP2081" s="18"/>
      <c r="AQ2081" s="18"/>
      <c r="AR2081" s="18"/>
      <c r="AS2081" s="18"/>
      <c r="AT2081" s="18"/>
      <c r="AU2081" s="18"/>
      <c r="AV2081" s="18"/>
      <c r="AW2081" s="18"/>
      <c r="AX2081" s="18"/>
    </row>
    <row r="2082">
      <c r="A2082" s="18"/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  <c r="AC2082" s="18"/>
      <c r="AD2082" s="18"/>
      <c r="AE2082" s="18"/>
      <c r="AF2082" s="18"/>
      <c r="AG2082" s="18"/>
      <c r="AH2082" s="18"/>
      <c r="AI2082" s="18"/>
      <c r="AJ2082" s="18"/>
      <c r="AK2082" s="18"/>
      <c r="AL2082" s="18"/>
      <c r="AM2082" s="18"/>
      <c r="AN2082" s="18"/>
      <c r="AO2082" s="18"/>
      <c r="AP2082" s="18"/>
      <c r="AQ2082" s="18"/>
      <c r="AR2082" s="18"/>
      <c r="AS2082" s="18"/>
      <c r="AT2082" s="18"/>
      <c r="AU2082" s="18"/>
      <c r="AV2082" s="18"/>
      <c r="AW2082" s="18"/>
      <c r="AX2082" s="18"/>
    </row>
    <row r="2083">
      <c r="A2083" s="18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8"/>
      <c r="AD2083" s="18"/>
      <c r="AE2083" s="18"/>
      <c r="AF2083" s="18"/>
      <c r="AG2083" s="18"/>
      <c r="AH2083" s="18"/>
      <c r="AI2083" s="18"/>
      <c r="AJ2083" s="18"/>
      <c r="AK2083" s="18"/>
      <c r="AL2083" s="18"/>
      <c r="AM2083" s="18"/>
      <c r="AN2083" s="18"/>
      <c r="AO2083" s="18"/>
      <c r="AP2083" s="18"/>
      <c r="AQ2083" s="18"/>
      <c r="AR2083" s="18"/>
      <c r="AS2083" s="18"/>
      <c r="AT2083" s="18"/>
      <c r="AU2083" s="18"/>
      <c r="AV2083" s="18"/>
      <c r="AW2083" s="18"/>
      <c r="AX2083" s="18"/>
    </row>
    <row r="2084">
      <c r="A2084" s="18" t="str">
        <f>IFERROR(__xludf.DUMMYFUNCTION("""COMPUTED_VALUE"""),"Арбуз Малина ")</f>
        <v>Арбуз Малина </v>
      </c>
      <c r="B2084" s="18" t="str">
        <f>IFERROR(__xludf.DUMMYFUNCTION("""COMPUTED_VALUE"""),"Банан Кокос ")</f>
        <v>Банан Кокос </v>
      </c>
      <c r="C2084" s="18" t="str">
        <f>IFERROR(__xludf.DUMMYFUNCTION("""COMPUTED_VALUE"""),"Барбарисовый Энергетик ")</f>
        <v>Барбарисовый Энергетик </v>
      </c>
      <c r="D2084" s="18" t="str">
        <f>IFERROR(__xludf.DUMMYFUNCTION("""COMPUTED_VALUE"""),"Виноградный Энергетик")</f>
        <v>Виноградный Энергетик</v>
      </c>
      <c r="E2084" s="18" t="str">
        <f>IFERROR(__xludf.DUMMYFUNCTION("""COMPUTED_VALUE"""),"Гранат Клубника ")</f>
        <v>Гранат Клубника </v>
      </c>
      <c r="F2084" s="18" t="str">
        <f>IFERROR(__xludf.DUMMYFUNCTION("""COMPUTED_VALUE"""),"Гранат Смородина ")</f>
        <v>Гранат Смородина </v>
      </c>
      <c r="G2084" s="18" t="str">
        <f>IFERROR(__xludf.DUMMYFUNCTION("""COMPUTED_VALUE"""),"Грейпфрутовый Швепс ")</f>
        <v>Грейпфрутовый Швепс </v>
      </c>
      <c r="H2084" s="18" t="str">
        <f>IFERROR(__xludf.DUMMYFUNCTION("""COMPUTED_VALUE"""),"Земляника Драгонфрут ")</f>
        <v>Земляника Драгонфрут </v>
      </c>
      <c r="I2084" s="18" t="str">
        <f>IFERROR(__xludf.DUMMYFUNCTION("""COMPUTED_VALUE"""),"Киви Личи ")</f>
        <v>Киви Личи </v>
      </c>
      <c r="J2084" s="18" t="str">
        <f>IFERROR(__xludf.DUMMYFUNCTION("""COMPUTED_VALUE"""),"Киви Маракуйя Гуава ")</f>
        <v>Киви Маракуйя Гуава </v>
      </c>
      <c r="K2084" s="18" t="str">
        <f>IFERROR(__xludf.DUMMYFUNCTION("""COMPUTED_VALUE"""),"Клубника Банан ")</f>
        <v>Клубника Банан </v>
      </c>
      <c r="L2084" s="18" t="str">
        <f>IFERROR(__xludf.DUMMYFUNCTION("""COMPUTED_VALUE"""),"Клубника Вишня ")</f>
        <v>Клубника Вишня </v>
      </c>
      <c r="M2084" s="18" t="str">
        <f>IFERROR(__xludf.DUMMYFUNCTION("""COMPUTED_VALUE"""),"Клубника Земляника ")</f>
        <v>Клубника Земляника </v>
      </c>
      <c r="N2084" s="18" t="str">
        <f>IFERROR(__xludf.DUMMYFUNCTION("""COMPUTED_VALUE"""),"Клубничный Мохито ")</f>
        <v>Клубничный Мохито </v>
      </c>
      <c r="O2084" s="18" t="str">
        <f>IFERROR(__xludf.DUMMYFUNCTION("""COMPUTED_VALUE"""),"Манго Грейпфрут ")</f>
        <v>Манго Грейпфрут </v>
      </c>
      <c r="P2084" s="18" t="str">
        <f>IFERROR(__xludf.DUMMYFUNCTION("""COMPUTED_VALUE"""),"Манго Персик Личи ")</f>
        <v>Манго Персик Личи </v>
      </c>
      <c r="Q2084" s="18" t="str">
        <f>IFERROR(__xludf.DUMMYFUNCTION("""COMPUTED_VALUE"""),"Персик Бабл Гам ")</f>
        <v>Персик Бабл Гам </v>
      </c>
      <c r="R2084" s="18" t="str">
        <f>IFERROR(__xludf.DUMMYFUNCTION("""COMPUTED_VALUE"""),"Садовые Ягоды ")</f>
        <v>Садовые Ягоды </v>
      </c>
      <c r="S2084" s="18" t="str">
        <f>IFERROR(__xludf.DUMMYFUNCTION("""COMPUTED_VALUE"""),"Скитлс Лимон Лайм 2")</f>
        <v>Скитлс Лимон Лайм 2</v>
      </c>
      <c r="T2084" s="18" t="str">
        <f>IFERROR(__xludf.DUMMYFUNCTION("""COMPUTED_VALUE"""),"Смородина Мармелад 1")</f>
        <v>Смородина Мармелад 1</v>
      </c>
      <c r="U2084" s="18" t="str">
        <f>IFERROR(__xludf.DUMMYFUNCTION("""COMPUTED_VALUE"""),"Темная Вишня 1")</f>
        <v>Темная Вишня 1</v>
      </c>
      <c r="V2084" s="18" t="str">
        <f>IFERROR(__xludf.DUMMYFUNCTION("""COMPUTED_VALUE"""),"Фруктовые Пластинки 1")</f>
        <v>Фруктовые Пластинки 1</v>
      </c>
      <c r="W2084" s="18" t="str">
        <f>IFERROR(__xludf.DUMMYFUNCTION("""COMPUTED_VALUE"""),"Черника Ежевика 1")</f>
        <v>Черника Ежевика 1</v>
      </c>
      <c r="X2084" s="18" t="str">
        <f>IFERROR(__xludf.DUMMYFUNCTION("""COMPUTED_VALUE"""),"Черника Малина 1")</f>
        <v>Черника Малина 1</v>
      </c>
      <c r="Y2084" s="18" t="str">
        <f>IFERROR(__xludf.DUMMYFUNCTION("""COMPUTED_VALUE"""),"Черника Мята 2")</f>
        <v>Черника Мята 2</v>
      </c>
      <c r="Z2084" s="18" t="str">
        <f>IFERROR(__xludf.DUMMYFUNCTION("""COMPUTED_VALUE"""),"Яблоко Виноград 2")</f>
        <v>Яблоко Виноград 2</v>
      </c>
      <c r="AA2084" s="18" t="str">
        <f>IFERROR(__xludf.DUMMYFUNCTION("""COMPUTED_VALUE"""),"Яблоко Малина 4")</f>
        <v>Яблоко Малина 4</v>
      </c>
      <c r="AB2084" s="18"/>
      <c r="AC2084" s="18"/>
      <c r="AD2084" s="18"/>
      <c r="AE2084" s="18"/>
      <c r="AF2084" s="18"/>
      <c r="AG2084" s="18"/>
      <c r="AH2084" s="18"/>
      <c r="AI2084" s="18"/>
      <c r="AJ2084" s="18"/>
      <c r="AK2084" s="18"/>
      <c r="AL2084" s="18"/>
      <c r="AM2084" s="18"/>
      <c r="AN2084" s="18"/>
      <c r="AO2084" s="18"/>
      <c r="AP2084" s="18"/>
      <c r="AQ2084" s="18"/>
      <c r="AR2084" s="18"/>
      <c r="AS2084" s="18"/>
      <c r="AT2084" s="18"/>
      <c r="AU2084" s="18"/>
      <c r="AV2084" s="18"/>
      <c r="AW2084" s="18"/>
      <c r="AX2084" s="18"/>
    </row>
    <row r="2085">
      <c r="A2085" s="18" t="str">
        <f>IFERROR(__xludf.DUMMYFUNCTION("""COMPUTED_VALUE"""),"Арбуз Малина ")</f>
        <v>Арбуз Малина </v>
      </c>
      <c r="B2085" s="18" t="str">
        <f>IFERROR(__xludf.DUMMYFUNCTION("""COMPUTED_VALUE"""),"Банан Кокос ")</f>
        <v>Банан Кокос </v>
      </c>
      <c r="C2085" s="18" t="str">
        <f>IFERROR(__xludf.DUMMYFUNCTION("""COMPUTED_VALUE"""),"Барбарисовый Энергетик ")</f>
        <v>Барбарисовый Энергетик </v>
      </c>
      <c r="D2085" s="18" t="str">
        <f>IFERROR(__xludf.DUMMYFUNCTION("""COMPUTED_VALUE"""),"Виноградный Энергетик")</f>
        <v>Виноградный Энергетик</v>
      </c>
      <c r="E2085" s="18" t="str">
        <f>IFERROR(__xludf.DUMMYFUNCTION("""COMPUTED_VALUE"""),"Гранат Клубника ")</f>
        <v>Гранат Клубника </v>
      </c>
      <c r="F2085" s="18" t="str">
        <f>IFERROR(__xludf.DUMMYFUNCTION("""COMPUTED_VALUE"""),"Гранат Смородина ")</f>
        <v>Гранат Смородина </v>
      </c>
      <c r="G2085" s="18" t="str">
        <f>IFERROR(__xludf.DUMMYFUNCTION("""COMPUTED_VALUE"""),"Грейпфрутовый Швепс ")</f>
        <v>Грейпфрутовый Швепс </v>
      </c>
      <c r="H2085" s="18" t="str">
        <f>IFERROR(__xludf.DUMMYFUNCTION("""COMPUTED_VALUE"""),"Земляника Драгонфрут ")</f>
        <v>Земляника Драгонфрут </v>
      </c>
      <c r="I2085" s="18" t="str">
        <f>IFERROR(__xludf.DUMMYFUNCTION("""COMPUTED_VALUE"""),"Киви Личи ")</f>
        <v>Киви Личи </v>
      </c>
      <c r="J2085" s="18" t="str">
        <f>IFERROR(__xludf.DUMMYFUNCTION("""COMPUTED_VALUE"""),"Киви Маракуйя Гуава ")</f>
        <v>Киви Маракуйя Гуава </v>
      </c>
      <c r="K2085" s="18" t="str">
        <f>IFERROR(__xludf.DUMMYFUNCTION("""COMPUTED_VALUE"""),"Клубника Банан ")</f>
        <v>Клубника Банан </v>
      </c>
      <c r="L2085" s="18" t="str">
        <f>IFERROR(__xludf.DUMMYFUNCTION("""COMPUTED_VALUE"""),"Клубника Вишня ")</f>
        <v>Клубника Вишня </v>
      </c>
      <c r="M2085" s="18" t="str">
        <f>IFERROR(__xludf.DUMMYFUNCTION("""COMPUTED_VALUE"""),"Клубника Земляника ")</f>
        <v>Клубника Земляника </v>
      </c>
      <c r="N2085" s="18" t="str">
        <f>IFERROR(__xludf.DUMMYFUNCTION("""COMPUTED_VALUE"""),"Клубничный Мохито ")</f>
        <v>Клубничный Мохито </v>
      </c>
      <c r="O2085" s="18" t="str">
        <f>IFERROR(__xludf.DUMMYFUNCTION("""COMPUTED_VALUE"""),"Манго Грейпфрут ")</f>
        <v>Манго Грейпфрут </v>
      </c>
      <c r="P2085" s="18" t="str">
        <f>IFERROR(__xludf.DUMMYFUNCTION("""COMPUTED_VALUE"""),"Манго Персик Личи ")</f>
        <v>Манго Персик Личи </v>
      </c>
      <c r="Q2085" s="18" t="str">
        <f>IFERROR(__xludf.DUMMYFUNCTION("""COMPUTED_VALUE"""),"Персик Бабл Гам ")</f>
        <v>Персик Бабл Гам </v>
      </c>
      <c r="R2085" s="18" t="str">
        <f>IFERROR(__xludf.DUMMYFUNCTION("""COMPUTED_VALUE"""),"Садовые Ягоды ")</f>
        <v>Садовые Ягоды </v>
      </c>
      <c r="S2085" s="18" t="str">
        <f>IFERROR(__xludf.DUMMYFUNCTION("""COMPUTED_VALUE"""),"Скитлс Лимон Лайм 2")</f>
        <v>Скитлс Лимон Лайм 2</v>
      </c>
      <c r="T2085" s="18" t="str">
        <f>IFERROR(__xludf.DUMMYFUNCTION("""COMPUTED_VALUE"""),"Смородина Мармелад 1")</f>
        <v>Смородина Мармелад 1</v>
      </c>
      <c r="U2085" s="18" t="str">
        <f>IFERROR(__xludf.DUMMYFUNCTION("""COMPUTED_VALUE"""),"Темная Вишня 1")</f>
        <v>Темная Вишня 1</v>
      </c>
      <c r="V2085" s="18" t="str">
        <f>IFERROR(__xludf.DUMMYFUNCTION("""COMPUTED_VALUE"""),"Фруктовые Пластинки 1")</f>
        <v>Фруктовые Пластинки 1</v>
      </c>
      <c r="W2085" s="18" t="str">
        <f>IFERROR(__xludf.DUMMYFUNCTION("""COMPUTED_VALUE"""),"Черника Ежевика 1")</f>
        <v>Черника Ежевика 1</v>
      </c>
      <c r="X2085" s="18" t="str">
        <f>IFERROR(__xludf.DUMMYFUNCTION("""COMPUTED_VALUE"""),"Черника Малина 1")</f>
        <v>Черника Малина 1</v>
      </c>
      <c r="Y2085" s="18" t="str">
        <f>IFERROR(__xludf.DUMMYFUNCTION("""COMPUTED_VALUE"""),"Черника Мята 2")</f>
        <v>Черника Мята 2</v>
      </c>
      <c r="Z2085" s="18" t="str">
        <f>IFERROR(__xludf.DUMMYFUNCTION("""COMPUTED_VALUE"""),"Яблоко Виноград 2")</f>
        <v>Яблоко Виноград 2</v>
      </c>
      <c r="AA2085" s="18" t="str">
        <f>IFERROR(__xludf.DUMMYFUNCTION("""COMPUTED_VALUE"""),"Яблоко Малина 4")</f>
        <v>Яблоко Малина 4</v>
      </c>
      <c r="AB2085" s="18"/>
      <c r="AC2085" s="18"/>
      <c r="AD2085" s="18"/>
      <c r="AE2085" s="18"/>
      <c r="AF2085" s="18"/>
      <c r="AG2085" s="18"/>
      <c r="AH2085" s="18"/>
      <c r="AI2085" s="18"/>
      <c r="AJ2085" s="18"/>
      <c r="AK2085" s="18"/>
      <c r="AL2085" s="18"/>
      <c r="AM2085" s="18"/>
      <c r="AN2085" s="18"/>
      <c r="AO2085" s="18"/>
      <c r="AP2085" s="18"/>
      <c r="AQ2085" s="18"/>
      <c r="AR2085" s="18"/>
      <c r="AS2085" s="18"/>
      <c r="AT2085" s="18"/>
      <c r="AU2085" s="18"/>
      <c r="AV2085" s="18"/>
      <c r="AW2085" s="18"/>
      <c r="AX2085" s="18"/>
    </row>
    <row r="2086">
      <c r="A2086" s="18" t="str">
        <f>IFERROR(__xludf.DUMMYFUNCTION("""COMPUTED_VALUE"""),"Арбуз Малина ")</f>
        <v>Арбуз Малина </v>
      </c>
      <c r="B2086" s="18" t="str">
        <f>IFERROR(__xludf.DUMMYFUNCTION("""COMPUTED_VALUE"""),"Банан Кокос ")</f>
        <v>Банан Кокос </v>
      </c>
      <c r="C2086" s="18" t="str">
        <f>IFERROR(__xludf.DUMMYFUNCTION("""COMPUTED_VALUE"""),"Барбарисовый Энергетик ")</f>
        <v>Барбарисовый Энергетик </v>
      </c>
      <c r="D2086" s="18" t="str">
        <f>IFERROR(__xludf.DUMMYFUNCTION("""COMPUTED_VALUE"""),"Виноградный Энергетик")</f>
        <v>Виноградный Энергетик</v>
      </c>
      <c r="E2086" s="18" t="str">
        <f>IFERROR(__xludf.DUMMYFUNCTION("""COMPUTED_VALUE"""),"Гранат Клубника ")</f>
        <v>Гранат Клубника </v>
      </c>
      <c r="F2086" s="18" t="str">
        <f>IFERROR(__xludf.DUMMYFUNCTION("""COMPUTED_VALUE"""),"Гранат Смородина ")</f>
        <v>Гранат Смородина </v>
      </c>
      <c r="G2086" s="18" t="str">
        <f>IFERROR(__xludf.DUMMYFUNCTION("""COMPUTED_VALUE"""),"Грейпфрутовый Швепс ")</f>
        <v>Грейпфрутовый Швепс </v>
      </c>
      <c r="H2086" s="18" t="str">
        <f>IFERROR(__xludf.DUMMYFUNCTION("""COMPUTED_VALUE"""),"Земляника Драгонфрут ")</f>
        <v>Земляника Драгонфрут </v>
      </c>
      <c r="I2086" s="18" t="str">
        <f>IFERROR(__xludf.DUMMYFUNCTION("""COMPUTED_VALUE"""),"Киви Личи ")</f>
        <v>Киви Личи </v>
      </c>
      <c r="J2086" s="18" t="str">
        <f>IFERROR(__xludf.DUMMYFUNCTION("""COMPUTED_VALUE"""),"Киви Маракуйя Гуава ")</f>
        <v>Киви Маракуйя Гуава </v>
      </c>
      <c r="K2086" s="18" t="str">
        <f>IFERROR(__xludf.DUMMYFUNCTION("""COMPUTED_VALUE"""),"Клубника Банан ")</f>
        <v>Клубника Банан </v>
      </c>
      <c r="L2086" s="18" t="str">
        <f>IFERROR(__xludf.DUMMYFUNCTION("""COMPUTED_VALUE"""),"Клубника Вишня ")</f>
        <v>Клубника Вишня </v>
      </c>
      <c r="M2086" s="18" t="str">
        <f>IFERROR(__xludf.DUMMYFUNCTION("""COMPUTED_VALUE"""),"Клубника Земляника ")</f>
        <v>Клубника Земляника </v>
      </c>
      <c r="N2086" s="18" t="str">
        <f>IFERROR(__xludf.DUMMYFUNCTION("""COMPUTED_VALUE"""),"Клубничный Мохито ")</f>
        <v>Клубничный Мохито </v>
      </c>
      <c r="O2086" s="18" t="str">
        <f>IFERROR(__xludf.DUMMYFUNCTION("""COMPUTED_VALUE"""),"Манго Грейпфрут ")</f>
        <v>Манго Грейпфрут </v>
      </c>
      <c r="P2086" s="18" t="str">
        <f>IFERROR(__xludf.DUMMYFUNCTION("""COMPUTED_VALUE"""),"Манго Персик Личи ")</f>
        <v>Манго Персик Личи </v>
      </c>
      <c r="Q2086" s="18" t="str">
        <f>IFERROR(__xludf.DUMMYFUNCTION("""COMPUTED_VALUE"""),"Персик Бабл Гам ")</f>
        <v>Персик Бабл Гам </v>
      </c>
      <c r="R2086" s="18" t="str">
        <f>IFERROR(__xludf.DUMMYFUNCTION("""COMPUTED_VALUE"""),"Садовые Ягоды ")</f>
        <v>Садовые Ягоды </v>
      </c>
      <c r="S2086" s="18" t="str">
        <f>IFERROR(__xludf.DUMMYFUNCTION("""COMPUTED_VALUE"""),"Скитлс Лимон Лайм 2")</f>
        <v>Скитлс Лимон Лайм 2</v>
      </c>
      <c r="T2086" s="18" t="str">
        <f>IFERROR(__xludf.DUMMYFUNCTION("""COMPUTED_VALUE"""),"Смородина Мармелад 1")</f>
        <v>Смородина Мармелад 1</v>
      </c>
      <c r="U2086" s="18" t="str">
        <f>IFERROR(__xludf.DUMMYFUNCTION("""COMPUTED_VALUE"""),"Темная Вишня 1")</f>
        <v>Темная Вишня 1</v>
      </c>
      <c r="V2086" s="18" t="str">
        <f>IFERROR(__xludf.DUMMYFUNCTION("""COMPUTED_VALUE"""),"Фруктовые Пластинки 1")</f>
        <v>Фруктовые Пластинки 1</v>
      </c>
      <c r="W2086" s="18" t="str">
        <f>IFERROR(__xludf.DUMMYFUNCTION("""COMPUTED_VALUE"""),"Черника Ежевика 1")</f>
        <v>Черника Ежевика 1</v>
      </c>
      <c r="X2086" s="18" t="str">
        <f>IFERROR(__xludf.DUMMYFUNCTION("""COMPUTED_VALUE"""),"Черника Малина 1")</f>
        <v>Черника Малина 1</v>
      </c>
      <c r="Y2086" s="18" t="str">
        <f>IFERROR(__xludf.DUMMYFUNCTION("""COMPUTED_VALUE"""),"Черника Мята 2")</f>
        <v>Черника Мята 2</v>
      </c>
      <c r="Z2086" s="18" t="str">
        <f>IFERROR(__xludf.DUMMYFUNCTION("""COMPUTED_VALUE"""),"Яблоко Виноград 2")</f>
        <v>Яблоко Виноград 2</v>
      </c>
      <c r="AA2086" s="18" t="str">
        <f>IFERROR(__xludf.DUMMYFUNCTION("""COMPUTED_VALUE"""),"Яблоко Малина 4")</f>
        <v>Яблоко Малина 4</v>
      </c>
      <c r="AB2086" s="18"/>
      <c r="AC2086" s="18"/>
      <c r="AD2086" s="18"/>
      <c r="AE2086" s="18"/>
      <c r="AF2086" s="18"/>
      <c r="AG2086" s="18"/>
      <c r="AH2086" s="18"/>
      <c r="AI2086" s="18"/>
      <c r="AJ2086" s="18"/>
      <c r="AK2086" s="18"/>
      <c r="AL2086" s="18"/>
      <c r="AM2086" s="18"/>
      <c r="AN2086" s="18"/>
      <c r="AO2086" s="18"/>
      <c r="AP2086" s="18"/>
      <c r="AQ2086" s="18"/>
      <c r="AR2086" s="18"/>
      <c r="AS2086" s="18"/>
      <c r="AT2086" s="18"/>
      <c r="AU2086" s="18"/>
      <c r="AV2086" s="18"/>
      <c r="AW2086" s="18"/>
      <c r="AX2086" s="18"/>
    </row>
    <row r="2087">
      <c r="A2087" s="18" t="str">
        <f>IFERROR(__xludf.DUMMYFUNCTION("""COMPUTED_VALUE"""),"Апельсиновое драже")</f>
        <v>Апельсиновое драже</v>
      </c>
      <c r="B2087" s="18" t="str">
        <f>IFERROR(__xludf.DUMMYFUNCTION("""COMPUTED_VALUE"""),"Бабл гам")</f>
        <v>Бабл гам</v>
      </c>
      <c r="C2087" s="18" t="str">
        <f>IFERROR(__xludf.DUMMYFUNCTION("""COMPUTED_VALUE"""),"Виноградная конфета")</f>
        <v>Виноградная конфета</v>
      </c>
      <c r="D2087" s="18" t="str">
        <f>IFERROR(__xludf.DUMMYFUNCTION("""COMPUTED_VALUE"""),"Даня кокос")</f>
        <v>Даня кокос</v>
      </c>
      <c r="E2087" s="18" t="str">
        <f>IFERROR(__xludf.DUMMYFUNCTION("""COMPUTED_VALUE"""),"Земляника груша")</f>
        <v>Земляника груша</v>
      </c>
      <c r="F2087" s="18" t="str">
        <f>IFERROR(__xludf.DUMMYFUNCTION("""COMPUTED_VALUE"""),"Кислый киви")</f>
        <v>Кислый киви</v>
      </c>
      <c r="G2087" s="18" t="str">
        <f>IFERROR(__xludf.DUMMYFUNCTION("""COMPUTED_VALUE"""),"Кислый малиновый лимонад ")</f>
        <v>Кислый малиновый лимонад </v>
      </c>
      <c r="H2087" s="18" t="str">
        <f>IFERROR(__xludf.DUMMYFUNCTION("""COMPUTED_VALUE"""),"Кола сода айс")</f>
        <v>Кола сода айс</v>
      </c>
      <c r="I2087" s="18" t="str">
        <f>IFERROR(__xludf.DUMMYFUNCTION("""COMPUTED_VALUE"""),"Ледяной ананас")</f>
        <v>Ледяной ананас</v>
      </c>
      <c r="J2087" s="18" t="str">
        <f>IFERROR(__xludf.DUMMYFUNCTION("""COMPUTED_VALUE"""),"Лимонные червячки ")</f>
        <v>Лимонные червячки </v>
      </c>
      <c r="K2087" s="18" t="str">
        <f>IFERROR(__xludf.DUMMYFUNCTION("""COMPUTED_VALUE"""),"Манго апельсин")</f>
        <v>Манго апельсин</v>
      </c>
      <c r="L2087" s="18" t="str">
        <f>IFERROR(__xludf.DUMMYFUNCTION("""COMPUTED_VALUE"""),"Смородина виноград")</f>
        <v>Смородина виноград</v>
      </c>
      <c r="M2087" s="18" t="str">
        <f>IFERROR(__xludf.DUMMYFUNCTION("""COMPUTED_VALUE"""),"Яблочный холс")</f>
        <v>Яблочный холс</v>
      </c>
      <c r="N2087" s="18" t="str">
        <f>IFERROR(__xludf.DUMMYFUNCTION("""COMPUTED_VALUE"""),"Ягодный смузи")</f>
        <v>Ягодный смузи</v>
      </c>
      <c r="O2087" s="18" t="str">
        <f>IFERROR(__xludf.DUMMYFUNCTION("""COMPUTED_VALUE"""),"Ягодный энергетик")</f>
        <v>Ягодный энергетик</v>
      </c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  <c r="AC2087" s="18"/>
      <c r="AD2087" s="18"/>
      <c r="AE2087" s="18"/>
      <c r="AF2087" s="18"/>
      <c r="AG2087" s="18"/>
      <c r="AH2087" s="18"/>
      <c r="AI2087" s="18"/>
      <c r="AJ2087" s="18"/>
      <c r="AK2087" s="18"/>
      <c r="AL2087" s="18"/>
      <c r="AM2087" s="18"/>
      <c r="AN2087" s="18"/>
      <c r="AO2087" s="18"/>
      <c r="AP2087" s="18"/>
      <c r="AQ2087" s="18"/>
      <c r="AR2087" s="18"/>
      <c r="AS2087" s="18"/>
      <c r="AT2087" s="18"/>
      <c r="AU2087" s="18"/>
      <c r="AV2087" s="18"/>
      <c r="AW2087" s="18"/>
      <c r="AX2087" s="18"/>
    </row>
    <row r="2088">
      <c r="A2088" s="18" t="str">
        <f>IFERROR(__xludf.DUMMYFUNCTION("""COMPUTED_VALUE"""),"кислая земляника")</f>
        <v>кислая земляника</v>
      </c>
      <c r="B2088" s="18" t="str">
        <f>IFERROR(__xludf.DUMMYFUNCTION("""COMPUTED_VALUE"""),"кислая фанта с черникой")</f>
        <v>кислая фанта с черникой</v>
      </c>
      <c r="C2088" s="18" t="str">
        <f>IFERROR(__xludf.DUMMYFUNCTION("""COMPUTED_VALUE"""),"кислое харибо с колой и черешней")</f>
        <v>кислое харибо с колой и черешней</v>
      </c>
      <c r="D2088" s="18" t="str">
        <f>IFERROR(__xludf.DUMMYFUNCTION("""COMPUTED_VALUE"""),"кислое яблочно клубничная шипучка")</f>
        <v>кислое яблочно клубничная шипучка</v>
      </c>
      <c r="E2088" s="18" t="str">
        <f>IFERROR(__xludf.DUMMYFUNCTION("""COMPUTED_VALUE"""),"кислые желатинки маракуйя ананас")</f>
        <v>кислые желатинки маракуйя ананас</v>
      </c>
      <c r="F2088" s="18" t="str">
        <f>IFERROR(__xludf.DUMMYFUNCTION("""COMPUTED_VALUE"""),"кислые ленточки маракуя манго")</f>
        <v>кислые ленточки маракуя манго</v>
      </c>
      <c r="G2088" s="18" t="str">
        <f>IFERROR(__xludf.DUMMYFUNCTION("""COMPUTED_VALUE"""),"кислые мармеладные ягоды")</f>
        <v>кислые мармеладные ягоды</v>
      </c>
      <c r="H2088" s="18" t="str">
        <f>IFERROR(__xludf.DUMMYFUNCTION("""COMPUTED_VALUE"""),"кислый виноград лайм")</f>
        <v>кислый виноград лайм</v>
      </c>
      <c r="I2088" s="18" t="str">
        <f>IFERROR(__xludf.DUMMYFUNCTION("""COMPUTED_VALUE"""),"кислый грейпфрут с вишней")</f>
        <v>кислый грейпфрут с вишней</v>
      </c>
      <c r="J2088" s="18" t="str">
        <f>IFERROR(__xludf.DUMMYFUNCTION("""COMPUTED_VALUE"""),"кислый леденец виноград киви яблоко")</f>
        <v>кислый леденец виноград киви яблоко</v>
      </c>
      <c r="K2088" s="18" t="str">
        <f>IFERROR(__xludf.DUMMYFUNCTION("""COMPUTED_VALUE"""),"кислый лимонад арбуз лайм малина")</f>
        <v>кислый лимонад арбуз лайм малина</v>
      </c>
      <c r="L2088" s="18" t="str">
        <f>IFERROR(__xludf.DUMMYFUNCTION("""COMPUTED_VALUE"""),"кислый персик клубника")</f>
        <v>кислый персик клубника</v>
      </c>
      <c r="M2088" s="18" t="str">
        <f>IFERROR(__xludf.DUMMYFUNCTION("""COMPUTED_VALUE"""),"кислый яблочно лимонные колечки")</f>
        <v>кислый яблочно лимонные колечки</v>
      </c>
      <c r="N2088" s="18" t="str">
        <f>IFERROR(__xludf.DUMMYFUNCTION("""COMPUTED_VALUE"""),"фанта апельсин с кислой малиной")</f>
        <v>фанта апельсин с кислой малиной</v>
      </c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  <c r="AC2088" s="18"/>
      <c r="AD2088" s="18"/>
      <c r="AE2088" s="18"/>
      <c r="AF2088" s="18"/>
      <c r="AG2088" s="18"/>
      <c r="AH2088" s="18"/>
      <c r="AI2088" s="18"/>
      <c r="AJ2088" s="18"/>
      <c r="AK2088" s="18"/>
      <c r="AL2088" s="18"/>
      <c r="AM2088" s="18"/>
      <c r="AN2088" s="18"/>
      <c r="AO2088" s="18"/>
      <c r="AP2088" s="18"/>
      <c r="AQ2088" s="18"/>
      <c r="AR2088" s="18"/>
      <c r="AS2088" s="18"/>
      <c r="AT2088" s="18"/>
      <c r="AU2088" s="18"/>
      <c r="AV2088" s="18"/>
      <c r="AW2088" s="18"/>
      <c r="AX2088" s="18"/>
    </row>
    <row r="2089">
      <c r="A2089" s="18" t="str">
        <f>IFERROR(__xludf.DUMMYFUNCTION("""COMPUTED_VALUE"""),"0.4")</f>
        <v>0.4</v>
      </c>
      <c r="B2089" s="18" t="str">
        <f>IFERROR(__xludf.DUMMYFUNCTION("""COMPUTED_VALUE"""),"0.6")</f>
        <v>0.6</v>
      </c>
      <c r="C2089" s="18" t="str">
        <f>IFERROR(__xludf.DUMMYFUNCTION("""COMPUTED_VALUE"""),"0.7")</f>
        <v>0.7</v>
      </c>
      <c r="D2089" s="18" t="str">
        <f>IFERROR(__xludf.DUMMYFUNCTION("""COMPUTED_VALUE"""),"0.8")</f>
        <v>0.8</v>
      </c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  <c r="AC2089" s="18"/>
      <c r="AD2089" s="18"/>
      <c r="AE2089" s="18"/>
      <c r="AF2089" s="18"/>
      <c r="AG2089" s="18"/>
      <c r="AH2089" s="18"/>
      <c r="AI2089" s="18"/>
      <c r="AJ2089" s="18"/>
      <c r="AK2089" s="18"/>
      <c r="AL2089" s="18"/>
      <c r="AM2089" s="18"/>
      <c r="AN2089" s="18"/>
      <c r="AO2089" s="18"/>
      <c r="AP2089" s="18"/>
      <c r="AQ2089" s="18"/>
      <c r="AR2089" s="18"/>
      <c r="AS2089" s="18"/>
      <c r="AT2089" s="18"/>
      <c r="AU2089" s="18"/>
      <c r="AV2089" s="18"/>
      <c r="AW2089" s="18"/>
      <c r="AX2089" s="18"/>
    </row>
    <row r="2090">
      <c r="A2090" s="18" t="str">
        <f>IFERROR(__xludf.DUMMYFUNCTION("""COMPUTED_VALUE"""),"0.4")</f>
        <v>0.4</v>
      </c>
      <c r="B2090" s="18" t="str">
        <f>IFERROR(__xludf.DUMMYFUNCTION("""COMPUTED_VALUE"""),"0.6")</f>
        <v>0.6</v>
      </c>
      <c r="C2090" s="18" t="str">
        <f>IFERROR(__xludf.DUMMYFUNCTION("""COMPUTED_VALUE"""),"0.7")</f>
        <v>0.7</v>
      </c>
      <c r="D2090" s="18" t="str">
        <f>IFERROR(__xludf.DUMMYFUNCTION("""COMPUTED_VALUE"""),"0.8")</f>
        <v>0.8</v>
      </c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  <c r="AC2090" s="18"/>
      <c r="AD2090" s="18"/>
      <c r="AE2090" s="18"/>
      <c r="AF2090" s="18"/>
      <c r="AG2090" s="18"/>
      <c r="AH2090" s="18"/>
      <c r="AI2090" s="18"/>
      <c r="AJ2090" s="18"/>
      <c r="AK2090" s="18"/>
      <c r="AL2090" s="18"/>
      <c r="AM2090" s="18"/>
      <c r="AN2090" s="18"/>
      <c r="AO2090" s="18"/>
      <c r="AP2090" s="18"/>
      <c r="AQ2090" s="18"/>
      <c r="AR2090" s="18"/>
      <c r="AS2090" s="18"/>
      <c r="AT2090" s="18"/>
      <c r="AU2090" s="18"/>
      <c r="AV2090" s="18"/>
      <c r="AW2090" s="18"/>
      <c r="AX2090" s="18"/>
    </row>
    <row r="2091">
      <c r="A2091" s="18" t="str">
        <f>IFERROR(__xludf.DUMMYFUNCTION("""COMPUTED_VALUE"""),"кислая земляника")</f>
        <v>кислая земляника</v>
      </c>
      <c r="B2091" s="18" t="str">
        <f>IFERROR(__xludf.DUMMYFUNCTION("""COMPUTED_VALUE"""),"кислая фанта с черникой")</f>
        <v>кислая фанта с черникой</v>
      </c>
      <c r="C2091" s="18" t="str">
        <f>IFERROR(__xludf.DUMMYFUNCTION("""COMPUTED_VALUE"""),"кислое харибо с колой и черешней")</f>
        <v>кислое харибо с колой и черешней</v>
      </c>
      <c r="D2091" s="18" t="str">
        <f>IFERROR(__xludf.DUMMYFUNCTION("""COMPUTED_VALUE"""),"кислое яблочно клубничная шипучка")</f>
        <v>кислое яблочно клубничная шипучка</v>
      </c>
      <c r="E2091" s="18" t="str">
        <f>IFERROR(__xludf.DUMMYFUNCTION("""COMPUTED_VALUE"""),"кислые желатинки маракуйя ананас")</f>
        <v>кислые желатинки маракуйя ананас</v>
      </c>
      <c r="F2091" s="18" t="str">
        <f>IFERROR(__xludf.DUMMYFUNCTION("""COMPUTED_VALUE"""),"кислые ленточки маракуя манго")</f>
        <v>кислые ленточки маракуя манго</v>
      </c>
      <c r="G2091" s="18" t="str">
        <f>IFERROR(__xludf.DUMMYFUNCTION("""COMPUTED_VALUE"""),"кислые мармеладные ягоды")</f>
        <v>кислые мармеладные ягоды</v>
      </c>
      <c r="H2091" s="18" t="str">
        <f>IFERROR(__xludf.DUMMYFUNCTION("""COMPUTED_VALUE"""),"кислый виноград лайм")</f>
        <v>кислый виноград лайм</v>
      </c>
      <c r="I2091" s="18" t="str">
        <f>IFERROR(__xludf.DUMMYFUNCTION("""COMPUTED_VALUE"""),"кислый грейпфрут с вишней")</f>
        <v>кислый грейпфрут с вишней</v>
      </c>
      <c r="J2091" s="18" t="str">
        <f>IFERROR(__xludf.DUMMYFUNCTION("""COMPUTED_VALUE"""),"кислый леденец виноград киви яблоко")</f>
        <v>кислый леденец виноград киви яблоко</v>
      </c>
      <c r="K2091" s="18" t="str">
        <f>IFERROR(__xludf.DUMMYFUNCTION("""COMPUTED_VALUE"""),"кислый лимонад арбуз лайм малина")</f>
        <v>кислый лимонад арбуз лайм малина</v>
      </c>
      <c r="L2091" s="18" t="str">
        <f>IFERROR(__xludf.DUMMYFUNCTION("""COMPUTED_VALUE"""),"кислый персик клубника")</f>
        <v>кислый персик клубника</v>
      </c>
      <c r="M2091" s="18" t="str">
        <f>IFERROR(__xludf.DUMMYFUNCTION("""COMPUTED_VALUE"""),"кислый яблочно лимонные колечки")</f>
        <v>кислый яблочно лимонные колечки</v>
      </c>
      <c r="N2091" s="18" t="str">
        <f>IFERROR(__xludf.DUMMYFUNCTION("""COMPUTED_VALUE"""),"фанта апельсин с кислой малиной")</f>
        <v>фанта апельсин с кислой малиной</v>
      </c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8"/>
      <c r="AD2091" s="18"/>
      <c r="AE2091" s="18"/>
      <c r="AF2091" s="18"/>
      <c r="AG2091" s="18"/>
      <c r="AH2091" s="18"/>
      <c r="AI2091" s="18"/>
      <c r="AJ2091" s="18"/>
      <c r="AK2091" s="18"/>
      <c r="AL2091" s="18"/>
      <c r="AM2091" s="18"/>
      <c r="AN2091" s="18"/>
      <c r="AO2091" s="18"/>
      <c r="AP2091" s="18"/>
      <c r="AQ2091" s="18"/>
      <c r="AR2091" s="18"/>
      <c r="AS2091" s="18"/>
      <c r="AT2091" s="18"/>
      <c r="AU2091" s="18"/>
      <c r="AV2091" s="18"/>
      <c r="AW2091" s="18"/>
      <c r="AX2091" s="18"/>
    </row>
    <row r="2092">
      <c r="A2092" s="18" t="str">
        <f>IFERROR(__xludf.DUMMYFUNCTION("""COMPUTED_VALUE"""),"Апельсиновое драже")</f>
        <v>Апельсиновое драже</v>
      </c>
      <c r="B2092" s="18" t="str">
        <f>IFERROR(__xludf.DUMMYFUNCTION("""COMPUTED_VALUE"""),"Бабл гам")</f>
        <v>Бабл гам</v>
      </c>
      <c r="C2092" s="18" t="str">
        <f>IFERROR(__xludf.DUMMYFUNCTION("""COMPUTED_VALUE"""),"Виноградная конфета")</f>
        <v>Виноградная конфета</v>
      </c>
      <c r="D2092" s="18" t="str">
        <f>IFERROR(__xludf.DUMMYFUNCTION("""COMPUTED_VALUE"""),"Даня кокос")</f>
        <v>Даня кокос</v>
      </c>
      <c r="E2092" s="18" t="str">
        <f>IFERROR(__xludf.DUMMYFUNCTION("""COMPUTED_VALUE"""),"Земляника груша")</f>
        <v>Земляника груша</v>
      </c>
      <c r="F2092" s="18" t="str">
        <f>IFERROR(__xludf.DUMMYFUNCTION("""COMPUTED_VALUE"""),"Кислый киви")</f>
        <v>Кислый киви</v>
      </c>
      <c r="G2092" s="18" t="str">
        <f>IFERROR(__xludf.DUMMYFUNCTION("""COMPUTED_VALUE"""),"Кислый малиновый лимонад ")</f>
        <v>Кислый малиновый лимонад </v>
      </c>
      <c r="H2092" s="18" t="str">
        <f>IFERROR(__xludf.DUMMYFUNCTION("""COMPUTED_VALUE"""),"Кола сода айс")</f>
        <v>Кола сода айс</v>
      </c>
      <c r="I2092" s="18" t="str">
        <f>IFERROR(__xludf.DUMMYFUNCTION("""COMPUTED_VALUE"""),"Ледяной ананас")</f>
        <v>Ледяной ананас</v>
      </c>
      <c r="J2092" s="18" t="str">
        <f>IFERROR(__xludf.DUMMYFUNCTION("""COMPUTED_VALUE"""),"Лимонные червячки ")</f>
        <v>Лимонные червячки </v>
      </c>
      <c r="K2092" s="18" t="str">
        <f>IFERROR(__xludf.DUMMYFUNCTION("""COMPUTED_VALUE"""),"Манго апельсин")</f>
        <v>Манго апельсин</v>
      </c>
      <c r="L2092" s="18" t="str">
        <f>IFERROR(__xludf.DUMMYFUNCTION("""COMPUTED_VALUE"""),"Смородина виноград")</f>
        <v>Смородина виноград</v>
      </c>
      <c r="M2092" s="18" t="str">
        <f>IFERROR(__xludf.DUMMYFUNCTION("""COMPUTED_VALUE"""),"Яблочный холс")</f>
        <v>Яблочный холс</v>
      </c>
      <c r="N2092" s="18" t="str">
        <f>IFERROR(__xludf.DUMMYFUNCTION("""COMPUTED_VALUE"""),"Ягодный смузи")</f>
        <v>Ягодный смузи</v>
      </c>
      <c r="O2092" s="18" t="str">
        <f>IFERROR(__xludf.DUMMYFUNCTION("""COMPUTED_VALUE"""),"Ягодный энергетик")</f>
        <v>Ягодный энергетик</v>
      </c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  <c r="AB2092" s="18"/>
      <c r="AC2092" s="18"/>
      <c r="AD2092" s="18"/>
      <c r="AE2092" s="18"/>
      <c r="AF2092" s="18"/>
      <c r="AG2092" s="18"/>
      <c r="AH2092" s="18"/>
      <c r="AI2092" s="18"/>
      <c r="AJ2092" s="18"/>
      <c r="AK2092" s="18"/>
      <c r="AL2092" s="18"/>
      <c r="AM2092" s="18"/>
      <c r="AN2092" s="18"/>
      <c r="AO2092" s="18"/>
      <c r="AP2092" s="18"/>
      <c r="AQ2092" s="18"/>
      <c r="AR2092" s="18"/>
      <c r="AS2092" s="18"/>
      <c r="AT2092" s="18"/>
      <c r="AU2092" s="18"/>
      <c r="AV2092" s="18"/>
      <c r="AW2092" s="18"/>
      <c r="AX2092" s="18"/>
    </row>
    <row r="2093">
      <c r="A2093" s="18" t="str">
        <f>IFERROR(__xludf.DUMMYFUNCTION("""COMPUTED_VALUE"""),"0.4")</f>
        <v>0.4</v>
      </c>
      <c r="B2093" s="18" t="str">
        <f>IFERROR(__xludf.DUMMYFUNCTION("""COMPUTED_VALUE"""),"0.6")</f>
        <v>0.6</v>
      </c>
      <c r="C2093" s="18" t="str">
        <f>IFERROR(__xludf.DUMMYFUNCTION("""COMPUTED_VALUE"""),"0.7")</f>
        <v>0.7</v>
      </c>
      <c r="D2093" s="18" t="str">
        <f>IFERROR(__xludf.DUMMYFUNCTION("""COMPUTED_VALUE"""),"0.8")</f>
        <v>0.8</v>
      </c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  <c r="AB2093" s="18"/>
      <c r="AC2093" s="18"/>
      <c r="AD2093" s="18"/>
      <c r="AE2093" s="18"/>
      <c r="AF2093" s="18"/>
      <c r="AG2093" s="18"/>
      <c r="AH2093" s="18"/>
      <c r="AI2093" s="18"/>
      <c r="AJ2093" s="18"/>
      <c r="AK2093" s="18"/>
      <c r="AL2093" s="18"/>
      <c r="AM2093" s="18"/>
      <c r="AN2093" s="18"/>
      <c r="AO2093" s="18"/>
      <c r="AP2093" s="18"/>
      <c r="AQ2093" s="18"/>
      <c r="AR2093" s="18"/>
      <c r="AS2093" s="18"/>
      <c r="AT2093" s="18"/>
      <c r="AU2093" s="18"/>
      <c r="AV2093" s="18"/>
      <c r="AW2093" s="18"/>
      <c r="AX2093" s="18"/>
    </row>
    <row r="2094">
      <c r="A2094" s="18" t="str">
        <f>IFERROR(__xludf.DUMMYFUNCTION("""COMPUTED_VALUE"""),"Ягодный микс")</f>
        <v>Ягодный микс</v>
      </c>
      <c r="B2094" s="18" t="str">
        <f>IFERROR(__xludf.DUMMYFUNCTION("""COMPUTED_VALUE"""),"Энергетик малина")</f>
        <v>Энергетик малина</v>
      </c>
      <c r="C2094" s="18" t="str">
        <f>IFERROR(__xludf.DUMMYFUNCTION("""COMPUTED_VALUE"""),"Клубника арбуз")</f>
        <v>Клубника арбуз</v>
      </c>
      <c r="D2094" s="18" t="str">
        <f>IFERROR(__xludf.DUMMYFUNCTION("""COMPUTED_VALUE"""),"Ежевика малина")</f>
        <v>Ежевика малина</v>
      </c>
      <c r="E2094" s="18" t="str">
        <f>IFERROR(__xludf.DUMMYFUNCTION("""COMPUTED_VALUE"""),"Голубая малина виноград")</f>
        <v>Голубая малина виноград</v>
      </c>
      <c r="F2094" s="18" t="str">
        <f>IFERROR(__xludf.DUMMYFUNCTION("""COMPUTED_VALUE"""),"Вишня яблоко")</f>
        <v>Вишня яблоко</v>
      </c>
      <c r="G2094" s="18" t="str">
        <f>IFERROR(__xludf.DUMMYFUNCTION("""COMPUTED_VALUE"""),"Виноград лёд")</f>
        <v>Виноград лёд</v>
      </c>
      <c r="H2094" s="18" t="str">
        <f>IFERROR(__xludf.DUMMYFUNCTION("""COMPUTED_VALUE"""),"Бабл гам")</f>
        <v>Бабл гам</v>
      </c>
      <c r="I2094" s="18" t="str">
        <f>IFERROR(__xludf.DUMMYFUNCTION("""COMPUTED_VALUE"""),"Энергетик лайм")</f>
        <v>Энергетик лайм</v>
      </c>
      <c r="J2094" s="18" t="str">
        <f>IFERROR(__xludf.DUMMYFUNCTION("""COMPUTED_VALUE"""),"Черника смородина айс")</f>
        <v>Черника смородина айс</v>
      </c>
      <c r="K2094" s="18" t="str">
        <f>IFERROR(__xludf.DUMMYFUNCTION("""COMPUTED_VALUE"""),"Мохито клубничный лёд")</f>
        <v>Мохито клубничный лёд</v>
      </c>
      <c r="L2094" s="18" t="str">
        <f>IFERROR(__xludf.DUMMYFUNCTION("""COMPUTED_VALUE"""),"Черная вишня лёд")</f>
        <v>Черная вишня лёд</v>
      </c>
      <c r="M2094" s="18" t="str">
        <f>IFERROR(__xludf.DUMMYFUNCTION("""COMPUTED_VALUE"""),"Ананас кокос лёд")</f>
        <v>Ананас кокос лёд</v>
      </c>
      <c r="N2094" s="18" t="str">
        <f>IFERROR(__xludf.DUMMYFUNCTION("""COMPUTED_VALUE"""),"Киви лёд")</f>
        <v>Киви лёд</v>
      </c>
      <c r="O2094" s="18" t="str">
        <f>IFERROR(__xludf.DUMMYFUNCTION("""COMPUTED_VALUE"""),"Кислая клюква лёд")</f>
        <v>Кислая клюква лёд</v>
      </c>
      <c r="P2094" s="18" t="str">
        <f>IFERROR(__xludf.DUMMYFUNCTION("""COMPUTED_VALUE"""),"Кислый скитлс лёд")</f>
        <v>Кислый скитлс лёд</v>
      </c>
      <c r="Q2094" s="18" t="str">
        <f>IFERROR(__xludf.DUMMYFUNCTION("""COMPUTED_VALUE"""),"Клубника черника лёд")</f>
        <v>Клубника черника лёд</v>
      </c>
      <c r="R2094" s="18" t="str">
        <f>IFERROR(__xludf.DUMMYFUNCTION("""COMPUTED_VALUE"""),"Малина смородина лёд")</f>
        <v>Малина смородина лёд</v>
      </c>
      <c r="S2094" s="18" t="str">
        <f>IFERROR(__xludf.DUMMYFUNCTION("""COMPUTED_VALUE"""),"Манго лёд")</f>
        <v>Манго лёд</v>
      </c>
      <c r="T2094" s="18" t="str">
        <f>IFERROR(__xludf.DUMMYFUNCTION("""COMPUTED_VALUE"""),"Малина вишня лёд")</f>
        <v>Малина вишня лёд</v>
      </c>
      <c r="U2094" s="18"/>
      <c r="V2094" s="18"/>
      <c r="W2094" s="18"/>
      <c r="X2094" s="18"/>
      <c r="Y2094" s="18"/>
      <c r="Z2094" s="18"/>
      <c r="AA2094" s="18"/>
      <c r="AB2094" s="18"/>
      <c r="AC2094" s="18"/>
      <c r="AD2094" s="18"/>
      <c r="AE2094" s="18"/>
      <c r="AF2094" s="18"/>
      <c r="AG2094" s="18"/>
      <c r="AH2094" s="18"/>
      <c r="AI2094" s="18"/>
      <c r="AJ2094" s="18"/>
      <c r="AK2094" s="18"/>
      <c r="AL2094" s="18"/>
      <c r="AM2094" s="18"/>
      <c r="AN2094" s="18"/>
      <c r="AO2094" s="18"/>
      <c r="AP2094" s="18"/>
      <c r="AQ2094" s="18"/>
      <c r="AR2094" s="18"/>
      <c r="AS2094" s="18"/>
      <c r="AT2094" s="18"/>
      <c r="AU2094" s="18"/>
      <c r="AV2094" s="18"/>
      <c r="AW2094" s="18"/>
      <c r="AX2094" s="18"/>
    </row>
    <row r="2095">
      <c r="A2095" s="18" t="str">
        <f>IFERROR(__xludf.DUMMYFUNCTION("""COMPUTED_VALUE"""),"0.4")</f>
        <v>0.4</v>
      </c>
      <c r="B2095" s="18" t="str">
        <f>IFERROR(__xludf.DUMMYFUNCTION("""COMPUTED_VALUE"""),"0.6")</f>
        <v>0.6</v>
      </c>
      <c r="C2095" s="18" t="str">
        <f>IFERROR(__xludf.DUMMYFUNCTION("""COMPUTED_VALUE"""),"0.7")</f>
        <v>0.7</v>
      </c>
      <c r="D2095" s="18" t="str">
        <f>IFERROR(__xludf.DUMMYFUNCTION("""COMPUTED_VALUE"""),"0.8")</f>
        <v>0.8</v>
      </c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8"/>
      <c r="AD2095" s="18"/>
      <c r="AE2095" s="18"/>
      <c r="AF2095" s="18"/>
      <c r="AG2095" s="18"/>
      <c r="AH2095" s="18"/>
      <c r="AI2095" s="18"/>
      <c r="AJ2095" s="18"/>
      <c r="AK2095" s="18"/>
      <c r="AL2095" s="18"/>
      <c r="AM2095" s="18"/>
      <c r="AN2095" s="18"/>
      <c r="AO2095" s="18"/>
      <c r="AP2095" s="18"/>
      <c r="AQ2095" s="18"/>
      <c r="AR2095" s="18"/>
      <c r="AS2095" s="18"/>
      <c r="AT2095" s="18"/>
      <c r="AU2095" s="18"/>
      <c r="AV2095" s="18"/>
      <c r="AW2095" s="18"/>
      <c r="AX2095" s="18"/>
    </row>
    <row r="2096">
      <c r="A2096" s="18" t="str">
        <f>IFERROR(__xludf.DUMMYFUNCTION("""COMPUTED_VALUE"""),"Малина вишня лёд")</f>
        <v>Малина вишня лёд</v>
      </c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8"/>
      <c r="AD2096" s="18"/>
      <c r="AE2096" s="18"/>
      <c r="AF2096" s="18"/>
      <c r="AG2096" s="18"/>
      <c r="AH2096" s="18"/>
      <c r="AI2096" s="18"/>
      <c r="AJ2096" s="18"/>
      <c r="AK2096" s="18"/>
      <c r="AL2096" s="18"/>
      <c r="AM2096" s="18"/>
      <c r="AN2096" s="18"/>
      <c r="AO2096" s="18"/>
      <c r="AP2096" s="18"/>
      <c r="AQ2096" s="18"/>
      <c r="AR2096" s="18"/>
      <c r="AS2096" s="18"/>
      <c r="AT2096" s="18"/>
      <c r="AU2096" s="18"/>
      <c r="AV2096" s="18"/>
      <c r="AW2096" s="18"/>
      <c r="AX2096" s="18"/>
    </row>
    <row r="2097">
      <c r="A2097" s="18" t="str">
        <f>IFERROR(__xludf.DUMMYFUNCTION("""COMPUTED_VALUE"""),"Маракуйя с тропическими нотками")</f>
        <v>Маракуйя с тропическими нотками</v>
      </c>
      <c r="B2097" s="18" t="str">
        <f>IFERROR(__xludf.DUMMYFUNCTION("""COMPUTED_VALUE"""),"Арбузный милкшейк")</f>
        <v>Арбузный милкшейк</v>
      </c>
      <c r="C2097" s="18" t="str">
        <f>IFERROR(__xludf.DUMMYFUNCTION("""COMPUTED_VALUE"""),"Конфеты со вкусом винограда")</f>
        <v>Конфеты со вкусом винограда</v>
      </c>
      <c r="D2097" s="18" t="str">
        <f>IFERROR(__xludf.DUMMYFUNCTION("""COMPUTED_VALUE"""),"Манго с апельсином и послевкусием гуавы")</f>
        <v>Манго с апельсином и послевкусием гуавы</v>
      </c>
      <c r="E2097" s="18" t="str">
        <f>IFERROR(__xludf.DUMMYFUNCTION("""COMPUTED_VALUE"""),"Холодное сочетание мяты и конфет холс")</f>
        <v>Холодное сочетание мяты и конфет холс</v>
      </c>
      <c r="F2097" s="18" t="str">
        <f>IFERROR(__xludf.DUMMYFUNCTION("""COMPUTED_VALUE"""),"Яблочные мармеладные червячки")</f>
        <v>Яблочные мармеладные червячки</v>
      </c>
      <c r="G209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097" s="18" t="str">
        <f>IFERROR(__xludf.DUMMYFUNCTION("""COMPUTED_VALUE"""),"Лимон лайм")</f>
        <v>Лимон лайм</v>
      </c>
      <c r="I2097" s="18" t="str">
        <f>IFERROR(__xludf.DUMMYFUNCTION("""COMPUTED_VALUE"""),"Классика энергетика с кислой малиной")</f>
        <v>Классика энергетика с кислой малиной</v>
      </c>
      <c r="J2097" s="18" t="str">
        <f>IFERROR(__xludf.DUMMYFUNCTION("""COMPUTED_VALUE"""),"Зеленое манго и смородина")</f>
        <v>Зеленое манго и смородина</v>
      </c>
      <c r="K2097" s="18" t="str">
        <f>IFERROR(__xludf.DUMMYFUNCTION("""COMPUTED_VALUE"""),"Дуэт лемонграсса и сладкой малины")</f>
        <v>Дуэт лемонграсса и сладкой малины</v>
      </c>
      <c r="L2097" s="18" t="str">
        <f>IFERROR(__xludf.DUMMYFUNCTION("""COMPUTED_VALUE"""),"Сладкий мармелад из черной смородины")</f>
        <v>Сладкий мармелад из черной смородины</v>
      </c>
      <c r="M2097" s="18" t="str">
        <f>IFERROR(__xludf.DUMMYFUNCTION("""COMPUTED_VALUE"""),"Вишня кола")</f>
        <v>Вишня кола</v>
      </c>
      <c r="N2097" s="18" t="str">
        <f>IFERROR(__xludf.DUMMYFUNCTION("""COMPUTED_VALUE"""),"Малина с кокосом")</f>
        <v>Малина с кокосом</v>
      </c>
      <c r="O2097" s="18" t="str">
        <f>IFERROR(__xludf.DUMMYFUNCTION("""COMPUTED_VALUE"""),"Сладкие конфеты СКИТЛЗ и смородина")</f>
        <v>Сладкие конфеты СКИТЛЗ и смородина</v>
      </c>
      <c r="P2097" s="18" t="str">
        <f>IFERROR(__xludf.DUMMYFUNCTION("""COMPUTED_VALUE"""),"Ежевичный лимонад")</f>
        <v>Ежевичный лимонад</v>
      </c>
      <c r="Q2097" s="18" t="str">
        <f>IFERROR(__xludf.DUMMYFUNCTION("""COMPUTED_VALUE"""),"Дыня кокос")</f>
        <v>Дыня кокос</v>
      </c>
      <c r="R2097" s="18" t="str">
        <f>IFERROR(__xludf.DUMMYFUNCTION("""COMPUTED_VALUE"""),"Земляничный бабл гам")</f>
        <v>Земляничный бабл гам</v>
      </c>
      <c r="S2097" s="18" t="str">
        <f>IFERROR(__xludf.DUMMYFUNCTION("""COMPUTED_VALUE"""),"Лимонные леденцы")</f>
        <v>Лимонные леденцы</v>
      </c>
      <c r="T2097" s="18" t="str">
        <f>IFERROR(__xludf.DUMMYFUNCTION("""COMPUTED_VALUE"""),"Экзотический фрукты")</f>
        <v>Экзотический фрукты</v>
      </c>
      <c r="U2097" s="18" t="str">
        <f>IFERROR(__xludf.DUMMYFUNCTION("""COMPUTED_VALUE"""),"Личи виноград мята")</f>
        <v>Личи виноград мята</v>
      </c>
      <c r="V2097" s="18" t="str">
        <f>IFERROR(__xludf.DUMMYFUNCTION("""COMPUTED_VALUE"""),"Черника малина мята")</f>
        <v>Черника малина мята</v>
      </c>
      <c r="W2097" s="18" t="str">
        <f>IFERROR(__xludf.DUMMYFUNCTION("""COMPUTED_VALUE"""),"Абрикосовый йогурт")</f>
        <v>Абрикосовый йогурт</v>
      </c>
      <c r="X2097" s="18" t="str">
        <f>IFERROR(__xludf.DUMMYFUNCTION("""COMPUTED_VALUE"""),"Арбуз лед")</f>
        <v>Арбуз лед</v>
      </c>
      <c r="Y2097" s="18" t="str">
        <f>IFERROR(__xludf.DUMMYFUNCTION("""COMPUTED_VALUE"""),"Банан клубника лед")</f>
        <v>Банан клубника лед</v>
      </c>
      <c r="Z2097" s="18" t="str">
        <f>IFERROR(__xludf.DUMMYFUNCTION("""COMPUTED_VALUE"""),"Арбузное мороженное")</f>
        <v>Арбузное мороженное</v>
      </c>
      <c r="AA2097" s="18" t="str">
        <f>IFERROR(__xludf.DUMMYFUNCTION("""COMPUTED_VALUE"""),"Клубника малина жвачка")</f>
        <v>Клубника малина жвачка</v>
      </c>
      <c r="AB2097" s="18" t="str">
        <f>IFERROR(__xludf.DUMMYFUNCTION("""COMPUTED_VALUE"""),"Клубничное мороженное")</f>
        <v>Клубничное мороженное</v>
      </c>
      <c r="AC2097" s="18" t="str">
        <f>IFERROR(__xludf.DUMMYFUNCTION("""COMPUTED_VALUE"""),"Кола сода лед")</f>
        <v>Кола сода лед</v>
      </c>
      <c r="AD2097" s="18" t="str">
        <f>IFERROR(__xludf.DUMMYFUNCTION("""COMPUTED_VALUE"""),"Банановый милкшейк")</f>
        <v>Банановый милкшейк</v>
      </c>
      <c r="AE2097" s="18" t="str">
        <f>IFERROR(__xludf.DUMMYFUNCTION("""COMPUTED_VALUE"""),"Микс ягод лед")</f>
        <v>Микс ягод лед</v>
      </c>
      <c r="AF2097" s="18" t="str">
        <f>IFERROR(__xludf.DUMMYFUNCTION("""COMPUTED_VALUE"""),"Брусничный морс")</f>
        <v>Брусничный морс</v>
      </c>
      <c r="AG2097" s="18" t="str">
        <f>IFERROR(__xludf.DUMMYFUNCTION("""COMPUTED_VALUE"""),"Яблочный лимонад")</f>
        <v>Яблочный лимонад</v>
      </c>
      <c r="AH2097" s="18" t="str">
        <f>IFERROR(__xludf.DUMMYFUNCTION("""COMPUTED_VALUE"""),"Лесные ягоды")</f>
        <v>Лесные ягоды</v>
      </c>
      <c r="AI2097" s="18" t="str">
        <f>IFERROR(__xludf.DUMMYFUNCTION("""COMPUTED_VALUE"""),"Смородиновый лимонад")</f>
        <v>Смородиновый лимонад</v>
      </c>
      <c r="AJ2097" s="18" t="str">
        <f>IFERROR(__xludf.DUMMYFUNCTION("""COMPUTED_VALUE"""),"Вишня лайм лед")</f>
        <v>Вишня лайм лед</v>
      </c>
      <c r="AK2097" s="18" t="str">
        <f>IFERROR(__xludf.DUMMYFUNCTION("""COMPUTED_VALUE"""),"Лист виноград мята энергетик")</f>
        <v>Лист виноград мята энергетик</v>
      </c>
      <c r="AL2097" s="18" t="str">
        <f>IFERROR(__xludf.DUMMYFUNCTION("""COMPUTED_VALUE"""),"Двойное яблоко лед")</f>
        <v>Двойное яблоко лед</v>
      </c>
      <c r="AM2097" s="18" t="str">
        <f>IFERROR(__xludf.DUMMYFUNCTION("""COMPUTED_VALUE"""),"Смородиновый холс")</f>
        <v>Смородиновый холс</v>
      </c>
      <c r="AN2097" s="18" t="str">
        <f>IFERROR(__xludf.DUMMYFUNCTION("""COMPUTED_VALUE"""),"Клубничное шампанское")</f>
        <v>Клубничное шампанское</v>
      </c>
      <c r="AO2097" s="18"/>
      <c r="AP2097" s="18"/>
      <c r="AQ2097" s="18"/>
      <c r="AR2097" s="18"/>
      <c r="AS2097" s="18"/>
      <c r="AT2097" s="18"/>
      <c r="AU2097" s="18"/>
      <c r="AV2097" s="18"/>
      <c r="AW2097" s="18"/>
      <c r="AX2097" s="18"/>
    </row>
    <row r="2098">
      <c r="A2098" s="18" t="str">
        <f>IFERROR(__xludf.DUMMYFUNCTION("""COMPUTED_VALUE"""),"Арбуз Малина ")</f>
        <v>Арбуз Малина </v>
      </c>
      <c r="B2098" s="18" t="str">
        <f>IFERROR(__xludf.DUMMYFUNCTION("""COMPUTED_VALUE"""),"Банан Кокос ")</f>
        <v>Банан Кокос </v>
      </c>
      <c r="C2098" s="18" t="str">
        <f>IFERROR(__xludf.DUMMYFUNCTION("""COMPUTED_VALUE"""),"Барбарисовый Энергетик ")</f>
        <v>Барбарисовый Энергетик </v>
      </c>
      <c r="D2098" s="18" t="str">
        <f>IFERROR(__xludf.DUMMYFUNCTION("""COMPUTED_VALUE"""),"Виноградный Энергетик")</f>
        <v>Виноградный Энергетик</v>
      </c>
      <c r="E2098" s="18" t="str">
        <f>IFERROR(__xludf.DUMMYFUNCTION("""COMPUTED_VALUE"""),"Гранат Клубника ")</f>
        <v>Гранат Клубника </v>
      </c>
      <c r="F2098" s="18" t="str">
        <f>IFERROR(__xludf.DUMMYFUNCTION("""COMPUTED_VALUE"""),"Гранат Смородина ")</f>
        <v>Гранат Смородина </v>
      </c>
      <c r="G2098" s="18" t="str">
        <f>IFERROR(__xludf.DUMMYFUNCTION("""COMPUTED_VALUE"""),"Грейпфрутовый Швепс ")</f>
        <v>Грейпфрутовый Швепс </v>
      </c>
      <c r="H2098" s="18" t="str">
        <f>IFERROR(__xludf.DUMMYFUNCTION("""COMPUTED_VALUE"""),"Земляника Драгонфрут ")</f>
        <v>Земляника Драгонфрут </v>
      </c>
      <c r="I2098" s="18" t="str">
        <f>IFERROR(__xludf.DUMMYFUNCTION("""COMPUTED_VALUE"""),"Киви Личи ")</f>
        <v>Киви Личи </v>
      </c>
      <c r="J2098" s="18" t="str">
        <f>IFERROR(__xludf.DUMMYFUNCTION("""COMPUTED_VALUE"""),"Киви Маракуйя Гуава ")</f>
        <v>Киви Маракуйя Гуава </v>
      </c>
      <c r="K2098" s="18" t="str">
        <f>IFERROR(__xludf.DUMMYFUNCTION("""COMPUTED_VALUE"""),"Клубника Банан ")</f>
        <v>Клубника Банан </v>
      </c>
      <c r="L2098" s="18" t="str">
        <f>IFERROR(__xludf.DUMMYFUNCTION("""COMPUTED_VALUE"""),"Клубника Вишня ")</f>
        <v>Клубника Вишня </v>
      </c>
      <c r="M2098" s="18" t="str">
        <f>IFERROR(__xludf.DUMMYFUNCTION("""COMPUTED_VALUE"""),"Клубника Земляника ")</f>
        <v>Клубника Земляника </v>
      </c>
      <c r="N2098" s="18" t="str">
        <f>IFERROR(__xludf.DUMMYFUNCTION("""COMPUTED_VALUE"""),"Клубничный Мохито ")</f>
        <v>Клубничный Мохито </v>
      </c>
      <c r="O2098" s="18" t="str">
        <f>IFERROR(__xludf.DUMMYFUNCTION("""COMPUTED_VALUE"""),"Манго Грейпфрут ")</f>
        <v>Манго Грейпфрут </v>
      </c>
      <c r="P2098" s="18" t="str">
        <f>IFERROR(__xludf.DUMMYFUNCTION("""COMPUTED_VALUE"""),"Манго Персик Личи ")</f>
        <v>Манго Персик Личи </v>
      </c>
      <c r="Q2098" s="18" t="str">
        <f>IFERROR(__xludf.DUMMYFUNCTION("""COMPUTED_VALUE"""),"Персик Бабл Гам ")</f>
        <v>Персик Бабл Гам </v>
      </c>
      <c r="R2098" s="18" t="str">
        <f>IFERROR(__xludf.DUMMYFUNCTION("""COMPUTED_VALUE"""),"Садовые Ягоды ")</f>
        <v>Садовые Ягоды </v>
      </c>
      <c r="S2098" s="18" t="str">
        <f>IFERROR(__xludf.DUMMYFUNCTION("""COMPUTED_VALUE"""),"Скитлс Лимон Лайм 2")</f>
        <v>Скитлс Лимон Лайм 2</v>
      </c>
      <c r="T2098" s="18" t="str">
        <f>IFERROR(__xludf.DUMMYFUNCTION("""COMPUTED_VALUE"""),"Смородина Мармелад 1")</f>
        <v>Смородина Мармелад 1</v>
      </c>
      <c r="U2098" s="18" t="str">
        <f>IFERROR(__xludf.DUMMYFUNCTION("""COMPUTED_VALUE"""),"Темная Вишня 1")</f>
        <v>Темная Вишня 1</v>
      </c>
      <c r="V2098" s="18" t="str">
        <f>IFERROR(__xludf.DUMMYFUNCTION("""COMPUTED_VALUE"""),"Фруктовые Пластинки 1")</f>
        <v>Фруктовые Пластинки 1</v>
      </c>
      <c r="W2098" s="18" t="str">
        <f>IFERROR(__xludf.DUMMYFUNCTION("""COMPUTED_VALUE"""),"Черника Ежевика 1")</f>
        <v>Черника Ежевика 1</v>
      </c>
      <c r="X2098" s="18" t="str">
        <f>IFERROR(__xludf.DUMMYFUNCTION("""COMPUTED_VALUE"""),"Черника Малина 1")</f>
        <v>Черника Малина 1</v>
      </c>
      <c r="Y2098" s="18" t="str">
        <f>IFERROR(__xludf.DUMMYFUNCTION("""COMPUTED_VALUE"""),"Черника Мята 2")</f>
        <v>Черника Мята 2</v>
      </c>
      <c r="Z2098" s="18" t="str">
        <f>IFERROR(__xludf.DUMMYFUNCTION("""COMPUTED_VALUE"""),"Яблоко Виноград 2")</f>
        <v>Яблоко Виноград 2</v>
      </c>
      <c r="AA2098" s="18" t="str">
        <f>IFERROR(__xludf.DUMMYFUNCTION("""COMPUTED_VALUE"""),"Яблоко Малина 4")</f>
        <v>Яблоко Малина 4</v>
      </c>
      <c r="AB2098" s="18"/>
      <c r="AC2098" s="18"/>
      <c r="AD2098" s="18"/>
      <c r="AE2098" s="18"/>
      <c r="AF2098" s="18"/>
      <c r="AG2098" s="18"/>
      <c r="AH2098" s="18"/>
      <c r="AI2098" s="18"/>
      <c r="AJ2098" s="18"/>
      <c r="AK2098" s="18"/>
      <c r="AL2098" s="18"/>
      <c r="AM2098" s="18"/>
      <c r="AN2098" s="18"/>
      <c r="AO2098" s="18"/>
      <c r="AP2098" s="18"/>
      <c r="AQ2098" s="18"/>
      <c r="AR2098" s="18"/>
      <c r="AS2098" s="18"/>
      <c r="AT2098" s="18"/>
      <c r="AU2098" s="18"/>
      <c r="AV2098" s="18"/>
      <c r="AW2098" s="18"/>
      <c r="AX2098" s="18"/>
    </row>
    <row r="2099">
      <c r="A2099" s="18"/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  <c r="AC2099" s="18"/>
      <c r="AD2099" s="18"/>
      <c r="AE2099" s="18"/>
      <c r="AF2099" s="18"/>
      <c r="AG2099" s="18"/>
      <c r="AH2099" s="18"/>
      <c r="AI2099" s="18"/>
      <c r="AJ2099" s="18"/>
      <c r="AK2099" s="18"/>
      <c r="AL2099" s="18"/>
      <c r="AM2099" s="18"/>
      <c r="AN2099" s="18"/>
      <c r="AO2099" s="18"/>
      <c r="AP2099" s="18"/>
      <c r="AQ2099" s="18"/>
      <c r="AR2099" s="18"/>
      <c r="AS2099" s="18"/>
      <c r="AT2099" s="18"/>
      <c r="AU2099" s="18"/>
      <c r="AV2099" s="18"/>
      <c r="AW2099" s="18"/>
      <c r="AX2099" s="18"/>
    </row>
    <row r="2100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8"/>
      <c r="AK2100" s="18"/>
      <c r="AL2100" s="18"/>
      <c r="AM2100" s="18"/>
      <c r="AN2100" s="18"/>
      <c r="AO2100" s="18"/>
      <c r="AP2100" s="18"/>
      <c r="AQ2100" s="18"/>
      <c r="AR2100" s="18"/>
      <c r="AS2100" s="18"/>
      <c r="AT2100" s="18"/>
      <c r="AU2100" s="18"/>
      <c r="AV2100" s="18"/>
      <c r="AW2100" s="18"/>
      <c r="AX2100" s="18"/>
    </row>
    <row r="2101">
      <c r="A2101" s="18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8"/>
      <c r="AD2101" s="18"/>
      <c r="AE2101" s="18"/>
      <c r="AF2101" s="18"/>
      <c r="AG2101" s="18"/>
      <c r="AH2101" s="18"/>
      <c r="AI2101" s="18"/>
      <c r="AJ2101" s="18"/>
      <c r="AK2101" s="18"/>
      <c r="AL2101" s="18"/>
      <c r="AM2101" s="18"/>
      <c r="AN2101" s="18"/>
      <c r="AO2101" s="18"/>
      <c r="AP2101" s="18"/>
      <c r="AQ2101" s="18"/>
      <c r="AR2101" s="18"/>
      <c r="AS2101" s="18"/>
      <c r="AT2101" s="18"/>
      <c r="AU2101" s="18"/>
      <c r="AV2101" s="18"/>
      <c r="AW2101" s="18"/>
      <c r="AX2101" s="18"/>
    </row>
    <row r="2102">
      <c r="A2102" s="18"/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  <c r="AC2102" s="18"/>
      <c r="AD2102" s="18"/>
      <c r="AE2102" s="18"/>
      <c r="AF2102" s="18"/>
      <c r="AG2102" s="18"/>
      <c r="AH2102" s="18"/>
      <c r="AI2102" s="18"/>
      <c r="AJ2102" s="18"/>
      <c r="AK2102" s="18"/>
      <c r="AL2102" s="18"/>
      <c r="AM2102" s="18"/>
      <c r="AN2102" s="18"/>
      <c r="AO2102" s="18"/>
      <c r="AP2102" s="18"/>
      <c r="AQ2102" s="18"/>
      <c r="AR2102" s="18"/>
      <c r="AS2102" s="18"/>
      <c r="AT2102" s="18"/>
      <c r="AU2102" s="18"/>
      <c r="AV2102" s="18"/>
      <c r="AW2102" s="18"/>
      <c r="AX2102" s="18"/>
    </row>
    <row r="2103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  <c r="AC2103" s="18"/>
      <c r="AD2103" s="18"/>
      <c r="AE2103" s="18"/>
      <c r="AF2103" s="18"/>
      <c r="AG2103" s="18"/>
      <c r="AH2103" s="18"/>
      <c r="AI2103" s="18"/>
      <c r="AJ2103" s="18"/>
      <c r="AK2103" s="18"/>
      <c r="AL2103" s="18"/>
      <c r="AM2103" s="18"/>
      <c r="AN2103" s="18"/>
      <c r="AO2103" s="18"/>
      <c r="AP2103" s="18"/>
      <c r="AQ2103" s="18"/>
      <c r="AR2103" s="18"/>
      <c r="AS2103" s="18"/>
      <c r="AT2103" s="18"/>
      <c r="AU2103" s="18"/>
      <c r="AV2103" s="18"/>
      <c r="AW2103" s="18"/>
      <c r="AX2103" s="18"/>
    </row>
    <row r="2104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  <c r="AC2104" s="18"/>
      <c r="AD2104" s="18"/>
      <c r="AE2104" s="18"/>
      <c r="AF2104" s="18"/>
      <c r="AG2104" s="18"/>
      <c r="AH2104" s="18"/>
      <c r="AI2104" s="18"/>
      <c r="AJ2104" s="18"/>
      <c r="AK2104" s="18"/>
      <c r="AL2104" s="18"/>
      <c r="AM2104" s="18"/>
      <c r="AN2104" s="18"/>
      <c r="AO2104" s="18"/>
      <c r="AP2104" s="18"/>
      <c r="AQ2104" s="18"/>
      <c r="AR2104" s="18"/>
      <c r="AS2104" s="18"/>
      <c r="AT2104" s="18"/>
      <c r="AU2104" s="18"/>
      <c r="AV2104" s="18"/>
      <c r="AW2104" s="18"/>
      <c r="AX2104" s="18"/>
    </row>
    <row r="2105">
      <c r="A2105" s="18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8"/>
      <c r="AD2105" s="18"/>
      <c r="AE2105" s="18"/>
      <c r="AF2105" s="18"/>
      <c r="AG2105" s="18"/>
      <c r="AH2105" s="18"/>
      <c r="AI2105" s="18"/>
      <c r="AJ2105" s="18"/>
      <c r="AK2105" s="18"/>
      <c r="AL2105" s="18"/>
      <c r="AM2105" s="18"/>
      <c r="AN2105" s="18"/>
      <c r="AO2105" s="18"/>
      <c r="AP2105" s="18"/>
      <c r="AQ2105" s="18"/>
      <c r="AR2105" s="18"/>
      <c r="AS2105" s="18"/>
      <c r="AT2105" s="18"/>
      <c r="AU2105" s="18"/>
      <c r="AV2105" s="18"/>
      <c r="AW2105" s="18"/>
      <c r="AX2105" s="18"/>
    </row>
    <row r="2106">
      <c r="A2106" s="18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8"/>
      <c r="AD2106" s="18"/>
      <c r="AE2106" s="18"/>
      <c r="AF2106" s="18"/>
      <c r="AG2106" s="18"/>
      <c r="AH2106" s="18"/>
      <c r="AI2106" s="18"/>
      <c r="AJ2106" s="18"/>
      <c r="AK2106" s="18"/>
      <c r="AL2106" s="18"/>
      <c r="AM2106" s="18"/>
      <c r="AN2106" s="18"/>
      <c r="AO2106" s="18"/>
      <c r="AP2106" s="18"/>
      <c r="AQ2106" s="18"/>
      <c r="AR2106" s="18"/>
      <c r="AS2106" s="18"/>
      <c r="AT2106" s="18"/>
      <c r="AU2106" s="18"/>
      <c r="AV2106" s="18"/>
      <c r="AW2106" s="18"/>
      <c r="AX2106" s="18"/>
    </row>
    <row r="2107">
      <c r="A2107" s="18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  <c r="AC2107" s="18"/>
      <c r="AD2107" s="18"/>
      <c r="AE2107" s="18"/>
      <c r="AF2107" s="18"/>
      <c r="AG2107" s="18"/>
      <c r="AH2107" s="18"/>
      <c r="AI2107" s="18"/>
      <c r="AJ2107" s="18"/>
      <c r="AK2107" s="18"/>
      <c r="AL2107" s="18"/>
      <c r="AM2107" s="18"/>
      <c r="AN2107" s="18"/>
      <c r="AO2107" s="18"/>
      <c r="AP2107" s="18"/>
      <c r="AQ2107" s="18"/>
      <c r="AR2107" s="18"/>
      <c r="AS2107" s="18"/>
      <c r="AT2107" s="18"/>
      <c r="AU2107" s="18"/>
      <c r="AV2107" s="18"/>
      <c r="AW2107" s="18"/>
      <c r="AX2107" s="18"/>
    </row>
    <row r="2108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  <c r="AC2108" s="18"/>
      <c r="AD2108" s="18"/>
      <c r="AE2108" s="18"/>
      <c r="AF2108" s="18"/>
      <c r="AG2108" s="18"/>
      <c r="AH2108" s="18"/>
      <c r="AI2108" s="18"/>
      <c r="AJ2108" s="18"/>
      <c r="AK2108" s="18"/>
      <c r="AL2108" s="18"/>
      <c r="AM2108" s="18"/>
      <c r="AN2108" s="18"/>
      <c r="AO2108" s="18"/>
      <c r="AP2108" s="18"/>
      <c r="AQ2108" s="18"/>
      <c r="AR2108" s="18"/>
      <c r="AS2108" s="18"/>
      <c r="AT2108" s="18"/>
      <c r="AU2108" s="18"/>
      <c r="AV2108" s="18"/>
      <c r="AW2108" s="18"/>
      <c r="AX2108" s="18"/>
    </row>
    <row r="2109">
      <c r="A2109" s="18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  <c r="AC2109" s="18"/>
      <c r="AD2109" s="18"/>
      <c r="AE2109" s="18"/>
      <c r="AF2109" s="18"/>
      <c r="AG2109" s="18"/>
      <c r="AH2109" s="18"/>
      <c r="AI2109" s="18"/>
      <c r="AJ2109" s="18"/>
      <c r="AK2109" s="18"/>
      <c r="AL2109" s="18"/>
      <c r="AM2109" s="18"/>
      <c r="AN2109" s="18"/>
      <c r="AO2109" s="18"/>
      <c r="AP2109" s="18"/>
      <c r="AQ2109" s="18"/>
      <c r="AR2109" s="18"/>
      <c r="AS2109" s="18"/>
      <c r="AT2109" s="18"/>
      <c r="AU2109" s="18"/>
      <c r="AV2109" s="18"/>
      <c r="AW2109" s="18"/>
      <c r="AX2109" s="18"/>
    </row>
    <row r="2110">
      <c r="A2110" s="18"/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  <c r="AC2110" s="18"/>
      <c r="AD2110" s="18"/>
      <c r="AE2110" s="18"/>
      <c r="AF2110" s="18"/>
      <c r="AG2110" s="18"/>
      <c r="AH2110" s="18"/>
      <c r="AI2110" s="18"/>
      <c r="AJ2110" s="18"/>
      <c r="AK2110" s="18"/>
      <c r="AL2110" s="18"/>
      <c r="AM2110" s="18"/>
      <c r="AN2110" s="18"/>
      <c r="AO2110" s="18"/>
      <c r="AP2110" s="18"/>
      <c r="AQ2110" s="18"/>
      <c r="AR2110" s="18"/>
      <c r="AS2110" s="18"/>
      <c r="AT2110" s="18"/>
      <c r="AU2110" s="18"/>
      <c r="AV2110" s="18"/>
      <c r="AW2110" s="18"/>
      <c r="AX2110" s="18"/>
    </row>
    <row r="2111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8"/>
      <c r="AD2111" s="18"/>
      <c r="AE2111" s="18"/>
      <c r="AF2111" s="18"/>
      <c r="AG2111" s="18"/>
      <c r="AH2111" s="18"/>
      <c r="AI2111" s="18"/>
      <c r="AJ2111" s="18"/>
      <c r="AK2111" s="18"/>
      <c r="AL2111" s="18"/>
      <c r="AM2111" s="18"/>
      <c r="AN2111" s="18"/>
      <c r="AO2111" s="18"/>
      <c r="AP2111" s="18"/>
      <c r="AQ2111" s="18"/>
      <c r="AR2111" s="18"/>
      <c r="AS2111" s="18"/>
      <c r="AT2111" s="18"/>
      <c r="AU2111" s="18"/>
      <c r="AV2111" s="18"/>
      <c r="AW2111" s="18"/>
      <c r="AX2111" s="18"/>
    </row>
    <row r="2112">
      <c r="A2112" s="18"/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8"/>
      <c r="AI2112" s="18"/>
      <c r="AJ2112" s="18"/>
      <c r="AK2112" s="18"/>
      <c r="AL2112" s="18"/>
      <c r="AM2112" s="18"/>
      <c r="AN2112" s="18"/>
      <c r="AO2112" s="18"/>
      <c r="AP2112" s="18"/>
      <c r="AQ2112" s="18"/>
      <c r="AR2112" s="18"/>
      <c r="AS2112" s="18"/>
      <c r="AT2112" s="18"/>
      <c r="AU2112" s="18"/>
      <c r="AV2112" s="18"/>
      <c r="AW2112" s="18"/>
      <c r="AX2112" s="18"/>
    </row>
    <row r="2113">
      <c r="A2113" s="18"/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8"/>
      <c r="AD2113" s="18"/>
      <c r="AE2113" s="18"/>
      <c r="AF2113" s="18"/>
      <c r="AG2113" s="18"/>
      <c r="AH2113" s="18"/>
      <c r="AI2113" s="18"/>
      <c r="AJ2113" s="18"/>
      <c r="AK2113" s="18"/>
      <c r="AL2113" s="18"/>
      <c r="AM2113" s="18"/>
      <c r="AN2113" s="18"/>
      <c r="AO2113" s="18"/>
      <c r="AP2113" s="18"/>
      <c r="AQ2113" s="18"/>
      <c r="AR2113" s="18"/>
      <c r="AS2113" s="18"/>
      <c r="AT2113" s="18"/>
      <c r="AU2113" s="18"/>
      <c r="AV2113" s="18"/>
      <c r="AW2113" s="18"/>
      <c r="AX2113" s="18"/>
    </row>
    <row r="2114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  <c r="AC2114" s="18"/>
      <c r="AD2114" s="18"/>
      <c r="AE2114" s="18"/>
      <c r="AF2114" s="18"/>
      <c r="AG2114" s="18"/>
      <c r="AH2114" s="18"/>
      <c r="AI2114" s="18"/>
      <c r="AJ2114" s="18"/>
      <c r="AK2114" s="18"/>
      <c r="AL2114" s="18"/>
      <c r="AM2114" s="18"/>
      <c r="AN2114" s="18"/>
      <c r="AO2114" s="18"/>
      <c r="AP2114" s="18"/>
      <c r="AQ2114" s="18"/>
      <c r="AR2114" s="18"/>
      <c r="AS2114" s="18"/>
      <c r="AT2114" s="18"/>
      <c r="AU2114" s="18"/>
      <c r="AV2114" s="18"/>
      <c r="AW2114" s="18"/>
      <c r="AX2114" s="18"/>
    </row>
    <row r="2115">
      <c r="A2115" s="18"/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18"/>
      <c r="AG2115" s="18"/>
      <c r="AH2115" s="18"/>
      <c r="AI2115" s="18"/>
      <c r="AJ2115" s="18"/>
      <c r="AK2115" s="18"/>
      <c r="AL2115" s="18"/>
      <c r="AM2115" s="18"/>
      <c r="AN2115" s="18"/>
      <c r="AO2115" s="18"/>
      <c r="AP2115" s="18"/>
      <c r="AQ2115" s="18"/>
      <c r="AR2115" s="18"/>
      <c r="AS2115" s="18"/>
      <c r="AT2115" s="18"/>
      <c r="AU2115" s="18"/>
      <c r="AV2115" s="18"/>
      <c r="AW2115" s="18"/>
      <c r="AX2115" s="18"/>
    </row>
    <row r="2116">
      <c r="A2116" s="18"/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8"/>
      <c r="AD2116" s="18"/>
      <c r="AE2116" s="18"/>
      <c r="AF2116" s="18"/>
      <c r="AG2116" s="18"/>
      <c r="AH2116" s="18"/>
      <c r="AI2116" s="18"/>
      <c r="AJ2116" s="18"/>
      <c r="AK2116" s="18"/>
      <c r="AL2116" s="18"/>
      <c r="AM2116" s="18"/>
      <c r="AN2116" s="18"/>
      <c r="AO2116" s="18"/>
      <c r="AP2116" s="18"/>
      <c r="AQ2116" s="18"/>
      <c r="AR2116" s="18"/>
      <c r="AS2116" s="18"/>
      <c r="AT2116" s="18"/>
      <c r="AU2116" s="18"/>
      <c r="AV2116" s="18"/>
      <c r="AW2116" s="18"/>
      <c r="AX2116" s="18"/>
    </row>
    <row r="2117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  <c r="AC2117" s="18"/>
      <c r="AD2117" s="18"/>
      <c r="AE2117" s="18"/>
      <c r="AF2117" s="18"/>
      <c r="AG2117" s="18"/>
      <c r="AH2117" s="18"/>
      <c r="AI2117" s="18"/>
      <c r="AJ2117" s="18"/>
      <c r="AK2117" s="18"/>
      <c r="AL2117" s="18"/>
      <c r="AM2117" s="18"/>
      <c r="AN2117" s="18"/>
      <c r="AO2117" s="18"/>
      <c r="AP2117" s="18"/>
      <c r="AQ2117" s="18"/>
      <c r="AR2117" s="18"/>
      <c r="AS2117" s="18"/>
      <c r="AT2117" s="18"/>
      <c r="AU2117" s="18"/>
      <c r="AV2117" s="18"/>
      <c r="AW2117" s="18"/>
      <c r="AX2117" s="18"/>
    </row>
    <row r="2118">
      <c r="A2118" s="18"/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8"/>
      <c r="AD2118" s="18"/>
      <c r="AE2118" s="18"/>
      <c r="AF2118" s="18"/>
      <c r="AG2118" s="18"/>
      <c r="AH2118" s="18"/>
      <c r="AI2118" s="18"/>
      <c r="AJ2118" s="18"/>
      <c r="AK2118" s="18"/>
      <c r="AL2118" s="18"/>
      <c r="AM2118" s="18"/>
      <c r="AN2118" s="18"/>
      <c r="AO2118" s="18"/>
      <c r="AP2118" s="18"/>
      <c r="AQ2118" s="18"/>
      <c r="AR2118" s="18"/>
      <c r="AS2118" s="18"/>
      <c r="AT2118" s="18"/>
      <c r="AU2118" s="18"/>
      <c r="AV2118" s="18"/>
      <c r="AW2118" s="18"/>
      <c r="AX2118" s="18"/>
    </row>
    <row r="2119">
      <c r="A2119" s="18"/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  <c r="AC2119" s="18"/>
      <c r="AD2119" s="18"/>
      <c r="AE2119" s="18"/>
      <c r="AF2119" s="18"/>
      <c r="AG2119" s="18"/>
      <c r="AH2119" s="18"/>
      <c r="AI2119" s="18"/>
      <c r="AJ2119" s="18"/>
      <c r="AK2119" s="18"/>
      <c r="AL2119" s="18"/>
      <c r="AM2119" s="18"/>
      <c r="AN2119" s="18"/>
      <c r="AO2119" s="18"/>
      <c r="AP2119" s="18"/>
      <c r="AQ2119" s="18"/>
      <c r="AR2119" s="18"/>
      <c r="AS2119" s="18"/>
      <c r="AT2119" s="18"/>
      <c r="AU2119" s="18"/>
      <c r="AV2119" s="18"/>
      <c r="AW2119" s="18"/>
      <c r="AX2119" s="18"/>
    </row>
    <row r="2120">
      <c r="A2120" s="18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18"/>
      <c r="AG2120" s="18"/>
      <c r="AH2120" s="18"/>
      <c r="AI2120" s="18"/>
      <c r="AJ2120" s="18"/>
      <c r="AK2120" s="18"/>
      <c r="AL2120" s="18"/>
      <c r="AM2120" s="18"/>
      <c r="AN2120" s="18"/>
      <c r="AO2120" s="18"/>
      <c r="AP2120" s="18"/>
      <c r="AQ2120" s="18"/>
      <c r="AR2120" s="18"/>
      <c r="AS2120" s="18"/>
      <c r="AT2120" s="18"/>
      <c r="AU2120" s="18"/>
      <c r="AV2120" s="18"/>
      <c r="AW2120" s="18"/>
      <c r="AX2120" s="18"/>
    </row>
    <row r="2121">
      <c r="A2121" s="18"/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8"/>
      <c r="AD2121" s="18"/>
      <c r="AE2121" s="18"/>
      <c r="AF2121" s="18"/>
      <c r="AG2121" s="18"/>
      <c r="AH2121" s="18"/>
      <c r="AI2121" s="18"/>
      <c r="AJ2121" s="18"/>
      <c r="AK2121" s="18"/>
      <c r="AL2121" s="18"/>
      <c r="AM2121" s="18"/>
      <c r="AN2121" s="18"/>
      <c r="AO2121" s="18"/>
      <c r="AP2121" s="18"/>
      <c r="AQ2121" s="18"/>
      <c r="AR2121" s="18"/>
      <c r="AS2121" s="18"/>
      <c r="AT2121" s="18"/>
      <c r="AU2121" s="18"/>
      <c r="AV2121" s="18"/>
      <c r="AW2121" s="18"/>
      <c r="AX2121" s="18"/>
    </row>
    <row r="2122">
      <c r="A2122" s="18"/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  <c r="AC2122" s="18"/>
      <c r="AD2122" s="18"/>
      <c r="AE2122" s="18"/>
      <c r="AF2122" s="18"/>
      <c r="AG2122" s="18"/>
      <c r="AH2122" s="18"/>
      <c r="AI2122" s="18"/>
      <c r="AJ2122" s="18"/>
      <c r="AK2122" s="18"/>
      <c r="AL2122" s="18"/>
      <c r="AM2122" s="18"/>
      <c r="AN2122" s="18"/>
      <c r="AO2122" s="18"/>
      <c r="AP2122" s="18"/>
      <c r="AQ2122" s="18"/>
      <c r="AR2122" s="18"/>
      <c r="AS2122" s="18"/>
      <c r="AT2122" s="18"/>
      <c r="AU2122" s="18"/>
      <c r="AV2122" s="18"/>
      <c r="AW2122" s="18"/>
      <c r="AX2122" s="18"/>
    </row>
    <row r="2123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  <c r="AC2123" s="18"/>
      <c r="AD2123" s="18"/>
      <c r="AE2123" s="18"/>
      <c r="AF2123" s="18"/>
      <c r="AG2123" s="18"/>
      <c r="AH2123" s="18"/>
      <c r="AI2123" s="18"/>
      <c r="AJ2123" s="18"/>
      <c r="AK2123" s="18"/>
      <c r="AL2123" s="18"/>
      <c r="AM2123" s="18"/>
      <c r="AN2123" s="18"/>
      <c r="AO2123" s="18"/>
      <c r="AP2123" s="18"/>
      <c r="AQ2123" s="18"/>
      <c r="AR2123" s="18"/>
      <c r="AS2123" s="18"/>
      <c r="AT2123" s="18"/>
      <c r="AU2123" s="18"/>
      <c r="AV2123" s="18"/>
      <c r="AW2123" s="18"/>
      <c r="AX2123" s="18"/>
    </row>
    <row r="2124">
      <c r="A2124" s="18"/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  <c r="AC2124" s="18"/>
      <c r="AD2124" s="18"/>
      <c r="AE2124" s="18"/>
      <c r="AF2124" s="18"/>
      <c r="AG2124" s="18"/>
      <c r="AH2124" s="18"/>
      <c r="AI2124" s="18"/>
      <c r="AJ2124" s="18"/>
      <c r="AK2124" s="18"/>
      <c r="AL2124" s="18"/>
      <c r="AM2124" s="18"/>
      <c r="AN2124" s="18"/>
      <c r="AO2124" s="18"/>
      <c r="AP2124" s="18"/>
      <c r="AQ2124" s="18"/>
      <c r="AR2124" s="18"/>
      <c r="AS2124" s="18"/>
      <c r="AT2124" s="18"/>
      <c r="AU2124" s="18"/>
      <c r="AV2124" s="18"/>
      <c r="AW2124" s="18"/>
      <c r="AX2124" s="18"/>
    </row>
    <row r="2125">
      <c r="A2125" s="18"/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8"/>
      <c r="AD2125" s="18"/>
      <c r="AE2125" s="18"/>
      <c r="AF2125" s="18"/>
      <c r="AG2125" s="18"/>
      <c r="AH2125" s="18"/>
      <c r="AI2125" s="18"/>
      <c r="AJ2125" s="18"/>
      <c r="AK2125" s="18"/>
      <c r="AL2125" s="18"/>
      <c r="AM2125" s="18"/>
      <c r="AN2125" s="18"/>
      <c r="AO2125" s="18"/>
      <c r="AP2125" s="18"/>
      <c r="AQ2125" s="18"/>
      <c r="AR2125" s="18"/>
      <c r="AS2125" s="18"/>
      <c r="AT2125" s="18"/>
      <c r="AU2125" s="18"/>
      <c r="AV2125" s="18"/>
      <c r="AW2125" s="18"/>
      <c r="AX2125" s="18"/>
    </row>
    <row r="2126">
      <c r="A2126" s="18"/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18"/>
      <c r="AG2126" s="18"/>
      <c r="AH2126" s="18"/>
      <c r="AI2126" s="18"/>
      <c r="AJ2126" s="18"/>
      <c r="AK2126" s="18"/>
      <c r="AL2126" s="18"/>
      <c r="AM2126" s="18"/>
      <c r="AN2126" s="18"/>
      <c r="AO2126" s="18"/>
      <c r="AP2126" s="18"/>
      <c r="AQ2126" s="18"/>
      <c r="AR2126" s="18"/>
      <c r="AS2126" s="18"/>
      <c r="AT2126" s="18"/>
      <c r="AU2126" s="18"/>
      <c r="AV2126" s="18"/>
      <c r="AW2126" s="18"/>
      <c r="AX2126" s="18"/>
    </row>
    <row r="2127">
      <c r="A2127" s="18"/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8"/>
      <c r="AD2127" s="18"/>
      <c r="AE2127" s="18"/>
      <c r="AF2127" s="18"/>
      <c r="AG2127" s="18"/>
      <c r="AH2127" s="18"/>
      <c r="AI2127" s="18"/>
      <c r="AJ2127" s="18"/>
      <c r="AK2127" s="18"/>
      <c r="AL2127" s="18"/>
      <c r="AM2127" s="18"/>
      <c r="AN2127" s="18"/>
      <c r="AO2127" s="18"/>
      <c r="AP2127" s="18"/>
      <c r="AQ2127" s="18"/>
      <c r="AR2127" s="18"/>
      <c r="AS2127" s="18"/>
      <c r="AT2127" s="18"/>
      <c r="AU2127" s="18"/>
      <c r="AV2127" s="18"/>
      <c r="AW2127" s="18"/>
      <c r="AX2127" s="18"/>
    </row>
    <row r="2128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  <c r="AC2128" s="18"/>
      <c r="AD2128" s="18"/>
      <c r="AE2128" s="18"/>
      <c r="AF2128" s="18"/>
      <c r="AG2128" s="18"/>
      <c r="AH2128" s="18"/>
      <c r="AI2128" s="18"/>
      <c r="AJ2128" s="18"/>
      <c r="AK2128" s="18"/>
      <c r="AL2128" s="18"/>
      <c r="AM2128" s="18"/>
      <c r="AN2128" s="18"/>
      <c r="AO2128" s="18"/>
      <c r="AP2128" s="18"/>
      <c r="AQ2128" s="18"/>
      <c r="AR2128" s="18"/>
      <c r="AS2128" s="18"/>
      <c r="AT2128" s="18"/>
      <c r="AU2128" s="18"/>
      <c r="AV2128" s="18"/>
      <c r="AW2128" s="18"/>
      <c r="AX2128" s="18"/>
    </row>
    <row r="2129">
      <c r="A2129" s="18"/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  <c r="AC2129" s="18"/>
      <c r="AD2129" s="18"/>
      <c r="AE2129" s="18"/>
      <c r="AF2129" s="18"/>
      <c r="AG2129" s="18"/>
      <c r="AH2129" s="18"/>
      <c r="AI2129" s="18"/>
      <c r="AJ2129" s="18"/>
      <c r="AK2129" s="18"/>
      <c r="AL2129" s="18"/>
      <c r="AM2129" s="18"/>
      <c r="AN2129" s="18"/>
      <c r="AO2129" s="18"/>
      <c r="AP2129" s="18"/>
      <c r="AQ2129" s="18"/>
      <c r="AR2129" s="18"/>
      <c r="AS2129" s="18"/>
      <c r="AT2129" s="18"/>
      <c r="AU2129" s="18"/>
      <c r="AV2129" s="18"/>
      <c r="AW2129" s="18"/>
      <c r="AX2129" s="18"/>
    </row>
    <row r="2130">
      <c r="A2130" s="18"/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18"/>
      <c r="AG2130" s="18"/>
      <c r="AH2130" s="18"/>
      <c r="AI2130" s="18"/>
      <c r="AJ2130" s="18"/>
      <c r="AK2130" s="18"/>
      <c r="AL2130" s="18"/>
      <c r="AM2130" s="18"/>
      <c r="AN2130" s="18"/>
      <c r="AO2130" s="18"/>
      <c r="AP2130" s="18"/>
      <c r="AQ2130" s="18"/>
      <c r="AR2130" s="18"/>
      <c r="AS2130" s="18"/>
      <c r="AT2130" s="18"/>
      <c r="AU2130" s="18"/>
      <c r="AV2130" s="18"/>
      <c r="AW2130" s="18"/>
      <c r="AX2130" s="18"/>
    </row>
    <row r="213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8"/>
      <c r="AD2131" s="18"/>
      <c r="AE2131" s="18"/>
      <c r="AF2131" s="18"/>
      <c r="AG2131" s="18"/>
      <c r="AH2131" s="18"/>
      <c r="AI2131" s="18"/>
      <c r="AJ2131" s="18"/>
      <c r="AK2131" s="18"/>
      <c r="AL2131" s="18"/>
      <c r="AM2131" s="18"/>
      <c r="AN2131" s="18"/>
      <c r="AO2131" s="18"/>
      <c r="AP2131" s="18"/>
      <c r="AQ2131" s="18"/>
      <c r="AR2131" s="18"/>
      <c r="AS2131" s="18"/>
      <c r="AT2131" s="18"/>
      <c r="AU2131" s="18"/>
      <c r="AV2131" s="18"/>
      <c r="AW2131" s="18"/>
      <c r="AX2131" s="18"/>
    </row>
    <row r="2132">
      <c r="A2132" s="18"/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8"/>
      <c r="AD2132" s="18"/>
      <c r="AE2132" s="18"/>
      <c r="AF2132" s="18"/>
      <c r="AG2132" s="18"/>
      <c r="AH2132" s="18"/>
      <c r="AI2132" s="18"/>
      <c r="AJ2132" s="18"/>
      <c r="AK2132" s="18"/>
      <c r="AL2132" s="18"/>
      <c r="AM2132" s="18"/>
      <c r="AN2132" s="18"/>
      <c r="AO2132" s="18"/>
      <c r="AP2132" s="18"/>
      <c r="AQ2132" s="18"/>
      <c r="AR2132" s="18"/>
      <c r="AS2132" s="18"/>
      <c r="AT2132" s="18"/>
      <c r="AU2132" s="18"/>
      <c r="AV2132" s="18"/>
      <c r="AW2132" s="18"/>
      <c r="AX2132" s="18"/>
    </row>
    <row r="2133">
      <c r="A2133" s="18"/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  <c r="AC2133" s="18"/>
      <c r="AD2133" s="18"/>
      <c r="AE2133" s="18"/>
      <c r="AF2133" s="18"/>
      <c r="AG2133" s="18"/>
      <c r="AH2133" s="18"/>
      <c r="AI2133" s="18"/>
      <c r="AJ2133" s="18"/>
      <c r="AK2133" s="18"/>
      <c r="AL2133" s="18"/>
      <c r="AM2133" s="18"/>
      <c r="AN2133" s="18"/>
      <c r="AO2133" s="18"/>
      <c r="AP2133" s="18"/>
      <c r="AQ2133" s="18"/>
      <c r="AR2133" s="18"/>
      <c r="AS2133" s="18"/>
      <c r="AT2133" s="18"/>
      <c r="AU2133" s="18"/>
      <c r="AV2133" s="18"/>
      <c r="AW2133" s="18"/>
      <c r="AX2133" s="18"/>
    </row>
    <row r="2134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18"/>
      <c r="AG2134" s="18"/>
      <c r="AH2134" s="18"/>
      <c r="AI2134" s="18"/>
      <c r="AJ2134" s="18"/>
      <c r="AK2134" s="18"/>
      <c r="AL2134" s="18"/>
      <c r="AM2134" s="18"/>
      <c r="AN2134" s="18"/>
      <c r="AO2134" s="18"/>
      <c r="AP2134" s="18"/>
      <c r="AQ2134" s="18"/>
      <c r="AR2134" s="18"/>
      <c r="AS2134" s="18"/>
      <c r="AT2134" s="18"/>
      <c r="AU2134" s="18"/>
      <c r="AV2134" s="18"/>
      <c r="AW2134" s="18"/>
      <c r="AX2134" s="18"/>
    </row>
    <row r="2135">
      <c r="A2135" s="18"/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8"/>
      <c r="AD2135" s="18"/>
      <c r="AE2135" s="18"/>
      <c r="AF2135" s="18"/>
      <c r="AG2135" s="18"/>
      <c r="AH2135" s="18"/>
      <c r="AI2135" s="18"/>
      <c r="AJ2135" s="18"/>
      <c r="AK2135" s="18"/>
      <c r="AL2135" s="18"/>
      <c r="AM2135" s="18"/>
      <c r="AN2135" s="18"/>
      <c r="AO2135" s="18"/>
      <c r="AP2135" s="18"/>
      <c r="AQ2135" s="18"/>
      <c r="AR2135" s="18"/>
      <c r="AS2135" s="18"/>
      <c r="AT2135" s="18"/>
      <c r="AU2135" s="18"/>
      <c r="AV2135" s="18"/>
      <c r="AW2135" s="18"/>
      <c r="AX2135" s="18"/>
    </row>
    <row r="2136">
      <c r="A2136" s="18"/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8"/>
      <c r="AD2136" s="18"/>
      <c r="AE2136" s="18"/>
      <c r="AF2136" s="18"/>
      <c r="AG2136" s="18"/>
      <c r="AH2136" s="18"/>
      <c r="AI2136" s="18"/>
      <c r="AJ2136" s="18"/>
      <c r="AK2136" s="18"/>
      <c r="AL2136" s="18"/>
      <c r="AM2136" s="18"/>
      <c r="AN2136" s="18"/>
      <c r="AO2136" s="18"/>
      <c r="AP2136" s="18"/>
      <c r="AQ2136" s="18"/>
      <c r="AR2136" s="18"/>
      <c r="AS2136" s="18"/>
      <c r="AT2136" s="18"/>
      <c r="AU2136" s="18"/>
      <c r="AV2136" s="18"/>
      <c r="AW2136" s="18"/>
      <c r="AX2136" s="18"/>
    </row>
    <row r="2137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8"/>
      <c r="AD2137" s="18"/>
      <c r="AE2137" s="18"/>
      <c r="AF2137" s="18"/>
      <c r="AG2137" s="18"/>
      <c r="AH2137" s="18"/>
      <c r="AI2137" s="18"/>
      <c r="AJ2137" s="18"/>
      <c r="AK2137" s="18"/>
      <c r="AL2137" s="18"/>
      <c r="AM2137" s="18"/>
      <c r="AN2137" s="18"/>
      <c r="AO2137" s="18"/>
      <c r="AP2137" s="18"/>
      <c r="AQ2137" s="18"/>
      <c r="AR2137" s="18"/>
      <c r="AS2137" s="18"/>
      <c r="AT2137" s="18"/>
      <c r="AU2137" s="18"/>
      <c r="AV2137" s="18"/>
      <c r="AW2137" s="18"/>
      <c r="AX2137" s="18"/>
    </row>
    <row r="2138">
      <c r="A2138" s="18"/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  <c r="AC2138" s="18"/>
      <c r="AD2138" s="18"/>
      <c r="AE2138" s="18"/>
      <c r="AF2138" s="18"/>
      <c r="AG2138" s="18"/>
      <c r="AH2138" s="18"/>
      <c r="AI2138" s="18"/>
      <c r="AJ2138" s="18"/>
      <c r="AK2138" s="18"/>
      <c r="AL2138" s="18"/>
      <c r="AM2138" s="18"/>
      <c r="AN2138" s="18"/>
      <c r="AO2138" s="18"/>
      <c r="AP2138" s="18"/>
      <c r="AQ2138" s="18"/>
      <c r="AR2138" s="18"/>
      <c r="AS2138" s="18"/>
      <c r="AT2138" s="18"/>
      <c r="AU2138" s="18"/>
      <c r="AV2138" s="18"/>
      <c r="AW2138" s="18"/>
      <c r="AX2138" s="18"/>
    </row>
    <row r="2139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8"/>
      <c r="AD2139" s="18"/>
      <c r="AE2139" s="18"/>
      <c r="AF2139" s="18"/>
      <c r="AG2139" s="18"/>
      <c r="AH2139" s="18"/>
      <c r="AI2139" s="18"/>
      <c r="AJ2139" s="18"/>
      <c r="AK2139" s="18"/>
      <c r="AL2139" s="18"/>
      <c r="AM2139" s="18"/>
      <c r="AN2139" s="18"/>
      <c r="AO2139" s="18"/>
      <c r="AP2139" s="18"/>
      <c r="AQ2139" s="18"/>
      <c r="AR2139" s="18"/>
      <c r="AS2139" s="18"/>
      <c r="AT2139" s="18"/>
      <c r="AU2139" s="18"/>
      <c r="AV2139" s="18"/>
      <c r="AW2139" s="18"/>
      <c r="AX2139" s="18"/>
    </row>
    <row r="2140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8"/>
      <c r="AD2140" s="18"/>
      <c r="AE2140" s="18"/>
      <c r="AF2140" s="18"/>
      <c r="AG2140" s="18"/>
      <c r="AH2140" s="18"/>
      <c r="AI2140" s="18"/>
      <c r="AJ2140" s="18"/>
      <c r="AK2140" s="18"/>
      <c r="AL2140" s="18"/>
      <c r="AM2140" s="18"/>
      <c r="AN2140" s="18"/>
      <c r="AO2140" s="18"/>
      <c r="AP2140" s="18"/>
      <c r="AQ2140" s="18"/>
      <c r="AR2140" s="18"/>
      <c r="AS2140" s="18"/>
      <c r="AT2140" s="18"/>
      <c r="AU2140" s="18"/>
      <c r="AV2140" s="18"/>
      <c r="AW2140" s="18"/>
      <c r="AX2140" s="18"/>
    </row>
    <row r="2141">
      <c r="A2141" s="18"/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8"/>
      <c r="AD2141" s="18"/>
      <c r="AE2141" s="18"/>
      <c r="AF2141" s="18"/>
      <c r="AG2141" s="18"/>
      <c r="AH2141" s="18"/>
      <c r="AI2141" s="18"/>
      <c r="AJ2141" s="18"/>
      <c r="AK2141" s="18"/>
      <c r="AL2141" s="18"/>
      <c r="AM2141" s="18"/>
      <c r="AN2141" s="18"/>
      <c r="AO2141" s="18"/>
      <c r="AP2141" s="18"/>
      <c r="AQ2141" s="18"/>
      <c r="AR2141" s="18"/>
      <c r="AS2141" s="18"/>
      <c r="AT2141" s="18"/>
      <c r="AU2141" s="18"/>
      <c r="AV2141" s="18"/>
      <c r="AW2141" s="18"/>
      <c r="AX2141" s="18"/>
    </row>
    <row r="2142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/>
      <c r="AM2142" s="18"/>
      <c r="AN2142" s="18"/>
      <c r="AO2142" s="18"/>
      <c r="AP2142" s="18"/>
      <c r="AQ2142" s="18"/>
      <c r="AR2142" s="18"/>
      <c r="AS2142" s="18"/>
      <c r="AT2142" s="18"/>
      <c r="AU2142" s="18"/>
      <c r="AV2142" s="18"/>
      <c r="AW2142" s="18"/>
      <c r="AX2142" s="18"/>
    </row>
    <row r="2143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8"/>
      <c r="AD2143" s="18"/>
      <c r="AE2143" s="18"/>
      <c r="AF2143" s="18"/>
      <c r="AG2143" s="18"/>
      <c r="AH2143" s="18"/>
      <c r="AI2143" s="18"/>
      <c r="AJ2143" s="18"/>
      <c r="AK2143" s="18"/>
      <c r="AL2143" s="18"/>
      <c r="AM2143" s="18"/>
      <c r="AN2143" s="18"/>
      <c r="AO2143" s="18"/>
      <c r="AP2143" s="18"/>
      <c r="AQ2143" s="18"/>
      <c r="AR2143" s="18"/>
      <c r="AS2143" s="18"/>
      <c r="AT2143" s="18"/>
      <c r="AU2143" s="18"/>
      <c r="AV2143" s="18"/>
      <c r="AW2143" s="18"/>
      <c r="AX2143" s="18"/>
    </row>
    <row r="2144">
      <c r="A2144" s="18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  <c r="AC2144" s="18"/>
      <c r="AD2144" s="18"/>
      <c r="AE2144" s="18"/>
      <c r="AF2144" s="18"/>
      <c r="AG2144" s="18"/>
      <c r="AH2144" s="18"/>
      <c r="AI2144" s="18"/>
      <c r="AJ2144" s="18"/>
      <c r="AK2144" s="18"/>
      <c r="AL2144" s="18"/>
      <c r="AM2144" s="18"/>
      <c r="AN2144" s="18"/>
      <c r="AO2144" s="18"/>
      <c r="AP2144" s="18"/>
      <c r="AQ2144" s="18"/>
      <c r="AR2144" s="18"/>
      <c r="AS2144" s="18"/>
      <c r="AT2144" s="18"/>
      <c r="AU2144" s="18"/>
      <c r="AV2144" s="18"/>
      <c r="AW2144" s="18"/>
      <c r="AX2144" s="18"/>
    </row>
    <row r="2145">
      <c r="A2145" s="18"/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8"/>
      <c r="AD2145" s="18"/>
      <c r="AE2145" s="18"/>
      <c r="AF2145" s="18"/>
      <c r="AG2145" s="18"/>
      <c r="AH2145" s="18"/>
      <c r="AI2145" s="18"/>
      <c r="AJ2145" s="18"/>
      <c r="AK2145" s="18"/>
      <c r="AL2145" s="18"/>
      <c r="AM2145" s="18"/>
      <c r="AN2145" s="18"/>
      <c r="AO2145" s="18"/>
      <c r="AP2145" s="18"/>
      <c r="AQ2145" s="18"/>
      <c r="AR2145" s="18"/>
      <c r="AS2145" s="18"/>
      <c r="AT2145" s="18"/>
      <c r="AU2145" s="18"/>
      <c r="AV2145" s="18"/>
      <c r="AW2145" s="18"/>
      <c r="AX2145" s="18"/>
    </row>
    <row r="2146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8"/>
      <c r="AD2146" s="18"/>
      <c r="AE2146" s="18"/>
      <c r="AF2146" s="18"/>
      <c r="AG2146" s="18"/>
      <c r="AH2146" s="18"/>
      <c r="AI2146" s="18"/>
      <c r="AJ2146" s="18"/>
      <c r="AK2146" s="18"/>
      <c r="AL2146" s="18"/>
      <c r="AM2146" s="18"/>
      <c r="AN2146" s="18"/>
      <c r="AO2146" s="18"/>
      <c r="AP2146" s="18"/>
      <c r="AQ2146" s="18"/>
      <c r="AR2146" s="18"/>
      <c r="AS2146" s="18"/>
      <c r="AT2146" s="18"/>
      <c r="AU2146" s="18"/>
      <c r="AV2146" s="18"/>
      <c r="AW2146" s="18"/>
      <c r="AX2146" s="18"/>
    </row>
    <row r="2147">
      <c r="A2147" s="18" t="str">
        <f>IFERROR(__xludf.DUMMYFUNCTION("""COMPUTED_VALUE"""),"Смородина холс")</f>
        <v>Смородина холс</v>
      </c>
      <c r="B2147" s="18" t="str">
        <f>IFERROR(__xludf.DUMMYFUNCTION("""COMPUTED_VALUE"""),"Тропические фрукты")</f>
        <v>Тропические фрукты</v>
      </c>
      <c r="C2147" s="18" t="str">
        <f>IFERROR(__xludf.DUMMYFUNCTION("""COMPUTED_VALUE"""),"Черничная конфета")</f>
        <v>Черничная конфета</v>
      </c>
      <c r="D2147" s="18" t="str">
        <f>IFERROR(__xludf.DUMMYFUNCTION("""COMPUTED_VALUE"""),"Яблоко вишня")</f>
        <v>Яблоко вишня</v>
      </c>
      <c r="E2147" s="18" t="str">
        <f>IFERROR(__xludf.DUMMYFUNCTION("""COMPUTED_VALUE"""),"Виноград мята")</f>
        <v>Виноград мята</v>
      </c>
      <c r="F2147" s="18" t="str">
        <f>IFERROR(__xludf.DUMMYFUNCTION("""COMPUTED_VALUE"""),"Виноград холс")</f>
        <v>Виноград холс</v>
      </c>
      <c r="G2147" s="18" t="str">
        <f>IFERROR(__xludf.DUMMYFUNCTION("""COMPUTED_VALUE"""),"Грейпфрутовый лимонад")</f>
        <v>Грейпфрутовый лимонад</v>
      </c>
      <c r="H2147" s="18" t="str">
        <f>IFERROR(__xludf.DUMMYFUNCTION("""COMPUTED_VALUE"""),"Дыня банан")</f>
        <v>Дыня банан</v>
      </c>
      <c r="I2147" s="18" t="str">
        <f>IFERROR(__xludf.DUMMYFUNCTION("""COMPUTED_VALUE"""),"Ежевичный лимонад")</f>
        <v>Ежевичный лимонад</v>
      </c>
      <c r="J2147" s="18" t="str">
        <f>IFERROR(__xludf.DUMMYFUNCTION("""COMPUTED_VALUE"""),"Земляничная конфета ")</f>
        <v>Земляничная конфета </v>
      </c>
      <c r="K2147" s="18" t="str">
        <f>IFERROR(__xludf.DUMMYFUNCTION("""COMPUTED_VALUE"""),"Ананас манго ")</f>
        <v>Ананас манго </v>
      </c>
      <c r="L2147" s="18" t="str">
        <f>IFERROR(__xludf.DUMMYFUNCTION("""COMPUTED_VALUE"""),"Жвачка черника мята ")</f>
        <v>Жвачка черника мята </v>
      </c>
      <c r="M2147" s="18" t="str">
        <f>IFERROR(__xludf.DUMMYFUNCTION("""COMPUTED_VALUE"""),"Зеленый манго")</f>
        <v>Зеленый манго</v>
      </c>
      <c r="N2147" s="18" t="str">
        <f>IFERROR(__xludf.DUMMYFUNCTION("""COMPUTED_VALUE"""),"Клюква брусника")</f>
        <v>Клюква брусника</v>
      </c>
      <c r="O2147" s="18" t="str">
        <f>IFERROR(__xludf.DUMMYFUNCTION("""COMPUTED_VALUE"""),"Апельсин ")</f>
        <v>Апельсин </v>
      </c>
      <c r="P2147" s="18" t="str">
        <f>IFERROR(__xludf.DUMMYFUNCTION("""COMPUTED_VALUE"""),"Кокос малина")</f>
        <v>Кокос малина</v>
      </c>
      <c r="Q2147" s="18" t="str">
        <f>IFERROR(__xludf.DUMMYFUNCTION("""COMPUTED_VALUE"""),"Лимонные черви")</f>
        <v>Лимонные черви</v>
      </c>
      <c r="R2147" s="18" t="str">
        <f>IFERROR(__xludf.DUMMYFUNCTION("""COMPUTED_VALUE"""),"Малиновый лимонад")</f>
        <v>Малиновый лимонад</v>
      </c>
      <c r="S2147" s="18" t="str">
        <f>IFERROR(__xludf.DUMMYFUNCTION("""COMPUTED_VALUE"""),"Смородина малина")</f>
        <v>Смородина малина</v>
      </c>
      <c r="T2147" s="18"/>
      <c r="U2147" s="18"/>
      <c r="V2147" s="18"/>
      <c r="W2147" s="18"/>
      <c r="X2147" s="18"/>
      <c r="Y2147" s="18"/>
      <c r="Z2147" s="18"/>
      <c r="AA2147" s="18"/>
      <c r="AB2147" s="18"/>
      <c r="AC2147" s="18"/>
      <c r="AD2147" s="18"/>
      <c r="AE2147" s="18"/>
      <c r="AF2147" s="18"/>
      <c r="AG2147" s="18"/>
      <c r="AH2147" s="18"/>
      <c r="AI2147" s="18"/>
      <c r="AJ2147" s="18"/>
      <c r="AK2147" s="18"/>
      <c r="AL2147" s="18"/>
      <c r="AM2147" s="18"/>
      <c r="AN2147" s="18"/>
      <c r="AO2147" s="18"/>
      <c r="AP2147" s="18"/>
      <c r="AQ2147" s="18"/>
      <c r="AR2147" s="18"/>
      <c r="AS2147" s="18"/>
      <c r="AT2147" s="18"/>
      <c r="AU2147" s="18"/>
      <c r="AV2147" s="18"/>
      <c r="AW2147" s="18"/>
      <c r="AX2147" s="18"/>
    </row>
    <row r="2148">
      <c r="A2148" s="18" t="str">
        <f>IFERROR(__xludf.DUMMYFUNCTION("""COMPUTED_VALUE"""),"Арбуз Малина ")</f>
        <v>Арбуз Малина </v>
      </c>
      <c r="B2148" s="18" t="str">
        <f>IFERROR(__xludf.DUMMYFUNCTION("""COMPUTED_VALUE"""),"Банан Кокос ")</f>
        <v>Банан Кокос </v>
      </c>
      <c r="C2148" s="18" t="str">
        <f>IFERROR(__xludf.DUMMYFUNCTION("""COMPUTED_VALUE"""),"Барбарисовый Энергетик ")</f>
        <v>Барбарисовый Энергетик </v>
      </c>
      <c r="D2148" s="18" t="str">
        <f>IFERROR(__xludf.DUMMYFUNCTION("""COMPUTED_VALUE"""),"Виноградный Энергетик")</f>
        <v>Виноградный Энергетик</v>
      </c>
      <c r="E2148" s="18" t="str">
        <f>IFERROR(__xludf.DUMMYFUNCTION("""COMPUTED_VALUE"""),"Гранат Клубника ")</f>
        <v>Гранат Клубника </v>
      </c>
      <c r="F2148" s="18" t="str">
        <f>IFERROR(__xludf.DUMMYFUNCTION("""COMPUTED_VALUE"""),"Гранат Смородина ")</f>
        <v>Гранат Смородина </v>
      </c>
      <c r="G2148" s="18" t="str">
        <f>IFERROR(__xludf.DUMMYFUNCTION("""COMPUTED_VALUE"""),"Грейпфрутовый Швепс ")</f>
        <v>Грейпфрутовый Швепс </v>
      </c>
      <c r="H2148" s="18" t="str">
        <f>IFERROR(__xludf.DUMMYFUNCTION("""COMPUTED_VALUE"""),"Земляника Драгонфрут ")</f>
        <v>Земляника Драгонфрут </v>
      </c>
      <c r="I2148" s="18" t="str">
        <f>IFERROR(__xludf.DUMMYFUNCTION("""COMPUTED_VALUE"""),"Киви Личи ")</f>
        <v>Киви Личи </v>
      </c>
      <c r="J2148" s="18" t="str">
        <f>IFERROR(__xludf.DUMMYFUNCTION("""COMPUTED_VALUE"""),"Киви Маракуйя Гуава ")</f>
        <v>Киви Маракуйя Гуава </v>
      </c>
      <c r="K2148" s="18" t="str">
        <f>IFERROR(__xludf.DUMMYFUNCTION("""COMPUTED_VALUE"""),"Клубника Банан ")</f>
        <v>Клубника Банан </v>
      </c>
      <c r="L2148" s="18" t="str">
        <f>IFERROR(__xludf.DUMMYFUNCTION("""COMPUTED_VALUE"""),"Клубника Вишня ")</f>
        <v>Клубника Вишня </v>
      </c>
      <c r="M2148" s="18" t="str">
        <f>IFERROR(__xludf.DUMMYFUNCTION("""COMPUTED_VALUE"""),"Клубника Земляника ")</f>
        <v>Клубника Земляника </v>
      </c>
      <c r="N2148" s="18" t="str">
        <f>IFERROR(__xludf.DUMMYFUNCTION("""COMPUTED_VALUE"""),"Клубничный Мохито ")</f>
        <v>Клубничный Мохито </v>
      </c>
      <c r="O2148" s="18" t="str">
        <f>IFERROR(__xludf.DUMMYFUNCTION("""COMPUTED_VALUE"""),"Манго Грейпфрут ")</f>
        <v>Манго Грейпфрут </v>
      </c>
      <c r="P2148" s="18" t="str">
        <f>IFERROR(__xludf.DUMMYFUNCTION("""COMPUTED_VALUE"""),"Манго Персик Личи ")</f>
        <v>Манго Персик Личи </v>
      </c>
      <c r="Q2148" s="18" t="str">
        <f>IFERROR(__xludf.DUMMYFUNCTION("""COMPUTED_VALUE"""),"Персик Бабл Гам ")</f>
        <v>Персик Бабл Гам </v>
      </c>
      <c r="R2148" s="18" t="str">
        <f>IFERROR(__xludf.DUMMYFUNCTION("""COMPUTED_VALUE"""),"Садовые Ягоды ")</f>
        <v>Садовые Ягоды </v>
      </c>
      <c r="S2148" s="18" t="str">
        <f>IFERROR(__xludf.DUMMYFUNCTION("""COMPUTED_VALUE"""),"Скитлс Лимон Лайм 2")</f>
        <v>Скитлс Лимон Лайм 2</v>
      </c>
      <c r="T2148" s="18" t="str">
        <f>IFERROR(__xludf.DUMMYFUNCTION("""COMPUTED_VALUE"""),"Смородина Мармелад 1")</f>
        <v>Смородина Мармелад 1</v>
      </c>
      <c r="U2148" s="18" t="str">
        <f>IFERROR(__xludf.DUMMYFUNCTION("""COMPUTED_VALUE"""),"Темная Вишня 1")</f>
        <v>Темная Вишня 1</v>
      </c>
      <c r="V2148" s="18" t="str">
        <f>IFERROR(__xludf.DUMMYFUNCTION("""COMPUTED_VALUE"""),"Фруктовые Пластинки 1")</f>
        <v>Фруктовые Пластинки 1</v>
      </c>
      <c r="W2148" s="18" t="str">
        <f>IFERROR(__xludf.DUMMYFUNCTION("""COMPUTED_VALUE"""),"Черника Ежевика 1")</f>
        <v>Черника Ежевика 1</v>
      </c>
      <c r="X2148" s="18" t="str">
        <f>IFERROR(__xludf.DUMMYFUNCTION("""COMPUTED_VALUE"""),"Черника Малина 1")</f>
        <v>Черника Малина 1</v>
      </c>
      <c r="Y2148" s="18" t="str">
        <f>IFERROR(__xludf.DUMMYFUNCTION("""COMPUTED_VALUE"""),"Черника Мята 2")</f>
        <v>Черника Мята 2</v>
      </c>
      <c r="Z2148" s="18" t="str">
        <f>IFERROR(__xludf.DUMMYFUNCTION("""COMPUTED_VALUE"""),"Яблоко Виноград 2")</f>
        <v>Яблоко Виноград 2</v>
      </c>
      <c r="AA2148" s="18" t="str">
        <f>IFERROR(__xludf.DUMMYFUNCTION("""COMPUTED_VALUE"""),"Яблоко Малина 4")</f>
        <v>Яблоко Малина 4</v>
      </c>
      <c r="AB2148" s="18"/>
      <c r="AC2148" s="18"/>
      <c r="AD2148" s="18"/>
      <c r="AE2148" s="18"/>
      <c r="AF2148" s="18"/>
      <c r="AG2148" s="18"/>
      <c r="AH2148" s="18"/>
      <c r="AI2148" s="18"/>
      <c r="AJ2148" s="18"/>
      <c r="AK2148" s="18"/>
      <c r="AL2148" s="18"/>
      <c r="AM2148" s="18"/>
      <c r="AN2148" s="18"/>
      <c r="AO2148" s="18"/>
      <c r="AP2148" s="18"/>
      <c r="AQ2148" s="18"/>
      <c r="AR2148" s="18"/>
      <c r="AS2148" s="18"/>
      <c r="AT2148" s="18"/>
      <c r="AU2148" s="18"/>
      <c r="AV2148" s="18"/>
      <c r="AW2148" s="18"/>
      <c r="AX2148" s="18"/>
    </row>
    <row r="2149">
      <c r="A2149" s="18" t="str">
        <f>IFERROR(__xludf.DUMMYFUNCTION("""COMPUTED_VALUE"""),"0.4")</f>
        <v>0.4</v>
      </c>
      <c r="B2149" s="18" t="str">
        <f>IFERROR(__xludf.DUMMYFUNCTION("""COMPUTED_VALUE"""),"0.6")</f>
        <v>0.6</v>
      </c>
      <c r="C2149" s="18" t="str">
        <f>IFERROR(__xludf.DUMMYFUNCTION("""COMPUTED_VALUE"""),"0.7")</f>
        <v>0.7</v>
      </c>
      <c r="D2149" s="18" t="str">
        <f>IFERROR(__xludf.DUMMYFUNCTION("""COMPUTED_VALUE"""),"0.8")</f>
        <v>0.8</v>
      </c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8"/>
      <c r="AD2149" s="18"/>
      <c r="AE2149" s="18"/>
      <c r="AF2149" s="18"/>
      <c r="AG2149" s="18"/>
      <c r="AH2149" s="18"/>
      <c r="AI2149" s="18"/>
      <c r="AJ2149" s="18"/>
      <c r="AK2149" s="18"/>
      <c r="AL2149" s="18"/>
      <c r="AM2149" s="18"/>
      <c r="AN2149" s="18"/>
      <c r="AO2149" s="18"/>
      <c r="AP2149" s="18"/>
      <c r="AQ2149" s="18"/>
      <c r="AR2149" s="18"/>
      <c r="AS2149" s="18"/>
      <c r="AT2149" s="18"/>
      <c r="AU2149" s="18"/>
      <c r="AV2149" s="18"/>
      <c r="AW2149" s="18"/>
      <c r="AX2149" s="18"/>
    </row>
    <row r="2150">
      <c r="A2150" s="18" t="str">
        <f>IFERROR(__xludf.DUMMYFUNCTION("""COMPUTED_VALUE"""),"Ананас киви")</f>
        <v>Ананас киви</v>
      </c>
      <c r="B2150" s="18" t="str">
        <f>IFERROR(__xludf.DUMMYFUNCTION("""COMPUTED_VALUE"""),"Арбузный смузи")</f>
        <v>Арбузный смузи</v>
      </c>
      <c r="C2150" s="18" t="str">
        <f>IFERROR(__xludf.DUMMYFUNCTION("""COMPUTED_VALUE"""),"Виноградная фанта")</f>
        <v>Виноградная фанта</v>
      </c>
      <c r="D2150" s="18" t="str">
        <f>IFERROR(__xludf.DUMMYFUNCTION("""COMPUTED_VALUE"""),"Вишневый морс")</f>
        <v>Вишневый морс</v>
      </c>
      <c r="E2150" s="18" t="str">
        <f>IFERROR(__xludf.DUMMYFUNCTION("""COMPUTED_VALUE"""),"Гранатовый мармелад")</f>
        <v>Гранатовый мармелад</v>
      </c>
      <c r="F2150" s="18" t="str">
        <f>IFERROR(__xludf.DUMMYFUNCTION("""COMPUTED_VALUE"""),"Грейпфрут киви")</f>
        <v>Грейпфрут киви</v>
      </c>
      <c r="G2150" s="18" t="str">
        <f>IFERROR(__xludf.DUMMYFUNCTION("""COMPUTED_VALUE"""),"Ежевика мята")</f>
        <v>Ежевика мята</v>
      </c>
      <c r="H2150" s="18" t="str">
        <f>IFERROR(__xludf.DUMMYFUNCTION("""COMPUTED_VALUE"""),"Киви манго")</f>
        <v>Киви манго</v>
      </c>
      <c r="I2150" s="18" t="str">
        <f>IFERROR(__xludf.DUMMYFUNCTION("""COMPUTED_VALUE"""),"Клубника манго")</f>
        <v>Клубника манго</v>
      </c>
      <c r="J2150" s="18" t="str">
        <f>IFERROR(__xludf.DUMMYFUNCTION("""COMPUTED_VALUE"""),"черника грейфрут ")</f>
        <v>черника грейфрут </v>
      </c>
      <c r="K2150" s="18" t="str">
        <f>IFERROR(__xludf.DUMMYFUNCTION("""COMPUTED_VALUE"""),"Малина лайм")</f>
        <v>Малина лайм</v>
      </c>
      <c r="L2150" s="18" t="str">
        <f>IFERROR(__xludf.DUMMYFUNCTION("""COMPUTED_VALUE"""),"Манго арбуз ")</f>
        <v>Манго арбуз </v>
      </c>
      <c r="M2150" s="18" t="str">
        <f>IFERROR(__xludf.DUMMYFUNCTION("""COMPUTED_VALUE"""),"Малиновый чай с жасмином")</f>
        <v>Малиновый чай с жасмином</v>
      </c>
      <c r="N2150" s="18" t="str">
        <f>IFERROR(__xludf.DUMMYFUNCTION("""COMPUTED_VALUE"""),"малина  апельсин ")</f>
        <v>малина  апельсин </v>
      </c>
      <c r="O2150" s="18" t="str">
        <f>IFERROR(__xludf.DUMMYFUNCTION("""COMPUTED_VALUE"""),"Манго апельсин")</f>
        <v>Манго апельсин</v>
      </c>
      <c r="P2150" s="18" t="str">
        <f>IFERROR(__xludf.DUMMYFUNCTION("""COMPUTED_VALUE"""),"Ред булл")</f>
        <v>Ред булл</v>
      </c>
      <c r="Q2150" s="18" t="str">
        <f>IFERROR(__xludf.DUMMYFUNCTION("""COMPUTED_VALUE"""),"Спрайт")</f>
        <v>Спрайт</v>
      </c>
      <c r="R2150" s="18" t="str">
        <f>IFERROR(__xludf.DUMMYFUNCTION("""COMPUTED_VALUE"""),"ананас клюква ")</f>
        <v>ананас клюква </v>
      </c>
      <c r="S2150" s="18" t="str">
        <f>IFERROR(__xludf.DUMMYFUNCTION("""COMPUTED_VALUE"""),"Тархун")</f>
        <v>Тархун</v>
      </c>
      <c r="T2150" s="18" t="str">
        <f>IFERROR(__xludf.DUMMYFUNCTION("""COMPUTED_VALUE"""),"алоэ Виноград ")</f>
        <v>алоэ Виноград </v>
      </c>
      <c r="U2150" s="18" t="str">
        <f>IFERROR(__xludf.DUMMYFUNCTION("""COMPUTED_VALUE"""),"Фруктовая жвачка")</f>
        <v>Фруктовая жвачка</v>
      </c>
      <c r="V2150" s="18" t="str">
        <f>IFERROR(__xludf.DUMMYFUNCTION("""COMPUTED_VALUE"""),"Холодная кола")</f>
        <v>Холодная кола</v>
      </c>
      <c r="W2150" s="18" t="str">
        <f>IFERROR(__xludf.DUMMYFUNCTION("""COMPUTED_VALUE"""),"Черная смородина клюква")</f>
        <v>Черная смородина клюква</v>
      </c>
      <c r="X2150" s="18" t="str">
        <f>IFERROR(__xludf.DUMMYFUNCTION("""COMPUTED_VALUE"""),"Черника арбуз")</f>
        <v>Черника арбуз</v>
      </c>
      <c r="Y2150" s="18" t="str">
        <f>IFERROR(__xludf.DUMMYFUNCTION("""COMPUTED_VALUE"""),"Яблоко черника")</f>
        <v>Яблоко черника</v>
      </c>
      <c r="Z2150" s="18"/>
      <c r="AA2150" s="18"/>
      <c r="AB2150" s="18"/>
      <c r="AC2150" s="18"/>
      <c r="AD2150" s="18"/>
      <c r="AE2150" s="18"/>
      <c r="AF2150" s="18"/>
      <c r="AG2150" s="18"/>
      <c r="AH2150" s="18"/>
      <c r="AI2150" s="18"/>
      <c r="AJ2150" s="18"/>
      <c r="AK2150" s="18"/>
      <c r="AL2150" s="18"/>
      <c r="AM2150" s="18"/>
      <c r="AN2150" s="18"/>
      <c r="AO2150" s="18"/>
      <c r="AP2150" s="18"/>
      <c r="AQ2150" s="18"/>
      <c r="AR2150" s="18"/>
      <c r="AS2150" s="18"/>
      <c r="AT2150" s="18"/>
      <c r="AU2150" s="18"/>
      <c r="AV2150" s="18"/>
      <c r="AW2150" s="18"/>
      <c r="AX2150" s="18"/>
    </row>
    <row r="2151">
      <c r="A2151" s="18" t="str">
        <f>IFERROR(__xludf.DUMMYFUNCTION("""COMPUTED_VALUE"""),"кислая земляника")</f>
        <v>кислая земляника</v>
      </c>
      <c r="B2151" s="18" t="str">
        <f>IFERROR(__xludf.DUMMYFUNCTION("""COMPUTED_VALUE"""),"кислая фанта с черникой")</f>
        <v>кислая фанта с черникой</v>
      </c>
      <c r="C2151" s="18" t="str">
        <f>IFERROR(__xludf.DUMMYFUNCTION("""COMPUTED_VALUE"""),"кислое харибо с колой и черешней")</f>
        <v>кислое харибо с колой и черешней</v>
      </c>
      <c r="D2151" s="18" t="str">
        <f>IFERROR(__xludf.DUMMYFUNCTION("""COMPUTED_VALUE"""),"кислое яблочно клубничная шипучка")</f>
        <v>кислое яблочно клубничная шипучка</v>
      </c>
      <c r="E2151" s="18" t="str">
        <f>IFERROR(__xludf.DUMMYFUNCTION("""COMPUTED_VALUE"""),"кислые желатинки маракуйя ананас")</f>
        <v>кислые желатинки маракуйя ананас</v>
      </c>
      <c r="F2151" s="18" t="str">
        <f>IFERROR(__xludf.DUMMYFUNCTION("""COMPUTED_VALUE"""),"кислые ленточки маракуя манго")</f>
        <v>кислые ленточки маракуя манго</v>
      </c>
      <c r="G2151" s="18" t="str">
        <f>IFERROR(__xludf.DUMMYFUNCTION("""COMPUTED_VALUE"""),"кислые мармеладные ягоды")</f>
        <v>кислые мармеладные ягоды</v>
      </c>
      <c r="H2151" s="18" t="str">
        <f>IFERROR(__xludf.DUMMYFUNCTION("""COMPUTED_VALUE"""),"кислый виноград лайм")</f>
        <v>кислый виноград лайм</v>
      </c>
      <c r="I2151" s="18" t="str">
        <f>IFERROR(__xludf.DUMMYFUNCTION("""COMPUTED_VALUE"""),"кислый грейпфрут с вишней")</f>
        <v>кислый грейпфрут с вишней</v>
      </c>
      <c r="J2151" s="18" t="str">
        <f>IFERROR(__xludf.DUMMYFUNCTION("""COMPUTED_VALUE"""),"кислый леденец виноград киви яблоко")</f>
        <v>кислый леденец виноград киви яблоко</v>
      </c>
      <c r="K2151" s="18" t="str">
        <f>IFERROR(__xludf.DUMMYFUNCTION("""COMPUTED_VALUE"""),"кислый лимонад арбуз лайм малина")</f>
        <v>кислый лимонад арбуз лайм малина</v>
      </c>
      <c r="L2151" s="18" t="str">
        <f>IFERROR(__xludf.DUMMYFUNCTION("""COMPUTED_VALUE"""),"кислый персик клубника")</f>
        <v>кислый персик клубника</v>
      </c>
      <c r="M2151" s="18" t="str">
        <f>IFERROR(__xludf.DUMMYFUNCTION("""COMPUTED_VALUE"""),"кислый яблочно лимонные колечки")</f>
        <v>кислый яблочно лимонные колечки</v>
      </c>
      <c r="N2151" s="18" t="str">
        <f>IFERROR(__xludf.DUMMYFUNCTION("""COMPUTED_VALUE"""),"фанта апельсин с кислой малиной")</f>
        <v>фанта апельсин с кислой малиной</v>
      </c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8"/>
      <c r="AD2151" s="18"/>
      <c r="AE2151" s="18"/>
      <c r="AF2151" s="18"/>
      <c r="AG2151" s="18"/>
      <c r="AH2151" s="18"/>
      <c r="AI2151" s="18"/>
      <c r="AJ2151" s="18"/>
      <c r="AK2151" s="18"/>
      <c r="AL2151" s="18"/>
      <c r="AM2151" s="18"/>
      <c r="AN2151" s="18"/>
      <c r="AO2151" s="18"/>
      <c r="AP2151" s="18"/>
      <c r="AQ2151" s="18"/>
      <c r="AR2151" s="18"/>
      <c r="AS2151" s="18"/>
      <c r="AT2151" s="18"/>
      <c r="AU2151" s="18"/>
      <c r="AV2151" s="18"/>
      <c r="AW2151" s="18"/>
      <c r="AX2151" s="18"/>
    </row>
    <row r="2152">
      <c r="A2152" s="18" t="str">
        <f>IFERROR(__xludf.DUMMYFUNCTION("""COMPUTED_VALUE"""),"кислая земляника")</f>
        <v>кислая земляника</v>
      </c>
      <c r="B2152" s="18" t="str">
        <f>IFERROR(__xludf.DUMMYFUNCTION("""COMPUTED_VALUE"""),"кислая фанта с черникой")</f>
        <v>кислая фанта с черникой</v>
      </c>
      <c r="C2152" s="18" t="str">
        <f>IFERROR(__xludf.DUMMYFUNCTION("""COMPUTED_VALUE"""),"кислое харибо с колой и черешней")</f>
        <v>кислое харибо с колой и черешней</v>
      </c>
      <c r="D2152" s="18" t="str">
        <f>IFERROR(__xludf.DUMMYFUNCTION("""COMPUTED_VALUE"""),"кислое яблочно клубничная шипучка")</f>
        <v>кислое яблочно клубничная шипучка</v>
      </c>
      <c r="E2152" s="18" t="str">
        <f>IFERROR(__xludf.DUMMYFUNCTION("""COMPUTED_VALUE"""),"кислые желатинки маракуйя ананас")</f>
        <v>кислые желатинки маракуйя ананас</v>
      </c>
      <c r="F2152" s="18" t="str">
        <f>IFERROR(__xludf.DUMMYFUNCTION("""COMPUTED_VALUE"""),"кислые ленточки маракуя манго")</f>
        <v>кислые ленточки маракуя манго</v>
      </c>
      <c r="G2152" s="18" t="str">
        <f>IFERROR(__xludf.DUMMYFUNCTION("""COMPUTED_VALUE"""),"кислые мармеладные ягоды")</f>
        <v>кислые мармеладные ягоды</v>
      </c>
      <c r="H2152" s="18" t="str">
        <f>IFERROR(__xludf.DUMMYFUNCTION("""COMPUTED_VALUE"""),"кислый виноград лайм")</f>
        <v>кислый виноград лайм</v>
      </c>
      <c r="I2152" s="18" t="str">
        <f>IFERROR(__xludf.DUMMYFUNCTION("""COMPUTED_VALUE"""),"кислый грейпфрут с вишней")</f>
        <v>кислый грейпфрут с вишней</v>
      </c>
      <c r="J2152" s="18" t="str">
        <f>IFERROR(__xludf.DUMMYFUNCTION("""COMPUTED_VALUE"""),"кислый леденец виноград киви яблоко")</f>
        <v>кислый леденец виноград киви яблоко</v>
      </c>
      <c r="K2152" s="18" t="str">
        <f>IFERROR(__xludf.DUMMYFUNCTION("""COMPUTED_VALUE"""),"кислый лимонад арбуз лайм малина")</f>
        <v>кислый лимонад арбуз лайм малина</v>
      </c>
      <c r="L2152" s="18" t="str">
        <f>IFERROR(__xludf.DUMMYFUNCTION("""COMPUTED_VALUE"""),"кислый персик клубника")</f>
        <v>кислый персик клубника</v>
      </c>
      <c r="M2152" s="18" t="str">
        <f>IFERROR(__xludf.DUMMYFUNCTION("""COMPUTED_VALUE"""),"кислый яблочно лимонные колечки")</f>
        <v>кислый яблочно лимонные колечки</v>
      </c>
      <c r="N2152" s="18" t="str">
        <f>IFERROR(__xludf.DUMMYFUNCTION("""COMPUTED_VALUE"""),"фанта апельсин с кислой малиной")</f>
        <v>фанта апельсин с кислой малиной</v>
      </c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  <c r="AC2152" s="18"/>
      <c r="AD2152" s="18"/>
      <c r="AE2152" s="18"/>
      <c r="AF2152" s="18"/>
      <c r="AG2152" s="18"/>
      <c r="AH2152" s="18"/>
      <c r="AI2152" s="18"/>
      <c r="AJ2152" s="18"/>
      <c r="AK2152" s="18"/>
      <c r="AL2152" s="18"/>
      <c r="AM2152" s="18"/>
      <c r="AN2152" s="18"/>
      <c r="AO2152" s="18"/>
      <c r="AP2152" s="18"/>
      <c r="AQ2152" s="18"/>
      <c r="AR2152" s="18"/>
      <c r="AS2152" s="18"/>
      <c r="AT2152" s="18"/>
      <c r="AU2152" s="18"/>
      <c r="AV2152" s="18"/>
      <c r="AW2152" s="18"/>
      <c r="AX2152" s="18"/>
    </row>
    <row r="2153">
      <c r="A2153" s="18" t="str">
        <f>IFERROR(__xludf.DUMMYFUNCTION("""COMPUTED_VALUE"""),"Арбуз Малина ")</f>
        <v>Арбуз Малина </v>
      </c>
      <c r="B2153" s="18" t="str">
        <f>IFERROR(__xludf.DUMMYFUNCTION("""COMPUTED_VALUE"""),"Банан Кокос ")</f>
        <v>Банан Кокос </v>
      </c>
      <c r="C2153" s="18" t="str">
        <f>IFERROR(__xludf.DUMMYFUNCTION("""COMPUTED_VALUE"""),"Барбарисовый Энергетик ")</f>
        <v>Барбарисовый Энергетик </v>
      </c>
      <c r="D2153" s="18" t="str">
        <f>IFERROR(__xludf.DUMMYFUNCTION("""COMPUTED_VALUE"""),"Виноградный Энергетик")</f>
        <v>Виноградный Энергетик</v>
      </c>
      <c r="E2153" s="18" t="str">
        <f>IFERROR(__xludf.DUMMYFUNCTION("""COMPUTED_VALUE"""),"Гранат Клубника ")</f>
        <v>Гранат Клубника </v>
      </c>
      <c r="F2153" s="18" t="str">
        <f>IFERROR(__xludf.DUMMYFUNCTION("""COMPUTED_VALUE"""),"Гранат Смородина ")</f>
        <v>Гранат Смородина </v>
      </c>
      <c r="G2153" s="18" t="str">
        <f>IFERROR(__xludf.DUMMYFUNCTION("""COMPUTED_VALUE"""),"Грейпфрутовый Швепс ")</f>
        <v>Грейпфрутовый Швепс </v>
      </c>
      <c r="H2153" s="18" t="str">
        <f>IFERROR(__xludf.DUMMYFUNCTION("""COMPUTED_VALUE"""),"Земляника Драгонфрут ")</f>
        <v>Земляника Драгонфрут </v>
      </c>
      <c r="I2153" s="18" t="str">
        <f>IFERROR(__xludf.DUMMYFUNCTION("""COMPUTED_VALUE"""),"Киви Личи ")</f>
        <v>Киви Личи </v>
      </c>
      <c r="J2153" s="18" t="str">
        <f>IFERROR(__xludf.DUMMYFUNCTION("""COMPUTED_VALUE"""),"Киви Маракуйя Гуава ")</f>
        <v>Киви Маракуйя Гуава </v>
      </c>
      <c r="K2153" s="18" t="str">
        <f>IFERROR(__xludf.DUMMYFUNCTION("""COMPUTED_VALUE"""),"Клубника Банан ")</f>
        <v>Клубника Банан </v>
      </c>
      <c r="L2153" s="18" t="str">
        <f>IFERROR(__xludf.DUMMYFUNCTION("""COMPUTED_VALUE"""),"Клубника Вишня ")</f>
        <v>Клубника Вишня </v>
      </c>
      <c r="M2153" s="18" t="str">
        <f>IFERROR(__xludf.DUMMYFUNCTION("""COMPUTED_VALUE"""),"Клубника Земляника ")</f>
        <v>Клубника Земляника </v>
      </c>
      <c r="N2153" s="18" t="str">
        <f>IFERROR(__xludf.DUMMYFUNCTION("""COMPUTED_VALUE"""),"Клубничный Мохито ")</f>
        <v>Клубничный Мохито </v>
      </c>
      <c r="O2153" s="18" t="str">
        <f>IFERROR(__xludf.DUMMYFUNCTION("""COMPUTED_VALUE"""),"Манго Грейпфрут ")</f>
        <v>Манго Грейпфрут </v>
      </c>
      <c r="P2153" s="18" t="str">
        <f>IFERROR(__xludf.DUMMYFUNCTION("""COMPUTED_VALUE"""),"Манго Персик Личи ")</f>
        <v>Манго Персик Личи </v>
      </c>
      <c r="Q2153" s="18" t="str">
        <f>IFERROR(__xludf.DUMMYFUNCTION("""COMPUTED_VALUE"""),"Персик Бабл Гам ")</f>
        <v>Персик Бабл Гам </v>
      </c>
      <c r="R2153" s="18" t="str">
        <f>IFERROR(__xludf.DUMMYFUNCTION("""COMPUTED_VALUE"""),"Садовые Ягоды ")</f>
        <v>Садовые Ягоды </v>
      </c>
      <c r="S2153" s="18" t="str">
        <f>IFERROR(__xludf.DUMMYFUNCTION("""COMPUTED_VALUE"""),"Скитлс Лимон Лайм 2")</f>
        <v>Скитлс Лимон Лайм 2</v>
      </c>
      <c r="T2153" s="18" t="str">
        <f>IFERROR(__xludf.DUMMYFUNCTION("""COMPUTED_VALUE"""),"Смородина Мармелад 1")</f>
        <v>Смородина Мармелад 1</v>
      </c>
      <c r="U2153" s="18" t="str">
        <f>IFERROR(__xludf.DUMMYFUNCTION("""COMPUTED_VALUE"""),"Темная Вишня 1")</f>
        <v>Темная Вишня 1</v>
      </c>
      <c r="V2153" s="18" t="str">
        <f>IFERROR(__xludf.DUMMYFUNCTION("""COMPUTED_VALUE"""),"Фруктовые Пластинки 1")</f>
        <v>Фруктовые Пластинки 1</v>
      </c>
      <c r="W2153" s="18" t="str">
        <f>IFERROR(__xludf.DUMMYFUNCTION("""COMPUTED_VALUE"""),"Черника Ежевика 1")</f>
        <v>Черника Ежевика 1</v>
      </c>
      <c r="X2153" s="18" t="str">
        <f>IFERROR(__xludf.DUMMYFUNCTION("""COMPUTED_VALUE"""),"Черника Малина 1")</f>
        <v>Черника Малина 1</v>
      </c>
      <c r="Y2153" s="18" t="str">
        <f>IFERROR(__xludf.DUMMYFUNCTION("""COMPUTED_VALUE"""),"Черника Мята 2")</f>
        <v>Черника Мята 2</v>
      </c>
      <c r="Z2153" s="18" t="str">
        <f>IFERROR(__xludf.DUMMYFUNCTION("""COMPUTED_VALUE"""),"Яблоко Виноград 2")</f>
        <v>Яблоко Виноград 2</v>
      </c>
      <c r="AA2153" s="18" t="str">
        <f>IFERROR(__xludf.DUMMYFUNCTION("""COMPUTED_VALUE"""),"Яблоко Малина 4")</f>
        <v>Яблоко Малина 4</v>
      </c>
      <c r="AB2153" s="18"/>
      <c r="AC2153" s="18"/>
      <c r="AD2153" s="18"/>
      <c r="AE2153" s="18"/>
      <c r="AF2153" s="18"/>
      <c r="AG2153" s="18"/>
      <c r="AH2153" s="18"/>
      <c r="AI2153" s="18"/>
      <c r="AJ2153" s="18"/>
      <c r="AK2153" s="18"/>
      <c r="AL2153" s="18"/>
      <c r="AM2153" s="18"/>
      <c r="AN2153" s="18"/>
      <c r="AO2153" s="18"/>
      <c r="AP2153" s="18"/>
      <c r="AQ2153" s="18"/>
      <c r="AR2153" s="18"/>
      <c r="AS2153" s="18"/>
      <c r="AT2153" s="18"/>
      <c r="AU2153" s="18"/>
      <c r="AV2153" s="18"/>
      <c r="AW2153" s="18"/>
      <c r="AX2153" s="18"/>
    </row>
    <row r="2154">
      <c r="A2154" s="18" t="str">
        <f>IFERROR(__xludf.DUMMYFUNCTION("""COMPUTED_VALUE"""),"Апельсиновое драже")</f>
        <v>Апельсиновое драже</v>
      </c>
      <c r="B2154" s="18" t="str">
        <f>IFERROR(__xludf.DUMMYFUNCTION("""COMPUTED_VALUE"""),"Бабл гам")</f>
        <v>Бабл гам</v>
      </c>
      <c r="C2154" s="18" t="str">
        <f>IFERROR(__xludf.DUMMYFUNCTION("""COMPUTED_VALUE"""),"Виноградная конфета")</f>
        <v>Виноградная конфета</v>
      </c>
      <c r="D2154" s="18" t="str">
        <f>IFERROR(__xludf.DUMMYFUNCTION("""COMPUTED_VALUE"""),"Даня кокос")</f>
        <v>Даня кокос</v>
      </c>
      <c r="E2154" s="18" t="str">
        <f>IFERROR(__xludf.DUMMYFUNCTION("""COMPUTED_VALUE"""),"Земляника груша")</f>
        <v>Земляника груша</v>
      </c>
      <c r="F2154" s="18" t="str">
        <f>IFERROR(__xludf.DUMMYFUNCTION("""COMPUTED_VALUE"""),"Кислый киви")</f>
        <v>Кислый киви</v>
      </c>
      <c r="G2154" s="18" t="str">
        <f>IFERROR(__xludf.DUMMYFUNCTION("""COMPUTED_VALUE"""),"Кислый малиновый лимонад ")</f>
        <v>Кислый малиновый лимонад </v>
      </c>
      <c r="H2154" s="18" t="str">
        <f>IFERROR(__xludf.DUMMYFUNCTION("""COMPUTED_VALUE"""),"Кола сода айс")</f>
        <v>Кола сода айс</v>
      </c>
      <c r="I2154" s="18" t="str">
        <f>IFERROR(__xludf.DUMMYFUNCTION("""COMPUTED_VALUE"""),"Ледяной ананас")</f>
        <v>Ледяной ананас</v>
      </c>
      <c r="J2154" s="18" t="str">
        <f>IFERROR(__xludf.DUMMYFUNCTION("""COMPUTED_VALUE"""),"Лимонные червячки ")</f>
        <v>Лимонные червячки </v>
      </c>
      <c r="K2154" s="18" t="str">
        <f>IFERROR(__xludf.DUMMYFUNCTION("""COMPUTED_VALUE"""),"Манго апельсин")</f>
        <v>Манго апельсин</v>
      </c>
      <c r="L2154" s="18" t="str">
        <f>IFERROR(__xludf.DUMMYFUNCTION("""COMPUTED_VALUE"""),"Смородина виноград")</f>
        <v>Смородина виноград</v>
      </c>
      <c r="M2154" s="18" t="str">
        <f>IFERROR(__xludf.DUMMYFUNCTION("""COMPUTED_VALUE"""),"Яблочный холс")</f>
        <v>Яблочный холс</v>
      </c>
      <c r="N2154" s="18" t="str">
        <f>IFERROR(__xludf.DUMMYFUNCTION("""COMPUTED_VALUE"""),"Ягодный смузи")</f>
        <v>Ягодный смузи</v>
      </c>
      <c r="O2154" s="18" t="str">
        <f>IFERROR(__xludf.DUMMYFUNCTION("""COMPUTED_VALUE"""),"Ягодный энергетик")</f>
        <v>Ягодный энергетик</v>
      </c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18"/>
      <c r="AG2154" s="18"/>
      <c r="AH2154" s="18"/>
      <c r="AI2154" s="18"/>
      <c r="AJ2154" s="18"/>
      <c r="AK2154" s="18"/>
      <c r="AL2154" s="18"/>
      <c r="AM2154" s="18"/>
      <c r="AN2154" s="18"/>
      <c r="AO2154" s="18"/>
      <c r="AP2154" s="18"/>
      <c r="AQ2154" s="18"/>
      <c r="AR2154" s="18"/>
      <c r="AS2154" s="18"/>
      <c r="AT2154" s="18"/>
      <c r="AU2154" s="18"/>
      <c r="AV2154" s="18"/>
      <c r="AW2154" s="18"/>
      <c r="AX2154" s="18"/>
    </row>
    <row r="2155">
      <c r="A2155" s="18" t="str">
        <f>IFERROR(__xludf.DUMMYFUNCTION("""COMPUTED_VALUE"""),"Арбуз Малина ")</f>
        <v>Арбуз Малина </v>
      </c>
      <c r="B2155" s="18" t="str">
        <f>IFERROR(__xludf.DUMMYFUNCTION("""COMPUTED_VALUE"""),"Банан Кокос ")</f>
        <v>Банан Кокос </v>
      </c>
      <c r="C2155" s="18" t="str">
        <f>IFERROR(__xludf.DUMMYFUNCTION("""COMPUTED_VALUE"""),"Барбарисовый Энергетик ")</f>
        <v>Барбарисовый Энергетик </v>
      </c>
      <c r="D2155" s="18" t="str">
        <f>IFERROR(__xludf.DUMMYFUNCTION("""COMPUTED_VALUE"""),"Виноградный Энергетик")</f>
        <v>Виноградный Энергетик</v>
      </c>
      <c r="E2155" s="18" t="str">
        <f>IFERROR(__xludf.DUMMYFUNCTION("""COMPUTED_VALUE"""),"Гранат Клубника ")</f>
        <v>Гранат Клубника </v>
      </c>
      <c r="F2155" s="18" t="str">
        <f>IFERROR(__xludf.DUMMYFUNCTION("""COMPUTED_VALUE"""),"Гранат Смородина ")</f>
        <v>Гранат Смородина </v>
      </c>
      <c r="G2155" s="18" t="str">
        <f>IFERROR(__xludf.DUMMYFUNCTION("""COMPUTED_VALUE"""),"Грейпфрутовый Швепс ")</f>
        <v>Грейпфрутовый Швепс </v>
      </c>
      <c r="H2155" s="18" t="str">
        <f>IFERROR(__xludf.DUMMYFUNCTION("""COMPUTED_VALUE"""),"Земляника Драгонфрут ")</f>
        <v>Земляника Драгонфрут </v>
      </c>
      <c r="I2155" s="18" t="str">
        <f>IFERROR(__xludf.DUMMYFUNCTION("""COMPUTED_VALUE"""),"Киви Личи ")</f>
        <v>Киви Личи </v>
      </c>
      <c r="J2155" s="18" t="str">
        <f>IFERROR(__xludf.DUMMYFUNCTION("""COMPUTED_VALUE"""),"Киви Маракуйя Гуава ")</f>
        <v>Киви Маракуйя Гуава </v>
      </c>
      <c r="K2155" s="18" t="str">
        <f>IFERROR(__xludf.DUMMYFUNCTION("""COMPUTED_VALUE"""),"Клубника Банан ")</f>
        <v>Клубника Банан </v>
      </c>
      <c r="L2155" s="18" t="str">
        <f>IFERROR(__xludf.DUMMYFUNCTION("""COMPUTED_VALUE"""),"Клубника Вишня ")</f>
        <v>Клубника Вишня </v>
      </c>
      <c r="M2155" s="18" t="str">
        <f>IFERROR(__xludf.DUMMYFUNCTION("""COMPUTED_VALUE"""),"Клубника Земляника ")</f>
        <v>Клубника Земляника </v>
      </c>
      <c r="N2155" s="18" t="str">
        <f>IFERROR(__xludf.DUMMYFUNCTION("""COMPUTED_VALUE"""),"Клубничный Мохито ")</f>
        <v>Клубничный Мохито </v>
      </c>
      <c r="O2155" s="18" t="str">
        <f>IFERROR(__xludf.DUMMYFUNCTION("""COMPUTED_VALUE"""),"Манго Грейпфрут ")</f>
        <v>Манго Грейпфрут </v>
      </c>
      <c r="P2155" s="18" t="str">
        <f>IFERROR(__xludf.DUMMYFUNCTION("""COMPUTED_VALUE"""),"Манго Персик Личи ")</f>
        <v>Манго Персик Личи </v>
      </c>
      <c r="Q2155" s="18" t="str">
        <f>IFERROR(__xludf.DUMMYFUNCTION("""COMPUTED_VALUE"""),"Персик Бабл Гам ")</f>
        <v>Персик Бабл Гам </v>
      </c>
      <c r="R2155" s="18" t="str">
        <f>IFERROR(__xludf.DUMMYFUNCTION("""COMPUTED_VALUE"""),"Садовые Ягоды ")</f>
        <v>Садовые Ягоды </v>
      </c>
      <c r="S2155" s="18" t="str">
        <f>IFERROR(__xludf.DUMMYFUNCTION("""COMPUTED_VALUE"""),"Скитлс Лимон Лайм 2")</f>
        <v>Скитлс Лимон Лайм 2</v>
      </c>
      <c r="T2155" s="18" t="str">
        <f>IFERROR(__xludf.DUMMYFUNCTION("""COMPUTED_VALUE"""),"Смородина Мармелад 1")</f>
        <v>Смородина Мармелад 1</v>
      </c>
      <c r="U2155" s="18" t="str">
        <f>IFERROR(__xludf.DUMMYFUNCTION("""COMPUTED_VALUE"""),"Темная Вишня 1")</f>
        <v>Темная Вишня 1</v>
      </c>
      <c r="V2155" s="18" t="str">
        <f>IFERROR(__xludf.DUMMYFUNCTION("""COMPUTED_VALUE"""),"Фруктовые Пластинки 1")</f>
        <v>Фруктовые Пластинки 1</v>
      </c>
      <c r="W2155" s="18" t="str">
        <f>IFERROR(__xludf.DUMMYFUNCTION("""COMPUTED_VALUE"""),"Черника Ежевика 1")</f>
        <v>Черника Ежевика 1</v>
      </c>
      <c r="X2155" s="18" t="str">
        <f>IFERROR(__xludf.DUMMYFUNCTION("""COMPUTED_VALUE"""),"Черника Малина 1")</f>
        <v>Черника Малина 1</v>
      </c>
      <c r="Y2155" s="18" t="str">
        <f>IFERROR(__xludf.DUMMYFUNCTION("""COMPUTED_VALUE"""),"Черника Мята 2")</f>
        <v>Черника Мята 2</v>
      </c>
      <c r="Z2155" s="18" t="str">
        <f>IFERROR(__xludf.DUMMYFUNCTION("""COMPUTED_VALUE"""),"Яблоко Виноград 2")</f>
        <v>Яблоко Виноград 2</v>
      </c>
      <c r="AA2155" s="18" t="str">
        <f>IFERROR(__xludf.DUMMYFUNCTION("""COMPUTED_VALUE"""),"Яблоко Малина 4")</f>
        <v>Яблоко Малина 4</v>
      </c>
      <c r="AB2155" s="18"/>
      <c r="AC2155" s="18"/>
      <c r="AD2155" s="18"/>
      <c r="AE2155" s="18"/>
      <c r="AF2155" s="18"/>
      <c r="AG2155" s="18"/>
      <c r="AH2155" s="18"/>
      <c r="AI2155" s="18"/>
      <c r="AJ2155" s="18"/>
      <c r="AK2155" s="18"/>
      <c r="AL2155" s="18"/>
      <c r="AM2155" s="18"/>
      <c r="AN2155" s="18"/>
      <c r="AO2155" s="18"/>
      <c r="AP2155" s="18"/>
      <c r="AQ2155" s="18"/>
      <c r="AR2155" s="18"/>
      <c r="AS2155" s="18"/>
      <c r="AT2155" s="18"/>
      <c r="AU2155" s="18"/>
      <c r="AV2155" s="18"/>
      <c r="AW2155" s="18"/>
      <c r="AX2155" s="18"/>
    </row>
    <row r="2156">
      <c r="A2156" s="18" t="str">
        <f>IFERROR(__xludf.DUMMYFUNCTION("""COMPUTED_VALUE"""),"Ягодный микс")</f>
        <v>Ягодный микс</v>
      </c>
      <c r="B2156" s="18" t="str">
        <f>IFERROR(__xludf.DUMMYFUNCTION("""COMPUTED_VALUE"""),"Энергетик малина")</f>
        <v>Энергетик малина</v>
      </c>
      <c r="C2156" s="18" t="str">
        <f>IFERROR(__xludf.DUMMYFUNCTION("""COMPUTED_VALUE"""),"Клубника арбуз")</f>
        <v>Клубника арбуз</v>
      </c>
      <c r="D2156" s="18" t="str">
        <f>IFERROR(__xludf.DUMMYFUNCTION("""COMPUTED_VALUE"""),"Ежевика малина")</f>
        <v>Ежевика малина</v>
      </c>
      <c r="E2156" s="18" t="str">
        <f>IFERROR(__xludf.DUMMYFUNCTION("""COMPUTED_VALUE"""),"Голубая малина виноград")</f>
        <v>Голубая малина виноград</v>
      </c>
      <c r="F2156" s="18" t="str">
        <f>IFERROR(__xludf.DUMMYFUNCTION("""COMPUTED_VALUE"""),"Вишня яблоко")</f>
        <v>Вишня яблоко</v>
      </c>
      <c r="G2156" s="18" t="str">
        <f>IFERROR(__xludf.DUMMYFUNCTION("""COMPUTED_VALUE"""),"Виноград лёд")</f>
        <v>Виноград лёд</v>
      </c>
      <c r="H2156" s="18" t="str">
        <f>IFERROR(__xludf.DUMMYFUNCTION("""COMPUTED_VALUE"""),"Бабл гам")</f>
        <v>Бабл гам</v>
      </c>
      <c r="I2156" s="18" t="str">
        <f>IFERROR(__xludf.DUMMYFUNCTION("""COMPUTED_VALUE"""),"Энергетик лайм")</f>
        <v>Энергетик лайм</v>
      </c>
      <c r="J2156" s="18" t="str">
        <f>IFERROR(__xludf.DUMMYFUNCTION("""COMPUTED_VALUE"""),"Черника смородина айс")</f>
        <v>Черника смородина айс</v>
      </c>
      <c r="K2156" s="18" t="str">
        <f>IFERROR(__xludf.DUMMYFUNCTION("""COMPUTED_VALUE"""),"Мохито клубничный лёд")</f>
        <v>Мохито клубничный лёд</v>
      </c>
      <c r="L2156" s="18" t="str">
        <f>IFERROR(__xludf.DUMMYFUNCTION("""COMPUTED_VALUE"""),"Черная вишня лёд")</f>
        <v>Черная вишня лёд</v>
      </c>
      <c r="M2156" s="18" t="str">
        <f>IFERROR(__xludf.DUMMYFUNCTION("""COMPUTED_VALUE"""),"Ананас кокос лёд")</f>
        <v>Ананас кокос лёд</v>
      </c>
      <c r="N2156" s="18" t="str">
        <f>IFERROR(__xludf.DUMMYFUNCTION("""COMPUTED_VALUE"""),"Киви лёд")</f>
        <v>Киви лёд</v>
      </c>
      <c r="O2156" s="18" t="str">
        <f>IFERROR(__xludf.DUMMYFUNCTION("""COMPUTED_VALUE"""),"Кислая клюква лёд")</f>
        <v>Кислая клюква лёд</v>
      </c>
      <c r="P2156" s="18" t="str">
        <f>IFERROR(__xludf.DUMMYFUNCTION("""COMPUTED_VALUE"""),"Кислый скитлс лёд")</f>
        <v>Кислый скитлс лёд</v>
      </c>
      <c r="Q2156" s="18" t="str">
        <f>IFERROR(__xludf.DUMMYFUNCTION("""COMPUTED_VALUE"""),"Клубника черника лёд")</f>
        <v>Клубника черника лёд</v>
      </c>
      <c r="R2156" s="18" t="str">
        <f>IFERROR(__xludf.DUMMYFUNCTION("""COMPUTED_VALUE"""),"Малина смородина лёд")</f>
        <v>Малина смородина лёд</v>
      </c>
      <c r="S2156" s="18" t="str">
        <f>IFERROR(__xludf.DUMMYFUNCTION("""COMPUTED_VALUE"""),"Манго лёд")</f>
        <v>Манго лёд</v>
      </c>
      <c r="T2156" s="18" t="str">
        <f>IFERROR(__xludf.DUMMYFUNCTION("""COMPUTED_VALUE"""),"Малина вишня лёд")</f>
        <v>Малина вишня лёд</v>
      </c>
      <c r="U2156" s="18"/>
      <c r="V2156" s="18"/>
      <c r="W2156" s="18"/>
      <c r="X2156" s="18"/>
      <c r="Y2156" s="18"/>
      <c r="Z2156" s="18"/>
      <c r="AA2156" s="18"/>
      <c r="AB2156" s="18"/>
      <c r="AC2156" s="18"/>
      <c r="AD2156" s="18"/>
      <c r="AE2156" s="18"/>
      <c r="AF2156" s="18"/>
      <c r="AG2156" s="18"/>
      <c r="AH2156" s="18"/>
      <c r="AI2156" s="18"/>
      <c r="AJ2156" s="18"/>
      <c r="AK2156" s="18"/>
      <c r="AL2156" s="18"/>
      <c r="AM2156" s="18"/>
      <c r="AN2156" s="18"/>
      <c r="AO2156" s="18"/>
      <c r="AP2156" s="18"/>
      <c r="AQ2156" s="18"/>
      <c r="AR2156" s="18"/>
      <c r="AS2156" s="18"/>
      <c r="AT2156" s="18"/>
      <c r="AU2156" s="18"/>
      <c r="AV2156" s="18"/>
      <c r="AW2156" s="18"/>
      <c r="AX2156" s="18"/>
    </row>
    <row r="2157">
      <c r="A2157" s="18" t="str">
        <f>IFERROR(__xludf.DUMMYFUNCTION("""COMPUTED_VALUE"""),"0.4")</f>
        <v>0.4</v>
      </c>
      <c r="B2157" s="18" t="str">
        <f>IFERROR(__xludf.DUMMYFUNCTION("""COMPUTED_VALUE"""),"0.6")</f>
        <v>0.6</v>
      </c>
      <c r="C2157" s="18" t="str">
        <f>IFERROR(__xludf.DUMMYFUNCTION("""COMPUTED_VALUE"""),"0.7")</f>
        <v>0.7</v>
      </c>
      <c r="D2157" s="18" t="str">
        <f>IFERROR(__xludf.DUMMYFUNCTION("""COMPUTED_VALUE"""),"0.8")</f>
        <v>0.8</v>
      </c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18"/>
      <c r="AG2157" s="18"/>
      <c r="AH2157" s="18"/>
      <c r="AI2157" s="18"/>
      <c r="AJ2157" s="18"/>
      <c r="AK2157" s="18"/>
      <c r="AL2157" s="18"/>
      <c r="AM2157" s="18"/>
      <c r="AN2157" s="18"/>
      <c r="AO2157" s="18"/>
      <c r="AP2157" s="18"/>
      <c r="AQ2157" s="18"/>
      <c r="AR2157" s="18"/>
      <c r="AS2157" s="18"/>
      <c r="AT2157" s="18"/>
      <c r="AU2157" s="18"/>
      <c r="AV2157" s="18"/>
      <c r="AW2157" s="18"/>
      <c r="AX2157" s="18"/>
    </row>
    <row r="2158">
      <c r="A2158" s="18" t="str">
        <f>IFERROR(__xludf.DUMMYFUNCTION("""COMPUTED_VALUE"""),"Арбуз Малина ")</f>
        <v>Арбуз Малина </v>
      </c>
      <c r="B2158" s="18" t="str">
        <f>IFERROR(__xludf.DUMMYFUNCTION("""COMPUTED_VALUE"""),"Банан Кокос ")</f>
        <v>Банан Кокос </v>
      </c>
      <c r="C2158" s="18" t="str">
        <f>IFERROR(__xludf.DUMMYFUNCTION("""COMPUTED_VALUE"""),"Барбарисовый Энергетик ")</f>
        <v>Барбарисовый Энергетик </v>
      </c>
      <c r="D2158" s="18" t="str">
        <f>IFERROR(__xludf.DUMMYFUNCTION("""COMPUTED_VALUE"""),"Виноградный Энергетик")</f>
        <v>Виноградный Энергетик</v>
      </c>
      <c r="E2158" s="18" t="str">
        <f>IFERROR(__xludf.DUMMYFUNCTION("""COMPUTED_VALUE"""),"Гранат Клубника ")</f>
        <v>Гранат Клубника </v>
      </c>
      <c r="F2158" s="18" t="str">
        <f>IFERROR(__xludf.DUMMYFUNCTION("""COMPUTED_VALUE"""),"Гранат Смородина ")</f>
        <v>Гранат Смородина </v>
      </c>
      <c r="G2158" s="18" t="str">
        <f>IFERROR(__xludf.DUMMYFUNCTION("""COMPUTED_VALUE"""),"Грейпфрутовый Швепс ")</f>
        <v>Грейпфрутовый Швепс </v>
      </c>
      <c r="H2158" s="18" t="str">
        <f>IFERROR(__xludf.DUMMYFUNCTION("""COMPUTED_VALUE"""),"Земляника Драгонфрут ")</f>
        <v>Земляника Драгонфрут </v>
      </c>
      <c r="I2158" s="18" t="str">
        <f>IFERROR(__xludf.DUMMYFUNCTION("""COMPUTED_VALUE"""),"Киви Личи ")</f>
        <v>Киви Личи </v>
      </c>
      <c r="J2158" s="18" t="str">
        <f>IFERROR(__xludf.DUMMYFUNCTION("""COMPUTED_VALUE"""),"Киви Маракуйя Гуава ")</f>
        <v>Киви Маракуйя Гуава </v>
      </c>
      <c r="K2158" s="18" t="str">
        <f>IFERROR(__xludf.DUMMYFUNCTION("""COMPUTED_VALUE"""),"Клубника Банан ")</f>
        <v>Клубника Банан </v>
      </c>
      <c r="L2158" s="18" t="str">
        <f>IFERROR(__xludf.DUMMYFUNCTION("""COMPUTED_VALUE"""),"Клубника Вишня ")</f>
        <v>Клубника Вишня </v>
      </c>
      <c r="M2158" s="18" t="str">
        <f>IFERROR(__xludf.DUMMYFUNCTION("""COMPUTED_VALUE"""),"Клубника Земляника ")</f>
        <v>Клубника Земляника </v>
      </c>
      <c r="N2158" s="18" t="str">
        <f>IFERROR(__xludf.DUMMYFUNCTION("""COMPUTED_VALUE"""),"Клубничный Мохито ")</f>
        <v>Клубничный Мохито </v>
      </c>
      <c r="O2158" s="18" t="str">
        <f>IFERROR(__xludf.DUMMYFUNCTION("""COMPUTED_VALUE"""),"Манго Грейпфрут ")</f>
        <v>Манго Грейпфрут </v>
      </c>
      <c r="P2158" s="18" t="str">
        <f>IFERROR(__xludf.DUMMYFUNCTION("""COMPUTED_VALUE"""),"Манго Персик Личи ")</f>
        <v>Манго Персик Личи </v>
      </c>
      <c r="Q2158" s="18" t="str">
        <f>IFERROR(__xludf.DUMMYFUNCTION("""COMPUTED_VALUE"""),"Персик Бабл Гам ")</f>
        <v>Персик Бабл Гам </v>
      </c>
      <c r="R2158" s="18" t="str">
        <f>IFERROR(__xludf.DUMMYFUNCTION("""COMPUTED_VALUE"""),"Садовые Ягоды ")</f>
        <v>Садовые Ягоды </v>
      </c>
      <c r="S2158" s="18" t="str">
        <f>IFERROR(__xludf.DUMMYFUNCTION("""COMPUTED_VALUE"""),"Скитлс Лимон Лайм 2")</f>
        <v>Скитлс Лимон Лайм 2</v>
      </c>
      <c r="T2158" s="18" t="str">
        <f>IFERROR(__xludf.DUMMYFUNCTION("""COMPUTED_VALUE"""),"Смородина Мармелад 1")</f>
        <v>Смородина Мармелад 1</v>
      </c>
      <c r="U2158" s="18" t="str">
        <f>IFERROR(__xludf.DUMMYFUNCTION("""COMPUTED_VALUE"""),"Темная Вишня 1")</f>
        <v>Темная Вишня 1</v>
      </c>
      <c r="V2158" s="18" t="str">
        <f>IFERROR(__xludf.DUMMYFUNCTION("""COMPUTED_VALUE"""),"Фруктовые Пластинки 1")</f>
        <v>Фруктовые Пластинки 1</v>
      </c>
      <c r="W2158" s="18" t="str">
        <f>IFERROR(__xludf.DUMMYFUNCTION("""COMPUTED_VALUE"""),"Черника Ежевика 1")</f>
        <v>Черника Ежевика 1</v>
      </c>
      <c r="X2158" s="18" t="str">
        <f>IFERROR(__xludf.DUMMYFUNCTION("""COMPUTED_VALUE"""),"Черника Малина 1")</f>
        <v>Черника Малина 1</v>
      </c>
      <c r="Y2158" s="18" t="str">
        <f>IFERROR(__xludf.DUMMYFUNCTION("""COMPUTED_VALUE"""),"Черника Мята 2")</f>
        <v>Черника Мята 2</v>
      </c>
      <c r="Z2158" s="18" t="str">
        <f>IFERROR(__xludf.DUMMYFUNCTION("""COMPUTED_VALUE"""),"Яблоко Виноград 2")</f>
        <v>Яблоко Виноград 2</v>
      </c>
      <c r="AA2158" s="18" t="str">
        <f>IFERROR(__xludf.DUMMYFUNCTION("""COMPUTED_VALUE"""),"Яблоко Малина 4")</f>
        <v>Яблоко Малина 4</v>
      </c>
      <c r="AB2158" s="18"/>
      <c r="AC2158" s="18"/>
      <c r="AD2158" s="18"/>
      <c r="AE2158" s="18"/>
      <c r="AF2158" s="18"/>
      <c r="AG2158" s="18"/>
      <c r="AH2158" s="18"/>
      <c r="AI2158" s="18"/>
      <c r="AJ2158" s="18"/>
      <c r="AK2158" s="18"/>
      <c r="AL2158" s="18"/>
      <c r="AM2158" s="18"/>
      <c r="AN2158" s="18"/>
      <c r="AO2158" s="18"/>
      <c r="AP2158" s="18"/>
      <c r="AQ2158" s="18"/>
      <c r="AR2158" s="18"/>
      <c r="AS2158" s="18"/>
      <c r="AT2158" s="18"/>
      <c r="AU2158" s="18"/>
      <c r="AV2158" s="18"/>
      <c r="AW2158" s="18"/>
      <c r="AX2158" s="18"/>
    </row>
    <row r="2159">
      <c r="A2159" s="18" t="str">
        <f>IFERROR(__xludf.DUMMYFUNCTION("""COMPUTED_VALUE"""),"0.4")</f>
        <v>0.4</v>
      </c>
      <c r="B2159" s="18" t="str">
        <f>IFERROR(__xludf.DUMMYFUNCTION("""COMPUTED_VALUE"""),"0.6")</f>
        <v>0.6</v>
      </c>
      <c r="C2159" s="18" t="str">
        <f>IFERROR(__xludf.DUMMYFUNCTION("""COMPUTED_VALUE"""),"0.7")</f>
        <v>0.7</v>
      </c>
      <c r="D2159" s="18" t="str">
        <f>IFERROR(__xludf.DUMMYFUNCTION("""COMPUTED_VALUE"""),"0.8")</f>
        <v>0.8</v>
      </c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18"/>
      <c r="AG2159" s="18"/>
      <c r="AH2159" s="18"/>
      <c r="AI2159" s="18"/>
      <c r="AJ2159" s="18"/>
      <c r="AK2159" s="18"/>
      <c r="AL2159" s="18"/>
      <c r="AM2159" s="18"/>
      <c r="AN2159" s="18"/>
      <c r="AO2159" s="18"/>
      <c r="AP2159" s="18"/>
      <c r="AQ2159" s="18"/>
      <c r="AR2159" s="18"/>
      <c r="AS2159" s="18"/>
      <c r="AT2159" s="18"/>
      <c r="AU2159" s="18"/>
      <c r="AV2159" s="18"/>
      <c r="AW2159" s="18"/>
      <c r="AX2159" s="18"/>
    </row>
    <row r="2160">
      <c r="A2160" s="18" t="str">
        <f>IFERROR(__xludf.DUMMYFUNCTION("""COMPUTED_VALUE"""),"Малина вишня лёд")</f>
        <v>Малина вишня лёд</v>
      </c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18"/>
      <c r="AG2160" s="18"/>
      <c r="AH2160" s="18"/>
      <c r="AI2160" s="18"/>
      <c r="AJ2160" s="18"/>
      <c r="AK2160" s="18"/>
      <c r="AL2160" s="18"/>
      <c r="AM2160" s="18"/>
      <c r="AN2160" s="18"/>
      <c r="AO2160" s="18"/>
      <c r="AP2160" s="18"/>
      <c r="AQ2160" s="18"/>
      <c r="AR2160" s="18"/>
      <c r="AS2160" s="18"/>
      <c r="AT2160" s="18"/>
      <c r="AU2160" s="18"/>
      <c r="AV2160" s="18"/>
      <c r="AW2160" s="18"/>
      <c r="AX2160" s="18"/>
    </row>
    <row r="2161">
      <c r="A2161" s="18" t="str">
        <f>IFERROR(__xludf.DUMMYFUNCTION("""COMPUTED_VALUE"""),"Дыня арбуз")</f>
        <v>Дыня арбуз</v>
      </c>
      <c r="B2161" s="18" t="str">
        <f>IFERROR(__xludf.DUMMYFUNCTION("""COMPUTED_VALUE"""),"Клубника киви мороженное")</f>
        <v>Клубника киви мороженное</v>
      </c>
      <c r="C2161" s="18" t="str">
        <f>IFERROR(__xludf.DUMMYFUNCTION("""COMPUTED_VALUE"""),"Черника")</f>
        <v>Черника</v>
      </c>
      <c r="D2161" s="18" t="str">
        <f>IFERROR(__xludf.DUMMYFUNCTION("""COMPUTED_VALUE"""),"Манго маракуйя ананас")</f>
        <v>Манго маракуйя ананас</v>
      </c>
      <c r="E2161" s="18" t="str">
        <f>IFERROR(__xludf.DUMMYFUNCTION("""COMPUTED_VALUE"""),"Ягодная фрутелла")</f>
        <v>Ягодная фрутелла</v>
      </c>
      <c r="F2161" s="18" t="str">
        <f>IFERROR(__xludf.DUMMYFUNCTION("""COMPUTED_VALUE"""),"Банан")</f>
        <v>Банан</v>
      </c>
      <c r="G2161" s="18" t="str">
        <f>IFERROR(__xludf.DUMMYFUNCTION("""COMPUTED_VALUE"""),"Яблоко")</f>
        <v>Яблоко</v>
      </c>
      <c r="H2161" s="18" t="str">
        <f>IFERROR(__xludf.DUMMYFUNCTION("""COMPUTED_VALUE"""),"Энергетик")</f>
        <v>Энергетик</v>
      </c>
      <c r="I2161" s="18" t="str">
        <f>IFERROR(__xludf.DUMMYFUNCTION("""COMPUTED_VALUE"""),"Клубника земляника")</f>
        <v>Клубника земляника</v>
      </c>
      <c r="J2161" s="18" t="str">
        <f>IFERROR(__xludf.DUMMYFUNCTION("""COMPUTED_VALUE"""),"Арбуз мята")</f>
        <v>Арбуз мята</v>
      </c>
      <c r="K2161" s="18" t="str">
        <f>IFERROR(__xludf.DUMMYFUNCTION("""COMPUTED_VALUE"""),"Шоколад вишня")</f>
        <v>Шоколад вишня</v>
      </c>
      <c r="L2161" s="18" t="str">
        <f>IFERROR(__xludf.DUMMYFUNCTION("""COMPUTED_VALUE"""),"Лимонный мармелад с посыпкой")</f>
        <v>Лимонный мармелад с посыпкой</v>
      </c>
      <c r="M2161" s="18" t="str">
        <f>IFERROR(__xludf.DUMMYFUNCTION("""COMPUTED_VALUE"""),"Десерт клубник лимон")</f>
        <v>Десерт клубник лимон</v>
      </c>
      <c r="N2161" s="18" t="str">
        <f>IFERROR(__xludf.DUMMYFUNCTION("""COMPUTED_VALUE"""),"Кола вишня")</f>
        <v>Кола вишня</v>
      </c>
      <c r="O2161" s="18" t="str">
        <f>IFERROR(__xludf.DUMMYFUNCTION("""COMPUTED_VALUE"""),"Черничный йогурт")</f>
        <v>Черничный йогурт</v>
      </c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8"/>
      <c r="AD2161" s="18"/>
      <c r="AE2161" s="18"/>
      <c r="AF2161" s="18"/>
      <c r="AG2161" s="18"/>
      <c r="AH2161" s="18"/>
      <c r="AI2161" s="18"/>
      <c r="AJ2161" s="18"/>
      <c r="AK2161" s="18"/>
      <c r="AL2161" s="18"/>
      <c r="AM2161" s="18"/>
      <c r="AN2161" s="18"/>
      <c r="AO2161" s="18"/>
      <c r="AP2161" s="18"/>
      <c r="AQ2161" s="18"/>
      <c r="AR2161" s="18"/>
      <c r="AS2161" s="18"/>
      <c r="AT2161" s="18"/>
      <c r="AU2161" s="18"/>
      <c r="AV2161" s="18"/>
      <c r="AW2161" s="18"/>
      <c r="AX2161" s="18"/>
    </row>
    <row r="2162">
      <c r="A2162" s="18" t="str">
        <f>IFERROR(__xludf.DUMMYFUNCTION("""COMPUTED_VALUE"""),"Малина вишня лёд")</f>
        <v>Малина вишня лёд</v>
      </c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  <c r="AC2162" s="18"/>
      <c r="AD2162" s="18"/>
      <c r="AE2162" s="18"/>
      <c r="AF2162" s="18"/>
      <c r="AG2162" s="18"/>
      <c r="AH2162" s="18"/>
      <c r="AI2162" s="18"/>
      <c r="AJ2162" s="18"/>
      <c r="AK2162" s="18"/>
      <c r="AL2162" s="18"/>
      <c r="AM2162" s="18"/>
      <c r="AN2162" s="18"/>
      <c r="AO2162" s="18"/>
      <c r="AP2162" s="18"/>
      <c r="AQ2162" s="18"/>
      <c r="AR2162" s="18"/>
      <c r="AS2162" s="18"/>
      <c r="AT2162" s="18"/>
      <c r="AU2162" s="18"/>
      <c r="AV2162" s="18"/>
      <c r="AW2162" s="18"/>
      <c r="AX2162" s="18"/>
    </row>
    <row r="2163">
      <c r="A2163" s="18" t="str">
        <f>IFERROR(__xludf.DUMMYFUNCTION("""COMPUTED_VALUE"""),"Апельсиновое драже")</f>
        <v>Апельсиновое драже</v>
      </c>
      <c r="B2163" s="18" t="str">
        <f>IFERROR(__xludf.DUMMYFUNCTION("""COMPUTED_VALUE"""),"Бабл гам")</f>
        <v>Бабл гам</v>
      </c>
      <c r="C2163" s="18" t="str">
        <f>IFERROR(__xludf.DUMMYFUNCTION("""COMPUTED_VALUE"""),"Виноградная конфета")</f>
        <v>Виноградная конфета</v>
      </c>
      <c r="D2163" s="18" t="str">
        <f>IFERROR(__xludf.DUMMYFUNCTION("""COMPUTED_VALUE"""),"Даня кокос")</f>
        <v>Даня кокос</v>
      </c>
      <c r="E2163" s="18" t="str">
        <f>IFERROR(__xludf.DUMMYFUNCTION("""COMPUTED_VALUE"""),"Земляника груша")</f>
        <v>Земляника груша</v>
      </c>
      <c r="F2163" s="18" t="str">
        <f>IFERROR(__xludf.DUMMYFUNCTION("""COMPUTED_VALUE"""),"Кислый киви")</f>
        <v>Кислый киви</v>
      </c>
      <c r="G2163" s="18" t="str">
        <f>IFERROR(__xludf.DUMMYFUNCTION("""COMPUTED_VALUE"""),"Кислый малиновый лимонад ")</f>
        <v>Кислый малиновый лимонад </v>
      </c>
      <c r="H2163" s="18" t="str">
        <f>IFERROR(__xludf.DUMMYFUNCTION("""COMPUTED_VALUE"""),"Кола сода айс")</f>
        <v>Кола сода айс</v>
      </c>
      <c r="I2163" s="18" t="str">
        <f>IFERROR(__xludf.DUMMYFUNCTION("""COMPUTED_VALUE"""),"Ледяной ананас")</f>
        <v>Ледяной ананас</v>
      </c>
      <c r="J2163" s="18" t="str">
        <f>IFERROR(__xludf.DUMMYFUNCTION("""COMPUTED_VALUE"""),"Лимонные червячки ")</f>
        <v>Лимонные червячки </v>
      </c>
      <c r="K2163" s="18" t="str">
        <f>IFERROR(__xludf.DUMMYFUNCTION("""COMPUTED_VALUE"""),"Манго апельсин")</f>
        <v>Манго апельсин</v>
      </c>
      <c r="L2163" s="18" t="str">
        <f>IFERROR(__xludf.DUMMYFUNCTION("""COMPUTED_VALUE"""),"Смородина виноград")</f>
        <v>Смородина виноград</v>
      </c>
      <c r="M2163" s="18" t="str">
        <f>IFERROR(__xludf.DUMMYFUNCTION("""COMPUTED_VALUE"""),"Яблочный холс")</f>
        <v>Яблочный холс</v>
      </c>
      <c r="N2163" s="18" t="str">
        <f>IFERROR(__xludf.DUMMYFUNCTION("""COMPUTED_VALUE"""),"Ягодный смузи")</f>
        <v>Ягодный смузи</v>
      </c>
      <c r="O2163" s="18" t="str">
        <f>IFERROR(__xludf.DUMMYFUNCTION("""COMPUTED_VALUE"""),"Ягодный энергетик")</f>
        <v>Ягодный энергетик</v>
      </c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  <c r="AC2163" s="18"/>
      <c r="AD2163" s="18"/>
      <c r="AE2163" s="18"/>
      <c r="AF2163" s="18"/>
      <c r="AG2163" s="18"/>
      <c r="AH2163" s="18"/>
      <c r="AI2163" s="18"/>
      <c r="AJ2163" s="18"/>
      <c r="AK2163" s="18"/>
      <c r="AL2163" s="18"/>
      <c r="AM2163" s="18"/>
      <c r="AN2163" s="18"/>
      <c r="AO2163" s="18"/>
      <c r="AP2163" s="18"/>
      <c r="AQ2163" s="18"/>
      <c r="AR2163" s="18"/>
      <c r="AS2163" s="18"/>
      <c r="AT2163" s="18"/>
      <c r="AU2163" s="18"/>
      <c r="AV2163" s="18"/>
      <c r="AW2163" s="18"/>
      <c r="AX2163" s="18"/>
    </row>
    <row r="2164">
      <c r="A2164" s="18" t="str">
        <f>IFERROR(__xludf.DUMMYFUNCTION("""COMPUTED_VALUE"""),"Апельсиновое драже")</f>
        <v>Апельсиновое драже</v>
      </c>
      <c r="B2164" s="18" t="str">
        <f>IFERROR(__xludf.DUMMYFUNCTION("""COMPUTED_VALUE"""),"Бабл гам")</f>
        <v>Бабл гам</v>
      </c>
      <c r="C2164" s="18" t="str">
        <f>IFERROR(__xludf.DUMMYFUNCTION("""COMPUTED_VALUE"""),"Виноградная конфета")</f>
        <v>Виноградная конфета</v>
      </c>
      <c r="D2164" s="18" t="str">
        <f>IFERROR(__xludf.DUMMYFUNCTION("""COMPUTED_VALUE"""),"Даня кокос")</f>
        <v>Даня кокос</v>
      </c>
      <c r="E2164" s="18" t="str">
        <f>IFERROR(__xludf.DUMMYFUNCTION("""COMPUTED_VALUE"""),"Земляника груша")</f>
        <v>Земляника груша</v>
      </c>
      <c r="F2164" s="18" t="str">
        <f>IFERROR(__xludf.DUMMYFUNCTION("""COMPUTED_VALUE"""),"Кислый киви")</f>
        <v>Кислый киви</v>
      </c>
      <c r="G2164" s="18" t="str">
        <f>IFERROR(__xludf.DUMMYFUNCTION("""COMPUTED_VALUE"""),"Кислый малиновый лимонад ")</f>
        <v>Кислый малиновый лимонад </v>
      </c>
      <c r="H2164" s="18" t="str">
        <f>IFERROR(__xludf.DUMMYFUNCTION("""COMPUTED_VALUE"""),"Кола сода айс")</f>
        <v>Кола сода айс</v>
      </c>
      <c r="I2164" s="18" t="str">
        <f>IFERROR(__xludf.DUMMYFUNCTION("""COMPUTED_VALUE"""),"Ледяной ананас")</f>
        <v>Ледяной ананас</v>
      </c>
      <c r="J2164" s="18" t="str">
        <f>IFERROR(__xludf.DUMMYFUNCTION("""COMPUTED_VALUE"""),"Лимонные червячки ")</f>
        <v>Лимонные червячки </v>
      </c>
      <c r="K2164" s="18" t="str">
        <f>IFERROR(__xludf.DUMMYFUNCTION("""COMPUTED_VALUE"""),"Манго апельсин")</f>
        <v>Манго апельсин</v>
      </c>
      <c r="L2164" s="18" t="str">
        <f>IFERROR(__xludf.DUMMYFUNCTION("""COMPUTED_VALUE"""),"Смородина виноград")</f>
        <v>Смородина виноград</v>
      </c>
      <c r="M2164" s="18" t="str">
        <f>IFERROR(__xludf.DUMMYFUNCTION("""COMPUTED_VALUE"""),"Яблочный холс")</f>
        <v>Яблочный холс</v>
      </c>
      <c r="N2164" s="18" t="str">
        <f>IFERROR(__xludf.DUMMYFUNCTION("""COMPUTED_VALUE"""),"Ягодный смузи")</f>
        <v>Ягодный смузи</v>
      </c>
      <c r="O2164" s="18" t="str">
        <f>IFERROR(__xludf.DUMMYFUNCTION("""COMPUTED_VALUE"""),"Ягодный энергетик")</f>
        <v>Ягодный энергетик</v>
      </c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  <c r="AC2164" s="18"/>
      <c r="AD2164" s="18"/>
      <c r="AE2164" s="18"/>
      <c r="AF2164" s="18"/>
      <c r="AG2164" s="18"/>
      <c r="AH2164" s="18"/>
      <c r="AI2164" s="18"/>
      <c r="AJ2164" s="18"/>
      <c r="AK2164" s="18"/>
      <c r="AL2164" s="18"/>
      <c r="AM2164" s="18"/>
      <c r="AN2164" s="18"/>
      <c r="AO2164" s="18"/>
      <c r="AP2164" s="18"/>
      <c r="AQ2164" s="18"/>
      <c r="AR2164" s="18"/>
      <c r="AS2164" s="18"/>
      <c r="AT2164" s="18"/>
      <c r="AU2164" s="18"/>
      <c r="AV2164" s="18"/>
      <c r="AW2164" s="18"/>
      <c r="AX2164" s="18"/>
    </row>
    <row r="2165">
      <c r="A2165" s="18" t="str">
        <f>IFERROR(__xludf.DUMMYFUNCTION("""COMPUTED_VALUE"""),"Апельсиновое драже")</f>
        <v>Апельсиновое драже</v>
      </c>
      <c r="B2165" s="18" t="str">
        <f>IFERROR(__xludf.DUMMYFUNCTION("""COMPUTED_VALUE"""),"Бабл гам")</f>
        <v>Бабл гам</v>
      </c>
      <c r="C2165" s="18" t="str">
        <f>IFERROR(__xludf.DUMMYFUNCTION("""COMPUTED_VALUE"""),"Виноградная конфета")</f>
        <v>Виноградная конфета</v>
      </c>
      <c r="D2165" s="18" t="str">
        <f>IFERROR(__xludf.DUMMYFUNCTION("""COMPUTED_VALUE"""),"Даня кокос")</f>
        <v>Даня кокос</v>
      </c>
      <c r="E2165" s="18" t="str">
        <f>IFERROR(__xludf.DUMMYFUNCTION("""COMPUTED_VALUE"""),"Земляника груша")</f>
        <v>Земляника груша</v>
      </c>
      <c r="F2165" s="18" t="str">
        <f>IFERROR(__xludf.DUMMYFUNCTION("""COMPUTED_VALUE"""),"Кислый киви")</f>
        <v>Кислый киви</v>
      </c>
      <c r="G2165" s="18" t="str">
        <f>IFERROR(__xludf.DUMMYFUNCTION("""COMPUTED_VALUE"""),"Кислый малиновый лимонад ")</f>
        <v>Кислый малиновый лимонад </v>
      </c>
      <c r="H2165" s="18" t="str">
        <f>IFERROR(__xludf.DUMMYFUNCTION("""COMPUTED_VALUE"""),"Кола сода айс")</f>
        <v>Кола сода айс</v>
      </c>
      <c r="I2165" s="18" t="str">
        <f>IFERROR(__xludf.DUMMYFUNCTION("""COMPUTED_VALUE"""),"Ледяной ананас")</f>
        <v>Ледяной ананас</v>
      </c>
      <c r="J2165" s="18" t="str">
        <f>IFERROR(__xludf.DUMMYFUNCTION("""COMPUTED_VALUE"""),"Лимонные червячки ")</f>
        <v>Лимонные червячки </v>
      </c>
      <c r="K2165" s="18" t="str">
        <f>IFERROR(__xludf.DUMMYFUNCTION("""COMPUTED_VALUE"""),"Манго апельсин")</f>
        <v>Манго апельсин</v>
      </c>
      <c r="L2165" s="18" t="str">
        <f>IFERROR(__xludf.DUMMYFUNCTION("""COMPUTED_VALUE"""),"Смородина виноград")</f>
        <v>Смородина виноград</v>
      </c>
      <c r="M2165" s="18" t="str">
        <f>IFERROR(__xludf.DUMMYFUNCTION("""COMPUTED_VALUE"""),"Яблочный холс")</f>
        <v>Яблочный холс</v>
      </c>
      <c r="N2165" s="18" t="str">
        <f>IFERROR(__xludf.DUMMYFUNCTION("""COMPUTED_VALUE"""),"Ягодный смузи")</f>
        <v>Ягодный смузи</v>
      </c>
      <c r="O2165" s="18" t="str">
        <f>IFERROR(__xludf.DUMMYFUNCTION("""COMPUTED_VALUE"""),"Ягодный энергетик")</f>
        <v>Ягодный энергетик</v>
      </c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  <c r="AC2165" s="18"/>
      <c r="AD2165" s="18"/>
      <c r="AE2165" s="18"/>
      <c r="AF2165" s="18"/>
      <c r="AG2165" s="18"/>
      <c r="AH2165" s="18"/>
      <c r="AI2165" s="18"/>
      <c r="AJ2165" s="18"/>
      <c r="AK2165" s="18"/>
      <c r="AL2165" s="18"/>
      <c r="AM2165" s="18"/>
      <c r="AN2165" s="18"/>
      <c r="AO2165" s="18"/>
      <c r="AP2165" s="18"/>
      <c r="AQ2165" s="18"/>
      <c r="AR2165" s="18"/>
      <c r="AS2165" s="18"/>
      <c r="AT2165" s="18"/>
      <c r="AU2165" s="18"/>
      <c r="AV2165" s="18"/>
      <c r="AW2165" s="18"/>
      <c r="AX2165" s="18"/>
    </row>
    <row r="2166">
      <c r="A2166" s="18" t="str">
        <f>IFERROR(__xludf.DUMMYFUNCTION("""COMPUTED_VALUE"""),"Экзотический микс")</f>
        <v>Экзотический микс</v>
      </c>
      <c r="B2166" s="18" t="str">
        <f>IFERROR(__xludf.DUMMYFUNCTION("""COMPUTED_VALUE"""),"Энергетик")</f>
        <v>Энергетик</v>
      </c>
      <c r="C2166" s="18" t="str">
        <f>IFERROR(__xludf.DUMMYFUNCTION("""COMPUTED_VALUE"""),"Виноградный чупа-чупс")</f>
        <v>Виноградный чупа-чупс</v>
      </c>
      <c r="D2166" s="18" t="str">
        <f>IFERROR(__xludf.DUMMYFUNCTION("""COMPUTED_VALUE"""),"Кислая лесная клюква")</f>
        <v>Кислая лесная клюква</v>
      </c>
      <c r="E2166" s="18" t="str">
        <f>IFERROR(__xludf.DUMMYFUNCTION("""COMPUTED_VALUE"""),"Смородина персик")</f>
        <v>Смородина персик</v>
      </c>
      <c r="F2166" s="18" t="str">
        <f>IFERROR(__xludf.DUMMYFUNCTION("""COMPUTED_VALUE"""),"Спелый киви кисло сладкий")</f>
        <v>Спелый киви кисло сладкий</v>
      </c>
      <c r="G2166" s="18" t="str">
        <f>IFERROR(__xludf.DUMMYFUNCTION("""COMPUTED_VALUE"""),"Кислые черви в вишневом сиропе")</f>
        <v>Кислые черви в вишневом сиропе</v>
      </c>
      <c r="H2166" s="18" t="str">
        <f>IFERROR(__xludf.DUMMYFUNCTION("""COMPUTED_VALUE"""),"Грушевый лимонад")</f>
        <v>Грушевый лимонад</v>
      </c>
      <c r="I2166" s="18" t="str">
        <f>IFERROR(__xludf.DUMMYFUNCTION("""COMPUTED_VALUE"""),"Лимонад с сладкой малиной")</f>
        <v>Лимонад с сладкой малиной</v>
      </c>
      <c r="J2166" s="18" t="str">
        <f>IFERROR(__xludf.DUMMYFUNCTION("""COMPUTED_VALUE"""),"Ананасовая кислинка")</f>
        <v>Ананасовая кислинка</v>
      </c>
      <c r="K2166" s="18" t="str">
        <f>IFERROR(__xludf.DUMMYFUNCTION("""COMPUTED_VALUE"""),"Мармеладные мишки")</f>
        <v>Мармеладные мишки</v>
      </c>
      <c r="L2166" s="18" t="str">
        <f>IFERROR(__xludf.DUMMYFUNCTION("""COMPUTED_VALUE"""),"Мандариновый сок с цедрой")</f>
        <v>Мандариновый сок с цедрой</v>
      </c>
      <c r="M2166" s="18" t="str">
        <f>IFERROR(__xludf.DUMMYFUNCTION("""COMPUTED_VALUE"""),"Кисло-сладкое ягодное драже")</f>
        <v>Кисло-сладкое ягодное драже</v>
      </c>
      <c r="N2166" s="18" t="str">
        <f>IFERROR(__xludf.DUMMYFUNCTION("""COMPUTED_VALUE"""),"Классическая фанта")</f>
        <v>Классическая фанта</v>
      </c>
      <c r="O2166" s="18" t="str">
        <f>IFERROR(__xludf.DUMMYFUNCTION("""COMPUTED_VALUE"""),"Сладкие барбарисоввые конфеты")</f>
        <v>Сладкие барбарисоввые конфеты</v>
      </c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8"/>
      <c r="AD2166" s="18"/>
      <c r="AE2166" s="18"/>
      <c r="AF2166" s="18"/>
      <c r="AG2166" s="18"/>
      <c r="AH2166" s="18"/>
      <c r="AI2166" s="18"/>
      <c r="AJ2166" s="18"/>
      <c r="AK2166" s="18"/>
      <c r="AL2166" s="18"/>
      <c r="AM2166" s="18"/>
      <c r="AN2166" s="18"/>
      <c r="AO2166" s="18"/>
      <c r="AP2166" s="18"/>
      <c r="AQ2166" s="18"/>
      <c r="AR2166" s="18"/>
      <c r="AS2166" s="18"/>
      <c r="AT2166" s="18"/>
      <c r="AU2166" s="18"/>
      <c r="AV2166" s="18"/>
      <c r="AW2166" s="18"/>
      <c r="AX2166" s="18"/>
    </row>
    <row r="2167">
      <c r="A2167" s="18" t="str">
        <f>IFERROR(__xludf.DUMMYFUNCTION("""COMPUTED_VALUE"""),"Смородина холс")</f>
        <v>Смородина холс</v>
      </c>
      <c r="B2167" s="18" t="str">
        <f>IFERROR(__xludf.DUMMYFUNCTION("""COMPUTED_VALUE"""),"Тропические фрукты")</f>
        <v>Тропические фрукты</v>
      </c>
      <c r="C2167" s="18" t="str">
        <f>IFERROR(__xludf.DUMMYFUNCTION("""COMPUTED_VALUE"""),"Черничная конфета")</f>
        <v>Черничная конфета</v>
      </c>
      <c r="D2167" s="18" t="str">
        <f>IFERROR(__xludf.DUMMYFUNCTION("""COMPUTED_VALUE"""),"Яблоко вишня")</f>
        <v>Яблоко вишня</v>
      </c>
      <c r="E2167" s="18" t="str">
        <f>IFERROR(__xludf.DUMMYFUNCTION("""COMPUTED_VALUE"""),"Виноград мята")</f>
        <v>Виноград мята</v>
      </c>
      <c r="F2167" s="18" t="str">
        <f>IFERROR(__xludf.DUMMYFUNCTION("""COMPUTED_VALUE"""),"Виноград холс")</f>
        <v>Виноград холс</v>
      </c>
      <c r="G2167" s="18" t="str">
        <f>IFERROR(__xludf.DUMMYFUNCTION("""COMPUTED_VALUE"""),"Грейпфрутовый лимонад")</f>
        <v>Грейпфрутовый лимонад</v>
      </c>
      <c r="H2167" s="18" t="str">
        <f>IFERROR(__xludf.DUMMYFUNCTION("""COMPUTED_VALUE"""),"Дыня банан")</f>
        <v>Дыня банан</v>
      </c>
      <c r="I2167" s="18" t="str">
        <f>IFERROR(__xludf.DUMMYFUNCTION("""COMPUTED_VALUE"""),"Ежевичный лимонад")</f>
        <v>Ежевичный лимонад</v>
      </c>
      <c r="J2167" s="18" t="str">
        <f>IFERROR(__xludf.DUMMYFUNCTION("""COMPUTED_VALUE"""),"Земляничная конфета ")</f>
        <v>Земляничная конфета </v>
      </c>
      <c r="K2167" s="18" t="str">
        <f>IFERROR(__xludf.DUMMYFUNCTION("""COMPUTED_VALUE"""),"Ананас манго ")</f>
        <v>Ананас манго </v>
      </c>
      <c r="L2167" s="18" t="str">
        <f>IFERROR(__xludf.DUMMYFUNCTION("""COMPUTED_VALUE"""),"Жвачка черника мята ")</f>
        <v>Жвачка черника мята </v>
      </c>
      <c r="M2167" s="18" t="str">
        <f>IFERROR(__xludf.DUMMYFUNCTION("""COMPUTED_VALUE"""),"Зеленый манго")</f>
        <v>Зеленый манго</v>
      </c>
      <c r="N2167" s="18" t="str">
        <f>IFERROR(__xludf.DUMMYFUNCTION("""COMPUTED_VALUE"""),"Клюква брусника")</f>
        <v>Клюква брусника</v>
      </c>
      <c r="O2167" s="18" t="str">
        <f>IFERROR(__xludf.DUMMYFUNCTION("""COMPUTED_VALUE"""),"Апельсин ")</f>
        <v>Апельсин </v>
      </c>
      <c r="P2167" s="18" t="str">
        <f>IFERROR(__xludf.DUMMYFUNCTION("""COMPUTED_VALUE"""),"Кокос малина")</f>
        <v>Кокос малина</v>
      </c>
      <c r="Q2167" s="18" t="str">
        <f>IFERROR(__xludf.DUMMYFUNCTION("""COMPUTED_VALUE"""),"Лимонные черви")</f>
        <v>Лимонные черви</v>
      </c>
      <c r="R2167" s="18" t="str">
        <f>IFERROR(__xludf.DUMMYFUNCTION("""COMPUTED_VALUE"""),"Малиновый лимонад")</f>
        <v>Малиновый лимонад</v>
      </c>
      <c r="S2167" s="18" t="str">
        <f>IFERROR(__xludf.DUMMYFUNCTION("""COMPUTED_VALUE"""),"Смородина малина")</f>
        <v>Смородина малина</v>
      </c>
      <c r="T2167" s="18"/>
      <c r="U2167" s="18"/>
      <c r="V2167" s="18"/>
      <c r="W2167" s="18"/>
      <c r="X2167" s="18"/>
      <c r="Y2167" s="18"/>
      <c r="Z2167" s="18"/>
      <c r="AA2167" s="18"/>
      <c r="AB2167" s="18"/>
      <c r="AC2167" s="18"/>
      <c r="AD2167" s="18"/>
      <c r="AE2167" s="18"/>
      <c r="AF2167" s="18"/>
      <c r="AG2167" s="18"/>
      <c r="AH2167" s="18"/>
      <c r="AI2167" s="18"/>
      <c r="AJ2167" s="18"/>
      <c r="AK2167" s="18"/>
      <c r="AL2167" s="18"/>
      <c r="AM2167" s="18"/>
      <c r="AN2167" s="18"/>
      <c r="AO2167" s="18"/>
      <c r="AP2167" s="18"/>
      <c r="AQ2167" s="18"/>
      <c r="AR2167" s="18"/>
      <c r="AS2167" s="18"/>
      <c r="AT2167" s="18"/>
      <c r="AU2167" s="18"/>
      <c r="AV2167" s="18"/>
      <c r="AW2167" s="18"/>
      <c r="AX2167" s="18"/>
    </row>
    <row r="2168">
      <c r="A2168" s="18" t="str">
        <f>IFERROR(__xludf.DUMMYFUNCTION("""COMPUTED_VALUE"""),"0.4")</f>
        <v>0.4</v>
      </c>
      <c r="B2168" s="18" t="str">
        <f>IFERROR(__xludf.DUMMYFUNCTION("""COMPUTED_VALUE"""),"0.6")</f>
        <v>0.6</v>
      </c>
      <c r="C2168" s="18" t="str">
        <f>IFERROR(__xludf.DUMMYFUNCTION("""COMPUTED_VALUE"""),"0.7")</f>
        <v>0.7</v>
      </c>
      <c r="D2168" s="18" t="str">
        <f>IFERROR(__xludf.DUMMYFUNCTION("""COMPUTED_VALUE"""),"0.8")</f>
        <v>0.8</v>
      </c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  <c r="AB2168" s="18"/>
      <c r="AC2168" s="18"/>
      <c r="AD2168" s="18"/>
      <c r="AE2168" s="18"/>
      <c r="AF2168" s="18"/>
      <c r="AG2168" s="18"/>
      <c r="AH2168" s="18"/>
      <c r="AI2168" s="18"/>
      <c r="AJ2168" s="18"/>
      <c r="AK2168" s="18"/>
      <c r="AL2168" s="18"/>
      <c r="AM2168" s="18"/>
      <c r="AN2168" s="18"/>
      <c r="AO2168" s="18"/>
      <c r="AP2168" s="18"/>
      <c r="AQ2168" s="18"/>
      <c r="AR2168" s="18"/>
      <c r="AS2168" s="18"/>
      <c r="AT2168" s="18"/>
      <c r="AU2168" s="18"/>
      <c r="AV2168" s="18"/>
      <c r="AW2168" s="18"/>
      <c r="AX2168" s="18"/>
    </row>
    <row r="2169">
      <c r="A2169" s="18" t="str">
        <f>IFERROR(__xludf.DUMMYFUNCTION("""COMPUTED_VALUE"""),"Арбуз Малина ")</f>
        <v>Арбуз Малина </v>
      </c>
      <c r="B2169" s="18" t="str">
        <f>IFERROR(__xludf.DUMMYFUNCTION("""COMPUTED_VALUE"""),"Банан Кокос ")</f>
        <v>Банан Кокос </v>
      </c>
      <c r="C2169" s="18" t="str">
        <f>IFERROR(__xludf.DUMMYFUNCTION("""COMPUTED_VALUE"""),"Барбарисовый Энергетик ")</f>
        <v>Барбарисовый Энергетик </v>
      </c>
      <c r="D2169" s="18" t="str">
        <f>IFERROR(__xludf.DUMMYFUNCTION("""COMPUTED_VALUE"""),"Виноградный Энергетик")</f>
        <v>Виноградный Энергетик</v>
      </c>
      <c r="E2169" s="18" t="str">
        <f>IFERROR(__xludf.DUMMYFUNCTION("""COMPUTED_VALUE"""),"Гранат Клубника ")</f>
        <v>Гранат Клубника </v>
      </c>
      <c r="F2169" s="18" t="str">
        <f>IFERROR(__xludf.DUMMYFUNCTION("""COMPUTED_VALUE"""),"Гранат Смородина ")</f>
        <v>Гранат Смородина </v>
      </c>
      <c r="G2169" s="18" t="str">
        <f>IFERROR(__xludf.DUMMYFUNCTION("""COMPUTED_VALUE"""),"Грейпфрутовый Швепс ")</f>
        <v>Грейпфрутовый Швепс </v>
      </c>
      <c r="H2169" s="18" t="str">
        <f>IFERROR(__xludf.DUMMYFUNCTION("""COMPUTED_VALUE"""),"Земляника Драгонфрут ")</f>
        <v>Земляника Драгонфрут </v>
      </c>
      <c r="I2169" s="18" t="str">
        <f>IFERROR(__xludf.DUMMYFUNCTION("""COMPUTED_VALUE"""),"Киви Личи ")</f>
        <v>Киви Личи </v>
      </c>
      <c r="J2169" s="18" t="str">
        <f>IFERROR(__xludf.DUMMYFUNCTION("""COMPUTED_VALUE"""),"Киви Маракуйя Гуава ")</f>
        <v>Киви Маракуйя Гуава </v>
      </c>
      <c r="K2169" s="18" t="str">
        <f>IFERROR(__xludf.DUMMYFUNCTION("""COMPUTED_VALUE"""),"Клубника Банан ")</f>
        <v>Клубника Банан </v>
      </c>
      <c r="L2169" s="18" t="str">
        <f>IFERROR(__xludf.DUMMYFUNCTION("""COMPUTED_VALUE"""),"Клубника Вишня ")</f>
        <v>Клубника Вишня </v>
      </c>
      <c r="M2169" s="18" t="str">
        <f>IFERROR(__xludf.DUMMYFUNCTION("""COMPUTED_VALUE"""),"Клубника Земляника ")</f>
        <v>Клубника Земляника </v>
      </c>
      <c r="N2169" s="18" t="str">
        <f>IFERROR(__xludf.DUMMYFUNCTION("""COMPUTED_VALUE"""),"Клубничный Мохито ")</f>
        <v>Клубничный Мохито </v>
      </c>
      <c r="O2169" s="18" t="str">
        <f>IFERROR(__xludf.DUMMYFUNCTION("""COMPUTED_VALUE"""),"Манго Грейпфрут ")</f>
        <v>Манго Грейпфрут </v>
      </c>
      <c r="P2169" s="18" t="str">
        <f>IFERROR(__xludf.DUMMYFUNCTION("""COMPUTED_VALUE"""),"Манго Персик Личи ")</f>
        <v>Манго Персик Личи </v>
      </c>
      <c r="Q2169" s="18" t="str">
        <f>IFERROR(__xludf.DUMMYFUNCTION("""COMPUTED_VALUE"""),"Персик Бабл Гам ")</f>
        <v>Персик Бабл Гам </v>
      </c>
      <c r="R2169" s="18" t="str">
        <f>IFERROR(__xludf.DUMMYFUNCTION("""COMPUTED_VALUE"""),"Садовые Ягоды ")</f>
        <v>Садовые Ягоды </v>
      </c>
      <c r="S2169" s="18" t="str">
        <f>IFERROR(__xludf.DUMMYFUNCTION("""COMPUTED_VALUE"""),"Скитлс Лимон Лайм 2")</f>
        <v>Скитлс Лимон Лайм 2</v>
      </c>
      <c r="T2169" s="18" t="str">
        <f>IFERROR(__xludf.DUMMYFUNCTION("""COMPUTED_VALUE"""),"Смородина Мармелад 1")</f>
        <v>Смородина Мармелад 1</v>
      </c>
      <c r="U2169" s="18" t="str">
        <f>IFERROR(__xludf.DUMMYFUNCTION("""COMPUTED_VALUE"""),"Темная Вишня 1")</f>
        <v>Темная Вишня 1</v>
      </c>
      <c r="V2169" s="18" t="str">
        <f>IFERROR(__xludf.DUMMYFUNCTION("""COMPUTED_VALUE"""),"Фруктовые Пластинки 1")</f>
        <v>Фруктовые Пластинки 1</v>
      </c>
      <c r="W2169" s="18" t="str">
        <f>IFERROR(__xludf.DUMMYFUNCTION("""COMPUTED_VALUE"""),"Черника Ежевика 1")</f>
        <v>Черника Ежевика 1</v>
      </c>
      <c r="X2169" s="18" t="str">
        <f>IFERROR(__xludf.DUMMYFUNCTION("""COMPUTED_VALUE"""),"Черника Малина 1")</f>
        <v>Черника Малина 1</v>
      </c>
      <c r="Y2169" s="18" t="str">
        <f>IFERROR(__xludf.DUMMYFUNCTION("""COMPUTED_VALUE"""),"Черника Мята 2")</f>
        <v>Черника Мята 2</v>
      </c>
      <c r="Z2169" s="18" t="str">
        <f>IFERROR(__xludf.DUMMYFUNCTION("""COMPUTED_VALUE"""),"Яблоко Виноград 2")</f>
        <v>Яблоко Виноград 2</v>
      </c>
      <c r="AA2169" s="18" t="str">
        <f>IFERROR(__xludf.DUMMYFUNCTION("""COMPUTED_VALUE"""),"Яблоко Малина 4")</f>
        <v>Яблоко Малина 4</v>
      </c>
      <c r="AB2169" s="18"/>
      <c r="AC2169" s="18"/>
      <c r="AD2169" s="18"/>
      <c r="AE2169" s="18"/>
      <c r="AF2169" s="18"/>
      <c r="AG2169" s="18"/>
      <c r="AH2169" s="18"/>
      <c r="AI2169" s="18"/>
      <c r="AJ2169" s="18"/>
      <c r="AK2169" s="18"/>
      <c r="AL2169" s="18"/>
      <c r="AM2169" s="18"/>
      <c r="AN2169" s="18"/>
      <c r="AO2169" s="18"/>
      <c r="AP2169" s="18"/>
      <c r="AQ2169" s="18"/>
      <c r="AR2169" s="18"/>
      <c r="AS2169" s="18"/>
      <c r="AT2169" s="18"/>
      <c r="AU2169" s="18"/>
      <c r="AV2169" s="18"/>
      <c r="AW2169" s="18"/>
      <c r="AX2169" s="18"/>
    </row>
    <row r="2170">
      <c r="A2170" s="18" t="str">
        <f>IFERROR(__xludf.DUMMYFUNCTION("""COMPUTED_VALUE"""),"Арбуз Малина ")</f>
        <v>Арбуз Малина </v>
      </c>
      <c r="B2170" s="18" t="str">
        <f>IFERROR(__xludf.DUMMYFUNCTION("""COMPUTED_VALUE"""),"Банан Кокос ")</f>
        <v>Банан Кокос </v>
      </c>
      <c r="C2170" s="18" t="str">
        <f>IFERROR(__xludf.DUMMYFUNCTION("""COMPUTED_VALUE"""),"Барбарисовый Энергетик ")</f>
        <v>Барбарисовый Энергетик </v>
      </c>
      <c r="D2170" s="18" t="str">
        <f>IFERROR(__xludf.DUMMYFUNCTION("""COMPUTED_VALUE"""),"Виноградный Энергетик")</f>
        <v>Виноградный Энергетик</v>
      </c>
      <c r="E2170" s="18" t="str">
        <f>IFERROR(__xludf.DUMMYFUNCTION("""COMPUTED_VALUE"""),"Гранат Клубника ")</f>
        <v>Гранат Клубника </v>
      </c>
      <c r="F2170" s="18" t="str">
        <f>IFERROR(__xludf.DUMMYFUNCTION("""COMPUTED_VALUE"""),"Гранат Смородина ")</f>
        <v>Гранат Смородина </v>
      </c>
      <c r="G2170" s="18" t="str">
        <f>IFERROR(__xludf.DUMMYFUNCTION("""COMPUTED_VALUE"""),"Грейпфрутовый Швепс ")</f>
        <v>Грейпфрутовый Швепс </v>
      </c>
      <c r="H2170" s="18" t="str">
        <f>IFERROR(__xludf.DUMMYFUNCTION("""COMPUTED_VALUE"""),"Земляника Драгонфрут ")</f>
        <v>Земляника Драгонфрут </v>
      </c>
      <c r="I2170" s="18" t="str">
        <f>IFERROR(__xludf.DUMMYFUNCTION("""COMPUTED_VALUE"""),"Киви Личи ")</f>
        <v>Киви Личи </v>
      </c>
      <c r="J2170" s="18" t="str">
        <f>IFERROR(__xludf.DUMMYFUNCTION("""COMPUTED_VALUE"""),"Киви Маракуйя Гуава ")</f>
        <v>Киви Маракуйя Гуава </v>
      </c>
      <c r="K2170" s="18" t="str">
        <f>IFERROR(__xludf.DUMMYFUNCTION("""COMPUTED_VALUE"""),"Клубника Банан ")</f>
        <v>Клубника Банан </v>
      </c>
      <c r="L2170" s="18" t="str">
        <f>IFERROR(__xludf.DUMMYFUNCTION("""COMPUTED_VALUE"""),"Клубника Вишня ")</f>
        <v>Клубника Вишня </v>
      </c>
      <c r="M2170" s="18" t="str">
        <f>IFERROR(__xludf.DUMMYFUNCTION("""COMPUTED_VALUE"""),"Клубника Земляника ")</f>
        <v>Клубника Земляника </v>
      </c>
      <c r="N2170" s="18" t="str">
        <f>IFERROR(__xludf.DUMMYFUNCTION("""COMPUTED_VALUE"""),"Клубничный Мохито ")</f>
        <v>Клубничный Мохито </v>
      </c>
      <c r="O2170" s="18" t="str">
        <f>IFERROR(__xludf.DUMMYFUNCTION("""COMPUTED_VALUE"""),"Манго Грейпфрут ")</f>
        <v>Манго Грейпфрут </v>
      </c>
      <c r="P2170" s="18" t="str">
        <f>IFERROR(__xludf.DUMMYFUNCTION("""COMPUTED_VALUE"""),"Манго Персик Личи ")</f>
        <v>Манго Персик Личи </v>
      </c>
      <c r="Q2170" s="18" t="str">
        <f>IFERROR(__xludf.DUMMYFUNCTION("""COMPUTED_VALUE"""),"Персик Бабл Гам ")</f>
        <v>Персик Бабл Гам </v>
      </c>
      <c r="R2170" s="18" t="str">
        <f>IFERROR(__xludf.DUMMYFUNCTION("""COMPUTED_VALUE"""),"Садовые Ягоды ")</f>
        <v>Садовые Ягоды </v>
      </c>
      <c r="S2170" s="18" t="str">
        <f>IFERROR(__xludf.DUMMYFUNCTION("""COMPUTED_VALUE"""),"Скитлс Лимон Лайм 2")</f>
        <v>Скитлс Лимон Лайм 2</v>
      </c>
      <c r="T2170" s="18" t="str">
        <f>IFERROR(__xludf.DUMMYFUNCTION("""COMPUTED_VALUE"""),"Смородина Мармелад 1")</f>
        <v>Смородина Мармелад 1</v>
      </c>
      <c r="U2170" s="18" t="str">
        <f>IFERROR(__xludf.DUMMYFUNCTION("""COMPUTED_VALUE"""),"Темная Вишня 1")</f>
        <v>Темная Вишня 1</v>
      </c>
      <c r="V2170" s="18" t="str">
        <f>IFERROR(__xludf.DUMMYFUNCTION("""COMPUTED_VALUE"""),"Фруктовые Пластинки 1")</f>
        <v>Фруктовые Пластинки 1</v>
      </c>
      <c r="W2170" s="18" t="str">
        <f>IFERROR(__xludf.DUMMYFUNCTION("""COMPUTED_VALUE"""),"Черника Ежевика 1")</f>
        <v>Черника Ежевика 1</v>
      </c>
      <c r="X2170" s="18" t="str">
        <f>IFERROR(__xludf.DUMMYFUNCTION("""COMPUTED_VALUE"""),"Черника Малина 1")</f>
        <v>Черника Малина 1</v>
      </c>
      <c r="Y2170" s="18" t="str">
        <f>IFERROR(__xludf.DUMMYFUNCTION("""COMPUTED_VALUE"""),"Черника Мята 2")</f>
        <v>Черника Мята 2</v>
      </c>
      <c r="Z2170" s="18" t="str">
        <f>IFERROR(__xludf.DUMMYFUNCTION("""COMPUTED_VALUE"""),"Яблоко Виноград 2")</f>
        <v>Яблоко Виноград 2</v>
      </c>
      <c r="AA2170" s="18" t="str">
        <f>IFERROR(__xludf.DUMMYFUNCTION("""COMPUTED_VALUE"""),"Яблоко Малина 4")</f>
        <v>Яблоко Малина 4</v>
      </c>
      <c r="AB2170" s="18"/>
      <c r="AC2170" s="18"/>
      <c r="AD2170" s="18"/>
      <c r="AE2170" s="18"/>
      <c r="AF2170" s="18"/>
      <c r="AG2170" s="18"/>
      <c r="AH2170" s="18"/>
      <c r="AI2170" s="18"/>
      <c r="AJ2170" s="18"/>
      <c r="AK2170" s="18"/>
      <c r="AL2170" s="18"/>
      <c r="AM2170" s="18"/>
      <c r="AN2170" s="18"/>
      <c r="AO2170" s="18"/>
      <c r="AP2170" s="18"/>
      <c r="AQ2170" s="18"/>
      <c r="AR2170" s="18"/>
      <c r="AS2170" s="18"/>
      <c r="AT2170" s="18"/>
      <c r="AU2170" s="18"/>
      <c r="AV2170" s="18"/>
      <c r="AW2170" s="18"/>
      <c r="AX2170" s="18"/>
    </row>
    <row r="2171">
      <c r="A2171" s="18" t="str">
        <f>IFERROR(__xludf.DUMMYFUNCTION("""COMPUTED_VALUE"""),"Апельсиновое драже")</f>
        <v>Апельсиновое драже</v>
      </c>
      <c r="B2171" s="18" t="str">
        <f>IFERROR(__xludf.DUMMYFUNCTION("""COMPUTED_VALUE"""),"Бабл гам")</f>
        <v>Бабл гам</v>
      </c>
      <c r="C2171" s="18" t="str">
        <f>IFERROR(__xludf.DUMMYFUNCTION("""COMPUTED_VALUE"""),"Виноградная конфета")</f>
        <v>Виноградная конфета</v>
      </c>
      <c r="D2171" s="18" t="str">
        <f>IFERROR(__xludf.DUMMYFUNCTION("""COMPUTED_VALUE"""),"Даня кокос")</f>
        <v>Даня кокос</v>
      </c>
      <c r="E2171" s="18" t="str">
        <f>IFERROR(__xludf.DUMMYFUNCTION("""COMPUTED_VALUE"""),"Земляника груша")</f>
        <v>Земляника груша</v>
      </c>
      <c r="F2171" s="18" t="str">
        <f>IFERROR(__xludf.DUMMYFUNCTION("""COMPUTED_VALUE"""),"Кислый киви")</f>
        <v>Кислый киви</v>
      </c>
      <c r="G2171" s="18" t="str">
        <f>IFERROR(__xludf.DUMMYFUNCTION("""COMPUTED_VALUE"""),"Кислый малиновый лимонад ")</f>
        <v>Кислый малиновый лимонад </v>
      </c>
      <c r="H2171" s="18" t="str">
        <f>IFERROR(__xludf.DUMMYFUNCTION("""COMPUTED_VALUE"""),"Кола сода айс")</f>
        <v>Кола сода айс</v>
      </c>
      <c r="I2171" s="18" t="str">
        <f>IFERROR(__xludf.DUMMYFUNCTION("""COMPUTED_VALUE"""),"Ледяной ананас")</f>
        <v>Ледяной ананас</v>
      </c>
      <c r="J2171" s="18" t="str">
        <f>IFERROR(__xludf.DUMMYFUNCTION("""COMPUTED_VALUE"""),"Лимонные червячки ")</f>
        <v>Лимонные червячки </v>
      </c>
      <c r="K2171" s="18" t="str">
        <f>IFERROR(__xludf.DUMMYFUNCTION("""COMPUTED_VALUE"""),"Манго апельсин")</f>
        <v>Манго апельсин</v>
      </c>
      <c r="L2171" s="18" t="str">
        <f>IFERROR(__xludf.DUMMYFUNCTION("""COMPUTED_VALUE"""),"Смородина виноград")</f>
        <v>Смородина виноград</v>
      </c>
      <c r="M2171" s="18" t="str">
        <f>IFERROR(__xludf.DUMMYFUNCTION("""COMPUTED_VALUE"""),"Яблочный холс")</f>
        <v>Яблочный холс</v>
      </c>
      <c r="N2171" s="18" t="str">
        <f>IFERROR(__xludf.DUMMYFUNCTION("""COMPUTED_VALUE"""),"Ягодный смузи")</f>
        <v>Ягодный смузи</v>
      </c>
      <c r="O2171" s="18" t="str">
        <f>IFERROR(__xludf.DUMMYFUNCTION("""COMPUTED_VALUE"""),"Ягодный энергетик")</f>
        <v>Ягодный энергетик</v>
      </c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8"/>
      <c r="AD2171" s="18"/>
      <c r="AE2171" s="18"/>
      <c r="AF2171" s="18"/>
      <c r="AG2171" s="18"/>
      <c r="AH2171" s="18"/>
      <c r="AI2171" s="18"/>
      <c r="AJ2171" s="18"/>
      <c r="AK2171" s="18"/>
      <c r="AL2171" s="18"/>
      <c r="AM2171" s="18"/>
      <c r="AN2171" s="18"/>
      <c r="AO2171" s="18"/>
      <c r="AP2171" s="18"/>
      <c r="AQ2171" s="18"/>
      <c r="AR2171" s="18"/>
      <c r="AS2171" s="18"/>
      <c r="AT2171" s="18"/>
      <c r="AU2171" s="18"/>
      <c r="AV2171" s="18"/>
      <c r="AW2171" s="18"/>
      <c r="AX2171" s="18"/>
    </row>
    <row r="2172">
      <c r="A2172" s="18" t="str">
        <f>IFERROR(__xludf.DUMMYFUNCTION("""COMPUTED_VALUE"""),"Арбуз Малина ")</f>
        <v>Арбуз Малина </v>
      </c>
      <c r="B2172" s="18" t="str">
        <f>IFERROR(__xludf.DUMMYFUNCTION("""COMPUTED_VALUE"""),"Банан Кокос ")</f>
        <v>Банан Кокос </v>
      </c>
      <c r="C2172" s="18" t="str">
        <f>IFERROR(__xludf.DUMMYFUNCTION("""COMPUTED_VALUE"""),"Барбарисовый Энергетик ")</f>
        <v>Барбарисовый Энергетик </v>
      </c>
      <c r="D2172" s="18" t="str">
        <f>IFERROR(__xludf.DUMMYFUNCTION("""COMPUTED_VALUE"""),"Виноградный Энергетик")</f>
        <v>Виноградный Энергетик</v>
      </c>
      <c r="E2172" s="18" t="str">
        <f>IFERROR(__xludf.DUMMYFUNCTION("""COMPUTED_VALUE"""),"Гранат Клубника ")</f>
        <v>Гранат Клубника </v>
      </c>
      <c r="F2172" s="18" t="str">
        <f>IFERROR(__xludf.DUMMYFUNCTION("""COMPUTED_VALUE"""),"Гранат Смородина ")</f>
        <v>Гранат Смородина </v>
      </c>
      <c r="G2172" s="18" t="str">
        <f>IFERROR(__xludf.DUMMYFUNCTION("""COMPUTED_VALUE"""),"Грейпфрутовый Швепс ")</f>
        <v>Грейпфрутовый Швепс </v>
      </c>
      <c r="H2172" s="18" t="str">
        <f>IFERROR(__xludf.DUMMYFUNCTION("""COMPUTED_VALUE"""),"Земляника Драгонфрут ")</f>
        <v>Земляника Драгонфрут </v>
      </c>
      <c r="I2172" s="18" t="str">
        <f>IFERROR(__xludf.DUMMYFUNCTION("""COMPUTED_VALUE"""),"Киви Личи ")</f>
        <v>Киви Личи </v>
      </c>
      <c r="J2172" s="18" t="str">
        <f>IFERROR(__xludf.DUMMYFUNCTION("""COMPUTED_VALUE"""),"Киви Маракуйя Гуава ")</f>
        <v>Киви Маракуйя Гуава </v>
      </c>
      <c r="K2172" s="18" t="str">
        <f>IFERROR(__xludf.DUMMYFUNCTION("""COMPUTED_VALUE"""),"Клубника Банан ")</f>
        <v>Клубника Банан </v>
      </c>
      <c r="L2172" s="18" t="str">
        <f>IFERROR(__xludf.DUMMYFUNCTION("""COMPUTED_VALUE"""),"Клубника Вишня ")</f>
        <v>Клубника Вишня </v>
      </c>
      <c r="M2172" s="18" t="str">
        <f>IFERROR(__xludf.DUMMYFUNCTION("""COMPUTED_VALUE"""),"Клубника Земляника ")</f>
        <v>Клубника Земляника </v>
      </c>
      <c r="N2172" s="18" t="str">
        <f>IFERROR(__xludf.DUMMYFUNCTION("""COMPUTED_VALUE"""),"Клубничный Мохито ")</f>
        <v>Клубничный Мохито </v>
      </c>
      <c r="O2172" s="18" t="str">
        <f>IFERROR(__xludf.DUMMYFUNCTION("""COMPUTED_VALUE"""),"Манго Грейпфрут ")</f>
        <v>Манго Грейпфрут </v>
      </c>
      <c r="P2172" s="18" t="str">
        <f>IFERROR(__xludf.DUMMYFUNCTION("""COMPUTED_VALUE"""),"Манго Персик Личи ")</f>
        <v>Манго Персик Личи </v>
      </c>
      <c r="Q2172" s="18" t="str">
        <f>IFERROR(__xludf.DUMMYFUNCTION("""COMPUTED_VALUE"""),"Персик Бабл Гам ")</f>
        <v>Персик Бабл Гам </v>
      </c>
      <c r="R2172" s="18" t="str">
        <f>IFERROR(__xludf.DUMMYFUNCTION("""COMPUTED_VALUE"""),"Садовые Ягоды ")</f>
        <v>Садовые Ягоды </v>
      </c>
      <c r="S2172" s="18" t="str">
        <f>IFERROR(__xludf.DUMMYFUNCTION("""COMPUTED_VALUE"""),"Скитлс Лимон Лайм 2")</f>
        <v>Скитлс Лимон Лайм 2</v>
      </c>
      <c r="T2172" s="18" t="str">
        <f>IFERROR(__xludf.DUMMYFUNCTION("""COMPUTED_VALUE"""),"Смородина Мармелад 1")</f>
        <v>Смородина Мармелад 1</v>
      </c>
      <c r="U2172" s="18" t="str">
        <f>IFERROR(__xludf.DUMMYFUNCTION("""COMPUTED_VALUE"""),"Темная Вишня 1")</f>
        <v>Темная Вишня 1</v>
      </c>
      <c r="V2172" s="18" t="str">
        <f>IFERROR(__xludf.DUMMYFUNCTION("""COMPUTED_VALUE"""),"Фруктовые Пластинки 1")</f>
        <v>Фруктовые Пластинки 1</v>
      </c>
      <c r="W2172" s="18" t="str">
        <f>IFERROR(__xludf.DUMMYFUNCTION("""COMPUTED_VALUE"""),"Черника Ежевика 1")</f>
        <v>Черника Ежевика 1</v>
      </c>
      <c r="X2172" s="18" t="str">
        <f>IFERROR(__xludf.DUMMYFUNCTION("""COMPUTED_VALUE"""),"Черника Малина 1")</f>
        <v>Черника Малина 1</v>
      </c>
      <c r="Y2172" s="18" t="str">
        <f>IFERROR(__xludf.DUMMYFUNCTION("""COMPUTED_VALUE"""),"Черника Мята 2")</f>
        <v>Черника Мята 2</v>
      </c>
      <c r="Z2172" s="18" t="str">
        <f>IFERROR(__xludf.DUMMYFUNCTION("""COMPUTED_VALUE"""),"Яблоко Виноград 2")</f>
        <v>Яблоко Виноград 2</v>
      </c>
      <c r="AA2172" s="18" t="str">
        <f>IFERROR(__xludf.DUMMYFUNCTION("""COMPUTED_VALUE"""),"Яблоко Малина 4")</f>
        <v>Яблоко Малина 4</v>
      </c>
      <c r="AB2172" s="18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/>
      <c r="AM2172" s="18"/>
      <c r="AN2172" s="18"/>
      <c r="AO2172" s="18"/>
      <c r="AP2172" s="18"/>
      <c r="AQ2172" s="18"/>
      <c r="AR2172" s="18"/>
      <c r="AS2172" s="18"/>
      <c r="AT2172" s="18"/>
      <c r="AU2172" s="18"/>
      <c r="AV2172" s="18"/>
      <c r="AW2172" s="18"/>
      <c r="AX2172" s="18"/>
    </row>
    <row r="2173">
      <c r="A2173" s="18" t="str">
        <f>IFERROR(__xludf.DUMMYFUNCTION("""COMPUTED_VALUE"""),"Арбуз Малина ")</f>
        <v>Арбуз Малина </v>
      </c>
      <c r="B2173" s="18" t="str">
        <f>IFERROR(__xludf.DUMMYFUNCTION("""COMPUTED_VALUE"""),"Банан Кокос ")</f>
        <v>Банан Кокос </v>
      </c>
      <c r="C2173" s="18" t="str">
        <f>IFERROR(__xludf.DUMMYFUNCTION("""COMPUTED_VALUE"""),"Барбарисовый Энергетик ")</f>
        <v>Барбарисовый Энергетик </v>
      </c>
      <c r="D2173" s="18" t="str">
        <f>IFERROR(__xludf.DUMMYFUNCTION("""COMPUTED_VALUE"""),"Виноградный Энергетик")</f>
        <v>Виноградный Энергетик</v>
      </c>
      <c r="E2173" s="18" t="str">
        <f>IFERROR(__xludf.DUMMYFUNCTION("""COMPUTED_VALUE"""),"Гранат Клубника ")</f>
        <v>Гранат Клубника </v>
      </c>
      <c r="F2173" s="18" t="str">
        <f>IFERROR(__xludf.DUMMYFUNCTION("""COMPUTED_VALUE"""),"Гранат Смородина ")</f>
        <v>Гранат Смородина </v>
      </c>
      <c r="G2173" s="18" t="str">
        <f>IFERROR(__xludf.DUMMYFUNCTION("""COMPUTED_VALUE"""),"Грейпфрутовый Швепс ")</f>
        <v>Грейпфрутовый Швепс </v>
      </c>
      <c r="H2173" s="18" t="str">
        <f>IFERROR(__xludf.DUMMYFUNCTION("""COMPUTED_VALUE"""),"Земляника Драгонфрут ")</f>
        <v>Земляника Драгонфрут </v>
      </c>
      <c r="I2173" s="18" t="str">
        <f>IFERROR(__xludf.DUMMYFUNCTION("""COMPUTED_VALUE"""),"Киви Личи ")</f>
        <v>Киви Личи </v>
      </c>
      <c r="J2173" s="18" t="str">
        <f>IFERROR(__xludf.DUMMYFUNCTION("""COMPUTED_VALUE"""),"Киви Маракуйя Гуава ")</f>
        <v>Киви Маракуйя Гуава </v>
      </c>
      <c r="K2173" s="18" t="str">
        <f>IFERROR(__xludf.DUMMYFUNCTION("""COMPUTED_VALUE"""),"Клубника Банан ")</f>
        <v>Клубника Банан </v>
      </c>
      <c r="L2173" s="18" t="str">
        <f>IFERROR(__xludf.DUMMYFUNCTION("""COMPUTED_VALUE"""),"Клубника Вишня ")</f>
        <v>Клубника Вишня </v>
      </c>
      <c r="M2173" s="18" t="str">
        <f>IFERROR(__xludf.DUMMYFUNCTION("""COMPUTED_VALUE"""),"Клубника Земляника ")</f>
        <v>Клубника Земляника </v>
      </c>
      <c r="N2173" s="18" t="str">
        <f>IFERROR(__xludf.DUMMYFUNCTION("""COMPUTED_VALUE"""),"Клубничный Мохито ")</f>
        <v>Клубничный Мохито </v>
      </c>
      <c r="O2173" s="18" t="str">
        <f>IFERROR(__xludf.DUMMYFUNCTION("""COMPUTED_VALUE"""),"Манго Грейпфрут ")</f>
        <v>Манго Грейпфрут </v>
      </c>
      <c r="P2173" s="18" t="str">
        <f>IFERROR(__xludf.DUMMYFUNCTION("""COMPUTED_VALUE"""),"Манго Персик Личи ")</f>
        <v>Манго Персик Личи </v>
      </c>
      <c r="Q2173" s="18" t="str">
        <f>IFERROR(__xludf.DUMMYFUNCTION("""COMPUTED_VALUE"""),"Персик Бабл Гам ")</f>
        <v>Персик Бабл Гам </v>
      </c>
      <c r="R2173" s="18" t="str">
        <f>IFERROR(__xludf.DUMMYFUNCTION("""COMPUTED_VALUE"""),"Садовые Ягоды ")</f>
        <v>Садовые Ягоды </v>
      </c>
      <c r="S2173" s="18" t="str">
        <f>IFERROR(__xludf.DUMMYFUNCTION("""COMPUTED_VALUE"""),"Скитлс Лимон Лайм 2")</f>
        <v>Скитлс Лимон Лайм 2</v>
      </c>
      <c r="T2173" s="18" t="str">
        <f>IFERROR(__xludf.DUMMYFUNCTION("""COMPUTED_VALUE"""),"Смородина Мармелад 1")</f>
        <v>Смородина Мармелад 1</v>
      </c>
      <c r="U2173" s="18" t="str">
        <f>IFERROR(__xludf.DUMMYFUNCTION("""COMPUTED_VALUE"""),"Темная Вишня 1")</f>
        <v>Темная Вишня 1</v>
      </c>
      <c r="V2173" s="18" t="str">
        <f>IFERROR(__xludf.DUMMYFUNCTION("""COMPUTED_VALUE"""),"Фруктовые Пластинки 1")</f>
        <v>Фруктовые Пластинки 1</v>
      </c>
      <c r="W2173" s="18" t="str">
        <f>IFERROR(__xludf.DUMMYFUNCTION("""COMPUTED_VALUE"""),"Черника Ежевика 1")</f>
        <v>Черника Ежевика 1</v>
      </c>
      <c r="X2173" s="18" t="str">
        <f>IFERROR(__xludf.DUMMYFUNCTION("""COMPUTED_VALUE"""),"Черника Малина 1")</f>
        <v>Черника Малина 1</v>
      </c>
      <c r="Y2173" s="18" t="str">
        <f>IFERROR(__xludf.DUMMYFUNCTION("""COMPUTED_VALUE"""),"Черника Мята 2")</f>
        <v>Черника Мята 2</v>
      </c>
      <c r="Z2173" s="18" t="str">
        <f>IFERROR(__xludf.DUMMYFUNCTION("""COMPUTED_VALUE"""),"Яблоко Виноград 2")</f>
        <v>Яблоко Виноград 2</v>
      </c>
      <c r="AA2173" s="18" t="str">
        <f>IFERROR(__xludf.DUMMYFUNCTION("""COMPUTED_VALUE"""),"Яблоко Малина 4")</f>
        <v>Яблоко Малина 4</v>
      </c>
      <c r="AB2173" s="18"/>
      <c r="AC2173" s="18"/>
      <c r="AD2173" s="18"/>
      <c r="AE2173" s="18"/>
      <c r="AF2173" s="18"/>
      <c r="AG2173" s="18"/>
      <c r="AH2173" s="18"/>
      <c r="AI2173" s="18"/>
      <c r="AJ2173" s="18"/>
      <c r="AK2173" s="18"/>
      <c r="AL2173" s="18"/>
      <c r="AM2173" s="18"/>
      <c r="AN2173" s="18"/>
      <c r="AO2173" s="18"/>
      <c r="AP2173" s="18"/>
      <c r="AQ2173" s="18"/>
      <c r="AR2173" s="18"/>
      <c r="AS2173" s="18"/>
      <c r="AT2173" s="18"/>
      <c r="AU2173" s="18"/>
      <c r="AV2173" s="18"/>
      <c r="AW2173" s="18"/>
      <c r="AX2173" s="18"/>
    </row>
    <row r="2174">
      <c r="A2174" s="18" t="str">
        <f>IFERROR(__xludf.DUMMYFUNCTION("""COMPUTED_VALUE"""),"Арбуз Малина ")</f>
        <v>Арбуз Малина </v>
      </c>
      <c r="B2174" s="18" t="str">
        <f>IFERROR(__xludf.DUMMYFUNCTION("""COMPUTED_VALUE"""),"Банан Кокос ")</f>
        <v>Банан Кокос </v>
      </c>
      <c r="C2174" s="18" t="str">
        <f>IFERROR(__xludf.DUMMYFUNCTION("""COMPUTED_VALUE"""),"Барбарисовый Энергетик ")</f>
        <v>Барбарисовый Энергетик </v>
      </c>
      <c r="D2174" s="18" t="str">
        <f>IFERROR(__xludf.DUMMYFUNCTION("""COMPUTED_VALUE"""),"Виноградный Энергетик")</f>
        <v>Виноградный Энергетик</v>
      </c>
      <c r="E2174" s="18" t="str">
        <f>IFERROR(__xludf.DUMMYFUNCTION("""COMPUTED_VALUE"""),"Гранат Клубника ")</f>
        <v>Гранат Клубника </v>
      </c>
      <c r="F2174" s="18" t="str">
        <f>IFERROR(__xludf.DUMMYFUNCTION("""COMPUTED_VALUE"""),"Гранат Смородина ")</f>
        <v>Гранат Смородина </v>
      </c>
      <c r="G2174" s="18" t="str">
        <f>IFERROR(__xludf.DUMMYFUNCTION("""COMPUTED_VALUE"""),"Грейпфрутовый Швепс ")</f>
        <v>Грейпфрутовый Швепс </v>
      </c>
      <c r="H2174" s="18" t="str">
        <f>IFERROR(__xludf.DUMMYFUNCTION("""COMPUTED_VALUE"""),"Земляника Драгонфрут ")</f>
        <v>Земляника Драгонфрут </v>
      </c>
      <c r="I2174" s="18" t="str">
        <f>IFERROR(__xludf.DUMMYFUNCTION("""COMPUTED_VALUE"""),"Киви Личи ")</f>
        <v>Киви Личи </v>
      </c>
      <c r="J2174" s="18" t="str">
        <f>IFERROR(__xludf.DUMMYFUNCTION("""COMPUTED_VALUE"""),"Киви Маракуйя Гуава ")</f>
        <v>Киви Маракуйя Гуава </v>
      </c>
      <c r="K2174" s="18" t="str">
        <f>IFERROR(__xludf.DUMMYFUNCTION("""COMPUTED_VALUE"""),"Клубника Банан ")</f>
        <v>Клубника Банан </v>
      </c>
      <c r="L2174" s="18" t="str">
        <f>IFERROR(__xludf.DUMMYFUNCTION("""COMPUTED_VALUE"""),"Клубника Вишня ")</f>
        <v>Клубника Вишня </v>
      </c>
      <c r="M2174" s="18" t="str">
        <f>IFERROR(__xludf.DUMMYFUNCTION("""COMPUTED_VALUE"""),"Клубника Земляника ")</f>
        <v>Клубника Земляника </v>
      </c>
      <c r="N2174" s="18" t="str">
        <f>IFERROR(__xludf.DUMMYFUNCTION("""COMPUTED_VALUE"""),"Клубничный Мохито ")</f>
        <v>Клубничный Мохито </v>
      </c>
      <c r="O2174" s="18" t="str">
        <f>IFERROR(__xludf.DUMMYFUNCTION("""COMPUTED_VALUE"""),"Манго Грейпфрут ")</f>
        <v>Манго Грейпфрут </v>
      </c>
      <c r="P2174" s="18" t="str">
        <f>IFERROR(__xludf.DUMMYFUNCTION("""COMPUTED_VALUE"""),"Манго Персик Личи ")</f>
        <v>Манго Персик Личи </v>
      </c>
      <c r="Q2174" s="18" t="str">
        <f>IFERROR(__xludf.DUMMYFUNCTION("""COMPUTED_VALUE"""),"Персик Бабл Гам ")</f>
        <v>Персик Бабл Гам </v>
      </c>
      <c r="R2174" s="18" t="str">
        <f>IFERROR(__xludf.DUMMYFUNCTION("""COMPUTED_VALUE"""),"Садовые Ягоды ")</f>
        <v>Садовые Ягоды </v>
      </c>
      <c r="S2174" s="18" t="str">
        <f>IFERROR(__xludf.DUMMYFUNCTION("""COMPUTED_VALUE"""),"Скитлс Лимон Лайм 2")</f>
        <v>Скитлс Лимон Лайм 2</v>
      </c>
      <c r="T2174" s="18" t="str">
        <f>IFERROR(__xludf.DUMMYFUNCTION("""COMPUTED_VALUE"""),"Смородина Мармелад 1")</f>
        <v>Смородина Мармелад 1</v>
      </c>
      <c r="U2174" s="18" t="str">
        <f>IFERROR(__xludf.DUMMYFUNCTION("""COMPUTED_VALUE"""),"Темная Вишня 1")</f>
        <v>Темная Вишня 1</v>
      </c>
      <c r="V2174" s="18" t="str">
        <f>IFERROR(__xludf.DUMMYFUNCTION("""COMPUTED_VALUE"""),"Фруктовые Пластинки 1")</f>
        <v>Фруктовые Пластинки 1</v>
      </c>
      <c r="W2174" s="18" t="str">
        <f>IFERROR(__xludf.DUMMYFUNCTION("""COMPUTED_VALUE"""),"Черника Ежевика 1")</f>
        <v>Черника Ежевика 1</v>
      </c>
      <c r="X2174" s="18" t="str">
        <f>IFERROR(__xludf.DUMMYFUNCTION("""COMPUTED_VALUE"""),"Черника Малина 1")</f>
        <v>Черника Малина 1</v>
      </c>
      <c r="Y2174" s="18" t="str">
        <f>IFERROR(__xludf.DUMMYFUNCTION("""COMPUTED_VALUE"""),"Черника Мята 2")</f>
        <v>Черника Мята 2</v>
      </c>
      <c r="Z2174" s="18" t="str">
        <f>IFERROR(__xludf.DUMMYFUNCTION("""COMPUTED_VALUE"""),"Яблоко Виноград 2")</f>
        <v>Яблоко Виноград 2</v>
      </c>
      <c r="AA2174" s="18" t="str">
        <f>IFERROR(__xludf.DUMMYFUNCTION("""COMPUTED_VALUE"""),"Яблоко Малина 4")</f>
        <v>Яблоко Малина 4</v>
      </c>
      <c r="AB2174" s="18"/>
      <c r="AC2174" s="18"/>
      <c r="AD2174" s="18"/>
      <c r="AE2174" s="18"/>
      <c r="AF2174" s="18"/>
      <c r="AG2174" s="18"/>
      <c r="AH2174" s="18"/>
      <c r="AI2174" s="18"/>
      <c r="AJ2174" s="18"/>
      <c r="AK2174" s="18"/>
      <c r="AL2174" s="18"/>
      <c r="AM2174" s="18"/>
      <c r="AN2174" s="18"/>
      <c r="AO2174" s="18"/>
      <c r="AP2174" s="18"/>
      <c r="AQ2174" s="18"/>
      <c r="AR2174" s="18"/>
      <c r="AS2174" s="18"/>
      <c r="AT2174" s="18"/>
      <c r="AU2174" s="18"/>
      <c r="AV2174" s="18"/>
      <c r="AW2174" s="18"/>
      <c r="AX2174" s="18"/>
    </row>
    <row r="2175">
      <c r="A2175" s="18" t="str">
        <f>IFERROR(__xludf.DUMMYFUNCTION("""COMPUTED_VALUE"""),"0.4")</f>
        <v>0.4</v>
      </c>
      <c r="B2175" s="18" t="str">
        <f>IFERROR(__xludf.DUMMYFUNCTION("""COMPUTED_VALUE"""),"0.6")</f>
        <v>0.6</v>
      </c>
      <c r="C2175" s="18" t="str">
        <f>IFERROR(__xludf.DUMMYFUNCTION("""COMPUTED_VALUE"""),"0.7")</f>
        <v>0.7</v>
      </c>
      <c r="D2175" s="18" t="str">
        <f>IFERROR(__xludf.DUMMYFUNCTION("""COMPUTED_VALUE"""),"0.8")</f>
        <v>0.8</v>
      </c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  <c r="AC2175" s="18"/>
      <c r="AD2175" s="18"/>
      <c r="AE2175" s="18"/>
      <c r="AF2175" s="18"/>
      <c r="AG2175" s="18"/>
      <c r="AH2175" s="18"/>
      <c r="AI2175" s="18"/>
      <c r="AJ2175" s="18"/>
      <c r="AK2175" s="18"/>
      <c r="AL2175" s="18"/>
      <c r="AM2175" s="18"/>
      <c r="AN2175" s="18"/>
      <c r="AO2175" s="18"/>
      <c r="AP2175" s="18"/>
      <c r="AQ2175" s="18"/>
      <c r="AR2175" s="18"/>
      <c r="AS2175" s="18"/>
      <c r="AT2175" s="18"/>
      <c r="AU2175" s="18"/>
      <c r="AV2175" s="18"/>
      <c r="AW2175" s="18"/>
      <c r="AX2175" s="18"/>
    </row>
    <row r="2176">
      <c r="A2176" s="18" t="str">
        <f>IFERROR(__xludf.DUMMYFUNCTION("""COMPUTED_VALUE"""),"Смородина холс")</f>
        <v>Смородина холс</v>
      </c>
      <c r="B2176" s="18" t="str">
        <f>IFERROR(__xludf.DUMMYFUNCTION("""COMPUTED_VALUE"""),"Тропические фрукты")</f>
        <v>Тропические фрукты</v>
      </c>
      <c r="C2176" s="18" t="str">
        <f>IFERROR(__xludf.DUMMYFUNCTION("""COMPUTED_VALUE"""),"Черничная конфета")</f>
        <v>Черничная конфета</v>
      </c>
      <c r="D2176" s="18" t="str">
        <f>IFERROR(__xludf.DUMMYFUNCTION("""COMPUTED_VALUE"""),"Яблоко вишня")</f>
        <v>Яблоко вишня</v>
      </c>
      <c r="E2176" s="18" t="str">
        <f>IFERROR(__xludf.DUMMYFUNCTION("""COMPUTED_VALUE"""),"Виноград мята")</f>
        <v>Виноград мята</v>
      </c>
      <c r="F2176" s="18" t="str">
        <f>IFERROR(__xludf.DUMMYFUNCTION("""COMPUTED_VALUE"""),"Виноград холс")</f>
        <v>Виноград холс</v>
      </c>
      <c r="G2176" s="18" t="str">
        <f>IFERROR(__xludf.DUMMYFUNCTION("""COMPUTED_VALUE"""),"Грейпфрутовый лимонад")</f>
        <v>Грейпфрутовый лимонад</v>
      </c>
      <c r="H2176" s="18" t="str">
        <f>IFERROR(__xludf.DUMMYFUNCTION("""COMPUTED_VALUE"""),"Дыня банан")</f>
        <v>Дыня банан</v>
      </c>
      <c r="I2176" s="18" t="str">
        <f>IFERROR(__xludf.DUMMYFUNCTION("""COMPUTED_VALUE"""),"Ежевичный лимонад")</f>
        <v>Ежевичный лимонад</v>
      </c>
      <c r="J2176" s="18" t="str">
        <f>IFERROR(__xludf.DUMMYFUNCTION("""COMPUTED_VALUE"""),"Земляничная конфета ")</f>
        <v>Земляничная конфета </v>
      </c>
      <c r="K2176" s="18" t="str">
        <f>IFERROR(__xludf.DUMMYFUNCTION("""COMPUTED_VALUE"""),"Ананас манго ")</f>
        <v>Ананас манго </v>
      </c>
      <c r="L2176" s="18" t="str">
        <f>IFERROR(__xludf.DUMMYFUNCTION("""COMPUTED_VALUE"""),"Жвачка черника мята ")</f>
        <v>Жвачка черника мята </v>
      </c>
      <c r="M2176" s="18" t="str">
        <f>IFERROR(__xludf.DUMMYFUNCTION("""COMPUTED_VALUE"""),"Зеленый манго")</f>
        <v>Зеленый манго</v>
      </c>
      <c r="N2176" s="18" t="str">
        <f>IFERROR(__xludf.DUMMYFUNCTION("""COMPUTED_VALUE"""),"Клюква брусника")</f>
        <v>Клюква брусника</v>
      </c>
      <c r="O2176" s="18" t="str">
        <f>IFERROR(__xludf.DUMMYFUNCTION("""COMPUTED_VALUE"""),"Апельсин ")</f>
        <v>Апельсин </v>
      </c>
      <c r="P2176" s="18" t="str">
        <f>IFERROR(__xludf.DUMMYFUNCTION("""COMPUTED_VALUE"""),"Кокос малина")</f>
        <v>Кокос малина</v>
      </c>
      <c r="Q2176" s="18" t="str">
        <f>IFERROR(__xludf.DUMMYFUNCTION("""COMPUTED_VALUE"""),"Лимонные черви")</f>
        <v>Лимонные черви</v>
      </c>
      <c r="R2176" s="18" t="str">
        <f>IFERROR(__xludf.DUMMYFUNCTION("""COMPUTED_VALUE"""),"Малиновый лимонад")</f>
        <v>Малиновый лимонад</v>
      </c>
      <c r="S2176" s="18" t="str">
        <f>IFERROR(__xludf.DUMMYFUNCTION("""COMPUTED_VALUE"""),"Смородина малина")</f>
        <v>Смородина малина</v>
      </c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8"/>
      <c r="AD2176" s="18"/>
      <c r="AE2176" s="18"/>
      <c r="AF2176" s="18"/>
      <c r="AG2176" s="18"/>
      <c r="AH2176" s="18"/>
      <c r="AI2176" s="18"/>
      <c r="AJ2176" s="18"/>
      <c r="AK2176" s="18"/>
      <c r="AL2176" s="18"/>
      <c r="AM2176" s="18"/>
      <c r="AN2176" s="18"/>
      <c r="AO2176" s="18"/>
      <c r="AP2176" s="18"/>
      <c r="AQ2176" s="18"/>
      <c r="AR2176" s="18"/>
      <c r="AS2176" s="18"/>
      <c r="AT2176" s="18"/>
      <c r="AU2176" s="18"/>
      <c r="AV2176" s="18"/>
      <c r="AW2176" s="18"/>
      <c r="AX2176" s="18"/>
    </row>
    <row r="2177">
      <c r="A2177" s="18" t="str">
        <f>IFERROR(__xludf.DUMMYFUNCTION("""COMPUTED_VALUE"""),"Маракуйя с тропическими нотками")</f>
        <v>Маракуйя с тропическими нотками</v>
      </c>
      <c r="B2177" s="18" t="str">
        <f>IFERROR(__xludf.DUMMYFUNCTION("""COMPUTED_VALUE"""),"Арбузный милкшейк")</f>
        <v>Арбузный милкшейк</v>
      </c>
      <c r="C2177" s="18" t="str">
        <f>IFERROR(__xludf.DUMMYFUNCTION("""COMPUTED_VALUE"""),"Конфеты со вкусом винограда")</f>
        <v>Конфеты со вкусом винограда</v>
      </c>
      <c r="D2177" s="18" t="str">
        <f>IFERROR(__xludf.DUMMYFUNCTION("""COMPUTED_VALUE"""),"Манго с апельсином и послевкусием гуавы")</f>
        <v>Манго с апельсином и послевкусием гуавы</v>
      </c>
      <c r="E2177" s="18" t="str">
        <f>IFERROR(__xludf.DUMMYFUNCTION("""COMPUTED_VALUE"""),"Холодное сочетание мяты и конфет холс")</f>
        <v>Холодное сочетание мяты и конфет холс</v>
      </c>
      <c r="F2177" s="18" t="str">
        <f>IFERROR(__xludf.DUMMYFUNCTION("""COMPUTED_VALUE"""),"Яблочные мармеладные червячки")</f>
        <v>Яблочные мармеладные червячки</v>
      </c>
      <c r="G217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177" s="18" t="str">
        <f>IFERROR(__xludf.DUMMYFUNCTION("""COMPUTED_VALUE"""),"Лимон лайм")</f>
        <v>Лимон лайм</v>
      </c>
      <c r="I2177" s="18" t="str">
        <f>IFERROR(__xludf.DUMMYFUNCTION("""COMPUTED_VALUE"""),"Классика энергетика с кислой малиной")</f>
        <v>Классика энергетика с кислой малиной</v>
      </c>
      <c r="J2177" s="18" t="str">
        <f>IFERROR(__xludf.DUMMYFUNCTION("""COMPUTED_VALUE"""),"Зеленое манго и смородина")</f>
        <v>Зеленое манго и смородина</v>
      </c>
      <c r="K2177" s="18" t="str">
        <f>IFERROR(__xludf.DUMMYFUNCTION("""COMPUTED_VALUE"""),"Дуэт лемонграсса и сладкой малины")</f>
        <v>Дуэт лемонграсса и сладкой малины</v>
      </c>
      <c r="L2177" s="18" t="str">
        <f>IFERROR(__xludf.DUMMYFUNCTION("""COMPUTED_VALUE"""),"Сладкий мармелад из черной смородины")</f>
        <v>Сладкий мармелад из черной смородины</v>
      </c>
      <c r="M2177" s="18" t="str">
        <f>IFERROR(__xludf.DUMMYFUNCTION("""COMPUTED_VALUE"""),"Вишня кола")</f>
        <v>Вишня кола</v>
      </c>
      <c r="N2177" s="18" t="str">
        <f>IFERROR(__xludf.DUMMYFUNCTION("""COMPUTED_VALUE"""),"Малина с кокосом")</f>
        <v>Малина с кокосом</v>
      </c>
      <c r="O2177" s="18" t="str">
        <f>IFERROR(__xludf.DUMMYFUNCTION("""COMPUTED_VALUE"""),"Сладкие конфеты СКИТЛЗ и смородина")</f>
        <v>Сладкие конфеты СКИТЛЗ и смородина</v>
      </c>
      <c r="P2177" s="18" t="str">
        <f>IFERROR(__xludf.DUMMYFUNCTION("""COMPUTED_VALUE"""),"Ежевичный лимонад")</f>
        <v>Ежевичный лимонад</v>
      </c>
      <c r="Q2177" s="18" t="str">
        <f>IFERROR(__xludf.DUMMYFUNCTION("""COMPUTED_VALUE"""),"Дыня кокос")</f>
        <v>Дыня кокос</v>
      </c>
      <c r="R2177" s="18" t="str">
        <f>IFERROR(__xludf.DUMMYFUNCTION("""COMPUTED_VALUE"""),"Земляничный бабл гам")</f>
        <v>Земляничный бабл гам</v>
      </c>
      <c r="S2177" s="18" t="str">
        <f>IFERROR(__xludf.DUMMYFUNCTION("""COMPUTED_VALUE"""),"Лимонные леденцы")</f>
        <v>Лимонные леденцы</v>
      </c>
      <c r="T2177" s="18" t="str">
        <f>IFERROR(__xludf.DUMMYFUNCTION("""COMPUTED_VALUE"""),"Экзотический фрукты")</f>
        <v>Экзотический фрукты</v>
      </c>
      <c r="U2177" s="18" t="str">
        <f>IFERROR(__xludf.DUMMYFUNCTION("""COMPUTED_VALUE"""),"Личи виноград мята")</f>
        <v>Личи виноград мята</v>
      </c>
      <c r="V2177" s="18" t="str">
        <f>IFERROR(__xludf.DUMMYFUNCTION("""COMPUTED_VALUE"""),"Черника малина мята")</f>
        <v>Черника малина мята</v>
      </c>
      <c r="W2177" s="18" t="str">
        <f>IFERROR(__xludf.DUMMYFUNCTION("""COMPUTED_VALUE"""),"Абрикосовый йогурт")</f>
        <v>Абрикосовый йогурт</v>
      </c>
      <c r="X2177" s="18" t="str">
        <f>IFERROR(__xludf.DUMMYFUNCTION("""COMPUTED_VALUE"""),"Арбуз лед")</f>
        <v>Арбуз лед</v>
      </c>
      <c r="Y2177" s="18" t="str">
        <f>IFERROR(__xludf.DUMMYFUNCTION("""COMPUTED_VALUE"""),"Банан клубника лед")</f>
        <v>Банан клубника лед</v>
      </c>
      <c r="Z2177" s="18" t="str">
        <f>IFERROR(__xludf.DUMMYFUNCTION("""COMPUTED_VALUE"""),"Арбузное мороженное")</f>
        <v>Арбузное мороженное</v>
      </c>
      <c r="AA2177" s="18" t="str">
        <f>IFERROR(__xludf.DUMMYFUNCTION("""COMPUTED_VALUE"""),"Клубника малина жвачка")</f>
        <v>Клубника малина жвачка</v>
      </c>
      <c r="AB2177" s="18" t="str">
        <f>IFERROR(__xludf.DUMMYFUNCTION("""COMPUTED_VALUE"""),"Клубничное мороженное")</f>
        <v>Клубничное мороженное</v>
      </c>
      <c r="AC2177" s="18" t="str">
        <f>IFERROR(__xludf.DUMMYFUNCTION("""COMPUTED_VALUE"""),"Кола сода лед")</f>
        <v>Кола сода лед</v>
      </c>
      <c r="AD2177" s="18" t="str">
        <f>IFERROR(__xludf.DUMMYFUNCTION("""COMPUTED_VALUE"""),"Банановый милкшейк")</f>
        <v>Банановый милкшейк</v>
      </c>
      <c r="AE2177" s="18" t="str">
        <f>IFERROR(__xludf.DUMMYFUNCTION("""COMPUTED_VALUE"""),"Микс ягод лед")</f>
        <v>Микс ягод лед</v>
      </c>
      <c r="AF2177" s="18" t="str">
        <f>IFERROR(__xludf.DUMMYFUNCTION("""COMPUTED_VALUE"""),"Брусничный морс")</f>
        <v>Брусничный морс</v>
      </c>
      <c r="AG2177" s="18" t="str">
        <f>IFERROR(__xludf.DUMMYFUNCTION("""COMPUTED_VALUE"""),"Яблочный лимонад")</f>
        <v>Яблочный лимонад</v>
      </c>
      <c r="AH2177" s="18" t="str">
        <f>IFERROR(__xludf.DUMMYFUNCTION("""COMPUTED_VALUE"""),"Лесные ягоды")</f>
        <v>Лесные ягоды</v>
      </c>
      <c r="AI2177" s="18" t="str">
        <f>IFERROR(__xludf.DUMMYFUNCTION("""COMPUTED_VALUE"""),"Смородиновый лимонад")</f>
        <v>Смородиновый лимонад</v>
      </c>
      <c r="AJ2177" s="18" t="str">
        <f>IFERROR(__xludf.DUMMYFUNCTION("""COMPUTED_VALUE"""),"Вишня лайм лед")</f>
        <v>Вишня лайм лед</v>
      </c>
      <c r="AK2177" s="18" t="str">
        <f>IFERROR(__xludf.DUMMYFUNCTION("""COMPUTED_VALUE"""),"Лист виноград мята энергетик")</f>
        <v>Лист виноград мята энергетик</v>
      </c>
      <c r="AL2177" s="18" t="str">
        <f>IFERROR(__xludf.DUMMYFUNCTION("""COMPUTED_VALUE"""),"Двойное яблоко лед")</f>
        <v>Двойное яблоко лед</v>
      </c>
      <c r="AM2177" s="18" t="str">
        <f>IFERROR(__xludf.DUMMYFUNCTION("""COMPUTED_VALUE"""),"Смородиновый холс")</f>
        <v>Смородиновый холс</v>
      </c>
      <c r="AN2177" s="18" t="str">
        <f>IFERROR(__xludf.DUMMYFUNCTION("""COMPUTED_VALUE"""),"Клубничное шампанское")</f>
        <v>Клубничное шампанское</v>
      </c>
      <c r="AO2177" s="18"/>
      <c r="AP2177" s="18"/>
      <c r="AQ2177" s="18"/>
      <c r="AR2177" s="18"/>
      <c r="AS2177" s="18"/>
      <c r="AT2177" s="18"/>
      <c r="AU2177" s="18"/>
      <c r="AV2177" s="18"/>
      <c r="AW2177" s="18"/>
      <c r="AX2177" s="18"/>
    </row>
    <row r="2178">
      <c r="A2178" s="18" t="str">
        <f>IFERROR(__xludf.DUMMYFUNCTION("""COMPUTED_VALUE"""),"0.4")</f>
        <v>0.4</v>
      </c>
      <c r="B2178" s="18" t="str">
        <f>IFERROR(__xludf.DUMMYFUNCTION("""COMPUTED_VALUE"""),"0.6")</f>
        <v>0.6</v>
      </c>
      <c r="C2178" s="18" t="str">
        <f>IFERROR(__xludf.DUMMYFUNCTION("""COMPUTED_VALUE"""),"0.7")</f>
        <v>0.7</v>
      </c>
      <c r="D2178" s="18" t="str">
        <f>IFERROR(__xludf.DUMMYFUNCTION("""COMPUTED_VALUE"""),"0.8")</f>
        <v>0.8</v>
      </c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  <c r="AC2178" s="18"/>
      <c r="AD2178" s="18"/>
      <c r="AE2178" s="18"/>
      <c r="AF2178" s="18"/>
      <c r="AG2178" s="18"/>
      <c r="AH2178" s="18"/>
      <c r="AI2178" s="18"/>
      <c r="AJ2178" s="18"/>
      <c r="AK2178" s="18"/>
      <c r="AL2178" s="18"/>
      <c r="AM2178" s="18"/>
      <c r="AN2178" s="18"/>
      <c r="AO2178" s="18"/>
      <c r="AP2178" s="18"/>
      <c r="AQ2178" s="18"/>
      <c r="AR2178" s="18"/>
      <c r="AS2178" s="18"/>
      <c r="AT2178" s="18"/>
      <c r="AU2178" s="18"/>
      <c r="AV2178" s="18"/>
      <c r="AW2178" s="18"/>
      <c r="AX2178" s="18"/>
    </row>
    <row r="2179">
      <c r="A2179" s="18"/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  <c r="AC2179" s="18"/>
      <c r="AD2179" s="18"/>
      <c r="AE2179" s="18"/>
      <c r="AF2179" s="18"/>
      <c r="AG2179" s="18"/>
      <c r="AH2179" s="18"/>
      <c r="AI2179" s="18"/>
      <c r="AJ2179" s="18"/>
      <c r="AK2179" s="18"/>
      <c r="AL2179" s="18"/>
      <c r="AM2179" s="18"/>
      <c r="AN2179" s="18"/>
      <c r="AO2179" s="18"/>
      <c r="AP2179" s="18"/>
      <c r="AQ2179" s="18"/>
      <c r="AR2179" s="18"/>
      <c r="AS2179" s="18"/>
      <c r="AT2179" s="18"/>
      <c r="AU2179" s="18"/>
      <c r="AV2179" s="18"/>
      <c r="AW2179" s="18"/>
      <c r="AX2179" s="18"/>
    </row>
    <row r="2180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8"/>
      <c r="AI2180" s="18"/>
      <c r="AJ2180" s="18"/>
      <c r="AK2180" s="18"/>
      <c r="AL2180" s="18"/>
      <c r="AM2180" s="18"/>
      <c r="AN2180" s="18"/>
      <c r="AO2180" s="18"/>
      <c r="AP2180" s="18"/>
      <c r="AQ2180" s="18"/>
      <c r="AR2180" s="18"/>
      <c r="AS2180" s="18"/>
      <c r="AT2180" s="18"/>
      <c r="AU2180" s="18"/>
      <c r="AV2180" s="18"/>
      <c r="AW2180" s="18"/>
      <c r="AX2180" s="18"/>
    </row>
    <row r="2181">
      <c r="A2181" s="18"/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8"/>
      <c r="AD2181" s="18"/>
      <c r="AE2181" s="18"/>
      <c r="AF2181" s="18"/>
      <c r="AG2181" s="18"/>
      <c r="AH2181" s="18"/>
      <c r="AI2181" s="18"/>
      <c r="AJ2181" s="18"/>
      <c r="AK2181" s="18"/>
      <c r="AL2181" s="18"/>
      <c r="AM2181" s="18"/>
      <c r="AN2181" s="18"/>
      <c r="AO2181" s="18"/>
      <c r="AP2181" s="18"/>
      <c r="AQ2181" s="18"/>
      <c r="AR2181" s="18"/>
      <c r="AS2181" s="18"/>
      <c r="AT2181" s="18"/>
      <c r="AU2181" s="18"/>
      <c r="AV2181" s="18"/>
      <c r="AW2181" s="18"/>
      <c r="AX2181" s="18"/>
    </row>
    <row r="2182">
      <c r="A2182" s="18"/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8"/>
      <c r="AD2182" s="18"/>
      <c r="AE2182" s="18"/>
      <c r="AF2182" s="18"/>
      <c r="AG2182" s="18"/>
      <c r="AH2182" s="18"/>
      <c r="AI2182" s="18"/>
      <c r="AJ2182" s="18"/>
      <c r="AK2182" s="18"/>
      <c r="AL2182" s="18"/>
      <c r="AM2182" s="18"/>
      <c r="AN2182" s="18"/>
      <c r="AO2182" s="18"/>
      <c r="AP2182" s="18"/>
      <c r="AQ2182" s="18"/>
      <c r="AR2182" s="18"/>
      <c r="AS2182" s="18"/>
      <c r="AT2182" s="18"/>
      <c r="AU2182" s="18"/>
      <c r="AV2182" s="18"/>
      <c r="AW2182" s="18"/>
      <c r="AX2182" s="18"/>
    </row>
    <row r="2183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8"/>
      <c r="AD2183" s="18"/>
      <c r="AE2183" s="18"/>
      <c r="AF2183" s="18"/>
      <c r="AG2183" s="18"/>
      <c r="AH2183" s="18"/>
      <c r="AI2183" s="18"/>
      <c r="AJ2183" s="18"/>
      <c r="AK2183" s="18"/>
      <c r="AL2183" s="18"/>
      <c r="AM2183" s="18"/>
      <c r="AN2183" s="18"/>
      <c r="AO2183" s="18"/>
      <c r="AP2183" s="18"/>
      <c r="AQ2183" s="18"/>
      <c r="AR2183" s="18"/>
      <c r="AS2183" s="18"/>
      <c r="AT2183" s="18"/>
      <c r="AU2183" s="18"/>
      <c r="AV2183" s="18"/>
      <c r="AW2183" s="18"/>
      <c r="AX2183" s="18"/>
    </row>
    <row r="2184">
      <c r="A2184" s="18"/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/>
      <c r="AM2184" s="18"/>
      <c r="AN2184" s="18"/>
      <c r="AO2184" s="18"/>
      <c r="AP2184" s="18"/>
      <c r="AQ2184" s="18"/>
      <c r="AR2184" s="18"/>
      <c r="AS2184" s="18"/>
      <c r="AT2184" s="18"/>
      <c r="AU2184" s="18"/>
      <c r="AV2184" s="18"/>
      <c r="AW2184" s="18"/>
      <c r="AX2184" s="18"/>
    </row>
    <row r="2185">
      <c r="A2185" s="18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18"/>
      <c r="AG2185" s="18"/>
      <c r="AH2185" s="18"/>
      <c r="AI2185" s="18"/>
      <c r="AJ2185" s="18"/>
      <c r="AK2185" s="18"/>
      <c r="AL2185" s="18"/>
      <c r="AM2185" s="18"/>
      <c r="AN2185" s="18"/>
      <c r="AO2185" s="18"/>
      <c r="AP2185" s="18"/>
      <c r="AQ2185" s="18"/>
      <c r="AR2185" s="18"/>
      <c r="AS2185" s="18"/>
      <c r="AT2185" s="18"/>
      <c r="AU2185" s="18"/>
      <c r="AV2185" s="18"/>
      <c r="AW2185" s="18"/>
      <c r="AX2185" s="18"/>
    </row>
    <row r="2186">
      <c r="A2186" s="18"/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8"/>
      <c r="AD2186" s="18"/>
      <c r="AE2186" s="18"/>
      <c r="AF2186" s="18"/>
      <c r="AG2186" s="18"/>
      <c r="AH2186" s="18"/>
      <c r="AI2186" s="18"/>
      <c r="AJ2186" s="18"/>
      <c r="AK2186" s="18"/>
      <c r="AL2186" s="18"/>
      <c r="AM2186" s="18"/>
      <c r="AN2186" s="18"/>
      <c r="AO2186" s="18"/>
      <c r="AP2186" s="18"/>
      <c r="AQ2186" s="18"/>
      <c r="AR2186" s="18"/>
      <c r="AS2186" s="18"/>
      <c r="AT2186" s="18"/>
      <c r="AU2186" s="18"/>
      <c r="AV2186" s="18"/>
      <c r="AW2186" s="18"/>
      <c r="AX2186" s="18"/>
    </row>
    <row r="2187">
      <c r="A2187" s="18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  <c r="AC2187" s="18"/>
      <c r="AD2187" s="18"/>
      <c r="AE2187" s="18"/>
      <c r="AF2187" s="18"/>
      <c r="AG2187" s="18"/>
      <c r="AH2187" s="18"/>
      <c r="AI2187" s="18"/>
      <c r="AJ2187" s="18"/>
      <c r="AK2187" s="18"/>
      <c r="AL2187" s="18"/>
      <c r="AM2187" s="18"/>
      <c r="AN2187" s="18"/>
      <c r="AO2187" s="18"/>
      <c r="AP2187" s="18"/>
      <c r="AQ2187" s="18"/>
      <c r="AR2187" s="18"/>
      <c r="AS2187" s="18"/>
      <c r="AT2187" s="18"/>
      <c r="AU2187" s="18"/>
      <c r="AV2187" s="18"/>
      <c r="AW2187" s="18"/>
      <c r="AX2187" s="18"/>
    </row>
    <row r="2188">
      <c r="A2188" s="18"/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18"/>
      <c r="AG2188" s="18"/>
      <c r="AH2188" s="18"/>
      <c r="AI2188" s="18"/>
      <c r="AJ2188" s="18"/>
      <c r="AK2188" s="18"/>
      <c r="AL2188" s="18"/>
      <c r="AM2188" s="18"/>
      <c r="AN2188" s="18"/>
      <c r="AO2188" s="18"/>
      <c r="AP2188" s="18"/>
      <c r="AQ2188" s="18"/>
      <c r="AR2188" s="18"/>
      <c r="AS2188" s="18"/>
      <c r="AT2188" s="18"/>
      <c r="AU2188" s="18"/>
      <c r="AV2188" s="18"/>
      <c r="AW2188" s="18"/>
      <c r="AX2188" s="18"/>
    </row>
    <row r="2189">
      <c r="A2189" s="18"/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  <c r="AC2189" s="18"/>
      <c r="AD2189" s="18"/>
      <c r="AE2189" s="18"/>
      <c r="AF2189" s="18"/>
      <c r="AG2189" s="18"/>
      <c r="AH2189" s="18"/>
      <c r="AI2189" s="18"/>
      <c r="AJ2189" s="18"/>
      <c r="AK2189" s="18"/>
      <c r="AL2189" s="18"/>
      <c r="AM2189" s="18"/>
      <c r="AN2189" s="18"/>
      <c r="AO2189" s="18"/>
      <c r="AP2189" s="18"/>
      <c r="AQ2189" s="18"/>
      <c r="AR2189" s="18"/>
      <c r="AS2189" s="18"/>
      <c r="AT2189" s="18"/>
      <c r="AU2189" s="18"/>
      <c r="AV2189" s="18"/>
      <c r="AW2189" s="18"/>
      <c r="AX2189" s="18"/>
    </row>
    <row r="2190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8"/>
      <c r="AI2190" s="18"/>
      <c r="AJ2190" s="18"/>
      <c r="AK2190" s="18"/>
      <c r="AL2190" s="18"/>
      <c r="AM2190" s="18"/>
      <c r="AN2190" s="18"/>
      <c r="AO2190" s="18"/>
      <c r="AP2190" s="18"/>
      <c r="AQ2190" s="18"/>
      <c r="AR2190" s="18"/>
      <c r="AS2190" s="18"/>
      <c r="AT2190" s="18"/>
      <c r="AU2190" s="18"/>
      <c r="AV2190" s="18"/>
      <c r="AW2190" s="18"/>
      <c r="AX2190" s="18"/>
    </row>
    <row r="2191">
      <c r="A2191" s="18"/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8"/>
      <c r="AD2191" s="18"/>
      <c r="AE2191" s="18"/>
      <c r="AF2191" s="18"/>
      <c r="AG2191" s="18"/>
      <c r="AH2191" s="18"/>
      <c r="AI2191" s="18"/>
      <c r="AJ2191" s="18"/>
      <c r="AK2191" s="18"/>
      <c r="AL2191" s="18"/>
      <c r="AM2191" s="18"/>
      <c r="AN2191" s="18"/>
      <c r="AO2191" s="18"/>
      <c r="AP2191" s="18"/>
      <c r="AQ2191" s="18"/>
      <c r="AR2191" s="18"/>
      <c r="AS2191" s="18"/>
      <c r="AT2191" s="18"/>
      <c r="AU2191" s="18"/>
      <c r="AV2191" s="18"/>
      <c r="AW2191" s="18"/>
      <c r="AX2191" s="18"/>
    </row>
    <row r="2192">
      <c r="A2192" s="18"/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18"/>
      <c r="AG2192" s="18"/>
      <c r="AH2192" s="18"/>
      <c r="AI2192" s="18"/>
      <c r="AJ2192" s="18"/>
      <c r="AK2192" s="18"/>
      <c r="AL2192" s="18"/>
      <c r="AM2192" s="18"/>
      <c r="AN2192" s="18"/>
      <c r="AO2192" s="18"/>
      <c r="AP2192" s="18"/>
      <c r="AQ2192" s="18"/>
      <c r="AR2192" s="18"/>
      <c r="AS2192" s="18"/>
      <c r="AT2192" s="18"/>
      <c r="AU2192" s="18"/>
      <c r="AV2192" s="18"/>
      <c r="AW2192" s="18"/>
      <c r="AX2192" s="18"/>
    </row>
    <row r="2193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  <c r="AB2193" s="18"/>
      <c r="AC2193" s="18"/>
      <c r="AD2193" s="18"/>
      <c r="AE2193" s="18"/>
      <c r="AF2193" s="18"/>
      <c r="AG2193" s="18"/>
      <c r="AH2193" s="18"/>
      <c r="AI2193" s="18"/>
      <c r="AJ2193" s="18"/>
      <c r="AK2193" s="18"/>
      <c r="AL2193" s="18"/>
      <c r="AM2193" s="18"/>
      <c r="AN2193" s="18"/>
      <c r="AO2193" s="18"/>
      <c r="AP2193" s="18"/>
      <c r="AQ2193" s="18"/>
      <c r="AR2193" s="18"/>
      <c r="AS2193" s="18"/>
      <c r="AT2193" s="18"/>
      <c r="AU2193" s="18"/>
      <c r="AV2193" s="18"/>
      <c r="AW2193" s="18"/>
      <c r="AX2193" s="18"/>
    </row>
    <row r="2194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  <c r="AC2194" s="18"/>
      <c r="AD2194" s="18"/>
      <c r="AE2194" s="18"/>
      <c r="AF2194" s="18"/>
      <c r="AG2194" s="18"/>
      <c r="AH2194" s="18"/>
      <c r="AI2194" s="18"/>
      <c r="AJ2194" s="18"/>
      <c r="AK2194" s="18"/>
      <c r="AL2194" s="18"/>
      <c r="AM2194" s="18"/>
      <c r="AN2194" s="18"/>
      <c r="AO2194" s="18"/>
      <c r="AP2194" s="18"/>
      <c r="AQ2194" s="18"/>
      <c r="AR2194" s="18"/>
      <c r="AS2194" s="18"/>
      <c r="AT2194" s="18"/>
      <c r="AU2194" s="18"/>
      <c r="AV2194" s="18"/>
      <c r="AW2194" s="18"/>
      <c r="AX2194" s="18"/>
    </row>
    <row r="2195">
      <c r="A2195" s="18"/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  <c r="AB2195" s="18"/>
      <c r="AC2195" s="18"/>
      <c r="AD2195" s="18"/>
      <c r="AE2195" s="18"/>
      <c r="AF2195" s="18"/>
      <c r="AG2195" s="18"/>
      <c r="AH2195" s="18"/>
      <c r="AI2195" s="18"/>
      <c r="AJ2195" s="18"/>
      <c r="AK2195" s="18"/>
      <c r="AL2195" s="18"/>
      <c r="AM2195" s="18"/>
      <c r="AN2195" s="18"/>
      <c r="AO2195" s="18"/>
      <c r="AP2195" s="18"/>
      <c r="AQ2195" s="18"/>
      <c r="AR2195" s="18"/>
      <c r="AS2195" s="18"/>
      <c r="AT2195" s="18"/>
      <c r="AU2195" s="18"/>
      <c r="AV2195" s="18"/>
      <c r="AW2195" s="18"/>
      <c r="AX2195" s="18"/>
    </row>
    <row r="2196">
      <c r="A2196" s="18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18"/>
      <c r="AG2196" s="18"/>
      <c r="AH2196" s="18"/>
      <c r="AI2196" s="18"/>
      <c r="AJ2196" s="18"/>
      <c r="AK2196" s="18"/>
      <c r="AL2196" s="18"/>
      <c r="AM2196" s="18"/>
      <c r="AN2196" s="18"/>
      <c r="AO2196" s="18"/>
      <c r="AP2196" s="18"/>
      <c r="AQ2196" s="18"/>
      <c r="AR2196" s="18"/>
      <c r="AS2196" s="18"/>
      <c r="AT2196" s="18"/>
      <c r="AU2196" s="18"/>
      <c r="AV2196" s="18"/>
      <c r="AW2196" s="18"/>
      <c r="AX2196" s="18"/>
    </row>
    <row r="2197">
      <c r="A2197" s="18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  <c r="AB2197" s="18"/>
      <c r="AC2197" s="18"/>
      <c r="AD2197" s="18"/>
      <c r="AE2197" s="18"/>
      <c r="AF2197" s="18"/>
      <c r="AG2197" s="18"/>
      <c r="AH2197" s="18"/>
      <c r="AI2197" s="18"/>
      <c r="AJ2197" s="18"/>
      <c r="AK2197" s="18"/>
      <c r="AL2197" s="18"/>
      <c r="AM2197" s="18"/>
      <c r="AN2197" s="18"/>
      <c r="AO2197" s="18"/>
      <c r="AP2197" s="18"/>
      <c r="AQ2197" s="18"/>
      <c r="AR2197" s="18"/>
      <c r="AS2197" s="18"/>
      <c r="AT2197" s="18"/>
      <c r="AU2197" s="18"/>
      <c r="AV2197" s="18"/>
      <c r="AW2197" s="18"/>
      <c r="AX2197" s="18"/>
    </row>
    <row r="2198">
      <c r="A2198" s="18"/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  <c r="AB2198" s="18"/>
      <c r="AC2198" s="18"/>
      <c r="AD2198" s="18"/>
      <c r="AE2198" s="18"/>
      <c r="AF2198" s="18"/>
      <c r="AG2198" s="18"/>
      <c r="AH2198" s="18"/>
      <c r="AI2198" s="18"/>
      <c r="AJ2198" s="18"/>
      <c r="AK2198" s="18"/>
      <c r="AL2198" s="18"/>
      <c r="AM2198" s="18"/>
      <c r="AN2198" s="18"/>
      <c r="AO2198" s="18"/>
      <c r="AP2198" s="18"/>
      <c r="AQ2198" s="18"/>
      <c r="AR2198" s="18"/>
      <c r="AS2198" s="18"/>
      <c r="AT2198" s="18"/>
      <c r="AU2198" s="18"/>
      <c r="AV2198" s="18"/>
      <c r="AW2198" s="18"/>
      <c r="AX2198" s="18"/>
    </row>
    <row r="2199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  <c r="AB2199" s="18"/>
      <c r="AC2199" s="18"/>
      <c r="AD2199" s="18"/>
      <c r="AE2199" s="18"/>
      <c r="AF2199" s="18"/>
      <c r="AG2199" s="18"/>
      <c r="AH2199" s="18"/>
      <c r="AI2199" s="18"/>
      <c r="AJ2199" s="18"/>
      <c r="AK2199" s="18"/>
      <c r="AL2199" s="18"/>
      <c r="AM2199" s="18"/>
      <c r="AN2199" s="18"/>
      <c r="AO2199" s="18"/>
      <c r="AP2199" s="18"/>
      <c r="AQ2199" s="18"/>
      <c r="AR2199" s="18"/>
      <c r="AS2199" s="18"/>
      <c r="AT2199" s="18"/>
      <c r="AU2199" s="18"/>
      <c r="AV2199" s="18"/>
      <c r="AW2199" s="18"/>
      <c r="AX2199" s="18"/>
    </row>
    <row r="2200">
      <c r="A2200" s="18"/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  <c r="AC2200" s="18"/>
      <c r="AD2200" s="18"/>
      <c r="AE2200" s="18"/>
      <c r="AF2200" s="18"/>
      <c r="AG2200" s="18"/>
      <c r="AH2200" s="18"/>
      <c r="AI2200" s="18"/>
      <c r="AJ2200" s="18"/>
      <c r="AK2200" s="18"/>
      <c r="AL2200" s="18"/>
      <c r="AM2200" s="18"/>
      <c r="AN2200" s="18"/>
      <c r="AO2200" s="18"/>
      <c r="AP2200" s="18"/>
      <c r="AQ2200" s="18"/>
      <c r="AR2200" s="18"/>
      <c r="AS2200" s="18"/>
      <c r="AT2200" s="18"/>
      <c r="AU2200" s="18"/>
      <c r="AV2200" s="18"/>
      <c r="AW2200" s="18"/>
      <c r="AX2200" s="18"/>
    </row>
    <row r="2201">
      <c r="A2201" s="18"/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  <c r="AC2201" s="18"/>
      <c r="AD2201" s="18"/>
      <c r="AE2201" s="18"/>
      <c r="AF2201" s="18"/>
      <c r="AG2201" s="18"/>
      <c r="AH2201" s="18"/>
      <c r="AI2201" s="18"/>
      <c r="AJ2201" s="18"/>
      <c r="AK2201" s="18"/>
      <c r="AL2201" s="18"/>
      <c r="AM2201" s="18"/>
      <c r="AN2201" s="18"/>
      <c r="AO2201" s="18"/>
      <c r="AP2201" s="18"/>
      <c r="AQ2201" s="18"/>
      <c r="AR2201" s="18"/>
      <c r="AS2201" s="18"/>
      <c r="AT2201" s="18"/>
      <c r="AU2201" s="18"/>
      <c r="AV2201" s="18"/>
      <c r="AW2201" s="18"/>
      <c r="AX2201" s="18"/>
    </row>
    <row r="2202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  <c r="AC2202" s="18"/>
      <c r="AD2202" s="18"/>
      <c r="AE2202" s="18"/>
      <c r="AF2202" s="18"/>
      <c r="AG2202" s="18"/>
      <c r="AH2202" s="18"/>
      <c r="AI2202" s="18"/>
      <c r="AJ2202" s="18"/>
      <c r="AK2202" s="18"/>
      <c r="AL2202" s="18"/>
      <c r="AM2202" s="18"/>
      <c r="AN2202" s="18"/>
      <c r="AO2202" s="18"/>
      <c r="AP2202" s="18"/>
      <c r="AQ2202" s="18"/>
      <c r="AR2202" s="18"/>
      <c r="AS2202" s="18"/>
      <c r="AT2202" s="18"/>
      <c r="AU2202" s="18"/>
      <c r="AV2202" s="18"/>
      <c r="AW2202" s="18"/>
      <c r="AX2202" s="18"/>
    </row>
    <row r="2203">
      <c r="A2203" s="18"/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  <c r="AB2203" s="18"/>
      <c r="AC2203" s="18"/>
      <c r="AD2203" s="18"/>
      <c r="AE2203" s="18"/>
      <c r="AF2203" s="18"/>
      <c r="AG2203" s="18"/>
      <c r="AH2203" s="18"/>
      <c r="AI2203" s="18"/>
      <c r="AJ2203" s="18"/>
      <c r="AK2203" s="18"/>
      <c r="AL2203" s="18"/>
      <c r="AM2203" s="18"/>
      <c r="AN2203" s="18"/>
      <c r="AO2203" s="18"/>
      <c r="AP2203" s="18"/>
      <c r="AQ2203" s="18"/>
      <c r="AR2203" s="18"/>
      <c r="AS2203" s="18"/>
      <c r="AT2203" s="18"/>
      <c r="AU2203" s="18"/>
      <c r="AV2203" s="18"/>
      <c r="AW2203" s="18"/>
      <c r="AX2203" s="18"/>
    </row>
    <row r="2204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  <c r="AB2204" s="18"/>
      <c r="AC2204" s="18"/>
      <c r="AD2204" s="18"/>
      <c r="AE2204" s="18"/>
      <c r="AF2204" s="18"/>
      <c r="AG2204" s="18"/>
      <c r="AH2204" s="18"/>
      <c r="AI2204" s="18"/>
      <c r="AJ2204" s="18"/>
      <c r="AK2204" s="18"/>
      <c r="AL2204" s="18"/>
      <c r="AM2204" s="18"/>
      <c r="AN2204" s="18"/>
      <c r="AO2204" s="18"/>
      <c r="AP2204" s="18"/>
      <c r="AQ2204" s="18"/>
      <c r="AR2204" s="18"/>
      <c r="AS2204" s="18"/>
      <c r="AT2204" s="18"/>
      <c r="AU2204" s="18"/>
      <c r="AV2204" s="18"/>
      <c r="AW2204" s="18"/>
      <c r="AX2204" s="18"/>
    </row>
    <row r="2205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  <c r="AC2205" s="18"/>
      <c r="AD2205" s="18"/>
      <c r="AE2205" s="18"/>
      <c r="AF2205" s="18"/>
      <c r="AG2205" s="18"/>
      <c r="AH2205" s="18"/>
      <c r="AI2205" s="18"/>
      <c r="AJ2205" s="18"/>
      <c r="AK2205" s="18"/>
      <c r="AL2205" s="18"/>
      <c r="AM2205" s="18"/>
      <c r="AN2205" s="18"/>
      <c r="AO2205" s="18"/>
      <c r="AP2205" s="18"/>
      <c r="AQ2205" s="18"/>
      <c r="AR2205" s="18"/>
      <c r="AS2205" s="18"/>
      <c r="AT2205" s="18"/>
      <c r="AU2205" s="18"/>
      <c r="AV2205" s="18"/>
      <c r="AW2205" s="18"/>
      <c r="AX2205" s="18"/>
    </row>
    <row r="2206">
      <c r="A2206" s="18"/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8"/>
      <c r="AD2206" s="18"/>
      <c r="AE2206" s="18"/>
      <c r="AF2206" s="18"/>
      <c r="AG2206" s="18"/>
      <c r="AH2206" s="18"/>
      <c r="AI2206" s="18"/>
      <c r="AJ2206" s="18"/>
      <c r="AK2206" s="18"/>
      <c r="AL2206" s="18"/>
      <c r="AM2206" s="18"/>
      <c r="AN2206" s="18"/>
      <c r="AO2206" s="18"/>
      <c r="AP2206" s="18"/>
      <c r="AQ2206" s="18"/>
      <c r="AR2206" s="18"/>
      <c r="AS2206" s="18"/>
      <c r="AT2206" s="18"/>
      <c r="AU2206" s="18"/>
      <c r="AV2206" s="18"/>
      <c r="AW2206" s="18"/>
      <c r="AX2206" s="18"/>
    </row>
    <row r="2207">
      <c r="A2207" s="18"/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  <c r="AB2207" s="18"/>
      <c r="AC2207" s="18"/>
      <c r="AD2207" s="18"/>
      <c r="AE2207" s="18"/>
      <c r="AF2207" s="18"/>
      <c r="AG2207" s="18"/>
      <c r="AH2207" s="18"/>
      <c r="AI2207" s="18"/>
      <c r="AJ2207" s="18"/>
      <c r="AK2207" s="18"/>
      <c r="AL2207" s="18"/>
      <c r="AM2207" s="18"/>
      <c r="AN2207" s="18"/>
      <c r="AO2207" s="18"/>
      <c r="AP2207" s="18"/>
      <c r="AQ2207" s="18"/>
      <c r="AR2207" s="18"/>
      <c r="AS2207" s="18"/>
      <c r="AT2207" s="18"/>
      <c r="AU2207" s="18"/>
      <c r="AV2207" s="18"/>
      <c r="AW2207" s="18"/>
      <c r="AX2207" s="18"/>
    </row>
    <row r="2208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  <c r="AC2208" s="18"/>
      <c r="AD2208" s="18"/>
      <c r="AE2208" s="18"/>
      <c r="AF2208" s="18"/>
      <c r="AG2208" s="18"/>
      <c r="AH2208" s="18"/>
      <c r="AI2208" s="18"/>
      <c r="AJ2208" s="18"/>
      <c r="AK2208" s="18"/>
      <c r="AL2208" s="18"/>
      <c r="AM2208" s="18"/>
      <c r="AN2208" s="18"/>
      <c r="AO2208" s="18"/>
      <c r="AP2208" s="18"/>
      <c r="AQ2208" s="18"/>
      <c r="AR2208" s="18"/>
      <c r="AS2208" s="18"/>
      <c r="AT2208" s="18"/>
      <c r="AU2208" s="18"/>
      <c r="AV2208" s="18"/>
      <c r="AW2208" s="18"/>
      <c r="AX2208" s="18"/>
    </row>
    <row r="2209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  <c r="AB2209" s="18"/>
      <c r="AC2209" s="18"/>
      <c r="AD2209" s="18"/>
      <c r="AE2209" s="18"/>
      <c r="AF2209" s="18"/>
      <c r="AG2209" s="18"/>
      <c r="AH2209" s="18"/>
      <c r="AI2209" s="18"/>
      <c r="AJ2209" s="18"/>
      <c r="AK2209" s="18"/>
      <c r="AL2209" s="18"/>
      <c r="AM2209" s="18"/>
      <c r="AN2209" s="18"/>
      <c r="AO2209" s="18"/>
      <c r="AP2209" s="18"/>
      <c r="AQ2209" s="18"/>
      <c r="AR2209" s="18"/>
      <c r="AS2209" s="18"/>
      <c r="AT2209" s="18"/>
      <c r="AU2209" s="18"/>
      <c r="AV2209" s="18"/>
      <c r="AW2209" s="18"/>
      <c r="AX2209" s="18"/>
    </row>
    <row r="2210">
      <c r="A2210" s="18" t="str">
        <f>IFERROR(__xludf.DUMMYFUNCTION("""COMPUTED_VALUE"""),"0.4")</f>
        <v>0.4</v>
      </c>
      <c r="B2210" s="18" t="str">
        <f>IFERROR(__xludf.DUMMYFUNCTION("""COMPUTED_VALUE"""),"0.6")</f>
        <v>0.6</v>
      </c>
      <c r="C2210" s="18" t="str">
        <f>IFERROR(__xludf.DUMMYFUNCTION("""COMPUTED_VALUE"""),"0.7")</f>
        <v>0.7</v>
      </c>
      <c r="D2210" s="18" t="str">
        <f>IFERROR(__xludf.DUMMYFUNCTION("""COMPUTED_VALUE"""),"0.8")</f>
        <v>0.8</v>
      </c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  <c r="AC2210" s="18"/>
      <c r="AD2210" s="18"/>
      <c r="AE2210" s="18"/>
      <c r="AF2210" s="18"/>
      <c r="AG2210" s="18"/>
      <c r="AH2210" s="18"/>
      <c r="AI2210" s="18"/>
      <c r="AJ2210" s="18"/>
      <c r="AK2210" s="18"/>
      <c r="AL2210" s="18"/>
      <c r="AM2210" s="18"/>
      <c r="AN2210" s="18"/>
      <c r="AO2210" s="18"/>
      <c r="AP2210" s="18"/>
      <c r="AQ2210" s="18"/>
      <c r="AR2210" s="18"/>
      <c r="AS2210" s="18"/>
      <c r="AT2210" s="18"/>
      <c r="AU2210" s="18"/>
      <c r="AV2210" s="18"/>
      <c r="AW2210" s="18"/>
      <c r="AX2210" s="18"/>
    </row>
    <row r="2211">
      <c r="A2211" s="18" t="str">
        <f>IFERROR(__xludf.DUMMYFUNCTION("""COMPUTED_VALUE"""),"Маракуйя с тропическими нотками")</f>
        <v>Маракуйя с тропическими нотками</v>
      </c>
      <c r="B2211" s="18" t="str">
        <f>IFERROR(__xludf.DUMMYFUNCTION("""COMPUTED_VALUE"""),"Арбузный милкшейк")</f>
        <v>Арбузный милкшейк</v>
      </c>
      <c r="C2211" s="18" t="str">
        <f>IFERROR(__xludf.DUMMYFUNCTION("""COMPUTED_VALUE"""),"Конфеты со вкусом винограда")</f>
        <v>Конфеты со вкусом винограда</v>
      </c>
      <c r="D2211" s="18" t="str">
        <f>IFERROR(__xludf.DUMMYFUNCTION("""COMPUTED_VALUE"""),"Манго с апельсином и послевкусием гуавы")</f>
        <v>Манго с апельсином и послевкусием гуавы</v>
      </c>
      <c r="E2211" s="18" t="str">
        <f>IFERROR(__xludf.DUMMYFUNCTION("""COMPUTED_VALUE"""),"Холодное сочетание мяты и конфет холс")</f>
        <v>Холодное сочетание мяты и конфет холс</v>
      </c>
      <c r="F2211" s="18" t="str">
        <f>IFERROR(__xludf.DUMMYFUNCTION("""COMPUTED_VALUE"""),"Яблочные мармеладные червячки")</f>
        <v>Яблочные мармеладные червячки</v>
      </c>
      <c r="G221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11" s="18" t="str">
        <f>IFERROR(__xludf.DUMMYFUNCTION("""COMPUTED_VALUE"""),"Лимон лайм")</f>
        <v>Лимон лайм</v>
      </c>
      <c r="I2211" s="18" t="str">
        <f>IFERROR(__xludf.DUMMYFUNCTION("""COMPUTED_VALUE"""),"Классика энергетика с кислой малиной")</f>
        <v>Классика энергетика с кислой малиной</v>
      </c>
      <c r="J2211" s="18" t="str">
        <f>IFERROR(__xludf.DUMMYFUNCTION("""COMPUTED_VALUE"""),"Зеленое манго и смородина")</f>
        <v>Зеленое манго и смородина</v>
      </c>
      <c r="K2211" s="18" t="str">
        <f>IFERROR(__xludf.DUMMYFUNCTION("""COMPUTED_VALUE"""),"Дуэт лемонграсса и сладкой малины")</f>
        <v>Дуэт лемонграсса и сладкой малины</v>
      </c>
      <c r="L2211" s="18" t="str">
        <f>IFERROR(__xludf.DUMMYFUNCTION("""COMPUTED_VALUE"""),"Сладкий мармелад из черной смородины")</f>
        <v>Сладкий мармелад из черной смородины</v>
      </c>
      <c r="M2211" s="18" t="str">
        <f>IFERROR(__xludf.DUMMYFUNCTION("""COMPUTED_VALUE"""),"Вишня кола")</f>
        <v>Вишня кола</v>
      </c>
      <c r="N2211" s="18" t="str">
        <f>IFERROR(__xludf.DUMMYFUNCTION("""COMPUTED_VALUE"""),"Малина с кокосом")</f>
        <v>Малина с кокосом</v>
      </c>
      <c r="O2211" s="18" t="str">
        <f>IFERROR(__xludf.DUMMYFUNCTION("""COMPUTED_VALUE"""),"Сладкие конфеты СКИТЛЗ и смородина")</f>
        <v>Сладкие конфеты СКИТЛЗ и смородина</v>
      </c>
      <c r="P2211" s="18" t="str">
        <f>IFERROR(__xludf.DUMMYFUNCTION("""COMPUTED_VALUE"""),"Ежевичный лимонад")</f>
        <v>Ежевичный лимонад</v>
      </c>
      <c r="Q2211" s="18" t="str">
        <f>IFERROR(__xludf.DUMMYFUNCTION("""COMPUTED_VALUE"""),"Дыня кокос")</f>
        <v>Дыня кокос</v>
      </c>
      <c r="R2211" s="18" t="str">
        <f>IFERROR(__xludf.DUMMYFUNCTION("""COMPUTED_VALUE"""),"Земляничный бабл гам")</f>
        <v>Земляничный бабл гам</v>
      </c>
      <c r="S2211" s="18" t="str">
        <f>IFERROR(__xludf.DUMMYFUNCTION("""COMPUTED_VALUE"""),"Лимонные леденцы")</f>
        <v>Лимонные леденцы</v>
      </c>
      <c r="T2211" s="18" t="str">
        <f>IFERROR(__xludf.DUMMYFUNCTION("""COMPUTED_VALUE"""),"Экзотический фрукты")</f>
        <v>Экзотический фрукты</v>
      </c>
      <c r="U2211" s="18" t="str">
        <f>IFERROR(__xludf.DUMMYFUNCTION("""COMPUTED_VALUE"""),"Личи виноград мята")</f>
        <v>Личи виноград мята</v>
      </c>
      <c r="V2211" s="18" t="str">
        <f>IFERROR(__xludf.DUMMYFUNCTION("""COMPUTED_VALUE"""),"Черника малина мята")</f>
        <v>Черника малина мята</v>
      </c>
      <c r="W2211" s="18" t="str">
        <f>IFERROR(__xludf.DUMMYFUNCTION("""COMPUTED_VALUE"""),"Абрикосовый йогурт")</f>
        <v>Абрикосовый йогурт</v>
      </c>
      <c r="X2211" s="18" t="str">
        <f>IFERROR(__xludf.DUMMYFUNCTION("""COMPUTED_VALUE"""),"Арбуз лед")</f>
        <v>Арбуз лед</v>
      </c>
      <c r="Y2211" s="18" t="str">
        <f>IFERROR(__xludf.DUMMYFUNCTION("""COMPUTED_VALUE"""),"Банан клубника лед")</f>
        <v>Банан клубника лед</v>
      </c>
      <c r="Z2211" s="18" t="str">
        <f>IFERROR(__xludf.DUMMYFUNCTION("""COMPUTED_VALUE"""),"Арбузное мороженное")</f>
        <v>Арбузное мороженное</v>
      </c>
      <c r="AA2211" s="18" t="str">
        <f>IFERROR(__xludf.DUMMYFUNCTION("""COMPUTED_VALUE"""),"Клубника малина жвачка")</f>
        <v>Клубника малина жвачка</v>
      </c>
      <c r="AB2211" s="18" t="str">
        <f>IFERROR(__xludf.DUMMYFUNCTION("""COMPUTED_VALUE"""),"Клубничное мороженное")</f>
        <v>Клубничное мороженное</v>
      </c>
      <c r="AC2211" s="18" t="str">
        <f>IFERROR(__xludf.DUMMYFUNCTION("""COMPUTED_VALUE"""),"Кола сода лед")</f>
        <v>Кола сода лед</v>
      </c>
      <c r="AD2211" s="18" t="str">
        <f>IFERROR(__xludf.DUMMYFUNCTION("""COMPUTED_VALUE"""),"Банановый милкшейк")</f>
        <v>Банановый милкшейк</v>
      </c>
      <c r="AE2211" s="18" t="str">
        <f>IFERROR(__xludf.DUMMYFUNCTION("""COMPUTED_VALUE"""),"Микс ягод лед")</f>
        <v>Микс ягод лед</v>
      </c>
      <c r="AF2211" s="18" t="str">
        <f>IFERROR(__xludf.DUMMYFUNCTION("""COMPUTED_VALUE"""),"Брусничный морс")</f>
        <v>Брусничный морс</v>
      </c>
      <c r="AG2211" s="18" t="str">
        <f>IFERROR(__xludf.DUMMYFUNCTION("""COMPUTED_VALUE"""),"Яблочный лимонад")</f>
        <v>Яблочный лимонад</v>
      </c>
      <c r="AH2211" s="18" t="str">
        <f>IFERROR(__xludf.DUMMYFUNCTION("""COMPUTED_VALUE"""),"Лесные ягоды")</f>
        <v>Лесные ягоды</v>
      </c>
      <c r="AI2211" s="18" t="str">
        <f>IFERROR(__xludf.DUMMYFUNCTION("""COMPUTED_VALUE"""),"Смородиновый лимонад")</f>
        <v>Смородиновый лимонад</v>
      </c>
      <c r="AJ2211" s="18" t="str">
        <f>IFERROR(__xludf.DUMMYFUNCTION("""COMPUTED_VALUE"""),"Вишня лайм лед")</f>
        <v>Вишня лайм лед</v>
      </c>
      <c r="AK2211" s="18" t="str">
        <f>IFERROR(__xludf.DUMMYFUNCTION("""COMPUTED_VALUE"""),"Лист виноград мята энергетик")</f>
        <v>Лист виноград мята энергетик</v>
      </c>
      <c r="AL2211" s="18" t="str">
        <f>IFERROR(__xludf.DUMMYFUNCTION("""COMPUTED_VALUE"""),"Двойное яблоко лед")</f>
        <v>Двойное яблоко лед</v>
      </c>
      <c r="AM2211" s="18" t="str">
        <f>IFERROR(__xludf.DUMMYFUNCTION("""COMPUTED_VALUE"""),"Смородиновый холс")</f>
        <v>Смородиновый холс</v>
      </c>
      <c r="AN2211" s="18" t="str">
        <f>IFERROR(__xludf.DUMMYFUNCTION("""COMPUTED_VALUE"""),"Клубничное шампанское")</f>
        <v>Клубничное шампанское</v>
      </c>
      <c r="AO2211" s="18"/>
      <c r="AP2211" s="18"/>
      <c r="AQ2211" s="18"/>
      <c r="AR2211" s="18"/>
      <c r="AS2211" s="18"/>
      <c r="AT2211" s="18"/>
      <c r="AU2211" s="18"/>
      <c r="AV2211" s="18"/>
      <c r="AW2211" s="18"/>
      <c r="AX2211" s="18"/>
    </row>
    <row r="2212">
      <c r="A2212" s="18" t="str">
        <f>IFERROR(__xludf.DUMMYFUNCTION("""COMPUTED_VALUE"""),"кислая земляника")</f>
        <v>кислая земляника</v>
      </c>
      <c r="B2212" s="18" t="str">
        <f>IFERROR(__xludf.DUMMYFUNCTION("""COMPUTED_VALUE"""),"кислая фанта с черникой")</f>
        <v>кислая фанта с черникой</v>
      </c>
      <c r="C2212" s="18" t="str">
        <f>IFERROR(__xludf.DUMMYFUNCTION("""COMPUTED_VALUE"""),"кислое харибо с колой и черешней")</f>
        <v>кислое харибо с колой и черешней</v>
      </c>
      <c r="D2212" s="18" t="str">
        <f>IFERROR(__xludf.DUMMYFUNCTION("""COMPUTED_VALUE"""),"кислое яблочно клубничная шипучка")</f>
        <v>кислое яблочно клубничная шипучка</v>
      </c>
      <c r="E2212" s="18" t="str">
        <f>IFERROR(__xludf.DUMMYFUNCTION("""COMPUTED_VALUE"""),"кислые желатинки маракуйя ананас")</f>
        <v>кислые желатинки маракуйя ананас</v>
      </c>
      <c r="F2212" s="18" t="str">
        <f>IFERROR(__xludf.DUMMYFUNCTION("""COMPUTED_VALUE"""),"кислые ленточки маракуя манго")</f>
        <v>кислые ленточки маракуя манго</v>
      </c>
      <c r="G2212" s="18" t="str">
        <f>IFERROR(__xludf.DUMMYFUNCTION("""COMPUTED_VALUE"""),"кислые мармеладные ягоды")</f>
        <v>кислые мармеладные ягоды</v>
      </c>
      <c r="H2212" s="18" t="str">
        <f>IFERROR(__xludf.DUMMYFUNCTION("""COMPUTED_VALUE"""),"кислый виноград лайм")</f>
        <v>кислый виноград лайм</v>
      </c>
      <c r="I2212" s="18" t="str">
        <f>IFERROR(__xludf.DUMMYFUNCTION("""COMPUTED_VALUE"""),"кислый грейпфрут с вишней")</f>
        <v>кислый грейпфрут с вишней</v>
      </c>
      <c r="J2212" s="18" t="str">
        <f>IFERROR(__xludf.DUMMYFUNCTION("""COMPUTED_VALUE"""),"кислый леденец виноград киви яблоко")</f>
        <v>кислый леденец виноград киви яблоко</v>
      </c>
      <c r="K2212" s="18" t="str">
        <f>IFERROR(__xludf.DUMMYFUNCTION("""COMPUTED_VALUE"""),"кислый лимонад арбуз лайм малина")</f>
        <v>кислый лимонад арбуз лайм малина</v>
      </c>
      <c r="L2212" s="18" t="str">
        <f>IFERROR(__xludf.DUMMYFUNCTION("""COMPUTED_VALUE"""),"кислый персик клубника")</f>
        <v>кислый персик клубника</v>
      </c>
      <c r="M2212" s="18" t="str">
        <f>IFERROR(__xludf.DUMMYFUNCTION("""COMPUTED_VALUE"""),"кислый яблочно лимонные колечки")</f>
        <v>кислый яблочно лимонные колечки</v>
      </c>
      <c r="N2212" s="18" t="str">
        <f>IFERROR(__xludf.DUMMYFUNCTION("""COMPUTED_VALUE"""),"фанта апельсин с кислой малиной")</f>
        <v>фанта апельсин с кислой малиной</v>
      </c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8"/>
      <c r="AD2212" s="18"/>
      <c r="AE2212" s="18"/>
      <c r="AF2212" s="18"/>
      <c r="AG2212" s="18"/>
      <c r="AH2212" s="18"/>
      <c r="AI2212" s="18"/>
      <c r="AJ2212" s="18"/>
      <c r="AK2212" s="18"/>
      <c r="AL2212" s="18"/>
      <c r="AM2212" s="18"/>
      <c r="AN2212" s="18"/>
      <c r="AO2212" s="18"/>
      <c r="AP2212" s="18"/>
      <c r="AQ2212" s="18"/>
      <c r="AR2212" s="18"/>
      <c r="AS2212" s="18"/>
      <c r="AT2212" s="18"/>
      <c r="AU2212" s="18"/>
      <c r="AV2212" s="18"/>
      <c r="AW2212" s="18"/>
      <c r="AX2212" s="18"/>
    </row>
    <row r="2213">
      <c r="A2213" s="18" t="str">
        <f>IFERROR(__xludf.DUMMYFUNCTION("""COMPUTED_VALUE"""),"Смородина холс")</f>
        <v>Смородина холс</v>
      </c>
      <c r="B2213" s="18" t="str">
        <f>IFERROR(__xludf.DUMMYFUNCTION("""COMPUTED_VALUE"""),"Тропические фрукты")</f>
        <v>Тропические фрукты</v>
      </c>
      <c r="C2213" s="18" t="str">
        <f>IFERROR(__xludf.DUMMYFUNCTION("""COMPUTED_VALUE"""),"Черничная конфета")</f>
        <v>Черничная конфета</v>
      </c>
      <c r="D2213" s="18" t="str">
        <f>IFERROR(__xludf.DUMMYFUNCTION("""COMPUTED_VALUE"""),"Яблоко вишня")</f>
        <v>Яблоко вишня</v>
      </c>
      <c r="E2213" s="18" t="str">
        <f>IFERROR(__xludf.DUMMYFUNCTION("""COMPUTED_VALUE"""),"Виноград мята")</f>
        <v>Виноград мята</v>
      </c>
      <c r="F2213" s="18" t="str">
        <f>IFERROR(__xludf.DUMMYFUNCTION("""COMPUTED_VALUE"""),"Виноград холс")</f>
        <v>Виноград холс</v>
      </c>
      <c r="G2213" s="18" t="str">
        <f>IFERROR(__xludf.DUMMYFUNCTION("""COMPUTED_VALUE"""),"Грейпфрутовый лимонад")</f>
        <v>Грейпфрутовый лимонад</v>
      </c>
      <c r="H2213" s="18" t="str">
        <f>IFERROR(__xludf.DUMMYFUNCTION("""COMPUTED_VALUE"""),"Дыня банан")</f>
        <v>Дыня банан</v>
      </c>
      <c r="I2213" s="18" t="str">
        <f>IFERROR(__xludf.DUMMYFUNCTION("""COMPUTED_VALUE"""),"Ежевичный лимонад")</f>
        <v>Ежевичный лимонад</v>
      </c>
      <c r="J2213" s="18" t="str">
        <f>IFERROR(__xludf.DUMMYFUNCTION("""COMPUTED_VALUE"""),"Земляничная конфета ")</f>
        <v>Земляничная конфета </v>
      </c>
      <c r="K2213" s="18" t="str">
        <f>IFERROR(__xludf.DUMMYFUNCTION("""COMPUTED_VALUE"""),"Ананас манго ")</f>
        <v>Ананас манго </v>
      </c>
      <c r="L2213" s="18" t="str">
        <f>IFERROR(__xludf.DUMMYFUNCTION("""COMPUTED_VALUE"""),"Жвачка черника мята ")</f>
        <v>Жвачка черника мята </v>
      </c>
      <c r="M2213" s="18" t="str">
        <f>IFERROR(__xludf.DUMMYFUNCTION("""COMPUTED_VALUE"""),"Зеленый манго")</f>
        <v>Зеленый манго</v>
      </c>
      <c r="N2213" s="18" t="str">
        <f>IFERROR(__xludf.DUMMYFUNCTION("""COMPUTED_VALUE"""),"Клюква брусника")</f>
        <v>Клюква брусника</v>
      </c>
      <c r="O2213" s="18" t="str">
        <f>IFERROR(__xludf.DUMMYFUNCTION("""COMPUTED_VALUE"""),"Апельсин ")</f>
        <v>Апельсин </v>
      </c>
      <c r="P2213" s="18" t="str">
        <f>IFERROR(__xludf.DUMMYFUNCTION("""COMPUTED_VALUE"""),"Кокос малина")</f>
        <v>Кокос малина</v>
      </c>
      <c r="Q2213" s="18" t="str">
        <f>IFERROR(__xludf.DUMMYFUNCTION("""COMPUTED_VALUE"""),"Лимонные черви")</f>
        <v>Лимонные черви</v>
      </c>
      <c r="R2213" s="18" t="str">
        <f>IFERROR(__xludf.DUMMYFUNCTION("""COMPUTED_VALUE"""),"Малиновый лимонад")</f>
        <v>Малиновый лимонад</v>
      </c>
      <c r="S2213" s="18" t="str">
        <f>IFERROR(__xludf.DUMMYFUNCTION("""COMPUTED_VALUE"""),"Смородина малина")</f>
        <v>Смородина малина</v>
      </c>
      <c r="T2213" s="18"/>
      <c r="U2213" s="18"/>
      <c r="V2213" s="18"/>
      <c r="W2213" s="18"/>
      <c r="X2213" s="18"/>
      <c r="Y2213" s="18"/>
      <c r="Z2213" s="18"/>
      <c r="AA2213" s="18"/>
      <c r="AB2213" s="18"/>
      <c r="AC2213" s="18"/>
      <c r="AD2213" s="18"/>
      <c r="AE2213" s="18"/>
      <c r="AF2213" s="18"/>
      <c r="AG2213" s="18"/>
      <c r="AH2213" s="18"/>
      <c r="AI2213" s="18"/>
      <c r="AJ2213" s="18"/>
      <c r="AK2213" s="18"/>
      <c r="AL2213" s="18"/>
      <c r="AM2213" s="18"/>
      <c r="AN2213" s="18"/>
      <c r="AO2213" s="18"/>
      <c r="AP2213" s="18"/>
      <c r="AQ2213" s="18"/>
      <c r="AR2213" s="18"/>
      <c r="AS2213" s="18"/>
      <c r="AT2213" s="18"/>
      <c r="AU2213" s="18"/>
      <c r="AV2213" s="18"/>
      <c r="AW2213" s="18"/>
      <c r="AX2213" s="18"/>
    </row>
    <row r="2214">
      <c r="A2214" s="18" t="str">
        <f>IFERROR(__xludf.DUMMYFUNCTION("""COMPUTED_VALUE"""),"Маракуйя с тропическими нотками")</f>
        <v>Маракуйя с тропическими нотками</v>
      </c>
      <c r="B2214" s="18" t="str">
        <f>IFERROR(__xludf.DUMMYFUNCTION("""COMPUTED_VALUE"""),"Арбузный милкшейк")</f>
        <v>Арбузный милкшейк</v>
      </c>
      <c r="C2214" s="18" t="str">
        <f>IFERROR(__xludf.DUMMYFUNCTION("""COMPUTED_VALUE"""),"Конфеты со вкусом винограда")</f>
        <v>Конфеты со вкусом винограда</v>
      </c>
      <c r="D2214" s="18" t="str">
        <f>IFERROR(__xludf.DUMMYFUNCTION("""COMPUTED_VALUE"""),"Манго с апельсином и послевкусием гуавы")</f>
        <v>Манго с апельсином и послевкусием гуавы</v>
      </c>
      <c r="E2214" s="18" t="str">
        <f>IFERROR(__xludf.DUMMYFUNCTION("""COMPUTED_VALUE"""),"Холодное сочетание мяты и конфет холс")</f>
        <v>Холодное сочетание мяты и конфет холс</v>
      </c>
      <c r="F2214" s="18" t="str">
        <f>IFERROR(__xludf.DUMMYFUNCTION("""COMPUTED_VALUE"""),"Яблочные мармеладные червячки")</f>
        <v>Яблочные мармеладные червячки</v>
      </c>
      <c r="G221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14" s="18" t="str">
        <f>IFERROR(__xludf.DUMMYFUNCTION("""COMPUTED_VALUE"""),"Лимон лайм")</f>
        <v>Лимон лайм</v>
      </c>
      <c r="I2214" s="18" t="str">
        <f>IFERROR(__xludf.DUMMYFUNCTION("""COMPUTED_VALUE"""),"Классика энергетика с кислой малиной")</f>
        <v>Классика энергетика с кислой малиной</v>
      </c>
      <c r="J2214" s="18" t="str">
        <f>IFERROR(__xludf.DUMMYFUNCTION("""COMPUTED_VALUE"""),"Зеленое манго и смородина")</f>
        <v>Зеленое манго и смородина</v>
      </c>
      <c r="K2214" s="18" t="str">
        <f>IFERROR(__xludf.DUMMYFUNCTION("""COMPUTED_VALUE"""),"Дуэт лемонграсса и сладкой малины")</f>
        <v>Дуэт лемонграсса и сладкой малины</v>
      </c>
      <c r="L2214" s="18" t="str">
        <f>IFERROR(__xludf.DUMMYFUNCTION("""COMPUTED_VALUE"""),"Сладкий мармелад из черной смородины")</f>
        <v>Сладкий мармелад из черной смородины</v>
      </c>
      <c r="M2214" s="18" t="str">
        <f>IFERROR(__xludf.DUMMYFUNCTION("""COMPUTED_VALUE"""),"Вишня кола")</f>
        <v>Вишня кола</v>
      </c>
      <c r="N2214" s="18" t="str">
        <f>IFERROR(__xludf.DUMMYFUNCTION("""COMPUTED_VALUE"""),"Малина с кокосом")</f>
        <v>Малина с кокосом</v>
      </c>
      <c r="O2214" s="18" t="str">
        <f>IFERROR(__xludf.DUMMYFUNCTION("""COMPUTED_VALUE"""),"Сладкие конфеты СКИТЛЗ и смородина")</f>
        <v>Сладкие конфеты СКИТЛЗ и смородина</v>
      </c>
      <c r="P2214" s="18" t="str">
        <f>IFERROR(__xludf.DUMMYFUNCTION("""COMPUTED_VALUE"""),"Ежевичный лимонад")</f>
        <v>Ежевичный лимонад</v>
      </c>
      <c r="Q2214" s="18" t="str">
        <f>IFERROR(__xludf.DUMMYFUNCTION("""COMPUTED_VALUE"""),"Дыня кокос")</f>
        <v>Дыня кокос</v>
      </c>
      <c r="R2214" s="18" t="str">
        <f>IFERROR(__xludf.DUMMYFUNCTION("""COMPUTED_VALUE"""),"Земляничный бабл гам")</f>
        <v>Земляничный бабл гам</v>
      </c>
      <c r="S2214" s="18" t="str">
        <f>IFERROR(__xludf.DUMMYFUNCTION("""COMPUTED_VALUE"""),"Лимонные леденцы")</f>
        <v>Лимонные леденцы</v>
      </c>
      <c r="T2214" s="18" t="str">
        <f>IFERROR(__xludf.DUMMYFUNCTION("""COMPUTED_VALUE"""),"Экзотический фрукты")</f>
        <v>Экзотический фрукты</v>
      </c>
      <c r="U2214" s="18" t="str">
        <f>IFERROR(__xludf.DUMMYFUNCTION("""COMPUTED_VALUE"""),"Личи виноград мята")</f>
        <v>Личи виноград мята</v>
      </c>
      <c r="V2214" s="18" t="str">
        <f>IFERROR(__xludf.DUMMYFUNCTION("""COMPUTED_VALUE"""),"Черника малина мята")</f>
        <v>Черника малина мята</v>
      </c>
      <c r="W2214" s="18" t="str">
        <f>IFERROR(__xludf.DUMMYFUNCTION("""COMPUTED_VALUE"""),"Абрикосовый йогурт")</f>
        <v>Абрикосовый йогурт</v>
      </c>
      <c r="X2214" s="18" t="str">
        <f>IFERROR(__xludf.DUMMYFUNCTION("""COMPUTED_VALUE"""),"Арбуз лед")</f>
        <v>Арбуз лед</v>
      </c>
      <c r="Y2214" s="18" t="str">
        <f>IFERROR(__xludf.DUMMYFUNCTION("""COMPUTED_VALUE"""),"Банан клубника лед")</f>
        <v>Банан клубника лед</v>
      </c>
      <c r="Z2214" s="18" t="str">
        <f>IFERROR(__xludf.DUMMYFUNCTION("""COMPUTED_VALUE"""),"Арбузное мороженное")</f>
        <v>Арбузное мороженное</v>
      </c>
      <c r="AA2214" s="18" t="str">
        <f>IFERROR(__xludf.DUMMYFUNCTION("""COMPUTED_VALUE"""),"Клубника малина жвачка")</f>
        <v>Клубника малина жвачка</v>
      </c>
      <c r="AB2214" s="18" t="str">
        <f>IFERROR(__xludf.DUMMYFUNCTION("""COMPUTED_VALUE"""),"Клубничное мороженное")</f>
        <v>Клубничное мороженное</v>
      </c>
      <c r="AC2214" s="18" t="str">
        <f>IFERROR(__xludf.DUMMYFUNCTION("""COMPUTED_VALUE"""),"Кола сода лед")</f>
        <v>Кола сода лед</v>
      </c>
      <c r="AD2214" s="18" t="str">
        <f>IFERROR(__xludf.DUMMYFUNCTION("""COMPUTED_VALUE"""),"Банановый милкшейк")</f>
        <v>Банановый милкшейк</v>
      </c>
      <c r="AE2214" s="18" t="str">
        <f>IFERROR(__xludf.DUMMYFUNCTION("""COMPUTED_VALUE"""),"Микс ягод лед")</f>
        <v>Микс ягод лед</v>
      </c>
      <c r="AF2214" s="18" t="str">
        <f>IFERROR(__xludf.DUMMYFUNCTION("""COMPUTED_VALUE"""),"Брусничный морс")</f>
        <v>Брусничный морс</v>
      </c>
      <c r="AG2214" s="18" t="str">
        <f>IFERROR(__xludf.DUMMYFUNCTION("""COMPUTED_VALUE"""),"Яблочный лимонад")</f>
        <v>Яблочный лимонад</v>
      </c>
      <c r="AH2214" s="18" t="str">
        <f>IFERROR(__xludf.DUMMYFUNCTION("""COMPUTED_VALUE"""),"Лесные ягоды")</f>
        <v>Лесные ягоды</v>
      </c>
      <c r="AI2214" s="18" t="str">
        <f>IFERROR(__xludf.DUMMYFUNCTION("""COMPUTED_VALUE"""),"Смородиновый лимонад")</f>
        <v>Смородиновый лимонад</v>
      </c>
      <c r="AJ2214" s="18" t="str">
        <f>IFERROR(__xludf.DUMMYFUNCTION("""COMPUTED_VALUE"""),"Вишня лайм лед")</f>
        <v>Вишня лайм лед</v>
      </c>
      <c r="AK2214" s="18" t="str">
        <f>IFERROR(__xludf.DUMMYFUNCTION("""COMPUTED_VALUE"""),"Лист виноград мята энергетик")</f>
        <v>Лист виноград мята энергетик</v>
      </c>
      <c r="AL2214" s="18" t="str">
        <f>IFERROR(__xludf.DUMMYFUNCTION("""COMPUTED_VALUE"""),"Двойное яблоко лед")</f>
        <v>Двойное яблоко лед</v>
      </c>
      <c r="AM2214" s="18" t="str">
        <f>IFERROR(__xludf.DUMMYFUNCTION("""COMPUTED_VALUE"""),"Смородиновый холс")</f>
        <v>Смородиновый холс</v>
      </c>
      <c r="AN2214" s="18" t="str">
        <f>IFERROR(__xludf.DUMMYFUNCTION("""COMPUTED_VALUE"""),"Клубничное шампанское")</f>
        <v>Клубничное шампанское</v>
      </c>
      <c r="AO2214" s="18"/>
      <c r="AP2214" s="18"/>
      <c r="AQ2214" s="18"/>
      <c r="AR2214" s="18"/>
      <c r="AS2214" s="18"/>
      <c r="AT2214" s="18"/>
      <c r="AU2214" s="18"/>
      <c r="AV2214" s="18"/>
      <c r="AW2214" s="18"/>
      <c r="AX2214" s="18"/>
    </row>
    <row r="2215">
      <c r="A2215" s="18" t="str">
        <f>IFERROR(__xludf.DUMMYFUNCTION("""COMPUTED_VALUE"""),"Апельсиновое драже")</f>
        <v>Апельсиновое драже</v>
      </c>
      <c r="B2215" s="18" t="str">
        <f>IFERROR(__xludf.DUMMYFUNCTION("""COMPUTED_VALUE"""),"Бабл гам")</f>
        <v>Бабл гам</v>
      </c>
      <c r="C2215" s="18" t="str">
        <f>IFERROR(__xludf.DUMMYFUNCTION("""COMPUTED_VALUE"""),"Виноградная конфета")</f>
        <v>Виноградная конфета</v>
      </c>
      <c r="D2215" s="18" t="str">
        <f>IFERROR(__xludf.DUMMYFUNCTION("""COMPUTED_VALUE"""),"Даня кокос")</f>
        <v>Даня кокос</v>
      </c>
      <c r="E2215" s="18" t="str">
        <f>IFERROR(__xludf.DUMMYFUNCTION("""COMPUTED_VALUE"""),"Земляника груша")</f>
        <v>Земляника груша</v>
      </c>
      <c r="F2215" s="18" t="str">
        <f>IFERROR(__xludf.DUMMYFUNCTION("""COMPUTED_VALUE"""),"Кислый киви")</f>
        <v>Кислый киви</v>
      </c>
      <c r="G2215" s="18" t="str">
        <f>IFERROR(__xludf.DUMMYFUNCTION("""COMPUTED_VALUE"""),"Кислый малиновый лимонад ")</f>
        <v>Кислый малиновый лимонад </v>
      </c>
      <c r="H2215" s="18" t="str">
        <f>IFERROR(__xludf.DUMMYFUNCTION("""COMPUTED_VALUE"""),"Кола сода айс")</f>
        <v>Кола сода айс</v>
      </c>
      <c r="I2215" s="18" t="str">
        <f>IFERROR(__xludf.DUMMYFUNCTION("""COMPUTED_VALUE"""),"Ледяной ананас")</f>
        <v>Ледяной ананас</v>
      </c>
      <c r="J2215" s="18" t="str">
        <f>IFERROR(__xludf.DUMMYFUNCTION("""COMPUTED_VALUE"""),"Лимонные червячки ")</f>
        <v>Лимонные червячки </v>
      </c>
      <c r="K2215" s="18" t="str">
        <f>IFERROR(__xludf.DUMMYFUNCTION("""COMPUTED_VALUE"""),"Манго апельсин")</f>
        <v>Манго апельсин</v>
      </c>
      <c r="L2215" s="18" t="str">
        <f>IFERROR(__xludf.DUMMYFUNCTION("""COMPUTED_VALUE"""),"Смородина виноград")</f>
        <v>Смородина виноград</v>
      </c>
      <c r="M2215" s="18" t="str">
        <f>IFERROR(__xludf.DUMMYFUNCTION("""COMPUTED_VALUE"""),"Яблочный холс")</f>
        <v>Яблочный холс</v>
      </c>
      <c r="N2215" s="18" t="str">
        <f>IFERROR(__xludf.DUMMYFUNCTION("""COMPUTED_VALUE"""),"Ягодный смузи")</f>
        <v>Ягодный смузи</v>
      </c>
      <c r="O2215" s="18" t="str">
        <f>IFERROR(__xludf.DUMMYFUNCTION("""COMPUTED_VALUE"""),"Ягодный энергетик")</f>
        <v>Ягодный энергетик</v>
      </c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  <c r="AB2215" s="18"/>
      <c r="AC2215" s="18"/>
      <c r="AD2215" s="18"/>
      <c r="AE2215" s="18"/>
      <c r="AF2215" s="18"/>
      <c r="AG2215" s="18"/>
      <c r="AH2215" s="18"/>
      <c r="AI2215" s="18"/>
      <c r="AJ2215" s="18"/>
      <c r="AK2215" s="18"/>
      <c r="AL2215" s="18"/>
      <c r="AM2215" s="18"/>
      <c r="AN2215" s="18"/>
      <c r="AO2215" s="18"/>
      <c r="AP2215" s="18"/>
      <c r="AQ2215" s="18"/>
      <c r="AR2215" s="18"/>
      <c r="AS2215" s="18"/>
      <c r="AT2215" s="18"/>
      <c r="AU2215" s="18"/>
      <c r="AV2215" s="18"/>
      <c r="AW2215" s="18"/>
      <c r="AX2215" s="18"/>
    </row>
    <row r="2216">
      <c r="A2216" s="18" t="str">
        <f>IFERROR(__xludf.DUMMYFUNCTION("""COMPUTED_VALUE"""),"Апельсиновое драже")</f>
        <v>Апельсиновое драже</v>
      </c>
      <c r="B2216" s="18" t="str">
        <f>IFERROR(__xludf.DUMMYFUNCTION("""COMPUTED_VALUE"""),"Бабл гам")</f>
        <v>Бабл гам</v>
      </c>
      <c r="C2216" s="18" t="str">
        <f>IFERROR(__xludf.DUMMYFUNCTION("""COMPUTED_VALUE"""),"Виноградная конфета")</f>
        <v>Виноградная конфета</v>
      </c>
      <c r="D2216" s="18" t="str">
        <f>IFERROR(__xludf.DUMMYFUNCTION("""COMPUTED_VALUE"""),"Даня кокос")</f>
        <v>Даня кокос</v>
      </c>
      <c r="E2216" s="18" t="str">
        <f>IFERROR(__xludf.DUMMYFUNCTION("""COMPUTED_VALUE"""),"Земляника груша")</f>
        <v>Земляника груша</v>
      </c>
      <c r="F2216" s="18" t="str">
        <f>IFERROR(__xludf.DUMMYFUNCTION("""COMPUTED_VALUE"""),"Кислый киви")</f>
        <v>Кислый киви</v>
      </c>
      <c r="G2216" s="18" t="str">
        <f>IFERROR(__xludf.DUMMYFUNCTION("""COMPUTED_VALUE"""),"Кислый малиновый лимонад ")</f>
        <v>Кислый малиновый лимонад </v>
      </c>
      <c r="H2216" s="18" t="str">
        <f>IFERROR(__xludf.DUMMYFUNCTION("""COMPUTED_VALUE"""),"Кола сода айс")</f>
        <v>Кола сода айс</v>
      </c>
      <c r="I2216" s="18" t="str">
        <f>IFERROR(__xludf.DUMMYFUNCTION("""COMPUTED_VALUE"""),"Ледяной ананас")</f>
        <v>Ледяной ананас</v>
      </c>
      <c r="J2216" s="18" t="str">
        <f>IFERROR(__xludf.DUMMYFUNCTION("""COMPUTED_VALUE"""),"Лимонные червячки ")</f>
        <v>Лимонные червячки </v>
      </c>
      <c r="K2216" s="18" t="str">
        <f>IFERROR(__xludf.DUMMYFUNCTION("""COMPUTED_VALUE"""),"Манго апельсин")</f>
        <v>Манго апельсин</v>
      </c>
      <c r="L2216" s="18" t="str">
        <f>IFERROR(__xludf.DUMMYFUNCTION("""COMPUTED_VALUE"""),"Смородина виноград")</f>
        <v>Смородина виноград</v>
      </c>
      <c r="M2216" s="18" t="str">
        <f>IFERROR(__xludf.DUMMYFUNCTION("""COMPUTED_VALUE"""),"Яблочный холс")</f>
        <v>Яблочный холс</v>
      </c>
      <c r="N2216" s="18" t="str">
        <f>IFERROR(__xludf.DUMMYFUNCTION("""COMPUTED_VALUE"""),"Ягодный смузи")</f>
        <v>Ягодный смузи</v>
      </c>
      <c r="O2216" s="18" t="str">
        <f>IFERROR(__xludf.DUMMYFUNCTION("""COMPUTED_VALUE"""),"Ягодный энергетик")</f>
        <v>Ягодный энергетик</v>
      </c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  <c r="AB2216" s="18"/>
      <c r="AC2216" s="18"/>
      <c r="AD2216" s="18"/>
      <c r="AE2216" s="18"/>
      <c r="AF2216" s="18"/>
      <c r="AG2216" s="18"/>
      <c r="AH2216" s="18"/>
      <c r="AI2216" s="18"/>
      <c r="AJ2216" s="18"/>
      <c r="AK2216" s="18"/>
      <c r="AL2216" s="18"/>
      <c r="AM2216" s="18"/>
      <c r="AN2216" s="18"/>
      <c r="AO2216" s="18"/>
      <c r="AP2216" s="18"/>
      <c r="AQ2216" s="18"/>
      <c r="AR2216" s="18"/>
      <c r="AS2216" s="18"/>
      <c r="AT2216" s="18"/>
      <c r="AU2216" s="18"/>
      <c r="AV2216" s="18"/>
      <c r="AW2216" s="18"/>
      <c r="AX2216" s="18"/>
    </row>
    <row r="2217">
      <c r="A2217" s="18" t="str">
        <f>IFERROR(__xludf.DUMMYFUNCTION("""COMPUTED_VALUE"""),"0.3")</f>
        <v>0.3</v>
      </c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  <c r="AB2217" s="18"/>
      <c r="AC2217" s="18"/>
      <c r="AD2217" s="18"/>
      <c r="AE2217" s="18"/>
      <c r="AF2217" s="18"/>
      <c r="AG2217" s="18"/>
      <c r="AH2217" s="18"/>
      <c r="AI2217" s="18"/>
      <c r="AJ2217" s="18"/>
      <c r="AK2217" s="18"/>
      <c r="AL2217" s="18"/>
      <c r="AM2217" s="18"/>
      <c r="AN2217" s="18"/>
      <c r="AO2217" s="18"/>
      <c r="AP2217" s="18"/>
      <c r="AQ2217" s="18"/>
      <c r="AR2217" s="18"/>
      <c r="AS2217" s="18"/>
      <c r="AT2217" s="18"/>
      <c r="AU2217" s="18"/>
      <c r="AV2217" s="18"/>
      <c r="AW2217" s="18"/>
      <c r="AX2217" s="18"/>
    </row>
    <row r="2218">
      <c r="A2218" s="18" t="str">
        <f>IFERROR(__xludf.DUMMYFUNCTION("""COMPUTED_VALUE"""),"0.3")</f>
        <v>0.3</v>
      </c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  <c r="AB2218" s="18"/>
      <c r="AC2218" s="18"/>
      <c r="AD2218" s="18"/>
      <c r="AE2218" s="18"/>
      <c r="AF2218" s="18"/>
      <c r="AG2218" s="18"/>
      <c r="AH2218" s="18"/>
      <c r="AI2218" s="18"/>
      <c r="AJ2218" s="18"/>
      <c r="AK2218" s="18"/>
      <c r="AL2218" s="18"/>
      <c r="AM2218" s="18"/>
      <c r="AN2218" s="18"/>
      <c r="AO2218" s="18"/>
      <c r="AP2218" s="18"/>
      <c r="AQ2218" s="18"/>
      <c r="AR2218" s="18"/>
      <c r="AS2218" s="18"/>
      <c r="AT2218" s="18"/>
      <c r="AU2218" s="18"/>
      <c r="AV2218" s="18"/>
      <c r="AW2218" s="18"/>
      <c r="AX2218" s="18"/>
    </row>
    <row r="2219">
      <c r="A2219" s="18" t="str">
        <f>IFERROR(__xludf.DUMMYFUNCTION("""COMPUTED_VALUE"""),"Арбуз Малина ")</f>
        <v>Арбуз Малина </v>
      </c>
      <c r="B2219" s="18" t="str">
        <f>IFERROR(__xludf.DUMMYFUNCTION("""COMPUTED_VALUE"""),"Банан Кокос ")</f>
        <v>Банан Кокос </v>
      </c>
      <c r="C2219" s="18" t="str">
        <f>IFERROR(__xludf.DUMMYFUNCTION("""COMPUTED_VALUE"""),"Барбарисовый Энергетик ")</f>
        <v>Барбарисовый Энергетик </v>
      </c>
      <c r="D2219" s="18" t="str">
        <f>IFERROR(__xludf.DUMMYFUNCTION("""COMPUTED_VALUE"""),"Виноградный Энергетик")</f>
        <v>Виноградный Энергетик</v>
      </c>
      <c r="E2219" s="18" t="str">
        <f>IFERROR(__xludf.DUMMYFUNCTION("""COMPUTED_VALUE"""),"Гранат Клубника ")</f>
        <v>Гранат Клубника </v>
      </c>
      <c r="F2219" s="18" t="str">
        <f>IFERROR(__xludf.DUMMYFUNCTION("""COMPUTED_VALUE"""),"Гранат Смородина ")</f>
        <v>Гранат Смородина </v>
      </c>
      <c r="G2219" s="18" t="str">
        <f>IFERROR(__xludf.DUMMYFUNCTION("""COMPUTED_VALUE"""),"Грейпфрутовый Швепс ")</f>
        <v>Грейпфрутовый Швепс </v>
      </c>
      <c r="H2219" s="18" t="str">
        <f>IFERROR(__xludf.DUMMYFUNCTION("""COMPUTED_VALUE"""),"Земляника Драгонфрут ")</f>
        <v>Земляника Драгонфрут </v>
      </c>
      <c r="I2219" s="18" t="str">
        <f>IFERROR(__xludf.DUMMYFUNCTION("""COMPUTED_VALUE"""),"Киви Личи ")</f>
        <v>Киви Личи </v>
      </c>
      <c r="J2219" s="18" t="str">
        <f>IFERROR(__xludf.DUMMYFUNCTION("""COMPUTED_VALUE"""),"Киви Маракуйя Гуава ")</f>
        <v>Киви Маракуйя Гуава </v>
      </c>
      <c r="K2219" s="18" t="str">
        <f>IFERROR(__xludf.DUMMYFUNCTION("""COMPUTED_VALUE"""),"Клубника Банан ")</f>
        <v>Клубника Банан </v>
      </c>
      <c r="L2219" s="18" t="str">
        <f>IFERROR(__xludf.DUMMYFUNCTION("""COMPUTED_VALUE"""),"Клубника Вишня ")</f>
        <v>Клубника Вишня </v>
      </c>
      <c r="M2219" s="18" t="str">
        <f>IFERROR(__xludf.DUMMYFUNCTION("""COMPUTED_VALUE"""),"Клубника Земляника ")</f>
        <v>Клубника Земляника </v>
      </c>
      <c r="N2219" s="18" t="str">
        <f>IFERROR(__xludf.DUMMYFUNCTION("""COMPUTED_VALUE"""),"Клубничный Мохито ")</f>
        <v>Клубничный Мохито </v>
      </c>
      <c r="O2219" s="18" t="str">
        <f>IFERROR(__xludf.DUMMYFUNCTION("""COMPUTED_VALUE"""),"Манго Грейпфрут ")</f>
        <v>Манго Грейпфрут </v>
      </c>
      <c r="P2219" s="18" t="str">
        <f>IFERROR(__xludf.DUMMYFUNCTION("""COMPUTED_VALUE"""),"Манго Персик Личи ")</f>
        <v>Манго Персик Личи </v>
      </c>
      <c r="Q2219" s="18" t="str">
        <f>IFERROR(__xludf.DUMMYFUNCTION("""COMPUTED_VALUE"""),"Персик Бабл Гам ")</f>
        <v>Персик Бабл Гам </v>
      </c>
      <c r="R2219" s="18" t="str">
        <f>IFERROR(__xludf.DUMMYFUNCTION("""COMPUTED_VALUE"""),"Садовые Ягоды ")</f>
        <v>Садовые Ягоды </v>
      </c>
      <c r="S2219" s="18" t="str">
        <f>IFERROR(__xludf.DUMMYFUNCTION("""COMPUTED_VALUE"""),"Скитлс Лимон Лайм 2")</f>
        <v>Скитлс Лимон Лайм 2</v>
      </c>
      <c r="T2219" s="18" t="str">
        <f>IFERROR(__xludf.DUMMYFUNCTION("""COMPUTED_VALUE"""),"Смородина Мармелад 1")</f>
        <v>Смородина Мармелад 1</v>
      </c>
      <c r="U2219" s="18" t="str">
        <f>IFERROR(__xludf.DUMMYFUNCTION("""COMPUTED_VALUE"""),"Темная Вишня 1")</f>
        <v>Темная Вишня 1</v>
      </c>
      <c r="V2219" s="18" t="str">
        <f>IFERROR(__xludf.DUMMYFUNCTION("""COMPUTED_VALUE"""),"Фруктовые Пластинки 1")</f>
        <v>Фруктовые Пластинки 1</v>
      </c>
      <c r="W2219" s="18" t="str">
        <f>IFERROR(__xludf.DUMMYFUNCTION("""COMPUTED_VALUE"""),"Черника Ежевика 1")</f>
        <v>Черника Ежевика 1</v>
      </c>
      <c r="X2219" s="18" t="str">
        <f>IFERROR(__xludf.DUMMYFUNCTION("""COMPUTED_VALUE"""),"Черника Малина 1")</f>
        <v>Черника Малина 1</v>
      </c>
      <c r="Y2219" s="18" t="str">
        <f>IFERROR(__xludf.DUMMYFUNCTION("""COMPUTED_VALUE"""),"Черника Мята 2")</f>
        <v>Черника Мята 2</v>
      </c>
      <c r="Z2219" s="18" t="str">
        <f>IFERROR(__xludf.DUMMYFUNCTION("""COMPUTED_VALUE"""),"Яблоко Виноград 2")</f>
        <v>Яблоко Виноград 2</v>
      </c>
      <c r="AA2219" s="18" t="str">
        <f>IFERROR(__xludf.DUMMYFUNCTION("""COMPUTED_VALUE"""),"Яблоко Малина 4")</f>
        <v>Яблоко Малина 4</v>
      </c>
      <c r="AB2219" s="18"/>
      <c r="AC2219" s="18"/>
      <c r="AD2219" s="18"/>
      <c r="AE2219" s="18"/>
      <c r="AF2219" s="18"/>
      <c r="AG2219" s="18"/>
      <c r="AH2219" s="18"/>
      <c r="AI2219" s="18"/>
      <c r="AJ2219" s="18"/>
      <c r="AK2219" s="18"/>
      <c r="AL2219" s="18"/>
      <c r="AM2219" s="18"/>
      <c r="AN2219" s="18"/>
      <c r="AO2219" s="18"/>
      <c r="AP2219" s="18"/>
      <c r="AQ2219" s="18"/>
      <c r="AR2219" s="18"/>
      <c r="AS2219" s="18"/>
      <c r="AT2219" s="18"/>
      <c r="AU2219" s="18"/>
      <c r="AV2219" s="18"/>
      <c r="AW2219" s="18"/>
      <c r="AX2219" s="18"/>
    </row>
    <row r="2220">
      <c r="A2220" s="18" t="str">
        <f>IFERROR(__xludf.DUMMYFUNCTION("""COMPUTED_VALUE"""),"0.4")</f>
        <v>0.4</v>
      </c>
      <c r="B2220" s="18" t="str">
        <f>IFERROR(__xludf.DUMMYFUNCTION("""COMPUTED_VALUE"""),"0.6")</f>
        <v>0.6</v>
      </c>
      <c r="C2220" s="18" t="str">
        <f>IFERROR(__xludf.DUMMYFUNCTION("""COMPUTED_VALUE"""),"0.7")</f>
        <v>0.7</v>
      </c>
      <c r="D2220" s="18" t="str">
        <f>IFERROR(__xludf.DUMMYFUNCTION("""COMPUTED_VALUE"""),"0.8")</f>
        <v>0.8</v>
      </c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  <c r="AC2220" s="18"/>
      <c r="AD2220" s="18"/>
      <c r="AE2220" s="18"/>
      <c r="AF2220" s="18"/>
      <c r="AG2220" s="18"/>
      <c r="AH2220" s="18"/>
      <c r="AI2220" s="18"/>
      <c r="AJ2220" s="18"/>
      <c r="AK2220" s="18"/>
      <c r="AL2220" s="18"/>
      <c r="AM2220" s="18"/>
      <c r="AN2220" s="18"/>
      <c r="AO2220" s="18"/>
      <c r="AP2220" s="18"/>
      <c r="AQ2220" s="18"/>
      <c r="AR2220" s="18"/>
      <c r="AS2220" s="18"/>
      <c r="AT2220" s="18"/>
      <c r="AU2220" s="18"/>
      <c r="AV2220" s="18"/>
      <c r="AW2220" s="18"/>
      <c r="AX2220" s="18"/>
    </row>
    <row r="2221">
      <c r="A2221" s="18" t="str">
        <f>IFERROR(__xludf.DUMMYFUNCTION("""COMPUTED_VALUE"""),"Маракуйя с тропическими нотками")</f>
        <v>Маракуйя с тропическими нотками</v>
      </c>
      <c r="B2221" s="18" t="str">
        <f>IFERROR(__xludf.DUMMYFUNCTION("""COMPUTED_VALUE"""),"Арбузный милкшейк")</f>
        <v>Арбузный милкшейк</v>
      </c>
      <c r="C2221" s="18" t="str">
        <f>IFERROR(__xludf.DUMMYFUNCTION("""COMPUTED_VALUE"""),"Конфеты со вкусом винограда")</f>
        <v>Конфеты со вкусом винограда</v>
      </c>
      <c r="D2221" s="18" t="str">
        <f>IFERROR(__xludf.DUMMYFUNCTION("""COMPUTED_VALUE"""),"Манго с апельсином и послевкусием гуавы")</f>
        <v>Манго с апельсином и послевкусием гуавы</v>
      </c>
      <c r="E2221" s="18" t="str">
        <f>IFERROR(__xludf.DUMMYFUNCTION("""COMPUTED_VALUE"""),"Холодное сочетание мяты и конфет холс")</f>
        <v>Холодное сочетание мяты и конфет холс</v>
      </c>
      <c r="F2221" s="18" t="str">
        <f>IFERROR(__xludf.DUMMYFUNCTION("""COMPUTED_VALUE"""),"Яблочные мармеладные червячки")</f>
        <v>Яблочные мармеладные червячки</v>
      </c>
      <c r="G222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21" s="18" t="str">
        <f>IFERROR(__xludf.DUMMYFUNCTION("""COMPUTED_VALUE"""),"Лимон лайм")</f>
        <v>Лимон лайм</v>
      </c>
      <c r="I2221" s="18" t="str">
        <f>IFERROR(__xludf.DUMMYFUNCTION("""COMPUTED_VALUE"""),"Классика энергетика с кислой малиной")</f>
        <v>Классика энергетика с кислой малиной</v>
      </c>
      <c r="J2221" s="18" t="str">
        <f>IFERROR(__xludf.DUMMYFUNCTION("""COMPUTED_VALUE"""),"Зеленое манго и смородина")</f>
        <v>Зеленое манго и смородина</v>
      </c>
      <c r="K2221" s="18" t="str">
        <f>IFERROR(__xludf.DUMMYFUNCTION("""COMPUTED_VALUE"""),"Дуэт лемонграсса и сладкой малины")</f>
        <v>Дуэт лемонграсса и сладкой малины</v>
      </c>
      <c r="L2221" s="18" t="str">
        <f>IFERROR(__xludf.DUMMYFUNCTION("""COMPUTED_VALUE"""),"Сладкий мармелад из черной смородины")</f>
        <v>Сладкий мармелад из черной смородины</v>
      </c>
      <c r="M2221" s="18" t="str">
        <f>IFERROR(__xludf.DUMMYFUNCTION("""COMPUTED_VALUE"""),"Вишня кола")</f>
        <v>Вишня кола</v>
      </c>
      <c r="N2221" s="18" t="str">
        <f>IFERROR(__xludf.DUMMYFUNCTION("""COMPUTED_VALUE"""),"Малина с кокосом")</f>
        <v>Малина с кокосом</v>
      </c>
      <c r="O2221" s="18" t="str">
        <f>IFERROR(__xludf.DUMMYFUNCTION("""COMPUTED_VALUE"""),"Сладкие конфеты СКИТЛЗ и смородина")</f>
        <v>Сладкие конфеты СКИТЛЗ и смородина</v>
      </c>
      <c r="P2221" s="18" t="str">
        <f>IFERROR(__xludf.DUMMYFUNCTION("""COMPUTED_VALUE"""),"Ежевичный лимонад")</f>
        <v>Ежевичный лимонад</v>
      </c>
      <c r="Q2221" s="18" t="str">
        <f>IFERROR(__xludf.DUMMYFUNCTION("""COMPUTED_VALUE"""),"Дыня кокос")</f>
        <v>Дыня кокос</v>
      </c>
      <c r="R2221" s="18" t="str">
        <f>IFERROR(__xludf.DUMMYFUNCTION("""COMPUTED_VALUE"""),"Земляничный бабл гам")</f>
        <v>Земляничный бабл гам</v>
      </c>
      <c r="S2221" s="18" t="str">
        <f>IFERROR(__xludf.DUMMYFUNCTION("""COMPUTED_VALUE"""),"Лимонные леденцы")</f>
        <v>Лимонные леденцы</v>
      </c>
      <c r="T2221" s="18" t="str">
        <f>IFERROR(__xludf.DUMMYFUNCTION("""COMPUTED_VALUE"""),"Экзотический фрукты")</f>
        <v>Экзотический фрукты</v>
      </c>
      <c r="U2221" s="18" t="str">
        <f>IFERROR(__xludf.DUMMYFUNCTION("""COMPUTED_VALUE"""),"Личи виноград мята")</f>
        <v>Личи виноград мята</v>
      </c>
      <c r="V2221" s="18" t="str">
        <f>IFERROR(__xludf.DUMMYFUNCTION("""COMPUTED_VALUE"""),"Черника малина мята")</f>
        <v>Черника малина мята</v>
      </c>
      <c r="W2221" s="18" t="str">
        <f>IFERROR(__xludf.DUMMYFUNCTION("""COMPUTED_VALUE"""),"Абрикосовый йогурт")</f>
        <v>Абрикосовый йогурт</v>
      </c>
      <c r="X2221" s="18" t="str">
        <f>IFERROR(__xludf.DUMMYFUNCTION("""COMPUTED_VALUE"""),"Арбуз лед")</f>
        <v>Арбуз лед</v>
      </c>
      <c r="Y2221" s="18" t="str">
        <f>IFERROR(__xludf.DUMMYFUNCTION("""COMPUTED_VALUE"""),"Банан клубника лед")</f>
        <v>Банан клубника лед</v>
      </c>
      <c r="Z2221" s="18" t="str">
        <f>IFERROR(__xludf.DUMMYFUNCTION("""COMPUTED_VALUE"""),"Арбузное мороженное")</f>
        <v>Арбузное мороженное</v>
      </c>
      <c r="AA2221" s="18" t="str">
        <f>IFERROR(__xludf.DUMMYFUNCTION("""COMPUTED_VALUE"""),"Клубника малина жвачка")</f>
        <v>Клубника малина жвачка</v>
      </c>
      <c r="AB2221" s="18" t="str">
        <f>IFERROR(__xludf.DUMMYFUNCTION("""COMPUTED_VALUE"""),"Клубничное мороженное")</f>
        <v>Клубничное мороженное</v>
      </c>
      <c r="AC2221" s="18" t="str">
        <f>IFERROR(__xludf.DUMMYFUNCTION("""COMPUTED_VALUE"""),"Кола сода лед")</f>
        <v>Кола сода лед</v>
      </c>
      <c r="AD2221" s="18" t="str">
        <f>IFERROR(__xludf.DUMMYFUNCTION("""COMPUTED_VALUE"""),"Банановый милкшейк")</f>
        <v>Банановый милкшейк</v>
      </c>
      <c r="AE2221" s="18" t="str">
        <f>IFERROR(__xludf.DUMMYFUNCTION("""COMPUTED_VALUE"""),"Микс ягод лед")</f>
        <v>Микс ягод лед</v>
      </c>
      <c r="AF2221" s="18" t="str">
        <f>IFERROR(__xludf.DUMMYFUNCTION("""COMPUTED_VALUE"""),"Брусничный морс")</f>
        <v>Брусничный морс</v>
      </c>
      <c r="AG2221" s="18" t="str">
        <f>IFERROR(__xludf.DUMMYFUNCTION("""COMPUTED_VALUE"""),"Яблочный лимонад")</f>
        <v>Яблочный лимонад</v>
      </c>
      <c r="AH2221" s="18" t="str">
        <f>IFERROR(__xludf.DUMMYFUNCTION("""COMPUTED_VALUE"""),"Лесные ягоды")</f>
        <v>Лесные ягоды</v>
      </c>
      <c r="AI2221" s="18" t="str">
        <f>IFERROR(__xludf.DUMMYFUNCTION("""COMPUTED_VALUE"""),"Смородиновый лимонад")</f>
        <v>Смородиновый лимонад</v>
      </c>
      <c r="AJ2221" s="18" t="str">
        <f>IFERROR(__xludf.DUMMYFUNCTION("""COMPUTED_VALUE"""),"Вишня лайм лед")</f>
        <v>Вишня лайм лед</v>
      </c>
      <c r="AK2221" s="18" t="str">
        <f>IFERROR(__xludf.DUMMYFUNCTION("""COMPUTED_VALUE"""),"Лист виноград мята энергетик")</f>
        <v>Лист виноград мята энергетик</v>
      </c>
      <c r="AL2221" s="18" t="str">
        <f>IFERROR(__xludf.DUMMYFUNCTION("""COMPUTED_VALUE"""),"Двойное яблоко лед")</f>
        <v>Двойное яблоко лед</v>
      </c>
      <c r="AM2221" s="18" t="str">
        <f>IFERROR(__xludf.DUMMYFUNCTION("""COMPUTED_VALUE"""),"Смородиновый холс")</f>
        <v>Смородиновый холс</v>
      </c>
      <c r="AN2221" s="18" t="str">
        <f>IFERROR(__xludf.DUMMYFUNCTION("""COMPUTED_VALUE"""),"Клубничное шампанское")</f>
        <v>Клубничное шампанское</v>
      </c>
      <c r="AO2221" s="18"/>
      <c r="AP2221" s="18"/>
      <c r="AQ2221" s="18"/>
      <c r="AR2221" s="18"/>
      <c r="AS2221" s="18"/>
      <c r="AT2221" s="18"/>
      <c r="AU2221" s="18"/>
      <c r="AV2221" s="18"/>
      <c r="AW2221" s="18"/>
      <c r="AX2221" s="18"/>
    </row>
    <row r="2222">
      <c r="A2222" s="18" t="str">
        <f>IFERROR(__xludf.DUMMYFUNCTION("""COMPUTED_VALUE"""),"0.4")</f>
        <v>0.4</v>
      </c>
      <c r="B2222" s="18" t="str">
        <f>IFERROR(__xludf.DUMMYFUNCTION("""COMPUTED_VALUE"""),"0.6")</f>
        <v>0.6</v>
      </c>
      <c r="C2222" s="18" t="str">
        <f>IFERROR(__xludf.DUMMYFUNCTION("""COMPUTED_VALUE"""),"0.7")</f>
        <v>0.7</v>
      </c>
      <c r="D2222" s="18" t="str">
        <f>IFERROR(__xludf.DUMMYFUNCTION("""COMPUTED_VALUE"""),"0.8")</f>
        <v>0.8</v>
      </c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  <c r="AB2222" s="18"/>
      <c r="AC2222" s="18"/>
      <c r="AD2222" s="18"/>
      <c r="AE2222" s="18"/>
      <c r="AF2222" s="18"/>
      <c r="AG2222" s="18"/>
      <c r="AH2222" s="18"/>
      <c r="AI2222" s="18"/>
      <c r="AJ2222" s="18"/>
      <c r="AK2222" s="18"/>
      <c r="AL2222" s="18"/>
      <c r="AM2222" s="18"/>
      <c r="AN2222" s="18"/>
      <c r="AO2222" s="18"/>
      <c r="AP2222" s="18"/>
      <c r="AQ2222" s="18"/>
      <c r="AR2222" s="18"/>
      <c r="AS2222" s="18"/>
      <c r="AT2222" s="18"/>
      <c r="AU2222" s="18"/>
      <c r="AV2222" s="18"/>
      <c r="AW2222" s="18"/>
      <c r="AX2222" s="18"/>
    </row>
    <row r="2223">
      <c r="A2223" s="18" t="str">
        <f>IFERROR(__xludf.DUMMYFUNCTION("""COMPUTED_VALUE"""),"Яблоко вишня")</f>
        <v>Яблоко вишня</v>
      </c>
      <c r="B2223" s="18" t="str">
        <f>IFERROR(__xludf.DUMMYFUNCTION("""COMPUTED_VALUE"""),"Банан дыня клубника")</f>
        <v>Банан дыня клубника</v>
      </c>
      <c r="C2223" s="18" t="str">
        <f>IFERROR(__xludf.DUMMYFUNCTION("""COMPUTED_VALUE"""),"Барбарисовый энергетик")</f>
        <v>Барбарисовый энергетик</v>
      </c>
      <c r="D2223" s="18" t="str">
        <f>IFERROR(__xludf.DUMMYFUNCTION("""COMPUTED_VALUE"""),"Черная смородина личи")</f>
        <v>Черная смородина личи</v>
      </c>
      <c r="E2223" s="18" t="str">
        <f>IFERROR(__xludf.DUMMYFUNCTION("""COMPUTED_VALUE"""),"Вишневый энергетик")</f>
        <v>Вишневый энергетик</v>
      </c>
      <c r="F2223" s="18" t="str">
        <f>IFERROR(__xludf.DUMMYFUNCTION("""COMPUTED_VALUE"""),"Цитрусовый микс")</f>
        <v>Цитрусовый микс</v>
      </c>
      <c r="G2223" s="18" t="str">
        <f>IFERROR(__xludf.DUMMYFUNCTION("""COMPUTED_VALUE"""),"Кола ягоды")</f>
        <v>Кола ягоды</v>
      </c>
      <c r="H2223" s="18" t="str">
        <f>IFERROR(__xludf.DUMMYFUNCTION("""COMPUTED_VALUE"""),"Виноград ежевика")</f>
        <v>Виноград ежевика</v>
      </c>
      <c r="I2223" s="18" t="str">
        <f>IFERROR(__xludf.DUMMYFUNCTION("""COMPUTED_VALUE"""),"Киви персик")</f>
        <v>Киви персик</v>
      </c>
      <c r="J2223" s="18" t="str">
        <f>IFERROR(__xludf.DUMMYFUNCTION("""COMPUTED_VALUE"""),"Лимонад голубика")</f>
        <v>Лимонад голубика</v>
      </c>
      <c r="K2223" s="18" t="str">
        <f>IFERROR(__xludf.DUMMYFUNCTION("""COMPUTED_VALUE"""),"Манго маракуйя")</f>
        <v>Манго маракуйя</v>
      </c>
      <c r="L2223" s="18" t="str">
        <f>IFERROR(__xludf.DUMMYFUNCTION("""COMPUTED_VALUE"""),"Маунтедью яблоко")</f>
        <v>Маунтедью яблоко</v>
      </c>
      <c r="M2223" s="18" t="str">
        <f>IFERROR(__xludf.DUMMYFUNCTION("""COMPUTED_VALUE"""),"Нектарин")</f>
        <v>Нектарин</v>
      </c>
      <c r="N2223" s="18" t="str">
        <f>IFERROR(__xludf.DUMMYFUNCTION("""COMPUTED_VALUE"""),"Малина черника")</f>
        <v>Малина черника</v>
      </c>
      <c r="O2223" s="18" t="str">
        <f>IFERROR(__xludf.DUMMYFUNCTION("""COMPUTED_VALUE"""),"Малиновый мармелад")</f>
        <v>Малиновый мармелад</v>
      </c>
      <c r="P2223" s="18" t="str">
        <f>IFERROR(__xludf.DUMMYFUNCTION("""COMPUTED_VALUE"""),"Скитлс лайм")</f>
        <v>Скитлс лайм</v>
      </c>
      <c r="Q2223" s="18" t="str">
        <f>IFERROR(__xludf.DUMMYFUNCTION("""COMPUTED_VALUE"""),"Клубника ананасовые кольца")</f>
        <v>Клубника ананасовые кольца</v>
      </c>
      <c r="R2223" s="18" t="str">
        <f>IFERROR(__xludf.DUMMYFUNCTION("""COMPUTED_VALUE"""),"Сладкая мятная жвачка")</f>
        <v>Сладкая мятная жвачка</v>
      </c>
      <c r="S2223" s="18" t="str">
        <f>IFERROR(__xludf.DUMMYFUNCTION("""COMPUTED_VALUE"""),"Арбузный слаш")</f>
        <v>Арбузный слаш</v>
      </c>
      <c r="T2223" s="18" t="str">
        <f>IFERROR(__xludf.DUMMYFUNCTION("""COMPUTED_VALUE"""),"Лесные ягоды")</f>
        <v>Лесные ягоды</v>
      </c>
      <c r="U2223" s="18"/>
      <c r="V2223" s="18"/>
      <c r="W2223" s="18"/>
      <c r="X2223" s="18"/>
      <c r="Y2223" s="18"/>
      <c r="Z2223" s="18"/>
      <c r="AA2223" s="18"/>
      <c r="AB2223" s="18"/>
      <c r="AC2223" s="18"/>
      <c r="AD2223" s="18"/>
      <c r="AE2223" s="18"/>
      <c r="AF2223" s="18"/>
      <c r="AG2223" s="18"/>
      <c r="AH2223" s="18"/>
      <c r="AI2223" s="18"/>
      <c r="AJ2223" s="18"/>
      <c r="AK2223" s="18"/>
      <c r="AL2223" s="18"/>
      <c r="AM2223" s="18"/>
      <c r="AN2223" s="18"/>
      <c r="AO2223" s="18"/>
      <c r="AP2223" s="18"/>
      <c r="AQ2223" s="18"/>
      <c r="AR2223" s="18"/>
      <c r="AS2223" s="18"/>
      <c r="AT2223" s="18"/>
      <c r="AU2223" s="18"/>
      <c r="AV2223" s="18"/>
      <c r="AW2223" s="18"/>
      <c r="AX2223" s="18"/>
    </row>
    <row r="2224">
      <c r="A2224" s="18" t="str">
        <f>IFERROR(__xludf.DUMMYFUNCTION("""COMPUTED_VALUE"""),"Арбуз Малина ")</f>
        <v>Арбуз Малина </v>
      </c>
      <c r="B2224" s="18" t="str">
        <f>IFERROR(__xludf.DUMMYFUNCTION("""COMPUTED_VALUE"""),"Банан Кокос ")</f>
        <v>Банан Кокос </v>
      </c>
      <c r="C2224" s="18" t="str">
        <f>IFERROR(__xludf.DUMMYFUNCTION("""COMPUTED_VALUE"""),"Барбарисовый Энергетик ")</f>
        <v>Барбарисовый Энергетик </v>
      </c>
      <c r="D2224" s="18" t="str">
        <f>IFERROR(__xludf.DUMMYFUNCTION("""COMPUTED_VALUE"""),"Виноградный Энергетик")</f>
        <v>Виноградный Энергетик</v>
      </c>
      <c r="E2224" s="18" t="str">
        <f>IFERROR(__xludf.DUMMYFUNCTION("""COMPUTED_VALUE"""),"Гранат Клубника ")</f>
        <v>Гранат Клубника </v>
      </c>
      <c r="F2224" s="18" t="str">
        <f>IFERROR(__xludf.DUMMYFUNCTION("""COMPUTED_VALUE"""),"Гранат Смородина ")</f>
        <v>Гранат Смородина </v>
      </c>
      <c r="G2224" s="18" t="str">
        <f>IFERROR(__xludf.DUMMYFUNCTION("""COMPUTED_VALUE"""),"Грейпфрутовый Швепс ")</f>
        <v>Грейпфрутовый Швепс </v>
      </c>
      <c r="H2224" s="18" t="str">
        <f>IFERROR(__xludf.DUMMYFUNCTION("""COMPUTED_VALUE"""),"Земляника Драгонфрут ")</f>
        <v>Земляника Драгонфрут </v>
      </c>
      <c r="I2224" s="18" t="str">
        <f>IFERROR(__xludf.DUMMYFUNCTION("""COMPUTED_VALUE"""),"Киви Личи ")</f>
        <v>Киви Личи </v>
      </c>
      <c r="J2224" s="18" t="str">
        <f>IFERROR(__xludf.DUMMYFUNCTION("""COMPUTED_VALUE"""),"Киви Маракуйя Гуава ")</f>
        <v>Киви Маракуйя Гуава </v>
      </c>
      <c r="K2224" s="18" t="str">
        <f>IFERROR(__xludf.DUMMYFUNCTION("""COMPUTED_VALUE"""),"Клубника Банан ")</f>
        <v>Клубника Банан </v>
      </c>
      <c r="L2224" s="18" t="str">
        <f>IFERROR(__xludf.DUMMYFUNCTION("""COMPUTED_VALUE"""),"Клубника Вишня ")</f>
        <v>Клубника Вишня </v>
      </c>
      <c r="M2224" s="18" t="str">
        <f>IFERROR(__xludf.DUMMYFUNCTION("""COMPUTED_VALUE"""),"Клубника Земляника ")</f>
        <v>Клубника Земляника </v>
      </c>
      <c r="N2224" s="18" t="str">
        <f>IFERROR(__xludf.DUMMYFUNCTION("""COMPUTED_VALUE"""),"Клубничный Мохито ")</f>
        <v>Клубничный Мохито </v>
      </c>
      <c r="O2224" s="18" t="str">
        <f>IFERROR(__xludf.DUMMYFUNCTION("""COMPUTED_VALUE"""),"Манго Грейпфрут ")</f>
        <v>Манго Грейпфрут </v>
      </c>
      <c r="P2224" s="18" t="str">
        <f>IFERROR(__xludf.DUMMYFUNCTION("""COMPUTED_VALUE"""),"Манго Персик Личи ")</f>
        <v>Манго Персик Личи </v>
      </c>
      <c r="Q2224" s="18" t="str">
        <f>IFERROR(__xludf.DUMMYFUNCTION("""COMPUTED_VALUE"""),"Персик Бабл Гам ")</f>
        <v>Персик Бабл Гам </v>
      </c>
      <c r="R2224" s="18" t="str">
        <f>IFERROR(__xludf.DUMMYFUNCTION("""COMPUTED_VALUE"""),"Садовые Ягоды ")</f>
        <v>Садовые Ягоды </v>
      </c>
      <c r="S2224" s="18" t="str">
        <f>IFERROR(__xludf.DUMMYFUNCTION("""COMPUTED_VALUE"""),"Скитлс Лимон Лайм 2")</f>
        <v>Скитлс Лимон Лайм 2</v>
      </c>
      <c r="T2224" s="18" t="str">
        <f>IFERROR(__xludf.DUMMYFUNCTION("""COMPUTED_VALUE"""),"Смородина Мармелад 1")</f>
        <v>Смородина Мармелад 1</v>
      </c>
      <c r="U2224" s="18" t="str">
        <f>IFERROR(__xludf.DUMMYFUNCTION("""COMPUTED_VALUE"""),"Темная Вишня 1")</f>
        <v>Темная Вишня 1</v>
      </c>
      <c r="V2224" s="18" t="str">
        <f>IFERROR(__xludf.DUMMYFUNCTION("""COMPUTED_VALUE"""),"Фруктовые Пластинки 1")</f>
        <v>Фруктовые Пластинки 1</v>
      </c>
      <c r="W2224" s="18" t="str">
        <f>IFERROR(__xludf.DUMMYFUNCTION("""COMPUTED_VALUE"""),"Черника Ежевика 1")</f>
        <v>Черника Ежевика 1</v>
      </c>
      <c r="X2224" s="18" t="str">
        <f>IFERROR(__xludf.DUMMYFUNCTION("""COMPUTED_VALUE"""),"Черника Малина 1")</f>
        <v>Черника Малина 1</v>
      </c>
      <c r="Y2224" s="18" t="str">
        <f>IFERROR(__xludf.DUMMYFUNCTION("""COMPUTED_VALUE"""),"Черника Мята 2")</f>
        <v>Черника Мята 2</v>
      </c>
      <c r="Z2224" s="18" t="str">
        <f>IFERROR(__xludf.DUMMYFUNCTION("""COMPUTED_VALUE"""),"Яблоко Виноград 2")</f>
        <v>Яблоко Виноград 2</v>
      </c>
      <c r="AA2224" s="18" t="str">
        <f>IFERROR(__xludf.DUMMYFUNCTION("""COMPUTED_VALUE"""),"Яблоко Малина 4")</f>
        <v>Яблоко Малина 4</v>
      </c>
      <c r="AB2224" s="18"/>
      <c r="AC2224" s="18"/>
      <c r="AD2224" s="18"/>
      <c r="AE2224" s="18"/>
      <c r="AF2224" s="18"/>
      <c r="AG2224" s="18"/>
      <c r="AH2224" s="18"/>
      <c r="AI2224" s="18"/>
      <c r="AJ2224" s="18"/>
      <c r="AK2224" s="18"/>
      <c r="AL2224" s="18"/>
      <c r="AM2224" s="18"/>
      <c r="AN2224" s="18"/>
      <c r="AO2224" s="18"/>
      <c r="AP2224" s="18"/>
      <c r="AQ2224" s="18"/>
      <c r="AR2224" s="18"/>
      <c r="AS2224" s="18"/>
      <c r="AT2224" s="18"/>
      <c r="AU2224" s="18"/>
      <c r="AV2224" s="18"/>
      <c r="AW2224" s="18"/>
      <c r="AX2224" s="18"/>
    </row>
    <row r="2225">
      <c r="A2225" s="18" t="str">
        <f>IFERROR(__xludf.DUMMYFUNCTION("""COMPUTED_VALUE"""),"кислая земляника")</f>
        <v>кислая земляника</v>
      </c>
      <c r="B2225" s="18" t="str">
        <f>IFERROR(__xludf.DUMMYFUNCTION("""COMPUTED_VALUE"""),"кислая фанта с черникой")</f>
        <v>кислая фанта с черникой</v>
      </c>
      <c r="C2225" s="18" t="str">
        <f>IFERROR(__xludf.DUMMYFUNCTION("""COMPUTED_VALUE"""),"кислое харибо с колой и черешней")</f>
        <v>кислое харибо с колой и черешней</v>
      </c>
      <c r="D2225" s="18" t="str">
        <f>IFERROR(__xludf.DUMMYFUNCTION("""COMPUTED_VALUE"""),"кислое яблочно клубничная шипучка")</f>
        <v>кислое яблочно клубничная шипучка</v>
      </c>
      <c r="E2225" s="18" t="str">
        <f>IFERROR(__xludf.DUMMYFUNCTION("""COMPUTED_VALUE"""),"кислые желатинки маракуйя ананас")</f>
        <v>кислые желатинки маракуйя ананас</v>
      </c>
      <c r="F2225" s="18" t="str">
        <f>IFERROR(__xludf.DUMMYFUNCTION("""COMPUTED_VALUE"""),"кислые ленточки маракуя манго")</f>
        <v>кислые ленточки маракуя манго</v>
      </c>
      <c r="G2225" s="18" t="str">
        <f>IFERROR(__xludf.DUMMYFUNCTION("""COMPUTED_VALUE"""),"кислые мармеладные ягоды")</f>
        <v>кислые мармеладные ягоды</v>
      </c>
      <c r="H2225" s="18" t="str">
        <f>IFERROR(__xludf.DUMMYFUNCTION("""COMPUTED_VALUE"""),"кислый виноград лайм")</f>
        <v>кислый виноград лайм</v>
      </c>
      <c r="I2225" s="18" t="str">
        <f>IFERROR(__xludf.DUMMYFUNCTION("""COMPUTED_VALUE"""),"кислый грейпфрут с вишней")</f>
        <v>кислый грейпфрут с вишней</v>
      </c>
      <c r="J2225" s="18" t="str">
        <f>IFERROR(__xludf.DUMMYFUNCTION("""COMPUTED_VALUE"""),"кислый леденец виноград киви яблоко")</f>
        <v>кислый леденец виноград киви яблоко</v>
      </c>
      <c r="K2225" s="18" t="str">
        <f>IFERROR(__xludf.DUMMYFUNCTION("""COMPUTED_VALUE"""),"кислый лимонад арбуз лайм малина")</f>
        <v>кислый лимонад арбуз лайм малина</v>
      </c>
      <c r="L2225" s="18" t="str">
        <f>IFERROR(__xludf.DUMMYFUNCTION("""COMPUTED_VALUE"""),"кислый персик клубника")</f>
        <v>кислый персик клубника</v>
      </c>
      <c r="M2225" s="18" t="str">
        <f>IFERROR(__xludf.DUMMYFUNCTION("""COMPUTED_VALUE"""),"кислый яблочно лимонные колечки")</f>
        <v>кислый яблочно лимонные колечки</v>
      </c>
      <c r="N2225" s="18" t="str">
        <f>IFERROR(__xludf.DUMMYFUNCTION("""COMPUTED_VALUE"""),"фанта апельсин с кислой малиной")</f>
        <v>фанта апельсин с кислой малиной</v>
      </c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  <c r="AC2225" s="18"/>
      <c r="AD2225" s="18"/>
      <c r="AE2225" s="18"/>
      <c r="AF2225" s="18"/>
      <c r="AG2225" s="18"/>
      <c r="AH2225" s="18"/>
      <c r="AI2225" s="18"/>
      <c r="AJ2225" s="18"/>
      <c r="AK2225" s="18"/>
      <c r="AL2225" s="18"/>
      <c r="AM2225" s="18"/>
      <c r="AN2225" s="18"/>
      <c r="AO2225" s="18"/>
      <c r="AP2225" s="18"/>
      <c r="AQ2225" s="18"/>
      <c r="AR2225" s="18"/>
      <c r="AS2225" s="18"/>
      <c r="AT2225" s="18"/>
      <c r="AU2225" s="18"/>
      <c r="AV2225" s="18"/>
      <c r="AW2225" s="18"/>
      <c r="AX2225" s="18"/>
    </row>
    <row r="2226">
      <c r="A2226" s="18" t="str">
        <f>IFERROR(__xludf.DUMMYFUNCTION("""COMPUTED_VALUE"""),"Арбуз Малина ")</f>
        <v>Арбуз Малина </v>
      </c>
      <c r="B2226" s="18" t="str">
        <f>IFERROR(__xludf.DUMMYFUNCTION("""COMPUTED_VALUE"""),"Банан Кокос ")</f>
        <v>Банан Кокос </v>
      </c>
      <c r="C2226" s="18" t="str">
        <f>IFERROR(__xludf.DUMMYFUNCTION("""COMPUTED_VALUE"""),"Барбарисовый Энергетик ")</f>
        <v>Барбарисовый Энергетик </v>
      </c>
      <c r="D2226" s="18" t="str">
        <f>IFERROR(__xludf.DUMMYFUNCTION("""COMPUTED_VALUE"""),"Виноградный Энергетик")</f>
        <v>Виноградный Энергетик</v>
      </c>
      <c r="E2226" s="18" t="str">
        <f>IFERROR(__xludf.DUMMYFUNCTION("""COMPUTED_VALUE"""),"Гранат Клубника ")</f>
        <v>Гранат Клубника </v>
      </c>
      <c r="F2226" s="18" t="str">
        <f>IFERROR(__xludf.DUMMYFUNCTION("""COMPUTED_VALUE"""),"Гранат Смородина ")</f>
        <v>Гранат Смородина </v>
      </c>
      <c r="G2226" s="18" t="str">
        <f>IFERROR(__xludf.DUMMYFUNCTION("""COMPUTED_VALUE"""),"Грейпфрутовый Швепс ")</f>
        <v>Грейпфрутовый Швепс </v>
      </c>
      <c r="H2226" s="18" t="str">
        <f>IFERROR(__xludf.DUMMYFUNCTION("""COMPUTED_VALUE"""),"Земляника Драгонфрут ")</f>
        <v>Земляника Драгонфрут </v>
      </c>
      <c r="I2226" s="18" t="str">
        <f>IFERROR(__xludf.DUMMYFUNCTION("""COMPUTED_VALUE"""),"Киви Личи ")</f>
        <v>Киви Личи </v>
      </c>
      <c r="J2226" s="18" t="str">
        <f>IFERROR(__xludf.DUMMYFUNCTION("""COMPUTED_VALUE"""),"Киви Маракуйя Гуава ")</f>
        <v>Киви Маракуйя Гуава </v>
      </c>
      <c r="K2226" s="18" t="str">
        <f>IFERROR(__xludf.DUMMYFUNCTION("""COMPUTED_VALUE"""),"Клубника Банан ")</f>
        <v>Клубника Банан </v>
      </c>
      <c r="L2226" s="18" t="str">
        <f>IFERROR(__xludf.DUMMYFUNCTION("""COMPUTED_VALUE"""),"Клубника Вишня ")</f>
        <v>Клубника Вишня </v>
      </c>
      <c r="M2226" s="18" t="str">
        <f>IFERROR(__xludf.DUMMYFUNCTION("""COMPUTED_VALUE"""),"Клубника Земляника ")</f>
        <v>Клубника Земляника </v>
      </c>
      <c r="N2226" s="18" t="str">
        <f>IFERROR(__xludf.DUMMYFUNCTION("""COMPUTED_VALUE"""),"Клубничный Мохито ")</f>
        <v>Клубничный Мохито </v>
      </c>
      <c r="O2226" s="18" t="str">
        <f>IFERROR(__xludf.DUMMYFUNCTION("""COMPUTED_VALUE"""),"Манго Грейпфрут ")</f>
        <v>Манго Грейпфрут </v>
      </c>
      <c r="P2226" s="18" t="str">
        <f>IFERROR(__xludf.DUMMYFUNCTION("""COMPUTED_VALUE"""),"Манго Персик Личи ")</f>
        <v>Манго Персик Личи </v>
      </c>
      <c r="Q2226" s="18" t="str">
        <f>IFERROR(__xludf.DUMMYFUNCTION("""COMPUTED_VALUE"""),"Персик Бабл Гам ")</f>
        <v>Персик Бабл Гам </v>
      </c>
      <c r="R2226" s="18" t="str">
        <f>IFERROR(__xludf.DUMMYFUNCTION("""COMPUTED_VALUE"""),"Садовые Ягоды ")</f>
        <v>Садовые Ягоды </v>
      </c>
      <c r="S2226" s="18" t="str">
        <f>IFERROR(__xludf.DUMMYFUNCTION("""COMPUTED_VALUE"""),"Скитлс Лимон Лайм 2")</f>
        <v>Скитлс Лимон Лайм 2</v>
      </c>
      <c r="T2226" s="18" t="str">
        <f>IFERROR(__xludf.DUMMYFUNCTION("""COMPUTED_VALUE"""),"Смородина Мармелад 1")</f>
        <v>Смородина Мармелад 1</v>
      </c>
      <c r="U2226" s="18" t="str">
        <f>IFERROR(__xludf.DUMMYFUNCTION("""COMPUTED_VALUE"""),"Темная Вишня 1")</f>
        <v>Темная Вишня 1</v>
      </c>
      <c r="V2226" s="18" t="str">
        <f>IFERROR(__xludf.DUMMYFUNCTION("""COMPUTED_VALUE"""),"Фруктовые Пластинки 1")</f>
        <v>Фруктовые Пластинки 1</v>
      </c>
      <c r="W2226" s="18" t="str">
        <f>IFERROR(__xludf.DUMMYFUNCTION("""COMPUTED_VALUE"""),"Черника Ежевика 1")</f>
        <v>Черника Ежевика 1</v>
      </c>
      <c r="X2226" s="18" t="str">
        <f>IFERROR(__xludf.DUMMYFUNCTION("""COMPUTED_VALUE"""),"Черника Малина 1")</f>
        <v>Черника Малина 1</v>
      </c>
      <c r="Y2226" s="18" t="str">
        <f>IFERROR(__xludf.DUMMYFUNCTION("""COMPUTED_VALUE"""),"Черника Мята 2")</f>
        <v>Черника Мята 2</v>
      </c>
      <c r="Z2226" s="18" t="str">
        <f>IFERROR(__xludf.DUMMYFUNCTION("""COMPUTED_VALUE"""),"Яблоко Виноград 2")</f>
        <v>Яблоко Виноград 2</v>
      </c>
      <c r="AA2226" s="18" t="str">
        <f>IFERROR(__xludf.DUMMYFUNCTION("""COMPUTED_VALUE"""),"Яблоко Малина 4")</f>
        <v>Яблоко Малина 4</v>
      </c>
      <c r="AB2226" s="18"/>
      <c r="AC2226" s="18"/>
      <c r="AD2226" s="18"/>
      <c r="AE2226" s="18"/>
      <c r="AF2226" s="18"/>
      <c r="AG2226" s="18"/>
      <c r="AH2226" s="18"/>
      <c r="AI2226" s="18"/>
      <c r="AJ2226" s="18"/>
      <c r="AK2226" s="18"/>
      <c r="AL2226" s="18"/>
      <c r="AM2226" s="18"/>
      <c r="AN2226" s="18"/>
      <c r="AO2226" s="18"/>
      <c r="AP2226" s="18"/>
      <c r="AQ2226" s="18"/>
      <c r="AR2226" s="18"/>
      <c r="AS2226" s="18"/>
      <c r="AT2226" s="18"/>
      <c r="AU2226" s="18"/>
      <c r="AV2226" s="18"/>
      <c r="AW2226" s="18"/>
      <c r="AX2226" s="18"/>
    </row>
    <row r="2227">
      <c r="A2227" s="18" t="str">
        <f>IFERROR(__xludf.DUMMYFUNCTION("""COMPUTED_VALUE"""),"Арбуз Малина ")</f>
        <v>Арбуз Малина </v>
      </c>
      <c r="B2227" s="18" t="str">
        <f>IFERROR(__xludf.DUMMYFUNCTION("""COMPUTED_VALUE"""),"Банан Кокос ")</f>
        <v>Банан Кокос </v>
      </c>
      <c r="C2227" s="18" t="str">
        <f>IFERROR(__xludf.DUMMYFUNCTION("""COMPUTED_VALUE"""),"Барбарисовый Энергетик ")</f>
        <v>Барбарисовый Энергетик </v>
      </c>
      <c r="D2227" s="18" t="str">
        <f>IFERROR(__xludf.DUMMYFUNCTION("""COMPUTED_VALUE"""),"Виноградный Энергетик")</f>
        <v>Виноградный Энергетик</v>
      </c>
      <c r="E2227" s="18" t="str">
        <f>IFERROR(__xludf.DUMMYFUNCTION("""COMPUTED_VALUE"""),"Гранат Клубника ")</f>
        <v>Гранат Клубника </v>
      </c>
      <c r="F2227" s="18" t="str">
        <f>IFERROR(__xludf.DUMMYFUNCTION("""COMPUTED_VALUE"""),"Гранат Смородина ")</f>
        <v>Гранат Смородина </v>
      </c>
      <c r="G2227" s="18" t="str">
        <f>IFERROR(__xludf.DUMMYFUNCTION("""COMPUTED_VALUE"""),"Грейпфрутовый Швепс ")</f>
        <v>Грейпфрутовый Швепс </v>
      </c>
      <c r="H2227" s="18" t="str">
        <f>IFERROR(__xludf.DUMMYFUNCTION("""COMPUTED_VALUE"""),"Земляника Драгонфрут ")</f>
        <v>Земляника Драгонфрут </v>
      </c>
      <c r="I2227" s="18" t="str">
        <f>IFERROR(__xludf.DUMMYFUNCTION("""COMPUTED_VALUE"""),"Киви Личи ")</f>
        <v>Киви Личи </v>
      </c>
      <c r="J2227" s="18" t="str">
        <f>IFERROR(__xludf.DUMMYFUNCTION("""COMPUTED_VALUE"""),"Киви Маракуйя Гуава ")</f>
        <v>Киви Маракуйя Гуава </v>
      </c>
      <c r="K2227" s="18" t="str">
        <f>IFERROR(__xludf.DUMMYFUNCTION("""COMPUTED_VALUE"""),"Клубника Банан ")</f>
        <v>Клубника Банан </v>
      </c>
      <c r="L2227" s="18" t="str">
        <f>IFERROR(__xludf.DUMMYFUNCTION("""COMPUTED_VALUE"""),"Клубника Вишня ")</f>
        <v>Клубника Вишня </v>
      </c>
      <c r="M2227" s="18" t="str">
        <f>IFERROR(__xludf.DUMMYFUNCTION("""COMPUTED_VALUE"""),"Клубника Земляника ")</f>
        <v>Клубника Земляника </v>
      </c>
      <c r="N2227" s="18" t="str">
        <f>IFERROR(__xludf.DUMMYFUNCTION("""COMPUTED_VALUE"""),"Клубничный Мохито ")</f>
        <v>Клубничный Мохито </v>
      </c>
      <c r="O2227" s="18" t="str">
        <f>IFERROR(__xludf.DUMMYFUNCTION("""COMPUTED_VALUE"""),"Манго Грейпфрут ")</f>
        <v>Манго Грейпфрут </v>
      </c>
      <c r="P2227" s="18" t="str">
        <f>IFERROR(__xludf.DUMMYFUNCTION("""COMPUTED_VALUE"""),"Манго Персик Личи ")</f>
        <v>Манго Персик Личи </v>
      </c>
      <c r="Q2227" s="18" t="str">
        <f>IFERROR(__xludf.DUMMYFUNCTION("""COMPUTED_VALUE"""),"Персик Бабл Гам ")</f>
        <v>Персик Бабл Гам </v>
      </c>
      <c r="R2227" s="18" t="str">
        <f>IFERROR(__xludf.DUMMYFUNCTION("""COMPUTED_VALUE"""),"Садовые Ягоды ")</f>
        <v>Садовые Ягоды </v>
      </c>
      <c r="S2227" s="18" t="str">
        <f>IFERROR(__xludf.DUMMYFUNCTION("""COMPUTED_VALUE"""),"Скитлс Лимон Лайм 2")</f>
        <v>Скитлс Лимон Лайм 2</v>
      </c>
      <c r="T2227" s="18" t="str">
        <f>IFERROR(__xludf.DUMMYFUNCTION("""COMPUTED_VALUE"""),"Смородина Мармелад 1")</f>
        <v>Смородина Мармелад 1</v>
      </c>
      <c r="U2227" s="18" t="str">
        <f>IFERROR(__xludf.DUMMYFUNCTION("""COMPUTED_VALUE"""),"Темная Вишня 1")</f>
        <v>Темная Вишня 1</v>
      </c>
      <c r="V2227" s="18" t="str">
        <f>IFERROR(__xludf.DUMMYFUNCTION("""COMPUTED_VALUE"""),"Фруктовые Пластинки 1")</f>
        <v>Фруктовые Пластинки 1</v>
      </c>
      <c r="W2227" s="18" t="str">
        <f>IFERROR(__xludf.DUMMYFUNCTION("""COMPUTED_VALUE"""),"Черника Ежевика 1")</f>
        <v>Черника Ежевика 1</v>
      </c>
      <c r="X2227" s="18" t="str">
        <f>IFERROR(__xludf.DUMMYFUNCTION("""COMPUTED_VALUE"""),"Черника Малина 1")</f>
        <v>Черника Малина 1</v>
      </c>
      <c r="Y2227" s="18" t="str">
        <f>IFERROR(__xludf.DUMMYFUNCTION("""COMPUTED_VALUE"""),"Черника Мята 2")</f>
        <v>Черника Мята 2</v>
      </c>
      <c r="Z2227" s="18" t="str">
        <f>IFERROR(__xludf.DUMMYFUNCTION("""COMPUTED_VALUE"""),"Яблоко Виноград 2")</f>
        <v>Яблоко Виноград 2</v>
      </c>
      <c r="AA2227" s="18" t="str">
        <f>IFERROR(__xludf.DUMMYFUNCTION("""COMPUTED_VALUE"""),"Яблоко Малина 4")</f>
        <v>Яблоко Малина 4</v>
      </c>
      <c r="AB2227" s="18"/>
      <c r="AC2227" s="18"/>
      <c r="AD2227" s="18"/>
      <c r="AE2227" s="18"/>
      <c r="AF2227" s="18"/>
      <c r="AG2227" s="18"/>
      <c r="AH2227" s="18"/>
      <c r="AI2227" s="18"/>
      <c r="AJ2227" s="18"/>
      <c r="AK2227" s="18"/>
      <c r="AL2227" s="18"/>
      <c r="AM2227" s="18"/>
      <c r="AN2227" s="18"/>
      <c r="AO2227" s="18"/>
      <c r="AP2227" s="18"/>
      <c r="AQ2227" s="18"/>
      <c r="AR2227" s="18"/>
      <c r="AS2227" s="18"/>
      <c r="AT2227" s="18"/>
      <c r="AU2227" s="18"/>
      <c r="AV2227" s="18"/>
      <c r="AW2227" s="18"/>
      <c r="AX2227" s="18"/>
    </row>
    <row r="2228">
      <c r="A2228" s="18" t="str">
        <f>IFERROR(__xludf.DUMMYFUNCTION("""COMPUTED_VALUE"""),"Смородина холс")</f>
        <v>Смородина холс</v>
      </c>
      <c r="B2228" s="18" t="str">
        <f>IFERROR(__xludf.DUMMYFUNCTION("""COMPUTED_VALUE"""),"Тропические фрукты")</f>
        <v>Тропические фрукты</v>
      </c>
      <c r="C2228" s="18" t="str">
        <f>IFERROR(__xludf.DUMMYFUNCTION("""COMPUTED_VALUE"""),"Черничная конфета")</f>
        <v>Черничная конфета</v>
      </c>
      <c r="D2228" s="18" t="str">
        <f>IFERROR(__xludf.DUMMYFUNCTION("""COMPUTED_VALUE"""),"Яблоко вишня")</f>
        <v>Яблоко вишня</v>
      </c>
      <c r="E2228" s="18" t="str">
        <f>IFERROR(__xludf.DUMMYFUNCTION("""COMPUTED_VALUE"""),"Виноград мята")</f>
        <v>Виноград мята</v>
      </c>
      <c r="F2228" s="18" t="str">
        <f>IFERROR(__xludf.DUMMYFUNCTION("""COMPUTED_VALUE"""),"Виноград холс")</f>
        <v>Виноград холс</v>
      </c>
      <c r="G2228" s="18" t="str">
        <f>IFERROR(__xludf.DUMMYFUNCTION("""COMPUTED_VALUE"""),"Грейпфрутовый лимонад")</f>
        <v>Грейпфрутовый лимонад</v>
      </c>
      <c r="H2228" s="18" t="str">
        <f>IFERROR(__xludf.DUMMYFUNCTION("""COMPUTED_VALUE"""),"Дыня банан")</f>
        <v>Дыня банан</v>
      </c>
      <c r="I2228" s="18" t="str">
        <f>IFERROR(__xludf.DUMMYFUNCTION("""COMPUTED_VALUE"""),"Ежевичный лимонад")</f>
        <v>Ежевичный лимонад</v>
      </c>
      <c r="J2228" s="18" t="str">
        <f>IFERROR(__xludf.DUMMYFUNCTION("""COMPUTED_VALUE"""),"Земляничная конфета ")</f>
        <v>Земляничная конфета </v>
      </c>
      <c r="K2228" s="18" t="str">
        <f>IFERROR(__xludf.DUMMYFUNCTION("""COMPUTED_VALUE"""),"Ананас манго ")</f>
        <v>Ананас манго </v>
      </c>
      <c r="L2228" s="18" t="str">
        <f>IFERROR(__xludf.DUMMYFUNCTION("""COMPUTED_VALUE"""),"Жвачка черника мята ")</f>
        <v>Жвачка черника мята </v>
      </c>
      <c r="M2228" s="18" t="str">
        <f>IFERROR(__xludf.DUMMYFUNCTION("""COMPUTED_VALUE"""),"Зеленый манго")</f>
        <v>Зеленый манго</v>
      </c>
      <c r="N2228" s="18" t="str">
        <f>IFERROR(__xludf.DUMMYFUNCTION("""COMPUTED_VALUE"""),"Клюква брусника")</f>
        <v>Клюква брусника</v>
      </c>
      <c r="O2228" s="18" t="str">
        <f>IFERROR(__xludf.DUMMYFUNCTION("""COMPUTED_VALUE"""),"Апельсин ")</f>
        <v>Апельсин </v>
      </c>
      <c r="P2228" s="18" t="str">
        <f>IFERROR(__xludf.DUMMYFUNCTION("""COMPUTED_VALUE"""),"Кокос малина")</f>
        <v>Кокос малина</v>
      </c>
      <c r="Q2228" s="18" t="str">
        <f>IFERROR(__xludf.DUMMYFUNCTION("""COMPUTED_VALUE"""),"Лимонные черви")</f>
        <v>Лимонные черви</v>
      </c>
      <c r="R2228" s="18" t="str">
        <f>IFERROR(__xludf.DUMMYFUNCTION("""COMPUTED_VALUE"""),"Малиновый лимонад")</f>
        <v>Малиновый лимонад</v>
      </c>
      <c r="S2228" s="18" t="str">
        <f>IFERROR(__xludf.DUMMYFUNCTION("""COMPUTED_VALUE"""),"Смородина малина")</f>
        <v>Смородина малина</v>
      </c>
      <c r="T2228" s="18"/>
      <c r="U2228" s="18"/>
      <c r="V2228" s="18"/>
      <c r="W2228" s="18"/>
      <c r="X2228" s="18"/>
      <c r="Y2228" s="18"/>
      <c r="Z2228" s="18"/>
      <c r="AA2228" s="18"/>
      <c r="AB2228" s="18"/>
      <c r="AC2228" s="18"/>
      <c r="AD2228" s="18"/>
      <c r="AE2228" s="18"/>
      <c r="AF2228" s="18"/>
      <c r="AG2228" s="18"/>
      <c r="AH2228" s="18"/>
      <c r="AI2228" s="18"/>
      <c r="AJ2228" s="18"/>
      <c r="AK2228" s="18"/>
      <c r="AL2228" s="18"/>
      <c r="AM2228" s="18"/>
      <c r="AN2228" s="18"/>
      <c r="AO2228" s="18"/>
      <c r="AP2228" s="18"/>
      <c r="AQ2228" s="18"/>
      <c r="AR2228" s="18"/>
      <c r="AS2228" s="18"/>
      <c r="AT2228" s="18"/>
      <c r="AU2228" s="18"/>
      <c r="AV2228" s="18"/>
      <c r="AW2228" s="18"/>
      <c r="AX2228" s="18"/>
    </row>
    <row r="2229">
      <c r="A2229" s="18" t="str">
        <f>IFERROR(__xludf.DUMMYFUNCTION("""COMPUTED_VALUE"""),"0.3")</f>
        <v>0.3</v>
      </c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  <c r="AC2229" s="18"/>
      <c r="AD2229" s="18"/>
      <c r="AE2229" s="18"/>
      <c r="AF2229" s="18"/>
      <c r="AG2229" s="18"/>
      <c r="AH2229" s="18"/>
      <c r="AI2229" s="18"/>
      <c r="AJ2229" s="18"/>
      <c r="AK2229" s="18"/>
      <c r="AL2229" s="18"/>
      <c r="AM2229" s="18"/>
      <c r="AN2229" s="18"/>
      <c r="AO2229" s="18"/>
      <c r="AP2229" s="18"/>
      <c r="AQ2229" s="18"/>
      <c r="AR2229" s="18"/>
      <c r="AS2229" s="18"/>
      <c r="AT2229" s="18"/>
      <c r="AU2229" s="18"/>
      <c r="AV2229" s="18"/>
      <c r="AW2229" s="18"/>
      <c r="AX2229" s="18"/>
    </row>
    <row r="2230">
      <c r="A2230" s="18" t="str">
        <f>IFERROR(__xludf.DUMMYFUNCTION("""COMPUTED_VALUE"""),"Апельсиновое драже")</f>
        <v>Апельсиновое драже</v>
      </c>
      <c r="B2230" s="18" t="str">
        <f>IFERROR(__xludf.DUMMYFUNCTION("""COMPUTED_VALUE"""),"Бабл гам")</f>
        <v>Бабл гам</v>
      </c>
      <c r="C2230" s="18" t="str">
        <f>IFERROR(__xludf.DUMMYFUNCTION("""COMPUTED_VALUE"""),"Виноградная конфета")</f>
        <v>Виноградная конфета</v>
      </c>
      <c r="D2230" s="18" t="str">
        <f>IFERROR(__xludf.DUMMYFUNCTION("""COMPUTED_VALUE"""),"Даня кокос")</f>
        <v>Даня кокос</v>
      </c>
      <c r="E2230" s="18" t="str">
        <f>IFERROR(__xludf.DUMMYFUNCTION("""COMPUTED_VALUE"""),"Земляника груша")</f>
        <v>Земляника груша</v>
      </c>
      <c r="F2230" s="18" t="str">
        <f>IFERROR(__xludf.DUMMYFUNCTION("""COMPUTED_VALUE"""),"Кислый киви")</f>
        <v>Кислый киви</v>
      </c>
      <c r="G2230" s="18" t="str">
        <f>IFERROR(__xludf.DUMMYFUNCTION("""COMPUTED_VALUE"""),"Кислый малиновый лимонад ")</f>
        <v>Кислый малиновый лимонад </v>
      </c>
      <c r="H2230" s="18" t="str">
        <f>IFERROR(__xludf.DUMMYFUNCTION("""COMPUTED_VALUE"""),"Кола сода айс")</f>
        <v>Кола сода айс</v>
      </c>
      <c r="I2230" s="18" t="str">
        <f>IFERROR(__xludf.DUMMYFUNCTION("""COMPUTED_VALUE"""),"Ледяной ананас")</f>
        <v>Ледяной ананас</v>
      </c>
      <c r="J2230" s="18" t="str">
        <f>IFERROR(__xludf.DUMMYFUNCTION("""COMPUTED_VALUE"""),"Лимонные червячки ")</f>
        <v>Лимонные червячки </v>
      </c>
      <c r="K2230" s="18" t="str">
        <f>IFERROR(__xludf.DUMMYFUNCTION("""COMPUTED_VALUE"""),"Манго апельсин")</f>
        <v>Манго апельсин</v>
      </c>
      <c r="L2230" s="18" t="str">
        <f>IFERROR(__xludf.DUMMYFUNCTION("""COMPUTED_VALUE"""),"Смородина виноград")</f>
        <v>Смородина виноград</v>
      </c>
      <c r="M2230" s="18" t="str">
        <f>IFERROR(__xludf.DUMMYFUNCTION("""COMPUTED_VALUE"""),"Яблочный холс")</f>
        <v>Яблочный холс</v>
      </c>
      <c r="N2230" s="18" t="str">
        <f>IFERROR(__xludf.DUMMYFUNCTION("""COMPUTED_VALUE"""),"Ягодный смузи")</f>
        <v>Ягодный смузи</v>
      </c>
      <c r="O2230" s="18" t="str">
        <f>IFERROR(__xludf.DUMMYFUNCTION("""COMPUTED_VALUE"""),"Ягодный энергетик")</f>
        <v>Ягодный энергетик</v>
      </c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  <c r="AC2230" s="18"/>
      <c r="AD2230" s="18"/>
      <c r="AE2230" s="18"/>
      <c r="AF2230" s="18"/>
      <c r="AG2230" s="18"/>
      <c r="AH2230" s="18"/>
      <c r="AI2230" s="18"/>
      <c r="AJ2230" s="18"/>
      <c r="AK2230" s="18"/>
      <c r="AL2230" s="18"/>
      <c r="AM2230" s="18"/>
      <c r="AN2230" s="18"/>
      <c r="AO2230" s="18"/>
      <c r="AP2230" s="18"/>
      <c r="AQ2230" s="18"/>
      <c r="AR2230" s="18"/>
      <c r="AS2230" s="18"/>
      <c r="AT2230" s="18"/>
      <c r="AU2230" s="18"/>
      <c r="AV2230" s="18"/>
      <c r="AW2230" s="18"/>
      <c r="AX2230" s="18"/>
    </row>
    <row r="2231">
      <c r="A2231" s="18" t="str">
        <f>IFERROR(__xludf.DUMMYFUNCTION("""COMPUTED_VALUE"""),"0.4")</f>
        <v>0.4</v>
      </c>
      <c r="B2231" s="18" t="str">
        <f>IFERROR(__xludf.DUMMYFUNCTION("""COMPUTED_VALUE"""),"0.6")</f>
        <v>0.6</v>
      </c>
      <c r="C2231" s="18" t="str">
        <f>IFERROR(__xludf.DUMMYFUNCTION("""COMPUTED_VALUE"""),"0.7")</f>
        <v>0.7</v>
      </c>
      <c r="D2231" s="18" t="str">
        <f>IFERROR(__xludf.DUMMYFUNCTION("""COMPUTED_VALUE"""),"0.8")</f>
        <v>0.8</v>
      </c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  <c r="AB2231" s="18"/>
      <c r="AC2231" s="18"/>
      <c r="AD2231" s="18"/>
      <c r="AE2231" s="18"/>
      <c r="AF2231" s="18"/>
      <c r="AG2231" s="18"/>
      <c r="AH2231" s="18"/>
      <c r="AI2231" s="18"/>
      <c r="AJ2231" s="18"/>
      <c r="AK2231" s="18"/>
      <c r="AL2231" s="18"/>
      <c r="AM2231" s="18"/>
      <c r="AN2231" s="18"/>
      <c r="AO2231" s="18"/>
      <c r="AP2231" s="18"/>
      <c r="AQ2231" s="18"/>
      <c r="AR2231" s="18"/>
      <c r="AS2231" s="18"/>
      <c r="AT2231" s="18"/>
      <c r="AU2231" s="18"/>
      <c r="AV2231" s="18"/>
      <c r="AW2231" s="18"/>
      <c r="AX2231" s="18"/>
    </row>
    <row r="2232">
      <c r="A2232" s="18" t="str">
        <f>IFERROR(__xludf.DUMMYFUNCTION("""COMPUTED_VALUE"""),"Арбуз Малина ")</f>
        <v>Арбуз Малина </v>
      </c>
      <c r="B2232" s="18" t="str">
        <f>IFERROR(__xludf.DUMMYFUNCTION("""COMPUTED_VALUE"""),"Банан Кокос ")</f>
        <v>Банан Кокос </v>
      </c>
      <c r="C2232" s="18" t="str">
        <f>IFERROR(__xludf.DUMMYFUNCTION("""COMPUTED_VALUE"""),"Барбарисовый Энергетик ")</f>
        <v>Барбарисовый Энергетик </v>
      </c>
      <c r="D2232" s="18" t="str">
        <f>IFERROR(__xludf.DUMMYFUNCTION("""COMPUTED_VALUE"""),"Виноградный Энергетик")</f>
        <v>Виноградный Энергетик</v>
      </c>
      <c r="E2232" s="18" t="str">
        <f>IFERROR(__xludf.DUMMYFUNCTION("""COMPUTED_VALUE"""),"Гранат Клубника ")</f>
        <v>Гранат Клубника </v>
      </c>
      <c r="F2232" s="18" t="str">
        <f>IFERROR(__xludf.DUMMYFUNCTION("""COMPUTED_VALUE"""),"Гранат Смородина ")</f>
        <v>Гранат Смородина </v>
      </c>
      <c r="G2232" s="18" t="str">
        <f>IFERROR(__xludf.DUMMYFUNCTION("""COMPUTED_VALUE"""),"Грейпфрутовый Швепс ")</f>
        <v>Грейпфрутовый Швепс </v>
      </c>
      <c r="H2232" s="18" t="str">
        <f>IFERROR(__xludf.DUMMYFUNCTION("""COMPUTED_VALUE"""),"Земляника Драгонфрут ")</f>
        <v>Земляника Драгонфрут </v>
      </c>
      <c r="I2232" s="18" t="str">
        <f>IFERROR(__xludf.DUMMYFUNCTION("""COMPUTED_VALUE"""),"Киви Личи ")</f>
        <v>Киви Личи </v>
      </c>
      <c r="J2232" s="18" t="str">
        <f>IFERROR(__xludf.DUMMYFUNCTION("""COMPUTED_VALUE"""),"Киви Маракуйя Гуава ")</f>
        <v>Киви Маракуйя Гуава </v>
      </c>
      <c r="K2232" s="18" t="str">
        <f>IFERROR(__xludf.DUMMYFUNCTION("""COMPUTED_VALUE"""),"Клубника Банан ")</f>
        <v>Клубника Банан </v>
      </c>
      <c r="L2232" s="18" t="str">
        <f>IFERROR(__xludf.DUMMYFUNCTION("""COMPUTED_VALUE"""),"Клубника Вишня ")</f>
        <v>Клубника Вишня </v>
      </c>
      <c r="M2232" s="18" t="str">
        <f>IFERROR(__xludf.DUMMYFUNCTION("""COMPUTED_VALUE"""),"Клубника Земляника ")</f>
        <v>Клубника Земляника </v>
      </c>
      <c r="N2232" s="18" t="str">
        <f>IFERROR(__xludf.DUMMYFUNCTION("""COMPUTED_VALUE"""),"Клубничный Мохито ")</f>
        <v>Клубничный Мохито </v>
      </c>
      <c r="O2232" s="18" t="str">
        <f>IFERROR(__xludf.DUMMYFUNCTION("""COMPUTED_VALUE"""),"Манго Грейпфрут ")</f>
        <v>Манго Грейпфрут </v>
      </c>
      <c r="P2232" s="18" t="str">
        <f>IFERROR(__xludf.DUMMYFUNCTION("""COMPUTED_VALUE"""),"Манго Персик Личи ")</f>
        <v>Манго Персик Личи </v>
      </c>
      <c r="Q2232" s="18" t="str">
        <f>IFERROR(__xludf.DUMMYFUNCTION("""COMPUTED_VALUE"""),"Персик Бабл Гам ")</f>
        <v>Персик Бабл Гам </v>
      </c>
      <c r="R2232" s="18" t="str">
        <f>IFERROR(__xludf.DUMMYFUNCTION("""COMPUTED_VALUE"""),"Садовые Ягоды ")</f>
        <v>Садовые Ягоды </v>
      </c>
      <c r="S2232" s="18" t="str">
        <f>IFERROR(__xludf.DUMMYFUNCTION("""COMPUTED_VALUE"""),"Скитлс Лимон Лайм 2")</f>
        <v>Скитлс Лимон Лайм 2</v>
      </c>
      <c r="T2232" s="18" t="str">
        <f>IFERROR(__xludf.DUMMYFUNCTION("""COMPUTED_VALUE"""),"Смородина Мармелад 1")</f>
        <v>Смородина Мармелад 1</v>
      </c>
      <c r="U2232" s="18" t="str">
        <f>IFERROR(__xludf.DUMMYFUNCTION("""COMPUTED_VALUE"""),"Темная Вишня 1")</f>
        <v>Темная Вишня 1</v>
      </c>
      <c r="V2232" s="18" t="str">
        <f>IFERROR(__xludf.DUMMYFUNCTION("""COMPUTED_VALUE"""),"Фруктовые Пластинки 1")</f>
        <v>Фруктовые Пластинки 1</v>
      </c>
      <c r="W2232" s="18" t="str">
        <f>IFERROR(__xludf.DUMMYFUNCTION("""COMPUTED_VALUE"""),"Черника Ежевика 1")</f>
        <v>Черника Ежевика 1</v>
      </c>
      <c r="X2232" s="18" t="str">
        <f>IFERROR(__xludf.DUMMYFUNCTION("""COMPUTED_VALUE"""),"Черника Малина 1")</f>
        <v>Черника Малина 1</v>
      </c>
      <c r="Y2232" s="18" t="str">
        <f>IFERROR(__xludf.DUMMYFUNCTION("""COMPUTED_VALUE"""),"Черника Мята 2")</f>
        <v>Черника Мята 2</v>
      </c>
      <c r="Z2232" s="18" t="str">
        <f>IFERROR(__xludf.DUMMYFUNCTION("""COMPUTED_VALUE"""),"Яблоко Виноград 2")</f>
        <v>Яблоко Виноград 2</v>
      </c>
      <c r="AA2232" s="18" t="str">
        <f>IFERROR(__xludf.DUMMYFUNCTION("""COMPUTED_VALUE"""),"Яблоко Малина 4")</f>
        <v>Яблоко Малина 4</v>
      </c>
      <c r="AB2232" s="18"/>
      <c r="AC2232" s="18"/>
      <c r="AD2232" s="18"/>
      <c r="AE2232" s="18"/>
      <c r="AF2232" s="18"/>
      <c r="AG2232" s="18"/>
      <c r="AH2232" s="18"/>
      <c r="AI2232" s="18"/>
      <c r="AJ2232" s="18"/>
      <c r="AK2232" s="18"/>
      <c r="AL2232" s="18"/>
      <c r="AM2232" s="18"/>
      <c r="AN2232" s="18"/>
      <c r="AO2232" s="18"/>
      <c r="AP2232" s="18"/>
      <c r="AQ2232" s="18"/>
      <c r="AR2232" s="18"/>
      <c r="AS2232" s="18"/>
      <c r="AT2232" s="18"/>
      <c r="AU2232" s="18"/>
      <c r="AV2232" s="18"/>
      <c r="AW2232" s="18"/>
      <c r="AX2232" s="18"/>
    </row>
    <row r="2233">
      <c r="A2233" s="18" t="str">
        <f>IFERROR(__xludf.DUMMYFUNCTION("""COMPUTED_VALUE"""),"0.4")</f>
        <v>0.4</v>
      </c>
      <c r="B2233" s="18" t="str">
        <f>IFERROR(__xludf.DUMMYFUNCTION("""COMPUTED_VALUE"""),"0.6")</f>
        <v>0.6</v>
      </c>
      <c r="C2233" s="18" t="str">
        <f>IFERROR(__xludf.DUMMYFUNCTION("""COMPUTED_VALUE"""),"0.7")</f>
        <v>0.7</v>
      </c>
      <c r="D2233" s="18" t="str">
        <f>IFERROR(__xludf.DUMMYFUNCTION("""COMPUTED_VALUE"""),"0.8")</f>
        <v>0.8</v>
      </c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8"/>
      <c r="AD2233" s="18"/>
      <c r="AE2233" s="18"/>
      <c r="AF2233" s="18"/>
      <c r="AG2233" s="18"/>
      <c r="AH2233" s="18"/>
      <c r="AI2233" s="18"/>
      <c r="AJ2233" s="18"/>
      <c r="AK2233" s="18"/>
      <c r="AL2233" s="18"/>
      <c r="AM2233" s="18"/>
      <c r="AN2233" s="18"/>
      <c r="AO2233" s="18"/>
      <c r="AP2233" s="18"/>
      <c r="AQ2233" s="18"/>
      <c r="AR2233" s="18"/>
      <c r="AS2233" s="18"/>
      <c r="AT2233" s="18"/>
      <c r="AU2233" s="18"/>
      <c r="AV2233" s="18"/>
      <c r="AW2233" s="18"/>
      <c r="AX2233" s="18"/>
    </row>
    <row r="2234">
      <c r="A2234" s="18" t="str">
        <f>IFERROR(__xludf.DUMMYFUNCTION("""COMPUTED_VALUE"""),"Арбуз Малина ")</f>
        <v>Арбуз Малина </v>
      </c>
      <c r="B2234" s="18" t="str">
        <f>IFERROR(__xludf.DUMMYFUNCTION("""COMPUTED_VALUE"""),"Банан Кокос ")</f>
        <v>Банан Кокос </v>
      </c>
      <c r="C2234" s="18" t="str">
        <f>IFERROR(__xludf.DUMMYFUNCTION("""COMPUTED_VALUE"""),"Барбарисовый Энергетик ")</f>
        <v>Барбарисовый Энергетик </v>
      </c>
      <c r="D2234" s="18" t="str">
        <f>IFERROR(__xludf.DUMMYFUNCTION("""COMPUTED_VALUE"""),"Виноградный Энергетик")</f>
        <v>Виноградный Энергетик</v>
      </c>
      <c r="E2234" s="18" t="str">
        <f>IFERROR(__xludf.DUMMYFUNCTION("""COMPUTED_VALUE"""),"Гранат Клубника ")</f>
        <v>Гранат Клубника </v>
      </c>
      <c r="F2234" s="18" t="str">
        <f>IFERROR(__xludf.DUMMYFUNCTION("""COMPUTED_VALUE"""),"Гранат Смородина ")</f>
        <v>Гранат Смородина </v>
      </c>
      <c r="G2234" s="18" t="str">
        <f>IFERROR(__xludf.DUMMYFUNCTION("""COMPUTED_VALUE"""),"Грейпфрутовый Швепс ")</f>
        <v>Грейпфрутовый Швепс </v>
      </c>
      <c r="H2234" s="18" t="str">
        <f>IFERROR(__xludf.DUMMYFUNCTION("""COMPUTED_VALUE"""),"Земляника Драгонфрут ")</f>
        <v>Земляника Драгонфрут </v>
      </c>
      <c r="I2234" s="18" t="str">
        <f>IFERROR(__xludf.DUMMYFUNCTION("""COMPUTED_VALUE"""),"Киви Личи ")</f>
        <v>Киви Личи </v>
      </c>
      <c r="J2234" s="18" t="str">
        <f>IFERROR(__xludf.DUMMYFUNCTION("""COMPUTED_VALUE"""),"Киви Маракуйя Гуава ")</f>
        <v>Киви Маракуйя Гуава </v>
      </c>
      <c r="K2234" s="18" t="str">
        <f>IFERROR(__xludf.DUMMYFUNCTION("""COMPUTED_VALUE"""),"Клубника Банан ")</f>
        <v>Клубника Банан </v>
      </c>
      <c r="L2234" s="18" t="str">
        <f>IFERROR(__xludf.DUMMYFUNCTION("""COMPUTED_VALUE"""),"Клубника Вишня ")</f>
        <v>Клубника Вишня </v>
      </c>
      <c r="M2234" s="18" t="str">
        <f>IFERROR(__xludf.DUMMYFUNCTION("""COMPUTED_VALUE"""),"Клубника Земляника ")</f>
        <v>Клубника Земляника </v>
      </c>
      <c r="N2234" s="18" t="str">
        <f>IFERROR(__xludf.DUMMYFUNCTION("""COMPUTED_VALUE"""),"Клубничный Мохито ")</f>
        <v>Клубничный Мохито </v>
      </c>
      <c r="O2234" s="18" t="str">
        <f>IFERROR(__xludf.DUMMYFUNCTION("""COMPUTED_VALUE"""),"Манго Грейпфрут ")</f>
        <v>Манго Грейпфрут </v>
      </c>
      <c r="P2234" s="18" t="str">
        <f>IFERROR(__xludf.DUMMYFUNCTION("""COMPUTED_VALUE"""),"Манго Персик Личи ")</f>
        <v>Манго Персик Личи </v>
      </c>
      <c r="Q2234" s="18" t="str">
        <f>IFERROR(__xludf.DUMMYFUNCTION("""COMPUTED_VALUE"""),"Персик Бабл Гам ")</f>
        <v>Персик Бабл Гам </v>
      </c>
      <c r="R2234" s="18" t="str">
        <f>IFERROR(__xludf.DUMMYFUNCTION("""COMPUTED_VALUE"""),"Садовые Ягоды ")</f>
        <v>Садовые Ягоды </v>
      </c>
      <c r="S2234" s="18" t="str">
        <f>IFERROR(__xludf.DUMMYFUNCTION("""COMPUTED_VALUE"""),"Скитлс Лимон Лайм 2")</f>
        <v>Скитлс Лимон Лайм 2</v>
      </c>
      <c r="T2234" s="18" t="str">
        <f>IFERROR(__xludf.DUMMYFUNCTION("""COMPUTED_VALUE"""),"Смородина Мармелад 1")</f>
        <v>Смородина Мармелад 1</v>
      </c>
      <c r="U2234" s="18" t="str">
        <f>IFERROR(__xludf.DUMMYFUNCTION("""COMPUTED_VALUE"""),"Темная Вишня 1")</f>
        <v>Темная Вишня 1</v>
      </c>
      <c r="V2234" s="18" t="str">
        <f>IFERROR(__xludf.DUMMYFUNCTION("""COMPUTED_VALUE"""),"Фруктовые Пластинки 1")</f>
        <v>Фруктовые Пластинки 1</v>
      </c>
      <c r="W2234" s="18" t="str">
        <f>IFERROR(__xludf.DUMMYFUNCTION("""COMPUTED_VALUE"""),"Черника Ежевика 1")</f>
        <v>Черника Ежевика 1</v>
      </c>
      <c r="X2234" s="18" t="str">
        <f>IFERROR(__xludf.DUMMYFUNCTION("""COMPUTED_VALUE"""),"Черника Малина 1")</f>
        <v>Черника Малина 1</v>
      </c>
      <c r="Y2234" s="18" t="str">
        <f>IFERROR(__xludf.DUMMYFUNCTION("""COMPUTED_VALUE"""),"Черника Мята 2")</f>
        <v>Черника Мята 2</v>
      </c>
      <c r="Z2234" s="18" t="str">
        <f>IFERROR(__xludf.DUMMYFUNCTION("""COMPUTED_VALUE"""),"Яблоко Виноград 2")</f>
        <v>Яблоко Виноград 2</v>
      </c>
      <c r="AA2234" s="18" t="str">
        <f>IFERROR(__xludf.DUMMYFUNCTION("""COMPUTED_VALUE"""),"Яблоко Малина 4")</f>
        <v>Яблоко Малина 4</v>
      </c>
      <c r="AB2234" s="18"/>
      <c r="AC2234" s="18"/>
      <c r="AD2234" s="18"/>
      <c r="AE2234" s="18"/>
      <c r="AF2234" s="18"/>
      <c r="AG2234" s="18"/>
      <c r="AH2234" s="18"/>
      <c r="AI2234" s="18"/>
      <c r="AJ2234" s="18"/>
      <c r="AK2234" s="18"/>
      <c r="AL2234" s="18"/>
      <c r="AM2234" s="18"/>
      <c r="AN2234" s="18"/>
      <c r="AO2234" s="18"/>
      <c r="AP2234" s="18"/>
      <c r="AQ2234" s="18"/>
      <c r="AR2234" s="18"/>
      <c r="AS2234" s="18"/>
      <c r="AT2234" s="18"/>
      <c r="AU2234" s="18"/>
      <c r="AV2234" s="18"/>
      <c r="AW2234" s="18"/>
      <c r="AX2234" s="18"/>
    </row>
    <row r="2235">
      <c r="A2235" s="18" t="str">
        <f>IFERROR(__xludf.DUMMYFUNCTION("""COMPUTED_VALUE"""),"0.4")</f>
        <v>0.4</v>
      </c>
      <c r="B2235" s="18" t="str">
        <f>IFERROR(__xludf.DUMMYFUNCTION("""COMPUTED_VALUE"""),"0.6")</f>
        <v>0.6</v>
      </c>
      <c r="C2235" s="18" t="str">
        <f>IFERROR(__xludf.DUMMYFUNCTION("""COMPUTED_VALUE"""),"0.7")</f>
        <v>0.7</v>
      </c>
      <c r="D2235" s="18" t="str">
        <f>IFERROR(__xludf.DUMMYFUNCTION("""COMPUTED_VALUE"""),"0.8")</f>
        <v>0.8</v>
      </c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8"/>
      <c r="AI2235" s="18"/>
      <c r="AJ2235" s="18"/>
      <c r="AK2235" s="18"/>
      <c r="AL2235" s="18"/>
      <c r="AM2235" s="18"/>
      <c r="AN2235" s="18"/>
      <c r="AO2235" s="18"/>
      <c r="AP2235" s="18"/>
      <c r="AQ2235" s="18"/>
      <c r="AR2235" s="18"/>
      <c r="AS2235" s="18"/>
      <c r="AT2235" s="18"/>
      <c r="AU2235" s="18"/>
      <c r="AV2235" s="18"/>
      <c r="AW2235" s="18"/>
      <c r="AX2235" s="18"/>
    </row>
    <row r="2236">
      <c r="A2236" s="18" t="str">
        <f>IFERROR(__xludf.DUMMYFUNCTION("""COMPUTED_VALUE"""),"Арбуз Малина ")</f>
        <v>Арбуз Малина </v>
      </c>
      <c r="B2236" s="18" t="str">
        <f>IFERROR(__xludf.DUMMYFUNCTION("""COMPUTED_VALUE"""),"Банан Кокос ")</f>
        <v>Банан Кокос </v>
      </c>
      <c r="C2236" s="18" t="str">
        <f>IFERROR(__xludf.DUMMYFUNCTION("""COMPUTED_VALUE"""),"Барбарисовый Энергетик ")</f>
        <v>Барбарисовый Энергетик </v>
      </c>
      <c r="D2236" s="18" t="str">
        <f>IFERROR(__xludf.DUMMYFUNCTION("""COMPUTED_VALUE"""),"Виноградный Энергетик")</f>
        <v>Виноградный Энергетик</v>
      </c>
      <c r="E2236" s="18" t="str">
        <f>IFERROR(__xludf.DUMMYFUNCTION("""COMPUTED_VALUE"""),"Гранат Клубника ")</f>
        <v>Гранат Клубника </v>
      </c>
      <c r="F2236" s="18" t="str">
        <f>IFERROR(__xludf.DUMMYFUNCTION("""COMPUTED_VALUE"""),"Гранат Смородина ")</f>
        <v>Гранат Смородина </v>
      </c>
      <c r="G2236" s="18" t="str">
        <f>IFERROR(__xludf.DUMMYFUNCTION("""COMPUTED_VALUE"""),"Грейпфрутовый Швепс ")</f>
        <v>Грейпфрутовый Швепс </v>
      </c>
      <c r="H2236" s="18" t="str">
        <f>IFERROR(__xludf.DUMMYFUNCTION("""COMPUTED_VALUE"""),"Земляника Драгонфрут ")</f>
        <v>Земляника Драгонфрут </v>
      </c>
      <c r="I2236" s="18" t="str">
        <f>IFERROR(__xludf.DUMMYFUNCTION("""COMPUTED_VALUE"""),"Киви Личи ")</f>
        <v>Киви Личи </v>
      </c>
      <c r="J2236" s="18" t="str">
        <f>IFERROR(__xludf.DUMMYFUNCTION("""COMPUTED_VALUE"""),"Киви Маракуйя Гуава ")</f>
        <v>Киви Маракуйя Гуава </v>
      </c>
      <c r="K2236" s="18" t="str">
        <f>IFERROR(__xludf.DUMMYFUNCTION("""COMPUTED_VALUE"""),"Клубника Банан ")</f>
        <v>Клубника Банан </v>
      </c>
      <c r="L2236" s="18" t="str">
        <f>IFERROR(__xludf.DUMMYFUNCTION("""COMPUTED_VALUE"""),"Клубника Вишня ")</f>
        <v>Клубника Вишня </v>
      </c>
      <c r="M2236" s="18" t="str">
        <f>IFERROR(__xludf.DUMMYFUNCTION("""COMPUTED_VALUE"""),"Клубника Земляника ")</f>
        <v>Клубника Земляника </v>
      </c>
      <c r="N2236" s="18" t="str">
        <f>IFERROR(__xludf.DUMMYFUNCTION("""COMPUTED_VALUE"""),"Клубничный Мохито ")</f>
        <v>Клубничный Мохито </v>
      </c>
      <c r="O2236" s="18" t="str">
        <f>IFERROR(__xludf.DUMMYFUNCTION("""COMPUTED_VALUE"""),"Манго Грейпфрут ")</f>
        <v>Манго Грейпфрут </v>
      </c>
      <c r="P2236" s="18" t="str">
        <f>IFERROR(__xludf.DUMMYFUNCTION("""COMPUTED_VALUE"""),"Манго Персик Личи ")</f>
        <v>Манго Персик Личи </v>
      </c>
      <c r="Q2236" s="18" t="str">
        <f>IFERROR(__xludf.DUMMYFUNCTION("""COMPUTED_VALUE"""),"Персик Бабл Гам ")</f>
        <v>Персик Бабл Гам </v>
      </c>
      <c r="R2236" s="18" t="str">
        <f>IFERROR(__xludf.DUMMYFUNCTION("""COMPUTED_VALUE"""),"Садовые Ягоды ")</f>
        <v>Садовые Ягоды </v>
      </c>
      <c r="S2236" s="18" t="str">
        <f>IFERROR(__xludf.DUMMYFUNCTION("""COMPUTED_VALUE"""),"Скитлс Лимон Лайм 2")</f>
        <v>Скитлс Лимон Лайм 2</v>
      </c>
      <c r="T2236" s="18" t="str">
        <f>IFERROR(__xludf.DUMMYFUNCTION("""COMPUTED_VALUE"""),"Смородина Мармелад 1")</f>
        <v>Смородина Мармелад 1</v>
      </c>
      <c r="U2236" s="18" t="str">
        <f>IFERROR(__xludf.DUMMYFUNCTION("""COMPUTED_VALUE"""),"Темная Вишня 1")</f>
        <v>Темная Вишня 1</v>
      </c>
      <c r="V2236" s="18" t="str">
        <f>IFERROR(__xludf.DUMMYFUNCTION("""COMPUTED_VALUE"""),"Фруктовые Пластинки 1")</f>
        <v>Фруктовые Пластинки 1</v>
      </c>
      <c r="W2236" s="18" t="str">
        <f>IFERROR(__xludf.DUMMYFUNCTION("""COMPUTED_VALUE"""),"Черника Ежевика 1")</f>
        <v>Черника Ежевика 1</v>
      </c>
      <c r="X2236" s="18" t="str">
        <f>IFERROR(__xludf.DUMMYFUNCTION("""COMPUTED_VALUE"""),"Черника Малина 1")</f>
        <v>Черника Малина 1</v>
      </c>
      <c r="Y2236" s="18" t="str">
        <f>IFERROR(__xludf.DUMMYFUNCTION("""COMPUTED_VALUE"""),"Черника Мята 2")</f>
        <v>Черника Мята 2</v>
      </c>
      <c r="Z2236" s="18" t="str">
        <f>IFERROR(__xludf.DUMMYFUNCTION("""COMPUTED_VALUE"""),"Яблоко Виноград 2")</f>
        <v>Яблоко Виноград 2</v>
      </c>
      <c r="AA2236" s="18" t="str">
        <f>IFERROR(__xludf.DUMMYFUNCTION("""COMPUTED_VALUE"""),"Яблоко Малина 4")</f>
        <v>Яблоко Малина 4</v>
      </c>
      <c r="AB2236" s="18"/>
      <c r="AC2236" s="18"/>
      <c r="AD2236" s="18"/>
      <c r="AE2236" s="18"/>
      <c r="AF2236" s="18"/>
      <c r="AG2236" s="18"/>
      <c r="AH2236" s="18"/>
      <c r="AI2236" s="18"/>
      <c r="AJ2236" s="18"/>
      <c r="AK2236" s="18"/>
      <c r="AL2236" s="18"/>
      <c r="AM2236" s="18"/>
      <c r="AN2236" s="18"/>
      <c r="AO2236" s="18"/>
      <c r="AP2236" s="18"/>
      <c r="AQ2236" s="18"/>
      <c r="AR2236" s="18"/>
      <c r="AS2236" s="18"/>
      <c r="AT2236" s="18"/>
      <c r="AU2236" s="18"/>
      <c r="AV2236" s="18"/>
      <c r="AW2236" s="18"/>
      <c r="AX2236" s="18"/>
    </row>
    <row r="2237">
      <c r="A2237" s="18" t="str">
        <f>IFERROR(__xludf.DUMMYFUNCTION("""COMPUTED_VALUE"""),"Ананас киви")</f>
        <v>Ананас киви</v>
      </c>
      <c r="B2237" s="18" t="str">
        <f>IFERROR(__xludf.DUMMYFUNCTION("""COMPUTED_VALUE"""),"Арбузный смузи")</f>
        <v>Арбузный смузи</v>
      </c>
      <c r="C2237" s="18" t="str">
        <f>IFERROR(__xludf.DUMMYFUNCTION("""COMPUTED_VALUE"""),"Виноградная фанта")</f>
        <v>Виноградная фанта</v>
      </c>
      <c r="D2237" s="18" t="str">
        <f>IFERROR(__xludf.DUMMYFUNCTION("""COMPUTED_VALUE"""),"Вишневый морс")</f>
        <v>Вишневый морс</v>
      </c>
      <c r="E2237" s="18" t="str">
        <f>IFERROR(__xludf.DUMMYFUNCTION("""COMPUTED_VALUE"""),"Гранатовый мармелад")</f>
        <v>Гранатовый мармелад</v>
      </c>
      <c r="F2237" s="18" t="str">
        <f>IFERROR(__xludf.DUMMYFUNCTION("""COMPUTED_VALUE"""),"Грейпфрут киви")</f>
        <v>Грейпфрут киви</v>
      </c>
      <c r="G2237" s="18" t="str">
        <f>IFERROR(__xludf.DUMMYFUNCTION("""COMPUTED_VALUE"""),"Ежевика мята")</f>
        <v>Ежевика мята</v>
      </c>
      <c r="H2237" s="18" t="str">
        <f>IFERROR(__xludf.DUMMYFUNCTION("""COMPUTED_VALUE"""),"Киви манго")</f>
        <v>Киви манго</v>
      </c>
      <c r="I2237" s="18" t="str">
        <f>IFERROR(__xludf.DUMMYFUNCTION("""COMPUTED_VALUE"""),"Клубника манго")</f>
        <v>Клубника манго</v>
      </c>
      <c r="J2237" s="18" t="str">
        <f>IFERROR(__xludf.DUMMYFUNCTION("""COMPUTED_VALUE"""),"черника грейфрут ")</f>
        <v>черника грейфрут </v>
      </c>
      <c r="K2237" s="18" t="str">
        <f>IFERROR(__xludf.DUMMYFUNCTION("""COMPUTED_VALUE"""),"Малина лайм")</f>
        <v>Малина лайм</v>
      </c>
      <c r="L2237" s="18" t="str">
        <f>IFERROR(__xludf.DUMMYFUNCTION("""COMPUTED_VALUE"""),"Манго арбуз ")</f>
        <v>Манго арбуз </v>
      </c>
      <c r="M2237" s="18" t="str">
        <f>IFERROR(__xludf.DUMMYFUNCTION("""COMPUTED_VALUE"""),"Малиновый чай с жасмином")</f>
        <v>Малиновый чай с жасмином</v>
      </c>
      <c r="N2237" s="18" t="str">
        <f>IFERROR(__xludf.DUMMYFUNCTION("""COMPUTED_VALUE"""),"малина  апельсин ")</f>
        <v>малина  апельсин </v>
      </c>
      <c r="O2237" s="18" t="str">
        <f>IFERROR(__xludf.DUMMYFUNCTION("""COMPUTED_VALUE"""),"Манго апельсин")</f>
        <v>Манго апельсин</v>
      </c>
      <c r="P2237" s="18" t="str">
        <f>IFERROR(__xludf.DUMMYFUNCTION("""COMPUTED_VALUE"""),"Ред булл")</f>
        <v>Ред булл</v>
      </c>
      <c r="Q2237" s="18" t="str">
        <f>IFERROR(__xludf.DUMMYFUNCTION("""COMPUTED_VALUE"""),"Спрайт")</f>
        <v>Спрайт</v>
      </c>
      <c r="R2237" s="18" t="str">
        <f>IFERROR(__xludf.DUMMYFUNCTION("""COMPUTED_VALUE"""),"ананас клюква ")</f>
        <v>ананас клюква </v>
      </c>
      <c r="S2237" s="18" t="str">
        <f>IFERROR(__xludf.DUMMYFUNCTION("""COMPUTED_VALUE"""),"Тархун")</f>
        <v>Тархун</v>
      </c>
      <c r="T2237" s="18" t="str">
        <f>IFERROR(__xludf.DUMMYFUNCTION("""COMPUTED_VALUE"""),"алоэ Виноград ")</f>
        <v>алоэ Виноград </v>
      </c>
      <c r="U2237" s="18" t="str">
        <f>IFERROR(__xludf.DUMMYFUNCTION("""COMPUTED_VALUE"""),"Фруктовая жвачка")</f>
        <v>Фруктовая жвачка</v>
      </c>
      <c r="V2237" s="18" t="str">
        <f>IFERROR(__xludf.DUMMYFUNCTION("""COMPUTED_VALUE"""),"Холодная кола")</f>
        <v>Холодная кола</v>
      </c>
      <c r="W2237" s="18" t="str">
        <f>IFERROR(__xludf.DUMMYFUNCTION("""COMPUTED_VALUE"""),"Черная смородина клюква")</f>
        <v>Черная смородина клюква</v>
      </c>
      <c r="X2237" s="18" t="str">
        <f>IFERROR(__xludf.DUMMYFUNCTION("""COMPUTED_VALUE"""),"Черника арбуз")</f>
        <v>Черника арбуз</v>
      </c>
      <c r="Y2237" s="18" t="str">
        <f>IFERROR(__xludf.DUMMYFUNCTION("""COMPUTED_VALUE"""),"Яблоко черника")</f>
        <v>Яблоко черника</v>
      </c>
      <c r="Z2237" s="18"/>
      <c r="AA2237" s="18"/>
      <c r="AB2237" s="18"/>
      <c r="AC2237" s="18"/>
      <c r="AD2237" s="18"/>
      <c r="AE2237" s="18"/>
      <c r="AF2237" s="18"/>
      <c r="AG2237" s="18"/>
      <c r="AH2237" s="18"/>
      <c r="AI2237" s="18"/>
      <c r="AJ2237" s="18"/>
      <c r="AK2237" s="18"/>
      <c r="AL2237" s="18"/>
      <c r="AM2237" s="18"/>
      <c r="AN2237" s="18"/>
      <c r="AO2237" s="18"/>
      <c r="AP2237" s="18"/>
      <c r="AQ2237" s="18"/>
      <c r="AR2237" s="18"/>
      <c r="AS2237" s="18"/>
      <c r="AT2237" s="18"/>
      <c r="AU2237" s="18"/>
      <c r="AV2237" s="18"/>
      <c r="AW2237" s="18"/>
      <c r="AX2237" s="18"/>
    </row>
    <row r="2238">
      <c r="A2238" s="18" t="str">
        <f>IFERROR(__xludf.DUMMYFUNCTION("""COMPUTED_VALUE"""),"0.4")</f>
        <v>0.4</v>
      </c>
      <c r="B2238" s="18" t="str">
        <f>IFERROR(__xludf.DUMMYFUNCTION("""COMPUTED_VALUE"""),"0.6")</f>
        <v>0.6</v>
      </c>
      <c r="C2238" s="18" t="str">
        <f>IFERROR(__xludf.DUMMYFUNCTION("""COMPUTED_VALUE"""),"0.7")</f>
        <v>0.7</v>
      </c>
      <c r="D2238" s="18" t="str">
        <f>IFERROR(__xludf.DUMMYFUNCTION("""COMPUTED_VALUE"""),"0.8")</f>
        <v>0.8</v>
      </c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  <c r="AC2238" s="18"/>
      <c r="AD2238" s="18"/>
      <c r="AE2238" s="18"/>
      <c r="AF2238" s="18"/>
      <c r="AG2238" s="18"/>
      <c r="AH2238" s="18"/>
      <c r="AI2238" s="18"/>
      <c r="AJ2238" s="18"/>
      <c r="AK2238" s="18"/>
      <c r="AL2238" s="18"/>
      <c r="AM2238" s="18"/>
      <c r="AN2238" s="18"/>
      <c r="AO2238" s="18"/>
      <c r="AP2238" s="18"/>
      <c r="AQ2238" s="18"/>
      <c r="AR2238" s="18"/>
      <c r="AS2238" s="18"/>
      <c r="AT2238" s="18"/>
      <c r="AU2238" s="18"/>
      <c r="AV2238" s="18"/>
      <c r="AW2238" s="18"/>
      <c r="AX2238" s="18"/>
    </row>
    <row r="2239">
      <c r="A2239" s="18" t="str">
        <f>IFERROR(__xludf.DUMMYFUNCTION("""COMPUTED_VALUE"""),"Смородина холс")</f>
        <v>Смородина холс</v>
      </c>
      <c r="B2239" s="18" t="str">
        <f>IFERROR(__xludf.DUMMYFUNCTION("""COMPUTED_VALUE"""),"Тропические фрукты")</f>
        <v>Тропические фрукты</v>
      </c>
      <c r="C2239" s="18" t="str">
        <f>IFERROR(__xludf.DUMMYFUNCTION("""COMPUTED_VALUE"""),"Черничная конфета")</f>
        <v>Черничная конфета</v>
      </c>
      <c r="D2239" s="18" t="str">
        <f>IFERROR(__xludf.DUMMYFUNCTION("""COMPUTED_VALUE"""),"Яблоко вишня")</f>
        <v>Яблоко вишня</v>
      </c>
      <c r="E2239" s="18" t="str">
        <f>IFERROR(__xludf.DUMMYFUNCTION("""COMPUTED_VALUE"""),"Виноград мята")</f>
        <v>Виноград мята</v>
      </c>
      <c r="F2239" s="18" t="str">
        <f>IFERROR(__xludf.DUMMYFUNCTION("""COMPUTED_VALUE"""),"Виноград холс")</f>
        <v>Виноград холс</v>
      </c>
      <c r="G2239" s="18" t="str">
        <f>IFERROR(__xludf.DUMMYFUNCTION("""COMPUTED_VALUE"""),"Грейпфрутовый лимонад")</f>
        <v>Грейпфрутовый лимонад</v>
      </c>
      <c r="H2239" s="18" t="str">
        <f>IFERROR(__xludf.DUMMYFUNCTION("""COMPUTED_VALUE"""),"Дыня банан")</f>
        <v>Дыня банан</v>
      </c>
      <c r="I2239" s="18" t="str">
        <f>IFERROR(__xludf.DUMMYFUNCTION("""COMPUTED_VALUE"""),"Ежевичный лимонад")</f>
        <v>Ежевичный лимонад</v>
      </c>
      <c r="J2239" s="18" t="str">
        <f>IFERROR(__xludf.DUMMYFUNCTION("""COMPUTED_VALUE"""),"Земляничная конфета ")</f>
        <v>Земляничная конфета </v>
      </c>
      <c r="K2239" s="18" t="str">
        <f>IFERROR(__xludf.DUMMYFUNCTION("""COMPUTED_VALUE"""),"Ананас манго ")</f>
        <v>Ананас манго </v>
      </c>
      <c r="L2239" s="18" t="str">
        <f>IFERROR(__xludf.DUMMYFUNCTION("""COMPUTED_VALUE"""),"Жвачка черника мята ")</f>
        <v>Жвачка черника мята </v>
      </c>
      <c r="M2239" s="18" t="str">
        <f>IFERROR(__xludf.DUMMYFUNCTION("""COMPUTED_VALUE"""),"Зеленый манго")</f>
        <v>Зеленый манго</v>
      </c>
      <c r="N2239" s="18" t="str">
        <f>IFERROR(__xludf.DUMMYFUNCTION("""COMPUTED_VALUE"""),"Клюква брусника")</f>
        <v>Клюква брусника</v>
      </c>
      <c r="O2239" s="18" t="str">
        <f>IFERROR(__xludf.DUMMYFUNCTION("""COMPUTED_VALUE"""),"Апельсин ")</f>
        <v>Апельсин </v>
      </c>
      <c r="P2239" s="18" t="str">
        <f>IFERROR(__xludf.DUMMYFUNCTION("""COMPUTED_VALUE"""),"Кокос малина")</f>
        <v>Кокос малина</v>
      </c>
      <c r="Q2239" s="18" t="str">
        <f>IFERROR(__xludf.DUMMYFUNCTION("""COMPUTED_VALUE"""),"Лимонные черви")</f>
        <v>Лимонные черви</v>
      </c>
      <c r="R2239" s="18" t="str">
        <f>IFERROR(__xludf.DUMMYFUNCTION("""COMPUTED_VALUE"""),"Малиновый лимонад")</f>
        <v>Малиновый лимонад</v>
      </c>
      <c r="S2239" s="18" t="str">
        <f>IFERROR(__xludf.DUMMYFUNCTION("""COMPUTED_VALUE"""),"Смородина малина")</f>
        <v>Смородина малина</v>
      </c>
      <c r="T2239" s="18"/>
      <c r="U2239" s="18"/>
      <c r="V2239" s="18"/>
      <c r="W2239" s="18"/>
      <c r="X2239" s="18"/>
      <c r="Y2239" s="18"/>
      <c r="Z2239" s="18"/>
      <c r="AA2239" s="18"/>
      <c r="AB2239" s="18"/>
      <c r="AC2239" s="18"/>
      <c r="AD2239" s="18"/>
      <c r="AE2239" s="18"/>
      <c r="AF2239" s="18"/>
      <c r="AG2239" s="18"/>
      <c r="AH2239" s="18"/>
      <c r="AI2239" s="18"/>
      <c r="AJ2239" s="18"/>
      <c r="AK2239" s="18"/>
      <c r="AL2239" s="18"/>
      <c r="AM2239" s="18"/>
      <c r="AN2239" s="18"/>
      <c r="AO2239" s="18"/>
      <c r="AP2239" s="18"/>
      <c r="AQ2239" s="18"/>
      <c r="AR2239" s="18"/>
      <c r="AS2239" s="18"/>
      <c r="AT2239" s="18"/>
      <c r="AU2239" s="18"/>
      <c r="AV2239" s="18"/>
      <c r="AW2239" s="18"/>
      <c r="AX2239" s="18"/>
    </row>
    <row r="2240">
      <c r="A2240" s="18" t="str">
        <f>IFERROR(__xludf.DUMMYFUNCTION("""COMPUTED_VALUE"""),"0.4")</f>
        <v>0.4</v>
      </c>
      <c r="B2240" s="18" t="str">
        <f>IFERROR(__xludf.DUMMYFUNCTION("""COMPUTED_VALUE"""),"0.6")</f>
        <v>0.6</v>
      </c>
      <c r="C2240" s="18" t="str">
        <f>IFERROR(__xludf.DUMMYFUNCTION("""COMPUTED_VALUE"""),"0.7")</f>
        <v>0.7</v>
      </c>
      <c r="D2240" s="18" t="str">
        <f>IFERROR(__xludf.DUMMYFUNCTION("""COMPUTED_VALUE"""),"0.8")</f>
        <v>0.8</v>
      </c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  <c r="AC2240" s="18"/>
      <c r="AD2240" s="18"/>
      <c r="AE2240" s="18"/>
      <c r="AF2240" s="18"/>
      <c r="AG2240" s="18"/>
      <c r="AH2240" s="18"/>
      <c r="AI2240" s="18"/>
      <c r="AJ2240" s="18"/>
      <c r="AK2240" s="18"/>
      <c r="AL2240" s="18"/>
      <c r="AM2240" s="18"/>
      <c r="AN2240" s="18"/>
      <c r="AO2240" s="18"/>
      <c r="AP2240" s="18"/>
      <c r="AQ2240" s="18"/>
      <c r="AR2240" s="18"/>
      <c r="AS2240" s="18"/>
      <c r="AT2240" s="18"/>
      <c r="AU2240" s="18"/>
      <c r="AV2240" s="18"/>
      <c r="AW2240" s="18"/>
      <c r="AX2240" s="18"/>
    </row>
    <row r="2241">
      <c r="A2241" s="18" t="str">
        <f>IFERROR(__xludf.DUMMYFUNCTION("""COMPUTED_VALUE"""),"0.4")</f>
        <v>0.4</v>
      </c>
      <c r="B2241" s="18" t="str">
        <f>IFERROR(__xludf.DUMMYFUNCTION("""COMPUTED_VALUE"""),"0.6")</f>
        <v>0.6</v>
      </c>
      <c r="C2241" s="18" t="str">
        <f>IFERROR(__xludf.DUMMYFUNCTION("""COMPUTED_VALUE"""),"0.7")</f>
        <v>0.7</v>
      </c>
      <c r="D2241" s="18" t="str">
        <f>IFERROR(__xludf.DUMMYFUNCTION("""COMPUTED_VALUE"""),"0.8")</f>
        <v>0.8</v>
      </c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  <c r="AC2241" s="18"/>
      <c r="AD2241" s="18"/>
      <c r="AE2241" s="18"/>
      <c r="AF2241" s="18"/>
      <c r="AG2241" s="18"/>
      <c r="AH2241" s="18"/>
      <c r="AI2241" s="18"/>
      <c r="AJ2241" s="18"/>
      <c r="AK2241" s="18"/>
      <c r="AL2241" s="18"/>
      <c r="AM2241" s="18"/>
      <c r="AN2241" s="18"/>
      <c r="AO2241" s="18"/>
      <c r="AP2241" s="18"/>
      <c r="AQ2241" s="18"/>
      <c r="AR2241" s="18"/>
      <c r="AS2241" s="18"/>
      <c r="AT2241" s="18"/>
      <c r="AU2241" s="18"/>
      <c r="AV2241" s="18"/>
      <c r="AW2241" s="18"/>
      <c r="AX2241" s="18"/>
    </row>
    <row r="2242">
      <c r="A2242" s="18" t="str">
        <f>IFERROR(__xludf.DUMMYFUNCTION("""COMPUTED_VALUE"""),"Ягодный микс")</f>
        <v>Ягодный микс</v>
      </c>
      <c r="B2242" s="18" t="str">
        <f>IFERROR(__xludf.DUMMYFUNCTION("""COMPUTED_VALUE"""),"Энергетик малина")</f>
        <v>Энергетик малина</v>
      </c>
      <c r="C2242" s="18" t="str">
        <f>IFERROR(__xludf.DUMMYFUNCTION("""COMPUTED_VALUE"""),"Клубника арбуз")</f>
        <v>Клубника арбуз</v>
      </c>
      <c r="D2242" s="18" t="str">
        <f>IFERROR(__xludf.DUMMYFUNCTION("""COMPUTED_VALUE"""),"Ежевика малина")</f>
        <v>Ежевика малина</v>
      </c>
      <c r="E2242" s="18" t="str">
        <f>IFERROR(__xludf.DUMMYFUNCTION("""COMPUTED_VALUE"""),"Голубая малина виноград")</f>
        <v>Голубая малина виноград</v>
      </c>
      <c r="F2242" s="18" t="str">
        <f>IFERROR(__xludf.DUMMYFUNCTION("""COMPUTED_VALUE"""),"Вишня яблоко")</f>
        <v>Вишня яблоко</v>
      </c>
      <c r="G2242" s="18" t="str">
        <f>IFERROR(__xludf.DUMMYFUNCTION("""COMPUTED_VALUE"""),"Виноград лёд")</f>
        <v>Виноград лёд</v>
      </c>
      <c r="H2242" s="18" t="str">
        <f>IFERROR(__xludf.DUMMYFUNCTION("""COMPUTED_VALUE"""),"Бабл гам")</f>
        <v>Бабл гам</v>
      </c>
      <c r="I2242" s="18" t="str">
        <f>IFERROR(__xludf.DUMMYFUNCTION("""COMPUTED_VALUE"""),"Энергетик лайм")</f>
        <v>Энергетик лайм</v>
      </c>
      <c r="J2242" s="18" t="str">
        <f>IFERROR(__xludf.DUMMYFUNCTION("""COMPUTED_VALUE"""),"Черника смородина айс")</f>
        <v>Черника смородина айс</v>
      </c>
      <c r="K2242" s="18" t="str">
        <f>IFERROR(__xludf.DUMMYFUNCTION("""COMPUTED_VALUE"""),"Мохито клубничный лёд")</f>
        <v>Мохито клубничный лёд</v>
      </c>
      <c r="L2242" s="18" t="str">
        <f>IFERROR(__xludf.DUMMYFUNCTION("""COMPUTED_VALUE"""),"Черная вишня лёд")</f>
        <v>Черная вишня лёд</v>
      </c>
      <c r="M2242" s="18" t="str">
        <f>IFERROR(__xludf.DUMMYFUNCTION("""COMPUTED_VALUE"""),"Ананас кокос лёд")</f>
        <v>Ананас кокос лёд</v>
      </c>
      <c r="N2242" s="18" t="str">
        <f>IFERROR(__xludf.DUMMYFUNCTION("""COMPUTED_VALUE"""),"Киви лёд")</f>
        <v>Киви лёд</v>
      </c>
      <c r="O2242" s="18" t="str">
        <f>IFERROR(__xludf.DUMMYFUNCTION("""COMPUTED_VALUE"""),"Кислая клюква лёд")</f>
        <v>Кислая клюква лёд</v>
      </c>
      <c r="P2242" s="18" t="str">
        <f>IFERROR(__xludf.DUMMYFUNCTION("""COMPUTED_VALUE"""),"Кислый скитлс лёд")</f>
        <v>Кислый скитлс лёд</v>
      </c>
      <c r="Q2242" s="18" t="str">
        <f>IFERROR(__xludf.DUMMYFUNCTION("""COMPUTED_VALUE"""),"Клубника черника лёд")</f>
        <v>Клубника черника лёд</v>
      </c>
      <c r="R2242" s="18" t="str">
        <f>IFERROR(__xludf.DUMMYFUNCTION("""COMPUTED_VALUE"""),"Малина смородина лёд")</f>
        <v>Малина смородина лёд</v>
      </c>
      <c r="S2242" s="18" t="str">
        <f>IFERROR(__xludf.DUMMYFUNCTION("""COMPUTED_VALUE"""),"Манго лёд")</f>
        <v>Манго лёд</v>
      </c>
      <c r="T2242" s="18" t="str">
        <f>IFERROR(__xludf.DUMMYFUNCTION("""COMPUTED_VALUE"""),"Малина вишня лёд")</f>
        <v>Малина вишня лёд</v>
      </c>
      <c r="U2242" s="18"/>
      <c r="V2242" s="18"/>
      <c r="W2242" s="18"/>
      <c r="X2242" s="18"/>
      <c r="Y2242" s="18"/>
      <c r="Z2242" s="18"/>
      <c r="AA2242" s="18"/>
      <c r="AB2242" s="18"/>
      <c r="AC2242" s="18"/>
      <c r="AD2242" s="18"/>
      <c r="AE2242" s="18"/>
      <c r="AF2242" s="18"/>
      <c r="AG2242" s="18"/>
      <c r="AH2242" s="18"/>
      <c r="AI2242" s="18"/>
      <c r="AJ2242" s="18"/>
      <c r="AK2242" s="18"/>
      <c r="AL2242" s="18"/>
      <c r="AM2242" s="18"/>
      <c r="AN2242" s="18"/>
      <c r="AO2242" s="18"/>
      <c r="AP2242" s="18"/>
      <c r="AQ2242" s="18"/>
      <c r="AR2242" s="18"/>
      <c r="AS2242" s="18"/>
      <c r="AT2242" s="18"/>
      <c r="AU2242" s="18"/>
      <c r="AV2242" s="18"/>
      <c r="AW2242" s="18"/>
      <c r="AX2242" s="18"/>
    </row>
    <row r="2243">
      <c r="A2243" s="18" t="str">
        <f>IFERROR(__xludf.DUMMYFUNCTION("""COMPUTED_VALUE"""),"0.4")</f>
        <v>0.4</v>
      </c>
      <c r="B2243" s="18" t="str">
        <f>IFERROR(__xludf.DUMMYFUNCTION("""COMPUTED_VALUE"""),"0.6")</f>
        <v>0.6</v>
      </c>
      <c r="C2243" s="18" t="str">
        <f>IFERROR(__xludf.DUMMYFUNCTION("""COMPUTED_VALUE"""),"0.7")</f>
        <v>0.7</v>
      </c>
      <c r="D2243" s="18" t="str">
        <f>IFERROR(__xludf.DUMMYFUNCTION("""COMPUTED_VALUE"""),"0.8")</f>
        <v>0.8</v>
      </c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  <c r="AC2243" s="18"/>
      <c r="AD2243" s="18"/>
      <c r="AE2243" s="18"/>
      <c r="AF2243" s="18"/>
      <c r="AG2243" s="18"/>
      <c r="AH2243" s="18"/>
      <c r="AI2243" s="18"/>
      <c r="AJ2243" s="18"/>
      <c r="AK2243" s="18"/>
      <c r="AL2243" s="18"/>
      <c r="AM2243" s="18"/>
      <c r="AN2243" s="18"/>
      <c r="AO2243" s="18"/>
      <c r="AP2243" s="18"/>
      <c r="AQ2243" s="18"/>
      <c r="AR2243" s="18"/>
      <c r="AS2243" s="18"/>
      <c r="AT2243" s="18"/>
      <c r="AU2243" s="18"/>
      <c r="AV2243" s="18"/>
      <c r="AW2243" s="18"/>
      <c r="AX2243" s="18"/>
    </row>
    <row r="2244">
      <c r="A2244" s="18" t="str">
        <f>IFERROR(__xludf.DUMMYFUNCTION("""COMPUTED_VALUE"""),"кислая земляника")</f>
        <v>кислая земляника</v>
      </c>
      <c r="B2244" s="18" t="str">
        <f>IFERROR(__xludf.DUMMYFUNCTION("""COMPUTED_VALUE"""),"кислая фанта с черникой")</f>
        <v>кислая фанта с черникой</v>
      </c>
      <c r="C2244" s="18" t="str">
        <f>IFERROR(__xludf.DUMMYFUNCTION("""COMPUTED_VALUE"""),"кислое харибо с колой и черешней")</f>
        <v>кислое харибо с колой и черешней</v>
      </c>
      <c r="D2244" s="18" t="str">
        <f>IFERROR(__xludf.DUMMYFUNCTION("""COMPUTED_VALUE"""),"кислое яблочно клубничная шипучка")</f>
        <v>кислое яблочно клубничная шипучка</v>
      </c>
      <c r="E2244" s="18" t="str">
        <f>IFERROR(__xludf.DUMMYFUNCTION("""COMPUTED_VALUE"""),"кислые желатинки маракуйя ананас")</f>
        <v>кислые желатинки маракуйя ананас</v>
      </c>
      <c r="F2244" s="18" t="str">
        <f>IFERROR(__xludf.DUMMYFUNCTION("""COMPUTED_VALUE"""),"кислые ленточки маракуя манго")</f>
        <v>кислые ленточки маракуя манго</v>
      </c>
      <c r="G2244" s="18" t="str">
        <f>IFERROR(__xludf.DUMMYFUNCTION("""COMPUTED_VALUE"""),"кислые мармеладные ягоды")</f>
        <v>кислые мармеладные ягоды</v>
      </c>
      <c r="H2244" s="18" t="str">
        <f>IFERROR(__xludf.DUMMYFUNCTION("""COMPUTED_VALUE"""),"кислый виноград лайм")</f>
        <v>кислый виноград лайм</v>
      </c>
      <c r="I2244" s="18" t="str">
        <f>IFERROR(__xludf.DUMMYFUNCTION("""COMPUTED_VALUE"""),"кислый грейпфрут с вишней")</f>
        <v>кислый грейпфрут с вишней</v>
      </c>
      <c r="J2244" s="18" t="str">
        <f>IFERROR(__xludf.DUMMYFUNCTION("""COMPUTED_VALUE"""),"кислый леденец виноград киви яблоко")</f>
        <v>кислый леденец виноград киви яблоко</v>
      </c>
      <c r="K2244" s="18" t="str">
        <f>IFERROR(__xludf.DUMMYFUNCTION("""COMPUTED_VALUE"""),"кислый лимонад арбуз лайм малина")</f>
        <v>кислый лимонад арбуз лайм малина</v>
      </c>
      <c r="L2244" s="18" t="str">
        <f>IFERROR(__xludf.DUMMYFUNCTION("""COMPUTED_VALUE"""),"кислый персик клубника")</f>
        <v>кислый персик клубника</v>
      </c>
      <c r="M2244" s="18" t="str">
        <f>IFERROR(__xludf.DUMMYFUNCTION("""COMPUTED_VALUE"""),"кислый яблочно лимонные колечки")</f>
        <v>кислый яблочно лимонные колечки</v>
      </c>
      <c r="N2244" s="18" t="str">
        <f>IFERROR(__xludf.DUMMYFUNCTION("""COMPUTED_VALUE"""),"фанта апельсин с кислой малиной")</f>
        <v>фанта апельсин с кислой малиной</v>
      </c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8"/>
      <c r="AD2244" s="18"/>
      <c r="AE2244" s="18"/>
      <c r="AF2244" s="18"/>
      <c r="AG2244" s="18"/>
      <c r="AH2244" s="18"/>
      <c r="AI2244" s="18"/>
      <c r="AJ2244" s="18"/>
      <c r="AK2244" s="18"/>
      <c r="AL2244" s="18"/>
      <c r="AM2244" s="18"/>
      <c r="AN2244" s="18"/>
      <c r="AO2244" s="18"/>
      <c r="AP2244" s="18"/>
      <c r="AQ2244" s="18"/>
      <c r="AR2244" s="18"/>
      <c r="AS2244" s="18"/>
      <c r="AT2244" s="18"/>
      <c r="AU2244" s="18"/>
      <c r="AV2244" s="18"/>
      <c r="AW2244" s="18"/>
      <c r="AX2244" s="18"/>
    </row>
    <row r="2245">
      <c r="A2245" s="18" t="str">
        <f>IFERROR(__xludf.DUMMYFUNCTION("""COMPUTED_VALUE"""),"Смородина холс")</f>
        <v>Смородина холс</v>
      </c>
      <c r="B2245" s="18" t="str">
        <f>IFERROR(__xludf.DUMMYFUNCTION("""COMPUTED_VALUE"""),"Тропические фрукты")</f>
        <v>Тропические фрукты</v>
      </c>
      <c r="C2245" s="18" t="str">
        <f>IFERROR(__xludf.DUMMYFUNCTION("""COMPUTED_VALUE"""),"Черничная конфета")</f>
        <v>Черничная конфета</v>
      </c>
      <c r="D2245" s="18" t="str">
        <f>IFERROR(__xludf.DUMMYFUNCTION("""COMPUTED_VALUE"""),"Яблоко вишня")</f>
        <v>Яблоко вишня</v>
      </c>
      <c r="E2245" s="18" t="str">
        <f>IFERROR(__xludf.DUMMYFUNCTION("""COMPUTED_VALUE"""),"Виноград мята")</f>
        <v>Виноград мята</v>
      </c>
      <c r="F2245" s="18" t="str">
        <f>IFERROR(__xludf.DUMMYFUNCTION("""COMPUTED_VALUE"""),"Виноград холс")</f>
        <v>Виноград холс</v>
      </c>
      <c r="G2245" s="18" t="str">
        <f>IFERROR(__xludf.DUMMYFUNCTION("""COMPUTED_VALUE"""),"Грейпфрутовый лимонад")</f>
        <v>Грейпфрутовый лимонад</v>
      </c>
      <c r="H2245" s="18" t="str">
        <f>IFERROR(__xludf.DUMMYFUNCTION("""COMPUTED_VALUE"""),"Дыня банан")</f>
        <v>Дыня банан</v>
      </c>
      <c r="I2245" s="18" t="str">
        <f>IFERROR(__xludf.DUMMYFUNCTION("""COMPUTED_VALUE"""),"Ежевичный лимонад")</f>
        <v>Ежевичный лимонад</v>
      </c>
      <c r="J2245" s="18" t="str">
        <f>IFERROR(__xludf.DUMMYFUNCTION("""COMPUTED_VALUE"""),"Земляничная конфета ")</f>
        <v>Земляничная конфета </v>
      </c>
      <c r="K2245" s="18" t="str">
        <f>IFERROR(__xludf.DUMMYFUNCTION("""COMPUTED_VALUE"""),"Ананас манго ")</f>
        <v>Ананас манго </v>
      </c>
      <c r="L2245" s="18" t="str">
        <f>IFERROR(__xludf.DUMMYFUNCTION("""COMPUTED_VALUE"""),"Жвачка черника мята ")</f>
        <v>Жвачка черника мята </v>
      </c>
      <c r="M2245" s="18" t="str">
        <f>IFERROR(__xludf.DUMMYFUNCTION("""COMPUTED_VALUE"""),"Зеленый манго")</f>
        <v>Зеленый манго</v>
      </c>
      <c r="N2245" s="18" t="str">
        <f>IFERROR(__xludf.DUMMYFUNCTION("""COMPUTED_VALUE"""),"Клюква брусника")</f>
        <v>Клюква брусника</v>
      </c>
      <c r="O2245" s="18" t="str">
        <f>IFERROR(__xludf.DUMMYFUNCTION("""COMPUTED_VALUE"""),"Апельсин ")</f>
        <v>Апельсин </v>
      </c>
      <c r="P2245" s="18" t="str">
        <f>IFERROR(__xludf.DUMMYFUNCTION("""COMPUTED_VALUE"""),"Кокос малина")</f>
        <v>Кокос малина</v>
      </c>
      <c r="Q2245" s="18" t="str">
        <f>IFERROR(__xludf.DUMMYFUNCTION("""COMPUTED_VALUE"""),"Лимонные черви")</f>
        <v>Лимонные черви</v>
      </c>
      <c r="R2245" s="18" t="str">
        <f>IFERROR(__xludf.DUMMYFUNCTION("""COMPUTED_VALUE"""),"Малиновый лимонад")</f>
        <v>Малиновый лимонад</v>
      </c>
      <c r="S2245" s="18" t="str">
        <f>IFERROR(__xludf.DUMMYFUNCTION("""COMPUTED_VALUE"""),"Смородина малина")</f>
        <v>Смородина малина</v>
      </c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8"/>
      <c r="AD2245" s="18"/>
      <c r="AE2245" s="18"/>
      <c r="AF2245" s="18"/>
      <c r="AG2245" s="18"/>
      <c r="AH2245" s="18"/>
      <c r="AI2245" s="18"/>
      <c r="AJ2245" s="18"/>
      <c r="AK2245" s="18"/>
      <c r="AL2245" s="18"/>
      <c r="AM2245" s="18"/>
      <c r="AN2245" s="18"/>
      <c r="AO2245" s="18"/>
      <c r="AP2245" s="18"/>
      <c r="AQ2245" s="18"/>
      <c r="AR2245" s="18"/>
      <c r="AS2245" s="18"/>
      <c r="AT2245" s="18"/>
      <c r="AU2245" s="18"/>
      <c r="AV2245" s="18"/>
      <c r="AW2245" s="18"/>
      <c r="AX2245" s="18"/>
    </row>
    <row r="2246">
      <c r="A2246" s="18" t="str">
        <f>IFERROR(__xludf.DUMMYFUNCTION("""COMPUTED_VALUE"""),"0.4")</f>
        <v>0.4</v>
      </c>
      <c r="B2246" s="18" t="str">
        <f>IFERROR(__xludf.DUMMYFUNCTION("""COMPUTED_VALUE"""),"0.6")</f>
        <v>0.6</v>
      </c>
      <c r="C2246" s="18" t="str">
        <f>IFERROR(__xludf.DUMMYFUNCTION("""COMPUTED_VALUE"""),"0.7")</f>
        <v>0.7</v>
      </c>
      <c r="D2246" s="18" t="str">
        <f>IFERROR(__xludf.DUMMYFUNCTION("""COMPUTED_VALUE"""),"0.8")</f>
        <v>0.8</v>
      </c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18"/>
      <c r="AG2246" s="18"/>
      <c r="AH2246" s="18"/>
      <c r="AI2246" s="18"/>
      <c r="AJ2246" s="18"/>
      <c r="AK2246" s="18"/>
      <c r="AL2246" s="18"/>
      <c r="AM2246" s="18"/>
      <c r="AN2246" s="18"/>
      <c r="AO2246" s="18"/>
      <c r="AP2246" s="18"/>
      <c r="AQ2246" s="18"/>
      <c r="AR2246" s="18"/>
      <c r="AS2246" s="18"/>
      <c r="AT2246" s="18"/>
      <c r="AU2246" s="18"/>
      <c r="AV2246" s="18"/>
      <c r="AW2246" s="18"/>
      <c r="AX2246" s="18"/>
    </row>
    <row r="2247">
      <c r="A2247" s="18" t="str">
        <f>IFERROR(__xludf.DUMMYFUNCTION("""COMPUTED_VALUE"""),"Яблоко вишня")</f>
        <v>Яблоко вишня</v>
      </c>
      <c r="B2247" s="18" t="str">
        <f>IFERROR(__xludf.DUMMYFUNCTION("""COMPUTED_VALUE"""),"Банан дыня клубника")</f>
        <v>Банан дыня клубника</v>
      </c>
      <c r="C2247" s="18" t="str">
        <f>IFERROR(__xludf.DUMMYFUNCTION("""COMPUTED_VALUE"""),"Барбарисовый энергетик")</f>
        <v>Барбарисовый энергетик</v>
      </c>
      <c r="D2247" s="18" t="str">
        <f>IFERROR(__xludf.DUMMYFUNCTION("""COMPUTED_VALUE"""),"Черная смородина личи")</f>
        <v>Черная смородина личи</v>
      </c>
      <c r="E2247" s="18" t="str">
        <f>IFERROR(__xludf.DUMMYFUNCTION("""COMPUTED_VALUE"""),"Вишневый энергетик")</f>
        <v>Вишневый энергетик</v>
      </c>
      <c r="F2247" s="18" t="str">
        <f>IFERROR(__xludf.DUMMYFUNCTION("""COMPUTED_VALUE"""),"Цитрусовый микс")</f>
        <v>Цитрусовый микс</v>
      </c>
      <c r="G2247" s="18" t="str">
        <f>IFERROR(__xludf.DUMMYFUNCTION("""COMPUTED_VALUE"""),"Кола ягоды")</f>
        <v>Кола ягоды</v>
      </c>
      <c r="H2247" s="18" t="str">
        <f>IFERROR(__xludf.DUMMYFUNCTION("""COMPUTED_VALUE"""),"Виноград ежевика")</f>
        <v>Виноград ежевика</v>
      </c>
      <c r="I2247" s="18" t="str">
        <f>IFERROR(__xludf.DUMMYFUNCTION("""COMPUTED_VALUE"""),"Киви персик")</f>
        <v>Киви персик</v>
      </c>
      <c r="J2247" s="18" t="str">
        <f>IFERROR(__xludf.DUMMYFUNCTION("""COMPUTED_VALUE"""),"Лимонад голубика")</f>
        <v>Лимонад голубика</v>
      </c>
      <c r="K2247" s="18" t="str">
        <f>IFERROR(__xludf.DUMMYFUNCTION("""COMPUTED_VALUE"""),"Манго маракуйя")</f>
        <v>Манго маракуйя</v>
      </c>
      <c r="L2247" s="18" t="str">
        <f>IFERROR(__xludf.DUMMYFUNCTION("""COMPUTED_VALUE"""),"Маунтедью яблоко")</f>
        <v>Маунтедью яблоко</v>
      </c>
      <c r="M2247" s="18" t="str">
        <f>IFERROR(__xludf.DUMMYFUNCTION("""COMPUTED_VALUE"""),"Нектарин")</f>
        <v>Нектарин</v>
      </c>
      <c r="N2247" s="18" t="str">
        <f>IFERROR(__xludf.DUMMYFUNCTION("""COMPUTED_VALUE"""),"Малина черника")</f>
        <v>Малина черника</v>
      </c>
      <c r="O2247" s="18" t="str">
        <f>IFERROR(__xludf.DUMMYFUNCTION("""COMPUTED_VALUE"""),"Малиновый мармелад")</f>
        <v>Малиновый мармелад</v>
      </c>
      <c r="P2247" s="18" t="str">
        <f>IFERROR(__xludf.DUMMYFUNCTION("""COMPUTED_VALUE"""),"Скитлс лайм")</f>
        <v>Скитлс лайм</v>
      </c>
      <c r="Q2247" s="18" t="str">
        <f>IFERROR(__xludf.DUMMYFUNCTION("""COMPUTED_VALUE"""),"Клубника ананасовые кольца")</f>
        <v>Клубника ананасовые кольца</v>
      </c>
      <c r="R2247" s="18" t="str">
        <f>IFERROR(__xludf.DUMMYFUNCTION("""COMPUTED_VALUE"""),"Сладкая мятная жвачка")</f>
        <v>Сладкая мятная жвачка</v>
      </c>
      <c r="S2247" s="18" t="str">
        <f>IFERROR(__xludf.DUMMYFUNCTION("""COMPUTED_VALUE"""),"Арбузный слаш")</f>
        <v>Арбузный слаш</v>
      </c>
      <c r="T2247" s="18" t="str">
        <f>IFERROR(__xludf.DUMMYFUNCTION("""COMPUTED_VALUE"""),"Лесные ягоды")</f>
        <v>Лесные ягоды</v>
      </c>
      <c r="U2247" s="18"/>
      <c r="V2247" s="18"/>
      <c r="W2247" s="18"/>
      <c r="X2247" s="18"/>
      <c r="Y2247" s="18"/>
      <c r="Z2247" s="18"/>
      <c r="AA2247" s="18"/>
      <c r="AB2247" s="18"/>
      <c r="AC2247" s="18"/>
      <c r="AD2247" s="18"/>
      <c r="AE2247" s="18"/>
      <c r="AF2247" s="18"/>
      <c r="AG2247" s="18"/>
      <c r="AH2247" s="18"/>
      <c r="AI2247" s="18"/>
      <c r="AJ2247" s="18"/>
      <c r="AK2247" s="18"/>
      <c r="AL2247" s="18"/>
      <c r="AM2247" s="18"/>
      <c r="AN2247" s="18"/>
      <c r="AO2247" s="18"/>
      <c r="AP2247" s="18"/>
      <c r="AQ2247" s="18"/>
      <c r="AR2247" s="18"/>
      <c r="AS2247" s="18"/>
      <c r="AT2247" s="18"/>
      <c r="AU2247" s="18"/>
      <c r="AV2247" s="18"/>
      <c r="AW2247" s="18"/>
      <c r="AX2247" s="18"/>
    </row>
    <row r="2248">
      <c r="A2248" s="18" t="str">
        <f>IFERROR(__xludf.DUMMYFUNCTION("""COMPUTED_VALUE"""),"0.3")</f>
        <v>0.3</v>
      </c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8"/>
      <c r="AD2248" s="18"/>
      <c r="AE2248" s="18"/>
      <c r="AF2248" s="18"/>
      <c r="AG2248" s="18"/>
      <c r="AH2248" s="18"/>
      <c r="AI2248" s="18"/>
      <c r="AJ2248" s="18"/>
      <c r="AK2248" s="18"/>
      <c r="AL2248" s="18"/>
      <c r="AM2248" s="18"/>
      <c r="AN2248" s="18"/>
      <c r="AO2248" s="18"/>
      <c r="AP2248" s="18"/>
      <c r="AQ2248" s="18"/>
      <c r="AR2248" s="18"/>
      <c r="AS2248" s="18"/>
      <c r="AT2248" s="18"/>
      <c r="AU2248" s="18"/>
      <c r="AV2248" s="18"/>
      <c r="AW2248" s="18"/>
      <c r="AX2248" s="18"/>
    </row>
    <row r="2249">
      <c r="A2249" s="18" t="str">
        <f>IFERROR(__xludf.DUMMYFUNCTION("""COMPUTED_VALUE"""),"Маракуйя с тропическими нотками")</f>
        <v>Маракуйя с тропическими нотками</v>
      </c>
      <c r="B2249" s="18" t="str">
        <f>IFERROR(__xludf.DUMMYFUNCTION("""COMPUTED_VALUE"""),"Арбузный милкшейк")</f>
        <v>Арбузный милкшейк</v>
      </c>
      <c r="C2249" s="18" t="str">
        <f>IFERROR(__xludf.DUMMYFUNCTION("""COMPUTED_VALUE"""),"Конфеты со вкусом винограда")</f>
        <v>Конфеты со вкусом винограда</v>
      </c>
      <c r="D2249" s="18" t="str">
        <f>IFERROR(__xludf.DUMMYFUNCTION("""COMPUTED_VALUE"""),"Манго с апельсином и послевкусием гуавы")</f>
        <v>Манго с апельсином и послевкусием гуавы</v>
      </c>
      <c r="E2249" s="18" t="str">
        <f>IFERROR(__xludf.DUMMYFUNCTION("""COMPUTED_VALUE"""),"Холодное сочетание мяты и конфет холс")</f>
        <v>Холодное сочетание мяты и конфет холс</v>
      </c>
      <c r="F2249" s="18" t="str">
        <f>IFERROR(__xludf.DUMMYFUNCTION("""COMPUTED_VALUE"""),"Яблочные мармеладные червячки")</f>
        <v>Яблочные мармеладные червячки</v>
      </c>
      <c r="G224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49" s="18" t="str">
        <f>IFERROR(__xludf.DUMMYFUNCTION("""COMPUTED_VALUE"""),"Лимон лайм")</f>
        <v>Лимон лайм</v>
      </c>
      <c r="I2249" s="18" t="str">
        <f>IFERROR(__xludf.DUMMYFUNCTION("""COMPUTED_VALUE"""),"Классика энергетика с кислой малиной")</f>
        <v>Классика энергетика с кислой малиной</v>
      </c>
      <c r="J2249" s="18" t="str">
        <f>IFERROR(__xludf.DUMMYFUNCTION("""COMPUTED_VALUE"""),"Зеленое манго и смородина")</f>
        <v>Зеленое манго и смородина</v>
      </c>
      <c r="K2249" s="18" t="str">
        <f>IFERROR(__xludf.DUMMYFUNCTION("""COMPUTED_VALUE"""),"Дуэт лемонграсса и сладкой малины")</f>
        <v>Дуэт лемонграсса и сладкой малины</v>
      </c>
      <c r="L2249" s="18" t="str">
        <f>IFERROR(__xludf.DUMMYFUNCTION("""COMPUTED_VALUE"""),"Сладкий мармелад из черной смородины")</f>
        <v>Сладкий мармелад из черной смородины</v>
      </c>
      <c r="M2249" s="18" t="str">
        <f>IFERROR(__xludf.DUMMYFUNCTION("""COMPUTED_VALUE"""),"Вишня кола")</f>
        <v>Вишня кола</v>
      </c>
      <c r="N2249" s="18" t="str">
        <f>IFERROR(__xludf.DUMMYFUNCTION("""COMPUTED_VALUE"""),"Малина с кокосом")</f>
        <v>Малина с кокосом</v>
      </c>
      <c r="O2249" s="18" t="str">
        <f>IFERROR(__xludf.DUMMYFUNCTION("""COMPUTED_VALUE"""),"Сладкие конфеты СКИТЛЗ и смородина")</f>
        <v>Сладкие конфеты СКИТЛЗ и смородина</v>
      </c>
      <c r="P2249" s="18" t="str">
        <f>IFERROR(__xludf.DUMMYFUNCTION("""COMPUTED_VALUE"""),"Ежевичный лимонад")</f>
        <v>Ежевичный лимонад</v>
      </c>
      <c r="Q2249" s="18" t="str">
        <f>IFERROR(__xludf.DUMMYFUNCTION("""COMPUTED_VALUE"""),"Дыня кокос")</f>
        <v>Дыня кокос</v>
      </c>
      <c r="R2249" s="18" t="str">
        <f>IFERROR(__xludf.DUMMYFUNCTION("""COMPUTED_VALUE"""),"Земляничный бабл гам")</f>
        <v>Земляничный бабл гам</v>
      </c>
      <c r="S2249" s="18" t="str">
        <f>IFERROR(__xludf.DUMMYFUNCTION("""COMPUTED_VALUE"""),"Лимонные леденцы")</f>
        <v>Лимонные леденцы</v>
      </c>
      <c r="T2249" s="18" t="str">
        <f>IFERROR(__xludf.DUMMYFUNCTION("""COMPUTED_VALUE"""),"Экзотический фрукты")</f>
        <v>Экзотический фрукты</v>
      </c>
      <c r="U2249" s="18" t="str">
        <f>IFERROR(__xludf.DUMMYFUNCTION("""COMPUTED_VALUE"""),"Личи виноград мята")</f>
        <v>Личи виноград мята</v>
      </c>
      <c r="V2249" s="18" t="str">
        <f>IFERROR(__xludf.DUMMYFUNCTION("""COMPUTED_VALUE"""),"Черника малина мята")</f>
        <v>Черника малина мята</v>
      </c>
      <c r="W2249" s="18" t="str">
        <f>IFERROR(__xludf.DUMMYFUNCTION("""COMPUTED_VALUE"""),"Абрикосовый йогурт")</f>
        <v>Абрикосовый йогурт</v>
      </c>
      <c r="X2249" s="18" t="str">
        <f>IFERROR(__xludf.DUMMYFUNCTION("""COMPUTED_VALUE"""),"Арбуз лед")</f>
        <v>Арбуз лед</v>
      </c>
      <c r="Y2249" s="18" t="str">
        <f>IFERROR(__xludf.DUMMYFUNCTION("""COMPUTED_VALUE"""),"Банан клубника лед")</f>
        <v>Банан клубника лед</v>
      </c>
      <c r="Z2249" s="18" t="str">
        <f>IFERROR(__xludf.DUMMYFUNCTION("""COMPUTED_VALUE"""),"Арбузное мороженное")</f>
        <v>Арбузное мороженное</v>
      </c>
      <c r="AA2249" s="18" t="str">
        <f>IFERROR(__xludf.DUMMYFUNCTION("""COMPUTED_VALUE"""),"Клубника малина жвачка")</f>
        <v>Клубника малина жвачка</v>
      </c>
      <c r="AB2249" s="18" t="str">
        <f>IFERROR(__xludf.DUMMYFUNCTION("""COMPUTED_VALUE"""),"Клубничное мороженное")</f>
        <v>Клубничное мороженное</v>
      </c>
      <c r="AC2249" s="18" t="str">
        <f>IFERROR(__xludf.DUMMYFUNCTION("""COMPUTED_VALUE"""),"Кола сода лед")</f>
        <v>Кола сода лед</v>
      </c>
      <c r="AD2249" s="18" t="str">
        <f>IFERROR(__xludf.DUMMYFUNCTION("""COMPUTED_VALUE"""),"Банановый милкшейк")</f>
        <v>Банановый милкшейк</v>
      </c>
      <c r="AE2249" s="18" t="str">
        <f>IFERROR(__xludf.DUMMYFUNCTION("""COMPUTED_VALUE"""),"Микс ягод лед")</f>
        <v>Микс ягод лед</v>
      </c>
      <c r="AF2249" s="18" t="str">
        <f>IFERROR(__xludf.DUMMYFUNCTION("""COMPUTED_VALUE"""),"Брусничный морс")</f>
        <v>Брусничный морс</v>
      </c>
      <c r="AG2249" s="18" t="str">
        <f>IFERROR(__xludf.DUMMYFUNCTION("""COMPUTED_VALUE"""),"Яблочный лимонад")</f>
        <v>Яблочный лимонад</v>
      </c>
      <c r="AH2249" s="18" t="str">
        <f>IFERROR(__xludf.DUMMYFUNCTION("""COMPUTED_VALUE"""),"Лесные ягоды")</f>
        <v>Лесные ягоды</v>
      </c>
      <c r="AI2249" s="18" t="str">
        <f>IFERROR(__xludf.DUMMYFUNCTION("""COMPUTED_VALUE"""),"Смородиновый лимонад")</f>
        <v>Смородиновый лимонад</v>
      </c>
      <c r="AJ2249" s="18" t="str">
        <f>IFERROR(__xludf.DUMMYFUNCTION("""COMPUTED_VALUE"""),"Вишня лайм лед")</f>
        <v>Вишня лайм лед</v>
      </c>
      <c r="AK2249" s="18" t="str">
        <f>IFERROR(__xludf.DUMMYFUNCTION("""COMPUTED_VALUE"""),"Лист виноград мята энергетик")</f>
        <v>Лист виноград мята энергетик</v>
      </c>
      <c r="AL2249" s="18" t="str">
        <f>IFERROR(__xludf.DUMMYFUNCTION("""COMPUTED_VALUE"""),"Двойное яблоко лед")</f>
        <v>Двойное яблоко лед</v>
      </c>
      <c r="AM2249" s="18" t="str">
        <f>IFERROR(__xludf.DUMMYFUNCTION("""COMPUTED_VALUE"""),"Смородиновый холс")</f>
        <v>Смородиновый холс</v>
      </c>
      <c r="AN2249" s="18" t="str">
        <f>IFERROR(__xludf.DUMMYFUNCTION("""COMPUTED_VALUE"""),"Клубничное шампанское")</f>
        <v>Клубничное шампанское</v>
      </c>
      <c r="AO2249" s="18"/>
      <c r="AP2249" s="18"/>
      <c r="AQ2249" s="18"/>
      <c r="AR2249" s="18"/>
      <c r="AS2249" s="18"/>
      <c r="AT2249" s="18"/>
      <c r="AU2249" s="18"/>
      <c r="AV2249" s="18"/>
      <c r="AW2249" s="18"/>
      <c r="AX2249" s="18"/>
    </row>
    <row r="2250">
      <c r="A2250" s="18" t="str">
        <f>IFERROR(__xludf.DUMMYFUNCTION("""COMPUTED_VALUE"""),"Смородина холс")</f>
        <v>Смородина холс</v>
      </c>
      <c r="B2250" s="18" t="str">
        <f>IFERROR(__xludf.DUMMYFUNCTION("""COMPUTED_VALUE"""),"Тропические фрукты")</f>
        <v>Тропические фрукты</v>
      </c>
      <c r="C2250" s="18" t="str">
        <f>IFERROR(__xludf.DUMMYFUNCTION("""COMPUTED_VALUE"""),"Черничная конфета")</f>
        <v>Черничная конфета</v>
      </c>
      <c r="D2250" s="18" t="str">
        <f>IFERROR(__xludf.DUMMYFUNCTION("""COMPUTED_VALUE"""),"Яблоко вишня")</f>
        <v>Яблоко вишня</v>
      </c>
      <c r="E2250" s="18" t="str">
        <f>IFERROR(__xludf.DUMMYFUNCTION("""COMPUTED_VALUE"""),"Виноград мята")</f>
        <v>Виноград мята</v>
      </c>
      <c r="F2250" s="18" t="str">
        <f>IFERROR(__xludf.DUMMYFUNCTION("""COMPUTED_VALUE"""),"Виноград холс")</f>
        <v>Виноград холс</v>
      </c>
      <c r="G2250" s="18" t="str">
        <f>IFERROR(__xludf.DUMMYFUNCTION("""COMPUTED_VALUE"""),"Грейпфрутовый лимонад")</f>
        <v>Грейпфрутовый лимонад</v>
      </c>
      <c r="H2250" s="18" t="str">
        <f>IFERROR(__xludf.DUMMYFUNCTION("""COMPUTED_VALUE"""),"Дыня банан")</f>
        <v>Дыня банан</v>
      </c>
      <c r="I2250" s="18" t="str">
        <f>IFERROR(__xludf.DUMMYFUNCTION("""COMPUTED_VALUE"""),"Ежевичный лимонад")</f>
        <v>Ежевичный лимонад</v>
      </c>
      <c r="J2250" s="18" t="str">
        <f>IFERROR(__xludf.DUMMYFUNCTION("""COMPUTED_VALUE"""),"Земляничная конфета ")</f>
        <v>Земляничная конфета </v>
      </c>
      <c r="K2250" s="18" t="str">
        <f>IFERROR(__xludf.DUMMYFUNCTION("""COMPUTED_VALUE"""),"Ананас манго ")</f>
        <v>Ананас манго </v>
      </c>
      <c r="L2250" s="18" t="str">
        <f>IFERROR(__xludf.DUMMYFUNCTION("""COMPUTED_VALUE"""),"Жвачка черника мята ")</f>
        <v>Жвачка черника мята </v>
      </c>
      <c r="M2250" s="18" t="str">
        <f>IFERROR(__xludf.DUMMYFUNCTION("""COMPUTED_VALUE"""),"Зеленый манго")</f>
        <v>Зеленый манго</v>
      </c>
      <c r="N2250" s="18" t="str">
        <f>IFERROR(__xludf.DUMMYFUNCTION("""COMPUTED_VALUE"""),"Клюква брусника")</f>
        <v>Клюква брусника</v>
      </c>
      <c r="O2250" s="18" t="str">
        <f>IFERROR(__xludf.DUMMYFUNCTION("""COMPUTED_VALUE"""),"Апельсин ")</f>
        <v>Апельсин </v>
      </c>
      <c r="P2250" s="18" t="str">
        <f>IFERROR(__xludf.DUMMYFUNCTION("""COMPUTED_VALUE"""),"Кокос малина")</f>
        <v>Кокос малина</v>
      </c>
      <c r="Q2250" s="18" t="str">
        <f>IFERROR(__xludf.DUMMYFUNCTION("""COMPUTED_VALUE"""),"Лимонные черви")</f>
        <v>Лимонные черви</v>
      </c>
      <c r="R2250" s="18" t="str">
        <f>IFERROR(__xludf.DUMMYFUNCTION("""COMPUTED_VALUE"""),"Малиновый лимонад")</f>
        <v>Малиновый лимонад</v>
      </c>
      <c r="S2250" s="18" t="str">
        <f>IFERROR(__xludf.DUMMYFUNCTION("""COMPUTED_VALUE"""),"Смородина малина")</f>
        <v>Смородина малина</v>
      </c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8"/>
      <c r="AI2250" s="18"/>
      <c r="AJ2250" s="18"/>
      <c r="AK2250" s="18"/>
      <c r="AL2250" s="18"/>
      <c r="AM2250" s="18"/>
      <c r="AN2250" s="18"/>
      <c r="AO2250" s="18"/>
      <c r="AP2250" s="18"/>
      <c r="AQ2250" s="18"/>
      <c r="AR2250" s="18"/>
      <c r="AS2250" s="18"/>
      <c r="AT2250" s="18"/>
      <c r="AU2250" s="18"/>
      <c r="AV2250" s="18"/>
      <c r="AW2250" s="18"/>
      <c r="AX2250" s="18"/>
    </row>
    <row r="2251">
      <c r="A2251" s="18" t="str">
        <f>IFERROR(__xludf.DUMMYFUNCTION("""COMPUTED_VALUE"""),"Арбуз Малина ")</f>
        <v>Арбуз Малина </v>
      </c>
      <c r="B2251" s="18" t="str">
        <f>IFERROR(__xludf.DUMMYFUNCTION("""COMPUTED_VALUE"""),"Банан Кокос ")</f>
        <v>Банан Кокос </v>
      </c>
      <c r="C2251" s="18" t="str">
        <f>IFERROR(__xludf.DUMMYFUNCTION("""COMPUTED_VALUE"""),"Барбарисовый Энергетик ")</f>
        <v>Барбарисовый Энергетик </v>
      </c>
      <c r="D2251" s="18" t="str">
        <f>IFERROR(__xludf.DUMMYFUNCTION("""COMPUTED_VALUE"""),"Виноградный Энергетик")</f>
        <v>Виноградный Энергетик</v>
      </c>
      <c r="E2251" s="18" t="str">
        <f>IFERROR(__xludf.DUMMYFUNCTION("""COMPUTED_VALUE"""),"Гранат Клубника ")</f>
        <v>Гранат Клубника </v>
      </c>
      <c r="F2251" s="18" t="str">
        <f>IFERROR(__xludf.DUMMYFUNCTION("""COMPUTED_VALUE"""),"Гранат Смородина ")</f>
        <v>Гранат Смородина </v>
      </c>
      <c r="G2251" s="18" t="str">
        <f>IFERROR(__xludf.DUMMYFUNCTION("""COMPUTED_VALUE"""),"Грейпфрутовый Швепс ")</f>
        <v>Грейпфрутовый Швепс </v>
      </c>
      <c r="H2251" s="18" t="str">
        <f>IFERROR(__xludf.DUMMYFUNCTION("""COMPUTED_VALUE"""),"Земляника Драгонфрут ")</f>
        <v>Земляника Драгонфрут </v>
      </c>
      <c r="I2251" s="18" t="str">
        <f>IFERROR(__xludf.DUMMYFUNCTION("""COMPUTED_VALUE"""),"Киви Личи ")</f>
        <v>Киви Личи </v>
      </c>
      <c r="J2251" s="18" t="str">
        <f>IFERROR(__xludf.DUMMYFUNCTION("""COMPUTED_VALUE"""),"Киви Маракуйя Гуава ")</f>
        <v>Киви Маракуйя Гуава </v>
      </c>
      <c r="K2251" s="18" t="str">
        <f>IFERROR(__xludf.DUMMYFUNCTION("""COMPUTED_VALUE"""),"Клубника Банан ")</f>
        <v>Клубника Банан </v>
      </c>
      <c r="L2251" s="18" t="str">
        <f>IFERROR(__xludf.DUMMYFUNCTION("""COMPUTED_VALUE"""),"Клубника Вишня ")</f>
        <v>Клубника Вишня </v>
      </c>
      <c r="M2251" s="18" t="str">
        <f>IFERROR(__xludf.DUMMYFUNCTION("""COMPUTED_VALUE"""),"Клубника Земляника ")</f>
        <v>Клубника Земляника </v>
      </c>
      <c r="N2251" s="18" t="str">
        <f>IFERROR(__xludf.DUMMYFUNCTION("""COMPUTED_VALUE"""),"Клубничный Мохито ")</f>
        <v>Клубничный Мохито </v>
      </c>
      <c r="O2251" s="18" t="str">
        <f>IFERROR(__xludf.DUMMYFUNCTION("""COMPUTED_VALUE"""),"Манго Грейпфрут ")</f>
        <v>Манго Грейпфрут </v>
      </c>
      <c r="P2251" s="18" t="str">
        <f>IFERROR(__xludf.DUMMYFUNCTION("""COMPUTED_VALUE"""),"Манго Персик Личи ")</f>
        <v>Манго Персик Личи </v>
      </c>
      <c r="Q2251" s="18" t="str">
        <f>IFERROR(__xludf.DUMMYFUNCTION("""COMPUTED_VALUE"""),"Персик Бабл Гам ")</f>
        <v>Персик Бабл Гам </v>
      </c>
      <c r="R2251" s="18" t="str">
        <f>IFERROR(__xludf.DUMMYFUNCTION("""COMPUTED_VALUE"""),"Садовые Ягоды ")</f>
        <v>Садовые Ягоды </v>
      </c>
      <c r="S2251" s="18" t="str">
        <f>IFERROR(__xludf.DUMMYFUNCTION("""COMPUTED_VALUE"""),"Скитлс Лимон Лайм 2")</f>
        <v>Скитлс Лимон Лайм 2</v>
      </c>
      <c r="T2251" s="18" t="str">
        <f>IFERROR(__xludf.DUMMYFUNCTION("""COMPUTED_VALUE"""),"Смородина Мармелад 1")</f>
        <v>Смородина Мармелад 1</v>
      </c>
      <c r="U2251" s="18" t="str">
        <f>IFERROR(__xludf.DUMMYFUNCTION("""COMPUTED_VALUE"""),"Темная Вишня 1")</f>
        <v>Темная Вишня 1</v>
      </c>
      <c r="V2251" s="18" t="str">
        <f>IFERROR(__xludf.DUMMYFUNCTION("""COMPUTED_VALUE"""),"Фруктовые Пластинки 1")</f>
        <v>Фруктовые Пластинки 1</v>
      </c>
      <c r="W2251" s="18" t="str">
        <f>IFERROR(__xludf.DUMMYFUNCTION("""COMPUTED_VALUE"""),"Черника Ежевика 1")</f>
        <v>Черника Ежевика 1</v>
      </c>
      <c r="X2251" s="18" t="str">
        <f>IFERROR(__xludf.DUMMYFUNCTION("""COMPUTED_VALUE"""),"Черника Малина 1")</f>
        <v>Черника Малина 1</v>
      </c>
      <c r="Y2251" s="18" t="str">
        <f>IFERROR(__xludf.DUMMYFUNCTION("""COMPUTED_VALUE"""),"Черника Мята 2")</f>
        <v>Черника Мята 2</v>
      </c>
      <c r="Z2251" s="18" t="str">
        <f>IFERROR(__xludf.DUMMYFUNCTION("""COMPUTED_VALUE"""),"Яблоко Виноград 2")</f>
        <v>Яблоко Виноград 2</v>
      </c>
      <c r="AA2251" s="18" t="str">
        <f>IFERROR(__xludf.DUMMYFUNCTION("""COMPUTED_VALUE"""),"Яблоко Малина 4")</f>
        <v>Яблоко Малина 4</v>
      </c>
      <c r="AB2251" s="18"/>
      <c r="AC2251" s="18"/>
      <c r="AD2251" s="18"/>
      <c r="AE2251" s="18"/>
      <c r="AF2251" s="18"/>
      <c r="AG2251" s="18"/>
      <c r="AH2251" s="18"/>
      <c r="AI2251" s="18"/>
      <c r="AJ2251" s="18"/>
      <c r="AK2251" s="18"/>
      <c r="AL2251" s="18"/>
      <c r="AM2251" s="18"/>
      <c r="AN2251" s="18"/>
      <c r="AO2251" s="18"/>
      <c r="AP2251" s="18"/>
      <c r="AQ2251" s="18"/>
      <c r="AR2251" s="18"/>
      <c r="AS2251" s="18"/>
      <c r="AT2251" s="18"/>
      <c r="AU2251" s="18"/>
      <c r="AV2251" s="18"/>
      <c r="AW2251" s="18"/>
      <c r="AX2251" s="18"/>
    </row>
    <row r="2252">
      <c r="A2252" s="18" t="str">
        <f>IFERROR(__xludf.DUMMYFUNCTION("""COMPUTED_VALUE"""),"Арбуз Малина ")</f>
        <v>Арбуз Малина </v>
      </c>
      <c r="B2252" s="18" t="str">
        <f>IFERROR(__xludf.DUMMYFUNCTION("""COMPUTED_VALUE"""),"Банан Кокос ")</f>
        <v>Банан Кокос </v>
      </c>
      <c r="C2252" s="18" t="str">
        <f>IFERROR(__xludf.DUMMYFUNCTION("""COMPUTED_VALUE"""),"Барбарисовый Энергетик ")</f>
        <v>Барбарисовый Энергетик </v>
      </c>
      <c r="D2252" s="18" t="str">
        <f>IFERROR(__xludf.DUMMYFUNCTION("""COMPUTED_VALUE"""),"Виноградный Энергетик")</f>
        <v>Виноградный Энергетик</v>
      </c>
      <c r="E2252" s="18" t="str">
        <f>IFERROR(__xludf.DUMMYFUNCTION("""COMPUTED_VALUE"""),"Гранат Клубника ")</f>
        <v>Гранат Клубника </v>
      </c>
      <c r="F2252" s="18" t="str">
        <f>IFERROR(__xludf.DUMMYFUNCTION("""COMPUTED_VALUE"""),"Гранат Смородина ")</f>
        <v>Гранат Смородина </v>
      </c>
      <c r="G2252" s="18" t="str">
        <f>IFERROR(__xludf.DUMMYFUNCTION("""COMPUTED_VALUE"""),"Грейпфрутовый Швепс ")</f>
        <v>Грейпфрутовый Швепс </v>
      </c>
      <c r="H2252" s="18" t="str">
        <f>IFERROR(__xludf.DUMMYFUNCTION("""COMPUTED_VALUE"""),"Земляника Драгонфрут ")</f>
        <v>Земляника Драгонфрут </v>
      </c>
      <c r="I2252" s="18" t="str">
        <f>IFERROR(__xludf.DUMMYFUNCTION("""COMPUTED_VALUE"""),"Киви Личи ")</f>
        <v>Киви Личи </v>
      </c>
      <c r="J2252" s="18" t="str">
        <f>IFERROR(__xludf.DUMMYFUNCTION("""COMPUTED_VALUE"""),"Киви Маракуйя Гуава ")</f>
        <v>Киви Маракуйя Гуава </v>
      </c>
      <c r="K2252" s="18" t="str">
        <f>IFERROR(__xludf.DUMMYFUNCTION("""COMPUTED_VALUE"""),"Клубника Банан ")</f>
        <v>Клубника Банан </v>
      </c>
      <c r="L2252" s="18" t="str">
        <f>IFERROR(__xludf.DUMMYFUNCTION("""COMPUTED_VALUE"""),"Клубника Вишня ")</f>
        <v>Клубника Вишня </v>
      </c>
      <c r="M2252" s="18" t="str">
        <f>IFERROR(__xludf.DUMMYFUNCTION("""COMPUTED_VALUE"""),"Клубника Земляника ")</f>
        <v>Клубника Земляника </v>
      </c>
      <c r="N2252" s="18" t="str">
        <f>IFERROR(__xludf.DUMMYFUNCTION("""COMPUTED_VALUE"""),"Клубничный Мохито ")</f>
        <v>Клубничный Мохито </v>
      </c>
      <c r="O2252" s="18" t="str">
        <f>IFERROR(__xludf.DUMMYFUNCTION("""COMPUTED_VALUE"""),"Манго Грейпфрут ")</f>
        <v>Манго Грейпфрут </v>
      </c>
      <c r="P2252" s="18" t="str">
        <f>IFERROR(__xludf.DUMMYFUNCTION("""COMPUTED_VALUE"""),"Манго Персик Личи ")</f>
        <v>Манго Персик Личи </v>
      </c>
      <c r="Q2252" s="18" t="str">
        <f>IFERROR(__xludf.DUMMYFUNCTION("""COMPUTED_VALUE"""),"Персик Бабл Гам ")</f>
        <v>Персик Бабл Гам </v>
      </c>
      <c r="R2252" s="18" t="str">
        <f>IFERROR(__xludf.DUMMYFUNCTION("""COMPUTED_VALUE"""),"Садовые Ягоды ")</f>
        <v>Садовые Ягоды </v>
      </c>
      <c r="S2252" s="18" t="str">
        <f>IFERROR(__xludf.DUMMYFUNCTION("""COMPUTED_VALUE"""),"Скитлс Лимон Лайм 2")</f>
        <v>Скитлс Лимон Лайм 2</v>
      </c>
      <c r="T2252" s="18" t="str">
        <f>IFERROR(__xludf.DUMMYFUNCTION("""COMPUTED_VALUE"""),"Смородина Мармелад 1")</f>
        <v>Смородина Мармелад 1</v>
      </c>
      <c r="U2252" s="18" t="str">
        <f>IFERROR(__xludf.DUMMYFUNCTION("""COMPUTED_VALUE"""),"Темная Вишня 1")</f>
        <v>Темная Вишня 1</v>
      </c>
      <c r="V2252" s="18" t="str">
        <f>IFERROR(__xludf.DUMMYFUNCTION("""COMPUTED_VALUE"""),"Фруктовые Пластинки 1")</f>
        <v>Фруктовые Пластинки 1</v>
      </c>
      <c r="W2252" s="18" t="str">
        <f>IFERROR(__xludf.DUMMYFUNCTION("""COMPUTED_VALUE"""),"Черника Ежевика 1")</f>
        <v>Черника Ежевика 1</v>
      </c>
      <c r="X2252" s="18" t="str">
        <f>IFERROR(__xludf.DUMMYFUNCTION("""COMPUTED_VALUE"""),"Черника Малина 1")</f>
        <v>Черника Малина 1</v>
      </c>
      <c r="Y2252" s="18" t="str">
        <f>IFERROR(__xludf.DUMMYFUNCTION("""COMPUTED_VALUE"""),"Черника Мята 2")</f>
        <v>Черника Мята 2</v>
      </c>
      <c r="Z2252" s="18" t="str">
        <f>IFERROR(__xludf.DUMMYFUNCTION("""COMPUTED_VALUE"""),"Яблоко Виноград 2")</f>
        <v>Яблоко Виноград 2</v>
      </c>
      <c r="AA2252" s="18" t="str">
        <f>IFERROR(__xludf.DUMMYFUNCTION("""COMPUTED_VALUE"""),"Яблоко Малина 4")</f>
        <v>Яблоко Малина 4</v>
      </c>
      <c r="AB2252" s="18"/>
      <c r="AC2252" s="18"/>
      <c r="AD2252" s="18"/>
      <c r="AE2252" s="18"/>
      <c r="AF2252" s="18"/>
      <c r="AG2252" s="18"/>
      <c r="AH2252" s="18"/>
      <c r="AI2252" s="18"/>
      <c r="AJ2252" s="18"/>
      <c r="AK2252" s="18"/>
      <c r="AL2252" s="18"/>
      <c r="AM2252" s="18"/>
      <c r="AN2252" s="18"/>
      <c r="AO2252" s="18"/>
      <c r="AP2252" s="18"/>
      <c r="AQ2252" s="18"/>
      <c r="AR2252" s="18"/>
      <c r="AS2252" s="18"/>
      <c r="AT2252" s="18"/>
      <c r="AU2252" s="18"/>
      <c r="AV2252" s="18"/>
      <c r="AW2252" s="18"/>
      <c r="AX2252" s="18"/>
    </row>
    <row r="2253">
      <c r="A2253" s="18" t="str">
        <f>IFERROR(__xludf.DUMMYFUNCTION("""COMPUTED_VALUE"""),"Арбуз Малина ")</f>
        <v>Арбуз Малина </v>
      </c>
      <c r="B2253" s="18" t="str">
        <f>IFERROR(__xludf.DUMMYFUNCTION("""COMPUTED_VALUE"""),"Банан Кокос ")</f>
        <v>Банан Кокос </v>
      </c>
      <c r="C2253" s="18" t="str">
        <f>IFERROR(__xludf.DUMMYFUNCTION("""COMPUTED_VALUE"""),"Барбарисовый Энергетик ")</f>
        <v>Барбарисовый Энергетик </v>
      </c>
      <c r="D2253" s="18" t="str">
        <f>IFERROR(__xludf.DUMMYFUNCTION("""COMPUTED_VALUE"""),"Виноградный Энергетик")</f>
        <v>Виноградный Энергетик</v>
      </c>
      <c r="E2253" s="18" t="str">
        <f>IFERROR(__xludf.DUMMYFUNCTION("""COMPUTED_VALUE"""),"Гранат Клубника ")</f>
        <v>Гранат Клубника </v>
      </c>
      <c r="F2253" s="18" t="str">
        <f>IFERROR(__xludf.DUMMYFUNCTION("""COMPUTED_VALUE"""),"Гранат Смородина ")</f>
        <v>Гранат Смородина </v>
      </c>
      <c r="G2253" s="18" t="str">
        <f>IFERROR(__xludf.DUMMYFUNCTION("""COMPUTED_VALUE"""),"Грейпфрутовый Швепс ")</f>
        <v>Грейпфрутовый Швепс </v>
      </c>
      <c r="H2253" s="18" t="str">
        <f>IFERROR(__xludf.DUMMYFUNCTION("""COMPUTED_VALUE"""),"Земляника Драгонфрут ")</f>
        <v>Земляника Драгонфрут </v>
      </c>
      <c r="I2253" s="18" t="str">
        <f>IFERROR(__xludf.DUMMYFUNCTION("""COMPUTED_VALUE"""),"Киви Личи ")</f>
        <v>Киви Личи </v>
      </c>
      <c r="J2253" s="18" t="str">
        <f>IFERROR(__xludf.DUMMYFUNCTION("""COMPUTED_VALUE"""),"Киви Маракуйя Гуава ")</f>
        <v>Киви Маракуйя Гуава </v>
      </c>
      <c r="K2253" s="18" t="str">
        <f>IFERROR(__xludf.DUMMYFUNCTION("""COMPUTED_VALUE"""),"Клубника Банан ")</f>
        <v>Клубника Банан </v>
      </c>
      <c r="L2253" s="18" t="str">
        <f>IFERROR(__xludf.DUMMYFUNCTION("""COMPUTED_VALUE"""),"Клубника Вишня ")</f>
        <v>Клубника Вишня </v>
      </c>
      <c r="M2253" s="18" t="str">
        <f>IFERROR(__xludf.DUMMYFUNCTION("""COMPUTED_VALUE"""),"Клубника Земляника ")</f>
        <v>Клубника Земляника </v>
      </c>
      <c r="N2253" s="18" t="str">
        <f>IFERROR(__xludf.DUMMYFUNCTION("""COMPUTED_VALUE"""),"Клубничный Мохито ")</f>
        <v>Клубничный Мохито </v>
      </c>
      <c r="O2253" s="18" t="str">
        <f>IFERROR(__xludf.DUMMYFUNCTION("""COMPUTED_VALUE"""),"Манго Грейпфрут ")</f>
        <v>Манго Грейпфрут </v>
      </c>
      <c r="P2253" s="18" t="str">
        <f>IFERROR(__xludf.DUMMYFUNCTION("""COMPUTED_VALUE"""),"Манго Персик Личи ")</f>
        <v>Манго Персик Личи </v>
      </c>
      <c r="Q2253" s="18" t="str">
        <f>IFERROR(__xludf.DUMMYFUNCTION("""COMPUTED_VALUE"""),"Персик Бабл Гам ")</f>
        <v>Персик Бабл Гам </v>
      </c>
      <c r="R2253" s="18" t="str">
        <f>IFERROR(__xludf.DUMMYFUNCTION("""COMPUTED_VALUE"""),"Садовые Ягоды ")</f>
        <v>Садовые Ягоды </v>
      </c>
      <c r="S2253" s="18" t="str">
        <f>IFERROR(__xludf.DUMMYFUNCTION("""COMPUTED_VALUE"""),"Скитлс Лимон Лайм 2")</f>
        <v>Скитлс Лимон Лайм 2</v>
      </c>
      <c r="T2253" s="18" t="str">
        <f>IFERROR(__xludf.DUMMYFUNCTION("""COMPUTED_VALUE"""),"Смородина Мармелад 1")</f>
        <v>Смородина Мармелад 1</v>
      </c>
      <c r="U2253" s="18" t="str">
        <f>IFERROR(__xludf.DUMMYFUNCTION("""COMPUTED_VALUE"""),"Темная Вишня 1")</f>
        <v>Темная Вишня 1</v>
      </c>
      <c r="V2253" s="18" t="str">
        <f>IFERROR(__xludf.DUMMYFUNCTION("""COMPUTED_VALUE"""),"Фруктовые Пластинки 1")</f>
        <v>Фруктовые Пластинки 1</v>
      </c>
      <c r="W2253" s="18" t="str">
        <f>IFERROR(__xludf.DUMMYFUNCTION("""COMPUTED_VALUE"""),"Черника Ежевика 1")</f>
        <v>Черника Ежевика 1</v>
      </c>
      <c r="X2253" s="18" t="str">
        <f>IFERROR(__xludf.DUMMYFUNCTION("""COMPUTED_VALUE"""),"Черника Малина 1")</f>
        <v>Черника Малина 1</v>
      </c>
      <c r="Y2253" s="18" t="str">
        <f>IFERROR(__xludf.DUMMYFUNCTION("""COMPUTED_VALUE"""),"Черника Мята 2")</f>
        <v>Черника Мята 2</v>
      </c>
      <c r="Z2253" s="18" t="str">
        <f>IFERROR(__xludf.DUMMYFUNCTION("""COMPUTED_VALUE"""),"Яблоко Виноград 2")</f>
        <v>Яблоко Виноград 2</v>
      </c>
      <c r="AA2253" s="18" t="str">
        <f>IFERROR(__xludf.DUMMYFUNCTION("""COMPUTED_VALUE"""),"Яблоко Малина 4")</f>
        <v>Яблоко Малина 4</v>
      </c>
      <c r="AB2253" s="18"/>
      <c r="AC2253" s="18"/>
      <c r="AD2253" s="18"/>
      <c r="AE2253" s="18"/>
      <c r="AF2253" s="18"/>
      <c r="AG2253" s="18"/>
      <c r="AH2253" s="18"/>
      <c r="AI2253" s="18"/>
      <c r="AJ2253" s="18"/>
      <c r="AK2253" s="18"/>
      <c r="AL2253" s="18"/>
      <c r="AM2253" s="18"/>
      <c r="AN2253" s="18"/>
      <c r="AO2253" s="18"/>
      <c r="AP2253" s="18"/>
      <c r="AQ2253" s="18"/>
      <c r="AR2253" s="18"/>
      <c r="AS2253" s="18"/>
      <c r="AT2253" s="18"/>
      <c r="AU2253" s="18"/>
      <c r="AV2253" s="18"/>
      <c r="AW2253" s="18"/>
      <c r="AX2253" s="18"/>
    </row>
    <row r="2254">
      <c r="A2254" s="18" t="str">
        <f>IFERROR(__xludf.DUMMYFUNCTION("""COMPUTED_VALUE"""),"Арбуз Малина ")</f>
        <v>Арбуз Малина </v>
      </c>
      <c r="B2254" s="18" t="str">
        <f>IFERROR(__xludf.DUMMYFUNCTION("""COMPUTED_VALUE"""),"Банан Кокос ")</f>
        <v>Банан Кокос </v>
      </c>
      <c r="C2254" s="18" t="str">
        <f>IFERROR(__xludf.DUMMYFUNCTION("""COMPUTED_VALUE"""),"Барбарисовый Энергетик ")</f>
        <v>Барбарисовый Энергетик </v>
      </c>
      <c r="D2254" s="18" t="str">
        <f>IFERROR(__xludf.DUMMYFUNCTION("""COMPUTED_VALUE"""),"Виноградный Энергетик")</f>
        <v>Виноградный Энергетик</v>
      </c>
      <c r="E2254" s="18" t="str">
        <f>IFERROR(__xludf.DUMMYFUNCTION("""COMPUTED_VALUE"""),"Гранат Клубника ")</f>
        <v>Гранат Клубника </v>
      </c>
      <c r="F2254" s="18" t="str">
        <f>IFERROR(__xludf.DUMMYFUNCTION("""COMPUTED_VALUE"""),"Гранат Смородина ")</f>
        <v>Гранат Смородина </v>
      </c>
      <c r="G2254" s="18" t="str">
        <f>IFERROR(__xludf.DUMMYFUNCTION("""COMPUTED_VALUE"""),"Грейпфрутовый Швепс ")</f>
        <v>Грейпфрутовый Швепс </v>
      </c>
      <c r="H2254" s="18" t="str">
        <f>IFERROR(__xludf.DUMMYFUNCTION("""COMPUTED_VALUE"""),"Земляника Драгонфрут ")</f>
        <v>Земляника Драгонфрут </v>
      </c>
      <c r="I2254" s="18" t="str">
        <f>IFERROR(__xludf.DUMMYFUNCTION("""COMPUTED_VALUE"""),"Киви Личи ")</f>
        <v>Киви Личи </v>
      </c>
      <c r="J2254" s="18" t="str">
        <f>IFERROR(__xludf.DUMMYFUNCTION("""COMPUTED_VALUE"""),"Киви Маракуйя Гуава ")</f>
        <v>Киви Маракуйя Гуава </v>
      </c>
      <c r="K2254" s="18" t="str">
        <f>IFERROR(__xludf.DUMMYFUNCTION("""COMPUTED_VALUE"""),"Клубника Банан ")</f>
        <v>Клубника Банан </v>
      </c>
      <c r="L2254" s="18" t="str">
        <f>IFERROR(__xludf.DUMMYFUNCTION("""COMPUTED_VALUE"""),"Клубника Вишня ")</f>
        <v>Клубника Вишня </v>
      </c>
      <c r="M2254" s="18" t="str">
        <f>IFERROR(__xludf.DUMMYFUNCTION("""COMPUTED_VALUE"""),"Клубника Земляника ")</f>
        <v>Клубника Земляника </v>
      </c>
      <c r="N2254" s="18" t="str">
        <f>IFERROR(__xludf.DUMMYFUNCTION("""COMPUTED_VALUE"""),"Клубничный Мохито ")</f>
        <v>Клубничный Мохито </v>
      </c>
      <c r="O2254" s="18" t="str">
        <f>IFERROR(__xludf.DUMMYFUNCTION("""COMPUTED_VALUE"""),"Манго Грейпфрут ")</f>
        <v>Манго Грейпфрут </v>
      </c>
      <c r="P2254" s="18" t="str">
        <f>IFERROR(__xludf.DUMMYFUNCTION("""COMPUTED_VALUE"""),"Манго Персик Личи ")</f>
        <v>Манго Персик Личи </v>
      </c>
      <c r="Q2254" s="18" t="str">
        <f>IFERROR(__xludf.DUMMYFUNCTION("""COMPUTED_VALUE"""),"Персик Бабл Гам ")</f>
        <v>Персик Бабл Гам </v>
      </c>
      <c r="R2254" s="18" t="str">
        <f>IFERROR(__xludf.DUMMYFUNCTION("""COMPUTED_VALUE"""),"Садовые Ягоды ")</f>
        <v>Садовые Ягоды </v>
      </c>
      <c r="S2254" s="18" t="str">
        <f>IFERROR(__xludf.DUMMYFUNCTION("""COMPUTED_VALUE"""),"Скитлс Лимон Лайм 2")</f>
        <v>Скитлс Лимон Лайм 2</v>
      </c>
      <c r="T2254" s="18" t="str">
        <f>IFERROR(__xludf.DUMMYFUNCTION("""COMPUTED_VALUE"""),"Смородина Мармелад 1")</f>
        <v>Смородина Мармелад 1</v>
      </c>
      <c r="U2254" s="18" t="str">
        <f>IFERROR(__xludf.DUMMYFUNCTION("""COMPUTED_VALUE"""),"Темная Вишня 1")</f>
        <v>Темная Вишня 1</v>
      </c>
      <c r="V2254" s="18" t="str">
        <f>IFERROR(__xludf.DUMMYFUNCTION("""COMPUTED_VALUE"""),"Фруктовые Пластинки 1")</f>
        <v>Фруктовые Пластинки 1</v>
      </c>
      <c r="W2254" s="18" t="str">
        <f>IFERROR(__xludf.DUMMYFUNCTION("""COMPUTED_VALUE"""),"Черника Ежевика 1")</f>
        <v>Черника Ежевика 1</v>
      </c>
      <c r="X2254" s="18" t="str">
        <f>IFERROR(__xludf.DUMMYFUNCTION("""COMPUTED_VALUE"""),"Черника Малина 1")</f>
        <v>Черника Малина 1</v>
      </c>
      <c r="Y2254" s="18" t="str">
        <f>IFERROR(__xludf.DUMMYFUNCTION("""COMPUTED_VALUE"""),"Черника Мята 2")</f>
        <v>Черника Мята 2</v>
      </c>
      <c r="Z2254" s="18" t="str">
        <f>IFERROR(__xludf.DUMMYFUNCTION("""COMPUTED_VALUE"""),"Яблоко Виноград 2")</f>
        <v>Яблоко Виноград 2</v>
      </c>
      <c r="AA2254" s="18" t="str">
        <f>IFERROR(__xludf.DUMMYFUNCTION("""COMPUTED_VALUE"""),"Яблоко Малина 4")</f>
        <v>Яблоко Малина 4</v>
      </c>
      <c r="AB2254" s="18"/>
      <c r="AC2254" s="18"/>
      <c r="AD2254" s="18"/>
      <c r="AE2254" s="18"/>
      <c r="AF2254" s="18"/>
      <c r="AG2254" s="18"/>
      <c r="AH2254" s="18"/>
      <c r="AI2254" s="18"/>
      <c r="AJ2254" s="18"/>
      <c r="AK2254" s="18"/>
      <c r="AL2254" s="18"/>
      <c r="AM2254" s="18"/>
      <c r="AN2254" s="18"/>
      <c r="AO2254" s="18"/>
      <c r="AP2254" s="18"/>
      <c r="AQ2254" s="18"/>
      <c r="AR2254" s="18"/>
      <c r="AS2254" s="18"/>
      <c r="AT2254" s="18"/>
      <c r="AU2254" s="18"/>
      <c r="AV2254" s="18"/>
      <c r="AW2254" s="18"/>
      <c r="AX2254" s="18"/>
    </row>
    <row r="2255">
      <c r="A2255" s="18" t="str">
        <f>IFERROR(__xludf.DUMMYFUNCTION("""COMPUTED_VALUE"""),"Арбуз Малина ")</f>
        <v>Арбуз Малина </v>
      </c>
      <c r="B2255" s="18" t="str">
        <f>IFERROR(__xludf.DUMMYFUNCTION("""COMPUTED_VALUE"""),"Банан Кокос ")</f>
        <v>Банан Кокос </v>
      </c>
      <c r="C2255" s="18" t="str">
        <f>IFERROR(__xludf.DUMMYFUNCTION("""COMPUTED_VALUE"""),"Барбарисовый Энергетик ")</f>
        <v>Барбарисовый Энергетик </v>
      </c>
      <c r="D2255" s="18" t="str">
        <f>IFERROR(__xludf.DUMMYFUNCTION("""COMPUTED_VALUE"""),"Виноградный Энергетик")</f>
        <v>Виноградный Энергетик</v>
      </c>
      <c r="E2255" s="18" t="str">
        <f>IFERROR(__xludf.DUMMYFUNCTION("""COMPUTED_VALUE"""),"Гранат Клубника ")</f>
        <v>Гранат Клубника </v>
      </c>
      <c r="F2255" s="18" t="str">
        <f>IFERROR(__xludf.DUMMYFUNCTION("""COMPUTED_VALUE"""),"Гранат Смородина ")</f>
        <v>Гранат Смородина </v>
      </c>
      <c r="G2255" s="18" t="str">
        <f>IFERROR(__xludf.DUMMYFUNCTION("""COMPUTED_VALUE"""),"Грейпфрутовый Швепс ")</f>
        <v>Грейпфрутовый Швепс </v>
      </c>
      <c r="H2255" s="18" t="str">
        <f>IFERROR(__xludf.DUMMYFUNCTION("""COMPUTED_VALUE"""),"Земляника Драгонфрут ")</f>
        <v>Земляника Драгонфрут </v>
      </c>
      <c r="I2255" s="18" t="str">
        <f>IFERROR(__xludf.DUMMYFUNCTION("""COMPUTED_VALUE"""),"Киви Личи ")</f>
        <v>Киви Личи </v>
      </c>
      <c r="J2255" s="18" t="str">
        <f>IFERROR(__xludf.DUMMYFUNCTION("""COMPUTED_VALUE"""),"Киви Маракуйя Гуава ")</f>
        <v>Киви Маракуйя Гуава </v>
      </c>
      <c r="K2255" s="18" t="str">
        <f>IFERROR(__xludf.DUMMYFUNCTION("""COMPUTED_VALUE"""),"Клубника Банан ")</f>
        <v>Клубника Банан </v>
      </c>
      <c r="L2255" s="18" t="str">
        <f>IFERROR(__xludf.DUMMYFUNCTION("""COMPUTED_VALUE"""),"Клубника Вишня ")</f>
        <v>Клубника Вишня </v>
      </c>
      <c r="M2255" s="18" t="str">
        <f>IFERROR(__xludf.DUMMYFUNCTION("""COMPUTED_VALUE"""),"Клубника Земляника ")</f>
        <v>Клубника Земляника </v>
      </c>
      <c r="N2255" s="18" t="str">
        <f>IFERROR(__xludf.DUMMYFUNCTION("""COMPUTED_VALUE"""),"Клубничный Мохито ")</f>
        <v>Клубничный Мохито </v>
      </c>
      <c r="O2255" s="18" t="str">
        <f>IFERROR(__xludf.DUMMYFUNCTION("""COMPUTED_VALUE"""),"Манго Грейпфрут ")</f>
        <v>Манго Грейпфрут </v>
      </c>
      <c r="P2255" s="18" t="str">
        <f>IFERROR(__xludf.DUMMYFUNCTION("""COMPUTED_VALUE"""),"Манго Персик Личи ")</f>
        <v>Манго Персик Личи </v>
      </c>
      <c r="Q2255" s="18" t="str">
        <f>IFERROR(__xludf.DUMMYFUNCTION("""COMPUTED_VALUE"""),"Персик Бабл Гам ")</f>
        <v>Персик Бабл Гам </v>
      </c>
      <c r="R2255" s="18" t="str">
        <f>IFERROR(__xludf.DUMMYFUNCTION("""COMPUTED_VALUE"""),"Садовые Ягоды ")</f>
        <v>Садовые Ягоды </v>
      </c>
      <c r="S2255" s="18" t="str">
        <f>IFERROR(__xludf.DUMMYFUNCTION("""COMPUTED_VALUE"""),"Скитлс Лимон Лайм 2")</f>
        <v>Скитлс Лимон Лайм 2</v>
      </c>
      <c r="T2255" s="18" t="str">
        <f>IFERROR(__xludf.DUMMYFUNCTION("""COMPUTED_VALUE"""),"Смородина Мармелад 1")</f>
        <v>Смородина Мармелад 1</v>
      </c>
      <c r="U2255" s="18" t="str">
        <f>IFERROR(__xludf.DUMMYFUNCTION("""COMPUTED_VALUE"""),"Темная Вишня 1")</f>
        <v>Темная Вишня 1</v>
      </c>
      <c r="V2255" s="18" t="str">
        <f>IFERROR(__xludf.DUMMYFUNCTION("""COMPUTED_VALUE"""),"Фруктовые Пластинки 1")</f>
        <v>Фруктовые Пластинки 1</v>
      </c>
      <c r="W2255" s="18" t="str">
        <f>IFERROR(__xludf.DUMMYFUNCTION("""COMPUTED_VALUE"""),"Черника Ежевика 1")</f>
        <v>Черника Ежевика 1</v>
      </c>
      <c r="X2255" s="18" t="str">
        <f>IFERROR(__xludf.DUMMYFUNCTION("""COMPUTED_VALUE"""),"Черника Малина 1")</f>
        <v>Черника Малина 1</v>
      </c>
      <c r="Y2255" s="18" t="str">
        <f>IFERROR(__xludf.DUMMYFUNCTION("""COMPUTED_VALUE"""),"Черника Мята 2")</f>
        <v>Черника Мята 2</v>
      </c>
      <c r="Z2255" s="18" t="str">
        <f>IFERROR(__xludf.DUMMYFUNCTION("""COMPUTED_VALUE"""),"Яблоко Виноград 2")</f>
        <v>Яблоко Виноград 2</v>
      </c>
      <c r="AA2255" s="18" t="str">
        <f>IFERROR(__xludf.DUMMYFUNCTION("""COMPUTED_VALUE"""),"Яблоко Малина 4")</f>
        <v>Яблоко Малина 4</v>
      </c>
      <c r="AB2255" s="18"/>
      <c r="AC2255" s="18"/>
      <c r="AD2255" s="18"/>
      <c r="AE2255" s="18"/>
      <c r="AF2255" s="18"/>
      <c r="AG2255" s="18"/>
      <c r="AH2255" s="18"/>
      <c r="AI2255" s="18"/>
      <c r="AJ2255" s="18"/>
      <c r="AK2255" s="18"/>
      <c r="AL2255" s="18"/>
      <c r="AM2255" s="18"/>
      <c r="AN2255" s="18"/>
      <c r="AO2255" s="18"/>
      <c r="AP2255" s="18"/>
      <c r="AQ2255" s="18"/>
      <c r="AR2255" s="18"/>
      <c r="AS2255" s="18"/>
      <c r="AT2255" s="18"/>
      <c r="AU2255" s="18"/>
      <c r="AV2255" s="18"/>
      <c r="AW2255" s="18"/>
      <c r="AX2255" s="18"/>
    </row>
    <row r="2256">
      <c r="A2256" s="18" t="str">
        <f>IFERROR(__xludf.DUMMYFUNCTION("""COMPUTED_VALUE"""),"0.4")</f>
        <v>0.4</v>
      </c>
      <c r="B2256" s="18" t="str">
        <f>IFERROR(__xludf.DUMMYFUNCTION("""COMPUTED_VALUE"""),"0.6")</f>
        <v>0.6</v>
      </c>
      <c r="C2256" s="18" t="str">
        <f>IFERROR(__xludf.DUMMYFUNCTION("""COMPUTED_VALUE"""),"0.7")</f>
        <v>0.7</v>
      </c>
      <c r="D2256" s="18" t="str">
        <f>IFERROR(__xludf.DUMMYFUNCTION("""COMPUTED_VALUE"""),"0.8")</f>
        <v>0.8</v>
      </c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  <c r="AC2256" s="18"/>
      <c r="AD2256" s="18"/>
      <c r="AE2256" s="18"/>
      <c r="AF2256" s="18"/>
      <c r="AG2256" s="18"/>
      <c r="AH2256" s="18"/>
      <c r="AI2256" s="18"/>
      <c r="AJ2256" s="18"/>
      <c r="AK2256" s="18"/>
      <c r="AL2256" s="18"/>
      <c r="AM2256" s="18"/>
      <c r="AN2256" s="18"/>
      <c r="AO2256" s="18"/>
      <c r="AP2256" s="18"/>
      <c r="AQ2256" s="18"/>
      <c r="AR2256" s="18"/>
      <c r="AS2256" s="18"/>
      <c r="AT2256" s="18"/>
      <c r="AU2256" s="18"/>
      <c r="AV2256" s="18"/>
      <c r="AW2256" s="18"/>
      <c r="AX2256" s="18"/>
    </row>
    <row r="2257">
      <c r="A2257" s="18" t="str">
        <f>IFERROR(__xludf.DUMMYFUNCTION("""COMPUTED_VALUE"""),"0.4")</f>
        <v>0.4</v>
      </c>
      <c r="B2257" s="18" t="str">
        <f>IFERROR(__xludf.DUMMYFUNCTION("""COMPUTED_VALUE"""),"0.6")</f>
        <v>0.6</v>
      </c>
      <c r="C2257" s="18" t="str">
        <f>IFERROR(__xludf.DUMMYFUNCTION("""COMPUTED_VALUE"""),"0.7")</f>
        <v>0.7</v>
      </c>
      <c r="D2257" s="18" t="str">
        <f>IFERROR(__xludf.DUMMYFUNCTION("""COMPUTED_VALUE"""),"0.8")</f>
        <v>0.8</v>
      </c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  <c r="AB2257" s="18"/>
      <c r="AC2257" s="18"/>
      <c r="AD2257" s="18"/>
      <c r="AE2257" s="18"/>
      <c r="AF2257" s="18"/>
      <c r="AG2257" s="18"/>
      <c r="AH2257" s="18"/>
      <c r="AI2257" s="18"/>
      <c r="AJ2257" s="18"/>
      <c r="AK2257" s="18"/>
      <c r="AL2257" s="18"/>
      <c r="AM2257" s="18"/>
      <c r="AN2257" s="18"/>
      <c r="AO2257" s="18"/>
      <c r="AP2257" s="18"/>
      <c r="AQ2257" s="18"/>
      <c r="AR2257" s="18"/>
      <c r="AS2257" s="18"/>
      <c r="AT2257" s="18"/>
      <c r="AU2257" s="18"/>
      <c r="AV2257" s="18"/>
      <c r="AW2257" s="18"/>
      <c r="AX2257" s="18"/>
    </row>
    <row r="2258">
      <c r="A2258" s="18" t="str">
        <f>IFERROR(__xludf.DUMMYFUNCTION("""COMPUTED_VALUE"""),"0.4")</f>
        <v>0.4</v>
      </c>
      <c r="B2258" s="18" t="str">
        <f>IFERROR(__xludf.DUMMYFUNCTION("""COMPUTED_VALUE"""),"0.6")</f>
        <v>0.6</v>
      </c>
      <c r="C2258" s="18" t="str">
        <f>IFERROR(__xludf.DUMMYFUNCTION("""COMPUTED_VALUE"""),"0.7")</f>
        <v>0.7</v>
      </c>
      <c r="D2258" s="18" t="str">
        <f>IFERROR(__xludf.DUMMYFUNCTION("""COMPUTED_VALUE"""),"0.8")</f>
        <v>0.8</v>
      </c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  <c r="AC2258" s="18"/>
      <c r="AD2258" s="18"/>
      <c r="AE2258" s="18"/>
      <c r="AF2258" s="18"/>
      <c r="AG2258" s="18"/>
      <c r="AH2258" s="18"/>
      <c r="AI2258" s="18"/>
      <c r="AJ2258" s="18"/>
      <c r="AK2258" s="18"/>
      <c r="AL2258" s="18"/>
      <c r="AM2258" s="18"/>
      <c r="AN2258" s="18"/>
      <c r="AO2258" s="18"/>
      <c r="AP2258" s="18"/>
      <c r="AQ2258" s="18"/>
      <c r="AR2258" s="18"/>
      <c r="AS2258" s="18"/>
      <c r="AT2258" s="18"/>
      <c r="AU2258" s="18"/>
      <c r="AV2258" s="18"/>
      <c r="AW2258" s="18"/>
      <c r="AX2258" s="18"/>
    </row>
    <row r="2259">
      <c r="A2259" s="18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  <c r="AB2259" s="18"/>
      <c r="AC2259" s="18"/>
      <c r="AD2259" s="18"/>
      <c r="AE2259" s="18"/>
      <c r="AF2259" s="18"/>
      <c r="AG2259" s="18"/>
      <c r="AH2259" s="18"/>
      <c r="AI2259" s="18"/>
      <c r="AJ2259" s="18"/>
      <c r="AK2259" s="18"/>
      <c r="AL2259" s="18"/>
      <c r="AM2259" s="18"/>
      <c r="AN2259" s="18"/>
      <c r="AO2259" s="18"/>
      <c r="AP2259" s="18"/>
      <c r="AQ2259" s="18"/>
      <c r="AR2259" s="18"/>
      <c r="AS2259" s="18"/>
      <c r="AT2259" s="18"/>
      <c r="AU2259" s="18"/>
      <c r="AV2259" s="18"/>
      <c r="AW2259" s="18"/>
      <c r="AX2259" s="18"/>
    </row>
    <row r="2260">
      <c r="A2260" s="18"/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  <c r="AC2260" s="18"/>
      <c r="AD2260" s="18"/>
      <c r="AE2260" s="18"/>
      <c r="AF2260" s="18"/>
      <c r="AG2260" s="18"/>
      <c r="AH2260" s="18"/>
      <c r="AI2260" s="18"/>
      <c r="AJ2260" s="18"/>
      <c r="AK2260" s="18"/>
      <c r="AL2260" s="18"/>
      <c r="AM2260" s="18"/>
      <c r="AN2260" s="18"/>
      <c r="AO2260" s="18"/>
      <c r="AP2260" s="18"/>
      <c r="AQ2260" s="18"/>
      <c r="AR2260" s="18"/>
      <c r="AS2260" s="18"/>
      <c r="AT2260" s="18"/>
      <c r="AU2260" s="18"/>
      <c r="AV2260" s="18"/>
      <c r="AW2260" s="18"/>
      <c r="AX2260" s="18"/>
    </row>
    <row r="2261">
      <c r="A2261" s="18"/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  <c r="AB2261" s="18"/>
      <c r="AC2261" s="18"/>
      <c r="AD2261" s="18"/>
      <c r="AE2261" s="18"/>
      <c r="AF2261" s="18"/>
      <c r="AG2261" s="18"/>
      <c r="AH2261" s="18"/>
      <c r="AI2261" s="18"/>
      <c r="AJ2261" s="18"/>
      <c r="AK2261" s="18"/>
      <c r="AL2261" s="18"/>
      <c r="AM2261" s="18"/>
      <c r="AN2261" s="18"/>
      <c r="AO2261" s="18"/>
      <c r="AP2261" s="18"/>
      <c r="AQ2261" s="18"/>
      <c r="AR2261" s="18"/>
      <c r="AS2261" s="18"/>
      <c r="AT2261" s="18"/>
      <c r="AU2261" s="18"/>
      <c r="AV2261" s="18"/>
      <c r="AW2261" s="18"/>
      <c r="AX2261" s="18"/>
    </row>
    <row r="2262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8"/>
      <c r="AD2262" s="18"/>
      <c r="AE2262" s="18"/>
      <c r="AF2262" s="18"/>
      <c r="AG2262" s="18"/>
      <c r="AH2262" s="18"/>
      <c r="AI2262" s="18"/>
      <c r="AJ2262" s="18"/>
      <c r="AK2262" s="18"/>
      <c r="AL2262" s="18"/>
      <c r="AM2262" s="18"/>
      <c r="AN2262" s="18"/>
      <c r="AO2262" s="18"/>
      <c r="AP2262" s="18"/>
      <c r="AQ2262" s="18"/>
      <c r="AR2262" s="18"/>
      <c r="AS2262" s="18"/>
      <c r="AT2262" s="18"/>
      <c r="AU2262" s="18"/>
      <c r="AV2262" s="18"/>
      <c r="AW2262" s="18"/>
      <c r="AX2262" s="18"/>
    </row>
    <row r="2263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  <c r="AB2263" s="18"/>
      <c r="AC2263" s="18"/>
      <c r="AD2263" s="18"/>
      <c r="AE2263" s="18"/>
      <c r="AF2263" s="18"/>
      <c r="AG2263" s="18"/>
      <c r="AH2263" s="18"/>
      <c r="AI2263" s="18"/>
      <c r="AJ2263" s="18"/>
      <c r="AK2263" s="18"/>
      <c r="AL2263" s="18"/>
      <c r="AM2263" s="18"/>
      <c r="AN2263" s="18"/>
      <c r="AO2263" s="18"/>
      <c r="AP2263" s="18"/>
      <c r="AQ2263" s="18"/>
      <c r="AR2263" s="18"/>
      <c r="AS2263" s="18"/>
      <c r="AT2263" s="18"/>
      <c r="AU2263" s="18"/>
      <c r="AV2263" s="18"/>
      <c r="AW2263" s="18"/>
      <c r="AX2263" s="18"/>
    </row>
    <row r="2264">
      <c r="A2264" s="18"/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  <c r="AC2264" s="18"/>
      <c r="AD2264" s="18"/>
      <c r="AE2264" s="18"/>
      <c r="AF2264" s="18"/>
      <c r="AG2264" s="18"/>
      <c r="AH2264" s="18"/>
      <c r="AI2264" s="18"/>
      <c r="AJ2264" s="18"/>
      <c r="AK2264" s="18"/>
      <c r="AL2264" s="18"/>
      <c r="AM2264" s="18"/>
      <c r="AN2264" s="18"/>
      <c r="AO2264" s="18"/>
      <c r="AP2264" s="18"/>
      <c r="AQ2264" s="18"/>
      <c r="AR2264" s="18"/>
      <c r="AS2264" s="18"/>
      <c r="AT2264" s="18"/>
      <c r="AU2264" s="18"/>
      <c r="AV2264" s="18"/>
      <c r="AW2264" s="18"/>
      <c r="AX2264" s="18"/>
    </row>
    <row r="2265">
      <c r="A2265" s="18" t="str">
        <f>IFERROR(__xludf.DUMMYFUNCTION("""COMPUTED_VALUE"""),"Ананас киви")</f>
        <v>Ананас киви</v>
      </c>
      <c r="B2265" s="18" t="str">
        <f>IFERROR(__xludf.DUMMYFUNCTION("""COMPUTED_VALUE"""),"Арбузный смузи")</f>
        <v>Арбузный смузи</v>
      </c>
      <c r="C2265" s="18" t="str">
        <f>IFERROR(__xludf.DUMMYFUNCTION("""COMPUTED_VALUE"""),"Виноградная фанта")</f>
        <v>Виноградная фанта</v>
      </c>
      <c r="D2265" s="18" t="str">
        <f>IFERROR(__xludf.DUMMYFUNCTION("""COMPUTED_VALUE"""),"Вишневый морс")</f>
        <v>Вишневый морс</v>
      </c>
      <c r="E2265" s="18" t="str">
        <f>IFERROR(__xludf.DUMMYFUNCTION("""COMPUTED_VALUE"""),"Гранатовый мармелад")</f>
        <v>Гранатовый мармелад</v>
      </c>
      <c r="F2265" s="18" t="str">
        <f>IFERROR(__xludf.DUMMYFUNCTION("""COMPUTED_VALUE"""),"Грейпфрут киви")</f>
        <v>Грейпфрут киви</v>
      </c>
      <c r="G2265" s="18" t="str">
        <f>IFERROR(__xludf.DUMMYFUNCTION("""COMPUTED_VALUE"""),"Ежевика мята")</f>
        <v>Ежевика мята</v>
      </c>
      <c r="H2265" s="18" t="str">
        <f>IFERROR(__xludf.DUMMYFUNCTION("""COMPUTED_VALUE"""),"Киви манго")</f>
        <v>Киви манго</v>
      </c>
      <c r="I2265" s="18" t="str">
        <f>IFERROR(__xludf.DUMMYFUNCTION("""COMPUTED_VALUE"""),"Клубника манго")</f>
        <v>Клубника манго</v>
      </c>
      <c r="J2265" s="18" t="str">
        <f>IFERROR(__xludf.DUMMYFUNCTION("""COMPUTED_VALUE"""),"черника грейфрут ")</f>
        <v>черника грейфрут </v>
      </c>
      <c r="K2265" s="18" t="str">
        <f>IFERROR(__xludf.DUMMYFUNCTION("""COMPUTED_VALUE"""),"Малина лайм")</f>
        <v>Малина лайм</v>
      </c>
      <c r="L2265" s="18" t="str">
        <f>IFERROR(__xludf.DUMMYFUNCTION("""COMPUTED_VALUE"""),"Манго арбуз ")</f>
        <v>Манго арбуз </v>
      </c>
      <c r="M2265" s="18" t="str">
        <f>IFERROR(__xludf.DUMMYFUNCTION("""COMPUTED_VALUE"""),"Малиновый чай с жасмином")</f>
        <v>Малиновый чай с жасмином</v>
      </c>
      <c r="N2265" s="18" t="str">
        <f>IFERROR(__xludf.DUMMYFUNCTION("""COMPUTED_VALUE"""),"малина  апельсин ")</f>
        <v>малина  апельсин </v>
      </c>
      <c r="O2265" s="18" t="str">
        <f>IFERROR(__xludf.DUMMYFUNCTION("""COMPUTED_VALUE"""),"Манго апельсин")</f>
        <v>Манго апельсин</v>
      </c>
      <c r="P2265" s="18" t="str">
        <f>IFERROR(__xludf.DUMMYFUNCTION("""COMPUTED_VALUE"""),"Ред булл")</f>
        <v>Ред булл</v>
      </c>
      <c r="Q2265" s="18" t="str">
        <f>IFERROR(__xludf.DUMMYFUNCTION("""COMPUTED_VALUE"""),"Спрайт")</f>
        <v>Спрайт</v>
      </c>
      <c r="R2265" s="18" t="str">
        <f>IFERROR(__xludf.DUMMYFUNCTION("""COMPUTED_VALUE"""),"ананас клюква ")</f>
        <v>ананас клюква </v>
      </c>
      <c r="S2265" s="18" t="str">
        <f>IFERROR(__xludf.DUMMYFUNCTION("""COMPUTED_VALUE"""),"Тархун")</f>
        <v>Тархун</v>
      </c>
      <c r="T2265" s="18" t="str">
        <f>IFERROR(__xludf.DUMMYFUNCTION("""COMPUTED_VALUE"""),"алоэ Виноград ")</f>
        <v>алоэ Виноград </v>
      </c>
      <c r="U2265" s="18" t="str">
        <f>IFERROR(__xludf.DUMMYFUNCTION("""COMPUTED_VALUE"""),"Фруктовая жвачка")</f>
        <v>Фруктовая жвачка</v>
      </c>
      <c r="V2265" s="18" t="str">
        <f>IFERROR(__xludf.DUMMYFUNCTION("""COMPUTED_VALUE"""),"Холодная кола")</f>
        <v>Холодная кола</v>
      </c>
      <c r="W2265" s="18" t="str">
        <f>IFERROR(__xludf.DUMMYFUNCTION("""COMPUTED_VALUE"""),"Черная смородина клюква")</f>
        <v>Черная смородина клюква</v>
      </c>
      <c r="X2265" s="18" t="str">
        <f>IFERROR(__xludf.DUMMYFUNCTION("""COMPUTED_VALUE"""),"Черника арбуз")</f>
        <v>Черника арбуз</v>
      </c>
      <c r="Y2265" s="18" t="str">
        <f>IFERROR(__xludf.DUMMYFUNCTION("""COMPUTED_VALUE"""),"Яблоко черника")</f>
        <v>Яблоко черника</v>
      </c>
      <c r="Z2265" s="18"/>
      <c r="AA2265" s="18"/>
      <c r="AB2265" s="18"/>
      <c r="AC2265" s="18"/>
      <c r="AD2265" s="18"/>
      <c r="AE2265" s="18"/>
      <c r="AF2265" s="18"/>
      <c r="AG2265" s="18"/>
      <c r="AH2265" s="18"/>
      <c r="AI2265" s="18"/>
      <c r="AJ2265" s="18"/>
      <c r="AK2265" s="18"/>
      <c r="AL2265" s="18"/>
      <c r="AM2265" s="18"/>
      <c r="AN2265" s="18"/>
      <c r="AO2265" s="18"/>
      <c r="AP2265" s="18"/>
      <c r="AQ2265" s="18"/>
      <c r="AR2265" s="18"/>
      <c r="AS2265" s="18"/>
      <c r="AT2265" s="18"/>
      <c r="AU2265" s="18"/>
      <c r="AV2265" s="18"/>
      <c r="AW2265" s="18"/>
      <c r="AX2265" s="18"/>
    </row>
    <row r="2266">
      <c r="A2266" s="18" t="str">
        <f>IFERROR(__xludf.DUMMYFUNCTION("""COMPUTED_VALUE"""),"кислая земляника")</f>
        <v>кислая земляника</v>
      </c>
      <c r="B2266" s="18" t="str">
        <f>IFERROR(__xludf.DUMMYFUNCTION("""COMPUTED_VALUE"""),"кислая фанта с черникой")</f>
        <v>кислая фанта с черникой</v>
      </c>
      <c r="C2266" s="18" t="str">
        <f>IFERROR(__xludf.DUMMYFUNCTION("""COMPUTED_VALUE"""),"кислое харибо с колой и черешней")</f>
        <v>кислое харибо с колой и черешней</v>
      </c>
      <c r="D2266" s="18" t="str">
        <f>IFERROR(__xludf.DUMMYFUNCTION("""COMPUTED_VALUE"""),"кислое яблочно клубничная шипучка")</f>
        <v>кислое яблочно клубничная шипучка</v>
      </c>
      <c r="E2266" s="18" t="str">
        <f>IFERROR(__xludf.DUMMYFUNCTION("""COMPUTED_VALUE"""),"кислые желатинки маракуйя ананас")</f>
        <v>кислые желатинки маракуйя ананас</v>
      </c>
      <c r="F2266" s="18" t="str">
        <f>IFERROR(__xludf.DUMMYFUNCTION("""COMPUTED_VALUE"""),"кислые ленточки маракуя манго")</f>
        <v>кислые ленточки маракуя манго</v>
      </c>
      <c r="G2266" s="18" t="str">
        <f>IFERROR(__xludf.DUMMYFUNCTION("""COMPUTED_VALUE"""),"кислые мармеладные ягоды")</f>
        <v>кислые мармеладные ягоды</v>
      </c>
      <c r="H2266" s="18" t="str">
        <f>IFERROR(__xludf.DUMMYFUNCTION("""COMPUTED_VALUE"""),"кислый виноград лайм")</f>
        <v>кислый виноград лайм</v>
      </c>
      <c r="I2266" s="18" t="str">
        <f>IFERROR(__xludf.DUMMYFUNCTION("""COMPUTED_VALUE"""),"кислый грейпфрут с вишней")</f>
        <v>кислый грейпфрут с вишней</v>
      </c>
      <c r="J2266" s="18" t="str">
        <f>IFERROR(__xludf.DUMMYFUNCTION("""COMPUTED_VALUE"""),"кислый леденец виноград киви яблоко")</f>
        <v>кислый леденец виноград киви яблоко</v>
      </c>
      <c r="K2266" s="18" t="str">
        <f>IFERROR(__xludf.DUMMYFUNCTION("""COMPUTED_VALUE"""),"кислый лимонад арбуз лайм малина")</f>
        <v>кислый лимонад арбуз лайм малина</v>
      </c>
      <c r="L2266" s="18" t="str">
        <f>IFERROR(__xludf.DUMMYFUNCTION("""COMPUTED_VALUE"""),"кислый персик клубника")</f>
        <v>кислый персик клубника</v>
      </c>
      <c r="M2266" s="18" t="str">
        <f>IFERROR(__xludf.DUMMYFUNCTION("""COMPUTED_VALUE"""),"кислый яблочно лимонные колечки")</f>
        <v>кислый яблочно лимонные колечки</v>
      </c>
      <c r="N2266" s="18" t="str">
        <f>IFERROR(__xludf.DUMMYFUNCTION("""COMPUTED_VALUE"""),"фанта апельсин с кислой малиной")</f>
        <v>фанта апельсин с кислой малиной</v>
      </c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  <c r="AC2266" s="18"/>
      <c r="AD2266" s="18"/>
      <c r="AE2266" s="18"/>
      <c r="AF2266" s="18"/>
      <c r="AG2266" s="18"/>
      <c r="AH2266" s="18"/>
      <c r="AI2266" s="18"/>
      <c r="AJ2266" s="18"/>
      <c r="AK2266" s="18"/>
      <c r="AL2266" s="18"/>
      <c r="AM2266" s="18"/>
      <c r="AN2266" s="18"/>
      <c r="AO2266" s="18"/>
      <c r="AP2266" s="18"/>
      <c r="AQ2266" s="18"/>
      <c r="AR2266" s="18"/>
      <c r="AS2266" s="18"/>
      <c r="AT2266" s="18"/>
      <c r="AU2266" s="18"/>
      <c r="AV2266" s="18"/>
      <c r="AW2266" s="18"/>
      <c r="AX2266" s="18"/>
    </row>
    <row r="2267">
      <c r="A2267" s="18" t="str">
        <f>IFERROR(__xludf.DUMMYFUNCTION("""COMPUTED_VALUE"""),"Ягодный микс")</f>
        <v>Ягодный микс</v>
      </c>
      <c r="B2267" s="18" t="str">
        <f>IFERROR(__xludf.DUMMYFUNCTION("""COMPUTED_VALUE"""),"Энергетик малина")</f>
        <v>Энергетик малина</v>
      </c>
      <c r="C2267" s="18" t="str">
        <f>IFERROR(__xludf.DUMMYFUNCTION("""COMPUTED_VALUE"""),"Клубника арбуз")</f>
        <v>Клубника арбуз</v>
      </c>
      <c r="D2267" s="18" t="str">
        <f>IFERROR(__xludf.DUMMYFUNCTION("""COMPUTED_VALUE"""),"Ежевика малина")</f>
        <v>Ежевика малина</v>
      </c>
      <c r="E2267" s="18" t="str">
        <f>IFERROR(__xludf.DUMMYFUNCTION("""COMPUTED_VALUE"""),"Голубая малина виноград")</f>
        <v>Голубая малина виноград</v>
      </c>
      <c r="F2267" s="18" t="str">
        <f>IFERROR(__xludf.DUMMYFUNCTION("""COMPUTED_VALUE"""),"Вишня яблоко")</f>
        <v>Вишня яблоко</v>
      </c>
      <c r="G2267" s="18" t="str">
        <f>IFERROR(__xludf.DUMMYFUNCTION("""COMPUTED_VALUE"""),"Виноград лёд")</f>
        <v>Виноград лёд</v>
      </c>
      <c r="H2267" s="18" t="str">
        <f>IFERROR(__xludf.DUMMYFUNCTION("""COMPUTED_VALUE"""),"Бабл гам")</f>
        <v>Бабл гам</v>
      </c>
      <c r="I2267" s="18" t="str">
        <f>IFERROR(__xludf.DUMMYFUNCTION("""COMPUTED_VALUE"""),"Энергетик лайм")</f>
        <v>Энергетик лайм</v>
      </c>
      <c r="J2267" s="18" t="str">
        <f>IFERROR(__xludf.DUMMYFUNCTION("""COMPUTED_VALUE"""),"Черника смородина айс")</f>
        <v>Черника смородина айс</v>
      </c>
      <c r="K2267" s="18" t="str">
        <f>IFERROR(__xludf.DUMMYFUNCTION("""COMPUTED_VALUE"""),"Мохито клубничный лёд")</f>
        <v>Мохито клубничный лёд</v>
      </c>
      <c r="L2267" s="18" t="str">
        <f>IFERROR(__xludf.DUMMYFUNCTION("""COMPUTED_VALUE"""),"Черная вишня лёд")</f>
        <v>Черная вишня лёд</v>
      </c>
      <c r="M2267" s="18" t="str">
        <f>IFERROR(__xludf.DUMMYFUNCTION("""COMPUTED_VALUE"""),"Ананас кокос лёд")</f>
        <v>Ананас кокос лёд</v>
      </c>
      <c r="N2267" s="18" t="str">
        <f>IFERROR(__xludf.DUMMYFUNCTION("""COMPUTED_VALUE"""),"Киви лёд")</f>
        <v>Киви лёд</v>
      </c>
      <c r="O2267" s="18" t="str">
        <f>IFERROR(__xludf.DUMMYFUNCTION("""COMPUTED_VALUE"""),"Кислая клюква лёд")</f>
        <v>Кислая клюква лёд</v>
      </c>
      <c r="P2267" s="18" t="str">
        <f>IFERROR(__xludf.DUMMYFUNCTION("""COMPUTED_VALUE"""),"Кислый скитлс лёд")</f>
        <v>Кислый скитлс лёд</v>
      </c>
      <c r="Q2267" s="18" t="str">
        <f>IFERROR(__xludf.DUMMYFUNCTION("""COMPUTED_VALUE"""),"Клубника черника лёд")</f>
        <v>Клубника черника лёд</v>
      </c>
      <c r="R2267" s="18" t="str">
        <f>IFERROR(__xludf.DUMMYFUNCTION("""COMPUTED_VALUE"""),"Малина смородина лёд")</f>
        <v>Малина смородина лёд</v>
      </c>
      <c r="S2267" s="18" t="str">
        <f>IFERROR(__xludf.DUMMYFUNCTION("""COMPUTED_VALUE"""),"Манго лёд")</f>
        <v>Манго лёд</v>
      </c>
      <c r="T2267" s="18" t="str">
        <f>IFERROR(__xludf.DUMMYFUNCTION("""COMPUTED_VALUE"""),"Малина вишня лёд")</f>
        <v>Малина вишня лёд</v>
      </c>
      <c r="U2267" s="18"/>
      <c r="V2267" s="18"/>
      <c r="W2267" s="18"/>
      <c r="X2267" s="18"/>
      <c r="Y2267" s="18"/>
      <c r="Z2267" s="18"/>
      <c r="AA2267" s="18"/>
      <c r="AB2267" s="18"/>
      <c r="AC2267" s="18"/>
      <c r="AD2267" s="18"/>
      <c r="AE2267" s="18"/>
      <c r="AF2267" s="18"/>
      <c r="AG2267" s="18"/>
      <c r="AH2267" s="18"/>
      <c r="AI2267" s="18"/>
      <c r="AJ2267" s="18"/>
      <c r="AK2267" s="18"/>
      <c r="AL2267" s="18"/>
      <c r="AM2267" s="18"/>
      <c r="AN2267" s="18"/>
      <c r="AO2267" s="18"/>
      <c r="AP2267" s="18"/>
      <c r="AQ2267" s="18"/>
      <c r="AR2267" s="18"/>
      <c r="AS2267" s="18"/>
      <c r="AT2267" s="18"/>
      <c r="AU2267" s="18"/>
      <c r="AV2267" s="18"/>
      <c r="AW2267" s="18"/>
      <c r="AX2267" s="18"/>
    </row>
    <row r="2268">
      <c r="A2268" s="18" t="str">
        <f>IFERROR(__xludf.DUMMYFUNCTION("""COMPUTED_VALUE"""),"Маракуйя с тропическими нотками")</f>
        <v>Маракуйя с тропическими нотками</v>
      </c>
      <c r="B2268" s="18" t="str">
        <f>IFERROR(__xludf.DUMMYFUNCTION("""COMPUTED_VALUE"""),"Арбузный милкшейк")</f>
        <v>Арбузный милкшейк</v>
      </c>
      <c r="C2268" s="18" t="str">
        <f>IFERROR(__xludf.DUMMYFUNCTION("""COMPUTED_VALUE"""),"Конфеты со вкусом винограда")</f>
        <v>Конфеты со вкусом винограда</v>
      </c>
      <c r="D2268" s="18" t="str">
        <f>IFERROR(__xludf.DUMMYFUNCTION("""COMPUTED_VALUE"""),"Манго с апельсином и послевкусием гуавы")</f>
        <v>Манго с апельсином и послевкусием гуавы</v>
      </c>
      <c r="E2268" s="18" t="str">
        <f>IFERROR(__xludf.DUMMYFUNCTION("""COMPUTED_VALUE"""),"Холодное сочетание мяты и конфет холс")</f>
        <v>Холодное сочетание мяты и конфет холс</v>
      </c>
      <c r="F2268" s="18" t="str">
        <f>IFERROR(__xludf.DUMMYFUNCTION("""COMPUTED_VALUE"""),"Яблочные мармеладные червячки")</f>
        <v>Яблочные мармеладные червячки</v>
      </c>
      <c r="G226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68" s="18" t="str">
        <f>IFERROR(__xludf.DUMMYFUNCTION("""COMPUTED_VALUE"""),"Лимон лайм")</f>
        <v>Лимон лайм</v>
      </c>
      <c r="I2268" s="18" t="str">
        <f>IFERROR(__xludf.DUMMYFUNCTION("""COMPUTED_VALUE"""),"Классика энергетика с кислой малиной")</f>
        <v>Классика энергетика с кислой малиной</v>
      </c>
      <c r="J2268" s="18" t="str">
        <f>IFERROR(__xludf.DUMMYFUNCTION("""COMPUTED_VALUE"""),"Зеленое манго и смородина")</f>
        <v>Зеленое манго и смородина</v>
      </c>
      <c r="K2268" s="18" t="str">
        <f>IFERROR(__xludf.DUMMYFUNCTION("""COMPUTED_VALUE"""),"Дуэт лемонграсса и сладкой малины")</f>
        <v>Дуэт лемонграсса и сладкой малины</v>
      </c>
      <c r="L2268" s="18" t="str">
        <f>IFERROR(__xludf.DUMMYFUNCTION("""COMPUTED_VALUE"""),"Сладкий мармелад из черной смородины")</f>
        <v>Сладкий мармелад из черной смородины</v>
      </c>
      <c r="M2268" s="18" t="str">
        <f>IFERROR(__xludf.DUMMYFUNCTION("""COMPUTED_VALUE"""),"Вишня кола")</f>
        <v>Вишня кола</v>
      </c>
      <c r="N2268" s="18" t="str">
        <f>IFERROR(__xludf.DUMMYFUNCTION("""COMPUTED_VALUE"""),"Малина с кокосом")</f>
        <v>Малина с кокосом</v>
      </c>
      <c r="O2268" s="18" t="str">
        <f>IFERROR(__xludf.DUMMYFUNCTION("""COMPUTED_VALUE"""),"Сладкие конфеты СКИТЛЗ и смородина")</f>
        <v>Сладкие конфеты СКИТЛЗ и смородина</v>
      </c>
      <c r="P2268" s="18" t="str">
        <f>IFERROR(__xludf.DUMMYFUNCTION("""COMPUTED_VALUE"""),"Ежевичный лимонад")</f>
        <v>Ежевичный лимонад</v>
      </c>
      <c r="Q2268" s="18" t="str">
        <f>IFERROR(__xludf.DUMMYFUNCTION("""COMPUTED_VALUE"""),"Дыня кокос")</f>
        <v>Дыня кокос</v>
      </c>
      <c r="R2268" s="18" t="str">
        <f>IFERROR(__xludf.DUMMYFUNCTION("""COMPUTED_VALUE"""),"Земляничный бабл гам")</f>
        <v>Земляничный бабл гам</v>
      </c>
      <c r="S2268" s="18" t="str">
        <f>IFERROR(__xludf.DUMMYFUNCTION("""COMPUTED_VALUE"""),"Лимонные леденцы")</f>
        <v>Лимонные леденцы</v>
      </c>
      <c r="T2268" s="18" t="str">
        <f>IFERROR(__xludf.DUMMYFUNCTION("""COMPUTED_VALUE"""),"Экзотический фрукты")</f>
        <v>Экзотический фрукты</v>
      </c>
      <c r="U2268" s="18" t="str">
        <f>IFERROR(__xludf.DUMMYFUNCTION("""COMPUTED_VALUE"""),"Личи виноград мята")</f>
        <v>Личи виноград мята</v>
      </c>
      <c r="V2268" s="18" t="str">
        <f>IFERROR(__xludf.DUMMYFUNCTION("""COMPUTED_VALUE"""),"Черника малина мята")</f>
        <v>Черника малина мята</v>
      </c>
      <c r="W2268" s="18" t="str">
        <f>IFERROR(__xludf.DUMMYFUNCTION("""COMPUTED_VALUE"""),"Абрикосовый йогурт")</f>
        <v>Абрикосовый йогурт</v>
      </c>
      <c r="X2268" s="18" t="str">
        <f>IFERROR(__xludf.DUMMYFUNCTION("""COMPUTED_VALUE"""),"Арбуз лед")</f>
        <v>Арбуз лед</v>
      </c>
      <c r="Y2268" s="18" t="str">
        <f>IFERROR(__xludf.DUMMYFUNCTION("""COMPUTED_VALUE"""),"Банан клубника лед")</f>
        <v>Банан клубника лед</v>
      </c>
      <c r="Z2268" s="18" t="str">
        <f>IFERROR(__xludf.DUMMYFUNCTION("""COMPUTED_VALUE"""),"Арбузное мороженное")</f>
        <v>Арбузное мороженное</v>
      </c>
      <c r="AA2268" s="18" t="str">
        <f>IFERROR(__xludf.DUMMYFUNCTION("""COMPUTED_VALUE"""),"Клубника малина жвачка")</f>
        <v>Клубника малина жвачка</v>
      </c>
      <c r="AB2268" s="18" t="str">
        <f>IFERROR(__xludf.DUMMYFUNCTION("""COMPUTED_VALUE"""),"Клубничное мороженное")</f>
        <v>Клубничное мороженное</v>
      </c>
      <c r="AC2268" s="18" t="str">
        <f>IFERROR(__xludf.DUMMYFUNCTION("""COMPUTED_VALUE"""),"Кола сода лед")</f>
        <v>Кола сода лед</v>
      </c>
      <c r="AD2268" s="18" t="str">
        <f>IFERROR(__xludf.DUMMYFUNCTION("""COMPUTED_VALUE"""),"Банановый милкшейк")</f>
        <v>Банановый милкшейк</v>
      </c>
      <c r="AE2268" s="18" t="str">
        <f>IFERROR(__xludf.DUMMYFUNCTION("""COMPUTED_VALUE"""),"Микс ягод лед")</f>
        <v>Микс ягод лед</v>
      </c>
      <c r="AF2268" s="18" t="str">
        <f>IFERROR(__xludf.DUMMYFUNCTION("""COMPUTED_VALUE"""),"Брусничный морс")</f>
        <v>Брусничный морс</v>
      </c>
      <c r="AG2268" s="18" t="str">
        <f>IFERROR(__xludf.DUMMYFUNCTION("""COMPUTED_VALUE"""),"Яблочный лимонад")</f>
        <v>Яблочный лимонад</v>
      </c>
      <c r="AH2268" s="18" t="str">
        <f>IFERROR(__xludf.DUMMYFUNCTION("""COMPUTED_VALUE"""),"Лесные ягоды")</f>
        <v>Лесные ягоды</v>
      </c>
      <c r="AI2268" s="18" t="str">
        <f>IFERROR(__xludf.DUMMYFUNCTION("""COMPUTED_VALUE"""),"Смородиновый лимонад")</f>
        <v>Смородиновый лимонад</v>
      </c>
      <c r="AJ2268" s="18" t="str">
        <f>IFERROR(__xludf.DUMMYFUNCTION("""COMPUTED_VALUE"""),"Вишня лайм лед")</f>
        <v>Вишня лайм лед</v>
      </c>
      <c r="AK2268" s="18" t="str">
        <f>IFERROR(__xludf.DUMMYFUNCTION("""COMPUTED_VALUE"""),"Лист виноград мята энергетик")</f>
        <v>Лист виноград мята энергетик</v>
      </c>
      <c r="AL2268" s="18" t="str">
        <f>IFERROR(__xludf.DUMMYFUNCTION("""COMPUTED_VALUE"""),"Двойное яблоко лед")</f>
        <v>Двойное яблоко лед</v>
      </c>
      <c r="AM2268" s="18" t="str">
        <f>IFERROR(__xludf.DUMMYFUNCTION("""COMPUTED_VALUE"""),"Смородиновый холс")</f>
        <v>Смородиновый холс</v>
      </c>
      <c r="AN2268" s="18" t="str">
        <f>IFERROR(__xludf.DUMMYFUNCTION("""COMPUTED_VALUE"""),"Клубничное шампанское")</f>
        <v>Клубничное шампанское</v>
      </c>
      <c r="AO2268" s="18"/>
      <c r="AP2268" s="18"/>
      <c r="AQ2268" s="18"/>
      <c r="AR2268" s="18"/>
      <c r="AS2268" s="18"/>
      <c r="AT2268" s="18"/>
      <c r="AU2268" s="18"/>
      <c r="AV2268" s="18"/>
      <c r="AW2268" s="18"/>
      <c r="AX2268" s="18"/>
    </row>
    <row r="2269">
      <c r="A2269" s="18" t="str">
        <f>IFERROR(__xludf.DUMMYFUNCTION("""COMPUTED_VALUE"""),"Смородина холс")</f>
        <v>Смородина холс</v>
      </c>
      <c r="B2269" s="18" t="str">
        <f>IFERROR(__xludf.DUMMYFUNCTION("""COMPUTED_VALUE"""),"Тропические фрукты")</f>
        <v>Тропические фрукты</v>
      </c>
      <c r="C2269" s="18" t="str">
        <f>IFERROR(__xludf.DUMMYFUNCTION("""COMPUTED_VALUE"""),"Черничная конфета")</f>
        <v>Черничная конфета</v>
      </c>
      <c r="D2269" s="18" t="str">
        <f>IFERROR(__xludf.DUMMYFUNCTION("""COMPUTED_VALUE"""),"Яблоко вишня")</f>
        <v>Яблоко вишня</v>
      </c>
      <c r="E2269" s="18" t="str">
        <f>IFERROR(__xludf.DUMMYFUNCTION("""COMPUTED_VALUE"""),"Виноград мята")</f>
        <v>Виноград мята</v>
      </c>
      <c r="F2269" s="18" t="str">
        <f>IFERROR(__xludf.DUMMYFUNCTION("""COMPUTED_VALUE"""),"Виноград холс")</f>
        <v>Виноград холс</v>
      </c>
      <c r="G2269" s="18" t="str">
        <f>IFERROR(__xludf.DUMMYFUNCTION("""COMPUTED_VALUE"""),"Грейпфрутовый лимонад")</f>
        <v>Грейпфрутовый лимонад</v>
      </c>
      <c r="H2269" s="18" t="str">
        <f>IFERROR(__xludf.DUMMYFUNCTION("""COMPUTED_VALUE"""),"Дыня банан")</f>
        <v>Дыня банан</v>
      </c>
      <c r="I2269" s="18" t="str">
        <f>IFERROR(__xludf.DUMMYFUNCTION("""COMPUTED_VALUE"""),"Ежевичный лимонад")</f>
        <v>Ежевичный лимонад</v>
      </c>
      <c r="J2269" s="18" t="str">
        <f>IFERROR(__xludf.DUMMYFUNCTION("""COMPUTED_VALUE"""),"Земляничная конфета ")</f>
        <v>Земляничная конфета </v>
      </c>
      <c r="K2269" s="18" t="str">
        <f>IFERROR(__xludf.DUMMYFUNCTION("""COMPUTED_VALUE"""),"Ананас манго ")</f>
        <v>Ананас манго </v>
      </c>
      <c r="L2269" s="18" t="str">
        <f>IFERROR(__xludf.DUMMYFUNCTION("""COMPUTED_VALUE"""),"Жвачка черника мята ")</f>
        <v>Жвачка черника мята </v>
      </c>
      <c r="M2269" s="18" t="str">
        <f>IFERROR(__xludf.DUMMYFUNCTION("""COMPUTED_VALUE"""),"Зеленый манго")</f>
        <v>Зеленый манго</v>
      </c>
      <c r="N2269" s="18" t="str">
        <f>IFERROR(__xludf.DUMMYFUNCTION("""COMPUTED_VALUE"""),"Клюква брусника")</f>
        <v>Клюква брусника</v>
      </c>
      <c r="O2269" s="18" t="str">
        <f>IFERROR(__xludf.DUMMYFUNCTION("""COMPUTED_VALUE"""),"Апельсин ")</f>
        <v>Апельсин </v>
      </c>
      <c r="P2269" s="18" t="str">
        <f>IFERROR(__xludf.DUMMYFUNCTION("""COMPUTED_VALUE"""),"Кокос малина")</f>
        <v>Кокос малина</v>
      </c>
      <c r="Q2269" s="18" t="str">
        <f>IFERROR(__xludf.DUMMYFUNCTION("""COMPUTED_VALUE"""),"Лимонные черви")</f>
        <v>Лимонные черви</v>
      </c>
      <c r="R2269" s="18" t="str">
        <f>IFERROR(__xludf.DUMMYFUNCTION("""COMPUTED_VALUE"""),"Малиновый лимонад")</f>
        <v>Малиновый лимонад</v>
      </c>
      <c r="S2269" s="18" t="str">
        <f>IFERROR(__xludf.DUMMYFUNCTION("""COMPUTED_VALUE"""),"Смородина малина")</f>
        <v>Смородина малина</v>
      </c>
      <c r="T2269" s="18"/>
      <c r="U2269" s="18"/>
      <c r="V2269" s="18"/>
      <c r="W2269" s="18"/>
      <c r="X2269" s="18"/>
      <c r="Y2269" s="18"/>
      <c r="Z2269" s="18"/>
      <c r="AA2269" s="18"/>
      <c r="AB2269" s="18"/>
      <c r="AC2269" s="18"/>
      <c r="AD2269" s="18"/>
      <c r="AE2269" s="18"/>
      <c r="AF2269" s="18"/>
      <c r="AG2269" s="18"/>
      <c r="AH2269" s="18"/>
      <c r="AI2269" s="18"/>
      <c r="AJ2269" s="18"/>
      <c r="AK2269" s="18"/>
      <c r="AL2269" s="18"/>
      <c r="AM2269" s="18"/>
      <c r="AN2269" s="18"/>
      <c r="AO2269" s="18"/>
      <c r="AP2269" s="18"/>
      <c r="AQ2269" s="18"/>
      <c r="AR2269" s="18"/>
      <c r="AS2269" s="18"/>
      <c r="AT2269" s="18"/>
      <c r="AU2269" s="18"/>
      <c r="AV2269" s="18"/>
      <c r="AW2269" s="18"/>
      <c r="AX2269" s="18"/>
    </row>
    <row r="2270">
      <c r="A2270" s="18" t="str">
        <f>IFERROR(__xludf.DUMMYFUNCTION("""COMPUTED_VALUE"""),"0.4")</f>
        <v>0.4</v>
      </c>
      <c r="B2270" s="18" t="str">
        <f>IFERROR(__xludf.DUMMYFUNCTION("""COMPUTED_VALUE"""),"0.6")</f>
        <v>0.6</v>
      </c>
      <c r="C2270" s="18" t="str">
        <f>IFERROR(__xludf.DUMMYFUNCTION("""COMPUTED_VALUE"""),"0.7")</f>
        <v>0.7</v>
      </c>
      <c r="D2270" s="18" t="str">
        <f>IFERROR(__xludf.DUMMYFUNCTION("""COMPUTED_VALUE"""),"0.8")</f>
        <v>0.8</v>
      </c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18"/>
      <c r="AG2270" s="18"/>
      <c r="AH2270" s="18"/>
      <c r="AI2270" s="18"/>
      <c r="AJ2270" s="18"/>
      <c r="AK2270" s="18"/>
      <c r="AL2270" s="18"/>
      <c r="AM2270" s="18"/>
      <c r="AN2270" s="18"/>
      <c r="AO2270" s="18"/>
      <c r="AP2270" s="18"/>
      <c r="AQ2270" s="18"/>
      <c r="AR2270" s="18"/>
      <c r="AS2270" s="18"/>
      <c r="AT2270" s="18"/>
      <c r="AU2270" s="18"/>
      <c r="AV2270" s="18"/>
      <c r="AW2270" s="18"/>
      <c r="AX2270" s="18"/>
    </row>
    <row r="2271">
      <c r="A2271" s="18" t="str">
        <f>IFERROR(__xludf.DUMMYFUNCTION("""COMPUTED_VALUE"""),"Малина вишня лёд")</f>
        <v>Малина вишня лёд</v>
      </c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  <c r="AC2271" s="18"/>
      <c r="AD2271" s="18"/>
      <c r="AE2271" s="18"/>
      <c r="AF2271" s="18"/>
      <c r="AG2271" s="18"/>
      <c r="AH2271" s="18"/>
      <c r="AI2271" s="18"/>
      <c r="AJ2271" s="18"/>
      <c r="AK2271" s="18"/>
      <c r="AL2271" s="18"/>
      <c r="AM2271" s="18"/>
      <c r="AN2271" s="18"/>
      <c r="AO2271" s="18"/>
      <c r="AP2271" s="18"/>
      <c r="AQ2271" s="18"/>
      <c r="AR2271" s="18"/>
      <c r="AS2271" s="18"/>
      <c r="AT2271" s="18"/>
      <c r="AU2271" s="18"/>
      <c r="AV2271" s="18"/>
      <c r="AW2271" s="18"/>
      <c r="AX2271" s="18"/>
    </row>
    <row r="2272">
      <c r="A2272" s="18" t="str">
        <f>IFERROR(__xludf.DUMMYFUNCTION("""COMPUTED_VALUE"""),"0.2")</f>
        <v>0.2</v>
      </c>
      <c r="B2272" s="18" t="str">
        <f>IFERROR(__xludf.DUMMYFUNCTION("""COMPUTED_VALUE"""),"0.3")</f>
        <v>0.3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18"/>
      <c r="AG2272" s="18"/>
      <c r="AH2272" s="18"/>
      <c r="AI2272" s="18"/>
      <c r="AJ2272" s="18"/>
      <c r="AK2272" s="18"/>
      <c r="AL2272" s="18"/>
      <c r="AM2272" s="18"/>
      <c r="AN2272" s="18"/>
      <c r="AO2272" s="18"/>
      <c r="AP2272" s="18"/>
      <c r="AQ2272" s="18"/>
      <c r="AR2272" s="18"/>
      <c r="AS2272" s="18"/>
      <c r="AT2272" s="18"/>
      <c r="AU2272" s="18"/>
      <c r="AV2272" s="18"/>
      <c r="AW2272" s="18"/>
      <c r="AX2272" s="18"/>
    </row>
    <row r="2273">
      <c r="A2273" s="18" t="str">
        <f>IFERROR(__xludf.DUMMYFUNCTION("""COMPUTED_VALUE"""),"Дыня арбуз")</f>
        <v>Дыня арбуз</v>
      </c>
      <c r="B2273" s="18" t="str">
        <f>IFERROR(__xludf.DUMMYFUNCTION("""COMPUTED_VALUE"""),"Клубника киви мороженное")</f>
        <v>Клубника киви мороженное</v>
      </c>
      <c r="C2273" s="18" t="str">
        <f>IFERROR(__xludf.DUMMYFUNCTION("""COMPUTED_VALUE"""),"Черника")</f>
        <v>Черника</v>
      </c>
      <c r="D2273" s="18" t="str">
        <f>IFERROR(__xludf.DUMMYFUNCTION("""COMPUTED_VALUE"""),"Манго маракуйя ананас")</f>
        <v>Манго маракуйя ананас</v>
      </c>
      <c r="E2273" s="18" t="str">
        <f>IFERROR(__xludf.DUMMYFUNCTION("""COMPUTED_VALUE"""),"Ягодная фрутелла")</f>
        <v>Ягодная фрутелла</v>
      </c>
      <c r="F2273" s="18" t="str">
        <f>IFERROR(__xludf.DUMMYFUNCTION("""COMPUTED_VALUE"""),"Банан")</f>
        <v>Банан</v>
      </c>
      <c r="G2273" s="18" t="str">
        <f>IFERROR(__xludf.DUMMYFUNCTION("""COMPUTED_VALUE"""),"Яблоко")</f>
        <v>Яблоко</v>
      </c>
      <c r="H2273" s="18" t="str">
        <f>IFERROR(__xludf.DUMMYFUNCTION("""COMPUTED_VALUE"""),"Энергетик")</f>
        <v>Энергетик</v>
      </c>
      <c r="I2273" s="18" t="str">
        <f>IFERROR(__xludf.DUMMYFUNCTION("""COMPUTED_VALUE"""),"Клубника земляника")</f>
        <v>Клубника земляника</v>
      </c>
      <c r="J2273" s="18" t="str">
        <f>IFERROR(__xludf.DUMMYFUNCTION("""COMPUTED_VALUE"""),"Арбуз мята")</f>
        <v>Арбуз мята</v>
      </c>
      <c r="K2273" s="18" t="str">
        <f>IFERROR(__xludf.DUMMYFUNCTION("""COMPUTED_VALUE"""),"Шоколад вишня")</f>
        <v>Шоколад вишня</v>
      </c>
      <c r="L2273" s="18" t="str">
        <f>IFERROR(__xludf.DUMMYFUNCTION("""COMPUTED_VALUE"""),"Лимонный мармелад с посыпкой")</f>
        <v>Лимонный мармелад с посыпкой</v>
      </c>
      <c r="M2273" s="18" t="str">
        <f>IFERROR(__xludf.DUMMYFUNCTION("""COMPUTED_VALUE"""),"Десерт клубник лимон")</f>
        <v>Десерт клубник лимон</v>
      </c>
      <c r="N2273" s="18" t="str">
        <f>IFERROR(__xludf.DUMMYFUNCTION("""COMPUTED_VALUE"""),"Кола вишня")</f>
        <v>Кола вишня</v>
      </c>
      <c r="O2273" s="18" t="str">
        <f>IFERROR(__xludf.DUMMYFUNCTION("""COMPUTED_VALUE"""),"Черничный йогурт")</f>
        <v>Черничный йогурт</v>
      </c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8"/>
      <c r="AD2273" s="18"/>
      <c r="AE2273" s="18"/>
      <c r="AF2273" s="18"/>
      <c r="AG2273" s="18"/>
      <c r="AH2273" s="18"/>
      <c r="AI2273" s="18"/>
      <c r="AJ2273" s="18"/>
      <c r="AK2273" s="18"/>
      <c r="AL2273" s="18"/>
      <c r="AM2273" s="18"/>
      <c r="AN2273" s="18"/>
      <c r="AO2273" s="18"/>
      <c r="AP2273" s="18"/>
      <c r="AQ2273" s="18"/>
      <c r="AR2273" s="18"/>
      <c r="AS2273" s="18"/>
      <c r="AT2273" s="18"/>
      <c r="AU2273" s="18"/>
      <c r="AV2273" s="18"/>
      <c r="AW2273" s="18"/>
      <c r="AX2273" s="18"/>
    </row>
    <row r="2274">
      <c r="A2274" s="18" t="str">
        <f>IFERROR(__xludf.DUMMYFUNCTION("""COMPUTED_VALUE"""),"Ананас киви")</f>
        <v>Ананас киви</v>
      </c>
      <c r="B2274" s="18" t="str">
        <f>IFERROR(__xludf.DUMMYFUNCTION("""COMPUTED_VALUE"""),"Арбузный смузи")</f>
        <v>Арбузный смузи</v>
      </c>
      <c r="C2274" s="18" t="str">
        <f>IFERROR(__xludf.DUMMYFUNCTION("""COMPUTED_VALUE"""),"Виноградная фанта")</f>
        <v>Виноградная фанта</v>
      </c>
      <c r="D2274" s="18" t="str">
        <f>IFERROR(__xludf.DUMMYFUNCTION("""COMPUTED_VALUE"""),"Вишневый морс")</f>
        <v>Вишневый морс</v>
      </c>
      <c r="E2274" s="18" t="str">
        <f>IFERROR(__xludf.DUMMYFUNCTION("""COMPUTED_VALUE"""),"Гранатовый мармелад")</f>
        <v>Гранатовый мармелад</v>
      </c>
      <c r="F2274" s="18" t="str">
        <f>IFERROR(__xludf.DUMMYFUNCTION("""COMPUTED_VALUE"""),"Грейпфрут киви")</f>
        <v>Грейпфрут киви</v>
      </c>
      <c r="G2274" s="18" t="str">
        <f>IFERROR(__xludf.DUMMYFUNCTION("""COMPUTED_VALUE"""),"Ежевика мята")</f>
        <v>Ежевика мята</v>
      </c>
      <c r="H2274" s="18" t="str">
        <f>IFERROR(__xludf.DUMMYFUNCTION("""COMPUTED_VALUE"""),"Киви манго")</f>
        <v>Киви манго</v>
      </c>
      <c r="I2274" s="18" t="str">
        <f>IFERROR(__xludf.DUMMYFUNCTION("""COMPUTED_VALUE"""),"Клубника манго")</f>
        <v>Клубника манго</v>
      </c>
      <c r="J2274" s="18" t="str">
        <f>IFERROR(__xludf.DUMMYFUNCTION("""COMPUTED_VALUE"""),"черника грейфрут ")</f>
        <v>черника грейфрут </v>
      </c>
      <c r="K2274" s="18" t="str">
        <f>IFERROR(__xludf.DUMMYFUNCTION("""COMPUTED_VALUE"""),"Малина лайм")</f>
        <v>Малина лайм</v>
      </c>
      <c r="L2274" s="18" t="str">
        <f>IFERROR(__xludf.DUMMYFUNCTION("""COMPUTED_VALUE"""),"Манго арбуз ")</f>
        <v>Манго арбуз </v>
      </c>
      <c r="M2274" s="18" t="str">
        <f>IFERROR(__xludf.DUMMYFUNCTION("""COMPUTED_VALUE"""),"Малиновый чай с жасмином")</f>
        <v>Малиновый чай с жасмином</v>
      </c>
      <c r="N2274" s="18" t="str">
        <f>IFERROR(__xludf.DUMMYFUNCTION("""COMPUTED_VALUE"""),"малина  апельсин ")</f>
        <v>малина  апельсин </v>
      </c>
      <c r="O2274" s="18" t="str">
        <f>IFERROR(__xludf.DUMMYFUNCTION("""COMPUTED_VALUE"""),"Манго апельсин")</f>
        <v>Манго апельсин</v>
      </c>
      <c r="P2274" s="18" t="str">
        <f>IFERROR(__xludf.DUMMYFUNCTION("""COMPUTED_VALUE"""),"Ред булл")</f>
        <v>Ред булл</v>
      </c>
      <c r="Q2274" s="18" t="str">
        <f>IFERROR(__xludf.DUMMYFUNCTION("""COMPUTED_VALUE"""),"Спрайт")</f>
        <v>Спрайт</v>
      </c>
      <c r="R2274" s="18" t="str">
        <f>IFERROR(__xludf.DUMMYFUNCTION("""COMPUTED_VALUE"""),"ананас клюква ")</f>
        <v>ананас клюква </v>
      </c>
      <c r="S2274" s="18" t="str">
        <f>IFERROR(__xludf.DUMMYFUNCTION("""COMPUTED_VALUE"""),"Тархун")</f>
        <v>Тархун</v>
      </c>
      <c r="T2274" s="18" t="str">
        <f>IFERROR(__xludf.DUMMYFUNCTION("""COMPUTED_VALUE"""),"алоэ Виноград ")</f>
        <v>алоэ Виноград </v>
      </c>
      <c r="U2274" s="18" t="str">
        <f>IFERROR(__xludf.DUMMYFUNCTION("""COMPUTED_VALUE"""),"Фруктовая жвачка")</f>
        <v>Фруктовая жвачка</v>
      </c>
      <c r="V2274" s="18" t="str">
        <f>IFERROR(__xludf.DUMMYFUNCTION("""COMPUTED_VALUE"""),"Холодная кола")</f>
        <v>Холодная кола</v>
      </c>
      <c r="W2274" s="18" t="str">
        <f>IFERROR(__xludf.DUMMYFUNCTION("""COMPUTED_VALUE"""),"Черная смородина клюква")</f>
        <v>Черная смородина клюква</v>
      </c>
      <c r="X2274" s="18" t="str">
        <f>IFERROR(__xludf.DUMMYFUNCTION("""COMPUTED_VALUE"""),"Черника арбуз")</f>
        <v>Черника арбуз</v>
      </c>
      <c r="Y2274" s="18" t="str">
        <f>IFERROR(__xludf.DUMMYFUNCTION("""COMPUTED_VALUE"""),"Яблоко черника")</f>
        <v>Яблоко черника</v>
      </c>
      <c r="Z2274" s="18"/>
      <c r="AA2274" s="18"/>
      <c r="AB2274" s="18"/>
      <c r="AC2274" s="18"/>
      <c r="AD2274" s="18"/>
      <c r="AE2274" s="18"/>
      <c r="AF2274" s="18"/>
      <c r="AG2274" s="18"/>
      <c r="AH2274" s="18"/>
      <c r="AI2274" s="18"/>
      <c r="AJ2274" s="18"/>
      <c r="AK2274" s="18"/>
      <c r="AL2274" s="18"/>
      <c r="AM2274" s="18"/>
      <c r="AN2274" s="18"/>
      <c r="AO2274" s="18"/>
      <c r="AP2274" s="18"/>
      <c r="AQ2274" s="18"/>
      <c r="AR2274" s="18"/>
      <c r="AS2274" s="18"/>
      <c r="AT2274" s="18"/>
      <c r="AU2274" s="18"/>
      <c r="AV2274" s="18"/>
      <c r="AW2274" s="18"/>
      <c r="AX2274" s="18"/>
    </row>
    <row r="2275">
      <c r="A2275" s="18" t="str">
        <f>IFERROR(__xludf.DUMMYFUNCTION("""COMPUTED_VALUE"""),"Маракуйя с тропическими нотками")</f>
        <v>Маракуйя с тропическими нотками</v>
      </c>
      <c r="B2275" s="18" t="str">
        <f>IFERROR(__xludf.DUMMYFUNCTION("""COMPUTED_VALUE"""),"Арбузный милкшейк")</f>
        <v>Арбузный милкшейк</v>
      </c>
      <c r="C2275" s="18" t="str">
        <f>IFERROR(__xludf.DUMMYFUNCTION("""COMPUTED_VALUE"""),"Конфеты со вкусом винограда")</f>
        <v>Конфеты со вкусом винограда</v>
      </c>
      <c r="D2275" s="18" t="str">
        <f>IFERROR(__xludf.DUMMYFUNCTION("""COMPUTED_VALUE"""),"Манго с апельсином и послевкусием гуавы")</f>
        <v>Манго с апельсином и послевкусием гуавы</v>
      </c>
      <c r="E2275" s="18" t="str">
        <f>IFERROR(__xludf.DUMMYFUNCTION("""COMPUTED_VALUE"""),"Холодное сочетание мяты и конфет холс")</f>
        <v>Холодное сочетание мяты и конфет холс</v>
      </c>
      <c r="F2275" s="18" t="str">
        <f>IFERROR(__xludf.DUMMYFUNCTION("""COMPUTED_VALUE"""),"Яблочные мармеладные червячки")</f>
        <v>Яблочные мармеладные червячки</v>
      </c>
      <c r="G227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75" s="18" t="str">
        <f>IFERROR(__xludf.DUMMYFUNCTION("""COMPUTED_VALUE"""),"Лимон лайм")</f>
        <v>Лимон лайм</v>
      </c>
      <c r="I2275" s="18" t="str">
        <f>IFERROR(__xludf.DUMMYFUNCTION("""COMPUTED_VALUE"""),"Классика энергетика с кислой малиной")</f>
        <v>Классика энергетика с кислой малиной</v>
      </c>
      <c r="J2275" s="18" t="str">
        <f>IFERROR(__xludf.DUMMYFUNCTION("""COMPUTED_VALUE"""),"Зеленое манго и смородина")</f>
        <v>Зеленое манго и смородина</v>
      </c>
      <c r="K2275" s="18" t="str">
        <f>IFERROR(__xludf.DUMMYFUNCTION("""COMPUTED_VALUE"""),"Дуэт лемонграсса и сладкой малины")</f>
        <v>Дуэт лемонграсса и сладкой малины</v>
      </c>
      <c r="L2275" s="18" t="str">
        <f>IFERROR(__xludf.DUMMYFUNCTION("""COMPUTED_VALUE"""),"Сладкий мармелад из черной смородины")</f>
        <v>Сладкий мармелад из черной смородины</v>
      </c>
      <c r="M2275" s="18" t="str">
        <f>IFERROR(__xludf.DUMMYFUNCTION("""COMPUTED_VALUE"""),"Вишня кола")</f>
        <v>Вишня кола</v>
      </c>
      <c r="N2275" s="18" t="str">
        <f>IFERROR(__xludf.DUMMYFUNCTION("""COMPUTED_VALUE"""),"Малина с кокосом")</f>
        <v>Малина с кокосом</v>
      </c>
      <c r="O2275" s="18" t="str">
        <f>IFERROR(__xludf.DUMMYFUNCTION("""COMPUTED_VALUE"""),"Сладкие конфеты СКИТЛЗ и смородина")</f>
        <v>Сладкие конфеты СКИТЛЗ и смородина</v>
      </c>
      <c r="P2275" s="18" t="str">
        <f>IFERROR(__xludf.DUMMYFUNCTION("""COMPUTED_VALUE"""),"Ежевичный лимонад")</f>
        <v>Ежевичный лимонад</v>
      </c>
      <c r="Q2275" s="18" t="str">
        <f>IFERROR(__xludf.DUMMYFUNCTION("""COMPUTED_VALUE"""),"Дыня кокос")</f>
        <v>Дыня кокос</v>
      </c>
      <c r="R2275" s="18" t="str">
        <f>IFERROR(__xludf.DUMMYFUNCTION("""COMPUTED_VALUE"""),"Земляничный бабл гам")</f>
        <v>Земляничный бабл гам</v>
      </c>
      <c r="S2275" s="18" t="str">
        <f>IFERROR(__xludf.DUMMYFUNCTION("""COMPUTED_VALUE"""),"Лимонные леденцы")</f>
        <v>Лимонные леденцы</v>
      </c>
      <c r="T2275" s="18" t="str">
        <f>IFERROR(__xludf.DUMMYFUNCTION("""COMPUTED_VALUE"""),"Экзотический фрукты")</f>
        <v>Экзотический фрукты</v>
      </c>
      <c r="U2275" s="18" t="str">
        <f>IFERROR(__xludf.DUMMYFUNCTION("""COMPUTED_VALUE"""),"Личи виноград мята")</f>
        <v>Личи виноград мята</v>
      </c>
      <c r="V2275" s="18" t="str">
        <f>IFERROR(__xludf.DUMMYFUNCTION("""COMPUTED_VALUE"""),"Черника малина мята")</f>
        <v>Черника малина мята</v>
      </c>
      <c r="W2275" s="18" t="str">
        <f>IFERROR(__xludf.DUMMYFUNCTION("""COMPUTED_VALUE"""),"Абрикосовый йогурт")</f>
        <v>Абрикосовый йогурт</v>
      </c>
      <c r="X2275" s="18" t="str">
        <f>IFERROR(__xludf.DUMMYFUNCTION("""COMPUTED_VALUE"""),"Арбуз лед")</f>
        <v>Арбуз лед</v>
      </c>
      <c r="Y2275" s="18" t="str">
        <f>IFERROR(__xludf.DUMMYFUNCTION("""COMPUTED_VALUE"""),"Банан клубника лед")</f>
        <v>Банан клубника лед</v>
      </c>
      <c r="Z2275" s="18" t="str">
        <f>IFERROR(__xludf.DUMMYFUNCTION("""COMPUTED_VALUE"""),"Арбузное мороженное")</f>
        <v>Арбузное мороженное</v>
      </c>
      <c r="AA2275" s="18" t="str">
        <f>IFERROR(__xludf.DUMMYFUNCTION("""COMPUTED_VALUE"""),"Клубника малина жвачка")</f>
        <v>Клубника малина жвачка</v>
      </c>
      <c r="AB2275" s="18" t="str">
        <f>IFERROR(__xludf.DUMMYFUNCTION("""COMPUTED_VALUE"""),"Клубничное мороженное")</f>
        <v>Клубничное мороженное</v>
      </c>
      <c r="AC2275" s="18" t="str">
        <f>IFERROR(__xludf.DUMMYFUNCTION("""COMPUTED_VALUE"""),"Кола сода лед")</f>
        <v>Кола сода лед</v>
      </c>
      <c r="AD2275" s="18" t="str">
        <f>IFERROR(__xludf.DUMMYFUNCTION("""COMPUTED_VALUE"""),"Банановый милкшейк")</f>
        <v>Банановый милкшейк</v>
      </c>
      <c r="AE2275" s="18" t="str">
        <f>IFERROR(__xludf.DUMMYFUNCTION("""COMPUTED_VALUE"""),"Микс ягод лед")</f>
        <v>Микс ягод лед</v>
      </c>
      <c r="AF2275" s="18" t="str">
        <f>IFERROR(__xludf.DUMMYFUNCTION("""COMPUTED_VALUE"""),"Брусничный морс")</f>
        <v>Брусничный морс</v>
      </c>
      <c r="AG2275" s="18" t="str">
        <f>IFERROR(__xludf.DUMMYFUNCTION("""COMPUTED_VALUE"""),"Яблочный лимонад")</f>
        <v>Яблочный лимонад</v>
      </c>
      <c r="AH2275" s="18" t="str">
        <f>IFERROR(__xludf.DUMMYFUNCTION("""COMPUTED_VALUE"""),"Лесные ягоды")</f>
        <v>Лесные ягоды</v>
      </c>
      <c r="AI2275" s="18" t="str">
        <f>IFERROR(__xludf.DUMMYFUNCTION("""COMPUTED_VALUE"""),"Смородиновый лимонад")</f>
        <v>Смородиновый лимонад</v>
      </c>
      <c r="AJ2275" s="18" t="str">
        <f>IFERROR(__xludf.DUMMYFUNCTION("""COMPUTED_VALUE"""),"Вишня лайм лед")</f>
        <v>Вишня лайм лед</v>
      </c>
      <c r="AK2275" s="18" t="str">
        <f>IFERROR(__xludf.DUMMYFUNCTION("""COMPUTED_VALUE"""),"Лист виноград мята энергетик")</f>
        <v>Лист виноград мята энергетик</v>
      </c>
      <c r="AL2275" s="18" t="str">
        <f>IFERROR(__xludf.DUMMYFUNCTION("""COMPUTED_VALUE"""),"Двойное яблоко лед")</f>
        <v>Двойное яблоко лед</v>
      </c>
      <c r="AM2275" s="18" t="str">
        <f>IFERROR(__xludf.DUMMYFUNCTION("""COMPUTED_VALUE"""),"Смородиновый холс")</f>
        <v>Смородиновый холс</v>
      </c>
      <c r="AN2275" s="18" t="str">
        <f>IFERROR(__xludf.DUMMYFUNCTION("""COMPUTED_VALUE"""),"Клубничное шампанское")</f>
        <v>Клубничное шампанское</v>
      </c>
      <c r="AO2275" s="18"/>
      <c r="AP2275" s="18"/>
      <c r="AQ2275" s="18"/>
      <c r="AR2275" s="18"/>
      <c r="AS2275" s="18"/>
      <c r="AT2275" s="18"/>
      <c r="AU2275" s="18"/>
      <c r="AV2275" s="18"/>
      <c r="AW2275" s="18"/>
      <c r="AX2275" s="18"/>
    </row>
    <row r="2276">
      <c r="A2276" s="18" t="str">
        <f>IFERROR(__xludf.DUMMYFUNCTION("""COMPUTED_VALUE"""),"Ягодный микс")</f>
        <v>Ягодный микс</v>
      </c>
      <c r="B2276" s="18" t="str">
        <f>IFERROR(__xludf.DUMMYFUNCTION("""COMPUTED_VALUE"""),"Энергетик малина")</f>
        <v>Энергетик малина</v>
      </c>
      <c r="C2276" s="18" t="str">
        <f>IFERROR(__xludf.DUMMYFUNCTION("""COMPUTED_VALUE"""),"Клубника арбуз")</f>
        <v>Клубника арбуз</v>
      </c>
      <c r="D2276" s="18" t="str">
        <f>IFERROR(__xludf.DUMMYFUNCTION("""COMPUTED_VALUE"""),"Ежевика малина")</f>
        <v>Ежевика малина</v>
      </c>
      <c r="E2276" s="18" t="str">
        <f>IFERROR(__xludf.DUMMYFUNCTION("""COMPUTED_VALUE"""),"Голубая малина виноград")</f>
        <v>Голубая малина виноград</v>
      </c>
      <c r="F2276" s="18" t="str">
        <f>IFERROR(__xludf.DUMMYFUNCTION("""COMPUTED_VALUE"""),"Вишня яблоко")</f>
        <v>Вишня яблоко</v>
      </c>
      <c r="G2276" s="18" t="str">
        <f>IFERROR(__xludf.DUMMYFUNCTION("""COMPUTED_VALUE"""),"Виноград лёд")</f>
        <v>Виноград лёд</v>
      </c>
      <c r="H2276" s="18" t="str">
        <f>IFERROR(__xludf.DUMMYFUNCTION("""COMPUTED_VALUE"""),"Бабл гам")</f>
        <v>Бабл гам</v>
      </c>
      <c r="I2276" s="18" t="str">
        <f>IFERROR(__xludf.DUMMYFUNCTION("""COMPUTED_VALUE"""),"Энергетик лайм")</f>
        <v>Энергетик лайм</v>
      </c>
      <c r="J2276" s="18" t="str">
        <f>IFERROR(__xludf.DUMMYFUNCTION("""COMPUTED_VALUE"""),"Черника смородина айс")</f>
        <v>Черника смородина айс</v>
      </c>
      <c r="K2276" s="18" t="str">
        <f>IFERROR(__xludf.DUMMYFUNCTION("""COMPUTED_VALUE"""),"Мохито клубничный лёд")</f>
        <v>Мохито клубничный лёд</v>
      </c>
      <c r="L2276" s="18" t="str">
        <f>IFERROR(__xludf.DUMMYFUNCTION("""COMPUTED_VALUE"""),"Черная вишня лёд")</f>
        <v>Черная вишня лёд</v>
      </c>
      <c r="M2276" s="18" t="str">
        <f>IFERROR(__xludf.DUMMYFUNCTION("""COMPUTED_VALUE"""),"Ананас кокос лёд")</f>
        <v>Ананас кокос лёд</v>
      </c>
      <c r="N2276" s="18" t="str">
        <f>IFERROR(__xludf.DUMMYFUNCTION("""COMPUTED_VALUE"""),"Киви лёд")</f>
        <v>Киви лёд</v>
      </c>
      <c r="O2276" s="18" t="str">
        <f>IFERROR(__xludf.DUMMYFUNCTION("""COMPUTED_VALUE"""),"Кислая клюква лёд")</f>
        <v>Кислая клюква лёд</v>
      </c>
      <c r="P2276" s="18" t="str">
        <f>IFERROR(__xludf.DUMMYFUNCTION("""COMPUTED_VALUE"""),"Кислый скитлс лёд")</f>
        <v>Кислый скитлс лёд</v>
      </c>
      <c r="Q2276" s="18" t="str">
        <f>IFERROR(__xludf.DUMMYFUNCTION("""COMPUTED_VALUE"""),"Клубника черника лёд")</f>
        <v>Клубника черника лёд</v>
      </c>
      <c r="R2276" s="18" t="str">
        <f>IFERROR(__xludf.DUMMYFUNCTION("""COMPUTED_VALUE"""),"Малина смородина лёд")</f>
        <v>Малина смородина лёд</v>
      </c>
      <c r="S2276" s="18" t="str">
        <f>IFERROR(__xludf.DUMMYFUNCTION("""COMPUTED_VALUE"""),"Манго лёд")</f>
        <v>Манго лёд</v>
      </c>
      <c r="T2276" s="18" t="str">
        <f>IFERROR(__xludf.DUMMYFUNCTION("""COMPUTED_VALUE"""),"Малина вишня лёд")</f>
        <v>Малина вишня лёд</v>
      </c>
      <c r="U2276" s="18"/>
      <c r="V2276" s="18"/>
      <c r="W2276" s="18"/>
      <c r="X2276" s="18"/>
      <c r="Y2276" s="18"/>
      <c r="Z2276" s="18"/>
      <c r="AA2276" s="18"/>
      <c r="AB2276" s="18"/>
      <c r="AC2276" s="18"/>
      <c r="AD2276" s="18"/>
      <c r="AE2276" s="18"/>
      <c r="AF2276" s="18"/>
      <c r="AG2276" s="18"/>
      <c r="AH2276" s="18"/>
      <c r="AI2276" s="18"/>
      <c r="AJ2276" s="18"/>
      <c r="AK2276" s="18"/>
      <c r="AL2276" s="18"/>
      <c r="AM2276" s="18"/>
      <c r="AN2276" s="18"/>
      <c r="AO2276" s="18"/>
      <c r="AP2276" s="18"/>
      <c r="AQ2276" s="18"/>
      <c r="AR2276" s="18"/>
      <c r="AS2276" s="18"/>
      <c r="AT2276" s="18"/>
      <c r="AU2276" s="18"/>
      <c r="AV2276" s="18"/>
      <c r="AW2276" s="18"/>
      <c r="AX2276" s="18"/>
    </row>
    <row r="2277">
      <c r="A2277" s="18" t="str">
        <f>IFERROR(__xludf.DUMMYFUNCTION("""COMPUTED_VALUE"""),"Ананас киви")</f>
        <v>Ананас киви</v>
      </c>
      <c r="B2277" s="18" t="str">
        <f>IFERROR(__xludf.DUMMYFUNCTION("""COMPUTED_VALUE"""),"Арбузный смузи")</f>
        <v>Арбузный смузи</v>
      </c>
      <c r="C2277" s="18" t="str">
        <f>IFERROR(__xludf.DUMMYFUNCTION("""COMPUTED_VALUE"""),"Виноградная фанта")</f>
        <v>Виноградная фанта</v>
      </c>
      <c r="D2277" s="18" t="str">
        <f>IFERROR(__xludf.DUMMYFUNCTION("""COMPUTED_VALUE"""),"Вишневый морс")</f>
        <v>Вишневый морс</v>
      </c>
      <c r="E2277" s="18" t="str">
        <f>IFERROR(__xludf.DUMMYFUNCTION("""COMPUTED_VALUE"""),"Гранатовый мармелад")</f>
        <v>Гранатовый мармелад</v>
      </c>
      <c r="F2277" s="18" t="str">
        <f>IFERROR(__xludf.DUMMYFUNCTION("""COMPUTED_VALUE"""),"Грейпфрут киви")</f>
        <v>Грейпфрут киви</v>
      </c>
      <c r="G2277" s="18" t="str">
        <f>IFERROR(__xludf.DUMMYFUNCTION("""COMPUTED_VALUE"""),"Ежевика мята")</f>
        <v>Ежевика мята</v>
      </c>
      <c r="H2277" s="18" t="str">
        <f>IFERROR(__xludf.DUMMYFUNCTION("""COMPUTED_VALUE"""),"Киви манго")</f>
        <v>Киви манго</v>
      </c>
      <c r="I2277" s="18" t="str">
        <f>IFERROR(__xludf.DUMMYFUNCTION("""COMPUTED_VALUE"""),"Клубника манго")</f>
        <v>Клубника манго</v>
      </c>
      <c r="J2277" s="18" t="str">
        <f>IFERROR(__xludf.DUMMYFUNCTION("""COMPUTED_VALUE"""),"черника грейфрут ")</f>
        <v>черника грейфрут </v>
      </c>
      <c r="K2277" s="18" t="str">
        <f>IFERROR(__xludf.DUMMYFUNCTION("""COMPUTED_VALUE"""),"Малина лайм")</f>
        <v>Малина лайм</v>
      </c>
      <c r="L2277" s="18" t="str">
        <f>IFERROR(__xludf.DUMMYFUNCTION("""COMPUTED_VALUE"""),"Манго арбуз ")</f>
        <v>Манго арбуз </v>
      </c>
      <c r="M2277" s="18" t="str">
        <f>IFERROR(__xludf.DUMMYFUNCTION("""COMPUTED_VALUE"""),"Малиновый чай с жасмином")</f>
        <v>Малиновый чай с жасмином</v>
      </c>
      <c r="N2277" s="18" t="str">
        <f>IFERROR(__xludf.DUMMYFUNCTION("""COMPUTED_VALUE"""),"малина  апельсин ")</f>
        <v>малина  апельсин </v>
      </c>
      <c r="O2277" s="18" t="str">
        <f>IFERROR(__xludf.DUMMYFUNCTION("""COMPUTED_VALUE"""),"Манго апельсин")</f>
        <v>Манго апельсин</v>
      </c>
      <c r="P2277" s="18" t="str">
        <f>IFERROR(__xludf.DUMMYFUNCTION("""COMPUTED_VALUE"""),"Ред булл")</f>
        <v>Ред булл</v>
      </c>
      <c r="Q2277" s="18" t="str">
        <f>IFERROR(__xludf.DUMMYFUNCTION("""COMPUTED_VALUE"""),"Спрайт")</f>
        <v>Спрайт</v>
      </c>
      <c r="R2277" s="18" t="str">
        <f>IFERROR(__xludf.DUMMYFUNCTION("""COMPUTED_VALUE"""),"ананас клюква ")</f>
        <v>ананас клюква </v>
      </c>
      <c r="S2277" s="18" t="str">
        <f>IFERROR(__xludf.DUMMYFUNCTION("""COMPUTED_VALUE"""),"Тархун")</f>
        <v>Тархун</v>
      </c>
      <c r="T2277" s="18" t="str">
        <f>IFERROR(__xludf.DUMMYFUNCTION("""COMPUTED_VALUE"""),"алоэ Виноград ")</f>
        <v>алоэ Виноград </v>
      </c>
      <c r="U2277" s="18" t="str">
        <f>IFERROR(__xludf.DUMMYFUNCTION("""COMPUTED_VALUE"""),"Фруктовая жвачка")</f>
        <v>Фруктовая жвачка</v>
      </c>
      <c r="V2277" s="18" t="str">
        <f>IFERROR(__xludf.DUMMYFUNCTION("""COMPUTED_VALUE"""),"Холодная кола")</f>
        <v>Холодная кола</v>
      </c>
      <c r="W2277" s="18" t="str">
        <f>IFERROR(__xludf.DUMMYFUNCTION("""COMPUTED_VALUE"""),"Черная смородина клюква")</f>
        <v>Черная смородина клюква</v>
      </c>
      <c r="X2277" s="18" t="str">
        <f>IFERROR(__xludf.DUMMYFUNCTION("""COMPUTED_VALUE"""),"Черника арбуз")</f>
        <v>Черника арбуз</v>
      </c>
      <c r="Y2277" s="18" t="str">
        <f>IFERROR(__xludf.DUMMYFUNCTION("""COMPUTED_VALUE"""),"Яблоко черника")</f>
        <v>Яблоко черника</v>
      </c>
      <c r="Z2277" s="18"/>
      <c r="AA2277" s="18"/>
      <c r="AB2277" s="18"/>
      <c r="AC2277" s="18"/>
      <c r="AD2277" s="18"/>
      <c r="AE2277" s="18"/>
      <c r="AF2277" s="18"/>
      <c r="AG2277" s="18"/>
      <c r="AH2277" s="18"/>
      <c r="AI2277" s="18"/>
      <c r="AJ2277" s="18"/>
      <c r="AK2277" s="18"/>
      <c r="AL2277" s="18"/>
      <c r="AM2277" s="18"/>
      <c r="AN2277" s="18"/>
      <c r="AO2277" s="18"/>
      <c r="AP2277" s="18"/>
      <c r="AQ2277" s="18"/>
      <c r="AR2277" s="18"/>
      <c r="AS2277" s="18"/>
      <c r="AT2277" s="18"/>
      <c r="AU2277" s="18"/>
      <c r="AV2277" s="18"/>
      <c r="AW2277" s="18"/>
      <c r="AX2277" s="18"/>
    </row>
    <row r="2278">
      <c r="A2278" s="18" t="str">
        <f>IFERROR(__xludf.DUMMYFUNCTION("""COMPUTED_VALUE"""),"Малина вишня лёд")</f>
        <v>Малина вишня лёд</v>
      </c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  <c r="AC2278" s="18"/>
      <c r="AD2278" s="18"/>
      <c r="AE2278" s="18"/>
      <c r="AF2278" s="18"/>
      <c r="AG2278" s="18"/>
      <c r="AH2278" s="18"/>
      <c r="AI2278" s="18"/>
      <c r="AJ2278" s="18"/>
      <c r="AK2278" s="18"/>
      <c r="AL2278" s="18"/>
      <c r="AM2278" s="18"/>
      <c r="AN2278" s="18"/>
      <c r="AO2278" s="18"/>
      <c r="AP2278" s="18"/>
      <c r="AQ2278" s="18"/>
      <c r="AR2278" s="18"/>
      <c r="AS2278" s="18"/>
      <c r="AT2278" s="18"/>
      <c r="AU2278" s="18"/>
      <c r="AV2278" s="18"/>
      <c r="AW2278" s="18"/>
      <c r="AX2278" s="18"/>
    </row>
    <row r="2279">
      <c r="A2279" s="18" t="str">
        <f>IFERROR(__xludf.DUMMYFUNCTION("""COMPUTED_VALUE"""),"Апельсиновое драже")</f>
        <v>Апельсиновое драже</v>
      </c>
      <c r="B2279" s="18" t="str">
        <f>IFERROR(__xludf.DUMMYFUNCTION("""COMPUTED_VALUE"""),"Бабл гам")</f>
        <v>Бабл гам</v>
      </c>
      <c r="C2279" s="18" t="str">
        <f>IFERROR(__xludf.DUMMYFUNCTION("""COMPUTED_VALUE"""),"Виноградная конфета")</f>
        <v>Виноградная конфета</v>
      </c>
      <c r="D2279" s="18" t="str">
        <f>IFERROR(__xludf.DUMMYFUNCTION("""COMPUTED_VALUE"""),"Даня кокос")</f>
        <v>Даня кокос</v>
      </c>
      <c r="E2279" s="18" t="str">
        <f>IFERROR(__xludf.DUMMYFUNCTION("""COMPUTED_VALUE"""),"Земляника груша")</f>
        <v>Земляника груша</v>
      </c>
      <c r="F2279" s="18" t="str">
        <f>IFERROR(__xludf.DUMMYFUNCTION("""COMPUTED_VALUE"""),"Кислый киви")</f>
        <v>Кислый киви</v>
      </c>
      <c r="G2279" s="18" t="str">
        <f>IFERROR(__xludf.DUMMYFUNCTION("""COMPUTED_VALUE"""),"Кислый малиновый лимонад ")</f>
        <v>Кислый малиновый лимонад </v>
      </c>
      <c r="H2279" s="18" t="str">
        <f>IFERROR(__xludf.DUMMYFUNCTION("""COMPUTED_VALUE"""),"Кола сода айс")</f>
        <v>Кола сода айс</v>
      </c>
      <c r="I2279" s="18" t="str">
        <f>IFERROR(__xludf.DUMMYFUNCTION("""COMPUTED_VALUE"""),"Ледяной ананас")</f>
        <v>Ледяной ананас</v>
      </c>
      <c r="J2279" s="18" t="str">
        <f>IFERROR(__xludf.DUMMYFUNCTION("""COMPUTED_VALUE"""),"Лимонные червячки ")</f>
        <v>Лимонные червячки </v>
      </c>
      <c r="K2279" s="18" t="str">
        <f>IFERROR(__xludf.DUMMYFUNCTION("""COMPUTED_VALUE"""),"Манго апельсин")</f>
        <v>Манго апельсин</v>
      </c>
      <c r="L2279" s="18" t="str">
        <f>IFERROR(__xludf.DUMMYFUNCTION("""COMPUTED_VALUE"""),"Смородина виноград")</f>
        <v>Смородина виноград</v>
      </c>
      <c r="M2279" s="18" t="str">
        <f>IFERROR(__xludf.DUMMYFUNCTION("""COMPUTED_VALUE"""),"Яблочный холс")</f>
        <v>Яблочный холс</v>
      </c>
      <c r="N2279" s="18" t="str">
        <f>IFERROR(__xludf.DUMMYFUNCTION("""COMPUTED_VALUE"""),"Ягодный смузи")</f>
        <v>Ягодный смузи</v>
      </c>
      <c r="O2279" s="18" t="str">
        <f>IFERROR(__xludf.DUMMYFUNCTION("""COMPUTED_VALUE"""),"Ягодный энергетик")</f>
        <v>Ягодный энергетик</v>
      </c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  <c r="AC2279" s="18"/>
      <c r="AD2279" s="18"/>
      <c r="AE2279" s="18"/>
      <c r="AF2279" s="18"/>
      <c r="AG2279" s="18"/>
      <c r="AH2279" s="18"/>
      <c r="AI2279" s="18"/>
      <c r="AJ2279" s="18"/>
      <c r="AK2279" s="18"/>
      <c r="AL2279" s="18"/>
      <c r="AM2279" s="18"/>
      <c r="AN2279" s="18"/>
      <c r="AO2279" s="18"/>
      <c r="AP2279" s="18"/>
      <c r="AQ2279" s="18"/>
      <c r="AR2279" s="18"/>
      <c r="AS2279" s="18"/>
      <c r="AT2279" s="18"/>
      <c r="AU2279" s="18"/>
      <c r="AV2279" s="18"/>
      <c r="AW2279" s="18"/>
      <c r="AX2279" s="18"/>
    </row>
    <row r="2280">
      <c r="A2280" s="18" t="str">
        <f>IFERROR(__xludf.DUMMYFUNCTION("""COMPUTED_VALUE"""),"Малина вишня лёд")</f>
        <v>Малина вишня лёд</v>
      </c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8"/>
      <c r="AI2280" s="18"/>
      <c r="AJ2280" s="18"/>
      <c r="AK2280" s="18"/>
      <c r="AL2280" s="18"/>
      <c r="AM2280" s="18"/>
      <c r="AN2280" s="18"/>
      <c r="AO2280" s="18"/>
      <c r="AP2280" s="18"/>
      <c r="AQ2280" s="18"/>
      <c r="AR2280" s="18"/>
      <c r="AS2280" s="18"/>
      <c r="AT2280" s="18"/>
      <c r="AU2280" s="18"/>
      <c r="AV2280" s="18"/>
      <c r="AW2280" s="18"/>
      <c r="AX2280" s="18"/>
    </row>
    <row r="2281">
      <c r="A2281" s="18" t="str">
        <f>IFERROR(__xludf.DUMMYFUNCTION("""COMPUTED_VALUE"""),"Ягодный микс")</f>
        <v>Ягодный микс</v>
      </c>
      <c r="B2281" s="18" t="str">
        <f>IFERROR(__xludf.DUMMYFUNCTION("""COMPUTED_VALUE"""),"Энергетик малина")</f>
        <v>Энергетик малина</v>
      </c>
      <c r="C2281" s="18" t="str">
        <f>IFERROR(__xludf.DUMMYFUNCTION("""COMPUTED_VALUE"""),"Клубника арбуз")</f>
        <v>Клубника арбуз</v>
      </c>
      <c r="D2281" s="18" t="str">
        <f>IFERROR(__xludf.DUMMYFUNCTION("""COMPUTED_VALUE"""),"Ежевика малина")</f>
        <v>Ежевика малина</v>
      </c>
      <c r="E2281" s="18" t="str">
        <f>IFERROR(__xludf.DUMMYFUNCTION("""COMPUTED_VALUE"""),"Голубая малина виноград")</f>
        <v>Голубая малина виноград</v>
      </c>
      <c r="F2281" s="18" t="str">
        <f>IFERROR(__xludf.DUMMYFUNCTION("""COMPUTED_VALUE"""),"Вишня яблоко")</f>
        <v>Вишня яблоко</v>
      </c>
      <c r="G2281" s="18" t="str">
        <f>IFERROR(__xludf.DUMMYFUNCTION("""COMPUTED_VALUE"""),"Виноград лёд")</f>
        <v>Виноград лёд</v>
      </c>
      <c r="H2281" s="18" t="str">
        <f>IFERROR(__xludf.DUMMYFUNCTION("""COMPUTED_VALUE"""),"Бабл гам")</f>
        <v>Бабл гам</v>
      </c>
      <c r="I2281" s="18" t="str">
        <f>IFERROR(__xludf.DUMMYFUNCTION("""COMPUTED_VALUE"""),"Энергетик лайм")</f>
        <v>Энергетик лайм</v>
      </c>
      <c r="J2281" s="18" t="str">
        <f>IFERROR(__xludf.DUMMYFUNCTION("""COMPUTED_VALUE"""),"Черника смородина айс")</f>
        <v>Черника смородина айс</v>
      </c>
      <c r="K2281" s="18" t="str">
        <f>IFERROR(__xludf.DUMMYFUNCTION("""COMPUTED_VALUE"""),"Мохито клубничный лёд")</f>
        <v>Мохито клубничный лёд</v>
      </c>
      <c r="L2281" s="18" t="str">
        <f>IFERROR(__xludf.DUMMYFUNCTION("""COMPUTED_VALUE"""),"Черная вишня лёд")</f>
        <v>Черная вишня лёд</v>
      </c>
      <c r="M2281" s="18" t="str">
        <f>IFERROR(__xludf.DUMMYFUNCTION("""COMPUTED_VALUE"""),"Ананас кокос лёд")</f>
        <v>Ананас кокос лёд</v>
      </c>
      <c r="N2281" s="18" t="str">
        <f>IFERROR(__xludf.DUMMYFUNCTION("""COMPUTED_VALUE"""),"Киви лёд")</f>
        <v>Киви лёд</v>
      </c>
      <c r="O2281" s="18" t="str">
        <f>IFERROR(__xludf.DUMMYFUNCTION("""COMPUTED_VALUE"""),"Кислая клюква лёд")</f>
        <v>Кислая клюква лёд</v>
      </c>
      <c r="P2281" s="18" t="str">
        <f>IFERROR(__xludf.DUMMYFUNCTION("""COMPUTED_VALUE"""),"Кислый скитлс лёд")</f>
        <v>Кислый скитлс лёд</v>
      </c>
      <c r="Q2281" s="18" t="str">
        <f>IFERROR(__xludf.DUMMYFUNCTION("""COMPUTED_VALUE"""),"Клубника черника лёд")</f>
        <v>Клубника черника лёд</v>
      </c>
      <c r="R2281" s="18" t="str">
        <f>IFERROR(__xludf.DUMMYFUNCTION("""COMPUTED_VALUE"""),"Малина смородина лёд")</f>
        <v>Малина смородина лёд</v>
      </c>
      <c r="S2281" s="18" t="str">
        <f>IFERROR(__xludf.DUMMYFUNCTION("""COMPUTED_VALUE"""),"Манго лёд")</f>
        <v>Манго лёд</v>
      </c>
      <c r="T2281" s="18" t="str">
        <f>IFERROR(__xludf.DUMMYFUNCTION("""COMPUTED_VALUE"""),"Малина вишня лёд")</f>
        <v>Малина вишня лёд</v>
      </c>
      <c r="U2281" s="18"/>
      <c r="V2281" s="18"/>
      <c r="W2281" s="18"/>
      <c r="X2281" s="18"/>
      <c r="Y2281" s="18"/>
      <c r="Z2281" s="18"/>
      <c r="AA2281" s="18"/>
      <c r="AB2281" s="18"/>
      <c r="AC2281" s="18"/>
      <c r="AD2281" s="18"/>
      <c r="AE2281" s="18"/>
      <c r="AF2281" s="18"/>
      <c r="AG2281" s="18"/>
      <c r="AH2281" s="18"/>
      <c r="AI2281" s="18"/>
      <c r="AJ2281" s="18"/>
      <c r="AK2281" s="18"/>
      <c r="AL2281" s="18"/>
      <c r="AM2281" s="18"/>
      <c r="AN2281" s="18"/>
      <c r="AO2281" s="18"/>
      <c r="AP2281" s="18"/>
      <c r="AQ2281" s="18"/>
      <c r="AR2281" s="18"/>
      <c r="AS2281" s="18"/>
      <c r="AT2281" s="18"/>
      <c r="AU2281" s="18"/>
      <c r="AV2281" s="18"/>
      <c r="AW2281" s="18"/>
      <c r="AX2281" s="18"/>
    </row>
    <row r="2282">
      <c r="A2282" s="18" t="str">
        <f>IFERROR(__xludf.DUMMYFUNCTION("""COMPUTED_VALUE"""),"Ананас киви")</f>
        <v>Ананас киви</v>
      </c>
      <c r="B2282" s="18" t="str">
        <f>IFERROR(__xludf.DUMMYFUNCTION("""COMPUTED_VALUE"""),"Арбузный смузи")</f>
        <v>Арбузный смузи</v>
      </c>
      <c r="C2282" s="18" t="str">
        <f>IFERROR(__xludf.DUMMYFUNCTION("""COMPUTED_VALUE"""),"Виноградная фанта")</f>
        <v>Виноградная фанта</v>
      </c>
      <c r="D2282" s="18" t="str">
        <f>IFERROR(__xludf.DUMMYFUNCTION("""COMPUTED_VALUE"""),"Вишневый морс")</f>
        <v>Вишневый морс</v>
      </c>
      <c r="E2282" s="18" t="str">
        <f>IFERROR(__xludf.DUMMYFUNCTION("""COMPUTED_VALUE"""),"Гранатовый мармелад")</f>
        <v>Гранатовый мармелад</v>
      </c>
      <c r="F2282" s="18" t="str">
        <f>IFERROR(__xludf.DUMMYFUNCTION("""COMPUTED_VALUE"""),"Грейпфрут киви")</f>
        <v>Грейпфрут киви</v>
      </c>
      <c r="G2282" s="18" t="str">
        <f>IFERROR(__xludf.DUMMYFUNCTION("""COMPUTED_VALUE"""),"Ежевика мята")</f>
        <v>Ежевика мята</v>
      </c>
      <c r="H2282" s="18" t="str">
        <f>IFERROR(__xludf.DUMMYFUNCTION("""COMPUTED_VALUE"""),"Киви манго")</f>
        <v>Киви манго</v>
      </c>
      <c r="I2282" s="18" t="str">
        <f>IFERROR(__xludf.DUMMYFUNCTION("""COMPUTED_VALUE"""),"Клубника манго")</f>
        <v>Клубника манго</v>
      </c>
      <c r="J2282" s="18" t="str">
        <f>IFERROR(__xludf.DUMMYFUNCTION("""COMPUTED_VALUE"""),"черника грейфрут ")</f>
        <v>черника грейфрут </v>
      </c>
      <c r="K2282" s="18" t="str">
        <f>IFERROR(__xludf.DUMMYFUNCTION("""COMPUTED_VALUE"""),"Малина лайм")</f>
        <v>Малина лайм</v>
      </c>
      <c r="L2282" s="18" t="str">
        <f>IFERROR(__xludf.DUMMYFUNCTION("""COMPUTED_VALUE"""),"Манго арбуз ")</f>
        <v>Манго арбуз </v>
      </c>
      <c r="M2282" s="18" t="str">
        <f>IFERROR(__xludf.DUMMYFUNCTION("""COMPUTED_VALUE"""),"Малиновый чай с жасмином")</f>
        <v>Малиновый чай с жасмином</v>
      </c>
      <c r="N2282" s="18" t="str">
        <f>IFERROR(__xludf.DUMMYFUNCTION("""COMPUTED_VALUE"""),"малина  апельсин ")</f>
        <v>малина  апельсин </v>
      </c>
      <c r="O2282" s="18" t="str">
        <f>IFERROR(__xludf.DUMMYFUNCTION("""COMPUTED_VALUE"""),"Манго апельсин")</f>
        <v>Манго апельсин</v>
      </c>
      <c r="P2282" s="18" t="str">
        <f>IFERROR(__xludf.DUMMYFUNCTION("""COMPUTED_VALUE"""),"Ред булл")</f>
        <v>Ред булл</v>
      </c>
      <c r="Q2282" s="18" t="str">
        <f>IFERROR(__xludf.DUMMYFUNCTION("""COMPUTED_VALUE"""),"Спрайт")</f>
        <v>Спрайт</v>
      </c>
      <c r="R2282" s="18" t="str">
        <f>IFERROR(__xludf.DUMMYFUNCTION("""COMPUTED_VALUE"""),"ананас клюква ")</f>
        <v>ананас клюква </v>
      </c>
      <c r="S2282" s="18" t="str">
        <f>IFERROR(__xludf.DUMMYFUNCTION("""COMPUTED_VALUE"""),"Тархун")</f>
        <v>Тархун</v>
      </c>
      <c r="T2282" s="18" t="str">
        <f>IFERROR(__xludf.DUMMYFUNCTION("""COMPUTED_VALUE"""),"алоэ Виноград ")</f>
        <v>алоэ Виноград </v>
      </c>
      <c r="U2282" s="18" t="str">
        <f>IFERROR(__xludf.DUMMYFUNCTION("""COMPUTED_VALUE"""),"Фруктовая жвачка")</f>
        <v>Фруктовая жвачка</v>
      </c>
      <c r="V2282" s="18" t="str">
        <f>IFERROR(__xludf.DUMMYFUNCTION("""COMPUTED_VALUE"""),"Холодная кола")</f>
        <v>Холодная кола</v>
      </c>
      <c r="W2282" s="18" t="str">
        <f>IFERROR(__xludf.DUMMYFUNCTION("""COMPUTED_VALUE"""),"Черная смородина клюква")</f>
        <v>Черная смородина клюква</v>
      </c>
      <c r="X2282" s="18" t="str">
        <f>IFERROR(__xludf.DUMMYFUNCTION("""COMPUTED_VALUE"""),"Черника арбуз")</f>
        <v>Черника арбуз</v>
      </c>
      <c r="Y2282" s="18" t="str">
        <f>IFERROR(__xludf.DUMMYFUNCTION("""COMPUTED_VALUE"""),"Яблоко черника")</f>
        <v>Яблоко черника</v>
      </c>
      <c r="Z2282" s="18"/>
      <c r="AA2282" s="18"/>
      <c r="AB2282" s="18"/>
      <c r="AC2282" s="18"/>
      <c r="AD2282" s="18"/>
      <c r="AE2282" s="18"/>
      <c r="AF2282" s="18"/>
      <c r="AG2282" s="18"/>
      <c r="AH2282" s="18"/>
      <c r="AI2282" s="18"/>
      <c r="AJ2282" s="18"/>
      <c r="AK2282" s="18"/>
      <c r="AL2282" s="18"/>
      <c r="AM2282" s="18"/>
      <c r="AN2282" s="18"/>
      <c r="AO2282" s="18"/>
      <c r="AP2282" s="18"/>
      <c r="AQ2282" s="18"/>
      <c r="AR2282" s="18"/>
      <c r="AS2282" s="18"/>
      <c r="AT2282" s="18"/>
      <c r="AU2282" s="18"/>
      <c r="AV2282" s="18"/>
      <c r="AW2282" s="18"/>
      <c r="AX2282" s="18"/>
    </row>
    <row r="2283">
      <c r="A2283" s="18" t="str">
        <f>IFERROR(__xludf.DUMMYFUNCTION("""COMPUTED_VALUE"""),"Экзотический микс")</f>
        <v>Экзотический микс</v>
      </c>
      <c r="B2283" s="18" t="str">
        <f>IFERROR(__xludf.DUMMYFUNCTION("""COMPUTED_VALUE"""),"Энергетик")</f>
        <v>Энергетик</v>
      </c>
      <c r="C2283" s="18" t="str">
        <f>IFERROR(__xludf.DUMMYFUNCTION("""COMPUTED_VALUE"""),"Виноградный чупа-чупс")</f>
        <v>Виноградный чупа-чупс</v>
      </c>
      <c r="D2283" s="18" t="str">
        <f>IFERROR(__xludf.DUMMYFUNCTION("""COMPUTED_VALUE"""),"Кислая лесная клюква")</f>
        <v>Кислая лесная клюква</v>
      </c>
      <c r="E2283" s="18" t="str">
        <f>IFERROR(__xludf.DUMMYFUNCTION("""COMPUTED_VALUE"""),"Смородина персик")</f>
        <v>Смородина персик</v>
      </c>
      <c r="F2283" s="18" t="str">
        <f>IFERROR(__xludf.DUMMYFUNCTION("""COMPUTED_VALUE"""),"Спелый киви кисло сладкий")</f>
        <v>Спелый киви кисло сладкий</v>
      </c>
      <c r="G2283" s="18" t="str">
        <f>IFERROR(__xludf.DUMMYFUNCTION("""COMPUTED_VALUE"""),"Кислые черви в вишневом сиропе")</f>
        <v>Кислые черви в вишневом сиропе</v>
      </c>
      <c r="H2283" s="18" t="str">
        <f>IFERROR(__xludf.DUMMYFUNCTION("""COMPUTED_VALUE"""),"Грушевый лимонад")</f>
        <v>Грушевый лимонад</v>
      </c>
      <c r="I2283" s="18" t="str">
        <f>IFERROR(__xludf.DUMMYFUNCTION("""COMPUTED_VALUE"""),"Лимонад с сладкой малиной")</f>
        <v>Лимонад с сладкой малиной</v>
      </c>
      <c r="J2283" s="18" t="str">
        <f>IFERROR(__xludf.DUMMYFUNCTION("""COMPUTED_VALUE"""),"Ананасовая кислинка")</f>
        <v>Ананасовая кислинка</v>
      </c>
      <c r="K2283" s="18" t="str">
        <f>IFERROR(__xludf.DUMMYFUNCTION("""COMPUTED_VALUE"""),"Мармеладные мишки")</f>
        <v>Мармеладные мишки</v>
      </c>
      <c r="L2283" s="18" t="str">
        <f>IFERROR(__xludf.DUMMYFUNCTION("""COMPUTED_VALUE"""),"Мандариновый сок с цедрой")</f>
        <v>Мандариновый сок с цедрой</v>
      </c>
      <c r="M2283" s="18" t="str">
        <f>IFERROR(__xludf.DUMMYFUNCTION("""COMPUTED_VALUE"""),"Кисло-сладкое ягодное драже")</f>
        <v>Кисло-сладкое ягодное драже</v>
      </c>
      <c r="N2283" s="18" t="str">
        <f>IFERROR(__xludf.DUMMYFUNCTION("""COMPUTED_VALUE"""),"Классическая фанта")</f>
        <v>Классическая фанта</v>
      </c>
      <c r="O2283" s="18" t="str">
        <f>IFERROR(__xludf.DUMMYFUNCTION("""COMPUTED_VALUE"""),"Сладкие барбарисоввые конфеты")</f>
        <v>Сладкие барбарисоввые конфеты</v>
      </c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  <c r="AC2283" s="18"/>
      <c r="AD2283" s="18"/>
      <c r="AE2283" s="18"/>
      <c r="AF2283" s="18"/>
      <c r="AG2283" s="18"/>
      <c r="AH2283" s="18"/>
      <c r="AI2283" s="18"/>
      <c r="AJ2283" s="18"/>
      <c r="AK2283" s="18"/>
      <c r="AL2283" s="18"/>
      <c r="AM2283" s="18"/>
      <c r="AN2283" s="18"/>
      <c r="AO2283" s="18"/>
      <c r="AP2283" s="18"/>
      <c r="AQ2283" s="18"/>
      <c r="AR2283" s="18"/>
      <c r="AS2283" s="18"/>
      <c r="AT2283" s="18"/>
      <c r="AU2283" s="18"/>
      <c r="AV2283" s="18"/>
      <c r="AW2283" s="18"/>
      <c r="AX2283" s="18"/>
    </row>
    <row r="2284">
      <c r="A2284" s="18" t="str">
        <f>IFERROR(__xludf.DUMMYFUNCTION("""COMPUTED_VALUE"""),"Апельсиновое драже")</f>
        <v>Апельсиновое драже</v>
      </c>
      <c r="B2284" s="18" t="str">
        <f>IFERROR(__xludf.DUMMYFUNCTION("""COMPUTED_VALUE"""),"Бабл гам")</f>
        <v>Бабл гам</v>
      </c>
      <c r="C2284" s="18" t="str">
        <f>IFERROR(__xludf.DUMMYFUNCTION("""COMPUTED_VALUE"""),"Виноградная конфета")</f>
        <v>Виноградная конфета</v>
      </c>
      <c r="D2284" s="18" t="str">
        <f>IFERROR(__xludf.DUMMYFUNCTION("""COMPUTED_VALUE"""),"Даня кокос")</f>
        <v>Даня кокос</v>
      </c>
      <c r="E2284" s="18" t="str">
        <f>IFERROR(__xludf.DUMMYFUNCTION("""COMPUTED_VALUE"""),"Земляника груша")</f>
        <v>Земляника груша</v>
      </c>
      <c r="F2284" s="18" t="str">
        <f>IFERROR(__xludf.DUMMYFUNCTION("""COMPUTED_VALUE"""),"Кислый киви")</f>
        <v>Кислый киви</v>
      </c>
      <c r="G2284" s="18" t="str">
        <f>IFERROR(__xludf.DUMMYFUNCTION("""COMPUTED_VALUE"""),"Кислый малиновый лимонад ")</f>
        <v>Кислый малиновый лимонад </v>
      </c>
      <c r="H2284" s="18" t="str">
        <f>IFERROR(__xludf.DUMMYFUNCTION("""COMPUTED_VALUE"""),"Кола сода айс")</f>
        <v>Кола сода айс</v>
      </c>
      <c r="I2284" s="18" t="str">
        <f>IFERROR(__xludf.DUMMYFUNCTION("""COMPUTED_VALUE"""),"Ледяной ананас")</f>
        <v>Ледяной ананас</v>
      </c>
      <c r="J2284" s="18" t="str">
        <f>IFERROR(__xludf.DUMMYFUNCTION("""COMPUTED_VALUE"""),"Лимонные червячки ")</f>
        <v>Лимонные червячки </v>
      </c>
      <c r="K2284" s="18" t="str">
        <f>IFERROR(__xludf.DUMMYFUNCTION("""COMPUTED_VALUE"""),"Манго апельсин")</f>
        <v>Манго апельсин</v>
      </c>
      <c r="L2284" s="18" t="str">
        <f>IFERROR(__xludf.DUMMYFUNCTION("""COMPUTED_VALUE"""),"Смородина виноград")</f>
        <v>Смородина виноград</v>
      </c>
      <c r="M2284" s="18" t="str">
        <f>IFERROR(__xludf.DUMMYFUNCTION("""COMPUTED_VALUE"""),"Яблочный холс")</f>
        <v>Яблочный холс</v>
      </c>
      <c r="N2284" s="18" t="str">
        <f>IFERROR(__xludf.DUMMYFUNCTION("""COMPUTED_VALUE"""),"Ягодный смузи")</f>
        <v>Ягодный смузи</v>
      </c>
      <c r="O2284" s="18" t="str">
        <f>IFERROR(__xludf.DUMMYFUNCTION("""COMPUTED_VALUE"""),"Ягодный энергетик")</f>
        <v>Ягодный энергетик</v>
      </c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  <c r="AC2284" s="18"/>
      <c r="AD2284" s="18"/>
      <c r="AE2284" s="18"/>
      <c r="AF2284" s="18"/>
      <c r="AG2284" s="18"/>
      <c r="AH2284" s="18"/>
      <c r="AI2284" s="18"/>
      <c r="AJ2284" s="18"/>
      <c r="AK2284" s="18"/>
      <c r="AL2284" s="18"/>
      <c r="AM2284" s="18"/>
      <c r="AN2284" s="18"/>
      <c r="AO2284" s="18"/>
      <c r="AP2284" s="18"/>
      <c r="AQ2284" s="18"/>
      <c r="AR2284" s="18"/>
      <c r="AS2284" s="18"/>
      <c r="AT2284" s="18"/>
      <c r="AU2284" s="18"/>
      <c r="AV2284" s="18"/>
      <c r="AW2284" s="18"/>
      <c r="AX2284" s="18"/>
    </row>
    <row r="2285">
      <c r="A2285" s="18" t="str">
        <f>IFERROR(__xludf.DUMMYFUNCTION("""COMPUTED_VALUE"""),"Экзотический микс")</f>
        <v>Экзотический микс</v>
      </c>
      <c r="B2285" s="18" t="str">
        <f>IFERROR(__xludf.DUMMYFUNCTION("""COMPUTED_VALUE"""),"Энергетик")</f>
        <v>Энергетик</v>
      </c>
      <c r="C2285" s="18" t="str">
        <f>IFERROR(__xludf.DUMMYFUNCTION("""COMPUTED_VALUE"""),"Виноградный чупа-чупс")</f>
        <v>Виноградный чупа-чупс</v>
      </c>
      <c r="D2285" s="18" t="str">
        <f>IFERROR(__xludf.DUMMYFUNCTION("""COMPUTED_VALUE"""),"Кислая лесная клюква")</f>
        <v>Кислая лесная клюква</v>
      </c>
      <c r="E2285" s="18" t="str">
        <f>IFERROR(__xludf.DUMMYFUNCTION("""COMPUTED_VALUE"""),"Смородина персик")</f>
        <v>Смородина персик</v>
      </c>
      <c r="F2285" s="18" t="str">
        <f>IFERROR(__xludf.DUMMYFUNCTION("""COMPUTED_VALUE"""),"Спелый киви кисло сладкий")</f>
        <v>Спелый киви кисло сладкий</v>
      </c>
      <c r="G2285" s="18" t="str">
        <f>IFERROR(__xludf.DUMMYFUNCTION("""COMPUTED_VALUE"""),"Кислые черви в вишневом сиропе")</f>
        <v>Кислые черви в вишневом сиропе</v>
      </c>
      <c r="H2285" s="18" t="str">
        <f>IFERROR(__xludf.DUMMYFUNCTION("""COMPUTED_VALUE"""),"Грушевый лимонад")</f>
        <v>Грушевый лимонад</v>
      </c>
      <c r="I2285" s="18" t="str">
        <f>IFERROR(__xludf.DUMMYFUNCTION("""COMPUTED_VALUE"""),"Лимонад с сладкой малиной")</f>
        <v>Лимонад с сладкой малиной</v>
      </c>
      <c r="J2285" s="18" t="str">
        <f>IFERROR(__xludf.DUMMYFUNCTION("""COMPUTED_VALUE"""),"Ананасовая кислинка")</f>
        <v>Ананасовая кислинка</v>
      </c>
      <c r="K2285" s="18" t="str">
        <f>IFERROR(__xludf.DUMMYFUNCTION("""COMPUTED_VALUE"""),"Мармеладные мишки")</f>
        <v>Мармеладные мишки</v>
      </c>
      <c r="L2285" s="18" t="str">
        <f>IFERROR(__xludf.DUMMYFUNCTION("""COMPUTED_VALUE"""),"Мандариновый сок с цедрой")</f>
        <v>Мандариновый сок с цедрой</v>
      </c>
      <c r="M2285" s="18" t="str">
        <f>IFERROR(__xludf.DUMMYFUNCTION("""COMPUTED_VALUE"""),"Кисло-сладкое ягодное драже")</f>
        <v>Кисло-сладкое ягодное драже</v>
      </c>
      <c r="N2285" s="18" t="str">
        <f>IFERROR(__xludf.DUMMYFUNCTION("""COMPUTED_VALUE"""),"Классическая фанта")</f>
        <v>Классическая фанта</v>
      </c>
      <c r="O2285" s="18" t="str">
        <f>IFERROR(__xludf.DUMMYFUNCTION("""COMPUTED_VALUE"""),"Сладкие барбарисоввые конфеты")</f>
        <v>Сладкие барбарисоввые конфеты</v>
      </c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  <c r="AC2285" s="18"/>
      <c r="AD2285" s="18"/>
      <c r="AE2285" s="18"/>
      <c r="AF2285" s="18"/>
      <c r="AG2285" s="18"/>
      <c r="AH2285" s="18"/>
      <c r="AI2285" s="18"/>
      <c r="AJ2285" s="18"/>
      <c r="AK2285" s="18"/>
      <c r="AL2285" s="18"/>
      <c r="AM2285" s="18"/>
      <c r="AN2285" s="18"/>
      <c r="AO2285" s="18"/>
      <c r="AP2285" s="18"/>
      <c r="AQ2285" s="18"/>
      <c r="AR2285" s="18"/>
      <c r="AS2285" s="18"/>
      <c r="AT2285" s="18"/>
      <c r="AU2285" s="18"/>
      <c r="AV2285" s="18"/>
      <c r="AW2285" s="18"/>
      <c r="AX2285" s="18"/>
    </row>
    <row r="2286">
      <c r="A2286" s="18" t="str">
        <f>IFERROR(__xludf.DUMMYFUNCTION("""COMPUTED_VALUE"""),"Ягодный микс")</f>
        <v>Ягодный микс</v>
      </c>
      <c r="B2286" s="18" t="str">
        <f>IFERROR(__xludf.DUMMYFUNCTION("""COMPUTED_VALUE"""),"Энергетик малина")</f>
        <v>Энергетик малина</v>
      </c>
      <c r="C2286" s="18" t="str">
        <f>IFERROR(__xludf.DUMMYFUNCTION("""COMPUTED_VALUE"""),"Клубника арбуз")</f>
        <v>Клубника арбуз</v>
      </c>
      <c r="D2286" s="18" t="str">
        <f>IFERROR(__xludf.DUMMYFUNCTION("""COMPUTED_VALUE"""),"Ежевика малина")</f>
        <v>Ежевика малина</v>
      </c>
      <c r="E2286" s="18" t="str">
        <f>IFERROR(__xludf.DUMMYFUNCTION("""COMPUTED_VALUE"""),"Голубая малина виноград")</f>
        <v>Голубая малина виноград</v>
      </c>
      <c r="F2286" s="18" t="str">
        <f>IFERROR(__xludf.DUMMYFUNCTION("""COMPUTED_VALUE"""),"Вишня яблоко")</f>
        <v>Вишня яблоко</v>
      </c>
      <c r="G2286" s="18" t="str">
        <f>IFERROR(__xludf.DUMMYFUNCTION("""COMPUTED_VALUE"""),"Виноград лёд")</f>
        <v>Виноград лёд</v>
      </c>
      <c r="H2286" s="18" t="str">
        <f>IFERROR(__xludf.DUMMYFUNCTION("""COMPUTED_VALUE"""),"Бабл гам")</f>
        <v>Бабл гам</v>
      </c>
      <c r="I2286" s="18" t="str">
        <f>IFERROR(__xludf.DUMMYFUNCTION("""COMPUTED_VALUE"""),"Энергетик лайм")</f>
        <v>Энергетик лайм</v>
      </c>
      <c r="J2286" s="18" t="str">
        <f>IFERROR(__xludf.DUMMYFUNCTION("""COMPUTED_VALUE"""),"Черника смородина айс")</f>
        <v>Черника смородина айс</v>
      </c>
      <c r="K2286" s="18" t="str">
        <f>IFERROR(__xludf.DUMMYFUNCTION("""COMPUTED_VALUE"""),"Мохито клубничный лёд")</f>
        <v>Мохито клубничный лёд</v>
      </c>
      <c r="L2286" s="18" t="str">
        <f>IFERROR(__xludf.DUMMYFUNCTION("""COMPUTED_VALUE"""),"Черная вишня лёд")</f>
        <v>Черная вишня лёд</v>
      </c>
      <c r="M2286" s="18" t="str">
        <f>IFERROR(__xludf.DUMMYFUNCTION("""COMPUTED_VALUE"""),"Ананас кокос лёд")</f>
        <v>Ананас кокос лёд</v>
      </c>
      <c r="N2286" s="18" t="str">
        <f>IFERROR(__xludf.DUMMYFUNCTION("""COMPUTED_VALUE"""),"Киви лёд")</f>
        <v>Киви лёд</v>
      </c>
      <c r="O2286" s="18" t="str">
        <f>IFERROR(__xludf.DUMMYFUNCTION("""COMPUTED_VALUE"""),"Кислая клюква лёд")</f>
        <v>Кислая клюква лёд</v>
      </c>
      <c r="P2286" s="18" t="str">
        <f>IFERROR(__xludf.DUMMYFUNCTION("""COMPUTED_VALUE"""),"Кислый скитлс лёд")</f>
        <v>Кислый скитлс лёд</v>
      </c>
      <c r="Q2286" s="18" t="str">
        <f>IFERROR(__xludf.DUMMYFUNCTION("""COMPUTED_VALUE"""),"Клубника черника лёд")</f>
        <v>Клубника черника лёд</v>
      </c>
      <c r="R2286" s="18" t="str">
        <f>IFERROR(__xludf.DUMMYFUNCTION("""COMPUTED_VALUE"""),"Малина смородина лёд")</f>
        <v>Малина смородина лёд</v>
      </c>
      <c r="S2286" s="18" t="str">
        <f>IFERROR(__xludf.DUMMYFUNCTION("""COMPUTED_VALUE"""),"Манго лёд")</f>
        <v>Манго лёд</v>
      </c>
      <c r="T2286" s="18" t="str">
        <f>IFERROR(__xludf.DUMMYFUNCTION("""COMPUTED_VALUE"""),"Малина вишня лёд")</f>
        <v>Малина вишня лёд</v>
      </c>
      <c r="U2286" s="18"/>
      <c r="V2286" s="18"/>
      <c r="W2286" s="18"/>
      <c r="X2286" s="18"/>
      <c r="Y2286" s="18"/>
      <c r="Z2286" s="18"/>
      <c r="AA2286" s="18"/>
      <c r="AB2286" s="18"/>
      <c r="AC2286" s="18"/>
      <c r="AD2286" s="18"/>
      <c r="AE2286" s="18"/>
      <c r="AF2286" s="18"/>
      <c r="AG2286" s="18"/>
      <c r="AH2286" s="18"/>
      <c r="AI2286" s="18"/>
      <c r="AJ2286" s="18"/>
      <c r="AK2286" s="18"/>
      <c r="AL2286" s="18"/>
      <c r="AM2286" s="18"/>
      <c r="AN2286" s="18"/>
      <c r="AO2286" s="18"/>
      <c r="AP2286" s="18"/>
      <c r="AQ2286" s="18"/>
      <c r="AR2286" s="18"/>
      <c r="AS2286" s="18"/>
      <c r="AT2286" s="18"/>
      <c r="AU2286" s="18"/>
      <c r="AV2286" s="18"/>
      <c r="AW2286" s="18"/>
      <c r="AX2286" s="18"/>
    </row>
    <row r="2287">
      <c r="A2287" s="18" t="str">
        <f>IFERROR(__xludf.DUMMYFUNCTION("""COMPUTED_VALUE"""),"Смородина холс")</f>
        <v>Смородина холс</v>
      </c>
      <c r="B2287" s="18" t="str">
        <f>IFERROR(__xludf.DUMMYFUNCTION("""COMPUTED_VALUE"""),"Тропические фрукты")</f>
        <v>Тропические фрукты</v>
      </c>
      <c r="C2287" s="18" t="str">
        <f>IFERROR(__xludf.DUMMYFUNCTION("""COMPUTED_VALUE"""),"Черничная конфета")</f>
        <v>Черничная конфета</v>
      </c>
      <c r="D2287" s="18" t="str">
        <f>IFERROR(__xludf.DUMMYFUNCTION("""COMPUTED_VALUE"""),"Яблоко вишня")</f>
        <v>Яблоко вишня</v>
      </c>
      <c r="E2287" s="18" t="str">
        <f>IFERROR(__xludf.DUMMYFUNCTION("""COMPUTED_VALUE"""),"Виноград мята")</f>
        <v>Виноград мята</v>
      </c>
      <c r="F2287" s="18" t="str">
        <f>IFERROR(__xludf.DUMMYFUNCTION("""COMPUTED_VALUE"""),"Виноград холс")</f>
        <v>Виноград холс</v>
      </c>
      <c r="G2287" s="18" t="str">
        <f>IFERROR(__xludf.DUMMYFUNCTION("""COMPUTED_VALUE"""),"Грейпфрутовый лимонад")</f>
        <v>Грейпфрутовый лимонад</v>
      </c>
      <c r="H2287" s="18" t="str">
        <f>IFERROR(__xludf.DUMMYFUNCTION("""COMPUTED_VALUE"""),"Дыня банан")</f>
        <v>Дыня банан</v>
      </c>
      <c r="I2287" s="18" t="str">
        <f>IFERROR(__xludf.DUMMYFUNCTION("""COMPUTED_VALUE"""),"Ежевичный лимонад")</f>
        <v>Ежевичный лимонад</v>
      </c>
      <c r="J2287" s="18" t="str">
        <f>IFERROR(__xludf.DUMMYFUNCTION("""COMPUTED_VALUE"""),"Земляничная конфета ")</f>
        <v>Земляничная конфета </v>
      </c>
      <c r="K2287" s="18" t="str">
        <f>IFERROR(__xludf.DUMMYFUNCTION("""COMPUTED_VALUE"""),"Ананас манго ")</f>
        <v>Ананас манго </v>
      </c>
      <c r="L2287" s="18" t="str">
        <f>IFERROR(__xludf.DUMMYFUNCTION("""COMPUTED_VALUE"""),"Жвачка черника мята ")</f>
        <v>Жвачка черника мята </v>
      </c>
      <c r="M2287" s="18" t="str">
        <f>IFERROR(__xludf.DUMMYFUNCTION("""COMPUTED_VALUE"""),"Зеленый манго")</f>
        <v>Зеленый манго</v>
      </c>
      <c r="N2287" s="18" t="str">
        <f>IFERROR(__xludf.DUMMYFUNCTION("""COMPUTED_VALUE"""),"Клюква брусника")</f>
        <v>Клюква брусника</v>
      </c>
      <c r="O2287" s="18" t="str">
        <f>IFERROR(__xludf.DUMMYFUNCTION("""COMPUTED_VALUE"""),"Апельсин ")</f>
        <v>Апельсин </v>
      </c>
      <c r="P2287" s="18" t="str">
        <f>IFERROR(__xludf.DUMMYFUNCTION("""COMPUTED_VALUE"""),"Кокос малина")</f>
        <v>Кокос малина</v>
      </c>
      <c r="Q2287" s="18" t="str">
        <f>IFERROR(__xludf.DUMMYFUNCTION("""COMPUTED_VALUE"""),"Лимонные черви")</f>
        <v>Лимонные черви</v>
      </c>
      <c r="R2287" s="18" t="str">
        <f>IFERROR(__xludf.DUMMYFUNCTION("""COMPUTED_VALUE"""),"Малиновый лимонад")</f>
        <v>Малиновый лимонад</v>
      </c>
      <c r="S2287" s="18" t="str">
        <f>IFERROR(__xludf.DUMMYFUNCTION("""COMPUTED_VALUE"""),"Смородина малина")</f>
        <v>Смородина малина</v>
      </c>
      <c r="T2287" s="18"/>
      <c r="U2287" s="18"/>
      <c r="V2287" s="18"/>
      <c r="W2287" s="18"/>
      <c r="X2287" s="18"/>
      <c r="Y2287" s="18"/>
      <c r="Z2287" s="18"/>
      <c r="AA2287" s="18"/>
      <c r="AB2287" s="18"/>
      <c r="AC2287" s="18"/>
      <c r="AD2287" s="18"/>
      <c r="AE2287" s="18"/>
      <c r="AF2287" s="18"/>
      <c r="AG2287" s="18"/>
      <c r="AH2287" s="18"/>
      <c r="AI2287" s="18"/>
      <c r="AJ2287" s="18"/>
      <c r="AK2287" s="18"/>
      <c r="AL2287" s="18"/>
      <c r="AM2287" s="18"/>
      <c r="AN2287" s="18"/>
      <c r="AO2287" s="18"/>
      <c r="AP2287" s="18"/>
      <c r="AQ2287" s="18"/>
      <c r="AR2287" s="18"/>
      <c r="AS2287" s="18"/>
      <c r="AT2287" s="18"/>
      <c r="AU2287" s="18"/>
      <c r="AV2287" s="18"/>
      <c r="AW2287" s="18"/>
      <c r="AX2287" s="18"/>
    </row>
    <row r="2288">
      <c r="A2288" s="18" t="str">
        <f>IFERROR(__xludf.DUMMYFUNCTION("""COMPUTED_VALUE"""),"Арбуз Малина ")</f>
        <v>Арбуз Малина </v>
      </c>
      <c r="B2288" s="18" t="str">
        <f>IFERROR(__xludf.DUMMYFUNCTION("""COMPUTED_VALUE"""),"Банан Кокос ")</f>
        <v>Банан Кокос </v>
      </c>
      <c r="C2288" s="18" t="str">
        <f>IFERROR(__xludf.DUMMYFUNCTION("""COMPUTED_VALUE"""),"Барбарисовый Энергетик ")</f>
        <v>Барбарисовый Энергетик </v>
      </c>
      <c r="D2288" s="18" t="str">
        <f>IFERROR(__xludf.DUMMYFUNCTION("""COMPUTED_VALUE"""),"Виноградный Энергетик")</f>
        <v>Виноградный Энергетик</v>
      </c>
      <c r="E2288" s="18" t="str">
        <f>IFERROR(__xludf.DUMMYFUNCTION("""COMPUTED_VALUE"""),"Гранат Клубника ")</f>
        <v>Гранат Клубника </v>
      </c>
      <c r="F2288" s="18" t="str">
        <f>IFERROR(__xludf.DUMMYFUNCTION("""COMPUTED_VALUE"""),"Гранат Смородина ")</f>
        <v>Гранат Смородина </v>
      </c>
      <c r="G2288" s="18" t="str">
        <f>IFERROR(__xludf.DUMMYFUNCTION("""COMPUTED_VALUE"""),"Грейпфрутовый Швепс ")</f>
        <v>Грейпфрутовый Швепс </v>
      </c>
      <c r="H2288" s="18" t="str">
        <f>IFERROR(__xludf.DUMMYFUNCTION("""COMPUTED_VALUE"""),"Земляника Драгонфрут ")</f>
        <v>Земляника Драгонфрут </v>
      </c>
      <c r="I2288" s="18" t="str">
        <f>IFERROR(__xludf.DUMMYFUNCTION("""COMPUTED_VALUE"""),"Киви Личи ")</f>
        <v>Киви Личи </v>
      </c>
      <c r="J2288" s="18" t="str">
        <f>IFERROR(__xludf.DUMMYFUNCTION("""COMPUTED_VALUE"""),"Киви Маракуйя Гуава ")</f>
        <v>Киви Маракуйя Гуава </v>
      </c>
      <c r="K2288" s="18" t="str">
        <f>IFERROR(__xludf.DUMMYFUNCTION("""COMPUTED_VALUE"""),"Клубника Банан ")</f>
        <v>Клубника Банан </v>
      </c>
      <c r="L2288" s="18" t="str">
        <f>IFERROR(__xludf.DUMMYFUNCTION("""COMPUTED_VALUE"""),"Клубника Вишня ")</f>
        <v>Клубника Вишня </v>
      </c>
      <c r="M2288" s="18" t="str">
        <f>IFERROR(__xludf.DUMMYFUNCTION("""COMPUTED_VALUE"""),"Клубника Земляника ")</f>
        <v>Клубника Земляника </v>
      </c>
      <c r="N2288" s="18" t="str">
        <f>IFERROR(__xludf.DUMMYFUNCTION("""COMPUTED_VALUE"""),"Клубничный Мохито ")</f>
        <v>Клубничный Мохито </v>
      </c>
      <c r="O2288" s="18" t="str">
        <f>IFERROR(__xludf.DUMMYFUNCTION("""COMPUTED_VALUE"""),"Манго Грейпфрут ")</f>
        <v>Манго Грейпфрут </v>
      </c>
      <c r="P2288" s="18" t="str">
        <f>IFERROR(__xludf.DUMMYFUNCTION("""COMPUTED_VALUE"""),"Манго Персик Личи ")</f>
        <v>Манго Персик Личи </v>
      </c>
      <c r="Q2288" s="18" t="str">
        <f>IFERROR(__xludf.DUMMYFUNCTION("""COMPUTED_VALUE"""),"Персик Бабл Гам ")</f>
        <v>Персик Бабл Гам </v>
      </c>
      <c r="R2288" s="18" t="str">
        <f>IFERROR(__xludf.DUMMYFUNCTION("""COMPUTED_VALUE"""),"Садовые Ягоды ")</f>
        <v>Садовые Ягоды </v>
      </c>
      <c r="S2288" s="18" t="str">
        <f>IFERROR(__xludf.DUMMYFUNCTION("""COMPUTED_VALUE"""),"Скитлс Лимон Лайм 2")</f>
        <v>Скитлс Лимон Лайм 2</v>
      </c>
      <c r="T2288" s="18" t="str">
        <f>IFERROR(__xludf.DUMMYFUNCTION("""COMPUTED_VALUE"""),"Смородина Мармелад 1")</f>
        <v>Смородина Мармелад 1</v>
      </c>
      <c r="U2288" s="18" t="str">
        <f>IFERROR(__xludf.DUMMYFUNCTION("""COMPUTED_VALUE"""),"Темная Вишня 1")</f>
        <v>Темная Вишня 1</v>
      </c>
      <c r="V2288" s="18" t="str">
        <f>IFERROR(__xludf.DUMMYFUNCTION("""COMPUTED_VALUE"""),"Фруктовые Пластинки 1")</f>
        <v>Фруктовые Пластинки 1</v>
      </c>
      <c r="W2288" s="18" t="str">
        <f>IFERROR(__xludf.DUMMYFUNCTION("""COMPUTED_VALUE"""),"Черника Ежевика 1")</f>
        <v>Черника Ежевика 1</v>
      </c>
      <c r="X2288" s="18" t="str">
        <f>IFERROR(__xludf.DUMMYFUNCTION("""COMPUTED_VALUE"""),"Черника Малина 1")</f>
        <v>Черника Малина 1</v>
      </c>
      <c r="Y2288" s="18" t="str">
        <f>IFERROR(__xludf.DUMMYFUNCTION("""COMPUTED_VALUE"""),"Черника Мята 2")</f>
        <v>Черника Мята 2</v>
      </c>
      <c r="Z2288" s="18" t="str">
        <f>IFERROR(__xludf.DUMMYFUNCTION("""COMPUTED_VALUE"""),"Яблоко Виноград 2")</f>
        <v>Яблоко Виноград 2</v>
      </c>
      <c r="AA2288" s="18" t="str">
        <f>IFERROR(__xludf.DUMMYFUNCTION("""COMPUTED_VALUE"""),"Яблоко Малина 4")</f>
        <v>Яблоко Малина 4</v>
      </c>
      <c r="AB2288" s="18"/>
      <c r="AC2288" s="18"/>
      <c r="AD2288" s="18"/>
      <c r="AE2288" s="18"/>
      <c r="AF2288" s="18"/>
      <c r="AG2288" s="18"/>
      <c r="AH2288" s="18"/>
      <c r="AI2288" s="18"/>
      <c r="AJ2288" s="18"/>
      <c r="AK2288" s="18"/>
      <c r="AL2288" s="18"/>
      <c r="AM2288" s="18"/>
      <c r="AN2288" s="18"/>
      <c r="AO2288" s="18"/>
      <c r="AP2288" s="18"/>
      <c r="AQ2288" s="18"/>
      <c r="AR2288" s="18"/>
      <c r="AS2288" s="18"/>
      <c r="AT2288" s="18"/>
      <c r="AU2288" s="18"/>
      <c r="AV2288" s="18"/>
      <c r="AW2288" s="18"/>
      <c r="AX2288" s="18"/>
    </row>
    <row r="2289">
      <c r="A2289" s="18" t="str">
        <f>IFERROR(__xludf.DUMMYFUNCTION("""COMPUTED_VALUE"""),"Ягодный микс")</f>
        <v>Ягодный микс</v>
      </c>
      <c r="B2289" s="18" t="str">
        <f>IFERROR(__xludf.DUMMYFUNCTION("""COMPUTED_VALUE"""),"Энергетик малина")</f>
        <v>Энергетик малина</v>
      </c>
      <c r="C2289" s="18" t="str">
        <f>IFERROR(__xludf.DUMMYFUNCTION("""COMPUTED_VALUE"""),"Клубника арбуз")</f>
        <v>Клубника арбуз</v>
      </c>
      <c r="D2289" s="18" t="str">
        <f>IFERROR(__xludf.DUMMYFUNCTION("""COMPUTED_VALUE"""),"Ежевика малина")</f>
        <v>Ежевика малина</v>
      </c>
      <c r="E2289" s="18" t="str">
        <f>IFERROR(__xludf.DUMMYFUNCTION("""COMPUTED_VALUE"""),"Голубая малина виноград")</f>
        <v>Голубая малина виноград</v>
      </c>
      <c r="F2289" s="18" t="str">
        <f>IFERROR(__xludf.DUMMYFUNCTION("""COMPUTED_VALUE"""),"Вишня яблоко")</f>
        <v>Вишня яблоко</v>
      </c>
      <c r="G2289" s="18" t="str">
        <f>IFERROR(__xludf.DUMMYFUNCTION("""COMPUTED_VALUE"""),"Виноград лёд")</f>
        <v>Виноград лёд</v>
      </c>
      <c r="H2289" s="18" t="str">
        <f>IFERROR(__xludf.DUMMYFUNCTION("""COMPUTED_VALUE"""),"Бабл гам")</f>
        <v>Бабл гам</v>
      </c>
      <c r="I2289" s="18" t="str">
        <f>IFERROR(__xludf.DUMMYFUNCTION("""COMPUTED_VALUE"""),"Энергетик лайм")</f>
        <v>Энергетик лайм</v>
      </c>
      <c r="J2289" s="18" t="str">
        <f>IFERROR(__xludf.DUMMYFUNCTION("""COMPUTED_VALUE"""),"Черника смородина айс")</f>
        <v>Черника смородина айс</v>
      </c>
      <c r="K2289" s="18" t="str">
        <f>IFERROR(__xludf.DUMMYFUNCTION("""COMPUTED_VALUE"""),"Мохито клубничный лёд")</f>
        <v>Мохито клубничный лёд</v>
      </c>
      <c r="L2289" s="18" t="str">
        <f>IFERROR(__xludf.DUMMYFUNCTION("""COMPUTED_VALUE"""),"Черная вишня лёд")</f>
        <v>Черная вишня лёд</v>
      </c>
      <c r="M2289" s="18" t="str">
        <f>IFERROR(__xludf.DUMMYFUNCTION("""COMPUTED_VALUE"""),"Ананас кокос лёд")</f>
        <v>Ананас кокос лёд</v>
      </c>
      <c r="N2289" s="18" t="str">
        <f>IFERROR(__xludf.DUMMYFUNCTION("""COMPUTED_VALUE"""),"Киви лёд")</f>
        <v>Киви лёд</v>
      </c>
      <c r="O2289" s="18" t="str">
        <f>IFERROR(__xludf.DUMMYFUNCTION("""COMPUTED_VALUE"""),"Кислая клюква лёд")</f>
        <v>Кислая клюква лёд</v>
      </c>
      <c r="P2289" s="18" t="str">
        <f>IFERROR(__xludf.DUMMYFUNCTION("""COMPUTED_VALUE"""),"Кислый скитлс лёд")</f>
        <v>Кислый скитлс лёд</v>
      </c>
      <c r="Q2289" s="18" t="str">
        <f>IFERROR(__xludf.DUMMYFUNCTION("""COMPUTED_VALUE"""),"Клубника черника лёд")</f>
        <v>Клубника черника лёд</v>
      </c>
      <c r="R2289" s="18" t="str">
        <f>IFERROR(__xludf.DUMMYFUNCTION("""COMPUTED_VALUE"""),"Малина смородина лёд")</f>
        <v>Малина смородина лёд</v>
      </c>
      <c r="S2289" s="18" t="str">
        <f>IFERROR(__xludf.DUMMYFUNCTION("""COMPUTED_VALUE"""),"Манго лёд")</f>
        <v>Манго лёд</v>
      </c>
      <c r="T2289" s="18" t="str">
        <f>IFERROR(__xludf.DUMMYFUNCTION("""COMPUTED_VALUE"""),"Малина вишня лёд")</f>
        <v>Малина вишня лёд</v>
      </c>
      <c r="U2289" s="18"/>
      <c r="V2289" s="18"/>
      <c r="W2289" s="18"/>
      <c r="X2289" s="18"/>
      <c r="Y2289" s="18"/>
      <c r="Z2289" s="18"/>
      <c r="AA2289" s="18"/>
      <c r="AB2289" s="18"/>
      <c r="AC2289" s="18"/>
      <c r="AD2289" s="18"/>
      <c r="AE2289" s="18"/>
      <c r="AF2289" s="18"/>
      <c r="AG2289" s="18"/>
      <c r="AH2289" s="18"/>
      <c r="AI2289" s="18"/>
      <c r="AJ2289" s="18"/>
      <c r="AK2289" s="18"/>
      <c r="AL2289" s="18"/>
      <c r="AM2289" s="18"/>
      <c r="AN2289" s="18"/>
      <c r="AO2289" s="18"/>
      <c r="AP2289" s="18"/>
      <c r="AQ2289" s="18"/>
      <c r="AR2289" s="18"/>
      <c r="AS2289" s="18"/>
      <c r="AT2289" s="18"/>
      <c r="AU2289" s="18"/>
      <c r="AV2289" s="18"/>
      <c r="AW2289" s="18"/>
      <c r="AX2289" s="18"/>
    </row>
    <row r="2290">
      <c r="A2290" s="18" t="str">
        <f>IFERROR(__xludf.DUMMYFUNCTION("""COMPUTED_VALUE"""),"кислая земляника")</f>
        <v>кислая земляника</v>
      </c>
      <c r="B2290" s="18" t="str">
        <f>IFERROR(__xludf.DUMMYFUNCTION("""COMPUTED_VALUE"""),"кислая фанта с черникой")</f>
        <v>кислая фанта с черникой</v>
      </c>
      <c r="C2290" s="18" t="str">
        <f>IFERROR(__xludf.DUMMYFUNCTION("""COMPUTED_VALUE"""),"кислое харибо с колой и черешней")</f>
        <v>кислое харибо с колой и черешней</v>
      </c>
      <c r="D2290" s="18" t="str">
        <f>IFERROR(__xludf.DUMMYFUNCTION("""COMPUTED_VALUE"""),"кислое яблочно клубничная шипучка")</f>
        <v>кислое яблочно клубничная шипучка</v>
      </c>
      <c r="E2290" s="18" t="str">
        <f>IFERROR(__xludf.DUMMYFUNCTION("""COMPUTED_VALUE"""),"кислые желатинки маракуйя ананас")</f>
        <v>кислые желатинки маракуйя ананас</v>
      </c>
      <c r="F2290" s="18" t="str">
        <f>IFERROR(__xludf.DUMMYFUNCTION("""COMPUTED_VALUE"""),"кислые ленточки маракуя манго")</f>
        <v>кислые ленточки маракуя манго</v>
      </c>
      <c r="G2290" s="18" t="str">
        <f>IFERROR(__xludf.DUMMYFUNCTION("""COMPUTED_VALUE"""),"кислые мармеладные ягоды")</f>
        <v>кислые мармеладные ягоды</v>
      </c>
      <c r="H2290" s="18" t="str">
        <f>IFERROR(__xludf.DUMMYFUNCTION("""COMPUTED_VALUE"""),"кислый виноград лайм")</f>
        <v>кислый виноград лайм</v>
      </c>
      <c r="I2290" s="18" t="str">
        <f>IFERROR(__xludf.DUMMYFUNCTION("""COMPUTED_VALUE"""),"кислый грейпфрут с вишней")</f>
        <v>кислый грейпфрут с вишней</v>
      </c>
      <c r="J2290" s="18" t="str">
        <f>IFERROR(__xludf.DUMMYFUNCTION("""COMPUTED_VALUE"""),"кислый леденец виноград киви яблоко")</f>
        <v>кислый леденец виноград киви яблоко</v>
      </c>
      <c r="K2290" s="18" t="str">
        <f>IFERROR(__xludf.DUMMYFUNCTION("""COMPUTED_VALUE"""),"кислый лимонад арбуз лайм малина")</f>
        <v>кислый лимонад арбуз лайм малина</v>
      </c>
      <c r="L2290" s="18" t="str">
        <f>IFERROR(__xludf.DUMMYFUNCTION("""COMPUTED_VALUE"""),"кислый персик клубника")</f>
        <v>кислый персик клубника</v>
      </c>
      <c r="M2290" s="18" t="str">
        <f>IFERROR(__xludf.DUMMYFUNCTION("""COMPUTED_VALUE"""),"кислый яблочно лимонные колечки")</f>
        <v>кислый яблочно лимонные колечки</v>
      </c>
      <c r="N2290" s="18" t="str">
        <f>IFERROR(__xludf.DUMMYFUNCTION("""COMPUTED_VALUE"""),"фанта апельсин с кислой малиной")</f>
        <v>фанта апельсин с кислой малиной</v>
      </c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  <c r="AB2290" s="18"/>
      <c r="AC2290" s="18"/>
      <c r="AD2290" s="18"/>
      <c r="AE2290" s="18"/>
      <c r="AF2290" s="18"/>
      <c r="AG2290" s="18"/>
      <c r="AH2290" s="18"/>
      <c r="AI2290" s="18"/>
      <c r="AJ2290" s="18"/>
      <c r="AK2290" s="18"/>
      <c r="AL2290" s="18"/>
      <c r="AM2290" s="18"/>
      <c r="AN2290" s="18"/>
      <c r="AO2290" s="18"/>
      <c r="AP2290" s="18"/>
      <c r="AQ2290" s="18"/>
      <c r="AR2290" s="18"/>
      <c r="AS2290" s="18"/>
      <c r="AT2290" s="18"/>
      <c r="AU2290" s="18"/>
      <c r="AV2290" s="18"/>
      <c r="AW2290" s="18"/>
      <c r="AX2290" s="18"/>
    </row>
    <row r="2291">
      <c r="A2291" s="18" t="str">
        <f>IFERROR(__xludf.DUMMYFUNCTION("""COMPUTED_VALUE"""),"0.4")</f>
        <v>0.4</v>
      </c>
      <c r="B2291" s="18" t="str">
        <f>IFERROR(__xludf.DUMMYFUNCTION("""COMPUTED_VALUE"""),"0.6")</f>
        <v>0.6</v>
      </c>
      <c r="C2291" s="18" t="str">
        <f>IFERROR(__xludf.DUMMYFUNCTION("""COMPUTED_VALUE"""),"0.7")</f>
        <v>0.7</v>
      </c>
      <c r="D2291" s="18" t="str">
        <f>IFERROR(__xludf.DUMMYFUNCTION("""COMPUTED_VALUE"""),"0.8")</f>
        <v>0.8</v>
      </c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  <c r="AC2291" s="18"/>
      <c r="AD2291" s="18"/>
      <c r="AE2291" s="18"/>
      <c r="AF2291" s="18"/>
      <c r="AG2291" s="18"/>
      <c r="AH2291" s="18"/>
      <c r="AI2291" s="18"/>
      <c r="AJ2291" s="18"/>
      <c r="AK2291" s="18"/>
      <c r="AL2291" s="18"/>
      <c r="AM2291" s="18"/>
      <c r="AN2291" s="18"/>
      <c r="AO2291" s="18"/>
      <c r="AP2291" s="18"/>
      <c r="AQ2291" s="18"/>
      <c r="AR2291" s="18"/>
      <c r="AS2291" s="18"/>
      <c r="AT2291" s="18"/>
      <c r="AU2291" s="18"/>
      <c r="AV2291" s="18"/>
      <c r="AW2291" s="18"/>
      <c r="AX2291" s="18"/>
    </row>
    <row r="2292">
      <c r="A2292" s="18" t="str">
        <f>IFERROR(__xludf.DUMMYFUNCTION("""COMPUTED_VALUE"""),"0.4")</f>
        <v>0.4</v>
      </c>
      <c r="B2292" s="18" t="str">
        <f>IFERROR(__xludf.DUMMYFUNCTION("""COMPUTED_VALUE"""),"0.6")</f>
        <v>0.6</v>
      </c>
      <c r="C2292" s="18" t="str">
        <f>IFERROR(__xludf.DUMMYFUNCTION("""COMPUTED_VALUE"""),"0.7")</f>
        <v>0.7</v>
      </c>
      <c r="D2292" s="18" t="str">
        <f>IFERROR(__xludf.DUMMYFUNCTION("""COMPUTED_VALUE"""),"0.8")</f>
        <v>0.8</v>
      </c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  <c r="AC2292" s="18"/>
      <c r="AD2292" s="18"/>
      <c r="AE2292" s="18"/>
      <c r="AF2292" s="18"/>
      <c r="AG2292" s="18"/>
      <c r="AH2292" s="18"/>
      <c r="AI2292" s="18"/>
      <c r="AJ2292" s="18"/>
      <c r="AK2292" s="18"/>
      <c r="AL2292" s="18"/>
      <c r="AM2292" s="18"/>
      <c r="AN2292" s="18"/>
      <c r="AO2292" s="18"/>
      <c r="AP2292" s="18"/>
      <c r="AQ2292" s="18"/>
      <c r="AR2292" s="18"/>
      <c r="AS2292" s="18"/>
      <c r="AT2292" s="18"/>
      <c r="AU2292" s="18"/>
      <c r="AV2292" s="18"/>
      <c r="AW2292" s="18"/>
      <c r="AX2292" s="18"/>
    </row>
    <row r="2293">
      <c r="A2293" s="18" t="str">
        <f>IFERROR(__xludf.DUMMYFUNCTION("""COMPUTED_VALUE"""),"Дыня арбуз")</f>
        <v>Дыня арбуз</v>
      </c>
      <c r="B2293" s="18" t="str">
        <f>IFERROR(__xludf.DUMMYFUNCTION("""COMPUTED_VALUE"""),"Клубника киви мороженное")</f>
        <v>Клубника киви мороженное</v>
      </c>
      <c r="C2293" s="18" t="str">
        <f>IFERROR(__xludf.DUMMYFUNCTION("""COMPUTED_VALUE"""),"Черника")</f>
        <v>Черника</v>
      </c>
      <c r="D2293" s="18" t="str">
        <f>IFERROR(__xludf.DUMMYFUNCTION("""COMPUTED_VALUE"""),"Манго маракуйя ананас")</f>
        <v>Манго маракуйя ананас</v>
      </c>
      <c r="E2293" s="18" t="str">
        <f>IFERROR(__xludf.DUMMYFUNCTION("""COMPUTED_VALUE"""),"Ягодная фрутелла")</f>
        <v>Ягодная фрутелла</v>
      </c>
      <c r="F2293" s="18" t="str">
        <f>IFERROR(__xludf.DUMMYFUNCTION("""COMPUTED_VALUE"""),"Банан")</f>
        <v>Банан</v>
      </c>
      <c r="G2293" s="18" t="str">
        <f>IFERROR(__xludf.DUMMYFUNCTION("""COMPUTED_VALUE"""),"Яблоко")</f>
        <v>Яблоко</v>
      </c>
      <c r="H2293" s="18" t="str">
        <f>IFERROR(__xludf.DUMMYFUNCTION("""COMPUTED_VALUE"""),"Энергетик")</f>
        <v>Энергетик</v>
      </c>
      <c r="I2293" s="18" t="str">
        <f>IFERROR(__xludf.DUMMYFUNCTION("""COMPUTED_VALUE"""),"Клубника земляника")</f>
        <v>Клубника земляника</v>
      </c>
      <c r="J2293" s="18" t="str">
        <f>IFERROR(__xludf.DUMMYFUNCTION("""COMPUTED_VALUE"""),"Арбуз мята")</f>
        <v>Арбуз мята</v>
      </c>
      <c r="K2293" s="18" t="str">
        <f>IFERROR(__xludf.DUMMYFUNCTION("""COMPUTED_VALUE"""),"Шоколад вишня")</f>
        <v>Шоколад вишня</v>
      </c>
      <c r="L2293" s="18" t="str">
        <f>IFERROR(__xludf.DUMMYFUNCTION("""COMPUTED_VALUE"""),"Лимонный мармелад с посыпкой")</f>
        <v>Лимонный мармелад с посыпкой</v>
      </c>
      <c r="M2293" s="18" t="str">
        <f>IFERROR(__xludf.DUMMYFUNCTION("""COMPUTED_VALUE"""),"Десерт клубник лимон")</f>
        <v>Десерт клубник лимон</v>
      </c>
      <c r="N2293" s="18" t="str">
        <f>IFERROR(__xludf.DUMMYFUNCTION("""COMPUTED_VALUE"""),"Кола вишня")</f>
        <v>Кола вишня</v>
      </c>
      <c r="O2293" s="18" t="str">
        <f>IFERROR(__xludf.DUMMYFUNCTION("""COMPUTED_VALUE"""),"Черничный йогурт")</f>
        <v>Черничный йогурт</v>
      </c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  <c r="AC2293" s="18"/>
      <c r="AD2293" s="18"/>
      <c r="AE2293" s="18"/>
      <c r="AF2293" s="18"/>
      <c r="AG2293" s="18"/>
      <c r="AH2293" s="18"/>
      <c r="AI2293" s="18"/>
      <c r="AJ2293" s="18"/>
      <c r="AK2293" s="18"/>
      <c r="AL2293" s="18"/>
      <c r="AM2293" s="18"/>
      <c r="AN2293" s="18"/>
      <c r="AO2293" s="18"/>
      <c r="AP2293" s="18"/>
      <c r="AQ2293" s="18"/>
      <c r="AR2293" s="18"/>
      <c r="AS2293" s="18"/>
      <c r="AT2293" s="18"/>
      <c r="AU2293" s="18"/>
      <c r="AV2293" s="18"/>
      <c r="AW2293" s="18"/>
      <c r="AX2293" s="18"/>
    </row>
    <row r="2294">
      <c r="A2294" s="18" t="str">
        <f>IFERROR(__xludf.DUMMYFUNCTION("""COMPUTED_VALUE"""),"Арбуз Малина ")</f>
        <v>Арбуз Малина </v>
      </c>
      <c r="B2294" s="18" t="str">
        <f>IFERROR(__xludf.DUMMYFUNCTION("""COMPUTED_VALUE"""),"Банан Кокос ")</f>
        <v>Банан Кокос </v>
      </c>
      <c r="C2294" s="18" t="str">
        <f>IFERROR(__xludf.DUMMYFUNCTION("""COMPUTED_VALUE"""),"Барбарисовый Энергетик ")</f>
        <v>Барбарисовый Энергетик </v>
      </c>
      <c r="D2294" s="18" t="str">
        <f>IFERROR(__xludf.DUMMYFUNCTION("""COMPUTED_VALUE"""),"Виноградный Энергетик")</f>
        <v>Виноградный Энергетик</v>
      </c>
      <c r="E2294" s="18" t="str">
        <f>IFERROR(__xludf.DUMMYFUNCTION("""COMPUTED_VALUE"""),"Гранат Клубника ")</f>
        <v>Гранат Клубника </v>
      </c>
      <c r="F2294" s="18" t="str">
        <f>IFERROR(__xludf.DUMMYFUNCTION("""COMPUTED_VALUE"""),"Гранат Смородина ")</f>
        <v>Гранат Смородина </v>
      </c>
      <c r="G2294" s="18" t="str">
        <f>IFERROR(__xludf.DUMMYFUNCTION("""COMPUTED_VALUE"""),"Грейпфрутовый Швепс ")</f>
        <v>Грейпфрутовый Швепс </v>
      </c>
      <c r="H2294" s="18" t="str">
        <f>IFERROR(__xludf.DUMMYFUNCTION("""COMPUTED_VALUE"""),"Земляника Драгонфрут ")</f>
        <v>Земляника Драгонфрут </v>
      </c>
      <c r="I2294" s="18" t="str">
        <f>IFERROR(__xludf.DUMMYFUNCTION("""COMPUTED_VALUE"""),"Киви Личи ")</f>
        <v>Киви Личи </v>
      </c>
      <c r="J2294" s="18" t="str">
        <f>IFERROR(__xludf.DUMMYFUNCTION("""COMPUTED_VALUE"""),"Киви Маракуйя Гуава ")</f>
        <v>Киви Маракуйя Гуава </v>
      </c>
      <c r="K2294" s="18" t="str">
        <f>IFERROR(__xludf.DUMMYFUNCTION("""COMPUTED_VALUE"""),"Клубника Банан ")</f>
        <v>Клубника Банан </v>
      </c>
      <c r="L2294" s="18" t="str">
        <f>IFERROR(__xludf.DUMMYFUNCTION("""COMPUTED_VALUE"""),"Клубника Вишня ")</f>
        <v>Клубника Вишня </v>
      </c>
      <c r="M2294" s="18" t="str">
        <f>IFERROR(__xludf.DUMMYFUNCTION("""COMPUTED_VALUE"""),"Клубника Земляника ")</f>
        <v>Клубника Земляника </v>
      </c>
      <c r="N2294" s="18" t="str">
        <f>IFERROR(__xludf.DUMMYFUNCTION("""COMPUTED_VALUE"""),"Клубничный Мохито ")</f>
        <v>Клубничный Мохито </v>
      </c>
      <c r="O2294" s="18" t="str">
        <f>IFERROR(__xludf.DUMMYFUNCTION("""COMPUTED_VALUE"""),"Манго Грейпфрут ")</f>
        <v>Манго Грейпфрут </v>
      </c>
      <c r="P2294" s="18" t="str">
        <f>IFERROR(__xludf.DUMMYFUNCTION("""COMPUTED_VALUE"""),"Манго Персик Личи ")</f>
        <v>Манго Персик Личи </v>
      </c>
      <c r="Q2294" s="18" t="str">
        <f>IFERROR(__xludf.DUMMYFUNCTION("""COMPUTED_VALUE"""),"Персик Бабл Гам ")</f>
        <v>Персик Бабл Гам </v>
      </c>
      <c r="R2294" s="18" t="str">
        <f>IFERROR(__xludf.DUMMYFUNCTION("""COMPUTED_VALUE"""),"Садовые Ягоды ")</f>
        <v>Садовые Ягоды </v>
      </c>
      <c r="S2294" s="18" t="str">
        <f>IFERROR(__xludf.DUMMYFUNCTION("""COMPUTED_VALUE"""),"Скитлс Лимон Лайм 2")</f>
        <v>Скитлс Лимон Лайм 2</v>
      </c>
      <c r="T2294" s="18" t="str">
        <f>IFERROR(__xludf.DUMMYFUNCTION("""COMPUTED_VALUE"""),"Смородина Мармелад 1")</f>
        <v>Смородина Мармелад 1</v>
      </c>
      <c r="U2294" s="18" t="str">
        <f>IFERROR(__xludf.DUMMYFUNCTION("""COMPUTED_VALUE"""),"Темная Вишня 1")</f>
        <v>Темная Вишня 1</v>
      </c>
      <c r="V2294" s="18" t="str">
        <f>IFERROR(__xludf.DUMMYFUNCTION("""COMPUTED_VALUE"""),"Фруктовые Пластинки 1")</f>
        <v>Фруктовые Пластинки 1</v>
      </c>
      <c r="W2294" s="18" t="str">
        <f>IFERROR(__xludf.DUMMYFUNCTION("""COMPUTED_VALUE"""),"Черника Ежевика 1")</f>
        <v>Черника Ежевика 1</v>
      </c>
      <c r="X2294" s="18" t="str">
        <f>IFERROR(__xludf.DUMMYFUNCTION("""COMPUTED_VALUE"""),"Черника Малина 1")</f>
        <v>Черника Малина 1</v>
      </c>
      <c r="Y2294" s="18" t="str">
        <f>IFERROR(__xludf.DUMMYFUNCTION("""COMPUTED_VALUE"""),"Черника Мята 2")</f>
        <v>Черника Мята 2</v>
      </c>
      <c r="Z2294" s="18" t="str">
        <f>IFERROR(__xludf.DUMMYFUNCTION("""COMPUTED_VALUE"""),"Яблоко Виноград 2")</f>
        <v>Яблоко Виноград 2</v>
      </c>
      <c r="AA2294" s="18" t="str">
        <f>IFERROR(__xludf.DUMMYFUNCTION("""COMPUTED_VALUE"""),"Яблоко Малина 4")</f>
        <v>Яблоко Малина 4</v>
      </c>
      <c r="AB2294" s="18"/>
      <c r="AC2294" s="18"/>
      <c r="AD2294" s="18"/>
      <c r="AE2294" s="18"/>
      <c r="AF2294" s="18"/>
      <c r="AG2294" s="18"/>
      <c r="AH2294" s="18"/>
      <c r="AI2294" s="18"/>
      <c r="AJ2294" s="18"/>
      <c r="AK2294" s="18"/>
      <c r="AL2294" s="18"/>
      <c r="AM2294" s="18"/>
      <c r="AN2294" s="18"/>
      <c r="AO2294" s="18"/>
      <c r="AP2294" s="18"/>
      <c r="AQ2294" s="18"/>
      <c r="AR2294" s="18"/>
      <c r="AS2294" s="18"/>
      <c r="AT2294" s="18"/>
      <c r="AU2294" s="18"/>
      <c r="AV2294" s="18"/>
      <c r="AW2294" s="18"/>
      <c r="AX2294" s="18"/>
    </row>
    <row r="2295">
      <c r="A2295" s="18" t="str">
        <f>IFERROR(__xludf.DUMMYFUNCTION("""COMPUTED_VALUE"""),"Ягодный микс")</f>
        <v>Ягодный микс</v>
      </c>
      <c r="B2295" s="18" t="str">
        <f>IFERROR(__xludf.DUMMYFUNCTION("""COMPUTED_VALUE"""),"Энергетик малина")</f>
        <v>Энергетик малина</v>
      </c>
      <c r="C2295" s="18" t="str">
        <f>IFERROR(__xludf.DUMMYFUNCTION("""COMPUTED_VALUE"""),"Клубника арбуз")</f>
        <v>Клубника арбуз</v>
      </c>
      <c r="D2295" s="18" t="str">
        <f>IFERROR(__xludf.DUMMYFUNCTION("""COMPUTED_VALUE"""),"Ежевика малина")</f>
        <v>Ежевика малина</v>
      </c>
      <c r="E2295" s="18" t="str">
        <f>IFERROR(__xludf.DUMMYFUNCTION("""COMPUTED_VALUE"""),"Голубая малина виноград")</f>
        <v>Голубая малина виноград</v>
      </c>
      <c r="F2295" s="18" t="str">
        <f>IFERROR(__xludf.DUMMYFUNCTION("""COMPUTED_VALUE"""),"Вишня яблоко")</f>
        <v>Вишня яблоко</v>
      </c>
      <c r="G2295" s="18" t="str">
        <f>IFERROR(__xludf.DUMMYFUNCTION("""COMPUTED_VALUE"""),"Виноград лёд")</f>
        <v>Виноград лёд</v>
      </c>
      <c r="H2295" s="18" t="str">
        <f>IFERROR(__xludf.DUMMYFUNCTION("""COMPUTED_VALUE"""),"Бабл гам")</f>
        <v>Бабл гам</v>
      </c>
      <c r="I2295" s="18" t="str">
        <f>IFERROR(__xludf.DUMMYFUNCTION("""COMPUTED_VALUE"""),"Энергетик лайм")</f>
        <v>Энергетик лайм</v>
      </c>
      <c r="J2295" s="18" t="str">
        <f>IFERROR(__xludf.DUMMYFUNCTION("""COMPUTED_VALUE"""),"Черника смородина айс")</f>
        <v>Черника смородина айс</v>
      </c>
      <c r="K2295" s="18" t="str">
        <f>IFERROR(__xludf.DUMMYFUNCTION("""COMPUTED_VALUE"""),"Мохито клубничный лёд")</f>
        <v>Мохито клубничный лёд</v>
      </c>
      <c r="L2295" s="18" t="str">
        <f>IFERROR(__xludf.DUMMYFUNCTION("""COMPUTED_VALUE"""),"Черная вишня лёд")</f>
        <v>Черная вишня лёд</v>
      </c>
      <c r="M2295" s="18" t="str">
        <f>IFERROR(__xludf.DUMMYFUNCTION("""COMPUTED_VALUE"""),"Ананас кокос лёд")</f>
        <v>Ананас кокос лёд</v>
      </c>
      <c r="N2295" s="18" t="str">
        <f>IFERROR(__xludf.DUMMYFUNCTION("""COMPUTED_VALUE"""),"Киви лёд")</f>
        <v>Киви лёд</v>
      </c>
      <c r="O2295" s="18" t="str">
        <f>IFERROR(__xludf.DUMMYFUNCTION("""COMPUTED_VALUE"""),"Кислая клюква лёд")</f>
        <v>Кислая клюква лёд</v>
      </c>
      <c r="P2295" s="18" t="str">
        <f>IFERROR(__xludf.DUMMYFUNCTION("""COMPUTED_VALUE"""),"Кислый скитлс лёд")</f>
        <v>Кислый скитлс лёд</v>
      </c>
      <c r="Q2295" s="18" t="str">
        <f>IFERROR(__xludf.DUMMYFUNCTION("""COMPUTED_VALUE"""),"Клубника черника лёд")</f>
        <v>Клубника черника лёд</v>
      </c>
      <c r="R2295" s="18" t="str">
        <f>IFERROR(__xludf.DUMMYFUNCTION("""COMPUTED_VALUE"""),"Малина смородина лёд")</f>
        <v>Малина смородина лёд</v>
      </c>
      <c r="S2295" s="18" t="str">
        <f>IFERROR(__xludf.DUMMYFUNCTION("""COMPUTED_VALUE"""),"Манго лёд")</f>
        <v>Манго лёд</v>
      </c>
      <c r="T2295" s="18" t="str">
        <f>IFERROR(__xludf.DUMMYFUNCTION("""COMPUTED_VALUE"""),"Малина вишня лёд")</f>
        <v>Малина вишня лёд</v>
      </c>
      <c r="U2295" s="18"/>
      <c r="V2295" s="18"/>
      <c r="W2295" s="18"/>
      <c r="X2295" s="18"/>
      <c r="Y2295" s="18"/>
      <c r="Z2295" s="18"/>
      <c r="AA2295" s="18"/>
      <c r="AB2295" s="18"/>
      <c r="AC2295" s="18"/>
      <c r="AD2295" s="18"/>
      <c r="AE2295" s="18"/>
      <c r="AF2295" s="18"/>
      <c r="AG2295" s="18"/>
      <c r="AH2295" s="18"/>
      <c r="AI2295" s="18"/>
      <c r="AJ2295" s="18"/>
      <c r="AK2295" s="18"/>
      <c r="AL2295" s="18"/>
      <c r="AM2295" s="18"/>
      <c r="AN2295" s="18"/>
      <c r="AO2295" s="18"/>
      <c r="AP2295" s="18"/>
      <c r="AQ2295" s="18"/>
      <c r="AR2295" s="18"/>
      <c r="AS2295" s="18"/>
      <c r="AT2295" s="18"/>
      <c r="AU2295" s="18"/>
      <c r="AV2295" s="18"/>
      <c r="AW2295" s="18"/>
      <c r="AX2295" s="18"/>
    </row>
    <row r="2296">
      <c r="A2296" s="18" t="str">
        <f>IFERROR(__xludf.DUMMYFUNCTION("""COMPUTED_VALUE"""),"Экзотический микс")</f>
        <v>Экзотический микс</v>
      </c>
      <c r="B2296" s="18" t="str">
        <f>IFERROR(__xludf.DUMMYFUNCTION("""COMPUTED_VALUE"""),"Энергетик")</f>
        <v>Энергетик</v>
      </c>
      <c r="C2296" s="18" t="str">
        <f>IFERROR(__xludf.DUMMYFUNCTION("""COMPUTED_VALUE"""),"Виноградный чупа-чупс")</f>
        <v>Виноградный чупа-чупс</v>
      </c>
      <c r="D2296" s="18" t="str">
        <f>IFERROR(__xludf.DUMMYFUNCTION("""COMPUTED_VALUE"""),"Кислая лесная клюква")</f>
        <v>Кислая лесная клюква</v>
      </c>
      <c r="E2296" s="18" t="str">
        <f>IFERROR(__xludf.DUMMYFUNCTION("""COMPUTED_VALUE"""),"Смородина персик")</f>
        <v>Смородина персик</v>
      </c>
      <c r="F2296" s="18" t="str">
        <f>IFERROR(__xludf.DUMMYFUNCTION("""COMPUTED_VALUE"""),"Спелый киви кисло сладкий")</f>
        <v>Спелый киви кисло сладкий</v>
      </c>
      <c r="G2296" s="18" t="str">
        <f>IFERROR(__xludf.DUMMYFUNCTION("""COMPUTED_VALUE"""),"Кислые черви в вишневом сиропе")</f>
        <v>Кислые черви в вишневом сиропе</v>
      </c>
      <c r="H2296" s="18" t="str">
        <f>IFERROR(__xludf.DUMMYFUNCTION("""COMPUTED_VALUE"""),"Грушевый лимонад")</f>
        <v>Грушевый лимонад</v>
      </c>
      <c r="I2296" s="18" t="str">
        <f>IFERROR(__xludf.DUMMYFUNCTION("""COMPUTED_VALUE"""),"Лимонад с сладкой малиной")</f>
        <v>Лимонад с сладкой малиной</v>
      </c>
      <c r="J2296" s="18" t="str">
        <f>IFERROR(__xludf.DUMMYFUNCTION("""COMPUTED_VALUE"""),"Ананасовая кислинка")</f>
        <v>Ананасовая кислинка</v>
      </c>
      <c r="K2296" s="18" t="str">
        <f>IFERROR(__xludf.DUMMYFUNCTION("""COMPUTED_VALUE"""),"Мармеладные мишки")</f>
        <v>Мармеладные мишки</v>
      </c>
      <c r="L2296" s="18" t="str">
        <f>IFERROR(__xludf.DUMMYFUNCTION("""COMPUTED_VALUE"""),"Мандариновый сок с цедрой")</f>
        <v>Мандариновый сок с цедрой</v>
      </c>
      <c r="M2296" s="18" t="str">
        <f>IFERROR(__xludf.DUMMYFUNCTION("""COMPUTED_VALUE"""),"Кисло-сладкое ягодное драже")</f>
        <v>Кисло-сладкое ягодное драже</v>
      </c>
      <c r="N2296" s="18" t="str">
        <f>IFERROR(__xludf.DUMMYFUNCTION("""COMPUTED_VALUE"""),"Классическая фанта")</f>
        <v>Классическая фанта</v>
      </c>
      <c r="O2296" s="18" t="str">
        <f>IFERROR(__xludf.DUMMYFUNCTION("""COMPUTED_VALUE"""),"Сладкие барбарисоввые конфеты")</f>
        <v>Сладкие барбарисоввые конфеты</v>
      </c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  <c r="AB2296" s="18"/>
      <c r="AC2296" s="18"/>
      <c r="AD2296" s="18"/>
      <c r="AE2296" s="18"/>
      <c r="AF2296" s="18"/>
      <c r="AG2296" s="18"/>
      <c r="AH2296" s="18"/>
      <c r="AI2296" s="18"/>
      <c r="AJ2296" s="18"/>
      <c r="AK2296" s="18"/>
      <c r="AL2296" s="18"/>
      <c r="AM2296" s="18"/>
      <c r="AN2296" s="18"/>
      <c r="AO2296" s="18"/>
      <c r="AP2296" s="18"/>
      <c r="AQ2296" s="18"/>
      <c r="AR2296" s="18"/>
      <c r="AS2296" s="18"/>
      <c r="AT2296" s="18"/>
      <c r="AU2296" s="18"/>
      <c r="AV2296" s="18"/>
      <c r="AW2296" s="18"/>
      <c r="AX2296" s="18"/>
    </row>
    <row r="2297">
      <c r="A2297" s="18" t="str">
        <f>IFERROR(__xludf.DUMMYFUNCTION("""COMPUTED_VALUE"""),"Маракуйя с тропическими нотками")</f>
        <v>Маракуйя с тропическими нотками</v>
      </c>
      <c r="B2297" s="18" t="str">
        <f>IFERROR(__xludf.DUMMYFUNCTION("""COMPUTED_VALUE"""),"Арбузный милкшейк")</f>
        <v>Арбузный милкшейк</v>
      </c>
      <c r="C2297" s="18" t="str">
        <f>IFERROR(__xludf.DUMMYFUNCTION("""COMPUTED_VALUE"""),"Конфеты со вкусом винограда")</f>
        <v>Конфеты со вкусом винограда</v>
      </c>
      <c r="D2297" s="18" t="str">
        <f>IFERROR(__xludf.DUMMYFUNCTION("""COMPUTED_VALUE"""),"Манго с апельсином и послевкусием гуавы")</f>
        <v>Манго с апельсином и послевкусием гуавы</v>
      </c>
      <c r="E2297" s="18" t="str">
        <f>IFERROR(__xludf.DUMMYFUNCTION("""COMPUTED_VALUE"""),"Холодное сочетание мяты и конфет холс")</f>
        <v>Холодное сочетание мяты и конфет холс</v>
      </c>
      <c r="F2297" s="18" t="str">
        <f>IFERROR(__xludf.DUMMYFUNCTION("""COMPUTED_VALUE"""),"Яблочные мармеладные червячки")</f>
        <v>Яблочные мармеладные червячки</v>
      </c>
      <c r="G229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297" s="18" t="str">
        <f>IFERROR(__xludf.DUMMYFUNCTION("""COMPUTED_VALUE"""),"Лимон лайм")</f>
        <v>Лимон лайм</v>
      </c>
      <c r="I2297" s="18" t="str">
        <f>IFERROR(__xludf.DUMMYFUNCTION("""COMPUTED_VALUE"""),"Классика энергетика с кислой малиной")</f>
        <v>Классика энергетика с кислой малиной</v>
      </c>
      <c r="J2297" s="18" t="str">
        <f>IFERROR(__xludf.DUMMYFUNCTION("""COMPUTED_VALUE"""),"Зеленое манго и смородина")</f>
        <v>Зеленое манго и смородина</v>
      </c>
      <c r="K2297" s="18" t="str">
        <f>IFERROR(__xludf.DUMMYFUNCTION("""COMPUTED_VALUE"""),"Дуэт лемонграсса и сладкой малины")</f>
        <v>Дуэт лемонграсса и сладкой малины</v>
      </c>
      <c r="L2297" s="18" t="str">
        <f>IFERROR(__xludf.DUMMYFUNCTION("""COMPUTED_VALUE"""),"Сладкий мармелад из черной смородины")</f>
        <v>Сладкий мармелад из черной смородины</v>
      </c>
      <c r="M2297" s="18" t="str">
        <f>IFERROR(__xludf.DUMMYFUNCTION("""COMPUTED_VALUE"""),"Вишня кола")</f>
        <v>Вишня кола</v>
      </c>
      <c r="N2297" s="18" t="str">
        <f>IFERROR(__xludf.DUMMYFUNCTION("""COMPUTED_VALUE"""),"Малина с кокосом")</f>
        <v>Малина с кокосом</v>
      </c>
      <c r="O2297" s="18" t="str">
        <f>IFERROR(__xludf.DUMMYFUNCTION("""COMPUTED_VALUE"""),"Сладкие конфеты СКИТЛЗ и смородина")</f>
        <v>Сладкие конфеты СКИТЛЗ и смородина</v>
      </c>
      <c r="P2297" s="18" t="str">
        <f>IFERROR(__xludf.DUMMYFUNCTION("""COMPUTED_VALUE"""),"Ежевичный лимонад")</f>
        <v>Ежевичный лимонад</v>
      </c>
      <c r="Q2297" s="18" t="str">
        <f>IFERROR(__xludf.DUMMYFUNCTION("""COMPUTED_VALUE"""),"Дыня кокос")</f>
        <v>Дыня кокос</v>
      </c>
      <c r="R2297" s="18" t="str">
        <f>IFERROR(__xludf.DUMMYFUNCTION("""COMPUTED_VALUE"""),"Земляничный бабл гам")</f>
        <v>Земляничный бабл гам</v>
      </c>
      <c r="S2297" s="18" t="str">
        <f>IFERROR(__xludf.DUMMYFUNCTION("""COMPUTED_VALUE"""),"Лимонные леденцы")</f>
        <v>Лимонные леденцы</v>
      </c>
      <c r="T2297" s="18" t="str">
        <f>IFERROR(__xludf.DUMMYFUNCTION("""COMPUTED_VALUE"""),"Экзотический фрукты")</f>
        <v>Экзотический фрукты</v>
      </c>
      <c r="U2297" s="18" t="str">
        <f>IFERROR(__xludf.DUMMYFUNCTION("""COMPUTED_VALUE"""),"Личи виноград мята")</f>
        <v>Личи виноград мята</v>
      </c>
      <c r="V2297" s="18" t="str">
        <f>IFERROR(__xludf.DUMMYFUNCTION("""COMPUTED_VALUE"""),"Черника малина мята")</f>
        <v>Черника малина мята</v>
      </c>
      <c r="W2297" s="18" t="str">
        <f>IFERROR(__xludf.DUMMYFUNCTION("""COMPUTED_VALUE"""),"Абрикосовый йогурт")</f>
        <v>Абрикосовый йогурт</v>
      </c>
      <c r="X2297" s="18" t="str">
        <f>IFERROR(__xludf.DUMMYFUNCTION("""COMPUTED_VALUE"""),"Арбуз лед")</f>
        <v>Арбуз лед</v>
      </c>
      <c r="Y2297" s="18" t="str">
        <f>IFERROR(__xludf.DUMMYFUNCTION("""COMPUTED_VALUE"""),"Банан клубника лед")</f>
        <v>Банан клубника лед</v>
      </c>
      <c r="Z2297" s="18" t="str">
        <f>IFERROR(__xludf.DUMMYFUNCTION("""COMPUTED_VALUE"""),"Арбузное мороженное")</f>
        <v>Арбузное мороженное</v>
      </c>
      <c r="AA2297" s="18" t="str">
        <f>IFERROR(__xludf.DUMMYFUNCTION("""COMPUTED_VALUE"""),"Клубника малина жвачка")</f>
        <v>Клубника малина жвачка</v>
      </c>
      <c r="AB2297" s="18" t="str">
        <f>IFERROR(__xludf.DUMMYFUNCTION("""COMPUTED_VALUE"""),"Клубничное мороженное")</f>
        <v>Клубничное мороженное</v>
      </c>
      <c r="AC2297" s="18" t="str">
        <f>IFERROR(__xludf.DUMMYFUNCTION("""COMPUTED_VALUE"""),"Кола сода лед")</f>
        <v>Кола сода лед</v>
      </c>
      <c r="AD2297" s="18" t="str">
        <f>IFERROR(__xludf.DUMMYFUNCTION("""COMPUTED_VALUE"""),"Банановый милкшейк")</f>
        <v>Банановый милкшейк</v>
      </c>
      <c r="AE2297" s="18" t="str">
        <f>IFERROR(__xludf.DUMMYFUNCTION("""COMPUTED_VALUE"""),"Микс ягод лед")</f>
        <v>Микс ягод лед</v>
      </c>
      <c r="AF2297" s="18" t="str">
        <f>IFERROR(__xludf.DUMMYFUNCTION("""COMPUTED_VALUE"""),"Брусничный морс")</f>
        <v>Брусничный морс</v>
      </c>
      <c r="AG2297" s="18" t="str">
        <f>IFERROR(__xludf.DUMMYFUNCTION("""COMPUTED_VALUE"""),"Яблочный лимонад")</f>
        <v>Яблочный лимонад</v>
      </c>
      <c r="AH2297" s="18" t="str">
        <f>IFERROR(__xludf.DUMMYFUNCTION("""COMPUTED_VALUE"""),"Лесные ягоды")</f>
        <v>Лесные ягоды</v>
      </c>
      <c r="AI2297" s="18" t="str">
        <f>IFERROR(__xludf.DUMMYFUNCTION("""COMPUTED_VALUE"""),"Смородиновый лимонад")</f>
        <v>Смородиновый лимонад</v>
      </c>
      <c r="AJ2297" s="18" t="str">
        <f>IFERROR(__xludf.DUMMYFUNCTION("""COMPUTED_VALUE"""),"Вишня лайм лед")</f>
        <v>Вишня лайм лед</v>
      </c>
      <c r="AK2297" s="18" t="str">
        <f>IFERROR(__xludf.DUMMYFUNCTION("""COMPUTED_VALUE"""),"Лист виноград мята энергетик")</f>
        <v>Лист виноград мята энергетик</v>
      </c>
      <c r="AL2297" s="18" t="str">
        <f>IFERROR(__xludf.DUMMYFUNCTION("""COMPUTED_VALUE"""),"Двойное яблоко лед")</f>
        <v>Двойное яблоко лед</v>
      </c>
      <c r="AM2297" s="18" t="str">
        <f>IFERROR(__xludf.DUMMYFUNCTION("""COMPUTED_VALUE"""),"Смородиновый холс")</f>
        <v>Смородиновый холс</v>
      </c>
      <c r="AN2297" s="18" t="str">
        <f>IFERROR(__xludf.DUMMYFUNCTION("""COMPUTED_VALUE"""),"Клубничное шампанское")</f>
        <v>Клубничное шампанское</v>
      </c>
      <c r="AO2297" s="18"/>
      <c r="AP2297" s="18"/>
      <c r="AQ2297" s="18"/>
      <c r="AR2297" s="18"/>
      <c r="AS2297" s="18"/>
      <c r="AT2297" s="18"/>
      <c r="AU2297" s="18"/>
      <c r="AV2297" s="18"/>
      <c r="AW2297" s="18"/>
      <c r="AX2297" s="18"/>
    </row>
    <row r="2298">
      <c r="A2298" s="18" t="str">
        <f>IFERROR(__xludf.DUMMYFUNCTION("""COMPUTED_VALUE"""),"0.4")</f>
        <v>0.4</v>
      </c>
      <c r="B2298" s="18" t="str">
        <f>IFERROR(__xludf.DUMMYFUNCTION("""COMPUTED_VALUE"""),"0.6")</f>
        <v>0.6</v>
      </c>
      <c r="C2298" s="18" t="str">
        <f>IFERROR(__xludf.DUMMYFUNCTION("""COMPUTED_VALUE"""),"0.7")</f>
        <v>0.7</v>
      </c>
      <c r="D2298" s="18" t="str">
        <f>IFERROR(__xludf.DUMMYFUNCTION("""COMPUTED_VALUE"""),"0.8")</f>
        <v>0.8</v>
      </c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  <c r="AC2298" s="18"/>
      <c r="AD2298" s="18"/>
      <c r="AE2298" s="18"/>
      <c r="AF2298" s="18"/>
      <c r="AG2298" s="18"/>
      <c r="AH2298" s="18"/>
      <c r="AI2298" s="18"/>
      <c r="AJ2298" s="18"/>
      <c r="AK2298" s="18"/>
      <c r="AL2298" s="18"/>
      <c r="AM2298" s="18"/>
      <c r="AN2298" s="18"/>
      <c r="AO2298" s="18"/>
      <c r="AP2298" s="18"/>
      <c r="AQ2298" s="18"/>
      <c r="AR2298" s="18"/>
      <c r="AS2298" s="18"/>
      <c r="AT2298" s="18"/>
      <c r="AU2298" s="18"/>
      <c r="AV2298" s="18"/>
      <c r="AW2298" s="18"/>
      <c r="AX2298" s="18"/>
    </row>
    <row r="2299">
      <c r="A2299" s="18" t="str">
        <f>IFERROR(__xludf.DUMMYFUNCTION("""COMPUTED_VALUE"""),"Арбуз Малина ")</f>
        <v>Арбуз Малина </v>
      </c>
      <c r="B2299" s="18" t="str">
        <f>IFERROR(__xludf.DUMMYFUNCTION("""COMPUTED_VALUE"""),"Банан Кокос ")</f>
        <v>Банан Кокос </v>
      </c>
      <c r="C2299" s="18" t="str">
        <f>IFERROR(__xludf.DUMMYFUNCTION("""COMPUTED_VALUE"""),"Барбарисовый Энергетик ")</f>
        <v>Барбарисовый Энергетик </v>
      </c>
      <c r="D2299" s="18" t="str">
        <f>IFERROR(__xludf.DUMMYFUNCTION("""COMPUTED_VALUE"""),"Виноградный Энергетик")</f>
        <v>Виноградный Энергетик</v>
      </c>
      <c r="E2299" s="18" t="str">
        <f>IFERROR(__xludf.DUMMYFUNCTION("""COMPUTED_VALUE"""),"Гранат Клубника ")</f>
        <v>Гранат Клубника </v>
      </c>
      <c r="F2299" s="18" t="str">
        <f>IFERROR(__xludf.DUMMYFUNCTION("""COMPUTED_VALUE"""),"Гранат Смородина ")</f>
        <v>Гранат Смородина </v>
      </c>
      <c r="G2299" s="18" t="str">
        <f>IFERROR(__xludf.DUMMYFUNCTION("""COMPUTED_VALUE"""),"Грейпфрутовый Швепс ")</f>
        <v>Грейпфрутовый Швепс </v>
      </c>
      <c r="H2299" s="18" t="str">
        <f>IFERROR(__xludf.DUMMYFUNCTION("""COMPUTED_VALUE"""),"Земляника Драгонфрут ")</f>
        <v>Земляника Драгонфрут </v>
      </c>
      <c r="I2299" s="18" t="str">
        <f>IFERROR(__xludf.DUMMYFUNCTION("""COMPUTED_VALUE"""),"Киви Личи ")</f>
        <v>Киви Личи </v>
      </c>
      <c r="J2299" s="18" t="str">
        <f>IFERROR(__xludf.DUMMYFUNCTION("""COMPUTED_VALUE"""),"Киви Маракуйя Гуава ")</f>
        <v>Киви Маракуйя Гуава </v>
      </c>
      <c r="K2299" s="18" t="str">
        <f>IFERROR(__xludf.DUMMYFUNCTION("""COMPUTED_VALUE"""),"Клубника Банан ")</f>
        <v>Клубника Банан </v>
      </c>
      <c r="L2299" s="18" t="str">
        <f>IFERROR(__xludf.DUMMYFUNCTION("""COMPUTED_VALUE"""),"Клубника Вишня ")</f>
        <v>Клубника Вишня </v>
      </c>
      <c r="M2299" s="18" t="str">
        <f>IFERROR(__xludf.DUMMYFUNCTION("""COMPUTED_VALUE"""),"Клубника Земляника ")</f>
        <v>Клубника Земляника </v>
      </c>
      <c r="N2299" s="18" t="str">
        <f>IFERROR(__xludf.DUMMYFUNCTION("""COMPUTED_VALUE"""),"Клубничный Мохито ")</f>
        <v>Клубничный Мохито </v>
      </c>
      <c r="O2299" s="18" t="str">
        <f>IFERROR(__xludf.DUMMYFUNCTION("""COMPUTED_VALUE"""),"Манго Грейпфрут ")</f>
        <v>Манго Грейпфрут </v>
      </c>
      <c r="P2299" s="18" t="str">
        <f>IFERROR(__xludf.DUMMYFUNCTION("""COMPUTED_VALUE"""),"Манго Персик Личи ")</f>
        <v>Манго Персик Личи </v>
      </c>
      <c r="Q2299" s="18" t="str">
        <f>IFERROR(__xludf.DUMMYFUNCTION("""COMPUTED_VALUE"""),"Персик Бабл Гам ")</f>
        <v>Персик Бабл Гам </v>
      </c>
      <c r="R2299" s="18" t="str">
        <f>IFERROR(__xludf.DUMMYFUNCTION("""COMPUTED_VALUE"""),"Садовые Ягоды ")</f>
        <v>Садовые Ягоды </v>
      </c>
      <c r="S2299" s="18" t="str">
        <f>IFERROR(__xludf.DUMMYFUNCTION("""COMPUTED_VALUE"""),"Скитлс Лимон Лайм 2")</f>
        <v>Скитлс Лимон Лайм 2</v>
      </c>
      <c r="T2299" s="18" t="str">
        <f>IFERROR(__xludf.DUMMYFUNCTION("""COMPUTED_VALUE"""),"Смородина Мармелад 1")</f>
        <v>Смородина Мармелад 1</v>
      </c>
      <c r="U2299" s="18" t="str">
        <f>IFERROR(__xludf.DUMMYFUNCTION("""COMPUTED_VALUE"""),"Темная Вишня 1")</f>
        <v>Темная Вишня 1</v>
      </c>
      <c r="V2299" s="18" t="str">
        <f>IFERROR(__xludf.DUMMYFUNCTION("""COMPUTED_VALUE"""),"Фруктовые Пластинки 1")</f>
        <v>Фруктовые Пластинки 1</v>
      </c>
      <c r="W2299" s="18" t="str">
        <f>IFERROR(__xludf.DUMMYFUNCTION("""COMPUTED_VALUE"""),"Черника Ежевика 1")</f>
        <v>Черника Ежевика 1</v>
      </c>
      <c r="X2299" s="18" t="str">
        <f>IFERROR(__xludf.DUMMYFUNCTION("""COMPUTED_VALUE"""),"Черника Малина 1")</f>
        <v>Черника Малина 1</v>
      </c>
      <c r="Y2299" s="18" t="str">
        <f>IFERROR(__xludf.DUMMYFUNCTION("""COMPUTED_VALUE"""),"Черника Мята 2")</f>
        <v>Черника Мята 2</v>
      </c>
      <c r="Z2299" s="18" t="str">
        <f>IFERROR(__xludf.DUMMYFUNCTION("""COMPUTED_VALUE"""),"Яблоко Виноград 2")</f>
        <v>Яблоко Виноград 2</v>
      </c>
      <c r="AA2299" s="18" t="str">
        <f>IFERROR(__xludf.DUMMYFUNCTION("""COMPUTED_VALUE"""),"Яблоко Малина 4")</f>
        <v>Яблоко Малина 4</v>
      </c>
      <c r="AB2299" s="18"/>
      <c r="AC2299" s="18"/>
      <c r="AD2299" s="18"/>
      <c r="AE2299" s="18"/>
      <c r="AF2299" s="18"/>
      <c r="AG2299" s="18"/>
      <c r="AH2299" s="18"/>
      <c r="AI2299" s="18"/>
      <c r="AJ2299" s="18"/>
      <c r="AK2299" s="18"/>
      <c r="AL2299" s="18"/>
      <c r="AM2299" s="18"/>
      <c r="AN2299" s="18"/>
      <c r="AO2299" s="18"/>
      <c r="AP2299" s="18"/>
      <c r="AQ2299" s="18"/>
      <c r="AR2299" s="18"/>
      <c r="AS2299" s="18"/>
      <c r="AT2299" s="18"/>
      <c r="AU2299" s="18"/>
      <c r="AV2299" s="18"/>
      <c r="AW2299" s="18"/>
      <c r="AX2299" s="18"/>
    </row>
    <row r="2300">
      <c r="A2300" s="18" t="str">
        <f>IFERROR(__xludf.DUMMYFUNCTION("""COMPUTED_VALUE"""),"Ягодный микс")</f>
        <v>Ягодный микс</v>
      </c>
      <c r="B2300" s="18" t="str">
        <f>IFERROR(__xludf.DUMMYFUNCTION("""COMPUTED_VALUE"""),"Энергетик малина")</f>
        <v>Энергетик малина</v>
      </c>
      <c r="C2300" s="18" t="str">
        <f>IFERROR(__xludf.DUMMYFUNCTION("""COMPUTED_VALUE"""),"Клубника арбуз")</f>
        <v>Клубника арбуз</v>
      </c>
      <c r="D2300" s="18" t="str">
        <f>IFERROR(__xludf.DUMMYFUNCTION("""COMPUTED_VALUE"""),"Ежевика малина")</f>
        <v>Ежевика малина</v>
      </c>
      <c r="E2300" s="18" t="str">
        <f>IFERROR(__xludf.DUMMYFUNCTION("""COMPUTED_VALUE"""),"Голубая малина виноград")</f>
        <v>Голубая малина виноград</v>
      </c>
      <c r="F2300" s="18" t="str">
        <f>IFERROR(__xludf.DUMMYFUNCTION("""COMPUTED_VALUE"""),"Вишня яблоко")</f>
        <v>Вишня яблоко</v>
      </c>
      <c r="G2300" s="18" t="str">
        <f>IFERROR(__xludf.DUMMYFUNCTION("""COMPUTED_VALUE"""),"Виноград лёд")</f>
        <v>Виноград лёд</v>
      </c>
      <c r="H2300" s="18" t="str">
        <f>IFERROR(__xludf.DUMMYFUNCTION("""COMPUTED_VALUE"""),"Бабл гам")</f>
        <v>Бабл гам</v>
      </c>
      <c r="I2300" s="18" t="str">
        <f>IFERROR(__xludf.DUMMYFUNCTION("""COMPUTED_VALUE"""),"Энергетик лайм")</f>
        <v>Энергетик лайм</v>
      </c>
      <c r="J2300" s="18" t="str">
        <f>IFERROR(__xludf.DUMMYFUNCTION("""COMPUTED_VALUE"""),"Черника смородина айс")</f>
        <v>Черника смородина айс</v>
      </c>
      <c r="K2300" s="18" t="str">
        <f>IFERROR(__xludf.DUMMYFUNCTION("""COMPUTED_VALUE"""),"Мохито клубничный лёд")</f>
        <v>Мохито клубничный лёд</v>
      </c>
      <c r="L2300" s="18" t="str">
        <f>IFERROR(__xludf.DUMMYFUNCTION("""COMPUTED_VALUE"""),"Черная вишня лёд")</f>
        <v>Черная вишня лёд</v>
      </c>
      <c r="M2300" s="18" t="str">
        <f>IFERROR(__xludf.DUMMYFUNCTION("""COMPUTED_VALUE"""),"Ананас кокос лёд")</f>
        <v>Ананас кокос лёд</v>
      </c>
      <c r="N2300" s="18" t="str">
        <f>IFERROR(__xludf.DUMMYFUNCTION("""COMPUTED_VALUE"""),"Киви лёд")</f>
        <v>Киви лёд</v>
      </c>
      <c r="O2300" s="18" t="str">
        <f>IFERROR(__xludf.DUMMYFUNCTION("""COMPUTED_VALUE"""),"Кислая клюква лёд")</f>
        <v>Кислая клюква лёд</v>
      </c>
      <c r="P2300" s="18" t="str">
        <f>IFERROR(__xludf.DUMMYFUNCTION("""COMPUTED_VALUE"""),"Кислый скитлс лёд")</f>
        <v>Кислый скитлс лёд</v>
      </c>
      <c r="Q2300" s="18" t="str">
        <f>IFERROR(__xludf.DUMMYFUNCTION("""COMPUTED_VALUE"""),"Клубника черника лёд")</f>
        <v>Клубника черника лёд</v>
      </c>
      <c r="R2300" s="18" t="str">
        <f>IFERROR(__xludf.DUMMYFUNCTION("""COMPUTED_VALUE"""),"Малина смородина лёд")</f>
        <v>Малина смородина лёд</v>
      </c>
      <c r="S2300" s="18" t="str">
        <f>IFERROR(__xludf.DUMMYFUNCTION("""COMPUTED_VALUE"""),"Манго лёд")</f>
        <v>Манго лёд</v>
      </c>
      <c r="T2300" s="18" t="str">
        <f>IFERROR(__xludf.DUMMYFUNCTION("""COMPUTED_VALUE"""),"Малина вишня лёд")</f>
        <v>Малина вишня лёд</v>
      </c>
      <c r="U2300" s="18"/>
      <c r="V2300" s="18"/>
      <c r="W2300" s="18"/>
      <c r="X2300" s="18"/>
      <c r="Y2300" s="18"/>
      <c r="Z2300" s="18"/>
      <c r="AA2300" s="18"/>
      <c r="AB2300" s="18"/>
      <c r="AC2300" s="18"/>
      <c r="AD2300" s="18"/>
      <c r="AE2300" s="18"/>
      <c r="AF2300" s="18"/>
      <c r="AG2300" s="18"/>
      <c r="AH2300" s="18"/>
      <c r="AI2300" s="18"/>
      <c r="AJ2300" s="18"/>
      <c r="AK2300" s="18"/>
      <c r="AL2300" s="18"/>
      <c r="AM2300" s="18"/>
      <c r="AN2300" s="18"/>
      <c r="AO2300" s="18"/>
      <c r="AP2300" s="18"/>
      <c r="AQ2300" s="18"/>
      <c r="AR2300" s="18"/>
      <c r="AS2300" s="18"/>
      <c r="AT2300" s="18"/>
      <c r="AU2300" s="18"/>
      <c r="AV2300" s="18"/>
      <c r="AW2300" s="18"/>
      <c r="AX2300" s="18"/>
    </row>
    <row r="2301">
      <c r="A2301" s="18" t="str">
        <f>IFERROR(__xludf.DUMMYFUNCTION("""COMPUTED_VALUE"""),"Ягодный микс")</f>
        <v>Ягодный микс</v>
      </c>
      <c r="B2301" s="18" t="str">
        <f>IFERROR(__xludf.DUMMYFUNCTION("""COMPUTED_VALUE"""),"Энергетик малина")</f>
        <v>Энергетик малина</v>
      </c>
      <c r="C2301" s="18" t="str">
        <f>IFERROR(__xludf.DUMMYFUNCTION("""COMPUTED_VALUE"""),"Клубника арбуз")</f>
        <v>Клубника арбуз</v>
      </c>
      <c r="D2301" s="18" t="str">
        <f>IFERROR(__xludf.DUMMYFUNCTION("""COMPUTED_VALUE"""),"Ежевика малина")</f>
        <v>Ежевика малина</v>
      </c>
      <c r="E2301" s="18" t="str">
        <f>IFERROR(__xludf.DUMMYFUNCTION("""COMPUTED_VALUE"""),"Голубая малина виноград")</f>
        <v>Голубая малина виноград</v>
      </c>
      <c r="F2301" s="18" t="str">
        <f>IFERROR(__xludf.DUMMYFUNCTION("""COMPUTED_VALUE"""),"Вишня яблоко")</f>
        <v>Вишня яблоко</v>
      </c>
      <c r="G2301" s="18" t="str">
        <f>IFERROR(__xludf.DUMMYFUNCTION("""COMPUTED_VALUE"""),"Виноград лёд")</f>
        <v>Виноград лёд</v>
      </c>
      <c r="H2301" s="18" t="str">
        <f>IFERROR(__xludf.DUMMYFUNCTION("""COMPUTED_VALUE"""),"Бабл гам")</f>
        <v>Бабл гам</v>
      </c>
      <c r="I2301" s="18" t="str">
        <f>IFERROR(__xludf.DUMMYFUNCTION("""COMPUTED_VALUE"""),"Энергетик лайм")</f>
        <v>Энергетик лайм</v>
      </c>
      <c r="J2301" s="18" t="str">
        <f>IFERROR(__xludf.DUMMYFUNCTION("""COMPUTED_VALUE"""),"Черника смородина айс")</f>
        <v>Черника смородина айс</v>
      </c>
      <c r="K2301" s="18" t="str">
        <f>IFERROR(__xludf.DUMMYFUNCTION("""COMPUTED_VALUE"""),"Мохито клубничный лёд")</f>
        <v>Мохито клубничный лёд</v>
      </c>
      <c r="L2301" s="18" t="str">
        <f>IFERROR(__xludf.DUMMYFUNCTION("""COMPUTED_VALUE"""),"Черная вишня лёд")</f>
        <v>Черная вишня лёд</v>
      </c>
      <c r="M2301" s="18" t="str">
        <f>IFERROR(__xludf.DUMMYFUNCTION("""COMPUTED_VALUE"""),"Ананас кокос лёд")</f>
        <v>Ананас кокос лёд</v>
      </c>
      <c r="N2301" s="18" t="str">
        <f>IFERROR(__xludf.DUMMYFUNCTION("""COMPUTED_VALUE"""),"Киви лёд")</f>
        <v>Киви лёд</v>
      </c>
      <c r="O2301" s="18" t="str">
        <f>IFERROR(__xludf.DUMMYFUNCTION("""COMPUTED_VALUE"""),"Кислая клюква лёд")</f>
        <v>Кислая клюква лёд</v>
      </c>
      <c r="P2301" s="18" t="str">
        <f>IFERROR(__xludf.DUMMYFUNCTION("""COMPUTED_VALUE"""),"Кислый скитлс лёд")</f>
        <v>Кислый скитлс лёд</v>
      </c>
      <c r="Q2301" s="18" t="str">
        <f>IFERROR(__xludf.DUMMYFUNCTION("""COMPUTED_VALUE"""),"Клубника черника лёд")</f>
        <v>Клубника черника лёд</v>
      </c>
      <c r="R2301" s="18" t="str">
        <f>IFERROR(__xludf.DUMMYFUNCTION("""COMPUTED_VALUE"""),"Малина смородина лёд")</f>
        <v>Малина смородина лёд</v>
      </c>
      <c r="S2301" s="18" t="str">
        <f>IFERROR(__xludf.DUMMYFUNCTION("""COMPUTED_VALUE"""),"Манго лёд")</f>
        <v>Манго лёд</v>
      </c>
      <c r="T2301" s="18" t="str">
        <f>IFERROR(__xludf.DUMMYFUNCTION("""COMPUTED_VALUE"""),"Малина вишня лёд")</f>
        <v>Малина вишня лёд</v>
      </c>
      <c r="U2301" s="18"/>
      <c r="V2301" s="18"/>
      <c r="W2301" s="18"/>
      <c r="X2301" s="18"/>
      <c r="Y2301" s="18"/>
      <c r="Z2301" s="18"/>
      <c r="AA2301" s="18"/>
      <c r="AB2301" s="18"/>
      <c r="AC2301" s="18"/>
      <c r="AD2301" s="18"/>
      <c r="AE2301" s="18"/>
      <c r="AF2301" s="18"/>
      <c r="AG2301" s="18"/>
      <c r="AH2301" s="18"/>
      <c r="AI2301" s="18"/>
      <c r="AJ2301" s="18"/>
      <c r="AK2301" s="18"/>
      <c r="AL2301" s="18"/>
      <c r="AM2301" s="18"/>
      <c r="AN2301" s="18"/>
      <c r="AO2301" s="18"/>
      <c r="AP2301" s="18"/>
      <c r="AQ2301" s="18"/>
      <c r="AR2301" s="18"/>
      <c r="AS2301" s="18"/>
      <c r="AT2301" s="18"/>
      <c r="AU2301" s="18"/>
      <c r="AV2301" s="18"/>
      <c r="AW2301" s="18"/>
      <c r="AX2301" s="18"/>
    </row>
    <row r="2302">
      <c r="A2302" s="18" t="str">
        <f>IFERROR(__xludf.DUMMYFUNCTION("""COMPUTED_VALUE"""),"Ягодный микс")</f>
        <v>Ягодный микс</v>
      </c>
      <c r="B2302" s="18" t="str">
        <f>IFERROR(__xludf.DUMMYFUNCTION("""COMPUTED_VALUE"""),"Энергетик малина")</f>
        <v>Энергетик малина</v>
      </c>
      <c r="C2302" s="18" t="str">
        <f>IFERROR(__xludf.DUMMYFUNCTION("""COMPUTED_VALUE"""),"Клубника арбуз")</f>
        <v>Клубника арбуз</v>
      </c>
      <c r="D2302" s="18" t="str">
        <f>IFERROR(__xludf.DUMMYFUNCTION("""COMPUTED_VALUE"""),"Ежевика малина")</f>
        <v>Ежевика малина</v>
      </c>
      <c r="E2302" s="18" t="str">
        <f>IFERROR(__xludf.DUMMYFUNCTION("""COMPUTED_VALUE"""),"Голубая малина виноград")</f>
        <v>Голубая малина виноград</v>
      </c>
      <c r="F2302" s="18" t="str">
        <f>IFERROR(__xludf.DUMMYFUNCTION("""COMPUTED_VALUE"""),"Вишня яблоко")</f>
        <v>Вишня яблоко</v>
      </c>
      <c r="G2302" s="18" t="str">
        <f>IFERROR(__xludf.DUMMYFUNCTION("""COMPUTED_VALUE"""),"Виноград лёд")</f>
        <v>Виноград лёд</v>
      </c>
      <c r="H2302" s="18" t="str">
        <f>IFERROR(__xludf.DUMMYFUNCTION("""COMPUTED_VALUE"""),"Бабл гам")</f>
        <v>Бабл гам</v>
      </c>
      <c r="I2302" s="18" t="str">
        <f>IFERROR(__xludf.DUMMYFUNCTION("""COMPUTED_VALUE"""),"Энергетик лайм")</f>
        <v>Энергетик лайм</v>
      </c>
      <c r="J2302" s="18" t="str">
        <f>IFERROR(__xludf.DUMMYFUNCTION("""COMPUTED_VALUE"""),"Черника смородина айс")</f>
        <v>Черника смородина айс</v>
      </c>
      <c r="K2302" s="18" t="str">
        <f>IFERROR(__xludf.DUMMYFUNCTION("""COMPUTED_VALUE"""),"Мохито клубничный лёд")</f>
        <v>Мохито клубничный лёд</v>
      </c>
      <c r="L2302" s="18" t="str">
        <f>IFERROR(__xludf.DUMMYFUNCTION("""COMPUTED_VALUE"""),"Черная вишня лёд")</f>
        <v>Черная вишня лёд</v>
      </c>
      <c r="M2302" s="18" t="str">
        <f>IFERROR(__xludf.DUMMYFUNCTION("""COMPUTED_VALUE"""),"Ананас кокос лёд")</f>
        <v>Ананас кокос лёд</v>
      </c>
      <c r="N2302" s="18" t="str">
        <f>IFERROR(__xludf.DUMMYFUNCTION("""COMPUTED_VALUE"""),"Киви лёд")</f>
        <v>Киви лёд</v>
      </c>
      <c r="O2302" s="18" t="str">
        <f>IFERROR(__xludf.DUMMYFUNCTION("""COMPUTED_VALUE"""),"Кислая клюква лёд")</f>
        <v>Кислая клюква лёд</v>
      </c>
      <c r="P2302" s="18" t="str">
        <f>IFERROR(__xludf.DUMMYFUNCTION("""COMPUTED_VALUE"""),"Кислый скитлс лёд")</f>
        <v>Кислый скитлс лёд</v>
      </c>
      <c r="Q2302" s="18" t="str">
        <f>IFERROR(__xludf.DUMMYFUNCTION("""COMPUTED_VALUE"""),"Клубника черника лёд")</f>
        <v>Клубника черника лёд</v>
      </c>
      <c r="R2302" s="18" t="str">
        <f>IFERROR(__xludf.DUMMYFUNCTION("""COMPUTED_VALUE"""),"Малина смородина лёд")</f>
        <v>Малина смородина лёд</v>
      </c>
      <c r="S2302" s="18" t="str">
        <f>IFERROR(__xludf.DUMMYFUNCTION("""COMPUTED_VALUE"""),"Манго лёд")</f>
        <v>Манго лёд</v>
      </c>
      <c r="T2302" s="18" t="str">
        <f>IFERROR(__xludf.DUMMYFUNCTION("""COMPUTED_VALUE"""),"Малина вишня лёд")</f>
        <v>Малина вишня лёд</v>
      </c>
      <c r="U2302" s="18"/>
      <c r="V2302" s="18"/>
      <c r="W2302" s="18"/>
      <c r="X2302" s="18"/>
      <c r="Y2302" s="18"/>
      <c r="Z2302" s="18"/>
      <c r="AA2302" s="18"/>
      <c r="AB2302" s="18"/>
      <c r="AC2302" s="18"/>
      <c r="AD2302" s="18"/>
      <c r="AE2302" s="18"/>
      <c r="AF2302" s="18"/>
      <c r="AG2302" s="18"/>
      <c r="AH2302" s="18"/>
      <c r="AI2302" s="18"/>
      <c r="AJ2302" s="18"/>
      <c r="AK2302" s="18"/>
      <c r="AL2302" s="18"/>
      <c r="AM2302" s="18"/>
      <c r="AN2302" s="18"/>
      <c r="AO2302" s="18"/>
      <c r="AP2302" s="18"/>
      <c r="AQ2302" s="18"/>
      <c r="AR2302" s="18"/>
      <c r="AS2302" s="18"/>
      <c r="AT2302" s="18"/>
      <c r="AU2302" s="18"/>
      <c r="AV2302" s="18"/>
      <c r="AW2302" s="18"/>
      <c r="AX2302" s="18"/>
    </row>
    <row r="2303">
      <c r="A2303" s="18" t="str">
        <f>IFERROR(__xludf.DUMMYFUNCTION("""COMPUTED_VALUE"""),"Ягодный микс")</f>
        <v>Ягодный микс</v>
      </c>
      <c r="B2303" s="18" t="str">
        <f>IFERROR(__xludf.DUMMYFUNCTION("""COMPUTED_VALUE"""),"Энергетик малина")</f>
        <v>Энергетик малина</v>
      </c>
      <c r="C2303" s="18" t="str">
        <f>IFERROR(__xludf.DUMMYFUNCTION("""COMPUTED_VALUE"""),"Клубника арбуз")</f>
        <v>Клубника арбуз</v>
      </c>
      <c r="D2303" s="18" t="str">
        <f>IFERROR(__xludf.DUMMYFUNCTION("""COMPUTED_VALUE"""),"Ежевика малина")</f>
        <v>Ежевика малина</v>
      </c>
      <c r="E2303" s="18" t="str">
        <f>IFERROR(__xludf.DUMMYFUNCTION("""COMPUTED_VALUE"""),"Голубая малина виноград")</f>
        <v>Голубая малина виноград</v>
      </c>
      <c r="F2303" s="18" t="str">
        <f>IFERROR(__xludf.DUMMYFUNCTION("""COMPUTED_VALUE"""),"Вишня яблоко")</f>
        <v>Вишня яблоко</v>
      </c>
      <c r="G2303" s="18" t="str">
        <f>IFERROR(__xludf.DUMMYFUNCTION("""COMPUTED_VALUE"""),"Виноград лёд")</f>
        <v>Виноград лёд</v>
      </c>
      <c r="H2303" s="18" t="str">
        <f>IFERROR(__xludf.DUMMYFUNCTION("""COMPUTED_VALUE"""),"Бабл гам")</f>
        <v>Бабл гам</v>
      </c>
      <c r="I2303" s="18" t="str">
        <f>IFERROR(__xludf.DUMMYFUNCTION("""COMPUTED_VALUE"""),"Энергетик лайм")</f>
        <v>Энергетик лайм</v>
      </c>
      <c r="J2303" s="18" t="str">
        <f>IFERROR(__xludf.DUMMYFUNCTION("""COMPUTED_VALUE"""),"Черника смородина айс")</f>
        <v>Черника смородина айс</v>
      </c>
      <c r="K2303" s="18" t="str">
        <f>IFERROR(__xludf.DUMMYFUNCTION("""COMPUTED_VALUE"""),"Мохито клубничный лёд")</f>
        <v>Мохито клубничный лёд</v>
      </c>
      <c r="L2303" s="18" t="str">
        <f>IFERROR(__xludf.DUMMYFUNCTION("""COMPUTED_VALUE"""),"Черная вишня лёд")</f>
        <v>Черная вишня лёд</v>
      </c>
      <c r="M2303" s="18" t="str">
        <f>IFERROR(__xludf.DUMMYFUNCTION("""COMPUTED_VALUE"""),"Ананас кокос лёд")</f>
        <v>Ананас кокос лёд</v>
      </c>
      <c r="N2303" s="18" t="str">
        <f>IFERROR(__xludf.DUMMYFUNCTION("""COMPUTED_VALUE"""),"Киви лёд")</f>
        <v>Киви лёд</v>
      </c>
      <c r="O2303" s="18" t="str">
        <f>IFERROR(__xludf.DUMMYFUNCTION("""COMPUTED_VALUE"""),"Кислая клюква лёд")</f>
        <v>Кислая клюква лёд</v>
      </c>
      <c r="P2303" s="18" t="str">
        <f>IFERROR(__xludf.DUMMYFUNCTION("""COMPUTED_VALUE"""),"Кислый скитлс лёд")</f>
        <v>Кислый скитлс лёд</v>
      </c>
      <c r="Q2303" s="18" t="str">
        <f>IFERROR(__xludf.DUMMYFUNCTION("""COMPUTED_VALUE"""),"Клубника черника лёд")</f>
        <v>Клубника черника лёд</v>
      </c>
      <c r="R2303" s="18" t="str">
        <f>IFERROR(__xludf.DUMMYFUNCTION("""COMPUTED_VALUE"""),"Малина смородина лёд")</f>
        <v>Малина смородина лёд</v>
      </c>
      <c r="S2303" s="18" t="str">
        <f>IFERROR(__xludf.DUMMYFUNCTION("""COMPUTED_VALUE"""),"Манго лёд")</f>
        <v>Манго лёд</v>
      </c>
      <c r="T2303" s="18" t="str">
        <f>IFERROR(__xludf.DUMMYFUNCTION("""COMPUTED_VALUE"""),"Малина вишня лёд")</f>
        <v>Малина вишня лёд</v>
      </c>
      <c r="U2303" s="18"/>
      <c r="V2303" s="18"/>
      <c r="W2303" s="18"/>
      <c r="X2303" s="18"/>
      <c r="Y2303" s="18"/>
      <c r="Z2303" s="18"/>
      <c r="AA2303" s="18"/>
      <c r="AB2303" s="18"/>
      <c r="AC2303" s="18"/>
      <c r="AD2303" s="18"/>
      <c r="AE2303" s="18"/>
      <c r="AF2303" s="18"/>
      <c r="AG2303" s="18"/>
      <c r="AH2303" s="18"/>
      <c r="AI2303" s="18"/>
      <c r="AJ2303" s="18"/>
      <c r="AK2303" s="18"/>
      <c r="AL2303" s="18"/>
      <c r="AM2303" s="18"/>
      <c r="AN2303" s="18"/>
      <c r="AO2303" s="18"/>
      <c r="AP2303" s="18"/>
      <c r="AQ2303" s="18"/>
      <c r="AR2303" s="18"/>
      <c r="AS2303" s="18"/>
      <c r="AT2303" s="18"/>
      <c r="AU2303" s="18"/>
      <c r="AV2303" s="18"/>
      <c r="AW2303" s="18"/>
      <c r="AX2303" s="18"/>
    </row>
    <row r="2304">
      <c r="A2304" s="18" t="str">
        <f>IFERROR(__xludf.DUMMYFUNCTION("""COMPUTED_VALUE"""),"Смородина холс")</f>
        <v>Смородина холс</v>
      </c>
      <c r="B2304" s="18" t="str">
        <f>IFERROR(__xludf.DUMMYFUNCTION("""COMPUTED_VALUE"""),"Тропические фрукты")</f>
        <v>Тропические фрукты</v>
      </c>
      <c r="C2304" s="18" t="str">
        <f>IFERROR(__xludf.DUMMYFUNCTION("""COMPUTED_VALUE"""),"Черничная конфета")</f>
        <v>Черничная конфета</v>
      </c>
      <c r="D2304" s="18" t="str">
        <f>IFERROR(__xludf.DUMMYFUNCTION("""COMPUTED_VALUE"""),"Яблоко вишня")</f>
        <v>Яблоко вишня</v>
      </c>
      <c r="E2304" s="18" t="str">
        <f>IFERROR(__xludf.DUMMYFUNCTION("""COMPUTED_VALUE"""),"Виноград мята")</f>
        <v>Виноград мята</v>
      </c>
      <c r="F2304" s="18" t="str">
        <f>IFERROR(__xludf.DUMMYFUNCTION("""COMPUTED_VALUE"""),"Виноград холс")</f>
        <v>Виноград холс</v>
      </c>
      <c r="G2304" s="18" t="str">
        <f>IFERROR(__xludf.DUMMYFUNCTION("""COMPUTED_VALUE"""),"Грейпфрутовый лимонад")</f>
        <v>Грейпфрутовый лимонад</v>
      </c>
      <c r="H2304" s="18" t="str">
        <f>IFERROR(__xludf.DUMMYFUNCTION("""COMPUTED_VALUE"""),"Дыня банан")</f>
        <v>Дыня банан</v>
      </c>
      <c r="I2304" s="18" t="str">
        <f>IFERROR(__xludf.DUMMYFUNCTION("""COMPUTED_VALUE"""),"Ежевичный лимонад")</f>
        <v>Ежевичный лимонад</v>
      </c>
      <c r="J2304" s="18" t="str">
        <f>IFERROR(__xludf.DUMMYFUNCTION("""COMPUTED_VALUE"""),"Земляничная конфета ")</f>
        <v>Земляничная конфета </v>
      </c>
      <c r="K2304" s="18" t="str">
        <f>IFERROR(__xludf.DUMMYFUNCTION("""COMPUTED_VALUE"""),"Ананас манго ")</f>
        <v>Ананас манго </v>
      </c>
      <c r="L2304" s="18" t="str">
        <f>IFERROR(__xludf.DUMMYFUNCTION("""COMPUTED_VALUE"""),"Жвачка черника мята ")</f>
        <v>Жвачка черника мята </v>
      </c>
      <c r="M2304" s="18" t="str">
        <f>IFERROR(__xludf.DUMMYFUNCTION("""COMPUTED_VALUE"""),"Зеленый манго")</f>
        <v>Зеленый манго</v>
      </c>
      <c r="N2304" s="18" t="str">
        <f>IFERROR(__xludf.DUMMYFUNCTION("""COMPUTED_VALUE"""),"Клюква брусника")</f>
        <v>Клюква брусника</v>
      </c>
      <c r="O2304" s="18" t="str">
        <f>IFERROR(__xludf.DUMMYFUNCTION("""COMPUTED_VALUE"""),"Апельсин ")</f>
        <v>Апельсин </v>
      </c>
      <c r="P2304" s="18" t="str">
        <f>IFERROR(__xludf.DUMMYFUNCTION("""COMPUTED_VALUE"""),"Кокос малина")</f>
        <v>Кокос малина</v>
      </c>
      <c r="Q2304" s="18" t="str">
        <f>IFERROR(__xludf.DUMMYFUNCTION("""COMPUTED_VALUE"""),"Лимонные черви")</f>
        <v>Лимонные черви</v>
      </c>
      <c r="R2304" s="18" t="str">
        <f>IFERROR(__xludf.DUMMYFUNCTION("""COMPUTED_VALUE"""),"Малиновый лимонад")</f>
        <v>Малиновый лимонад</v>
      </c>
      <c r="S2304" s="18" t="str">
        <f>IFERROR(__xludf.DUMMYFUNCTION("""COMPUTED_VALUE"""),"Смородина малина")</f>
        <v>Смородина малина</v>
      </c>
      <c r="T2304" s="18"/>
      <c r="U2304" s="18"/>
      <c r="V2304" s="18"/>
      <c r="W2304" s="18"/>
      <c r="X2304" s="18"/>
      <c r="Y2304" s="18"/>
      <c r="Z2304" s="18"/>
      <c r="AA2304" s="18"/>
      <c r="AB2304" s="18"/>
      <c r="AC2304" s="18"/>
      <c r="AD2304" s="18"/>
      <c r="AE2304" s="18"/>
      <c r="AF2304" s="18"/>
      <c r="AG2304" s="18"/>
      <c r="AH2304" s="18"/>
      <c r="AI2304" s="18"/>
      <c r="AJ2304" s="18"/>
      <c r="AK2304" s="18"/>
      <c r="AL2304" s="18"/>
      <c r="AM2304" s="18"/>
      <c r="AN2304" s="18"/>
      <c r="AO2304" s="18"/>
      <c r="AP2304" s="18"/>
      <c r="AQ2304" s="18"/>
      <c r="AR2304" s="18"/>
      <c r="AS2304" s="18"/>
      <c r="AT2304" s="18"/>
      <c r="AU2304" s="18"/>
      <c r="AV2304" s="18"/>
      <c r="AW2304" s="18"/>
      <c r="AX2304" s="18"/>
    </row>
    <row r="2305">
      <c r="A2305" s="18" t="str">
        <f>IFERROR(__xludf.DUMMYFUNCTION("""COMPUTED_VALUE"""),"кислая земляника")</f>
        <v>кислая земляника</v>
      </c>
      <c r="B2305" s="18" t="str">
        <f>IFERROR(__xludf.DUMMYFUNCTION("""COMPUTED_VALUE"""),"кислая фанта с черникой")</f>
        <v>кислая фанта с черникой</v>
      </c>
      <c r="C2305" s="18" t="str">
        <f>IFERROR(__xludf.DUMMYFUNCTION("""COMPUTED_VALUE"""),"кислое харибо с колой и черешней")</f>
        <v>кислое харибо с колой и черешней</v>
      </c>
      <c r="D2305" s="18" t="str">
        <f>IFERROR(__xludf.DUMMYFUNCTION("""COMPUTED_VALUE"""),"кислое яблочно клубничная шипучка")</f>
        <v>кислое яблочно клубничная шипучка</v>
      </c>
      <c r="E2305" s="18" t="str">
        <f>IFERROR(__xludf.DUMMYFUNCTION("""COMPUTED_VALUE"""),"кислые желатинки маракуйя ананас")</f>
        <v>кислые желатинки маракуйя ананас</v>
      </c>
      <c r="F2305" s="18" t="str">
        <f>IFERROR(__xludf.DUMMYFUNCTION("""COMPUTED_VALUE"""),"кислые ленточки маракуя манго")</f>
        <v>кислые ленточки маракуя манго</v>
      </c>
      <c r="G2305" s="18" t="str">
        <f>IFERROR(__xludf.DUMMYFUNCTION("""COMPUTED_VALUE"""),"кислые мармеладные ягоды")</f>
        <v>кислые мармеладные ягоды</v>
      </c>
      <c r="H2305" s="18" t="str">
        <f>IFERROR(__xludf.DUMMYFUNCTION("""COMPUTED_VALUE"""),"кислый виноград лайм")</f>
        <v>кислый виноград лайм</v>
      </c>
      <c r="I2305" s="18" t="str">
        <f>IFERROR(__xludf.DUMMYFUNCTION("""COMPUTED_VALUE"""),"кислый грейпфрут с вишней")</f>
        <v>кислый грейпфрут с вишней</v>
      </c>
      <c r="J2305" s="18" t="str">
        <f>IFERROR(__xludf.DUMMYFUNCTION("""COMPUTED_VALUE"""),"кислый леденец виноград киви яблоко")</f>
        <v>кислый леденец виноград киви яблоко</v>
      </c>
      <c r="K2305" s="18" t="str">
        <f>IFERROR(__xludf.DUMMYFUNCTION("""COMPUTED_VALUE"""),"кислый лимонад арбуз лайм малина")</f>
        <v>кислый лимонад арбуз лайм малина</v>
      </c>
      <c r="L2305" s="18" t="str">
        <f>IFERROR(__xludf.DUMMYFUNCTION("""COMPUTED_VALUE"""),"кислый персик клубника")</f>
        <v>кислый персик клубника</v>
      </c>
      <c r="M2305" s="18" t="str">
        <f>IFERROR(__xludf.DUMMYFUNCTION("""COMPUTED_VALUE"""),"кислый яблочно лимонные колечки")</f>
        <v>кислый яблочно лимонные колечки</v>
      </c>
      <c r="N2305" s="18" t="str">
        <f>IFERROR(__xludf.DUMMYFUNCTION("""COMPUTED_VALUE"""),"фанта апельсин с кислой малиной")</f>
        <v>фанта апельсин с кислой малиной</v>
      </c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  <c r="AC2305" s="18"/>
      <c r="AD2305" s="18"/>
      <c r="AE2305" s="18"/>
      <c r="AF2305" s="18"/>
      <c r="AG2305" s="18"/>
      <c r="AH2305" s="18"/>
      <c r="AI2305" s="18"/>
      <c r="AJ2305" s="18"/>
      <c r="AK2305" s="18"/>
      <c r="AL2305" s="18"/>
      <c r="AM2305" s="18"/>
      <c r="AN2305" s="18"/>
      <c r="AO2305" s="18"/>
      <c r="AP2305" s="18"/>
      <c r="AQ2305" s="18"/>
      <c r="AR2305" s="18"/>
      <c r="AS2305" s="18"/>
      <c r="AT2305" s="18"/>
      <c r="AU2305" s="18"/>
      <c r="AV2305" s="18"/>
      <c r="AW2305" s="18"/>
      <c r="AX2305" s="18"/>
    </row>
    <row r="2306">
      <c r="A2306" s="18" t="str">
        <f>IFERROR(__xludf.DUMMYFUNCTION("""COMPUTED_VALUE"""),"Ананас киви")</f>
        <v>Ананас киви</v>
      </c>
      <c r="B2306" s="18" t="str">
        <f>IFERROR(__xludf.DUMMYFUNCTION("""COMPUTED_VALUE"""),"Арбузный смузи")</f>
        <v>Арбузный смузи</v>
      </c>
      <c r="C2306" s="18" t="str">
        <f>IFERROR(__xludf.DUMMYFUNCTION("""COMPUTED_VALUE"""),"Виноградная фанта")</f>
        <v>Виноградная фанта</v>
      </c>
      <c r="D2306" s="18" t="str">
        <f>IFERROR(__xludf.DUMMYFUNCTION("""COMPUTED_VALUE"""),"Вишневый морс")</f>
        <v>Вишневый морс</v>
      </c>
      <c r="E2306" s="18" t="str">
        <f>IFERROR(__xludf.DUMMYFUNCTION("""COMPUTED_VALUE"""),"Гранатовый мармелад")</f>
        <v>Гранатовый мармелад</v>
      </c>
      <c r="F2306" s="18" t="str">
        <f>IFERROR(__xludf.DUMMYFUNCTION("""COMPUTED_VALUE"""),"Грейпфрут киви")</f>
        <v>Грейпфрут киви</v>
      </c>
      <c r="G2306" s="18" t="str">
        <f>IFERROR(__xludf.DUMMYFUNCTION("""COMPUTED_VALUE"""),"Ежевика мята")</f>
        <v>Ежевика мята</v>
      </c>
      <c r="H2306" s="18" t="str">
        <f>IFERROR(__xludf.DUMMYFUNCTION("""COMPUTED_VALUE"""),"Киви манго")</f>
        <v>Киви манго</v>
      </c>
      <c r="I2306" s="18" t="str">
        <f>IFERROR(__xludf.DUMMYFUNCTION("""COMPUTED_VALUE"""),"Клубника манго")</f>
        <v>Клубника манго</v>
      </c>
      <c r="J2306" s="18" t="str">
        <f>IFERROR(__xludf.DUMMYFUNCTION("""COMPUTED_VALUE"""),"черника грейфрут ")</f>
        <v>черника грейфрут </v>
      </c>
      <c r="K2306" s="18" t="str">
        <f>IFERROR(__xludf.DUMMYFUNCTION("""COMPUTED_VALUE"""),"Малина лайм")</f>
        <v>Малина лайм</v>
      </c>
      <c r="L2306" s="18" t="str">
        <f>IFERROR(__xludf.DUMMYFUNCTION("""COMPUTED_VALUE"""),"Манго арбуз ")</f>
        <v>Манго арбуз </v>
      </c>
      <c r="M2306" s="18" t="str">
        <f>IFERROR(__xludf.DUMMYFUNCTION("""COMPUTED_VALUE"""),"Малиновый чай с жасмином")</f>
        <v>Малиновый чай с жасмином</v>
      </c>
      <c r="N2306" s="18" t="str">
        <f>IFERROR(__xludf.DUMMYFUNCTION("""COMPUTED_VALUE"""),"малина  апельсин ")</f>
        <v>малина  апельсин </v>
      </c>
      <c r="O2306" s="18" t="str">
        <f>IFERROR(__xludf.DUMMYFUNCTION("""COMPUTED_VALUE"""),"Манго апельсин")</f>
        <v>Манго апельсин</v>
      </c>
      <c r="P2306" s="18" t="str">
        <f>IFERROR(__xludf.DUMMYFUNCTION("""COMPUTED_VALUE"""),"Ред булл")</f>
        <v>Ред булл</v>
      </c>
      <c r="Q2306" s="18" t="str">
        <f>IFERROR(__xludf.DUMMYFUNCTION("""COMPUTED_VALUE"""),"Спрайт")</f>
        <v>Спрайт</v>
      </c>
      <c r="R2306" s="18" t="str">
        <f>IFERROR(__xludf.DUMMYFUNCTION("""COMPUTED_VALUE"""),"ананас клюква ")</f>
        <v>ананас клюква </v>
      </c>
      <c r="S2306" s="18" t="str">
        <f>IFERROR(__xludf.DUMMYFUNCTION("""COMPUTED_VALUE"""),"Тархун")</f>
        <v>Тархун</v>
      </c>
      <c r="T2306" s="18" t="str">
        <f>IFERROR(__xludf.DUMMYFUNCTION("""COMPUTED_VALUE"""),"алоэ Виноград ")</f>
        <v>алоэ Виноград </v>
      </c>
      <c r="U2306" s="18" t="str">
        <f>IFERROR(__xludf.DUMMYFUNCTION("""COMPUTED_VALUE"""),"Фруктовая жвачка")</f>
        <v>Фруктовая жвачка</v>
      </c>
      <c r="V2306" s="18" t="str">
        <f>IFERROR(__xludf.DUMMYFUNCTION("""COMPUTED_VALUE"""),"Холодная кола")</f>
        <v>Холодная кола</v>
      </c>
      <c r="W2306" s="18" t="str">
        <f>IFERROR(__xludf.DUMMYFUNCTION("""COMPUTED_VALUE"""),"Черная смородина клюква")</f>
        <v>Черная смородина клюква</v>
      </c>
      <c r="X2306" s="18" t="str">
        <f>IFERROR(__xludf.DUMMYFUNCTION("""COMPUTED_VALUE"""),"Черника арбуз")</f>
        <v>Черника арбуз</v>
      </c>
      <c r="Y2306" s="18" t="str">
        <f>IFERROR(__xludf.DUMMYFUNCTION("""COMPUTED_VALUE"""),"Яблоко черника")</f>
        <v>Яблоко черника</v>
      </c>
      <c r="Z2306" s="18"/>
      <c r="AA2306" s="18"/>
      <c r="AB2306" s="18"/>
      <c r="AC2306" s="18"/>
      <c r="AD2306" s="18"/>
      <c r="AE2306" s="18"/>
      <c r="AF2306" s="18"/>
      <c r="AG2306" s="18"/>
      <c r="AH2306" s="18"/>
      <c r="AI2306" s="18"/>
      <c r="AJ2306" s="18"/>
      <c r="AK2306" s="18"/>
      <c r="AL2306" s="18"/>
      <c r="AM2306" s="18"/>
      <c r="AN2306" s="18"/>
      <c r="AO2306" s="18"/>
      <c r="AP2306" s="18"/>
      <c r="AQ2306" s="18"/>
      <c r="AR2306" s="18"/>
      <c r="AS2306" s="18"/>
      <c r="AT2306" s="18"/>
      <c r="AU2306" s="18"/>
      <c r="AV2306" s="18"/>
      <c r="AW2306" s="18"/>
      <c r="AX2306" s="18"/>
    </row>
    <row r="2307">
      <c r="A2307" s="18" t="str">
        <f>IFERROR(__xludf.DUMMYFUNCTION("""COMPUTED_VALUE"""),"0.4")</f>
        <v>0.4</v>
      </c>
      <c r="B2307" s="18" t="str">
        <f>IFERROR(__xludf.DUMMYFUNCTION("""COMPUTED_VALUE"""),"0.6")</f>
        <v>0.6</v>
      </c>
      <c r="C2307" s="18" t="str">
        <f>IFERROR(__xludf.DUMMYFUNCTION("""COMPUTED_VALUE"""),"0.7")</f>
        <v>0.7</v>
      </c>
      <c r="D2307" s="18" t="str">
        <f>IFERROR(__xludf.DUMMYFUNCTION("""COMPUTED_VALUE"""),"0.8")</f>
        <v>0.8</v>
      </c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  <c r="AC2307" s="18"/>
      <c r="AD2307" s="18"/>
      <c r="AE2307" s="18"/>
      <c r="AF2307" s="18"/>
      <c r="AG2307" s="18"/>
      <c r="AH2307" s="18"/>
      <c r="AI2307" s="18"/>
      <c r="AJ2307" s="18"/>
      <c r="AK2307" s="18"/>
      <c r="AL2307" s="18"/>
      <c r="AM2307" s="18"/>
      <c r="AN2307" s="18"/>
      <c r="AO2307" s="18"/>
      <c r="AP2307" s="18"/>
      <c r="AQ2307" s="18"/>
      <c r="AR2307" s="18"/>
      <c r="AS2307" s="18"/>
      <c r="AT2307" s="18"/>
      <c r="AU2307" s="18"/>
      <c r="AV2307" s="18"/>
      <c r="AW2307" s="18"/>
      <c r="AX2307" s="18"/>
    </row>
    <row r="2308">
      <c r="A2308" s="18" t="str">
        <f>IFERROR(__xludf.DUMMYFUNCTION("""COMPUTED_VALUE"""),"0.4")</f>
        <v>0.4</v>
      </c>
      <c r="B2308" s="18" t="str">
        <f>IFERROR(__xludf.DUMMYFUNCTION("""COMPUTED_VALUE"""),"0.6")</f>
        <v>0.6</v>
      </c>
      <c r="C2308" s="18" t="str">
        <f>IFERROR(__xludf.DUMMYFUNCTION("""COMPUTED_VALUE"""),"0.7")</f>
        <v>0.7</v>
      </c>
      <c r="D2308" s="18" t="str">
        <f>IFERROR(__xludf.DUMMYFUNCTION("""COMPUTED_VALUE"""),"0.8")</f>
        <v>0.8</v>
      </c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  <c r="AB2308" s="18"/>
      <c r="AC2308" s="18"/>
      <c r="AD2308" s="18"/>
      <c r="AE2308" s="18"/>
      <c r="AF2308" s="18"/>
      <c r="AG2308" s="18"/>
      <c r="AH2308" s="18"/>
      <c r="AI2308" s="18"/>
      <c r="AJ2308" s="18"/>
      <c r="AK2308" s="18"/>
      <c r="AL2308" s="18"/>
      <c r="AM2308" s="18"/>
      <c r="AN2308" s="18"/>
      <c r="AO2308" s="18"/>
      <c r="AP2308" s="18"/>
      <c r="AQ2308" s="18"/>
      <c r="AR2308" s="18"/>
      <c r="AS2308" s="18"/>
      <c r="AT2308" s="18"/>
      <c r="AU2308" s="18"/>
      <c r="AV2308" s="18"/>
      <c r="AW2308" s="18"/>
      <c r="AX2308" s="18"/>
    </row>
    <row r="2309">
      <c r="A2309" s="18" t="str">
        <f>IFERROR(__xludf.DUMMYFUNCTION("""COMPUTED_VALUE"""),"кислая земляника")</f>
        <v>кислая земляника</v>
      </c>
      <c r="B2309" s="18" t="str">
        <f>IFERROR(__xludf.DUMMYFUNCTION("""COMPUTED_VALUE"""),"кислая фанта с черникой")</f>
        <v>кислая фанта с черникой</v>
      </c>
      <c r="C2309" s="18" t="str">
        <f>IFERROR(__xludf.DUMMYFUNCTION("""COMPUTED_VALUE"""),"кислое харибо с колой и черешней")</f>
        <v>кислое харибо с колой и черешней</v>
      </c>
      <c r="D2309" s="18" t="str">
        <f>IFERROR(__xludf.DUMMYFUNCTION("""COMPUTED_VALUE"""),"кислое яблочно клубничная шипучка")</f>
        <v>кислое яблочно клубничная шипучка</v>
      </c>
      <c r="E2309" s="18" t="str">
        <f>IFERROR(__xludf.DUMMYFUNCTION("""COMPUTED_VALUE"""),"кислые желатинки маракуйя ананас")</f>
        <v>кислые желатинки маракуйя ананас</v>
      </c>
      <c r="F2309" s="18" t="str">
        <f>IFERROR(__xludf.DUMMYFUNCTION("""COMPUTED_VALUE"""),"кислые ленточки маракуя манго")</f>
        <v>кислые ленточки маракуя манго</v>
      </c>
      <c r="G2309" s="18" t="str">
        <f>IFERROR(__xludf.DUMMYFUNCTION("""COMPUTED_VALUE"""),"кислые мармеладные ягоды")</f>
        <v>кислые мармеладные ягоды</v>
      </c>
      <c r="H2309" s="18" t="str">
        <f>IFERROR(__xludf.DUMMYFUNCTION("""COMPUTED_VALUE"""),"кислый виноград лайм")</f>
        <v>кислый виноград лайм</v>
      </c>
      <c r="I2309" s="18" t="str">
        <f>IFERROR(__xludf.DUMMYFUNCTION("""COMPUTED_VALUE"""),"кислый грейпфрут с вишней")</f>
        <v>кислый грейпфрут с вишней</v>
      </c>
      <c r="J2309" s="18" t="str">
        <f>IFERROR(__xludf.DUMMYFUNCTION("""COMPUTED_VALUE"""),"кислый леденец виноград киви яблоко")</f>
        <v>кислый леденец виноград киви яблоко</v>
      </c>
      <c r="K2309" s="18" t="str">
        <f>IFERROR(__xludf.DUMMYFUNCTION("""COMPUTED_VALUE"""),"кислый лимонад арбуз лайм малина")</f>
        <v>кислый лимонад арбуз лайм малина</v>
      </c>
      <c r="L2309" s="18" t="str">
        <f>IFERROR(__xludf.DUMMYFUNCTION("""COMPUTED_VALUE"""),"кислый персик клубника")</f>
        <v>кислый персик клубника</v>
      </c>
      <c r="M2309" s="18" t="str">
        <f>IFERROR(__xludf.DUMMYFUNCTION("""COMPUTED_VALUE"""),"кислый яблочно лимонные колечки")</f>
        <v>кислый яблочно лимонные колечки</v>
      </c>
      <c r="N2309" s="18" t="str">
        <f>IFERROR(__xludf.DUMMYFUNCTION("""COMPUTED_VALUE"""),"фанта апельсин с кислой малиной")</f>
        <v>фанта апельсин с кислой малиной</v>
      </c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  <c r="AC2309" s="18"/>
      <c r="AD2309" s="18"/>
      <c r="AE2309" s="18"/>
      <c r="AF2309" s="18"/>
      <c r="AG2309" s="18"/>
      <c r="AH2309" s="18"/>
      <c r="AI2309" s="18"/>
      <c r="AJ2309" s="18"/>
      <c r="AK2309" s="18"/>
      <c r="AL2309" s="18"/>
      <c r="AM2309" s="18"/>
      <c r="AN2309" s="18"/>
      <c r="AO2309" s="18"/>
      <c r="AP2309" s="18"/>
      <c r="AQ2309" s="18"/>
      <c r="AR2309" s="18"/>
      <c r="AS2309" s="18"/>
      <c r="AT2309" s="18"/>
      <c r="AU2309" s="18"/>
      <c r="AV2309" s="18"/>
      <c r="AW2309" s="18"/>
      <c r="AX2309" s="18"/>
    </row>
    <row r="2310">
      <c r="A2310" s="18" t="str">
        <f>IFERROR(__xludf.DUMMYFUNCTION("""COMPUTED_VALUE"""),"0.4")</f>
        <v>0.4</v>
      </c>
      <c r="B2310" s="18" t="str">
        <f>IFERROR(__xludf.DUMMYFUNCTION("""COMPUTED_VALUE"""),"0.6")</f>
        <v>0.6</v>
      </c>
      <c r="C2310" s="18" t="str">
        <f>IFERROR(__xludf.DUMMYFUNCTION("""COMPUTED_VALUE"""),"0.7")</f>
        <v>0.7</v>
      </c>
      <c r="D2310" s="18" t="str">
        <f>IFERROR(__xludf.DUMMYFUNCTION("""COMPUTED_VALUE"""),"0.8")</f>
        <v>0.8</v>
      </c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  <c r="AC2310" s="18"/>
      <c r="AD2310" s="18"/>
      <c r="AE2310" s="18"/>
      <c r="AF2310" s="18"/>
      <c r="AG2310" s="18"/>
      <c r="AH2310" s="18"/>
      <c r="AI2310" s="18"/>
      <c r="AJ2310" s="18"/>
      <c r="AK2310" s="18"/>
      <c r="AL2310" s="18"/>
      <c r="AM2310" s="18"/>
      <c r="AN2310" s="18"/>
      <c r="AO2310" s="18"/>
      <c r="AP2310" s="18"/>
      <c r="AQ2310" s="18"/>
      <c r="AR2310" s="18"/>
      <c r="AS2310" s="18"/>
      <c r="AT2310" s="18"/>
      <c r="AU2310" s="18"/>
      <c r="AV2310" s="18"/>
      <c r="AW2310" s="18"/>
      <c r="AX2310" s="18"/>
    </row>
    <row r="2311">
      <c r="A2311" s="18" t="str">
        <f>IFERROR(__xludf.DUMMYFUNCTION("""COMPUTED_VALUE"""),"0.4")</f>
        <v>0.4</v>
      </c>
      <c r="B2311" s="18" t="str">
        <f>IFERROR(__xludf.DUMMYFUNCTION("""COMPUTED_VALUE"""),"0.6")</f>
        <v>0.6</v>
      </c>
      <c r="C2311" s="18" t="str">
        <f>IFERROR(__xludf.DUMMYFUNCTION("""COMPUTED_VALUE"""),"0.7")</f>
        <v>0.7</v>
      </c>
      <c r="D2311" s="18" t="str">
        <f>IFERROR(__xludf.DUMMYFUNCTION("""COMPUTED_VALUE"""),"0.8")</f>
        <v>0.8</v>
      </c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  <c r="AC2311" s="18"/>
      <c r="AD2311" s="18"/>
      <c r="AE2311" s="18"/>
      <c r="AF2311" s="18"/>
      <c r="AG2311" s="18"/>
      <c r="AH2311" s="18"/>
      <c r="AI2311" s="18"/>
      <c r="AJ2311" s="18"/>
      <c r="AK2311" s="18"/>
      <c r="AL2311" s="18"/>
      <c r="AM2311" s="18"/>
      <c r="AN2311" s="18"/>
      <c r="AO2311" s="18"/>
      <c r="AP2311" s="18"/>
      <c r="AQ2311" s="18"/>
      <c r="AR2311" s="18"/>
      <c r="AS2311" s="18"/>
      <c r="AT2311" s="18"/>
      <c r="AU2311" s="18"/>
      <c r="AV2311" s="18"/>
      <c r="AW2311" s="18"/>
      <c r="AX2311" s="18"/>
    </row>
    <row r="2312">
      <c r="A2312" s="18" t="str">
        <f>IFERROR(__xludf.DUMMYFUNCTION("""COMPUTED_VALUE"""),"0.4")</f>
        <v>0.4</v>
      </c>
      <c r="B2312" s="18" t="str">
        <f>IFERROR(__xludf.DUMMYFUNCTION("""COMPUTED_VALUE"""),"0.6")</f>
        <v>0.6</v>
      </c>
      <c r="C2312" s="18" t="str">
        <f>IFERROR(__xludf.DUMMYFUNCTION("""COMPUTED_VALUE"""),"0.7")</f>
        <v>0.7</v>
      </c>
      <c r="D2312" s="18" t="str">
        <f>IFERROR(__xludf.DUMMYFUNCTION("""COMPUTED_VALUE"""),"0.8")</f>
        <v>0.8</v>
      </c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  <c r="AB2312" s="18"/>
      <c r="AC2312" s="18"/>
      <c r="AD2312" s="18"/>
      <c r="AE2312" s="18"/>
      <c r="AF2312" s="18"/>
      <c r="AG2312" s="18"/>
      <c r="AH2312" s="18"/>
      <c r="AI2312" s="18"/>
      <c r="AJ2312" s="18"/>
      <c r="AK2312" s="18"/>
      <c r="AL2312" s="18"/>
      <c r="AM2312" s="18"/>
      <c r="AN2312" s="18"/>
      <c r="AO2312" s="18"/>
      <c r="AP2312" s="18"/>
      <c r="AQ2312" s="18"/>
      <c r="AR2312" s="18"/>
      <c r="AS2312" s="18"/>
      <c r="AT2312" s="18"/>
      <c r="AU2312" s="18"/>
      <c r="AV2312" s="18"/>
      <c r="AW2312" s="18"/>
      <c r="AX2312" s="18"/>
    </row>
    <row r="2313">
      <c r="A2313" s="18" t="str">
        <f>IFERROR(__xludf.DUMMYFUNCTION("""COMPUTED_VALUE"""),"Ананас киви")</f>
        <v>Ананас киви</v>
      </c>
      <c r="B2313" s="18" t="str">
        <f>IFERROR(__xludf.DUMMYFUNCTION("""COMPUTED_VALUE"""),"Арбузный смузи")</f>
        <v>Арбузный смузи</v>
      </c>
      <c r="C2313" s="18" t="str">
        <f>IFERROR(__xludf.DUMMYFUNCTION("""COMPUTED_VALUE"""),"Виноградная фанта")</f>
        <v>Виноградная фанта</v>
      </c>
      <c r="D2313" s="18" t="str">
        <f>IFERROR(__xludf.DUMMYFUNCTION("""COMPUTED_VALUE"""),"Вишневый морс")</f>
        <v>Вишневый морс</v>
      </c>
      <c r="E2313" s="18" t="str">
        <f>IFERROR(__xludf.DUMMYFUNCTION("""COMPUTED_VALUE"""),"Гранатовый мармелад")</f>
        <v>Гранатовый мармелад</v>
      </c>
      <c r="F2313" s="18" t="str">
        <f>IFERROR(__xludf.DUMMYFUNCTION("""COMPUTED_VALUE"""),"Грейпфрут киви")</f>
        <v>Грейпфрут киви</v>
      </c>
      <c r="G2313" s="18" t="str">
        <f>IFERROR(__xludf.DUMMYFUNCTION("""COMPUTED_VALUE"""),"Ежевика мята")</f>
        <v>Ежевика мята</v>
      </c>
      <c r="H2313" s="18" t="str">
        <f>IFERROR(__xludf.DUMMYFUNCTION("""COMPUTED_VALUE"""),"Киви манго")</f>
        <v>Киви манго</v>
      </c>
      <c r="I2313" s="18" t="str">
        <f>IFERROR(__xludf.DUMMYFUNCTION("""COMPUTED_VALUE"""),"Клубника манго")</f>
        <v>Клубника манго</v>
      </c>
      <c r="J2313" s="18" t="str">
        <f>IFERROR(__xludf.DUMMYFUNCTION("""COMPUTED_VALUE"""),"черника грейфрут ")</f>
        <v>черника грейфрут </v>
      </c>
      <c r="K2313" s="18" t="str">
        <f>IFERROR(__xludf.DUMMYFUNCTION("""COMPUTED_VALUE"""),"Малина лайм")</f>
        <v>Малина лайм</v>
      </c>
      <c r="L2313" s="18" t="str">
        <f>IFERROR(__xludf.DUMMYFUNCTION("""COMPUTED_VALUE"""),"Манго арбуз ")</f>
        <v>Манго арбуз </v>
      </c>
      <c r="M2313" s="18" t="str">
        <f>IFERROR(__xludf.DUMMYFUNCTION("""COMPUTED_VALUE"""),"Малиновый чай с жасмином")</f>
        <v>Малиновый чай с жасмином</v>
      </c>
      <c r="N2313" s="18" t="str">
        <f>IFERROR(__xludf.DUMMYFUNCTION("""COMPUTED_VALUE"""),"малина  апельсин ")</f>
        <v>малина  апельсин </v>
      </c>
      <c r="O2313" s="18" t="str">
        <f>IFERROR(__xludf.DUMMYFUNCTION("""COMPUTED_VALUE"""),"Манго апельсин")</f>
        <v>Манго апельсин</v>
      </c>
      <c r="P2313" s="18" t="str">
        <f>IFERROR(__xludf.DUMMYFUNCTION("""COMPUTED_VALUE"""),"Ред булл")</f>
        <v>Ред булл</v>
      </c>
      <c r="Q2313" s="18" t="str">
        <f>IFERROR(__xludf.DUMMYFUNCTION("""COMPUTED_VALUE"""),"Спрайт")</f>
        <v>Спрайт</v>
      </c>
      <c r="R2313" s="18" t="str">
        <f>IFERROR(__xludf.DUMMYFUNCTION("""COMPUTED_VALUE"""),"ананас клюква ")</f>
        <v>ананас клюква </v>
      </c>
      <c r="S2313" s="18" t="str">
        <f>IFERROR(__xludf.DUMMYFUNCTION("""COMPUTED_VALUE"""),"Тархун")</f>
        <v>Тархун</v>
      </c>
      <c r="T2313" s="18" t="str">
        <f>IFERROR(__xludf.DUMMYFUNCTION("""COMPUTED_VALUE"""),"алоэ Виноград ")</f>
        <v>алоэ Виноград </v>
      </c>
      <c r="U2313" s="18" t="str">
        <f>IFERROR(__xludf.DUMMYFUNCTION("""COMPUTED_VALUE"""),"Фруктовая жвачка")</f>
        <v>Фруктовая жвачка</v>
      </c>
      <c r="V2313" s="18" t="str">
        <f>IFERROR(__xludf.DUMMYFUNCTION("""COMPUTED_VALUE"""),"Холодная кола")</f>
        <v>Холодная кола</v>
      </c>
      <c r="W2313" s="18" t="str">
        <f>IFERROR(__xludf.DUMMYFUNCTION("""COMPUTED_VALUE"""),"Черная смородина клюква")</f>
        <v>Черная смородина клюква</v>
      </c>
      <c r="X2313" s="18" t="str">
        <f>IFERROR(__xludf.DUMMYFUNCTION("""COMPUTED_VALUE"""),"Черника арбуз")</f>
        <v>Черника арбуз</v>
      </c>
      <c r="Y2313" s="18" t="str">
        <f>IFERROR(__xludf.DUMMYFUNCTION("""COMPUTED_VALUE"""),"Яблоко черника")</f>
        <v>Яблоко черника</v>
      </c>
      <c r="Z2313" s="18"/>
      <c r="AA2313" s="18"/>
      <c r="AB2313" s="18"/>
      <c r="AC2313" s="18"/>
      <c r="AD2313" s="18"/>
      <c r="AE2313" s="18"/>
      <c r="AF2313" s="18"/>
      <c r="AG2313" s="18"/>
      <c r="AH2313" s="18"/>
      <c r="AI2313" s="18"/>
      <c r="AJ2313" s="18"/>
      <c r="AK2313" s="18"/>
      <c r="AL2313" s="18"/>
      <c r="AM2313" s="18"/>
      <c r="AN2313" s="18"/>
      <c r="AO2313" s="18"/>
      <c r="AP2313" s="18"/>
      <c r="AQ2313" s="18"/>
      <c r="AR2313" s="18"/>
      <c r="AS2313" s="18"/>
      <c r="AT2313" s="18"/>
      <c r="AU2313" s="18"/>
      <c r="AV2313" s="18"/>
      <c r="AW2313" s="18"/>
      <c r="AX2313" s="18"/>
    </row>
    <row r="2314">
      <c r="A2314" s="18" t="str">
        <f>IFERROR(__xludf.DUMMYFUNCTION("""COMPUTED_VALUE"""),"кислая земляника")</f>
        <v>кислая земляника</v>
      </c>
      <c r="B2314" s="18" t="str">
        <f>IFERROR(__xludf.DUMMYFUNCTION("""COMPUTED_VALUE"""),"кислая фанта с черникой")</f>
        <v>кислая фанта с черникой</v>
      </c>
      <c r="C2314" s="18" t="str">
        <f>IFERROR(__xludf.DUMMYFUNCTION("""COMPUTED_VALUE"""),"кислое харибо с колой и черешней")</f>
        <v>кислое харибо с колой и черешней</v>
      </c>
      <c r="D2314" s="18" t="str">
        <f>IFERROR(__xludf.DUMMYFUNCTION("""COMPUTED_VALUE"""),"кислое яблочно клубничная шипучка")</f>
        <v>кислое яблочно клубничная шипучка</v>
      </c>
      <c r="E2314" s="18" t="str">
        <f>IFERROR(__xludf.DUMMYFUNCTION("""COMPUTED_VALUE"""),"кислые желатинки маракуйя ананас")</f>
        <v>кислые желатинки маракуйя ананас</v>
      </c>
      <c r="F2314" s="18" t="str">
        <f>IFERROR(__xludf.DUMMYFUNCTION("""COMPUTED_VALUE"""),"кислые ленточки маракуя манго")</f>
        <v>кислые ленточки маракуя манго</v>
      </c>
      <c r="G2314" s="18" t="str">
        <f>IFERROR(__xludf.DUMMYFUNCTION("""COMPUTED_VALUE"""),"кислые мармеладные ягоды")</f>
        <v>кислые мармеладные ягоды</v>
      </c>
      <c r="H2314" s="18" t="str">
        <f>IFERROR(__xludf.DUMMYFUNCTION("""COMPUTED_VALUE"""),"кислый виноград лайм")</f>
        <v>кислый виноград лайм</v>
      </c>
      <c r="I2314" s="18" t="str">
        <f>IFERROR(__xludf.DUMMYFUNCTION("""COMPUTED_VALUE"""),"кислый грейпфрут с вишней")</f>
        <v>кислый грейпфрут с вишней</v>
      </c>
      <c r="J2314" s="18" t="str">
        <f>IFERROR(__xludf.DUMMYFUNCTION("""COMPUTED_VALUE"""),"кислый леденец виноград киви яблоко")</f>
        <v>кислый леденец виноград киви яблоко</v>
      </c>
      <c r="K2314" s="18" t="str">
        <f>IFERROR(__xludf.DUMMYFUNCTION("""COMPUTED_VALUE"""),"кислый лимонад арбуз лайм малина")</f>
        <v>кислый лимонад арбуз лайм малина</v>
      </c>
      <c r="L2314" s="18" t="str">
        <f>IFERROR(__xludf.DUMMYFUNCTION("""COMPUTED_VALUE"""),"кислый персик клубника")</f>
        <v>кислый персик клубника</v>
      </c>
      <c r="M2314" s="18" t="str">
        <f>IFERROR(__xludf.DUMMYFUNCTION("""COMPUTED_VALUE"""),"кислый яблочно лимонные колечки")</f>
        <v>кислый яблочно лимонные колечки</v>
      </c>
      <c r="N2314" s="18" t="str">
        <f>IFERROR(__xludf.DUMMYFUNCTION("""COMPUTED_VALUE"""),"фанта апельсин с кислой малиной")</f>
        <v>фанта апельсин с кислой малиной</v>
      </c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  <c r="AB2314" s="18"/>
      <c r="AC2314" s="18"/>
      <c r="AD2314" s="18"/>
      <c r="AE2314" s="18"/>
      <c r="AF2314" s="18"/>
      <c r="AG2314" s="18"/>
      <c r="AH2314" s="18"/>
      <c r="AI2314" s="18"/>
      <c r="AJ2314" s="18"/>
      <c r="AK2314" s="18"/>
      <c r="AL2314" s="18"/>
      <c r="AM2314" s="18"/>
      <c r="AN2314" s="18"/>
      <c r="AO2314" s="18"/>
      <c r="AP2314" s="18"/>
      <c r="AQ2314" s="18"/>
      <c r="AR2314" s="18"/>
      <c r="AS2314" s="18"/>
      <c r="AT2314" s="18"/>
      <c r="AU2314" s="18"/>
      <c r="AV2314" s="18"/>
      <c r="AW2314" s="18"/>
      <c r="AX2314" s="18"/>
    </row>
    <row r="2315">
      <c r="A2315" s="18" t="str">
        <f>IFERROR(__xludf.DUMMYFUNCTION("""COMPUTED_VALUE"""),"Апельсиновое драже")</f>
        <v>Апельсиновое драже</v>
      </c>
      <c r="B2315" s="18" t="str">
        <f>IFERROR(__xludf.DUMMYFUNCTION("""COMPUTED_VALUE"""),"Бабл гам")</f>
        <v>Бабл гам</v>
      </c>
      <c r="C2315" s="18" t="str">
        <f>IFERROR(__xludf.DUMMYFUNCTION("""COMPUTED_VALUE"""),"Виноградная конфета")</f>
        <v>Виноградная конфета</v>
      </c>
      <c r="D2315" s="18" t="str">
        <f>IFERROR(__xludf.DUMMYFUNCTION("""COMPUTED_VALUE"""),"Даня кокос")</f>
        <v>Даня кокос</v>
      </c>
      <c r="E2315" s="18" t="str">
        <f>IFERROR(__xludf.DUMMYFUNCTION("""COMPUTED_VALUE"""),"Земляника груша")</f>
        <v>Земляника груша</v>
      </c>
      <c r="F2315" s="18" t="str">
        <f>IFERROR(__xludf.DUMMYFUNCTION("""COMPUTED_VALUE"""),"Кислый киви")</f>
        <v>Кислый киви</v>
      </c>
      <c r="G2315" s="18" t="str">
        <f>IFERROR(__xludf.DUMMYFUNCTION("""COMPUTED_VALUE"""),"Кислый малиновый лимонад ")</f>
        <v>Кислый малиновый лимонад </v>
      </c>
      <c r="H2315" s="18" t="str">
        <f>IFERROR(__xludf.DUMMYFUNCTION("""COMPUTED_VALUE"""),"Кола сода айс")</f>
        <v>Кола сода айс</v>
      </c>
      <c r="I2315" s="18" t="str">
        <f>IFERROR(__xludf.DUMMYFUNCTION("""COMPUTED_VALUE"""),"Ледяной ананас")</f>
        <v>Ледяной ананас</v>
      </c>
      <c r="J2315" s="18" t="str">
        <f>IFERROR(__xludf.DUMMYFUNCTION("""COMPUTED_VALUE"""),"Лимонные червячки ")</f>
        <v>Лимонные червячки </v>
      </c>
      <c r="K2315" s="18" t="str">
        <f>IFERROR(__xludf.DUMMYFUNCTION("""COMPUTED_VALUE"""),"Манго апельсин")</f>
        <v>Манго апельсин</v>
      </c>
      <c r="L2315" s="18" t="str">
        <f>IFERROR(__xludf.DUMMYFUNCTION("""COMPUTED_VALUE"""),"Смородина виноград")</f>
        <v>Смородина виноград</v>
      </c>
      <c r="M2315" s="18" t="str">
        <f>IFERROR(__xludf.DUMMYFUNCTION("""COMPUTED_VALUE"""),"Яблочный холс")</f>
        <v>Яблочный холс</v>
      </c>
      <c r="N2315" s="18" t="str">
        <f>IFERROR(__xludf.DUMMYFUNCTION("""COMPUTED_VALUE"""),"Ягодный смузи")</f>
        <v>Ягодный смузи</v>
      </c>
      <c r="O2315" s="18" t="str">
        <f>IFERROR(__xludf.DUMMYFUNCTION("""COMPUTED_VALUE"""),"Ягодный энергетик")</f>
        <v>Ягодный энергетик</v>
      </c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  <c r="AB2315" s="18"/>
      <c r="AC2315" s="18"/>
      <c r="AD2315" s="18"/>
      <c r="AE2315" s="18"/>
      <c r="AF2315" s="18"/>
      <c r="AG2315" s="18"/>
      <c r="AH2315" s="18"/>
      <c r="AI2315" s="18"/>
      <c r="AJ2315" s="18"/>
      <c r="AK2315" s="18"/>
      <c r="AL2315" s="18"/>
      <c r="AM2315" s="18"/>
      <c r="AN2315" s="18"/>
      <c r="AO2315" s="18"/>
      <c r="AP2315" s="18"/>
      <c r="AQ2315" s="18"/>
      <c r="AR2315" s="18"/>
      <c r="AS2315" s="18"/>
      <c r="AT2315" s="18"/>
      <c r="AU2315" s="18"/>
      <c r="AV2315" s="18"/>
      <c r="AW2315" s="18"/>
      <c r="AX2315" s="18"/>
    </row>
    <row r="2316">
      <c r="A2316" s="18" t="str">
        <f>IFERROR(__xludf.DUMMYFUNCTION("""COMPUTED_VALUE"""),"Яблоко вишня")</f>
        <v>Яблоко вишня</v>
      </c>
      <c r="B2316" s="18" t="str">
        <f>IFERROR(__xludf.DUMMYFUNCTION("""COMPUTED_VALUE"""),"Банан дыня клубника")</f>
        <v>Банан дыня клубника</v>
      </c>
      <c r="C2316" s="18" t="str">
        <f>IFERROR(__xludf.DUMMYFUNCTION("""COMPUTED_VALUE"""),"Барбарисовый энергетик")</f>
        <v>Барбарисовый энергетик</v>
      </c>
      <c r="D2316" s="18" t="str">
        <f>IFERROR(__xludf.DUMMYFUNCTION("""COMPUTED_VALUE"""),"Черная смородина личи")</f>
        <v>Черная смородина личи</v>
      </c>
      <c r="E2316" s="18" t="str">
        <f>IFERROR(__xludf.DUMMYFUNCTION("""COMPUTED_VALUE"""),"Вишневый энергетик")</f>
        <v>Вишневый энергетик</v>
      </c>
      <c r="F2316" s="18" t="str">
        <f>IFERROR(__xludf.DUMMYFUNCTION("""COMPUTED_VALUE"""),"Цитрусовый микс")</f>
        <v>Цитрусовый микс</v>
      </c>
      <c r="G2316" s="18" t="str">
        <f>IFERROR(__xludf.DUMMYFUNCTION("""COMPUTED_VALUE"""),"Кола ягоды")</f>
        <v>Кола ягоды</v>
      </c>
      <c r="H2316" s="18" t="str">
        <f>IFERROR(__xludf.DUMMYFUNCTION("""COMPUTED_VALUE"""),"Виноград ежевика")</f>
        <v>Виноград ежевика</v>
      </c>
      <c r="I2316" s="18" t="str">
        <f>IFERROR(__xludf.DUMMYFUNCTION("""COMPUTED_VALUE"""),"Киви персик")</f>
        <v>Киви персик</v>
      </c>
      <c r="J2316" s="18" t="str">
        <f>IFERROR(__xludf.DUMMYFUNCTION("""COMPUTED_VALUE"""),"Лимонад голубика")</f>
        <v>Лимонад голубика</v>
      </c>
      <c r="K2316" s="18" t="str">
        <f>IFERROR(__xludf.DUMMYFUNCTION("""COMPUTED_VALUE"""),"Манго маракуйя")</f>
        <v>Манго маракуйя</v>
      </c>
      <c r="L2316" s="18" t="str">
        <f>IFERROR(__xludf.DUMMYFUNCTION("""COMPUTED_VALUE"""),"Маунтедью яблоко")</f>
        <v>Маунтедью яблоко</v>
      </c>
      <c r="M2316" s="18" t="str">
        <f>IFERROR(__xludf.DUMMYFUNCTION("""COMPUTED_VALUE"""),"Нектарин")</f>
        <v>Нектарин</v>
      </c>
      <c r="N2316" s="18" t="str">
        <f>IFERROR(__xludf.DUMMYFUNCTION("""COMPUTED_VALUE"""),"Малина черника")</f>
        <v>Малина черника</v>
      </c>
      <c r="O2316" s="18" t="str">
        <f>IFERROR(__xludf.DUMMYFUNCTION("""COMPUTED_VALUE"""),"Малиновый мармелад")</f>
        <v>Малиновый мармелад</v>
      </c>
      <c r="P2316" s="18" t="str">
        <f>IFERROR(__xludf.DUMMYFUNCTION("""COMPUTED_VALUE"""),"Скитлс лайм")</f>
        <v>Скитлс лайм</v>
      </c>
      <c r="Q2316" s="18" t="str">
        <f>IFERROR(__xludf.DUMMYFUNCTION("""COMPUTED_VALUE"""),"Клубника ананасовые кольца")</f>
        <v>Клубника ананасовые кольца</v>
      </c>
      <c r="R2316" s="18" t="str">
        <f>IFERROR(__xludf.DUMMYFUNCTION("""COMPUTED_VALUE"""),"Сладкая мятная жвачка")</f>
        <v>Сладкая мятная жвачка</v>
      </c>
      <c r="S2316" s="18" t="str">
        <f>IFERROR(__xludf.DUMMYFUNCTION("""COMPUTED_VALUE"""),"Арбузный слаш")</f>
        <v>Арбузный слаш</v>
      </c>
      <c r="T2316" s="18" t="str">
        <f>IFERROR(__xludf.DUMMYFUNCTION("""COMPUTED_VALUE"""),"Лесные ягоды")</f>
        <v>Лесные ягоды</v>
      </c>
      <c r="U2316" s="18"/>
      <c r="V2316" s="18"/>
      <c r="W2316" s="18"/>
      <c r="X2316" s="18"/>
      <c r="Y2316" s="18"/>
      <c r="Z2316" s="18"/>
      <c r="AA2316" s="18"/>
      <c r="AB2316" s="18"/>
      <c r="AC2316" s="18"/>
      <c r="AD2316" s="18"/>
      <c r="AE2316" s="18"/>
      <c r="AF2316" s="18"/>
      <c r="AG2316" s="18"/>
      <c r="AH2316" s="18"/>
      <c r="AI2316" s="18"/>
      <c r="AJ2316" s="18"/>
      <c r="AK2316" s="18"/>
      <c r="AL2316" s="18"/>
      <c r="AM2316" s="18"/>
      <c r="AN2316" s="18"/>
      <c r="AO2316" s="18"/>
      <c r="AP2316" s="18"/>
      <c r="AQ2316" s="18"/>
      <c r="AR2316" s="18"/>
      <c r="AS2316" s="18"/>
      <c r="AT2316" s="18"/>
      <c r="AU2316" s="18"/>
      <c r="AV2316" s="18"/>
      <c r="AW2316" s="18"/>
      <c r="AX2316" s="18"/>
    </row>
    <row r="2317">
      <c r="A2317" s="18" t="str">
        <f>IFERROR(__xludf.DUMMYFUNCTION("""COMPUTED_VALUE"""),"Ягодный микс")</f>
        <v>Ягодный микс</v>
      </c>
      <c r="B2317" s="18" t="str">
        <f>IFERROR(__xludf.DUMMYFUNCTION("""COMPUTED_VALUE"""),"Энергетик малина")</f>
        <v>Энергетик малина</v>
      </c>
      <c r="C2317" s="18" t="str">
        <f>IFERROR(__xludf.DUMMYFUNCTION("""COMPUTED_VALUE"""),"Клубника арбуз")</f>
        <v>Клубника арбуз</v>
      </c>
      <c r="D2317" s="18" t="str">
        <f>IFERROR(__xludf.DUMMYFUNCTION("""COMPUTED_VALUE"""),"Ежевика малина")</f>
        <v>Ежевика малина</v>
      </c>
      <c r="E2317" s="18" t="str">
        <f>IFERROR(__xludf.DUMMYFUNCTION("""COMPUTED_VALUE"""),"Голубая малина виноград")</f>
        <v>Голубая малина виноград</v>
      </c>
      <c r="F2317" s="18" t="str">
        <f>IFERROR(__xludf.DUMMYFUNCTION("""COMPUTED_VALUE"""),"Вишня яблоко")</f>
        <v>Вишня яблоко</v>
      </c>
      <c r="G2317" s="18" t="str">
        <f>IFERROR(__xludf.DUMMYFUNCTION("""COMPUTED_VALUE"""),"Виноград лёд")</f>
        <v>Виноград лёд</v>
      </c>
      <c r="H2317" s="18" t="str">
        <f>IFERROR(__xludf.DUMMYFUNCTION("""COMPUTED_VALUE"""),"Бабл гам")</f>
        <v>Бабл гам</v>
      </c>
      <c r="I2317" s="18" t="str">
        <f>IFERROR(__xludf.DUMMYFUNCTION("""COMPUTED_VALUE"""),"Энергетик лайм")</f>
        <v>Энергетик лайм</v>
      </c>
      <c r="J2317" s="18" t="str">
        <f>IFERROR(__xludf.DUMMYFUNCTION("""COMPUTED_VALUE"""),"Черника смородина айс")</f>
        <v>Черника смородина айс</v>
      </c>
      <c r="K2317" s="18" t="str">
        <f>IFERROR(__xludf.DUMMYFUNCTION("""COMPUTED_VALUE"""),"Мохито клубничный лёд")</f>
        <v>Мохито клубничный лёд</v>
      </c>
      <c r="L2317" s="18" t="str">
        <f>IFERROR(__xludf.DUMMYFUNCTION("""COMPUTED_VALUE"""),"Черная вишня лёд")</f>
        <v>Черная вишня лёд</v>
      </c>
      <c r="M2317" s="18" t="str">
        <f>IFERROR(__xludf.DUMMYFUNCTION("""COMPUTED_VALUE"""),"Ананас кокос лёд")</f>
        <v>Ананас кокос лёд</v>
      </c>
      <c r="N2317" s="18" t="str">
        <f>IFERROR(__xludf.DUMMYFUNCTION("""COMPUTED_VALUE"""),"Киви лёд")</f>
        <v>Киви лёд</v>
      </c>
      <c r="O2317" s="18" t="str">
        <f>IFERROR(__xludf.DUMMYFUNCTION("""COMPUTED_VALUE"""),"Кислая клюква лёд")</f>
        <v>Кислая клюква лёд</v>
      </c>
      <c r="P2317" s="18" t="str">
        <f>IFERROR(__xludf.DUMMYFUNCTION("""COMPUTED_VALUE"""),"Кислый скитлс лёд")</f>
        <v>Кислый скитлс лёд</v>
      </c>
      <c r="Q2317" s="18" t="str">
        <f>IFERROR(__xludf.DUMMYFUNCTION("""COMPUTED_VALUE"""),"Клубника черника лёд")</f>
        <v>Клубника черника лёд</v>
      </c>
      <c r="R2317" s="18" t="str">
        <f>IFERROR(__xludf.DUMMYFUNCTION("""COMPUTED_VALUE"""),"Малина смородина лёд")</f>
        <v>Малина смородина лёд</v>
      </c>
      <c r="S2317" s="18" t="str">
        <f>IFERROR(__xludf.DUMMYFUNCTION("""COMPUTED_VALUE"""),"Манго лёд")</f>
        <v>Манго лёд</v>
      </c>
      <c r="T2317" s="18" t="str">
        <f>IFERROR(__xludf.DUMMYFUNCTION("""COMPUTED_VALUE"""),"Малина вишня лёд")</f>
        <v>Малина вишня лёд</v>
      </c>
      <c r="U2317" s="18"/>
      <c r="V2317" s="18"/>
      <c r="W2317" s="18"/>
      <c r="X2317" s="18"/>
      <c r="Y2317" s="18"/>
      <c r="Z2317" s="18"/>
      <c r="AA2317" s="18"/>
      <c r="AB2317" s="18"/>
      <c r="AC2317" s="18"/>
      <c r="AD2317" s="18"/>
      <c r="AE2317" s="18"/>
      <c r="AF2317" s="18"/>
      <c r="AG2317" s="18"/>
      <c r="AH2317" s="18"/>
      <c r="AI2317" s="18"/>
      <c r="AJ2317" s="18"/>
      <c r="AK2317" s="18"/>
      <c r="AL2317" s="18"/>
      <c r="AM2317" s="18"/>
      <c r="AN2317" s="18"/>
      <c r="AO2317" s="18"/>
      <c r="AP2317" s="18"/>
      <c r="AQ2317" s="18"/>
      <c r="AR2317" s="18"/>
      <c r="AS2317" s="18"/>
      <c r="AT2317" s="18"/>
      <c r="AU2317" s="18"/>
      <c r="AV2317" s="18"/>
      <c r="AW2317" s="18"/>
      <c r="AX2317" s="18"/>
    </row>
    <row r="2318">
      <c r="A2318" s="18" t="str">
        <f>IFERROR(__xludf.DUMMYFUNCTION("""COMPUTED_VALUE"""),"Ананас киви")</f>
        <v>Ананас киви</v>
      </c>
      <c r="B2318" s="18" t="str">
        <f>IFERROR(__xludf.DUMMYFUNCTION("""COMPUTED_VALUE"""),"Арбузный смузи")</f>
        <v>Арбузный смузи</v>
      </c>
      <c r="C2318" s="18" t="str">
        <f>IFERROR(__xludf.DUMMYFUNCTION("""COMPUTED_VALUE"""),"Виноградная фанта")</f>
        <v>Виноградная фанта</v>
      </c>
      <c r="D2318" s="18" t="str">
        <f>IFERROR(__xludf.DUMMYFUNCTION("""COMPUTED_VALUE"""),"Вишневый морс")</f>
        <v>Вишневый морс</v>
      </c>
      <c r="E2318" s="18" t="str">
        <f>IFERROR(__xludf.DUMMYFUNCTION("""COMPUTED_VALUE"""),"Гранатовый мармелад")</f>
        <v>Гранатовый мармелад</v>
      </c>
      <c r="F2318" s="18" t="str">
        <f>IFERROR(__xludf.DUMMYFUNCTION("""COMPUTED_VALUE"""),"Грейпфрут киви")</f>
        <v>Грейпфрут киви</v>
      </c>
      <c r="G2318" s="18" t="str">
        <f>IFERROR(__xludf.DUMMYFUNCTION("""COMPUTED_VALUE"""),"Ежевика мята")</f>
        <v>Ежевика мята</v>
      </c>
      <c r="H2318" s="18" t="str">
        <f>IFERROR(__xludf.DUMMYFUNCTION("""COMPUTED_VALUE"""),"Киви манго")</f>
        <v>Киви манго</v>
      </c>
      <c r="I2318" s="18" t="str">
        <f>IFERROR(__xludf.DUMMYFUNCTION("""COMPUTED_VALUE"""),"Клубника манго")</f>
        <v>Клубника манго</v>
      </c>
      <c r="J2318" s="18" t="str">
        <f>IFERROR(__xludf.DUMMYFUNCTION("""COMPUTED_VALUE"""),"черника грейфрут ")</f>
        <v>черника грейфрут </v>
      </c>
      <c r="K2318" s="18" t="str">
        <f>IFERROR(__xludf.DUMMYFUNCTION("""COMPUTED_VALUE"""),"Малина лайм")</f>
        <v>Малина лайм</v>
      </c>
      <c r="L2318" s="18" t="str">
        <f>IFERROR(__xludf.DUMMYFUNCTION("""COMPUTED_VALUE"""),"Манго арбуз ")</f>
        <v>Манго арбуз </v>
      </c>
      <c r="M2318" s="18" t="str">
        <f>IFERROR(__xludf.DUMMYFUNCTION("""COMPUTED_VALUE"""),"Малиновый чай с жасмином")</f>
        <v>Малиновый чай с жасмином</v>
      </c>
      <c r="N2318" s="18" t="str">
        <f>IFERROR(__xludf.DUMMYFUNCTION("""COMPUTED_VALUE"""),"малина  апельсин ")</f>
        <v>малина  апельсин </v>
      </c>
      <c r="O2318" s="18" t="str">
        <f>IFERROR(__xludf.DUMMYFUNCTION("""COMPUTED_VALUE"""),"Манго апельсин")</f>
        <v>Манго апельсин</v>
      </c>
      <c r="P2318" s="18" t="str">
        <f>IFERROR(__xludf.DUMMYFUNCTION("""COMPUTED_VALUE"""),"Ред булл")</f>
        <v>Ред булл</v>
      </c>
      <c r="Q2318" s="18" t="str">
        <f>IFERROR(__xludf.DUMMYFUNCTION("""COMPUTED_VALUE"""),"Спрайт")</f>
        <v>Спрайт</v>
      </c>
      <c r="R2318" s="18" t="str">
        <f>IFERROR(__xludf.DUMMYFUNCTION("""COMPUTED_VALUE"""),"ананас клюква ")</f>
        <v>ананас клюква </v>
      </c>
      <c r="S2318" s="18" t="str">
        <f>IFERROR(__xludf.DUMMYFUNCTION("""COMPUTED_VALUE"""),"Тархун")</f>
        <v>Тархун</v>
      </c>
      <c r="T2318" s="18" t="str">
        <f>IFERROR(__xludf.DUMMYFUNCTION("""COMPUTED_VALUE"""),"алоэ Виноград ")</f>
        <v>алоэ Виноград </v>
      </c>
      <c r="U2318" s="18" t="str">
        <f>IFERROR(__xludf.DUMMYFUNCTION("""COMPUTED_VALUE"""),"Фруктовая жвачка")</f>
        <v>Фруктовая жвачка</v>
      </c>
      <c r="V2318" s="18" t="str">
        <f>IFERROR(__xludf.DUMMYFUNCTION("""COMPUTED_VALUE"""),"Холодная кола")</f>
        <v>Холодная кола</v>
      </c>
      <c r="W2318" s="18" t="str">
        <f>IFERROR(__xludf.DUMMYFUNCTION("""COMPUTED_VALUE"""),"Черная смородина клюква")</f>
        <v>Черная смородина клюква</v>
      </c>
      <c r="X2318" s="18" t="str">
        <f>IFERROR(__xludf.DUMMYFUNCTION("""COMPUTED_VALUE"""),"Черника арбуз")</f>
        <v>Черника арбуз</v>
      </c>
      <c r="Y2318" s="18" t="str">
        <f>IFERROR(__xludf.DUMMYFUNCTION("""COMPUTED_VALUE"""),"Яблоко черника")</f>
        <v>Яблоко черника</v>
      </c>
      <c r="Z2318" s="18"/>
      <c r="AA2318" s="18"/>
      <c r="AB2318" s="18"/>
      <c r="AC2318" s="18"/>
      <c r="AD2318" s="18"/>
      <c r="AE2318" s="18"/>
      <c r="AF2318" s="18"/>
      <c r="AG2318" s="18"/>
      <c r="AH2318" s="18"/>
      <c r="AI2318" s="18"/>
      <c r="AJ2318" s="18"/>
      <c r="AK2318" s="18"/>
      <c r="AL2318" s="18"/>
      <c r="AM2318" s="18"/>
      <c r="AN2318" s="18"/>
      <c r="AO2318" s="18"/>
      <c r="AP2318" s="18"/>
      <c r="AQ2318" s="18"/>
      <c r="AR2318" s="18"/>
      <c r="AS2318" s="18"/>
      <c r="AT2318" s="18"/>
      <c r="AU2318" s="18"/>
      <c r="AV2318" s="18"/>
      <c r="AW2318" s="18"/>
      <c r="AX2318" s="18"/>
    </row>
    <row r="2319">
      <c r="A2319" s="18" t="str">
        <f>IFERROR(__xludf.DUMMYFUNCTION("""COMPUTED_VALUE"""),"Ягодный микс")</f>
        <v>Ягодный микс</v>
      </c>
      <c r="B2319" s="18" t="str">
        <f>IFERROR(__xludf.DUMMYFUNCTION("""COMPUTED_VALUE"""),"Энергетик малина")</f>
        <v>Энергетик малина</v>
      </c>
      <c r="C2319" s="18" t="str">
        <f>IFERROR(__xludf.DUMMYFUNCTION("""COMPUTED_VALUE"""),"Клубника арбуз")</f>
        <v>Клубника арбуз</v>
      </c>
      <c r="D2319" s="18" t="str">
        <f>IFERROR(__xludf.DUMMYFUNCTION("""COMPUTED_VALUE"""),"Ежевика малина")</f>
        <v>Ежевика малина</v>
      </c>
      <c r="E2319" s="18" t="str">
        <f>IFERROR(__xludf.DUMMYFUNCTION("""COMPUTED_VALUE"""),"Голубая малина виноград")</f>
        <v>Голубая малина виноград</v>
      </c>
      <c r="F2319" s="18" t="str">
        <f>IFERROR(__xludf.DUMMYFUNCTION("""COMPUTED_VALUE"""),"Вишня яблоко")</f>
        <v>Вишня яблоко</v>
      </c>
      <c r="G2319" s="18" t="str">
        <f>IFERROR(__xludf.DUMMYFUNCTION("""COMPUTED_VALUE"""),"Виноград лёд")</f>
        <v>Виноград лёд</v>
      </c>
      <c r="H2319" s="18" t="str">
        <f>IFERROR(__xludf.DUMMYFUNCTION("""COMPUTED_VALUE"""),"Бабл гам")</f>
        <v>Бабл гам</v>
      </c>
      <c r="I2319" s="18" t="str">
        <f>IFERROR(__xludf.DUMMYFUNCTION("""COMPUTED_VALUE"""),"Энергетик лайм")</f>
        <v>Энергетик лайм</v>
      </c>
      <c r="J2319" s="18" t="str">
        <f>IFERROR(__xludf.DUMMYFUNCTION("""COMPUTED_VALUE"""),"Черника смородина айс")</f>
        <v>Черника смородина айс</v>
      </c>
      <c r="K2319" s="18" t="str">
        <f>IFERROR(__xludf.DUMMYFUNCTION("""COMPUTED_VALUE"""),"Мохито клубничный лёд")</f>
        <v>Мохито клубничный лёд</v>
      </c>
      <c r="L2319" s="18" t="str">
        <f>IFERROR(__xludf.DUMMYFUNCTION("""COMPUTED_VALUE"""),"Черная вишня лёд")</f>
        <v>Черная вишня лёд</v>
      </c>
      <c r="M2319" s="18" t="str">
        <f>IFERROR(__xludf.DUMMYFUNCTION("""COMPUTED_VALUE"""),"Ананас кокос лёд")</f>
        <v>Ананас кокос лёд</v>
      </c>
      <c r="N2319" s="18" t="str">
        <f>IFERROR(__xludf.DUMMYFUNCTION("""COMPUTED_VALUE"""),"Киви лёд")</f>
        <v>Киви лёд</v>
      </c>
      <c r="O2319" s="18" t="str">
        <f>IFERROR(__xludf.DUMMYFUNCTION("""COMPUTED_VALUE"""),"Кислая клюква лёд")</f>
        <v>Кислая клюква лёд</v>
      </c>
      <c r="P2319" s="18" t="str">
        <f>IFERROR(__xludf.DUMMYFUNCTION("""COMPUTED_VALUE"""),"Кислый скитлс лёд")</f>
        <v>Кислый скитлс лёд</v>
      </c>
      <c r="Q2319" s="18" t="str">
        <f>IFERROR(__xludf.DUMMYFUNCTION("""COMPUTED_VALUE"""),"Клубника черника лёд")</f>
        <v>Клубника черника лёд</v>
      </c>
      <c r="R2319" s="18" t="str">
        <f>IFERROR(__xludf.DUMMYFUNCTION("""COMPUTED_VALUE"""),"Малина смородина лёд")</f>
        <v>Малина смородина лёд</v>
      </c>
      <c r="S2319" s="18" t="str">
        <f>IFERROR(__xludf.DUMMYFUNCTION("""COMPUTED_VALUE"""),"Манго лёд")</f>
        <v>Манго лёд</v>
      </c>
      <c r="T2319" s="18" t="str">
        <f>IFERROR(__xludf.DUMMYFUNCTION("""COMPUTED_VALUE"""),"Малина вишня лёд")</f>
        <v>Малина вишня лёд</v>
      </c>
      <c r="U2319" s="18"/>
      <c r="V2319" s="18"/>
      <c r="W2319" s="18"/>
      <c r="X2319" s="18"/>
      <c r="Y2319" s="18"/>
      <c r="Z2319" s="18"/>
      <c r="AA2319" s="18"/>
      <c r="AB2319" s="18"/>
      <c r="AC2319" s="18"/>
      <c r="AD2319" s="18"/>
      <c r="AE2319" s="18"/>
      <c r="AF2319" s="18"/>
      <c r="AG2319" s="18"/>
      <c r="AH2319" s="18"/>
      <c r="AI2319" s="18"/>
      <c r="AJ2319" s="18"/>
      <c r="AK2319" s="18"/>
      <c r="AL2319" s="18"/>
      <c r="AM2319" s="18"/>
      <c r="AN2319" s="18"/>
      <c r="AO2319" s="18"/>
      <c r="AP2319" s="18"/>
      <c r="AQ2319" s="18"/>
      <c r="AR2319" s="18"/>
      <c r="AS2319" s="18"/>
      <c r="AT2319" s="18"/>
      <c r="AU2319" s="18"/>
      <c r="AV2319" s="18"/>
      <c r="AW2319" s="18"/>
      <c r="AX2319" s="18"/>
    </row>
    <row r="2320">
      <c r="A2320" s="18" t="str">
        <f>IFERROR(__xludf.DUMMYFUNCTION("""COMPUTED_VALUE"""),"0.4")</f>
        <v>0.4</v>
      </c>
      <c r="B2320" s="18" t="str">
        <f>IFERROR(__xludf.DUMMYFUNCTION("""COMPUTED_VALUE"""),"0.6")</f>
        <v>0.6</v>
      </c>
      <c r="C2320" s="18" t="str">
        <f>IFERROR(__xludf.DUMMYFUNCTION("""COMPUTED_VALUE"""),"0.7")</f>
        <v>0.7</v>
      </c>
      <c r="D2320" s="18" t="str">
        <f>IFERROR(__xludf.DUMMYFUNCTION("""COMPUTED_VALUE"""),"0.8")</f>
        <v>0.8</v>
      </c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  <c r="AC2320" s="18"/>
      <c r="AD2320" s="18"/>
      <c r="AE2320" s="18"/>
      <c r="AF2320" s="18"/>
      <c r="AG2320" s="18"/>
      <c r="AH2320" s="18"/>
      <c r="AI2320" s="18"/>
      <c r="AJ2320" s="18"/>
      <c r="AK2320" s="18"/>
      <c r="AL2320" s="18"/>
      <c r="AM2320" s="18"/>
      <c r="AN2320" s="18"/>
      <c r="AO2320" s="18"/>
      <c r="AP2320" s="18"/>
      <c r="AQ2320" s="18"/>
      <c r="AR2320" s="18"/>
      <c r="AS2320" s="18"/>
      <c r="AT2320" s="18"/>
      <c r="AU2320" s="18"/>
      <c r="AV2320" s="18"/>
      <c r="AW2320" s="18"/>
      <c r="AX2320" s="18"/>
    </row>
    <row r="2321">
      <c r="A2321" s="18" t="str">
        <f>IFERROR(__xludf.DUMMYFUNCTION("""COMPUTED_VALUE"""),"Арбуз Малина ")</f>
        <v>Арбуз Малина </v>
      </c>
      <c r="B2321" s="18" t="str">
        <f>IFERROR(__xludf.DUMMYFUNCTION("""COMPUTED_VALUE"""),"Банан Кокос ")</f>
        <v>Банан Кокос </v>
      </c>
      <c r="C2321" s="18" t="str">
        <f>IFERROR(__xludf.DUMMYFUNCTION("""COMPUTED_VALUE"""),"Барбарисовый Энергетик ")</f>
        <v>Барбарисовый Энергетик </v>
      </c>
      <c r="D2321" s="18" t="str">
        <f>IFERROR(__xludf.DUMMYFUNCTION("""COMPUTED_VALUE"""),"Виноградный Энергетик")</f>
        <v>Виноградный Энергетик</v>
      </c>
      <c r="E2321" s="18" t="str">
        <f>IFERROR(__xludf.DUMMYFUNCTION("""COMPUTED_VALUE"""),"Гранат Клубника ")</f>
        <v>Гранат Клубника </v>
      </c>
      <c r="F2321" s="18" t="str">
        <f>IFERROR(__xludf.DUMMYFUNCTION("""COMPUTED_VALUE"""),"Гранат Смородина ")</f>
        <v>Гранат Смородина </v>
      </c>
      <c r="G2321" s="18" t="str">
        <f>IFERROR(__xludf.DUMMYFUNCTION("""COMPUTED_VALUE"""),"Грейпфрутовый Швепс ")</f>
        <v>Грейпфрутовый Швепс </v>
      </c>
      <c r="H2321" s="18" t="str">
        <f>IFERROR(__xludf.DUMMYFUNCTION("""COMPUTED_VALUE"""),"Земляника Драгонфрут ")</f>
        <v>Земляника Драгонфрут </v>
      </c>
      <c r="I2321" s="18" t="str">
        <f>IFERROR(__xludf.DUMMYFUNCTION("""COMPUTED_VALUE"""),"Киви Личи ")</f>
        <v>Киви Личи </v>
      </c>
      <c r="J2321" s="18" t="str">
        <f>IFERROR(__xludf.DUMMYFUNCTION("""COMPUTED_VALUE"""),"Киви Маракуйя Гуава ")</f>
        <v>Киви Маракуйя Гуава </v>
      </c>
      <c r="K2321" s="18" t="str">
        <f>IFERROR(__xludf.DUMMYFUNCTION("""COMPUTED_VALUE"""),"Клубника Банан ")</f>
        <v>Клубника Банан </v>
      </c>
      <c r="L2321" s="18" t="str">
        <f>IFERROR(__xludf.DUMMYFUNCTION("""COMPUTED_VALUE"""),"Клубника Вишня ")</f>
        <v>Клубника Вишня </v>
      </c>
      <c r="M2321" s="18" t="str">
        <f>IFERROR(__xludf.DUMMYFUNCTION("""COMPUTED_VALUE"""),"Клубника Земляника ")</f>
        <v>Клубника Земляника </v>
      </c>
      <c r="N2321" s="18" t="str">
        <f>IFERROR(__xludf.DUMMYFUNCTION("""COMPUTED_VALUE"""),"Клубничный Мохито ")</f>
        <v>Клубничный Мохито </v>
      </c>
      <c r="O2321" s="18" t="str">
        <f>IFERROR(__xludf.DUMMYFUNCTION("""COMPUTED_VALUE"""),"Манго Грейпфрут ")</f>
        <v>Манго Грейпфрут </v>
      </c>
      <c r="P2321" s="18" t="str">
        <f>IFERROR(__xludf.DUMMYFUNCTION("""COMPUTED_VALUE"""),"Манго Персик Личи ")</f>
        <v>Манго Персик Личи </v>
      </c>
      <c r="Q2321" s="18" t="str">
        <f>IFERROR(__xludf.DUMMYFUNCTION("""COMPUTED_VALUE"""),"Персик Бабл Гам ")</f>
        <v>Персик Бабл Гам </v>
      </c>
      <c r="R2321" s="18" t="str">
        <f>IFERROR(__xludf.DUMMYFUNCTION("""COMPUTED_VALUE"""),"Садовые Ягоды ")</f>
        <v>Садовые Ягоды </v>
      </c>
      <c r="S2321" s="18" t="str">
        <f>IFERROR(__xludf.DUMMYFUNCTION("""COMPUTED_VALUE"""),"Скитлс Лимон Лайм 2")</f>
        <v>Скитлс Лимон Лайм 2</v>
      </c>
      <c r="T2321" s="18" t="str">
        <f>IFERROR(__xludf.DUMMYFUNCTION("""COMPUTED_VALUE"""),"Смородина Мармелад 1")</f>
        <v>Смородина Мармелад 1</v>
      </c>
      <c r="U2321" s="18" t="str">
        <f>IFERROR(__xludf.DUMMYFUNCTION("""COMPUTED_VALUE"""),"Темная Вишня 1")</f>
        <v>Темная Вишня 1</v>
      </c>
      <c r="V2321" s="18" t="str">
        <f>IFERROR(__xludf.DUMMYFUNCTION("""COMPUTED_VALUE"""),"Фруктовые Пластинки 1")</f>
        <v>Фруктовые Пластинки 1</v>
      </c>
      <c r="W2321" s="18" t="str">
        <f>IFERROR(__xludf.DUMMYFUNCTION("""COMPUTED_VALUE"""),"Черника Ежевика 1")</f>
        <v>Черника Ежевика 1</v>
      </c>
      <c r="X2321" s="18" t="str">
        <f>IFERROR(__xludf.DUMMYFUNCTION("""COMPUTED_VALUE"""),"Черника Малина 1")</f>
        <v>Черника Малина 1</v>
      </c>
      <c r="Y2321" s="18" t="str">
        <f>IFERROR(__xludf.DUMMYFUNCTION("""COMPUTED_VALUE"""),"Черника Мята 2")</f>
        <v>Черника Мята 2</v>
      </c>
      <c r="Z2321" s="18" t="str">
        <f>IFERROR(__xludf.DUMMYFUNCTION("""COMPUTED_VALUE"""),"Яблоко Виноград 2")</f>
        <v>Яблоко Виноград 2</v>
      </c>
      <c r="AA2321" s="18" t="str">
        <f>IFERROR(__xludf.DUMMYFUNCTION("""COMPUTED_VALUE"""),"Яблоко Малина 4")</f>
        <v>Яблоко Малина 4</v>
      </c>
      <c r="AB2321" s="18"/>
      <c r="AC2321" s="18"/>
      <c r="AD2321" s="18"/>
      <c r="AE2321" s="18"/>
      <c r="AF2321" s="18"/>
      <c r="AG2321" s="18"/>
      <c r="AH2321" s="18"/>
      <c r="AI2321" s="18"/>
      <c r="AJ2321" s="18"/>
      <c r="AK2321" s="18"/>
      <c r="AL2321" s="18"/>
      <c r="AM2321" s="18"/>
      <c r="AN2321" s="18"/>
      <c r="AO2321" s="18"/>
      <c r="AP2321" s="18"/>
      <c r="AQ2321" s="18"/>
      <c r="AR2321" s="18"/>
      <c r="AS2321" s="18"/>
      <c r="AT2321" s="18"/>
      <c r="AU2321" s="18"/>
      <c r="AV2321" s="18"/>
      <c r="AW2321" s="18"/>
      <c r="AX2321" s="18"/>
    </row>
    <row r="2322">
      <c r="A2322" s="18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8"/>
      <c r="AE2322" s="18"/>
      <c r="AF2322" s="18"/>
      <c r="AG2322" s="18"/>
      <c r="AH2322" s="18"/>
      <c r="AI2322" s="18"/>
      <c r="AJ2322" s="18"/>
      <c r="AK2322" s="18"/>
      <c r="AL2322" s="18"/>
      <c r="AM2322" s="18"/>
      <c r="AN2322" s="18"/>
      <c r="AO2322" s="18"/>
      <c r="AP2322" s="18"/>
      <c r="AQ2322" s="18"/>
      <c r="AR2322" s="18"/>
      <c r="AS2322" s="18"/>
      <c r="AT2322" s="18"/>
      <c r="AU2322" s="18"/>
      <c r="AV2322" s="18"/>
      <c r="AW2322" s="18"/>
      <c r="AX2322" s="18"/>
    </row>
    <row r="2323">
      <c r="A2323" s="18"/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  <c r="AB2323" s="18"/>
      <c r="AC2323" s="18"/>
      <c r="AD2323" s="18"/>
      <c r="AE2323" s="18"/>
      <c r="AF2323" s="18"/>
      <c r="AG2323" s="18"/>
      <c r="AH2323" s="18"/>
      <c r="AI2323" s="18"/>
      <c r="AJ2323" s="18"/>
      <c r="AK2323" s="18"/>
      <c r="AL2323" s="18"/>
      <c r="AM2323" s="18"/>
      <c r="AN2323" s="18"/>
      <c r="AO2323" s="18"/>
      <c r="AP2323" s="18"/>
      <c r="AQ2323" s="18"/>
      <c r="AR2323" s="18"/>
      <c r="AS2323" s="18"/>
      <c r="AT2323" s="18"/>
      <c r="AU2323" s="18"/>
      <c r="AV2323" s="18"/>
      <c r="AW2323" s="18"/>
      <c r="AX2323" s="18"/>
    </row>
    <row r="2324">
      <c r="A2324" s="18"/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  <c r="AC2324" s="18"/>
      <c r="AD2324" s="18"/>
      <c r="AE2324" s="18"/>
      <c r="AF2324" s="18"/>
      <c r="AG2324" s="18"/>
      <c r="AH2324" s="18"/>
      <c r="AI2324" s="18"/>
      <c r="AJ2324" s="18"/>
      <c r="AK2324" s="18"/>
      <c r="AL2324" s="18"/>
      <c r="AM2324" s="18"/>
      <c r="AN2324" s="18"/>
      <c r="AO2324" s="18"/>
      <c r="AP2324" s="18"/>
      <c r="AQ2324" s="18"/>
      <c r="AR2324" s="18"/>
      <c r="AS2324" s="18"/>
      <c r="AT2324" s="18"/>
      <c r="AU2324" s="18"/>
      <c r="AV2324" s="18"/>
      <c r="AW2324" s="18"/>
      <c r="AX2324" s="18"/>
    </row>
    <row r="2325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  <c r="AB2325" s="18"/>
      <c r="AC2325" s="18"/>
      <c r="AD2325" s="18"/>
      <c r="AE2325" s="18"/>
      <c r="AF2325" s="18"/>
      <c r="AG2325" s="18"/>
      <c r="AH2325" s="18"/>
      <c r="AI2325" s="18"/>
      <c r="AJ2325" s="18"/>
      <c r="AK2325" s="18"/>
      <c r="AL2325" s="18"/>
      <c r="AM2325" s="18"/>
      <c r="AN2325" s="18"/>
      <c r="AO2325" s="18"/>
      <c r="AP2325" s="18"/>
      <c r="AQ2325" s="18"/>
      <c r="AR2325" s="18"/>
      <c r="AS2325" s="18"/>
      <c r="AT2325" s="18"/>
      <c r="AU2325" s="18"/>
      <c r="AV2325" s="18"/>
      <c r="AW2325" s="18"/>
      <c r="AX2325" s="18"/>
    </row>
    <row r="2326">
      <c r="A2326" s="18"/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  <c r="AC2326" s="18"/>
      <c r="AD2326" s="18"/>
      <c r="AE2326" s="18"/>
      <c r="AF2326" s="18"/>
      <c r="AG2326" s="18"/>
      <c r="AH2326" s="18"/>
      <c r="AI2326" s="18"/>
      <c r="AJ2326" s="18"/>
      <c r="AK2326" s="18"/>
      <c r="AL2326" s="18"/>
      <c r="AM2326" s="18"/>
      <c r="AN2326" s="18"/>
      <c r="AO2326" s="18"/>
      <c r="AP2326" s="18"/>
      <c r="AQ2326" s="18"/>
      <c r="AR2326" s="18"/>
      <c r="AS2326" s="18"/>
      <c r="AT2326" s="18"/>
      <c r="AU2326" s="18"/>
      <c r="AV2326" s="18"/>
      <c r="AW2326" s="18"/>
      <c r="AX2326" s="18"/>
    </row>
    <row r="2327">
      <c r="A2327" s="18"/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8"/>
      <c r="AD2327" s="18"/>
      <c r="AE2327" s="18"/>
      <c r="AF2327" s="18"/>
      <c r="AG2327" s="18"/>
      <c r="AH2327" s="18"/>
      <c r="AI2327" s="18"/>
      <c r="AJ2327" s="18"/>
      <c r="AK2327" s="18"/>
      <c r="AL2327" s="18"/>
      <c r="AM2327" s="18"/>
      <c r="AN2327" s="18"/>
      <c r="AO2327" s="18"/>
      <c r="AP2327" s="18"/>
      <c r="AQ2327" s="18"/>
      <c r="AR2327" s="18"/>
      <c r="AS2327" s="18"/>
      <c r="AT2327" s="18"/>
      <c r="AU2327" s="18"/>
      <c r="AV2327" s="18"/>
      <c r="AW2327" s="18"/>
      <c r="AX2327" s="18"/>
    </row>
    <row r="2328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8"/>
      <c r="AD2328" s="18"/>
      <c r="AE2328" s="18"/>
      <c r="AF2328" s="18"/>
      <c r="AG2328" s="18"/>
      <c r="AH2328" s="18"/>
      <c r="AI2328" s="18"/>
      <c r="AJ2328" s="18"/>
      <c r="AK2328" s="18"/>
      <c r="AL2328" s="18"/>
      <c r="AM2328" s="18"/>
      <c r="AN2328" s="18"/>
      <c r="AO2328" s="18"/>
      <c r="AP2328" s="18"/>
      <c r="AQ2328" s="18"/>
      <c r="AR2328" s="18"/>
      <c r="AS2328" s="18"/>
      <c r="AT2328" s="18"/>
      <c r="AU2328" s="18"/>
      <c r="AV2328" s="18"/>
      <c r="AW2328" s="18"/>
      <c r="AX2328" s="18"/>
    </row>
    <row r="2329">
      <c r="A2329" s="18" t="str">
        <f>IFERROR(__xludf.DUMMYFUNCTION("""COMPUTED_VALUE"""),"Ананас киви")</f>
        <v>Ананас киви</v>
      </c>
      <c r="B2329" s="18" t="str">
        <f>IFERROR(__xludf.DUMMYFUNCTION("""COMPUTED_VALUE"""),"Арбузный смузи")</f>
        <v>Арбузный смузи</v>
      </c>
      <c r="C2329" s="18" t="str">
        <f>IFERROR(__xludf.DUMMYFUNCTION("""COMPUTED_VALUE"""),"Виноградная фанта")</f>
        <v>Виноградная фанта</v>
      </c>
      <c r="D2329" s="18" t="str">
        <f>IFERROR(__xludf.DUMMYFUNCTION("""COMPUTED_VALUE"""),"Вишневый морс")</f>
        <v>Вишневый морс</v>
      </c>
      <c r="E2329" s="18" t="str">
        <f>IFERROR(__xludf.DUMMYFUNCTION("""COMPUTED_VALUE"""),"Гранатовый мармелад")</f>
        <v>Гранатовый мармелад</v>
      </c>
      <c r="F2329" s="18" t="str">
        <f>IFERROR(__xludf.DUMMYFUNCTION("""COMPUTED_VALUE"""),"Грейпфрут киви")</f>
        <v>Грейпфрут киви</v>
      </c>
      <c r="G2329" s="18" t="str">
        <f>IFERROR(__xludf.DUMMYFUNCTION("""COMPUTED_VALUE"""),"Ежевика мята")</f>
        <v>Ежевика мята</v>
      </c>
      <c r="H2329" s="18" t="str">
        <f>IFERROR(__xludf.DUMMYFUNCTION("""COMPUTED_VALUE"""),"Киви манго")</f>
        <v>Киви манго</v>
      </c>
      <c r="I2329" s="18" t="str">
        <f>IFERROR(__xludf.DUMMYFUNCTION("""COMPUTED_VALUE"""),"Клубника манго")</f>
        <v>Клубника манго</v>
      </c>
      <c r="J2329" s="18" t="str">
        <f>IFERROR(__xludf.DUMMYFUNCTION("""COMPUTED_VALUE"""),"черника грейфрут ")</f>
        <v>черника грейфрут </v>
      </c>
      <c r="K2329" s="18" t="str">
        <f>IFERROR(__xludf.DUMMYFUNCTION("""COMPUTED_VALUE"""),"Малина лайм")</f>
        <v>Малина лайм</v>
      </c>
      <c r="L2329" s="18" t="str">
        <f>IFERROR(__xludf.DUMMYFUNCTION("""COMPUTED_VALUE"""),"Манго арбуз ")</f>
        <v>Манго арбуз </v>
      </c>
      <c r="M2329" s="18" t="str">
        <f>IFERROR(__xludf.DUMMYFUNCTION("""COMPUTED_VALUE"""),"Малиновый чай с жасмином")</f>
        <v>Малиновый чай с жасмином</v>
      </c>
      <c r="N2329" s="18" t="str">
        <f>IFERROR(__xludf.DUMMYFUNCTION("""COMPUTED_VALUE"""),"малина  апельсин ")</f>
        <v>малина  апельсин </v>
      </c>
      <c r="O2329" s="18" t="str">
        <f>IFERROR(__xludf.DUMMYFUNCTION("""COMPUTED_VALUE"""),"Манго апельсин")</f>
        <v>Манго апельсин</v>
      </c>
      <c r="P2329" s="18" t="str">
        <f>IFERROR(__xludf.DUMMYFUNCTION("""COMPUTED_VALUE"""),"Ред булл")</f>
        <v>Ред булл</v>
      </c>
      <c r="Q2329" s="18" t="str">
        <f>IFERROR(__xludf.DUMMYFUNCTION("""COMPUTED_VALUE"""),"Спрайт")</f>
        <v>Спрайт</v>
      </c>
      <c r="R2329" s="18" t="str">
        <f>IFERROR(__xludf.DUMMYFUNCTION("""COMPUTED_VALUE"""),"ананас клюква ")</f>
        <v>ананас клюква </v>
      </c>
      <c r="S2329" s="18" t="str">
        <f>IFERROR(__xludf.DUMMYFUNCTION("""COMPUTED_VALUE"""),"Тархун")</f>
        <v>Тархун</v>
      </c>
      <c r="T2329" s="18" t="str">
        <f>IFERROR(__xludf.DUMMYFUNCTION("""COMPUTED_VALUE"""),"алоэ Виноград ")</f>
        <v>алоэ Виноград </v>
      </c>
      <c r="U2329" s="18" t="str">
        <f>IFERROR(__xludf.DUMMYFUNCTION("""COMPUTED_VALUE"""),"Фруктовая жвачка")</f>
        <v>Фруктовая жвачка</v>
      </c>
      <c r="V2329" s="18" t="str">
        <f>IFERROR(__xludf.DUMMYFUNCTION("""COMPUTED_VALUE"""),"Холодная кола")</f>
        <v>Холодная кола</v>
      </c>
      <c r="W2329" s="18" t="str">
        <f>IFERROR(__xludf.DUMMYFUNCTION("""COMPUTED_VALUE"""),"Черная смородина клюква")</f>
        <v>Черная смородина клюква</v>
      </c>
      <c r="X2329" s="18" t="str">
        <f>IFERROR(__xludf.DUMMYFUNCTION("""COMPUTED_VALUE"""),"Черника арбуз")</f>
        <v>Черника арбуз</v>
      </c>
      <c r="Y2329" s="18" t="str">
        <f>IFERROR(__xludf.DUMMYFUNCTION("""COMPUTED_VALUE"""),"Яблоко черника")</f>
        <v>Яблоко черника</v>
      </c>
      <c r="Z2329" s="18"/>
      <c r="AA2329" s="18"/>
      <c r="AB2329" s="18"/>
      <c r="AC2329" s="18"/>
      <c r="AD2329" s="18"/>
      <c r="AE2329" s="18"/>
      <c r="AF2329" s="18"/>
      <c r="AG2329" s="18"/>
      <c r="AH2329" s="18"/>
      <c r="AI2329" s="18"/>
      <c r="AJ2329" s="18"/>
      <c r="AK2329" s="18"/>
      <c r="AL2329" s="18"/>
      <c r="AM2329" s="18"/>
      <c r="AN2329" s="18"/>
      <c r="AO2329" s="18"/>
      <c r="AP2329" s="18"/>
      <c r="AQ2329" s="18"/>
      <c r="AR2329" s="18"/>
      <c r="AS2329" s="18"/>
      <c r="AT2329" s="18"/>
      <c r="AU2329" s="18"/>
      <c r="AV2329" s="18"/>
      <c r="AW2329" s="18"/>
      <c r="AX2329" s="18"/>
    </row>
    <row r="2330">
      <c r="A2330" s="18" t="str">
        <f>IFERROR(__xludf.DUMMYFUNCTION("""COMPUTED_VALUE"""),"Арбуз Малина ")</f>
        <v>Арбуз Малина </v>
      </c>
      <c r="B2330" s="18" t="str">
        <f>IFERROR(__xludf.DUMMYFUNCTION("""COMPUTED_VALUE"""),"Банан Кокос ")</f>
        <v>Банан Кокос </v>
      </c>
      <c r="C2330" s="18" t="str">
        <f>IFERROR(__xludf.DUMMYFUNCTION("""COMPUTED_VALUE"""),"Барбарисовый Энергетик ")</f>
        <v>Барбарисовый Энергетик </v>
      </c>
      <c r="D2330" s="18" t="str">
        <f>IFERROR(__xludf.DUMMYFUNCTION("""COMPUTED_VALUE"""),"Виноградный Энергетик")</f>
        <v>Виноградный Энергетик</v>
      </c>
      <c r="E2330" s="18" t="str">
        <f>IFERROR(__xludf.DUMMYFUNCTION("""COMPUTED_VALUE"""),"Гранат Клубника ")</f>
        <v>Гранат Клубника </v>
      </c>
      <c r="F2330" s="18" t="str">
        <f>IFERROR(__xludf.DUMMYFUNCTION("""COMPUTED_VALUE"""),"Гранат Смородина ")</f>
        <v>Гранат Смородина </v>
      </c>
      <c r="G2330" s="18" t="str">
        <f>IFERROR(__xludf.DUMMYFUNCTION("""COMPUTED_VALUE"""),"Грейпфрутовый Швепс ")</f>
        <v>Грейпфрутовый Швепс </v>
      </c>
      <c r="H2330" s="18" t="str">
        <f>IFERROR(__xludf.DUMMYFUNCTION("""COMPUTED_VALUE"""),"Земляника Драгонфрут ")</f>
        <v>Земляника Драгонфрут </v>
      </c>
      <c r="I2330" s="18" t="str">
        <f>IFERROR(__xludf.DUMMYFUNCTION("""COMPUTED_VALUE"""),"Киви Личи ")</f>
        <v>Киви Личи </v>
      </c>
      <c r="J2330" s="18" t="str">
        <f>IFERROR(__xludf.DUMMYFUNCTION("""COMPUTED_VALUE"""),"Киви Маракуйя Гуава ")</f>
        <v>Киви Маракуйя Гуава </v>
      </c>
      <c r="K2330" s="18" t="str">
        <f>IFERROR(__xludf.DUMMYFUNCTION("""COMPUTED_VALUE"""),"Клубника Банан ")</f>
        <v>Клубника Банан </v>
      </c>
      <c r="L2330" s="18" t="str">
        <f>IFERROR(__xludf.DUMMYFUNCTION("""COMPUTED_VALUE"""),"Клубника Вишня ")</f>
        <v>Клубника Вишня </v>
      </c>
      <c r="M2330" s="18" t="str">
        <f>IFERROR(__xludf.DUMMYFUNCTION("""COMPUTED_VALUE"""),"Клубника Земляника ")</f>
        <v>Клубника Земляника </v>
      </c>
      <c r="N2330" s="18" t="str">
        <f>IFERROR(__xludf.DUMMYFUNCTION("""COMPUTED_VALUE"""),"Клубничный Мохито ")</f>
        <v>Клубничный Мохито </v>
      </c>
      <c r="O2330" s="18" t="str">
        <f>IFERROR(__xludf.DUMMYFUNCTION("""COMPUTED_VALUE"""),"Манго Грейпфрут ")</f>
        <v>Манго Грейпфрут </v>
      </c>
      <c r="P2330" s="18" t="str">
        <f>IFERROR(__xludf.DUMMYFUNCTION("""COMPUTED_VALUE"""),"Манго Персик Личи ")</f>
        <v>Манго Персик Личи </v>
      </c>
      <c r="Q2330" s="18" t="str">
        <f>IFERROR(__xludf.DUMMYFUNCTION("""COMPUTED_VALUE"""),"Персик Бабл Гам ")</f>
        <v>Персик Бабл Гам </v>
      </c>
      <c r="R2330" s="18" t="str">
        <f>IFERROR(__xludf.DUMMYFUNCTION("""COMPUTED_VALUE"""),"Садовые Ягоды ")</f>
        <v>Садовые Ягоды </v>
      </c>
      <c r="S2330" s="18" t="str">
        <f>IFERROR(__xludf.DUMMYFUNCTION("""COMPUTED_VALUE"""),"Скитлс Лимон Лайм 2")</f>
        <v>Скитлс Лимон Лайм 2</v>
      </c>
      <c r="T2330" s="18" t="str">
        <f>IFERROR(__xludf.DUMMYFUNCTION("""COMPUTED_VALUE"""),"Смородина Мармелад 1")</f>
        <v>Смородина Мармелад 1</v>
      </c>
      <c r="U2330" s="18" t="str">
        <f>IFERROR(__xludf.DUMMYFUNCTION("""COMPUTED_VALUE"""),"Темная Вишня 1")</f>
        <v>Темная Вишня 1</v>
      </c>
      <c r="V2330" s="18" t="str">
        <f>IFERROR(__xludf.DUMMYFUNCTION("""COMPUTED_VALUE"""),"Фруктовые Пластинки 1")</f>
        <v>Фруктовые Пластинки 1</v>
      </c>
      <c r="W2330" s="18" t="str">
        <f>IFERROR(__xludf.DUMMYFUNCTION("""COMPUTED_VALUE"""),"Черника Ежевика 1")</f>
        <v>Черника Ежевика 1</v>
      </c>
      <c r="X2330" s="18" t="str">
        <f>IFERROR(__xludf.DUMMYFUNCTION("""COMPUTED_VALUE"""),"Черника Малина 1")</f>
        <v>Черника Малина 1</v>
      </c>
      <c r="Y2330" s="18" t="str">
        <f>IFERROR(__xludf.DUMMYFUNCTION("""COMPUTED_VALUE"""),"Черника Мята 2")</f>
        <v>Черника Мята 2</v>
      </c>
      <c r="Z2330" s="18" t="str">
        <f>IFERROR(__xludf.DUMMYFUNCTION("""COMPUTED_VALUE"""),"Яблоко Виноград 2")</f>
        <v>Яблоко Виноград 2</v>
      </c>
      <c r="AA2330" s="18" t="str">
        <f>IFERROR(__xludf.DUMMYFUNCTION("""COMPUTED_VALUE"""),"Яблоко Малина 4")</f>
        <v>Яблоко Малина 4</v>
      </c>
      <c r="AB2330" s="18"/>
      <c r="AC2330" s="18"/>
      <c r="AD2330" s="18"/>
      <c r="AE2330" s="18"/>
      <c r="AF2330" s="18"/>
      <c r="AG2330" s="18"/>
      <c r="AH2330" s="18"/>
      <c r="AI2330" s="18"/>
      <c r="AJ2330" s="18"/>
      <c r="AK2330" s="18"/>
      <c r="AL2330" s="18"/>
      <c r="AM2330" s="18"/>
      <c r="AN2330" s="18"/>
      <c r="AO2330" s="18"/>
      <c r="AP2330" s="18"/>
      <c r="AQ2330" s="18"/>
      <c r="AR2330" s="18"/>
      <c r="AS2330" s="18"/>
      <c r="AT2330" s="18"/>
      <c r="AU2330" s="18"/>
      <c r="AV2330" s="18"/>
      <c r="AW2330" s="18"/>
      <c r="AX2330" s="18"/>
    </row>
    <row r="2331">
      <c r="A2331" s="18" t="str">
        <f>IFERROR(__xludf.DUMMYFUNCTION("""COMPUTED_VALUE"""),"кислая земляника")</f>
        <v>кислая земляника</v>
      </c>
      <c r="B2331" s="18" t="str">
        <f>IFERROR(__xludf.DUMMYFUNCTION("""COMPUTED_VALUE"""),"кислая фанта с черникой")</f>
        <v>кислая фанта с черникой</v>
      </c>
      <c r="C2331" s="18" t="str">
        <f>IFERROR(__xludf.DUMMYFUNCTION("""COMPUTED_VALUE"""),"кислое харибо с колой и черешней")</f>
        <v>кислое харибо с колой и черешней</v>
      </c>
      <c r="D2331" s="18" t="str">
        <f>IFERROR(__xludf.DUMMYFUNCTION("""COMPUTED_VALUE"""),"кислое яблочно клубничная шипучка")</f>
        <v>кислое яблочно клубничная шипучка</v>
      </c>
      <c r="E2331" s="18" t="str">
        <f>IFERROR(__xludf.DUMMYFUNCTION("""COMPUTED_VALUE"""),"кислые желатинки маракуйя ананас")</f>
        <v>кислые желатинки маракуйя ананас</v>
      </c>
      <c r="F2331" s="18" t="str">
        <f>IFERROR(__xludf.DUMMYFUNCTION("""COMPUTED_VALUE"""),"кислые ленточки маракуя манго")</f>
        <v>кислые ленточки маракуя манго</v>
      </c>
      <c r="G2331" s="18" t="str">
        <f>IFERROR(__xludf.DUMMYFUNCTION("""COMPUTED_VALUE"""),"кислые мармеладные ягоды")</f>
        <v>кислые мармеладные ягоды</v>
      </c>
      <c r="H2331" s="18" t="str">
        <f>IFERROR(__xludf.DUMMYFUNCTION("""COMPUTED_VALUE"""),"кислый виноград лайм")</f>
        <v>кислый виноград лайм</v>
      </c>
      <c r="I2331" s="18" t="str">
        <f>IFERROR(__xludf.DUMMYFUNCTION("""COMPUTED_VALUE"""),"кислый грейпфрут с вишней")</f>
        <v>кислый грейпфрут с вишней</v>
      </c>
      <c r="J2331" s="18" t="str">
        <f>IFERROR(__xludf.DUMMYFUNCTION("""COMPUTED_VALUE"""),"кислый леденец виноград киви яблоко")</f>
        <v>кислый леденец виноград киви яблоко</v>
      </c>
      <c r="K2331" s="18" t="str">
        <f>IFERROR(__xludf.DUMMYFUNCTION("""COMPUTED_VALUE"""),"кислый лимонад арбуз лайм малина")</f>
        <v>кислый лимонад арбуз лайм малина</v>
      </c>
      <c r="L2331" s="18" t="str">
        <f>IFERROR(__xludf.DUMMYFUNCTION("""COMPUTED_VALUE"""),"кислый персик клубника")</f>
        <v>кислый персик клубника</v>
      </c>
      <c r="M2331" s="18" t="str">
        <f>IFERROR(__xludf.DUMMYFUNCTION("""COMPUTED_VALUE"""),"кислый яблочно лимонные колечки")</f>
        <v>кислый яблочно лимонные колечки</v>
      </c>
      <c r="N2331" s="18" t="str">
        <f>IFERROR(__xludf.DUMMYFUNCTION("""COMPUTED_VALUE"""),"фанта апельсин с кислой малиной")</f>
        <v>фанта апельсин с кислой малиной</v>
      </c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8"/>
      <c r="AD2331" s="18"/>
      <c r="AE2331" s="18"/>
      <c r="AF2331" s="18"/>
      <c r="AG2331" s="18"/>
      <c r="AH2331" s="18"/>
      <c r="AI2331" s="18"/>
      <c r="AJ2331" s="18"/>
      <c r="AK2331" s="18"/>
      <c r="AL2331" s="18"/>
      <c r="AM2331" s="18"/>
      <c r="AN2331" s="18"/>
      <c r="AO2331" s="18"/>
      <c r="AP2331" s="18"/>
      <c r="AQ2331" s="18"/>
      <c r="AR2331" s="18"/>
      <c r="AS2331" s="18"/>
      <c r="AT2331" s="18"/>
      <c r="AU2331" s="18"/>
      <c r="AV2331" s="18"/>
      <c r="AW2331" s="18"/>
      <c r="AX2331" s="18"/>
    </row>
    <row r="2332">
      <c r="A2332" s="18" t="str">
        <f>IFERROR(__xludf.DUMMYFUNCTION("""COMPUTED_VALUE"""),"Апельсиновое драже")</f>
        <v>Апельсиновое драже</v>
      </c>
      <c r="B2332" s="18" t="str">
        <f>IFERROR(__xludf.DUMMYFUNCTION("""COMPUTED_VALUE"""),"Бабл гам")</f>
        <v>Бабл гам</v>
      </c>
      <c r="C2332" s="18" t="str">
        <f>IFERROR(__xludf.DUMMYFUNCTION("""COMPUTED_VALUE"""),"Виноградная конфета")</f>
        <v>Виноградная конфета</v>
      </c>
      <c r="D2332" s="18" t="str">
        <f>IFERROR(__xludf.DUMMYFUNCTION("""COMPUTED_VALUE"""),"Даня кокос")</f>
        <v>Даня кокос</v>
      </c>
      <c r="E2332" s="18" t="str">
        <f>IFERROR(__xludf.DUMMYFUNCTION("""COMPUTED_VALUE"""),"Земляника груша")</f>
        <v>Земляника груша</v>
      </c>
      <c r="F2332" s="18" t="str">
        <f>IFERROR(__xludf.DUMMYFUNCTION("""COMPUTED_VALUE"""),"Кислый киви")</f>
        <v>Кислый киви</v>
      </c>
      <c r="G2332" s="18" t="str">
        <f>IFERROR(__xludf.DUMMYFUNCTION("""COMPUTED_VALUE"""),"Кислый малиновый лимонад ")</f>
        <v>Кислый малиновый лимонад </v>
      </c>
      <c r="H2332" s="18" t="str">
        <f>IFERROR(__xludf.DUMMYFUNCTION("""COMPUTED_VALUE"""),"Кола сода айс")</f>
        <v>Кола сода айс</v>
      </c>
      <c r="I2332" s="18" t="str">
        <f>IFERROR(__xludf.DUMMYFUNCTION("""COMPUTED_VALUE"""),"Ледяной ананас")</f>
        <v>Ледяной ананас</v>
      </c>
      <c r="J2332" s="18" t="str">
        <f>IFERROR(__xludf.DUMMYFUNCTION("""COMPUTED_VALUE"""),"Лимонные червячки ")</f>
        <v>Лимонные червячки </v>
      </c>
      <c r="K2332" s="18" t="str">
        <f>IFERROR(__xludf.DUMMYFUNCTION("""COMPUTED_VALUE"""),"Манго апельсин")</f>
        <v>Манго апельсин</v>
      </c>
      <c r="L2332" s="18" t="str">
        <f>IFERROR(__xludf.DUMMYFUNCTION("""COMPUTED_VALUE"""),"Смородина виноград")</f>
        <v>Смородина виноград</v>
      </c>
      <c r="M2332" s="18" t="str">
        <f>IFERROR(__xludf.DUMMYFUNCTION("""COMPUTED_VALUE"""),"Яблочный холс")</f>
        <v>Яблочный холс</v>
      </c>
      <c r="N2332" s="18" t="str">
        <f>IFERROR(__xludf.DUMMYFUNCTION("""COMPUTED_VALUE"""),"Ягодный смузи")</f>
        <v>Ягодный смузи</v>
      </c>
      <c r="O2332" s="18" t="str">
        <f>IFERROR(__xludf.DUMMYFUNCTION("""COMPUTED_VALUE"""),"Ягодный энергетик")</f>
        <v>Ягодный энергетик</v>
      </c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8"/>
      <c r="AD2332" s="18"/>
      <c r="AE2332" s="18"/>
      <c r="AF2332" s="18"/>
      <c r="AG2332" s="18"/>
      <c r="AH2332" s="18"/>
      <c r="AI2332" s="18"/>
      <c r="AJ2332" s="18"/>
      <c r="AK2332" s="18"/>
      <c r="AL2332" s="18"/>
      <c r="AM2332" s="18"/>
      <c r="AN2332" s="18"/>
      <c r="AO2332" s="18"/>
      <c r="AP2332" s="18"/>
      <c r="AQ2332" s="18"/>
      <c r="AR2332" s="18"/>
      <c r="AS2332" s="18"/>
      <c r="AT2332" s="18"/>
      <c r="AU2332" s="18"/>
      <c r="AV2332" s="18"/>
      <c r="AW2332" s="18"/>
      <c r="AX2332" s="18"/>
    </row>
    <row r="2333">
      <c r="A2333" s="18" t="str">
        <f>IFERROR(__xludf.DUMMYFUNCTION("""COMPUTED_VALUE"""),"0.4")</f>
        <v>0.4</v>
      </c>
      <c r="B2333" s="18" t="str">
        <f>IFERROR(__xludf.DUMMYFUNCTION("""COMPUTED_VALUE"""),"0.6")</f>
        <v>0.6</v>
      </c>
      <c r="C2333" s="18" t="str">
        <f>IFERROR(__xludf.DUMMYFUNCTION("""COMPUTED_VALUE"""),"0.7")</f>
        <v>0.7</v>
      </c>
      <c r="D2333" s="18" t="str">
        <f>IFERROR(__xludf.DUMMYFUNCTION("""COMPUTED_VALUE"""),"0.8")</f>
        <v>0.8</v>
      </c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  <c r="AB2333" s="18"/>
      <c r="AC2333" s="18"/>
      <c r="AD2333" s="18"/>
      <c r="AE2333" s="18"/>
      <c r="AF2333" s="18"/>
      <c r="AG2333" s="18"/>
      <c r="AH2333" s="18"/>
      <c r="AI2333" s="18"/>
      <c r="AJ2333" s="18"/>
      <c r="AK2333" s="18"/>
      <c r="AL2333" s="18"/>
      <c r="AM2333" s="18"/>
      <c r="AN2333" s="18"/>
      <c r="AO2333" s="18"/>
      <c r="AP2333" s="18"/>
      <c r="AQ2333" s="18"/>
      <c r="AR2333" s="18"/>
      <c r="AS2333" s="18"/>
      <c r="AT2333" s="18"/>
      <c r="AU2333" s="18"/>
      <c r="AV2333" s="18"/>
      <c r="AW2333" s="18"/>
      <c r="AX2333" s="18"/>
    </row>
    <row r="2334">
      <c r="A2334" s="18" t="str">
        <f>IFERROR(__xludf.DUMMYFUNCTION("""COMPUTED_VALUE"""),"Ягодный микс")</f>
        <v>Ягодный микс</v>
      </c>
      <c r="B2334" s="18" t="str">
        <f>IFERROR(__xludf.DUMMYFUNCTION("""COMPUTED_VALUE"""),"Энергетик малина")</f>
        <v>Энергетик малина</v>
      </c>
      <c r="C2334" s="18" t="str">
        <f>IFERROR(__xludf.DUMMYFUNCTION("""COMPUTED_VALUE"""),"Клубника арбуз")</f>
        <v>Клубника арбуз</v>
      </c>
      <c r="D2334" s="18" t="str">
        <f>IFERROR(__xludf.DUMMYFUNCTION("""COMPUTED_VALUE"""),"Ежевика малина")</f>
        <v>Ежевика малина</v>
      </c>
      <c r="E2334" s="18" t="str">
        <f>IFERROR(__xludf.DUMMYFUNCTION("""COMPUTED_VALUE"""),"Голубая малина виноград")</f>
        <v>Голубая малина виноград</v>
      </c>
      <c r="F2334" s="18" t="str">
        <f>IFERROR(__xludf.DUMMYFUNCTION("""COMPUTED_VALUE"""),"Вишня яблоко")</f>
        <v>Вишня яблоко</v>
      </c>
      <c r="G2334" s="18" t="str">
        <f>IFERROR(__xludf.DUMMYFUNCTION("""COMPUTED_VALUE"""),"Виноград лёд")</f>
        <v>Виноград лёд</v>
      </c>
      <c r="H2334" s="18" t="str">
        <f>IFERROR(__xludf.DUMMYFUNCTION("""COMPUTED_VALUE"""),"Бабл гам")</f>
        <v>Бабл гам</v>
      </c>
      <c r="I2334" s="18" t="str">
        <f>IFERROR(__xludf.DUMMYFUNCTION("""COMPUTED_VALUE"""),"Энергетик лайм")</f>
        <v>Энергетик лайм</v>
      </c>
      <c r="J2334" s="18" t="str">
        <f>IFERROR(__xludf.DUMMYFUNCTION("""COMPUTED_VALUE"""),"Черника смородина айс")</f>
        <v>Черника смородина айс</v>
      </c>
      <c r="K2334" s="18" t="str">
        <f>IFERROR(__xludf.DUMMYFUNCTION("""COMPUTED_VALUE"""),"Мохито клубничный лёд")</f>
        <v>Мохито клубничный лёд</v>
      </c>
      <c r="L2334" s="18" t="str">
        <f>IFERROR(__xludf.DUMMYFUNCTION("""COMPUTED_VALUE"""),"Черная вишня лёд")</f>
        <v>Черная вишня лёд</v>
      </c>
      <c r="M2334" s="18" t="str">
        <f>IFERROR(__xludf.DUMMYFUNCTION("""COMPUTED_VALUE"""),"Ананас кокос лёд")</f>
        <v>Ананас кокос лёд</v>
      </c>
      <c r="N2334" s="18" t="str">
        <f>IFERROR(__xludf.DUMMYFUNCTION("""COMPUTED_VALUE"""),"Киви лёд")</f>
        <v>Киви лёд</v>
      </c>
      <c r="O2334" s="18" t="str">
        <f>IFERROR(__xludf.DUMMYFUNCTION("""COMPUTED_VALUE"""),"Кислая клюква лёд")</f>
        <v>Кислая клюква лёд</v>
      </c>
      <c r="P2334" s="18" t="str">
        <f>IFERROR(__xludf.DUMMYFUNCTION("""COMPUTED_VALUE"""),"Кислый скитлс лёд")</f>
        <v>Кислый скитлс лёд</v>
      </c>
      <c r="Q2334" s="18" t="str">
        <f>IFERROR(__xludf.DUMMYFUNCTION("""COMPUTED_VALUE"""),"Клубника черника лёд")</f>
        <v>Клубника черника лёд</v>
      </c>
      <c r="R2334" s="18" t="str">
        <f>IFERROR(__xludf.DUMMYFUNCTION("""COMPUTED_VALUE"""),"Малина смородина лёд")</f>
        <v>Малина смородина лёд</v>
      </c>
      <c r="S2334" s="18" t="str">
        <f>IFERROR(__xludf.DUMMYFUNCTION("""COMPUTED_VALUE"""),"Манго лёд")</f>
        <v>Манго лёд</v>
      </c>
      <c r="T2334" s="18" t="str">
        <f>IFERROR(__xludf.DUMMYFUNCTION("""COMPUTED_VALUE"""),"Малина вишня лёд")</f>
        <v>Малина вишня лёд</v>
      </c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8"/>
      <c r="AK2334" s="18"/>
      <c r="AL2334" s="18"/>
      <c r="AM2334" s="18"/>
      <c r="AN2334" s="18"/>
      <c r="AO2334" s="18"/>
      <c r="AP2334" s="18"/>
      <c r="AQ2334" s="18"/>
      <c r="AR2334" s="18"/>
      <c r="AS2334" s="18"/>
      <c r="AT2334" s="18"/>
      <c r="AU2334" s="18"/>
      <c r="AV2334" s="18"/>
      <c r="AW2334" s="18"/>
      <c r="AX2334" s="18"/>
    </row>
    <row r="2335">
      <c r="A2335" s="18" t="str">
        <f>IFERROR(__xludf.DUMMYFUNCTION("""COMPUTED_VALUE"""),"Арбуз Малина ")</f>
        <v>Арбуз Малина </v>
      </c>
      <c r="B2335" s="18" t="str">
        <f>IFERROR(__xludf.DUMMYFUNCTION("""COMPUTED_VALUE"""),"Банан Кокос ")</f>
        <v>Банан Кокос </v>
      </c>
      <c r="C2335" s="18" t="str">
        <f>IFERROR(__xludf.DUMMYFUNCTION("""COMPUTED_VALUE"""),"Барбарисовый Энергетик ")</f>
        <v>Барбарисовый Энергетик </v>
      </c>
      <c r="D2335" s="18" t="str">
        <f>IFERROR(__xludf.DUMMYFUNCTION("""COMPUTED_VALUE"""),"Виноградный Энергетик")</f>
        <v>Виноградный Энергетик</v>
      </c>
      <c r="E2335" s="18" t="str">
        <f>IFERROR(__xludf.DUMMYFUNCTION("""COMPUTED_VALUE"""),"Гранат Клубника ")</f>
        <v>Гранат Клубника </v>
      </c>
      <c r="F2335" s="18" t="str">
        <f>IFERROR(__xludf.DUMMYFUNCTION("""COMPUTED_VALUE"""),"Гранат Смородина ")</f>
        <v>Гранат Смородина </v>
      </c>
      <c r="G2335" s="18" t="str">
        <f>IFERROR(__xludf.DUMMYFUNCTION("""COMPUTED_VALUE"""),"Грейпфрутовый Швепс ")</f>
        <v>Грейпфрутовый Швепс </v>
      </c>
      <c r="H2335" s="18" t="str">
        <f>IFERROR(__xludf.DUMMYFUNCTION("""COMPUTED_VALUE"""),"Земляника Драгонфрут ")</f>
        <v>Земляника Драгонфрут </v>
      </c>
      <c r="I2335" s="18" t="str">
        <f>IFERROR(__xludf.DUMMYFUNCTION("""COMPUTED_VALUE"""),"Киви Личи ")</f>
        <v>Киви Личи </v>
      </c>
      <c r="J2335" s="18" t="str">
        <f>IFERROR(__xludf.DUMMYFUNCTION("""COMPUTED_VALUE"""),"Киви Маракуйя Гуава ")</f>
        <v>Киви Маракуйя Гуава </v>
      </c>
      <c r="K2335" s="18" t="str">
        <f>IFERROR(__xludf.DUMMYFUNCTION("""COMPUTED_VALUE"""),"Клубника Банан ")</f>
        <v>Клубника Банан </v>
      </c>
      <c r="L2335" s="18" t="str">
        <f>IFERROR(__xludf.DUMMYFUNCTION("""COMPUTED_VALUE"""),"Клубника Вишня ")</f>
        <v>Клубника Вишня </v>
      </c>
      <c r="M2335" s="18" t="str">
        <f>IFERROR(__xludf.DUMMYFUNCTION("""COMPUTED_VALUE"""),"Клубника Земляника ")</f>
        <v>Клубника Земляника </v>
      </c>
      <c r="N2335" s="18" t="str">
        <f>IFERROR(__xludf.DUMMYFUNCTION("""COMPUTED_VALUE"""),"Клубничный Мохито ")</f>
        <v>Клубничный Мохито </v>
      </c>
      <c r="O2335" s="18" t="str">
        <f>IFERROR(__xludf.DUMMYFUNCTION("""COMPUTED_VALUE"""),"Манго Грейпфрут ")</f>
        <v>Манго Грейпфрут </v>
      </c>
      <c r="P2335" s="18" t="str">
        <f>IFERROR(__xludf.DUMMYFUNCTION("""COMPUTED_VALUE"""),"Манго Персик Личи ")</f>
        <v>Манго Персик Личи </v>
      </c>
      <c r="Q2335" s="18" t="str">
        <f>IFERROR(__xludf.DUMMYFUNCTION("""COMPUTED_VALUE"""),"Персик Бабл Гам ")</f>
        <v>Персик Бабл Гам </v>
      </c>
      <c r="R2335" s="18" t="str">
        <f>IFERROR(__xludf.DUMMYFUNCTION("""COMPUTED_VALUE"""),"Садовые Ягоды ")</f>
        <v>Садовые Ягоды </v>
      </c>
      <c r="S2335" s="18" t="str">
        <f>IFERROR(__xludf.DUMMYFUNCTION("""COMPUTED_VALUE"""),"Скитлс Лимон Лайм 2")</f>
        <v>Скитлс Лимон Лайм 2</v>
      </c>
      <c r="T2335" s="18" t="str">
        <f>IFERROR(__xludf.DUMMYFUNCTION("""COMPUTED_VALUE"""),"Смородина Мармелад 1")</f>
        <v>Смородина Мармелад 1</v>
      </c>
      <c r="U2335" s="18" t="str">
        <f>IFERROR(__xludf.DUMMYFUNCTION("""COMPUTED_VALUE"""),"Темная Вишня 1")</f>
        <v>Темная Вишня 1</v>
      </c>
      <c r="V2335" s="18" t="str">
        <f>IFERROR(__xludf.DUMMYFUNCTION("""COMPUTED_VALUE"""),"Фруктовые Пластинки 1")</f>
        <v>Фруктовые Пластинки 1</v>
      </c>
      <c r="W2335" s="18" t="str">
        <f>IFERROR(__xludf.DUMMYFUNCTION("""COMPUTED_VALUE"""),"Черника Ежевика 1")</f>
        <v>Черника Ежевика 1</v>
      </c>
      <c r="X2335" s="18" t="str">
        <f>IFERROR(__xludf.DUMMYFUNCTION("""COMPUTED_VALUE"""),"Черника Малина 1")</f>
        <v>Черника Малина 1</v>
      </c>
      <c r="Y2335" s="18" t="str">
        <f>IFERROR(__xludf.DUMMYFUNCTION("""COMPUTED_VALUE"""),"Черника Мята 2")</f>
        <v>Черника Мята 2</v>
      </c>
      <c r="Z2335" s="18" t="str">
        <f>IFERROR(__xludf.DUMMYFUNCTION("""COMPUTED_VALUE"""),"Яблоко Виноград 2")</f>
        <v>Яблоко Виноград 2</v>
      </c>
      <c r="AA2335" s="18" t="str">
        <f>IFERROR(__xludf.DUMMYFUNCTION("""COMPUTED_VALUE"""),"Яблоко Малина 4")</f>
        <v>Яблоко Малина 4</v>
      </c>
      <c r="AB2335" s="18"/>
      <c r="AC2335" s="18"/>
      <c r="AD2335" s="18"/>
      <c r="AE2335" s="18"/>
      <c r="AF2335" s="18"/>
      <c r="AG2335" s="18"/>
      <c r="AH2335" s="18"/>
      <c r="AI2335" s="18"/>
      <c r="AJ2335" s="18"/>
      <c r="AK2335" s="18"/>
      <c r="AL2335" s="18"/>
      <c r="AM2335" s="18"/>
      <c r="AN2335" s="18"/>
      <c r="AO2335" s="18"/>
      <c r="AP2335" s="18"/>
      <c r="AQ2335" s="18"/>
      <c r="AR2335" s="18"/>
      <c r="AS2335" s="18"/>
      <c r="AT2335" s="18"/>
      <c r="AU2335" s="18"/>
      <c r="AV2335" s="18"/>
      <c r="AW2335" s="18"/>
      <c r="AX2335" s="18"/>
    </row>
    <row r="2336">
      <c r="A2336" s="18" t="str">
        <f>IFERROR(__xludf.DUMMYFUNCTION("""COMPUTED_VALUE"""),"Арбуз Малина ")</f>
        <v>Арбуз Малина </v>
      </c>
      <c r="B2336" s="18" t="str">
        <f>IFERROR(__xludf.DUMMYFUNCTION("""COMPUTED_VALUE"""),"Банан Кокос ")</f>
        <v>Банан Кокос </v>
      </c>
      <c r="C2336" s="18" t="str">
        <f>IFERROR(__xludf.DUMMYFUNCTION("""COMPUTED_VALUE"""),"Барбарисовый Энергетик ")</f>
        <v>Барбарисовый Энергетик </v>
      </c>
      <c r="D2336" s="18" t="str">
        <f>IFERROR(__xludf.DUMMYFUNCTION("""COMPUTED_VALUE"""),"Виноградный Энергетик")</f>
        <v>Виноградный Энергетик</v>
      </c>
      <c r="E2336" s="18" t="str">
        <f>IFERROR(__xludf.DUMMYFUNCTION("""COMPUTED_VALUE"""),"Гранат Клубника ")</f>
        <v>Гранат Клубника </v>
      </c>
      <c r="F2336" s="18" t="str">
        <f>IFERROR(__xludf.DUMMYFUNCTION("""COMPUTED_VALUE"""),"Гранат Смородина ")</f>
        <v>Гранат Смородина </v>
      </c>
      <c r="G2336" s="18" t="str">
        <f>IFERROR(__xludf.DUMMYFUNCTION("""COMPUTED_VALUE"""),"Грейпфрутовый Швепс ")</f>
        <v>Грейпфрутовый Швепс </v>
      </c>
      <c r="H2336" s="18" t="str">
        <f>IFERROR(__xludf.DUMMYFUNCTION("""COMPUTED_VALUE"""),"Земляника Драгонфрут ")</f>
        <v>Земляника Драгонфрут </v>
      </c>
      <c r="I2336" s="18" t="str">
        <f>IFERROR(__xludf.DUMMYFUNCTION("""COMPUTED_VALUE"""),"Киви Личи ")</f>
        <v>Киви Личи </v>
      </c>
      <c r="J2336" s="18" t="str">
        <f>IFERROR(__xludf.DUMMYFUNCTION("""COMPUTED_VALUE"""),"Киви Маракуйя Гуава ")</f>
        <v>Киви Маракуйя Гуава </v>
      </c>
      <c r="K2336" s="18" t="str">
        <f>IFERROR(__xludf.DUMMYFUNCTION("""COMPUTED_VALUE"""),"Клубника Банан ")</f>
        <v>Клубника Банан </v>
      </c>
      <c r="L2336" s="18" t="str">
        <f>IFERROR(__xludf.DUMMYFUNCTION("""COMPUTED_VALUE"""),"Клубника Вишня ")</f>
        <v>Клубника Вишня </v>
      </c>
      <c r="M2336" s="18" t="str">
        <f>IFERROR(__xludf.DUMMYFUNCTION("""COMPUTED_VALUE"""),"Клубника Земляника ")</f>
        <v>Клубника Земляника </v>
      </c>
      <c r="N2336" s="18" t="str">
        <f>IFERROR(__xludf.DUMMYFUNCTION("""COMPUTED_VALUE"""),"Клубничный Мохито ")</f>
        <v>Клубничный Мохито </v>
      </c>
      <c r="O2336" s="18" t="str">
        <f>IFERROR(__xludf.DUMMYFUNCTION("""COMPUTED_VALUE"""),"Манго Грейпфрут ")</f>
        <v>Манго Грейпфрут </v>
      </c>
      <c r="P2336" s="18" t="str">
        <f>IFERROR(__xludf.DUMMYFUNCTION("""COMPUTED_VALUE"""),"Манго Персик Личи ")</f>
        <v>Манго Персик Личи </v>
      </c>
      <c r="Q2336" s="18" t="str">
        <f>IFERROR(__xludf.DUMMYFUNCTION("""COMPUTED_VALUE"""),"Персик Бабл Гам ")</f>
        <v>Персик Бабл Гам </v>
      </c>
      <c r="R2336" s="18" t="str">
        <f>IFERROR(__xludf.DUMMYFUNCTION("""COMPUTED_VALUE"""),"Садовые Ягоды ")</f>
        <v>Садовые Ягоды </v>
      </c>
      <c r="S2336" s="18" t="str">
        <f>IFERROR(__xludf.DUMMYFUNCTION("""COMPUTED_VALUE"""),"Скитлс Лимон Лайм 2")</f>
        <v>Скитлс Лимон Лайм 2</v>
      </c>
      <c r="T2336" s="18" t="str">
        <f>IFERROR(__xludf.DUMMYFUNCTION("""COMPUTED_VALUE"""),"Смородина Мармелад 1")</f>
        <v>Смородина Мармелад 1</v>
      </c>
      <c r="U2336" s="18" t="str">
        <f>IFERROR(__xludf.DUMMYFUNCTION("""COMPUTED_VALUE"""),"Темная Вишня 1")</f>
        <v>Темная Вишня 1</v>
      </c>
      <c r="V2336" s="18" t="str">
        <f>IFERROR(__xludf.DUMMYFUNCTION("""COMPUTED_VALUE"""),"Фруктовые Пластинки 1")</f>
        <v>Фруктовые Пластинки 1</v>
      </c>
      <c r="W2336" s="18" t="str">
        <f>IFERROR(__xludf.DUMMYFUNCTION("""COMPUTED_VALUE"""),"Черника Ежевика 1")</f>
        <v>Черника Ежевика 1</v>
      </c>
      <c r="X2336" s="18" t="str">
        <f>IFERROR(__xludf.DUMMYFUNCTION("""COMPUTED_VALUE"""),"Черника Малина 1")</f>
        <v>Черника Малина 1</v>
      </c>
      <c r="Y2336" s="18" t="str">
        <f>IFERROR(__xludf.DUMMYFUNCTION("""COMPUTED_VALUE"""),"Черника Мята 2")</f>
        <v>Черника Мята 2</v>
      </c>
      <c r="Z2336" s="18" t="str">
        <f>IFERROR(__xludf.DUMMYFUNCTION("""COMPUTED_VALUE"""),"Яблоко Виноград 2")</f>
        <v>Яблоко Виноград 2</v>
      </c>
      <c r="AA2336" s="18" t="str">
        <f>IFERROR(__xludf.DUMMYFUNCTION("""COMPUTED_VALUE"""),"Яблоко Малина 4")</f>
        <v>Яблоко Малина 4</v>
      </c>
      <c r="AB2336" s="18"/>
      <c r="AC2336" s="18"/>
      <c r="AD2336" s="18"/>
      <c r="AE2336" s="18"/>
      <c r="AF2336" s="18"/>
      <c r="AG2336" s="18"/>
      <c r="AH2336" s="18"/>
      <c r="AI2336" s="18"/>
      <c r="AJ2336" s="18"/>
      <c r="AK2336" s="18"/>
      <c r="AL2336" s="18"/>
      <c r="AM2336" s="18"/>
      <c r="AN2336" s="18"/>
      <c r="AO2336" s="18"/>
      <c r="AP2336" s="18"/>
      <c r="AQ2336" s="18"/>
      <c r="AR2336" s="18"/>
      <c r="AS2336" s="18"/>
      <c r="AT2336" s="18"/>
      <c r="AU2336" s="18"/>
      <c r="AV2336" s="18"/>
      <c r="AW2336" s="18"/>
      <c r="AX2336" s="18"/>
    </row>
    <row r="2337">
      <c r="A2337" s="18" t="str">
        <f>IFERROR(__xludf.DUMMYFUNCTION("""COMPUTED_VALUE"""),"Маракуйя с тропическими нотками")</f>
        <v>Маракуйя с тропическими нотками</v>
      </c>
      <c r="B2337" s="18" t="str">
        <f>IFERROR(__xludf.DUMMYFUNCTION("""COMPUTED_VALUE"""),"Арбузный милкшейк")</f>
        <v>Арбузный милкшейк</v>
      </c>
      <c r="C2337" s="18" t="str">
        <f>IFERROR(__xludf.DUMMYFUNCTION("""COMPUTED_VALUE"""),"Конфеты со вкусом винограда")</f>
        <v>Конфеты со вкусом винограда</v>
      </c>
      <c r="D2337" s="18" t="str">
        <f>IFERROR(__xludf.DUMMYFUNCTION("""COMPUTED_VALUE"""),"Манго с апельсином и послевкусием гуавы")</f>
        <v>Манго с апельсином и послевкусием гуавы</v>
      </c>
      <c r="E2337" s="18" t="str">
        <f>IFERROR(__xludf.DUMMYFUNCTION("""COMPUTED_VALUE"""),"Холодное сочетание мяты и конфет холс")</f>
        <v>Холодное сочетание мяты и конфет холс</v>
      </c>
      <c r="F2337" s="18" t="str">
        <f>IFERROR(__xludf.DUMMYFUNCTION("""COMPUTED_VALUE"""),"Яблочные мармеладные червячки")</f>
        <v>Яблочные мармеладные червячки</v>
      </c>
      <c r="G233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337" s="18" t="str">
        <f>IFERROR(__xludf.DUMMYFUNCTION("""COMPUTED_VALUE"""),"Лимон лайм")</f>
        <v>Лимон лайм</v>
      </c>
      <c r="I2337" s="18" t="str">
        <f>IFERROR(__xludf.DUMMYFUNCTION("""COMPUTED_VALUE"""),"Классика энергетика с кислой малиной")</f>
        <v>Классика энергетика с кислой малиной</v>
      </c>
      <c r="J2337" s="18" t="str">
        <f>IFERROR(__xludf.DUMMYFUNCTION("""COMPUTED_VALUE"""),"Зеленое манго и смородина")</f>
        <v>Зеленое манго и смородина</v>
      </c>
      <c r="K2337" s="18" t="str">
        <f>IFERROR(__xludf.DUMMYFUNCTION("""COMPUTED_VALUE"""),"Дуэт лемонграсса и сладкой малины")</f>
        <v>Дуэт лемонграсса и сладкой малины</v>
      </c>
      <c r="L2337" s="18" t="str">
        <f>IFERROR(__xludf.DUMMYFUNCTION("""COMPUTED_VALUE"""),"Сладкий мармелад из черной смородины")</f>
        <v>Сладкий мармелад из черной смородины</v>
      </c>
      <c r="M2337" s="18" t="str">
        <f>IFERROR(__xludf.DUMMYFUNCTION("""COMPUTED_VALUE"""),"Вишня кола")</f>
        <v>Вишня кола</v>
      </c>
      <c r="N2337" s="18" t="str">
        <f>IFERROR(__xludf.DUMMYFUNCTION("""COMPUTED_VALUE"""),"Малина с кокосом")</f>
        <v>Малина с кокосом</v>
      </c>
      <c r="O2337" s="18" t="str">
        <f>IFERROR(__xludf.DUMMYFUNCTION("""COMPUTED_VALUE"""),"Сладкие конфеты СКИТЛЗ и смородина")</f>
        <v>Сладкие конфеты СКИТЛЗ и смородина</v>
      </c>
      <c r="P2337" s="18" t="str">
        <f>IFERROR(__xludf.DUMMYFUNCTION("""COMPUTED_VALUE"""),"Ежевичный лимонад")</f>
        <v>Ежевичный лимонад</v>
      </c>
      <c r="Q2337" s="18" t="str">
        <f>IFERROR(__xludf.DUMMYFUNCTION("""COMPUTED_VALUE"""),"Дыня кокос")</f>
        <v>Дыня кокос</v>
      </c>
      <c r="R2337" s="18" t="str">
        <f>IFERROR(__xludf.DUMMYFUNCTION("""COMPUTED_VALUE"""),"Земляничный бабл гам")</f>
        <v>Земляничный бабл гам</v>
      </c>
      <c r="S2337" s="18" t="str">
        <f>IFERROR(__xludf.DUMMYFUNCTION("""COMPUTED_VALUE"""),"Лимонные леденцы")</f>
        <v>Лимонные леденцы</v>
      </c>
      <c r="T2337" s="18" t="str">
        <f>IFERROR(__xludf.DUMMYFUNCTION("""COMPUTED_VALUE"""),"Экзотический фрукты")</f>
        <v>Экзотический фрукты</v>
      </c>
      <c r="U2337" s="18" t="str">
        <f>IFERROR(__xludf.DUMMYFUNCTION("""COMPUTED_VALUE"""),"Личи виноград мята")</f>
        <v>Личи виноград мята</v>
      </c>
      <c r="V2337" s="18" t="str">
        <f>IFERROR(__xludf.DUMMYFUNCTION("""COMPUTED_VALUE"""),"Черника малина мята")</f>
        <v>Черника малина мята</v>
      </c>
      <c r="W2337" s="18" t="str">
        <f>IFERROR(__xludf.DUMMYFUNCTION("""COMPUTED_VALUE"""),"Абрикосовый йогурт")</f>
        <v>Абрикосовый йогурт</v>
      </c>
      <c r="X2337" s="18" t="str">
        <f>IFERROR(__xludf.DUMMYFUNCTION("""COMPUTED_VALUE"""),"Арбуз лед")</f>
        <v>Арбуз лед</v>
      </c>
      <c r="Y2337" s="18" t="str">
        <f>IFERROR(__xludf.DUMMYFUNCTION("""COMPUTED_VALUE"""),"Банан клубника лед")</f>
        <v>Банан клубника лед</v>
      </c>
      <c r="Z2337" s="18" t="str">
        <f>IFERROR(__xludf.DUMMYFUNCTION("""COMPUTED_VALUE"""),"Арбузное мороженное")</f>
        <v>Арбузное мороженное</v>
      </c>
      <c r="AA2337" s="18" t="str">
        <f>IFERROR(__xludf.DUMMYFUNCTION("""COMPUTED_VALUE"""),"Клубника малина жвачка")</f>
        <v>Клубника малина жвачка</v>
      </c>
      <c r="AB2337" s="18" t="str">
        <f>IFERROR(__xludf.DUMMYFUNCTION("""COMPUTED_VALUE"""),"Клубничное мороженное")</f>
        <v>Клубничное мороженное</v>
      </c>
      <c r="AC2337" s="18" t="str">
        <f>IFERROR(__xludf.DUMMYFUNCTION("""COMPUTED_VALUE"""),"Кола сода лед")</f>
        <v>Кола сода лед</v>
      </c>
      <c r="AD2337" s="18" t="str">
        <f>IFERROR(__xludf.DUMMYFUNCTION("""COMPUTED_VALUE"""),"Банановый милкшейк")</f>
        <v>Банановый милкшейк</v>
      </c>
      <c r="AE2337" s="18" t="str">
        <f>IFERROR(__xludf.DUMMYFUNCTION("""COMPUTED_VALUE"""),"Микс ягод лед")</f>
        <v>Микс ягод лед</v>
      </c>
      <c r="AF2337" s="18" t="str">
        <f>IFERROR(__xludf.DUMMYFUNCTION("""COMPUTED_VALUE"""),"Брусничный морс")</f>
        <v>Брусничный морс</v>
      </c>
      <c r="AG2337" s="18" t="str">
        <f>IFERROR(__xludf.DUMMYFUNCTION("""COMPUTED_VALUE"""),"Яблочный лимонад")</f>
        <v>Яблочный лимонад</v>
      </c>
      <c r="AH2337" s="18" t="str">
        <f>IFERROR(__xludf.DUMMYFUNCTION("""COMPUTED_VALUE"""),"Лесные ягоды")</f>
        <v>Лесные ягоды</v>
      </c>
      <c r="AI2337" s="18" t="str">
        <f>IFERROR(__xludf.DUMMYFUNCTION("""COMPUTED_VALUE"""),"Смородиновый лимонад")</f>
        <v>Смородиновый лимонад</v>
      </c>
      <c r="AJ2337" s="18" t="str">
        <f>IFERROR(__xludf.DUMMYFUNCTION("""COMPUTED_VALUE"""),"Вишня лайм лед")</f>
        <v>Вишня лайм лед</v>
      </c>
      <c r="AK2337" s="18" t="str">
        <f>IFERROR(__xludf.DUMMYFUNCTION("""COMPUTED_VALUE"""),"Лист виноград мята энергетик")</f>
        <v>Лист виноград мята энергетик</v>
      </c>
      <c r="AL2337" s="18" t="str">
        <f>IFERROR(__xludf.DUMMYFUNCTION("""COMPUTED_VALUE"""),"Двойное яблоко лед")</f>
        <v>Двойное яблоко лед</v>
      </c>
      <c r="AM2337" s="18" t="str">
        <f>IFERROR(__xludf.DUMMYFUNCTION("""COMPUTED_VALUE"""),"Смородиновый холс")</f>
        <v>Смородиновый холс</v>
      </c>
      <c r="AN2337" s="18" t="str">
        <f>IFERROR(__xludf.DUMMYFUNCTION("""COMPUTED_VALUE"""),"Клубничное шампанское")</f>
        <v>Клубничное шампанское</v>
      </c>
      <c r="AO2337" s="18"/>
      <c r="AP2337" s="18"/>
      <c r="AQ2337" s="18"/>
      <c r="AR2337" s="18"/>
      <c r="AS2337" s="18"/>
      <c r="AT2337" s="18"/>
      <c r="AU2337" s="18"/>
      <c r="AV2337" s="18"/>
      <c r="AW2337" s="18"/>
      <c r="AX2337" s="18"/>
    </row>
    <row r="2338">
      <c r="A2338" s="18" t="str">
        <f>IFERROR(__xludf.DUMMYFUNCTION("""COMPUTED_VALUE"""),"Арбуз Малина ")</f>
        <v>Арбуз Малина </v>
      </c>
      <c r="B2338" s="18" t="str">
        <f>IFERROR(__xludf.DUMMYFUNCTION("""COMPUTED_VALUE"""),"Банан Кокос ")</f>
        <v>Банан Кокос </v>
      </c>
      <c r="C2338" s="18" t="str">
        <f>IFERROR(__xludf.DUMMYFUNCTION("""COMPUTED_VALUE"""),"Барбарисовый Энергетик ")</f>
        <v>Барбарисовый Энергетик </v>
      </c>
      <c r="D2338" s="18" t="str">
        <f>IFERROR(__xludf.DUMMYFUNCTION("""COMPUTED_VALUE"""),"Виноградный Энергетик")</f>
        <v>Виноградный Энергетик</v>
      </c>
      <c r="E2338" s="18" t="str">
        <f>IFERROR(__xludf.DUMMYFUNCTION("""COMPUTED_VALUE"""),"Гранат Клубника ")</f>
        <v>Гранат Клубника </v>
      </c>
      <c r="F2338" s="18" t="str">
        <f>IFERROR(__xludf.DUMMYFUNCTION("""COMPUTED_VALUE"""),"Гранат Смородина ")</f>
        <v>Гранат Смородина </v>
      </c>
      <c r="G2338" s="18" t="str">
        <f>IFERROR(__xludf.DUMMYFUNCTION("""COMPUTED_VALUE"""),"Грейпфрутовый Швепс ")</f>
        <v>Грейпфрутовый Швепс </v>
      </c>
      <c r="H2338" s="18" t="str">
        <f>IFERROR(__xludf.DUMMYFUNCTION("""COMPUTED_VALUE"""),"Земляника Драгонфрут ")</f>
        <v>Земляника Драгонфрут </v>
      </c>
      <c r="I2338" s="18" t="str">
        <f>IFERROR(__xludf.DUMMYFUNCTION("""COMPUTED_VALUE"""),"Киви Личи ")</f>
        <v>Киви Личи </v>
      </c>
      <c r="J2338" s="18" t="str">
        <f>IFERROR(__xludf.DUMMYFUNCTION("""COMPUTED_VALUE"""),"Киви Маракуйя Гуава ")</f>
        <v>Киви Маракуйя Гуава </v>
      </c>
      <c r="K2338" s="18" t="str">
        <f>IFERROR(__xludf.DUMMYFUNCTION("""COMPUTED_VALUE"""),"Клубника Банан ")</f>
        <v>Клубника Банан </v>
      </c>
      <c r="L2338" s="18" t="str">
        <f>IFERROR(__xludf.DUMMYFUNCTION("""COMPUTED_VALUE"""),"Клубника Вишня ")</f>
        <v>Клубника Вишня </v>
      </c>
      <c r="M2338" s="18" t="str">
        <f>IFERROR(__xludf.DUMMYFUNCTION("""COMPUTED_VALUE"""),"Клубника Земляника ")</f>
        <v>Клубника Земляника </v>
      </c>
      <c r="N2338" s="18" t="str">
        <f>IFERROR(__xludf.DUMMYFUNCTION("""COMPUTED_VALUE"""),"Клубничный Мохито ")</f>
        <v>Клубничный Мохито </v>
      </c>
      <c r="O2338" s="18" t="str">
        <f>IFERROR(__xludf.DUMMYFUNCTION("""COMPUTED_VALUE"""),"Манго Грейпфрут ")</f>
        <v>Манго Грейпфрут </v>
      </c>
      <c r="P2338" s="18" t="str">
        <f>IFERROR(__xludf.DUMMYFUNCTION("""COMPUTED_VALUE"""),"Манго Персик Личи ")</f>
        <v>Манго Персик Личи </v>
      </c>
      <c r="Q2338" s="18" t="str">
        <f>IFERROR(__xludf.DUMMYFUNCTION("""COMPUTED_VALUE"""),"Персик Бабл Гам ")</f>
        <v>Персик Бабл Гам </v>
      </c>
      <c r="R2338" s="18" t="str">
        <f>IFERROR(__xludf.DUMMYFUNCTION("""COMPUTED_VALUE"""),"Садовые Ягоды ")</f>
        <v>Садовые Ягоды </v>
      </c>
      <c r="S2338" s="18" t="str">
        <f>IFERROR(__xludf.DUMMYFUNCTION("""COMPUTED_VALUE"""),"Скитлс Лимон Лайм 2")</f>
        <v>Скитлс Лимон Лайм 2</v>
      </c>
      <c r="T2338" s="18" t="str">
        <f>IFERROR(__xludf.DUMMYFUNCTION("""COMPUTED_VALUE"""),"Смородина Мармелад 1")</f>
        <v>Смородина Мармелад 1</v>
      </c>
      <c r="U2338" s="18" t="str">
        <f>IFERROR(__xludf.DUMMYFUNCTION("""COMPUTED_VALUE"""),"Темная Вишня 1")</f>
        <v>Темная Вишня 1</v>
      </c>
      <c r="V2338" s="18" t="str">
        <f>IFERROR(__xludf.DUMMYFUNCTION("""COMPUTED_VALUE"""),"Фруктовые Пластинки 1")</f>
        <v>Фруктовые Пластинки 1</v>
      </c>
      <c r="W2338" s="18" t="str">
        <f>IFERROR(__xludf.DUMMYFUNCTION("""COMPUTED_VALUE"""),"Черника Ежевика 1")</f>
        <v>Черника Ежевика 1</v>
      </c>
      <c r="X2338" s="18" t="str">
        <f>IFERROR(__xludf.DUMMYFUNCTION("""COMPUTED_VALUE"""),"Черника Малина 1")</f>
        <v>Черника Малина 1</v>
      </c>
      <c r="Y2338" s="18" t="str">
        <f>IFERROR(__xludf.DUMMYFUNCTION("""COMPUTED_VALUE"""),"Черника Мята 2")</f>
        <v>Черника Мята 2</v>
      </c>
      <c r="Z2338" s="18" t="str">
        <f>IFERROR(__xludf.DUMMYFUNCTION("""COMPUTED_VALUE"""),"Яблоко Виноград 2")</f>
        <v>Яблоко Виноград 2</v>
      </c>
      <c r="AA2338" s="18" t="str">
        <f>IFERROR(__xludf.DUMMYFUNCTION("""COMPUTED_VALUE"""),"Яблоко Малина 4")</f>
        <v>Яблоко Малина 4</v>
      </c>
      <c r="AB2338" s="18"/>
      <c r="AC2338" s="18"/>
      <c r="AD2338" s="18"/>
      <c r="AE2338" s="18"/>
      <c r="AF2338" s="18"/>
      <c r="AG2338" s="18"/>
      <c r="AH2338" s="18"/>
      <c r="AI2338" s="18"/>
      <c r="AJ2338" s="18"/>
      <c r="AK2338" s="18"/>
      <c r="AL2338" s="18"/>
      <c r="AM2338" s="18"/>
      <c r="AN2338" s="18"/>
      <c r="AO2338" s="18"/>
      <c r="AP2338" s="18"/>
      <c r="AQ2338" s="18"/>
      <c r="AR2338" s="18"/>
      <c r="AS2338" s="18"/>
      <c r="AT2338" s="18"/>
      <c r="AU2338" s="18"/>
      <c r="AV2338" s="18"/>
      <c r="AW2338" s="18"/>
      <c r="AX2338" s="18"/>
    </row>
    <row r="2339">
      <c r="A2339" s="18" t="str">
        <f>IFERROR(__xludf.DUMMYFUNCTION("""COMPUTED_VALUE"""),"Апельсиновое драже")</f>
        <v>Апельсиновое драже</v>
      </c>
      <c r="B2339" s="18" t="str">
        <f>IFERROR(__xludf.DUMMYFUNCTION("""COMPUTED_VALUE"""),"Бабл гам")</f>
        <v>Бабл гам</v>
      </c>
      <c r="C2339" s="18" t="str">
        <f>IFERROR(__xludf.DUMMYFUNCTION("""COMPUTED_VALUE"""),"Виноградная конфета")</f>
        <v>Виноградная конфета</v>
      </c>
      <c r="D2339" s="18" t="str">
        <f>IFERROR(__xludf.DUMMYFUNCTION("""COMPUTED_VALUE"""),"Даня кокос")</f>
        <v>Даня кокос</v>
      </c>
      <c r="E2339" s="18" t="str">
        <f>IFERROR(__xludf.DUMMYFUNCTION("""COMPUTED_VALUE"""),"Земляника груша")</f>
        <v>Земляника груша</v>
      </c>
      <c r="F2339" s="18" t="str">
        <f>IFERROR(__xludf.DUMMYFUNCTION("""COMPUTED_VALUE"""),"Кислый киви")</f>
        <v>Кислый киви</v>
      </c>
      <c r="G2339" s="18" t="str">
        <f>IFERROR(__xludf.DUMMYFUNCTION("""COMPUTED_VALUE"""),"Кислый малиновый лимонад ")</f>
        <v>Кислый малиновый лимонад </v>
      </c>
      <c r="H2339" s="18" t="str">
        <f>IFERROR(__xludf.DUMMYFUNCTION("""COMPUTED_VALUE"""),"Кола сода айс")</f>
        <v>Кола сода айс</v>
      </c>
      <c r="I2339" s="18" t="str">
        <f>IFERROR(__xludf.DUMMYFUNCTION("""COMPUTED_VALUE"""),"Ледяной ананас")</f>
        <v>Ледяной ананас</v>
      </c>
      <c r="J2339" s="18" t="str">
        <f>IFERROR(__xludf.DUMMYFUNCTION("""COMPUTED_VALUE"""),"Лимонные червячки ")</f>
        <v>Лимонные червячки </v>
      </c>
      <c r="K2339" s="18" t="str">
        <f>IFERROR(__xludf.DUMMYFUNCTION("""COMPUTED_VALUE"""),"Манго апельсин")</f>
        <v>Манго апельсин</v>
      </c>
      <c r="L2339" s="18" t="str">
        <f>IFERROR(__xludf.DUMMYFUNCTION("""COMPUTED_VALUE"""),"Смородина виноград")</f>
        <v>Смородина виноград</v>
      </c>
      <c r="M2339" s="18" t="str">
        <f>IFERROR(__xludf.DUMMYFUNCTION("""COMPUTED_VALUE"""),"Яблочный холс")</f>
        <v>Яблочный холс</v>
      </c>
      <c r="N2339" s="18" t="str">
        <f>IFERROR(__xludf.DUMMYFUNCTION("""COMPUTED_VALUE"""),"Ягодный смузи")</f>
        <v>Ягодный смузи</v>
      </c>
      <c r="O2339" s="18" t="str">
        <f>IFERROR(__xludf.DUMMYFUNCTION("""COMPUTED_VALUE"""),"Ягодный энергетик")</f>
        <v>Ягодный энергетик</v>
      </c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  <c r="AC2339" s="18"/>
      <c r="AD2339" s="18"/>
      <c r="AE2339" s="18"/>
      <c r="AF2339" s="18"/>
      <c r="AG2339" s="18"/>
      <c r="AH2339" s="18"/>
      <c r="AI2339" s="18"/>
      <c r="AJ2339" s="18"/>
      <c r="AK2339" s="18"/>
      <c r="AL2339" s="18"/>
      <c r="AM2339" s="18"/>
      <c r="AN2339" s="18"/>
      <c r="AO2339" s="18"/>
      <c r="AP2339" s="18"/>
      <c r="AQ2339" s="18"/>
      <c r="AR2339" s="18"/>
      <c r="AS2339" s="18"/>
      <c r="AT2339" s="18"/>
      <c r="AU2339" s="18"/>
      <c r="AV2339" s="18"/>
      <c r="AW2339" s="18"/>
      <c r="AX2339" s="18"/>
    </row>
    <row r="2340">
      <c r="A2340" s="18" t="str">
        <f>IFERROR(__xludf.DUMMYFUNCTION("""COMPUTED_VALUE"""),"Экзотический микс")</f>
        <v>Экзотический микс</v>
      </c>
      <c r="B2340" s="18" t="str">
        <f>IFERROR(__xludf.DUMMYFUNCTION("""COMPUTED_VALUE"""),"Энергетик")</f>
        <v>Энергетик</v>
      </c>
      <c r="C2340" s="18" t="str">
        <f>IFERROR(__xludf.DUMMYFUNCTION("""COMPUTED_VALUE"""),"Виноградный чупа-чупс")</f>
        <v>Виноградный чупа-чупс</v>
      </c>
      <c r="D2340" s="18" t="str">
        <f>IFERROR(__xludf.DUMMYFUNCTION("""COMPUTED_VALUE"""),"Кислая лесная клюква")</f>
        <v>Кислая лесная клюква</v>
      </c>
      <c r="E2340" s="18" t="str">
        <f>IFERROR(__xludf.DUMMYFUNCTION("""COMPUTED_VALUE"""),"Смородина персик")</f>
        <v>Смородина персик</v>
      </c>
      <c r="F2340" s="18" t="str">
        <f>IFERROR(__xludf.DUMMYFUNCTION("""COMPUTED_VALUE"""),"Спелый киви кисло сладкий")</f>
        <v>Спелый киви кисло сладкий</v>
      </c>
      <c r="G2340" s="18" t="str">
        <f>IFERROR(__xludf.DUMMYFUNCTION("""COMPUTED_VALUE"""),"Кислые черви в вишневом сиропе")</f>
        <v>Кислые черви в вишневом сиропе</v>
      </c>
      <c r="H2340" s="18" t="str">
        <f>IFERROR(__xludf.DUMMYFUNCTION("""COMPUTED_VALUE"""),"Грушевый лимонад")</f>
        <v>Грушевый лимонад</v>
      </c>
      <c r="I2340" s="18" t="str">
        <f>IFERROR(__xludf.DUMMYFUNCTION("""COMPUTED_VALUE"""),"Лимонад с сладкой малиной")</f>
        <v>Лимонад с сладкой малиной</v>
      </c>
      <c r="J2340" s="18" t="str">
        <f>IFERROR(__xludf.DUMMYFUNCTION("""COMPUTED_VALUE"""),"Ананасовая кислинка")</f>
        <v>Ананасовая кислинка</v>
      </c>
      <c r="K2340" s="18" t="str">
        <f>IFERROR(__xludf.DUMMYFUNCTION("""COMPUTED_VALUE"""),"Мармеладные мишки")</f>
        <v>Мармеладные мишки</v>
      </c>
      <c r="L2340" s="18" t="str">
        <f>IFERROR(__xludf.DUMMYFUNCTION("""COMPUTED_VALUE"""),"Мандариновый сок с цедрой")</f>
        <v>Мандариновый сок с цедрой</v>
      </c>
      <c r="M2340" s="18" t="str">
        <f>IFERROR(__xludf.DUMMYFUNCTION("""COMPUTED_VALUE"""),"Кисло-сладкое ягодное драже")</f>
        <v>Кисло-сладкое ягодное драже</v>
      </c>
      <c r="N2340" s="18" t="str">
        <f>IFERROR(__xludf.DUMMYFUNCTION("""COMPUTED_VALUE"""),"Классическая фанта")</f>
        <v>Классическая фанта</v>
      </c>
      <c r="O2340" s="18" t="str">
        <f>IFERROR(__xludf.DUMMYFUNCTION("""COMPUTED_VALUE"""),"Сладкие барбарисоввые конфеты")</f>
        <v>Сладкие барбарисоввые конфеты</v>
      </c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  <c r="AC2340" s="18"/>
      <c r="AD2340" s="18"/>
      <c r="AE2340" s="18"/>
      <c r="AF2340" s="18"/>
      <c r="AG2340" s="18"/>
      <c r="AH2340" s="18"/>
      <c r="AI2340" s="18"/>
      <c r="AJ2340" s="18"/>
      <c r="AK2340" s="18"/>
      <c r="AL2340" s="18"/>
      <c r="AM2340" s="18"/>
      <c r="AN2340" s="18"/>
      <c r="AO2340" s="18"/>
      <c r="AP2340" s="18"/>
      <c r="AQ2340" s="18"/>
      <c r="AR2340" s="18"/>
      <c r="AS2340" s="18"/>
      <c r="AT2340" s="18"/>
      <c r="AU2340" s="18"/>
      <c r="AV2340" s="18"/>
      <c r="AW2340" s="18"/>
      <c r="AX2340" s="18"/>
    </row>
    <row r="2341">
      <c r="A2341" s="18" t="str">
        <f>IFERROR(__xludf.DUMMYFUNCTION("""COMPUTED_VALUE"""),"Маракуйя с тропическими нотками")</f>
        <v>Маракуйя с тропическими нотками</v>
      </c>
      <c r="B2341" s="18" t="str">
        <f>IFERROR(__xludf.DUMMYFUNCTION("""COMPUTED_VALUE"""),"Арбузный милкшейк")</f>
        <v>Арбузный милкшейк</v>
      </c>
      <c r="C2341" s="18" t="str">
        <f>IFERROR(__xludf.DUMMYFUNCTION("""COMPUTED_VALUE"""),"Конфеты со вкусом винограда")</f>
        <v>Конфеты со вкусом винограда</v>
      </c>
      <c r="D2341" s="18" t="str">
        <f>IFERROR(__xludf.DUMMYFUNCTION("""COMPUTED_VALUE"""),"Манго с апельсином и послевкусием гуавы")</f>
        <v>Манго с апельсином и послевкусием гуавы</v>
      </c>
      <c r="E2341" s="18" t="str">
        <f>IFERROR(__xludf.DUMMYFUNCTION("""COMPUTED_VALUE"""),"Холодное сочетание мяты и конфет холс")</f>
        <v>Холодное сочетание мяты и конфет холс</v>
      </c>
      <c r="F2341" s="18" t="str">
        <f>IFERROR(__xludf.DUMMYFUNCTION("""COMPUTED_VALUE"""),"Яблочные мармеладные червячки")</f>
        <v>Яблочные мармеладные червячки</v>
      </c>
      <c r="G234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341" s="18" t="str">
        <f>IFERROR(__xludf.DUMMYFUNCTION("""COMPUTED_VALUE"""),"Лимон лайм")</f>
        <v>Лимон лайм</v>
      </c>
      <c r="I2341" s="18" t="str">
        <f>IFERROR(__xludf.DUMMYFUNCTION("""COMPUTED_VALUE"""),"Классика энергетика с кислой малиной")</f>
        <v>Классика энергетика с кислой малиной</v>
      </c>
      <c r="J2341" s="18" t="str">
        <f>IFERROR(__xludf.DUMMYFUNCTION("""COMPUTED_VALUE"""),"Зеленое манго и смородина")</f>
        <v>Зеленое манго и смородина</v>
      </c>
      <c r="K2341" s="18" t="str">
        <f>IFERROR(__xludf.DUMMYFUNCTION("""COMPUTED_VALUE"""),"Дуэт лемонграсса и сладкой малины")</f>
        <v>Дуэт лемонграсса и сладкой малины</v>
      </c>
      <c r="L2341" s="18" t="str">
        <f>IFERROR(__xludf.DUMMYFUNCTION("""COMPUTED_VALUE"""),"Сладкий мармелад из черной смородины")</f>
        <v>Сладкий мармелад из черной смородины</v>
      </c>
      <c r="M2341" s="18" t="str">
        <f>IFERROR(__xludf.DUMMYFUNCTION("""COMPUTED_VALUE"""),"Вишня кола")</f>
        <v>Вишня кола</v>
      </c>
      <c r="N2341" s="18" t="str">
        <f>IFERROR(__xludf.DUMMYFUNCTION("""COMPUTED_VALUE"""),"Малина с кокосом")</f>
        <v>Малина с кокосом</v>
      </c>
      <c r="O2341" s="18" t="str">
        <f>IFERROR(__xludf.DUMMYFUNCTION("""COMPUTED_VALUE"""),"Сладкие конфеты СКИТЛЗ и смородина")</f>
        <v>Сладкие конфеты СКИТЛЗ и смородина</v>
      </c>
      <c r="P2341" s="18" t="str">
        <f>IFERROR(__xludf.DUMMYFUNCTION("""COMPUTED_VALUE"""),"Ежевичный лимонад")</f>
        <v>Ежевичный лимонад</v>
      </c>
      <c r="Q2341" s="18" t="str">
        <f>IFERROR(__xludf.DUMMYFUNCTION("""COMPUTED_VALUE"""),"Дыня кокос")</f>
        <v>Дыня кокос</v>
      </c>
      <c r="R2341" s="18" t="str">
        <f>IFERROR(__xludf.DUMMYFUNCTION("""COMPUTED_VALUE"""),"Земляничный бабл гам")</f>
        <v>Земляничный бабл гам</v>
      </c>
      <c r="S2341" s="18" t="str">
        <f>IFERROR(__xludf.DUMMYFUNCTION("""COMPUTED_VALUE"""),"Лимонные леденцы")</f>
        <v>Лимонные леденцы</v>
      </c>
      <c r="T2341" s="18" t="str">
        <f>IFERROR(__xludf.DUMMYFUNCTION("""COMPUTED_VALUE"""),"Экзотический фрукты")</f>
        <v>Экзотический фрукты</v>
      </c>
      <c r="U2341" s="18" t="str">
        <f>IFERROR(__xludf.DUMMYFUNCTION("""COMPUTED_VALUE"""),"Личи виноград мята")</f>
        <v>Личи виноград мята</v>
      </c>
      <c r="V2341" s="18" t="str">
        <f>IFERROR(__xludf.DUMMYFUNCTION("""COMPUTED_VALUE"""),"Черника малина мята")</f>
        <v>Черника малина мята</v>
      </c>
      <c r="W2341" s="18" t="str">
        <f>IFERROR(__xludf.DUMMYFUNCTION("""COMPUTED_VALUE"""),"Абрикосовый йогурт")</f>
        <v>Абрикосовый йогурт</v>
      </c>
      <c r="X2341" s="18" t="str">
        <f>IFERROR(__xludf.DUMMYFUNCTION("""COMPUTED_VALUE"""),"Арбуз лед")</f>
        <v>Арбуз лед</v>
      </c>
      <c r="Y2341" s="18" t="str">
        <f>IFERROR(__xludf.DUMMYFUNCTION("""COMPUTED_VALUE"""),"Банан клубника лед")</f>
        <v>Банан клубника лед</v>
      </c>
      <c r="Z2341" s="18" t="str">
        <f>IFERROR(__xludf.DUMMYFUNCTION("""COMPUTED_VALUE"""),"Арбузное мороженное")</f>
        <v>Арбузное мороженное</v>
      </c>
      <c r="AA2341" s="18" t="str">
        <f>IFERROR(__xludf.DUMMYFUNCTION("""COMPUTED_VALUE"""),"Клубника малина жвачка")</f>
        <v>Клубника малина жвачка</v>
      </c>
      <c r="AB2341" s="18" t="str">
        <f>IFERROR(__xludf.DUMMYFUNCTION("""COMPUTED_VALUE"""),"Клубничное мороженное")</f>
        <v>Клубничное мороженное</v>
      </c>
      <c r="AC2341" s="18" t="str">
        <f>IFERROR(__xludf.DUMMYFUNCTION("""COMPUTED_VALUE"""),"Кола сода лед")</f>
        <v>Кола сода лед</v>
      </c>
      <c r="AD2341" s="18" t="str">
        <f>IFERROR(__xludf.DUMMYFUNCTION("""COMPUTED_VALUE"""),"Банановый милкшейк")</f>
        <v>Банановый милкшейк</v>
      </c>
      <c r="AE2341" s="18" t="str">
        <f>IFERROR(__xludf.DUMMYFUNCTION("""COMPUTED_VALUE"""),"Микс ягод лед")</f>
        <v>Микс ягод лед</v>
      </c>
      <c r="AF2341" s="18" t="str">
        <f>IFERROR(__xludf.DUMMYFUNCTION("""COMPUTED_VALUE"""),"Брусничный морс")</f>
        <v>Брусничный морс</v>
      </c>
      <c r="AG2341" s="18" t="str">
        <f>IFERROR(__xludf.DUMMYFUNCTION("""COMPUTED_VALUE"""),"Яблочный лимонад")</f>
        <v>Яблочный лимонад</v>
      </c>
      <c r="AH2341" s="18" t="str">
        <f>IFERROR(__xludf.DUMMYFUNCTION("""COMPUTED_VALUE"""),"Лесные ягоды")</f>
        <v>Лесные ягоды</v>
      </c>
      <c r="AI2341" s="18" t="str">
        <f>IFERROR(__xludf.DUMMYFUNCTION("""COMPUTED_VALUE"""),"Смородиновый лимонад")</f>
        <v>Смородиновый лимонад</v>
      </c>
      <c r="AJ2341" s="18" t="str">
        <f>IFERROR(__xludf.DUMMYFUNCTION("""COMPUTED_VALUE"""),"Вишня лайм лед")</f>
        <v>Вишня лайм лед</v>
      </c>
      <c r="AK2341" s="18" t="str">
        <f>IFERROR(__xludf.DUMMYFUNCTION("""COMPUTED_VALUE"""),"Лист виноград мята энергетик")</f>
        <v>Лист виноград мята энергетик</v>
      </c>
      <c r="AL2341" s="18" t="str">
        <f>IFERROR(__xludf.DUMMYFUNCTION("""COMPUTED_VALUE"""),"Двойное яблоко лед")</f>
        <v>Двойное яблоко лед</v>
      </c>
      <c r="AM2341" s="18" t="str">
        <f>IFERROR(__xludf.DUMMYFUNCTION("""COMPUTED_VALUE"""),"Смородиновый холс")</f>
        <v>Смородиновый холс</v>
      </c>
      <c r="AN2341" s="18" t="str">
        <f>IFERROR(__xludf.DUMMYFUNCTION("""COMPUTED_VALUE"""),"Клубничное шампанское")</f>
        <v>Клубничное шампанское</v>
      </c>
      <c r="AO2341" s="18"/>
      <c r="AP2341" s="18"/>
      <c r="AQ2341" s="18"/>
      <c r="AR2341" s="18"/>
      <c r="AS2341" s="18"/>
      <c r="AT2341" s="18"/>
      <c r="AU2341" s="18"/>
      <c r="AV2341" s="18"/>
      <c r="AW2341" s="18"/>
      <c r="AX2341" s="18"/>
    </row>
    <row r="2342">
      <c r="A2342" s="18" t="str">
        <f>IFERROR(__xludf.DUMMYFUNCTION("""COMPUTED_VALUE"""),"Арбуз Малина ")</f>
        <v>Арбуз Малина </v>
      </c>
      <c r="B2342" s="18" t="str">
        <f>IFERROR(__xludf.DUMMYFUNCTION("""COMPUTED_VALUE"""),"Банан Кокос ")</f>
        <v>Банан Кокос </v>
      </c>
      <c r="C2342" s="18" t="str">
        <f>IFERROR(__xludf.DUMMYFUNCTION("""COMPUTED_VALUE"""),"Барбарисовый Энергетик ")</f>
        <v>Барбарисовый Энергетик </v>
      </c>
      <c r="D2342" s="18" t="str">
        <f>IFERROR(__xludf.DUMMYFUNCTION("""COMPUTED_VALUE"""),"Виноградный Энергетик")</f>
        <v>Виноградный Энергетик</v>
      </c>
      <c r="E2342" s="18" t="str">
        <f>IFERROR(__xludf.DUMMYFUNCTION("""COMPUTED_VALUE"""),"Гранат Клубника ")</f>
        <v>Гранат Клубника </v>
      </c>
      <c r="F2342" s="18" t="str">
        <f>IFERROR(__xludf.DUMMYFUNCTION("""COMPUTED_VALUE"""),"Гранат Смородина ")</f>
        <v>Гранат Смородина </v>
      </c>
      <c r="G2342" s="18" t="str">
        <f>IFERROR(__xludf.DUMMYFUNCTION("""COMPUTED_VALUE"""),"Грейпфрутовый Швепс ")</f>
        <v>Грейпфрутовый Швепс </v>
      </c>
      <c r="H2342" s="18" t="str">
        <f>IFERROR(__xludf.DUMMYFUNCTION("""COMPUTED_VALUE"""),"Земляника Драгонфрут ")</f>
        <v>Земляника Драгонфрут </v>
      </c>
      <c r="I2342" s="18" t="str">
        <f>IFERROR(__xludf.DUMMYFUNCTION("""COMPUTED_VALUE"""),"Киви Личи ")</f>
        <v>Киви Личи </v>
      </c>
      <c r="J2342" s="18" t="str">
        <f>IFERROR(__xludf.DUMMYFUNCTION("""COMPUTED_VALUE"""),"Киви Маракуйя Гуава ")</f>
        <v>Киви Маракуйя Гуава </v>
      </c>
      <c r="K2342" s="18" t="str">
        <f>IFERROR(__xludf.DUMMYFUNCTION("""COMPUTED_VALUE"""),"Клубника Банан ")</f>
        <v>Клубника Банан </v>
      </c>
      <c r="L2342" s="18" t="str">
        <f>IFERROR(__xludf.DUMMYFUNCTION("""COMPUTED_VALUE"""),"Клубника Вишня ")</f>
        <v>Клубника Вишня </v>
      </c>
      <c r="M2342" s="18" t="str">
        <f>IFERROR(__xludf.DUMMYFUNCTION("""COMPUTED_VALUE"""),"Клубника Земляника ")</f>
        <v>Клубника Земляника </v>
      </c>
      <c r="N2342" s="18" t="str">
        <f>IFERROR(__xludf.DUMMYFUNCTION("""COMPUTED_VALUE"""),"Клубничный Мохито ")</f>
        <v>Клубничный Мохито </v>
      </c>
      <c r="O2342" s="18" t="str">
        <f>IFERROR(__xludf.DUMMYFUNCTION("""COMPUTED_VALUE"""),"Манго Грейпфрут ")</f>
        <v>Манго Грейпфрут </v>
      </c>
      <c r="P2342" s="18" t="str">
        <f>IFERROR(__xludf.DUMMYFUNCTION("""COMPUTED_VALUE"""),"Манго Персик Личи ")</f>
        <v>Манго Персик Личи </v>
      </c>
      <c r="Q2342" s="18" t="str">
        <f>IFERROR(__xludf.DUMMYFUNCTION("""COMPUTED_VALUE"""),"Персик Бабл Гам ")</f>
        <v>Персик Бабл Гам </v>
      </c>
      <c r="R2342" s="18" t="str">
        <f>IFERROR(__xludf.DUMMYFUNCTION("""COMPUTED_VALUE"""),"Садовые Ягоды ")</f>
        <v>Садовые Ягоды </v>
      </c>
      <c r="S2342" s="18" t="str">
        <f>IFERROR(__xludf.DUMMYFUNCTION("""COMPUTED_VALUE"""),"Скитлс Лимон Лайм 2")</f>
        <v>Скитлс Лимон Лайм 2</v>
      </c>
      <c r="T2342" s="18" t="str">
        <f>IFERROR(__xludf.DUMMYFUNCTION("""COMPUTED_VALUE"""),"Смородина Мармелад 1")</f>
        <v>Смородина Мармелад 1</v>
      </c>
      <c r="U2342" s="18" t="str">
        <f>IFERROR(__xludf.DUMMYFUNCTION("""COMPUTED_VALUE"""),"Темная Вишня 1")</f>
        <v>Темная Вишня 1</v>
      </c>
      <c r="V2342" s="18" t="str">
        <f>IFERROR(__xludf.DUMMYFUNCTION("""COMPUTED_VALUE"""),"Фруктовые Пластинки 1")</f>
        <v>Фруктовые Пластинки 1</v>
      </c>
      <c r="W2342" s="18" t="str">
        <f>IFERROR(__xludf.DUMMYFUNCTION("""COMPUTED_VALUE"""),"Черника Ежевика 1")</f>
        <v>Черника Ежевика 1</v>
      </c>
      <c r="X2342" s="18" t="str">
        <f>IFERROR(__xludf.DUMMYFUNCTION("""COMPUTED_VALUE"""),"Черника Малина 1")</f>
        <v>Черника Малина 1</v>
      </c>
      <c r="Y2342" s="18" t="str">
        <f>IFERROR(__xludf.DUMMYFUNCTION("""COMPUTED_VALUE"""),"Черника Мята 2")</f>
        <v>Черника Мята 2</v>
      </c>
      <c r="Z2342" s="18" t="str">
        <f>IFERROR(__xludf.DUMMYFUNCTION("""COMPUTED_VALUE"""),"Яблоко Виноград 2")</f>
        <v>Яблоко Виноград 2</v>
      </c>
      <c r="AA2342" s="18" t="str">
        <f>IFERROR(__xludf.DUMMYFUNCTION("""COMPUTED_VALUE"""),"Яблоко Малина 4")</f>
        <v>Яблоко Малина 4</v>
      </c>
      <c r="AB2342" s="18"/>
      <c r="AC2342" s="18"/>
      <c r="AD2342" s="18"/>
      <c r="AE2342" s="18"/>
      <c r="AF2342" s="18"/>
      <c r="AG2342" s="18"/>
      <c r="AH2342" s="18"/>
      <c r="AI2342" s="18"/>
      <c r="AJ2342" s="18"/>
      <c r="AK2342" s="18"/>
      <c r="AL2342" s="18"/>
      <c r="AM2342" s="18"/>
      <c r="AN2342" s="18"/>
      <c r="AO2342" s="18"/>
      <c r="AP2342" s="18"/>
      <c r="AQ2342" s="18"/>
      <c r="AR2342" s="18"/>
      <c r="AS2342" s="18"/>
      <c r="AT2342" s="18"/>
      <c r="AU2342" s="18"/>
      <c r="AV2342" s="18"/>
      <c r="AW2342" s="18"/>
      <c r="AX2342" s="18"/>
    </row>
    <row r="2343">
      <c r="A2343" s="18" t="str">
        <f>IFERROR(__xludf.DUMMYFUNCTION("""COMPUTED_VALUE"""),"Ананас киви")</f>
        <v>Ананас киви</v>
      </c>
      <c r="B2343" s="18" t="str">
        <f>IFERROR(__xludf.DUMMYFUNCTION("""COMPUTED_VALUE"""),"Арбузный смузи")</f>
        <v>Арбузный смузи</v>
      </c>
      <c r="C2343" s="18" t="str">
        <f>IFERROR(__xludf.DUMMYFUNCTION("""COMPUTED_VALUE"""),"Виноградная фанта")</f>
        <v>Виноградная фанта</v>
      </c>
      <c r="D2343" s="18" t="str">
        <f>IFERROR(__xludf.DUMMYFUNCTION("""COMPUTED_VALUE"""),"Вишневый морс")</f>
        <v>Вишневый морс</v>
      </c>
      <c r="E2343" s="18" t="str">
        <f>IFERROR(__xludf.DUMMYFUNCTION("""COMPUTED_VALUE"""),"Гранатовый мармелад")</f>
        <v>Гранатовый мармелад</v>
      </c>
      <c r="F2343" s="18" t="str">
        <f>IFERROR(__xludf.DUMMYFUNCTION("""COMPUTED_VALUE"""),"Грейпфрут киви")</f>
        <v>Грейпфрут киви</v>
      </c>
      <c r="G2343" s="18" t="str">
        <f>IFERROR(__xludf.DUMMYFUNCTION("""COMPUTED_VALUE"""),"Ежевика мята")</f>
        <v>Ежевика мята</v>
      </c>
      <c r="H2343" s="18" t="str">
        <f>IFERROR(__xludf.DUMMYFUNCTION("""COMPUTED_VALUE"""),"Киви манго")</f>
        <v>Киви манго</v>
      </c>
      <c r="I2343" s="18" t="str">
        <f>IFERROR(__xludf.DUMMYFUNCTION("""COMPUTED_VALUE"""),"Клубника манго")</f>
        <v>Клубника манго</v>
      </c>
      <c r="J2343" s="18" t="str">
        <f>IFERROR(__xludf.DUMMYFUNCTION("""COMPUTED_VALUE"""),"черника грейфрут ")</f>
        <v>черника грейфрут </v>
      </c>
      <c r="K2343" s="18" t="str">
        <f>IFERROR(__xludf.DUMMYFUNCTION("""COMPUTED_VALUE"""),"Малина лайм")</f>
        <v>Малина лайм</v>
      </c>
      <c r="L2343" s="18" t="str">
        <f>IFERROR(__xludf.DUMMYFUNCTION("""COMPUTED_VALUE"""),"Манго арбуз ")</f>
        <v>Манго арбуз </v>
      </c>
      <c r="M2343" s="18" t="str">
        <f>IFERROR(__xludf.DUMMYFUNCTION("""COMPUTED_VALUE"""),"Малиновый чай с жасмином")</f>
        <v>Малиновый чай с жасмином</v>
      </c>
      <c r="N2343" s="18" t="str">
        <f>IFERROR(__xludf.DUMMYFUNCTION("""COMPUTED_VALUE"""),"малина  апельсин ")</f>
        <v>малина  апельсин </v>
      </c>
      <c r="O2343" s="18" t="str">
        <f>IFERROR(__xludf.DUMMYFUNCTION("""COMPUTED_VALUE"""),"Манго апельсин")</f>
        <v>Манго апельсин</v>
      </c>
      <c r="P2343" s="18" t="str">
        <f>IFERROR(__xludf.DUMMYFUNCTION("""COMPUTED_VALUE"""),"Ред булл")</f>
        <v>Ред булл</v>
      </c>
      <c r="Q2343" s="18" t="str">
        <f>IFERROR(__xludf.DUMMYFUNCTION("""COMPUTED_VALUE"""),"Спрайт")</f>
        <v>Спрайт</v>
      </c>
      <c r="R2343" s="18" t="str">
        <f>IFERROR(__xludf.DUMMYFUNCTION("""COMPUTED_VALUE"""),"ананас клюква ")</f>
        <v>ананас клюква </v>
      </c>
      <c r="S2343" s="18" t="str">
        <f>IFERROR(__xludf.DUMMYFUNCTION("""COMPUTED_VALUE"""),"Тархун")</f>
        <v>Тархун</v>
      </c>
      <c r="T2343" s="18" t="str">
        <f>IFERROR(__xludf.DUMMYFUNCTION("""COMPUTED_VALUE"""),"алоэ Виноград ")</f>
        <v>алоэ Виноград </v>
      </c>
      <c r="U2343" s="18" t="str">
        <f>IFERROR(__xludf.DUMMYFUNCTION("""COMPUTED_VALUE"""),"Фруктовая жвачка")</f>
        <v>Фруктовая жвачка</v>
      </c>
      <c r="V2343" s="18" t="str">
        <f>IFERROR(__xludf.DUMMYFUNCTION("""COMPUTED_VALUE"""),"Холодная кола")</f>
        <v>Холодная кола</v>
      </c>
      <c r="W2343" s="18" t="str">
        <f>IFERROR(__xludf.DUMMYFUNCTION("""COMPUTED_VALUE"""),"Черная смородина клюква")</f>
        <v>Черная смородина клюква</v>
      </c>
      <c r="X2343" s="18" t="str">
        <f>IFERROR(__xludf.DUMMYFUNCTION("""COMPUTED_VALUE"""),"Черника арбуз")</f>
        <v>Черника арбуз</v>
      </c>
      <c r="Y2343" s="18" t="str">
        <f>IFERROR(__xludf.DUMMYFUNCTION("""COMPUTED_VALUE"""),"Яблоко черника")</f>
        <v>Яблоко черника</v>
      </c>
      <c r="Z2343" s="18"/>
      <c r="AA2343" s="18"/>
      <c r="AB2343" s="18"/>
      <c r="AC2343" s="18"/>
      <c r="AD2343" s="18"/>
      <c r="AE2343" s="18"/>
      <c r="AF2343" s="18"/>
      <c r="AG2343" s="18"/>
      <c r="AH2343" s="18"/>
      <c r="AI2343" s="18"/>
      <c r="AJ2343" s="18"/>
      <c r="AK2343" s="18"/>
      <c r="AL2343" s="18"/>
      <c r="AM2343" s="18"/>
      <c r="AN2343" s="18"/>
      <c r="AO2343" s="18"/>
      <c r="AP2343" s="18"/>
      <c r="AQ2343" s="18"/>
      <c r="AR2343" s="18"/>
      <c r="AS2343" s="18"/>
      <c r="AT2343" s="18"/>
      <c r="AU2343" s="18"/>
      <c r="AV2343" s="18"/>
      <c r="AW2343" s="18"/>
      <c r="AX2343" s="18"/>
    </row>
    <row r="2344">
      <c r="A2344" s="18" t="str">
        <f>IFERROR(__xludf.DUMMYFUNCTION("""COMPUTED_VALUE"""),"Ягодный микс")</f>
        <v>Ягодный микс</v>
      </c>
      <c r="B2344" s="18" t="str">
        <f>IFERROR(__xludf.DUMMYFUNCTION("""COMPUTED_VALUE"""),"Энергетик малина")</f>
        <v>Энергетик малина</v>
      </c>
      <c r="C2344" s="18" t="str">
        <f>IFERROR(__xludf.DUMMYFUNCTION("""COMPUTED_VALUE"""),"Клубника арбуз")</f>
        <v>Клубника арбуз</v>
      </c>
      <c r="D2344" s="18" t="str">
        <f>IFERROR(__xludf.DUMMYFUNCTION("""COMPUTED_VALUE"""),"Ежевика малина")</f>
        <v>Ежевика малина</v>
      </c>
      <c r="E2344" s="18" t="str">
        <f>IFERROR(__xludf.DUMMYFUNCTION("""COMPUTED_VALUE"""),"Голубая малина виноград")</f>
        <v>Голубая малина виноград</v>
      </c>
      <c r="F2344" s="18" t="str">
        <f>IFERROR(__xludf.DUMMYFUNCTION("""COMPUTED_VALUE"""),"Вишня яблоко")</f>
        <v>Вишня яблоко</v>
      </c>
      <c r="G2344" s="18" t="str">
        <f>IFERROR(__xludf.DUMMYFUNCTION("""COMPUTED_VALUE"""),"Виноград лёд")</f>
        <v>Виноград лёд</v>
      </c>
      <c r="H2344" s="18" t="str">
        <f>IFERROR(__xludf.DUMMYFUNCTION("""COMPUTED_VALUE"""),"Бабл гам")</f>
        <v>Бабл гам</v>
      </c>
      <c r="I2344" s="18" t="str">
        <f>IFERROR(__xludf.DUMMYFUNCTION("""COMPUTED_VALUE"""),"Энергетик лайм")</f>
        <v>Энергетик лайм</v>
      </c>
      <c r="J2344" s="18" t="str">
        <f>IFERROR(__xludf.DUMMYFUNCTION("""COMPUTED_VALUE"""),"Черника смородина айс")</f>
        <v>Черника смородина айс</v>
      </c>
      <c r="K2344" s="18" t="str">
        <f>IFERROR(__xludf.DUMMYFUNCTION("""COMPUTED_VALUE"""),"Мохито клубничный лёд")</f>
        <v>Мохито клубничный лёд</v>
      </c>
      <c r="L2344" s="18" t="str">
        <f>IFERROR(__xludf.DUMMYFUNCTION("""COMPUTED_VALUE"""),"Черная вишня лёд")</f>
        <v>Черная вишня лёд</v>
      </c>
      <c r="M2344" s="18" t="str">
        <f>IFERROR(__xludf.DUMMYFUNCTION("""COMPUTED_VALUE"""),"Ананас кокос лёд")</f>
        <v>Ананас кокос лёд</v>
      </c>
      <c r="N2344" s="18" t="str">
        <f>IFERROR(__xludf.DUMMYFUNCTION("""COMPUTED_VALUE"""),"Киви лёд")</f>
        <v>Киви лёд</v>
      </c>
      <c r="O2344" s="18" t="str">
        <f>IFERROR(__xludf.DUMMYFUNCTION("""COMPUTED_VALUE"""),"Кислая клюква лёд")</f>
        <v>Кислая клюква лёд</v>
      </c>
      <c r="P2344" s="18" t="str">
        <f>IFERROR(__xludf.DUMMYFUNCTION("""COMPUTED_VALUE"""),"Кислый скитлс лёд")</f>
        <v>Кислый скитлс лёд</v>
      </c>
      <c r="Q2344" s="18" t="str">
        <f>IFERROR(__xludf.DUMMYFUNCTION("""COMPUTED_VALUE"""),"Клубника черника лёд")</f>
        <v>Клубника черника лёд</v>
      </c>
      <c r="R2344" s="18" t="str">
        <f>IFERROR(__xludf.DUMMYFUNCTION("""COMPUTED_VALUE"""),"Малина смородина лёд")</f>
        <v>Малина смородина лёд</v>
      </c>
      <c r="S2344" s="18" t="str">
        <f>IFERROR(__xludf.DUMMYFUNCTION("""COMPUTED_VALUE"""),"Манго лёд")</f>
        <v>Манго лёд</v>
      </c>
      <c r="T2344" s="18" t="str">
        <f>IFERROR(__xludf.DUMMYFUNCTION("""COMPUTED_VALUE"""),"Малина вишня лёд")</f>
        <v>Малина вишня лёд</v>
      </c>
      <c r="U2344" s="18"/>
      <c r="V2344" s="18"/>
      <c r="W2344" s="18"/>
      <c r="X2344" s="18"/>
      <c r="Y2344" s="18"/>
      <c r="Z2344" s="18"/>
      <c r="AA2344" s="18"/>
      <c r="AB2344" s="18"/>
      <c r="AC2344" s="18"/>
      <c r="AD2344" s="18"/>
      <c r="AE2344" s="18"/>
      <c r="AF2344" s="18"/>
      <c r="AG2344" s="18"/>
      <c r="AH2344" s="18"/>
      <c r="AI2344" s="18"/>
      <c r="AJ2344" s="18"/>
      <c r="AK2344" s="18"/>
      <c r="AL2344" s="18"/>
      <c r="AM2344" s="18"/>
      <c r="AN2344" s="18"/>
      <c r="AO2344" s="18"/>
      <c r="AP2344" s="18"/>
      <c r="AQ2344" s="18"/>
      <c r="AR2344" s="18"/>
      <c r="AS2344" s="18"/>
      <c r="AT2344" s="18"/>
      <c r="AU2344" s="18"/>
      <c r="AV2344" s="18"/>
      <c r="AW2344" s="18"/>
      <c r="AX2344" s="18"/>
    </row>
    <row r="2345">
      <c r="A2345" s="18" t="str">
        <f>IFERROR(__xludf.DUMMYFUNCTION("""COMPUTED_VALUE"""),"Кислый малиново-грейпфрутовый швепс")</f>
        <v>Кислый малиново-грейпфрутовый швепс</v>
      </c>
      <c r="B2345" s="18" t="str">
        <f>IFERROR(__xludf.DUMMYFUNCTION("""COMPUTED_VALUE"""),"Ананас апельсин")</f>
        <v>Ананас апельсин</v>
      </c>
      <c r="C2345" s="18" t="str">
        <f>IFERROR(__xludf.DUMMYFUNCTION("""COMPUTED_VALUE"""),"Пинаколада")</f>
        <v>Пинаколада</v>
      </c>
      <c r="D2345" s="18" t="str">
        <f>IFERROR(__xludf.DUMMYFUNCTION("""COMPUTED_VALUE"""),"Мятный бабл гам")</f>
        <v>Мятный бабл гам</v>
      </c>
      <c r="E2345" s="18" t="str">
        <f>IFERROR(__xludf.DUMMYFUNCTION("""COMPUTED_VALUE"""),"Мянго драгонфрут")</f>
        <v>Мянго драгонфрут</v>
      </c>
      <c r="F2345" s="18" t="str">
        <f>IFERROR(__xludf.DUMMYFUNCTION("""COMPUTED_VALUE"""),"Клубничная фанта")</f>
        <v>Клубничная фанта</v>
      </c>
      <c r="G2345" s="18" t="str">
        <f>IFERROR(__xludf.DUMMYFUNCTION("""COMPUTED_VALUE"""),"Клубничная арбуз")</f>
        <v>Клубничная арбуз</v>
      </c>
      <c r="H2345" s="18" t="str">
        <f>IFERROR(__xludf.DUMMYFUNCTION("""COMPUTED_VALUE"""),"Кислый скитлс")</f>
        <v>Кислый скитлс</v>
      </c>
      <c r="I2345" s="18" t="str">
        <f>IFERROR(__xludf.DUMMYFUNCTION("""COMPUTED_VALUE"""),"Кислый лайм арбуз")</f>
        <v>Кислый лайм арбуз</v>
      </c>
      <c r="J2345" s="18" t="str">
        <f>IFERROR(__xludf.DUMMYFUNCTION("""COMPUTED_VALUE"""),"Тропический банан")</f>
        <v>Тропический банан</v>
      </c>
      <c r="K2345" s="18" t="str">
        <f>IFERROR(__xludf.DUMMYFUNCTION("""COMPUTED_VALUE"""),"Яблочный энергетик")</f>
        <v>Яблочный энергетик</v>
      </c>
      <c r="L2345" s="18" t="str">
        <f>IFERROR(__xludf.DUMMYFUNCTION("""COMPUTED_VALUE"""),"Барбарисовый лимонад")</f>
        <v>Барбарисовый лимонад</v>
      </c>
      <c r="M2345" s="18" t="str">
        <f>IFERROR(__xludf.DUMMYFUNCTION("""COMPUTED_VALUE"""),"Лимонад виноград вишня")</f>
        <v>Лимонад виноград вишня</v>
      </c>
      <c r="N2345" s="18" t="str">
        <f>IFERROR(__xludf.DUMMYFUNCTION("""COMPUTED_VALUE"""),"Розовый лимонад")</f>
        <v>Розовый лимонад</v>
      </c>
      <c r="O2345" s="18" t="str">
        <f>IFERROR(__xludf.DUMMYFUNCTION("""COMPUTED_VALUE"""),"Двойной манго")</f>
        <v>Двойной манго</v>
      </c>
      <c r="P2345" s="18" t="str">
        <f>IFERROR(__xludf.DUMMYFUNCTION("""COMPUTED_VALUE"""),"Лесные ягоды ")</f>
        <v>Лесные ягоды </v>
      </c>
      <c r="Q2345" s="18" t="str">
        <f>IFERROR(__xludf.DUMMYFUNCTION("""COMPUTED_VALUE"""),"Ежевика малина ")</f>
        <v>Ежевика малина </v>
      </c>
      <c r="R2345" s="18" t="str">
        <f>IFERROR(__xludf.DUMMYFUNCTION("""COMPUTED_VALUE"""),"Смородиновый лимонад")</f>
        <v>Смородиновый лимонад</v>
      </c>
      <c r="S2345" s="18" t="str">
        <f>IFERROR(__xludf.DUMMYFUNCTION("""COMPUTED_VALUE"""),"Кола вишня")</f>
        <v>Кола вишня</v>
      </c>
      <c r="T2345" s="18" t="str">
        <f>IFERROR(__xludf.DUMMYFUNCTION("""COMPUTED_VALUE"""),"Манго арбуз")</f>
        <v>Манго арбуз</v>
      </c>
      <c r="U2345" s="18" t="str">
        <f>IFERROR(__xludf.DUMMYFUNCTION("""COMPUTED_VALUE"""),"Алоэ виноград")</f>
        <v>Алоэ виноград</v>
      </c>
      <c r="V2345" s="18" t="str">
        <f>IFERROR(__xludf.DUMMYFUNCTION("""COMPUTED_VALUE"""),"Банан клубника")</f>
        <v>Банан клубника</v>
      </c>
      <c r="W2345" s="18" t="str">
        <f>IFERROR(__xludf.DUMMYFUNCTION("""COMPUTED_VALUE"""),"Малиновый мармелад")</f>
        <v>Малиновый мармелад</v>
      </c>
      <c r="X2345" s="18" t="str">
        <f>IFERROR(__xludf.DUMMYFUNCTION("""COMPUTED_VALUE"""),"Клубника киви")</f>
        <v>Клубника киви</v>
      </c>
      <c r="Y2345" s="18" t="str">
        <f>IFERROR(__xludf.DUMMYFUNCTION("""COMPUTED_VALUE"""),"Клюква лайм")</f>
        <v>Клюква лайм</v>
      </c>
      <c r="Z2345" s="18" t="str">
        <f>IFERROR(__xludf.DUMMYFUNCTION("""COMPUTED_VALUE"""),"Гуава ананас")</f>
        <v>Гуава ананас</v>
      </c>
      <c r="AA2345" s="18" t="str">
        <f>IFERROR(__xludf.DUMMYFUNCTION("""COMPUTED_VALUE"""),"Морс")</f>
        <v>Морс</v>
      </c>
      <c r="AB2345" s="18" t="str">
        <f>IFERROR(__xludf.DUMMYFUNCTION("""COMPUTED_VALUE"""),"Красный апельсин")</f>
        <v>Красный апельсин</v>
      </c>
      <c r="AC2345" s="18" t="str">
        <f>IFERROR(__xludf.DUMMYFUNCTION("""COMPUTED_VALUE"""),"Арбузная жвачка")</f>
        <v>Арбузная жвачка</v>
      </c>
      <c r="AD2345" s="18" t="str">
        <f>IFERROR(__xludf.DUMMYFUNCTION("""COMPUTED_VALUE"""),"Смородина Виноград")</f>
        <v>Смородина Виноград</v>
      </c>
      <c r="AE2345" s="18" t="str">
        <f>IFERROR(__xludf.DUMMYFUNCTION("""COMPUTED_VALUE"""),"Гранатовая Мармелад")</f>
        <v>Гранатовая Мармелад</v>
      </c>
      <c r="AF2345" s="18" t="str">
        <f>IFERROR(__xludf.DUMMYFUNCTION("""COMPUTED_VALUE"""),"Яблоко Киви")</f>
        <v>Яблоко Киви</v>
      </c>
      <c r="AG2345" s="18" t="str">
        <f>IFERROR(__xludf.DUMMYFUNCTION("""COMPUTED_VALUE"""),"Клубника Ежевика")</f>
        <v>Клубника Ежевика</v>
      </c>
      <c r="AH2345" s="18" t="str">
        <f>IFERROR(__xludf.DUMMYFUNCTION("""COMPUTED_VALUE"""),"Клубничный Коктейль")</f>
        <v>Клубничный Коктейль</v>
      </c>
      <c r="AI2345" s="18" t="str">
        <f>IFERROR(__xludf.DUMMYFUNCTION("""COMPUTED_VALUE"""),"Клюква Земляника ")</f>
        <v>Клюква Земляника </v>
      </c>
      <c r="AJ2345" s="18" t="str">
        <f>IFERROR(__xludf.DUMMYFUNCTION("""COMPUTED_VALUE"""),"Какос Дыня")</f>
        <v>Какос Дыня</v>
      </c>
      <c r="AK2345" s="18" t="str">
        <f>IFERROR(__xludf.DUMMYFUNCTION("""COMPUTED_VALUE"""),"Маракуйя мандарин")</f>
        <v>Маракуйя мандарин</v>
      </c>
      <c r="AL2345" s="18" t="str">
        <f>IFERROR(__xludf.DUMMYFUNCTION("""COMPUTED_VALUE"""),"Персик кактус")</f>
        <v>Персик кактус</v>
      </c>
      <c r="AM2345" s="18" t="str">
        <f>IFERROR(__xludf.DUMMYFUNCTION("""COMPUTED_VALUE"""),"Спрайт")</f>
        <v>Спрайт</v>
      </c>
      <c r="AN2345" s="18" t="str">
        <f>IFERROR(__xludf.DUMMYFUNCTION("""COMPUTED_VALUE"""),"Черничная фанта")</f>
        <v>Черничная фанта</v>
      </c>
      <c r="AO2345" s="18" t="str">
        <f>IFERROR(__xludf.DUMMYFUNCTION("""COMPUTED_VALUE"""),"Ягодная жвачка")</f>
        <v>Ягодная жвачка</v>
      </c>
      <c r="AP2345" s="18" t="str">
        <f>IFERROR(__xludf.DUMMYFUNCTION("""COMPUTED_VALUE"""),"Ягодный энергетик")</f>
        <v>Ягодный энергетик</v>
      </c>
      <c r="AQ2345" s="18" t="str">
        <f>IFERROR(__xludf.DUMMYFUNCTION("""COMPUTED_VALUE"""),"Ягодный пунш ")</f>
        <v>Ягодный пунш </v>
      </c>
      <c r="AR2345" s="18" t="str">
        <f>IFERROR(__xludf.DUMMYFUNCTION("""COMPUTED_VALUE"""),"Виноградный холс")</f>
        <v>Виноградный холс</v>
      </c>
      <c r="AS2345" s="18" t="str">
        <f>IFERROR(__xludf.DUMMYFUNCTION("""COMPUTED_VALUE"""),"Грейпфрут смородина")</f>
        <v>Грейпфрут смородина</v>
      </c>
      <c r="AT2345" s="18" t="str">
        <f>IFERROR(__xludf.DUMMYFUNCTION("""COMPUTED_VALUE"""),"Дыня персик")</f>
        <v>Дыня персик</v>
      </c>
      <c r="AU2345" s="18" t="str">
        <f>IFERROR(__xludf.DUMMYFUNCTION("""COMPUTED_VALUE"""),"Земляника виноград")</f>
        <v>Земляника виноград</v>
      </c>
      <c r="AV2345" s="18" t="str">
        <f>IFERROR(__xludf.DUMMYFUNCTION("""COMPUTED_VALUE"""),"Киви маракуйя гуава")</f>
        <v>Киви маракуйя гуава</v>
      </c>
      <c r="AW2345" s="18" t="str">
        <f>IFERROR(__xludf.DUMMYFUNCTION("""COMPUTED_VALUE"""),"Кислые вишнёвые червячки")</f>
        <v>Кислые вишнёвые червячки</v>
      </c>
      <c r="AX2345" s="18" t="str">
        <f>IFERROR(__xludf.DUMMYFUNCTION("""COMPUTED_VALUE"""),"Кислые чернично-малиновое червячки")</f>
        <v>Кислые чернично-малиновое червячки</v>
      </c>
    </row>
    <row r="2346">
      <c r="A2346" s="18" t="str">
        <f>IFERROR(__xludf.DUMMYFUNCTION("""COMPUTED_VALUE"""),"Малина вишня лёд")</f>
        <v>Малина вишня лёд</v>
      </c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  <c r="AC2346" s="18"/>
      <c r="AD2346" s="18"/>
      <c r="AE2346" s="18"/>
      <c r="AF2346" s="18"/>
      <c r="AG2346" s="18"/>
      <c r="AH2346" s="18"/>
      <c r="AI2346" s="18"/>
      <c r="AJ2346" s="18"/>
      <c r="AK2346" s="18"/>
      <c r="AL2346" s="18"/>
      <c r="AM2346" s="18"/>
      <c r="AN2346" s="18"/>
      <c r="AO2346" s="18"/>
      <c r="AP2346" s="18"/>
      <c r="AQ2346" s="18"/>
      <c r="AR2346" s="18"/>
      <c r="AS2346" s="18"/>
      <c r="AT2346" s="18"/>
      <c r="AU2346" s="18"/>
      <c r="AV2346" s="18"/>
      <c r="AW2346" s="18"/>
      <c r="AX2346" s="18"/>
    </row>
    <row r="2347">
      <c r="A2347" s="18" t="str">
        <f>IFERROR(__xludf.DUMMYFUNCTION("""COMPUTED_VALUE"""),"кислая земляника")</f>
        <v>кислая земляника</v>
      </c>
      <c r="B2347" s="18" t="str">
        <f>IFERROR(__xludf.DUMMYFUNCTION("""COMPUTED_VALUE"""),"кислая фанта с черникой")</f>
        <v>кислая фанта с черникой</v>
      </c>
      <c r="C2347" s="18" t="str">
        <f>IFERROR(__xludf.DUMMYFUNCTION("""COMPUTED_VALUE"""),"кислое харибо с колой и черешней")</f>
        <v>кислое харибо с колой и черешней</v>
      </c>
      <c r="D2347" s="18" t="str">
        <f>IFERROR(__xludf.DUMMYFUNCTION("""COMPUTED_VALUE"""),"кислое яблочно клубничная шипучка")</f>
        <v>кислое яблочно клубничная шипучка</v>
      </c>
      <c r="E2347" s="18" t="str">
        <f>IFERROR(__xludf.DUMMYFUNCTION("""COMPUTED_VALUE"""),"кислые желатинки маракуйя ананас")</f>
        <v>кислые желатинки маракуйя ананас</v>
      </c>
      <c r="F2347" s="18" t="str">
        <f>IFERROR(__xludf.DUMMYFUNCTION("""COMPUTED_VALUE"""),"кислые ленточки маракуя манго")</f>
        <v>кислые ленточки маракуя манго</v>
      </c>
      <c r="G2347" s="18" t="str">
        <f>IFERROR(__xludf.DUMMYFUNCTION("""COMPUTED_VALUE"""),"кислые мармеладные ягоды")</f>
        <v>кислые мармеладные ягоды</v>
      </c>
      <c r="H2347" s="18" t="str">
        <f>IFERROR(__xludf.DUMMYFUNCTION("""COMPUTED_VALUE"""),"кислый виноград лайм")</f>
        <v>кислый виноград лайм</v>
      </c>
      <c r="I2347" s="18" t="str">
        <f>IFERROR(__xludf.DUMMYFUNCTION("""COMPUTED_VALUE"""),"кислый грейпфрут с вишней")</f>
        <v>кислый грейпфрут с вишней</v>
      </c>
      <c r="J2347" s="18" t="str">
        <f>IFERROR(__xludf.DUMMYFUNCTION("""COMPUTED_VALUE"""),"кислый леденец виноград киви яблоко")</f>
        <v>кислый леденец виноград киви яблоко</v>
      </c>
      <c r="K2347" s="18" t="str">
        <f>IFERROR(__xludf.DUMMYFUNCTION("""COMPUTED_VALUE"""),"кислый лимонад арбуз лайм малина")</f>
        <v>кислый лимонад арбуз лайм малина</v>
      </c>
      <c r="L2347" s="18" t="str">
        <f>IFERROR(__xludf.DUMMYFUNCTION("""COMPUTED_VALUE"""),"кислый персик клубника")</f>
        <v>кислый персик клубника</v>
      </c>
      <c r="M2347" s="18" t="str">
        <f>IFERROR(__xludf.DUMMYFUNCTION("""COMPUTED_VALUE"""),"кислый яблочно лимонные колечки")</f>
        <v>кислый яблочно лимонные колечки</v>
      </c>
      <c r="N2347" s="18" t="str">
        <f>IFERROR(__xludf.DUMMYFUNCTION("""COMPUTED_VALUE"""),"фанта апельсин с кислой малиной")</f>
        <v>фанта апельсин с кислой малиной</v>
      </c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  <c r="AC2347" s="18"/>
      <c r="AD2347" s="18"/>
      <c r="AE2347" s="18"/>
      <c r="AF2347" s="18"/>
      <c r="AG2347" s="18"/>
      <c r="AH2347" s="18"/>
      <c r="AI2347" s="18"/>
      <c r="AJ2347" s="18"/>
      <c r="AK2347" s="18"/>
      <c r="AL2347" s="18"/>
      <c r="AM2347" s="18"/>
      <c r="AN2347" s="18"/>
      <c r="AO2347" s="18"/>
      <c r="AP2347" s="18"/>
      <c r="AQ2347" s="18"/>
      <c r="AR2347" s="18"/>
      <c r="AS2347" s="18"/>
      <c r="AT2347" s="18"/>
      <c r="AU2347" s="18"/>
      <c r="AV2347" s="18"/>
      <c r="AW2347" s="18"/>
      <c r="AX2347" s="18"/>
    </row>
    <row r="2348">
      <c r="A2348" s="18" t="str">
        <f>IFERROR(__xludf.DUMMYFUNCTION("""COMPUTED_VALUE"""),"кислая земляника")</f>
        <v>кислая земляника</v>
      </c>
      <c r="B2348" s="18" t="str">
        <f>IFERROR(__xludf.DUMMYFUNCTION("""COMPUTED_VALUE"""),"кислая фанта с черникой")</f>
        <v>кислая фанта с черникой</v>
      </c>
      <c r="C2348" s="18" t="str">
        <f>IFERROR(__xludf.DUMMYFUNCTION("""COMPUTED_VALUE"""),"кислое харибо с колой и черешней")</f>
        <v>кислое харибо с колой и черешней</v>
      </c>
      <c r="D2348" s="18" t="str">
        <f>IFERROR(__xludf.DUMMYFUNCTION("""COMPUTED_VALUE"""),"кислое яблочно клубничная шипучка")</f>
        <v>кислое яблочно клубничная шипучка</v>
      </c>
      <c r="E2348" s="18" t="str">
        <f>IFERROR(__xludf.DUMMYFUNCTION("""COMPUTED_VALUE"""),"кислые желатинки маракуйя ананас")</f>
        <v>кислые желатинки маракуйя ананас</v>
      </c>
      <c r="F2348" s="18" t="str">
        <f>IFERROR(__xludf.DUMMYFUNCTION("""COMPUTED_VALUE"""),"кислые ленточки маракуя манго")</f>
        <v>кислые ленточки маракуя манго</v>
      </c>
      <c r="G2348" s="18" t="str">
        <f>IFERROR(__xludf.DUMMYFUNCTION("""COMPUTED_VALUE"""),"кислые мармеладные ягоды")</f>
        <v>кислые мармеладные ягоды</v>
      </c>
      <c r="H2348" s="18" t="str">
        <f>IFERROR(__xludf.DUMMYFUNCTION("""COMPUTED_VALUE"""),"кислый виноград лайм")</f>
        <v>кислый виноград лайм</v>
      </c>
      <c r="I2348" s="18" t="str">
        <f>IFERROR(__xludf.DUMMYFUNCTION("""COMPUTED_VALUE"""),"кислый грейпфрут с вишней")</f>
        <v>кислый грейпфрут с вишней</v>
      </c>
      <c r="J2348" s="18" t="str">
        <f>IFERROR(__xludf.DUMMYFUNCTION("""COMPUTED_VALUE"""),"кислый леденец виноград киви яблоко")</f>
        <v>кислый леденец виноград киви яблоко</v>
      </c>
      <c r="K2348" s="18" t="str">
        <f>IFERROR(__xludf.DUMMYFUNCTION("""COMPUTED_VALUE"""),"кислый лимонад арбуз лайм малина")</f>
        <v>кислый лимонад арбуз лайм малина</v>
      </c>
      <c r="L2348" s="18" t="str">
        <f>IFERROR(__xludf.DUMMYFUNCTION("""COMPUTED_VALUE"""),"кислый персик клубника")</f>
        <v>кислый персик клубника</v>
      </c>
      <c r="M2348" s="18" t="str">
        <f>IFERROR(__xludf.DUMMYFUNCTION("""COMPUTED_VALUE"""),"кислый яблочно лимонные колечки")</f>
        <v>кислый яблочно лимонные колечки</v>
      </c>
      <c r="N2348" s="18" t="str">
        <f>IFERROR(__xludf.DUMMYFUNCTION("""COMPUTED_VALUE"""),"фанта апельсин с кислой малиной")</f>
        <v>фанта апельсин с кислой малиной</v>
      </c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  <c r="AB2348" s="18"/>
      <c r="AC2348" s="18"/>
      <c r="AD2348" s="18"/>
      <c r="AE2348" s="18"/>
      <c r="AF2348" s="18"/>
      <c r="AG2348" s="18"/>
      <c r="AH2348" s="18"/>
      <c r="AI2348" s="18"/>
      <c r="AJ2348" s="18"/>
      <c r="AK2348" s="18"/>
      <c r="AL2348" s="18"/>
      <c r="AM2348" s="18"/>
      <c r="AN2348" s="18"/>
      <c r="AO2348" s="18"/>
      <c r="AP2348" s="18"/>
      <c r="AQ2348" s="18"/>
      <c r="AR2348" s="18"/>
      <c r="AS2348" s="18"/>
      <c r="AT2348" s="18"/>
      <c r="AU2348" s="18"/>
      <c r="AV2348" s="18"/>
      <c r="AW2348" s="18"/>
      <c r="AX2348" s="18"/>
    </row>
    <row r="2349">
      <c r="A2349" s="18" t="str">
        <f>IFERROR(__xludf.DUMMYFUNCTION("""COMPUTED_VALUE"""),"Апельсиновое драже")</f>
        <v>Апельсиновое драже</v>
      </c>
      <c r="B2349" s="18" t="str">
        <f>IFERROR(__xludf.DUMMYFUNCTION("""COMPUTED_VALUE"""),"Бабл гам")</f>
        <v>Бабл гам</v>
      </c>
      <c r="C2349" s="18" t="str">
        <f>IFERROR(__xludf.DUMMYFUNCTION("""COMPUTED_VALUE"""),"Виноградная конфета")</f>
        <v>Виноградная конфета</v>
      </c>
      <c r="D2349" s="18" t="str">
        <f>IFERROR(__xludf.DUMMYFUNCTION("""COMPUTED_VALUE"""),"Даня кокос")</f>
        <v>Даня кокос</v>
      </c>
      <c r="E2349" s="18" t="str">
        <f>IFERROR(__xludf.DUMMYFUNCTION("""COMPUTED_VALUE"""),"Земляника груша")</f>
        <v>Земляника груша</v>
      </c>
      <c r="F2349" s="18" t="str">
        <f>IFERROR(__xludf.DUMMYFUNCTION("""COMPUTED_VALUE"""),"Кислый киви")</f>
        <v>Кислый киви</v>
      </c>
      <c r="G2349" s="18" t="str">
        <f>IFERROR(__xludf.DUMMYFUNCTION("""COMPUTED_VALUE"""),"Кислый малиновый лимонад ")</f>
        <v>Кислый малиновый лимонад </v>
      </c>
      <c r="H2349" s="18" t="str">
        <f>IFERROR(__xludf.DUMMYFUNCTION("""COMPUTED_VALUE"""),"Кола сода айс")</f>
        <v>Кола сода айс</v>
      </c>
      <c r="I2349" s="18" t="str">
        <f>IFERROR(__xludf.DUMMYFUNCTION("""COMPUTED_VALUE"""),"Ледяной ананас")</f>
        <v>Ледяной ананас</v>
      </c>
      <c r="J2349" s="18" t="str">
        <f>IFERROR(__xludf.DUMMYFUNCTION("""COMPUTED_VALUE"""),"Лимонные червячки ")</f>
        <v>Лимонные червячки </v>
      </c>
      <c r="K2349" s="18" t="str">
        <f>IFERROR(__xludf.DUMMYFUNCTION("""COMPUTED_VALUE"""),"Манго апельсин")</f>
        <v>Манго апельсин</v>
      </c>
      <c r="L2349" s="18" t="str">
        <f>IFERROR(__xludf.DUMMYFUNCTION("""COMPUTED_VALUE"""),"Смородина виноград")</f>
        <v>Смородина виноград</v>
      </c>
      <c r="M2349" s="18" t="str">
        <f>IFERROR(__xludf.DUMMYFUNCTION("""COMPUTED_VALUE"""),"Яблочный холс")</f>
        <v>Яблочный холс</v>
      </c>
      <c r="N2349" s="18" t="str">
        <f>IFERROR(__xludf.DUMMYFUNCTION("""COMPUTED_VALUE"""),"Ягодный смузи")</f>
        <v>Ягодный смузи</v>
      </c>
      <c r="O2349" s="18" t="str">
        <f>IFERROR(__xludf.DUMMYFUNCTION("""COMPUTED_VALUE"""),"Ягодный энергетик")</f>
        <v>Ягодный энергетик</v>
      </c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  <c r="AC2349" s="18"/>
      <c r="AD2349" s="18"/>
      <c r="AE2349" s="18"/>
      <c r="AF2349" s="18"/>
      <c r="AG2349" s="18"/>
      <c r="AH2349" s="18"/>
      <c r="AI2349" s="18"/>
      <c r="AJ2349" s="18"/>
      <c r="AK2349" s="18"/>
      <c r="AL2349" s="18"/>
      <c r="AM2349" s="18"/>
      <c r="AN2349" s="18"/>
      <c r="AO2349" s="18"/>
      <c r="AP2349" s="18"/>
      <c r="AQ2349" s="18"/>
      <c r="AR2349" s="18"/>
      <c r="AS2349" s="18"/>
      <c r="AT2349" s="18"/>
      <c r="AU2349" s="18"/>
      <c r="AV2349" s="18"/>
      <c r="AW2349" s="18"/>
      <c r="AX2349" s="18"/>
    </row>
    <row r="2350">
      <c r="A2350" s="18" t="str">
        <f>IFERROR(__xludf.DUMMYFUNCTION("""COMPUTED_VALUE"""),"0.4")</f>
        <v>0.4</v>
      </c>
      <c r="B2350" s="18" t="str">
        <f>IFERROR(__xludf.DUMMYFUNCTION("""COMPUTED_VALUE"""),"0.6")</f>
        <v>0.6</v>
      </c>
      <c r="C2350" s="18" t="str">
        <f>IFERROR(__xludf.DUMMYFUNCTION("""COMPUTED_VALUE"""),"0.7")</f>
        <v>0.7</v>
      </c>
      <c r="D2350" s="18" t="str">
        <f>IFERROR(__xludf.DUMMYFUNCTION("""COMPUTED_VALUE"""),"0.8")</f>
        <v>0.8</v>
      </c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  <c r="AB2350" s="18"/>
      <c r="AC2350" s="18"/>
      <c r="AD2350" s="18"/>
      <c r="AE2350" s="18"/>
      <c r="AF2350" s="18"/>
      <c r="AG2350" s="18"/>
      <c r="AH2350" s="18"/>
      <c r="AI2350" s="18"/>
      <c r="AJ2350" s="18"/>
      <c r="AK2350" s="18"/>
      <c r="AL2350" s="18"/>
      <c r="AM2350" s="18"/>
      <c r="AN2350" s="18"/>
      <c r="AO2350" s="18"/>
      <c r="AP2350" s="18"/>
      <c r="AQ2350" s="18"/>
      <c r="AR2350" s="18"/>
      <c r="AS2350" s="18"/>
      <c r="AT2350" s="18"/>
      <c r="AU2350" s="18"/>
      <c r="AV2350" s="18"/>
      <c r="AW2350" s="18"/>
      <c r="AX2350" s="18"/>
    </row>
    <row r="2351">
      <c r="A2351" s="18" t="str">
        <f>IFERROR(__xludf.DUMMYFUNCTION("""COMPUTED_VALUE"""),"0.4")</f>
        <v>0.4</v>
      </c>
      <c r="B2351" s="18" t="str">
        <f>IFERROR(__xludf.DUMMYFUNCTION("""COMPUTED_VALUE"""),"0.6")</f>
        <v>0.6</v>
      </c>
      <c r="C2351" s="18" t="str">
        <f>IFERROR(__xludf.DUMMYFUNCTION("""COMPUTED_VALUE"""),"0.7")</f>
        <v>0.7</v>
      </c>
      <c r="D2351" s="18" t="str">
        <f>IFERROR(__xludf.DUMMYFUNCTION("""COMPUTED_VALUE"""),"0.8")</f>
        <v>0.8</v>
      </c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  <c r="AC2351" s="18"/>
      <c r="AD2351" s="18"/>
      <c r="AE2351" s="18"/>
      <c r="AF2351" s="18"/>
      <c r="AG2351" s="18"/>
      <c r="AH2351" s="18"/>
      <c r="AI2351" s="18"/>
      <c r="AJ2351" s="18"/>
      <c r="AK2351" s="18"/>
      <c r="AL2351" s="18"/>
      <c r="AM2351" s="18"/>
      <c r="AN2351" s="18"/>
      <c r="AO2351" s="18"/>
      <c r="AP2351" s="18"/>
      <c r="AQ2351" s="18"/>
      <c r="AR2351" s="18"/>
      <c r="AS2351" s="18"/>
      <c r="AT2351" s="18"/>
      <c r="AU2351" s="18"/>
      <c r="AV2351" s="18"/>
      <c r="AW2351" s="18"/>
      <c r="AX2351" s="18"/>
    </row>
    <row r="2352">
      <c r="A2352" s="18" t="str">
        <f>IFERROR(__xludf.DUMMYFUNCTION("""COMPUTED_VALUE"""),"кислая земляника")</f>
        <v>кислая земляника</v>
      </c>
      <c r="B2352" s="18" t="str">
        <f>IFERROR(__xludf.DUMMYFUNCTION("""COMPUTED_VALUE"""),"кислая фанта с черникой")</f>
        <v>кислая фанта с черникой</v>
      </c>
      <c r="C2352" s="18" t="str">
        <f>IFERROR(__xludf.DUMMYFUNCTION("""COMPUTED_VALUE"""),"кислое харибо с колой и черешней")</f>
        <v>кислое харибо с колой и черешней</v>
      </c>
      <c r="D2352" s="18" t="str">
        <f>IFERROR(__xludf.DUMMYFUNCTION("""COMPUTED_VALUE"""),"кислое яблочно клубничная шипучка")</f>
        <v>кислое яблочно клубничная шипучка</v>
      </c>
      <c r="E2352" s="18" t="str">
        <f>IFERROR(__xludf.DUMMYFUNCTION("""COMPUTED_VALUE"""),"кислые желатинки маракуйя ананас")</f>
        <v>кислые желатинки маракуйя ананас</v>
      </c>
      <c r="F2352" s="18" t="str">
        <f>IFERROR(__xludf.DUMMYFUNCTION("""COMPUTED_VALUE"""),"кислые ленточки маракуя манго")</f>
        <v>кислые ленточки маракуя манго</v>
      </c>
      <c r="G2352" s="18" t="str">
        <f>IFERROR(__xludf.DUMMYFUNCTION("""COMPUTED_VALUE"""),"кислые мармеладные ягоды")</f>
        <v>кислые мармеладные ягоды</v>
      </c>
      <c r="H2352" s="18" t="str">
        <f>IFERROR(__xludf.DUMMYFUNCTION("""COMPUTED_VALUE"""),"кислый виноград лайм")</f>
        <v>кислый виноград лайм</v>
      </c>
      <c r="I2352" s="18" t="str">
        <f>IFERROR(__xludf.DUMMYFUNCTION("""COMPUTED_VALUE"""),"кислый грейпфрут с вишней")</f>
        <v>кислый грейпфрут с вишней</v>
      </c>
      <c r="J2352" s="18" t="str">
        <f>IFERROR(__xludf.DUMMYFUNCTION("""COMPUTED_VALUE"""),"кислый леденец виноград киви яблоко")</f>
        <v>кислый леденец виноград киви яблоко</v>
      </c>
      <c r="K2352" s="18" t="str">
        <f>IFERROR(__xludf.DUMMYFUNCTION("""COMPUTED_VALUE"""),"кислый лимонад арбуз лайм малина")</f>
        <v>кислый лимонад арбуз лайм малина</v>
      </c>
      <c r="L2352" s="18" t="str">
        <f>IFERROR(__xludf.DUMMYFUNCTION("""COMPUTED_VALUE"""),"кислый персик клубника")</f>
        <v>кислый персик клубника</v>
      </c>
      <c r="M2352" s="18" t="str">
        <f>IFERROR(__xludf.DUMMYFUNCTION("""COMPUTED_VALUE"""),"кислый яблочно лимонные колечки")</f>
        <v>кислый яблочно лимонные колечки</v>
      </c>
      <c r="N2352" s="18" t="str">
        <f>IFERROR(__xludf.DUMMYFUNCTION("""COMPUTED_VALUE"""),"фанта апельсин с кислой малиной")</f>
        <v>фанта апельсин с кислой малиной</v>
      </c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  <c r="AC2352" s="18"/>
      <c r="AD2352" s="18"/>
      <c r="AE2352" s="18"/>
      <c r="AF2352" s="18"/>
      <c r="AG2352" s="18"/>
      <c r="AH2352" s="18"/>
      <c r="AI2352" s="18"/>
      <c r="AJ2352" s="18"/>
      <c r="AK2352" s="18"/>
      <c r="AL2352" s="18"/>
      <c r="AM2352" s="18"/>
      <c r="AN2352" s="18"/>
      <c r="AO2352" s="18"/>
      <c r="AP2352" s="18"/>
      <c r="AQ2352" s="18"/>
      <c r="AR2352" s="18"/>
      <c r="AS2352" s="18"/>
      <c r="AT2352" s="18"/>
      <c r="AU2352" s="18"/>
      <c r="AV2352" s="18"/>
      <c r="AW2352" s="18"/>
      <c r="AX2352" s="18"/>
    </row>
    <row r="2353">
      <c r="A2353" s="18" t="str">
        <f>IFERROR(__xludf.DUMMYFUNCTION("""COMPUTED_VALUE"""),"кислая земляника")</f>
        <v>кислая земляника</v>
      </c>
      <c r="B2353" s="18" t="str">
        <f>IFERROR(__xludf.DUMMYFUNCTION("""COMPUTED_VALUE"""),"кислая фанта с черникой")</f>
        <v>кислая фанта с черникой</v>
      </c>
      <c r="C2353" s="18" t="str">
        <f>IFERROR(__xludf.DUMMYFUNCTION("""COMPUTED_VALUE"""),"кислое харибо с колой и черешней")</f>
        <v>кислое харибо с колой и черешней</v>
      </c>
      <c r="D2353" s="18" t="str">
        <f>IFERROR(__xludf.DUMMYFUNCTION("""COMPUTED_VALUE"""),"кислое яблочно клубничная шипучка")</f>
        <v>кислое яблочно клубничная шипучка</v>
      </c>
      <c r="E2353" s="18" t="str">
        <f>IFERROR(__xludf.DUMMYFUNCTION("""COMPUTED_VALUE"""),"кислые желатинки маракуйя ананас")</f>
        <v>кислые желатинки маракуйя ананас</v>
      </c>
      <c r="F2353" s="18" t="str">
        <f>IFERROR(__xludf.DUMMYFUNCTION("""COMPUTED_VALUE"""),"кислые ленточки маракуя манго")</f>
        <v>кислые ленточки маракуя манго</v>
      </c>
      <c r="G2353" s="18" t="str">
        <f>IFERROR(__xludf.DUMMYFUNCTION("""COMPUTED_VALUE"""),"кислые мармеладные ягоды")</f>
        <v>кислые мармеладные ягоды</v>
      </c>
      <c r="H2353" s="18" t="str">
        <f>IFERROR(__xludf.DUMMYFUNCTION("""COMPUTED_VALUE"""),"кислый виноград лайм")</f>
        <v>кислый виноград лайм</v>
      </c>
      <c r="I2353" s="18" t="str">
        <f>IFERROR(__xludf.DUMMYFUNCTION("""COMPUTED_VALUE"""),"кислый грейпфрут с вишней")</f>
        <v>кислый грейпфрут с вишней</v>
      </c>
      <c r="J2353" s="18" t="str">
        <f>IFERROR(__xludf.DUMMYFUNCTION("""COMPUTED_VALUE"""),"кислый леденец виноград киви яблоко")</f>
        <v>кислый леденец виноград киви яблоко</v>
      </c>
      <c r="K2353" s="18" t="str">
        <f>IFERROR(__xludf.DUMMYFUNCTION("""COMPUTED_VALUE"""),"кислый лимонад арбуз лайм малина")</f>
        <v>кислый лимонад арбуз лайм малина</v>
      </c>
      <c r="L2353" s="18" t="str">
        <f>IFERROR(__xludf.DUMMYFUNCTION("""COMPUTED_VALUE"""),"кислый персик клубника")</f>
        <v>кислый персик клубника</v>
      </c>
      <c r="M2353" s="18" t="str">
        <f>IFERROR(__xludf.DUMMYFUNCTION("""COMPUTED_VALUE"""),"кислый яблочно лимонные колечки")</f>
        <v>кислый яблочно лимонные колечки</v>
      </c>
      <c r="N2353" s="18" t="str">
        <f>IFERROR(__xludf.DUMMYFUNCTION("""COMPUTED_VALUE"""),"фанта апельсин с кислой малиной")</f>
        <v>фанта апельсин с кислой малиной</v>
      </c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  <c r="AC2353" s="18"/>
      <c r="AD2353" s="18"/>
      <c r="AE2353" s="18"/>
      <c r="AF2353" s="18"/>
      <c r="AG2353" s="18"/>
      <c r="AH2353" s="18"/>
      <c r="AI2353" s="18"/>
      <c r="AJ2353" s="18"/>
      <c r="AK2353" s="18"/>
      <c r="AL2353" s="18"/>
      <c r="AM2353" s="18"/>
      <c r="AN2353" s="18"/>
      <c r="AO2353" s="18"/>
      <c r="AP2353" s="18"/>
      <c r="AQ2353" s="18"/>
      <c r="AR2353" s="18"/>
      <c r="AS2353" s="18"/>
      <c r="AT2353" s="18"/>
      <c r="AU2353" s="18"/>
      <c r="AV2353" s="18"/>
      <c r="AW2353" s="18"/>
      <c r="AX2353" s="18"/>
    </row>
    <row r="2354">
      <c r="A2354" s="18" t="str">
        <f>IFERROR(__xludf.DUMMYFUNCTION("""COMPUTED_VALUE"""),"Арбуз Малина ")</f>
        <v>Арбуз Малина </v>
      </c>
      <c r="B2354" s="18" t="str">
        <f>IFERROR(__xludf.DUMMYFUNCTION("""COMPUTED_VALUE"""),"Банан Кокос ")</f>
        <v>Банан Кокос </v>
      </c>
      <c r="C2354" s="18" t="str">
        <f>IFERROR(__xludf.DUMMYFUNCTION("""COMPUTED_VALUE"""),"Барбарисовый Энергетик ")</f>
        <v>Барбарисовый Энергетик </v>
      </c>
      <c r="D2354" s="18" t="str">
        <f>IFERROR(__xludf.DUMMYFUNCTION("""COMPUTED_VALUE"""),"Виноградный Энергетик")</f>
        <v>Виноградный Энергетик</v>
      </c>
      <c r="E2354" s="18" t="str">
        <f>IFERROR(__xludf.DUMMYFUNCTION("""COMPUTED_VALUE"""),"Гранат Клубника ")</f>
        <v>Гранат Клубника </v>
      </c>
      <c r="F2354" s="18" t="str">
        <f>IFERROR(__xludf.DUMMYFUNCTION("""COMPUTED_VALUE"""),"Гранат Смородина ")</f>
        <v>Гранат Смородина </v>
      </c>
      <c r="G2354" s="18" t="str">
        <f>IFERROR(__xludf.DUMMYFUNCTION("""COMPUTED_VALUE"""),"Грейпфрутовый Швепс ")</f>
        <v>Грейпфрутовый Швепс </v>
      </c>
      <c r="H2354" s="18" t="str">
        <f>IFERROR(__xludf.DUMMYFUNCTION("""COMPUTED_VALUE"""),"Земляника Драгонфрут ")</f>
        <v>Земляника Драгонфрут </v>
      </c>
      <c r="I2354" s="18" t="str">
        <f>IFERROR(__xludf.DUMMYFUNCTION("""COMPUTED_VALUE"""),"Киви Личи ")</f>
        <v>Киви Личи </v>
      </c>
      <c r="J2354" s="18" t="str">
        <f>IFERROR(__xludf.DUMMYFUNCTION("""COMPUTED_VALUE"""),"Киви Маракуйя Гуава ")</f>
        <v>Киви Маракуйя Гуава </v>
      </c>
      <c r="K2354" s="18" t="str">
        <f>IFERROR(__xludf.DUMMYFUNCTION("""COMPUTED_VALUE"""),"Клубника Банан ")</f>
        <v>Клубника Банан </v>
      </c>
      <c r="L2354" s="18" t="str">
        <f>IFERROR(__xludf.DUMMYFUNCTION("""COMPUTED_VALUE"""),"Клубника Вишня ")</f>
        <v>Клубника Вишня </v>
      </c>
      <c r="M2354" s="18" t="str">
        <f>IFERROR(__xludf.DUMMYFUNCTION("""COMPUTED_VALUE"""),"Клубника Земляника ")</f>
        <v>Клубника Земляника </v>
      </c>
      <c r="N2354" s="18" t="str">
        <f>IFERROR(__xludf.DUMMYFUNCTION("""COMPUTED_VALUE"""),"Клубничный Мохито ")</f>
        <v>Клубничный Мохито </v>
      </c>
      <c r="O2354" s="18" t="str">
        <f>IFERROR(__xludf.DUMMYFUNCTION("""COMPUTED_VALUE"""),"Манго Грейпфрут ")</f>
        <v>Манго Грейпфрут </v>
      </c>
      <c r="P2354" s="18" t="str">
        <f>IFERROR(__xludf.DUMMYFUNCTION("""COMPUTED_VALUE"""),"Манго Персик Личи ")</f>
        <v>Манго Персик Личи </v>
      </c>
      <c r="Q2354" s="18" t="str">
        <f>IFERROR(__xludf.DUMMYFUNCTION("""COMPUTED_VALUE"""),"Персик Бабл Гам ")</f>
        <v>Персик Бабл Гам </v>
      </c>
      <c r="R2354" s="18" t="str">
        <f>IFERROR(__xludf.DUMMYFUNCTION("""COMPUTED_VALUE"""),"Садовые Ягоды ")</f>
        <v>Садовые Ягоды </v>
      </c>
      <c r="S2354" s="18" t="str">
        <f>IFERROR(__xludf.DUMMYFUNCTION("""COMPUTED_VALUE"""),"Скитлс Лимон Лайм 2")</f>
        <v>Скитлс Лимон Лайм 2</v>
      </c>
      <c r="T2354" s="18" t="str">
        <f>IFERROR(__xludf.DUMMYFUNCTION("""COMPUTED_VALUE"""),"Смородина Мармелад 1")</f>
        <v>Смородина Мармелад 1</v>
      </c>
      <c r="U2354" s="18" t="str">
        <f>IFERROR(__xludf.DUMMYFUNCTION("""COMPUTED_VALUE"""),"Темная Вишня 1")</f>
        <v>Темная Вишня 1</v>
      </c>
      <c r="V2354" s="18" t="str">
        <f>IFERROR(__xludf.DUMMYFUNCTION("""COMPUTED_VALUE"""),"Фруктовые Пластинки 1")</f>
        <v>Фруктовые Пластинки 1</v>
      </c>
      <c r="W2354" s="18" t="str">
        <f>IFERROR(__xludf.DUMMYFUNCTION("""COMPUTED_VALUE"""),"Черника Ежевика 1")</f>
        <v>Черника Ежевика 1</v>
      </c>
      <c r="X2354" s="18" t="str">
        <f>IFERROR(__xludf.DUMMYFUNCTION("""COMPUTED_VALUE"""),"Черника Малина 1")</f>
        <v>Черника Малина 1</v>
      </c>
      <c r="Y2354" s="18" t="str">
        <f>IFERROR(__xludf.DUMMYFUNCTION("""COMPUTED_VALUE"""),"Черника Мята 2")</f>
        <v>Черника Мята 2</v>
      </c>
      <c r="Z2354" s="18" t="str">
        <f>IFERROR(__xludf.DUMMYFUNCTION("""COMPUTED_VALUE"""),"Яблоко Виноград 2")</f>
        <v>Яблоко Виноград 2</v>
      </c>
      <c r="AA2354" s="18" t="str">
        <f>IFERROR(__xludf.DUMMYFUNCTION("""COMPUTED_VALUE"""),"Яблоко Малина 4")</f>
        <v>Яблоко Малина 4</v>
      </c>
      <c r="AB2354" s="18"/>
      <c r="AC2354" s="18"/>
      <c r="AD2354" s="18"/>
      <c r="AE2354" s="18"/>
      <c r="AF2354" s="18"/>
      <c r="AG2354" s="18"/>
      <c r="AH2354" s="18"/>
      <c r="AI2354" s="18"/>
      <c r="AJ2354" s="18"/>
      <c r="AK2354" s="18"/>
      <c r="AL2354" s="18"/>
      <c r="AM2354" s="18"/>
      <c r="AN2354" s="18"/>
      <c r="AO2354" s="18"/>
      <c r="AP2354" s="18"/>
      <c r="AQ2354" s="18"/>
      <c r="AR2354" s="18"/>
      <c r="AS2354" s="18"/>
      <c r="AT2354" s="18"/>
      <c r="AU2354" s="18"/>
      <c r="AV2354" s="18"/>
      <c r="AW2354" s="18"/>
      <c r="AX2354" s="18"/>
    </row>
    <row r="2355">
      <c r="A2355" s="18" t="str">
        <f>IFERROR(__xludf.DUMMYFUNCTION("""COMPUTED_VALUE"""),"кислая земляника")</f>
        <v>кислая земляника</v>
      </c>
      <c r="B2355" s="18" t="str">
        <f>IFERROR(__xludf.DUMMYFUNCTION("""COMPUTED_VALUE"""),"кислая фанта с черникой")</f>
        <v>кислая фанта с черникой</v>
      </c>
      <c r="C2355" s="18" t="str">
        <f>IFERROR(__xludf.DUMMYFUNCTION("""COMPUTED_VALUE"""),"кислое харибо с колой и черешней")</f>
        <v>кислое харибо с колой и черешней</v>
      </c>
      <c r="D2355" s="18" t="str">
        <f>IFERROR(__xludf.DUMMYFUNCTION("""COMPUTED_VALUE"""),"кислое яблочно клубничная шипучка")</f>
        <v>кислое яблочно клубничная шипучка</v>
      </c>
      <c r="E2355" s="18" t="str">
        <f>IFERROR(__xludf.DUMMYFUNCTION("""COMPUTED_VALUE"""),"кислые желатинки маракуйя ананас")</f>
        <v>кислые желатинки маракуйя ананас</v>
      </c>
      <c r="F2355" s="18" t="str">
        <f>IFERROR(__xludf.DUMMYFUNCTION("""COMPUTED_VALUE"""),"кислые ленточки маракуя манго")</f>
        <v>кислые ленточки маракуя манго</v>
      </c>
      <c r="G2355" s="18" t="str">
        <f>IFERROR(__xludf.DUMMYFUNCTION("""COMPUTED_VALUE"""),"кислые мармеладные ягоды")</f>
        <v>кислые мармеладные ягоды</v>
      </c>
      <c r="H2355" s="18" t="str">
        <f>IFERROR(__xludf.DUMMYFUNCTION("""COMPUTED_VALUE"""),"кислый виноград лайм")</f>
        <v>кислый виноград лайм</v>
      </c>
      <c r="I2355" s="18" t="str">
        <f>IFERROR(__xludf.DUMMYFUNCTION("""COMPUTED_VALUE"""),"кислый грейпфрут с вишней")</f>
        <v>кислый грейпфрут с вишней</v>
      </c>
      <c r="J2355" s="18" t="str">
        <f>IFERROR(__xludf.DUMMYFUNCTION("""COMPUTED_VALUE"""),"кислый леденец виноград киви яблоко")</f>
        <v>кислый леденец виноград киви яблоко</v>
      </c>
      <c r="K2355" s="18" t="str">
        <f>IFERROR(__xludf.DUMMYFUNCTION("""COMPUTED_VALUE"""),"кислый лимонад арбуз лайм малина")</f>
        <v>кислый лимонад арбуз лайм малина</v>
      </c>
      <c r="L2355" s="18" t="str">
        <f>IFERROR(__xludf.DUMMYFUNCTION("""COMPUTED_VALUE"""),"кислый персик клубника")</f>
        <v>кислый персик клубника</v>
      </c>
      <c r="M2355" s="18" t="str">
        <f>IFERROR(__xludf.DUMMYFUNCTION("""COMPUTED_VALUE"""),"кислый яблочно лимонные колечки")</f>
        <v>кислый яблочно лимонные колечки</v>
      </c>
      <c r="N2355" s="18" t="str">
        <f>IFERROR(__xludf.DUMMYFUNCTION("""COMPUTED_VALUE"""),"фанта апельсин с кислой малиной")</f>
        <v>фанта апельсин с кислой малиной</v>
      </c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  <c r="AB2355" s="18"/>
      <c r="AC2355" s="18"/>
      <c r="AD2355" s="18"/>
      <c r="AE2355" s="18"/>
      <c r="AF2355" s="18"/>
      <c r="AG2355" s="18"/>
      <c r="AH2355" s="18"/>
      <c r="AI2355" s="18"/>
      <c r="AJ2355" s="18"/>
      <c r="AK2355" s="18"/>
      <c r="AL2355" s="18"/>
      <c r="AM2355" s="18"/>
      <c r="AN2355" s="18"/>
      <c r="AO2355" s="18"/>
      <c r="AP2355" s="18"/>
      <c r="AQ2355" s="18"/>
      <c r="AR2355" s="18"/>
      <c r="AS2355" s="18"/>
      <c r="AT2355" s="18"/>
      <c r="AU2355" s="18"/>
      <c r="AV2355" s="18"/>
      <c r="AW2355" s="18"/>
      <c r="AX2355" s="18"/>
    </row>
    <row r="2356">
      <c r="A2356" s="18" t="str">
        <f>IFERROR(__xludf.DUMMYFUNCTION("""COMPUTED_VALUE"""),"Ананас киви")</f>
        <v>Ананас киви</v>
      </c>
      <c r="B2356" s="18" t="str">
        <f>IFERROR(__xludf.DUMMYFUNCTION("""COMPUTED_VALUE"""),"Арбузный смузи")</f>
        <v>Арбузный смузи</v>
      </c>
      <c r="C2356" s="18" t="str">
        <f>IFERROR(__xludf.DUMMYFUNCTION("""COMPUTED_VALUE"""),"Виноградная фанта")</f>
        <v>Виноградная фанта</v>
      </c>
      <c r="D2356" s="18" t="str">
        <f>IFERROR(__xludf.DUMMYFUNCTION("""COMPUTED_VALUE"""),"Вишневый морс")</f>
        <v>Вишневый морс</v>
      </c>
      <c r="E2356" s="18" t="str">
        <f>IFERROR(__xludf.DUMMYFUNCTION("""COMPUTED_VALUE"""),"Гранатовый мармелад")</f>
        <v>Гранатовый мармелад</v>
      </c>
      <c r="F2356" s="18" t="str">
        <f>IFERROR(__xludf.DUMMYFUNCTION("""COMPUTED_VALUE"""),"Грейпфрут киви")</f>
        <v>Грейпфрут киви</v>
      </c>
      <c r="G2356" s="18" t="str">
        <f>IFERROR(__xludf.DUMMYFUNCTION("""COMPUTED_VALUE"""),"Ежевика мята")</f>
        <v>Ежевика мята</v>
      </c>
      <c r="H2356" s="18" t="str">
        <f>IFERROR(__xludf.DUMMYFUNCTION("""COMPUTED_VALUE"""),"Киви манго")</f>
        <v>Киви манго</v>
      </c>
      <c r="I2356" s="18" t="str">
        <f>IFERROR(__xludf.DUMMYFUNCTION("""COMPUTED_VALUE"""),"Клубника манго")</f>
        <v>Клубника манго</v>
      </c>
      <c r="J2356" s="18" t="str">
        <f>IFERROR(__xludf.DUMMYFUNCTION("""COMPUTED_VALUE"""),"черника грейфрут ")</f>
        <v>черника грейфрут </v>
      </c>
      <c r="K2356" s="18" t="str">
        <f>IFERROR(__xludf.DUMMYFUNCTION("""COMPUTED_VALUE"""),"Малина лайм")</f>
        <v>Малина лайм</v>
      </c>
      <c r="L2356" s="18" t="str">
        <f>IFERROR(__xludf.DUMMYFUNCTION("""COMPUTED_VALUE"""),"Манго арбуз ")</f>
        <v>Манго арбуз </v>
      </c>
      <c r="M2356" s="18" t="str">
        <f>IFERROR(__xludf.DUMMYFUNCTION("""COMPUTED_VALUE"""),"Малиновый чай с жасмином")</f>
        <v>Малиновый чай с жасмином</v>
      </c>
      <c r="N2356" s="18" t="str">
        <f>IFERROR(__xludf.DUMMYFUNCTION("""COMPUTED_VALUE"""),"малина  апельсин ")</f>
        <v>малина  апельсин </v>
      </c>
      <c r="O2356" s="18" t="str">
        <f>IFERROR(__xludf.DUMMYFUNCTION("""COMPUTED_VALUE"""),"Манго апельсин")</f>
        <v>Манго апельсин</v>
      </c>
      <c r="P2356" s="18" t="str">
        <f>IFERROR(__xludf.DUMMYFUNCTION("""COMPUTED_VALUE"""),"Ред булл")</f>
        <v>Ред булл</v>
      </c>
      <c r="Q2356" s="18" t="str">
        <f>IFERROR(__xludf.DUMMYFUNCTION("""COMPUTED_VALUE"""),"Спрайт")</f>
        <v>Спрайт</v>
      </c>
      <c r="R2356" s="18" t="str">
        <f>IFERROR(__xludf.DUMMYFUNCTION("""COMPUTED_VALUE"""),"ананас клюква ")</f>
        <v>ананас клюква </v>
      </c>
      <c r="S2356" s="18" t="str">
        <f>IFERROR(__xludf.DUMMYFUNCTION("""COMPUTED_VALUE"""),"Тархун")</f>
        <v>Тархун</v>
      </c>
      <c r="T2356" s="18" t="str">
        <f>IFERROR(__xludf.DUMMYFUNCTION("""COMPUTED_VALUE"""),"алоэ Виноград ")</f>
        <v>алоэ Виноград </v>
      </c>
      <c r="U2356" s="18" t="str">
        <f>IFERROR(__xludf.DUMMYFUNCTION("""COMPUTED_VALUE"""),"Фруктовая жвачка")</f>
        <v>Фруктовая жвачка</v>
      </c>
      <c r="V2356" s="18" t="str">
        <f>IFERROR(__xludf.DUMMYFUNCTION("""COMPUTED_VALUE"""),"Холодная кола")</f>
        <v>Холодная кола</v>
      </c>
      <c r="W2356" s="18" t="str">
        <f>IFERROR(__xludf.DUMMYFUNCTION("""COMPUTED_VALUE"""),"Черная смородина клюква")</f>
        <v>Черная смородина клюква</v>
      </c>
      <c r="X2356" s="18" t="str">
        <f>IFERROR(__xludf.DUMMYFUNCTION("""COMPUTED_VALUE"""),"Черника арбуз")</f>
        <v>Черника арбуз</v>
      </c>
      <c r="Y2356" s="18" t="str">
        <f>IFERROR(__xludf.DUMMYFUNCTION("""COMPUTED_VALUE"""),"Яблоко черника")</f>
        <v>Яблоко черника</v>
      </c>
      <c r="Z2356" s="18"/>
      <c r="AA2356" s="18"/>
      <c r="AB2356" s="18"/>
      <c r="AC2356" s="18"/>
      <c r="AD2356" s="18"/>
      <c r="AE2356" s="18"/>
      <c r="AF2356" s="18"/>
      <c r="AG2356" s="18"/>
      <c r="AH2356" s="18"/>
      <c r="AI2356" s="18"/>
      <c r="AJ2356" s="18"/>
      <c r="AK2356" s="18"/>
      <c r="AL2356" s="18"/>
      <c r="AM2356" s="18"/>
      <c r="AN2356" s="18"/>
      <c r="AO2356" s="18"/>
      <c r="AP2356" s="18"/>
      <c r="AQ2356" s="18"/>
      <c r="AR2356" s="18"/>
      <c r="AS2356" s="18"/>
      <c r="AT2356" s="18"/>
      <c r="AU2356" s="18"/>
      <c r="AV2356" s="18"/>
      <c r="AW2356" s="18"/>
      <c r="AX2356" s="18"/>
    </row>
    <row r="2357">
      <c r="A2357" s="18" t="str">
        <f>IFERROR(__xludf.DUMMYFUNCTION("""COMPUTED_VALUE"""),"0.4")</f>
        <v>0.4</v>
      </c>
      <c r="B2357" s="18" t="str">
        <f>IFERROR(__xludf.DUMMYFUNCTION("""COMPUTED_VALUE"""),"0.6")</f>
        <v>0.6</v>
      </c>
      <c r="C2357" s="18" t="str">
        <f>IFERROR(__xludf.DUMMYFUNCTION("""COMPUTED_VALUE"""),"0.7")</f>
        <v>0.7</v>
      </c>
      <c r="D2357" s="18" t="str">
        <f>IFERROR(__xludf.DUMMYFUNCTION("""COMPUTED_VALUE"""),"0.8")</f>
        <v>0.8</v>
      </c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  <c r="AB2357" s="18"/>
      <c r="AC2357" s="18"/>
      <c r="AD2357" s="18"/>
      <c r="AE2357" s="18"/>
      <c r="AF2357" s="18"/>
      <c r="AG2357" s="18"/>
      <c r="AH2357" s="18"/>
      <c r="AI2357" s="18"/>
      <c r="AJ2357" s="18"/>
      <c r="AK2357" s="18"/>
      <c r="AL2357" s="18"/>
      <c r="AM2357" s="18"/>
      <c r="AN2357" s="18"/>
      <c r="AO2357" s="18"/>
      <c r="AP2357" s="18"/>
      <c r="AQ2357" s="18"/>
      <c r="AR2357" s="18"/>
      <c r="AS2357" s="18"/>
      <c r="AT2357" s="18"/>
      <c r="AU2357" s="18"/>
      <c r="AV2357" s="18"/>
      <c r="AW2357" s="18"/>
      <c r="AX2357" s="18"/>
    </row>
    <row r="2358">
      <c r="A2358" s="18" t="str">
        <f>IFERROR(__xludf.DUMMYFUNCTION("""COMPUTED_VALUE"""),"0.4")</f>
        <v>0.4</v>
      </c>
      <c r="B2358" s="18" t="str">
        <f>IFERROR(__xludf.DUMMYFUNCTION("""COMPUTED_VALUE"""),"0.6")</f>
        <v>0.6</v>
      </c>
      <c r="C2358" s="18" t="str">
        <f>IFERROR(__xludf.DUMMYFUNCTION("""COMPUTED_VALUE"""),"0.7")</f>
        <v>0.7</v>
      </c>
      <c r="D2358" s="18" t="str">
        <f>IFERROR(__xludf.DUMMYFUNCTION("""COMPUTED_VALUE"""),"0.8")</f>
        <v>0.8</v>
      </c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  <c r="AC2358" s="18"/>
      <c r="AD2358" s="18"/>
      <c r="AE2358" s="18"/>
      <c r="AF2358" s="18"/>
      <c r="AG2358" s="18"/>
      <c r="AH2358" s="18"/>
      <c r="AI2358" s="18"/>
      <c r="AJ2358" s="18"/>
      <c r="AK2358" s="18"/>
      <c r="AL2358" s="18"/>
      <c r="AM2358" s="18"/>
      <c r="AN2358" s="18"/>
      <c r="AO2358" s="18"/>
      <c r="AP2358" s="18"/>
      <c r="AQ2358" s="18"/>
      <c r="AR2358" s="18"/>
      <c r="AS2358" s="18"/>
      <c r="AT2358" s="18"/>
      <c r="AU2358" s="18"/>
      <c r="AV2358" s="18"/>
      <c r="AW2358" s="18"/>
      <c r="AX2358" s="18"/>
    </row>
    <row r="2359">
      <c r="A2359" s="18" t="str">
        <f>IFERROR(__xludf.DUMMYFUNCTION("""COMPUTED_VALUE"""),"Арбуз Малина ")</f>
        <v>Арбуз Малина </v>
      </c>
      <c r="B2359" s="18" t="str">
        <f>IFERROR(__xludf.DUMMYFUNCTION("""COMPUTED_VALUE"""),"Банан Кокос ")</f>
        <v>Банан Кокос </v>
      </c>
      <c r="C2359" s="18" t="str">
        <f>IFERROR(__xludf.DUMMYFUNCTION("""COMPUTED_VALUE"""),"Барбарисовый Энергетик ")</f>
        <v>Барбарисовый Энергетик </v>
      </c>
      <c r="D2359" s="18" t="str">
        <f>IFERROR(__xludf.DUMMYFUNCTION("""COMPUTED_VALUE"""),"Виноградный Энергетик")</f>
        <v>Виноградный Энергетик</v>
      </c>
      <c r="E2359" s="18" t="str">
        <f>IFERROR(__xludf.DUMMYFUNCTION("""COMPUTED_VALUE"""),"Гранат Клубника ")</f>
        <v>Гранат Клубника </v>
      </c>
      <c r="F2359" s="18" t="str">
        <f>IFERROR(__xludf.DUMMYFUNCTION("""COMPUTED_VALUE"""),"Гранат Смородина ")</f>
        <v>Гранат Смородина </v>
      </c>
      <c r="G2359" s="18" t="str">
        <f>IFERROR(__xludf.DUMMYFUNCTION("""COMPUTED_VALUE"""),"Грейпфрутовый Швепс ")</f>
        <v>Грейпфрутовый Швепс </v>
      </c>
      <c r="H2359" s="18" t="str">
        <f>IFERROR(__xludf.DUMMYFUNCTION("""COMPUTED_VALUE"""),"Земляника Драгонфрут ")</f>
        <v>Земляника Драгонфрут </v>
      </c>
      <c r="I2359" s="18" t="str">
        <f>IFERROR(__xludf.DUMMYFUNCTION("""COMPUTED_VALUE"""),"Киви Личи ")</f>
        <v>Киви Личи </v>
      </c>
      <c r="J2359" s="18" t="str">
        <f>IFERROR(__xludf.DUMMYFUNCTION("""COMPUTED_VALUE"""),"Киви Маракуйя Гуава ")</f>
        <v>Киви Маракуйя Гуава </v>
      </c>
      <c r="K2359" s="18" t="str">
        <f>IFERROR(__xludf.DUMMYFUNCTION("""COMPUTED_VALUE"""),"Клубника Банан ")</f>
        <v>Клубника Банан </v>
      </c>
      <c r="L2359" s="18" t="str">
        <f>IFERROR(__xludf.DUMMYFUNCTION("""COMPUTED_VALUE"""),"Клубника Вишня ")</f>
        <v>Клубника Вишня </v>
      </c>
      <c r="M2359" s="18" t="str">
        <f>IFERROR(__xludf.DUMMYFUNCTION("""COMPUTED_VALUE"""),"Клубника Земляника ")</f>
        <v>Клубника Земляника </v>
      </c>
      <c r="N2359" s="18" t="str">
        <f>IFERROR(__xludf.DUMMYFUNCTION("""COMPUTED_VALUE"""),"Клубничный Мохито ")</f>
        <v>Клубничный Мохито </v>
      </c>
      <c r="O2359" s="18" t="str">
        <f>IFERROR(__xludf.DUMMYFUNCTION("""COMPUTED_VALUE"""),"Манго Грейпфрут ")</f>
        <v>Манго Грейпфрут </v>
      </c>
      <c r="P2359" s="18" t="str">
        <f>IFERROR(__xludf.DUMMYFUNCTION("""COMPUTED_VALUE"""),"Манго Персик Личи ")</f>
        <v>Манго Персик Личи </v>
      </c>
      <c r="Q2359" s="18" t="str">
        <f>IFERROR(__xludf.DUMMYFUNCTION("""COMPUTED_VALUE"""),"Персик Бабл Гам ")</f>
        <v>Персик Бабл Гам </v>
      </c>
      <c r="R2359" s="18" t="str">
        <f>IFERROR(__xludf.DUMMYFUNCTION("""COMPUTED_VALUE"""),"Садовые Ягоды ")</f>
        <v>Садовые Ягоды </v>
      </c>
      <c r="S2359" s="18" t="str">
        <f>IFERROR(__xludf.DUMMYFUNCTION("""COMPUTED_VALUE"""),"Скитлс Лимон Лайм 2")</f>
        <v>Скитлс Лимон Лайм 2</v>
      </c>
      <c r="T2359" s="18" t="str">
        <f>IFERROR(__xludf.DUMMYFUNCTION("""COMPUTED_VALUE"""),"Смородина Мармелад 1")</f>
        <v>Смородина Мармелад 1</v>
      </c>
      <c r="U2359" s="18" t="str">
        <f>IFERROR(__xludf.DUMMYFUNCTION("""COMPUTED_VALUE"""),"Темная Вишня 1")</f>
        <v>Темная Вишня 1</v>
      </c>
      <c r="V2359" s="18" t="str">
        <f>IFERROR(__xludf.DUMMYFUNCTION("""COMPUTED_VALUE"""),"Фруктовые Пластинки 1")</f>
        <v>Фруктовые Пластинки 1</v>
      </c>
      <c r="W2359" s="18" t="str">
        <f>IFERROR(__xludf.DUMMYFUNCTION("""COMPUTED_VALUE"""),"Черника Ежевика 1")</f>
        <v>Черника Ежевика 1</v>
      </c>
      <c r="X2359" s="18" t="str">
        <f>IFERROR(__xludf.DUMMYFUNCTION("""COMPUTED_VALUE"""),"Черника Малина 1")</f>
        <v>Черника Малина 1</v>
      </c>
      <c r="Y2359" s="18" t="str">
        <f>IFERROR(__xludf.DUMMYFUNCTION("""COMPUTED_VALUE"""),"Черника Мята 2")</f>
        <v>Черника Мята 2</v>
      </c>
      <c r="Z2359" s="18" t="str">
        <f>IFERROR(__xludf.DUMMYFUNCTION("""COMPUTED_VALUE"""),"Яблоко Виноград 2")</f>
        <v>Яблоко Виноград 2</v>
      </c>
      <c r="AA2359" s="18" t="str">
        <f>IFERROR(__xludf.DUMMYFUNCTION("""COMPUTED_VALUE"""),"Яблоко Малина 4")</f>
        <v>Яблоко Малина 4</v>
      </c>
      <c r="AB2359" s="18"/>
      <c r="AC2359" s="18"/>
      <c r="AD2359" s="18"/>
      <c r="AE2359" s="18"/>
      <c r="AF2359" s="18"/>
      <c r="AG2359" s="18"/>
      <c r="AH2359" s="18"/>
      <c r="AI2359" s="18"/>
      <c r="AJ2359" s="18"/>
      <c r="AK2359" s="18"/>
      <c r="AL2359" s="18"/>
      <c r="AM2359" s="18"/>
      <c r="AN2359" s="18"/>
      <c r="AO2359" s="18"/>
      <c r="AP2359" s="18"/>
      <c r="AQ2359" s="18"/>
      <c r="AR2359" s="18"/>
      <c r="AS2359" s="18"/>
      <c r="AT2359" s="18"/>
      <c r="AU2359" s="18"/>
      <c r="AV2359" s="18"/>
      <c r="AW2359" s="18"/>
      <c r="AX2359" s="18"/>
    </row>
    <row r="2360">
      <c r="A2360" s="18" t="str">
        <f>IFERROR(__xludf.DUMMYFUNCTION("""COMPUTED_VALUE"""),"Арбуз Малина ")</f>
        <v>Арбуз Малина </v>
      </c>
      <c r="B2360" s="18" t="str">
        <f>IFERROR(__xludf.DUMMYFUNCTION("""COMPUTED_VALUE"""),"Банан Кокос ")</f>
        <v>Банан Кокос </v>
      </c>
      <c r="C2360" s="18" t="str">
        <f>IFERROR(__xludf.DUMMYFUNCTION("""COMPUTED_VALUE"""),"Барбарисовый Энергетик ")</f>
        <v>Барбарисовый Энергетик </v>
      </c>
      <c r="D2360" s="18" t="str">
        <f>IFERROR(__xludf.DUMMYFUNCTION("""COMPUTED_VALUE"""),"Виноградный Энергетик")</f>
        <v>Виноградный Энергетик</v>
      </c>
      <c r="E2360" s="18" t="str">
        <f>IFERROR(__xludf.DUMMYFUNCTION("""COMPUTED_VALUE"""),"Гранат Клубника ")</f>
        <v>Гранат Клубника </v>
      </c>
      <c r="F2360" s="18" t="str">
        <f>IFERROR(__xludf.DUMMYFUNCTION("""COMPUTED_VALUE"""),"Гранат Смородина ")</f>
        <v>Гранат Смородина </v>
      </c>
      <c r="G2360" s="18" t="str">
        <f>IFERROR(__xludf.DUMMYFUNCTION("""COMPUTED_VALUE"""),"Грейпфрутовый Швепс ")</f>
        <v>Грейпфрутовый Швепс </v>
      </c>
      <c r="H2360" s="18" t="str">
        <f>IFERROR(__xludf.DUMMYFUNCTION("""COMPUTED_VALUE"""),"Земляника Драгонфрут ")</f>
        <v>Земляника Драгонфрут </v>
      </c>
      <c r="I2360" s="18" t="str">
        <f>IFERROR(__xludf.DUMMYFUNCTION("""COMPUTED_VALUE"""),"Киви Личи ")</f>
        <v>Киви Личи </v>
      </c>
      <c r="J2360" s="18" t="str">
        <f>IFERROR(__xludf.DUMMYFUNCTION("""COMPUTED_VALUE"""),"Киви Маракуйя Гуава ")</f>
        <v>Киви Маракуйя Гуава </v>
      </c>
      <c r="K2360" s="18" t="str">
        <f>IFERROR(__xludf.DUMMYFUNCTION("""COMPUTED_VALUE"""),"Клубника Банан ")</f>
        <v>Клубника Банан </v>
      </c>
      <c r="L2360" s="18" t="str">
        <f>IFERROR(__xludf.DUMMYFUNCTION("""COMPUTED_VALUE"""),"Клубника Вишня ")</f>
        <v>Клубника Вишня </v>
      </c>
      <c r="M2360" s="18" t="str">
        <f>IFERROR(__xludf.DUMMYFUNCTION("""COMPUTED_VALUE"""),"Клубника Земляника ")</f>
        <v>Клубника Земляника </v>
      </c>
      <c r="N2360" s="18" t="str">
        <f>IFERROR(__xludf.DUMMYFUNCTION("""COMPUTED_VALUE"""),"Клубничный Мохито ")</f>
        <v>Клубничный Мохито </v>
      </c>
      <c r="O2360" s="18" t="str">
        <f>IFERROR(__xludf.DUMMYFUNCTION("""COMPUTED_VALUE"""),"Манго Грейпфрут ")</f>
        <v>Манго Грейпфрут </v>
      </c>
      <c r="P2360" s="18" t="str">
        <f>IFERROR(__xludf.DUMMYFUNCTION("""COMPUTED_VALUE"""),"Манго Персик Личи ")</f>
        <v>Манго Персик Личи </v>
      </c>
      <c r="Q2360" s="18" t="str">
        <f>IFERROR(__xludf.DUMMYFUNCTION("""COMPUTED_VALUE"""),"Персик Бабл Гам ")</f>
        <v>Персик Бабл Гам </v>
      </c>
      <c r="R2360" s="18" t="str">
        <f>IFERROR(__xludf.DUMMYFUNCTION("""COMPUTED_VALUE"""),"Садовые Ягоды ")</f>
        <v>Садовые Ягоды </v>
      </c>
      <c r="S2360" s="18" t="str">
        <f>IFERROR(__xludf.DUMMYFUNCTION("""COMPUTED_VALUE"""),"Скитлс Лимон Лайм 2")</f>
        <v>Скитлс Лимон Лайм 2</v>
      </c>
      <c r="T2360" s="18" t="str">
        <f>IFERROR(__xludf.DUMMYFUNCTION("""COMPUTED_VALUE"""),"Смородина Мармелад 1")</f>
        <v>Смородина Мармелад 1</v>
      </c>
      <c r="U2360" s="18" t="str">
        <f>IFERROR(__xludf.DUMMYFUNCTION("""COMPUTED_VALUE"""),"Темная Вишня 1")</f>
        <v>Темная Вишня 1</v>
      </c>
      <c r="V2360" s="18" t="str">
        <f>IFERROR(__xludf.DUMMYFUNCTION("""COMPUTED_VALUE"""),"Фруктовые Пластинки 1")</f>
        <v>Фруктовые Пластинки 1</v>
      </c>
      <c r="W2360" s="18" t="str">
        <f>IFERROR(__xludf.DUMMYFUNCTION("""COMPUTED_VALUE"""),"Черника Ежевика 1")</f>
        <v>Черника Ежевика 1</v>
      </c>
      <c r="X2360" s="18" t="str">
        <f>IFERROR(__xludf.DUMMYFUNCTION("""COMPUTED_VALUE"""),"Черника Малина 1")</f>
        <v>Черника Малина 1</v>
      </c>
      <c r="Y2360" s="18" t="str">
        <f>IFERROR(__xludf.DUMMYFUNCTION("""COMPUTED_VALUE"""),"Черника Мята 2")</f>
        <v>Черника Мята 2</v>
      </c>
      <c r="Z2360" s="18" t="str">
        <f>IFERROR(__xludf.DUMMYFUNCTION("""COMPUTED_VALUE"""),"Яблоко Виноград 2")</f>
        <v>Яблоко Виноград 2</v>
      </c>
      <c r="AA2360" s="18" t="str">
        <f>IFERROR(__xludf.DUMMYFUNCTION("""COMPUTED_VALUE"""),"Яблоко Малина 4")</f>
        <v>Яблоко Малина 4</v>
      </c>
      <c r="AB2360" s="18"/>
      <c r="AC2360" s="18"/>
      <c r="AD2360" s="18"/>
      <c r="AE2360" s="18"/>
      <c r="AF2360" s="18"/>
      <c r="AG2360" s="18"/>
      <c r="AH2360" s="18"/>
      <c r="AI2360" s="18"/>
      <c r="AJ2360" s="18"/>
      <c r="AK2360" s="18"/>
      <c r="AL2360" s="18"/>
      <c r="AM2360" s="18"/>
      <c r="AN2360" s="18"/>
      <c r="AO2360" s="18"/>
      <c r="AP2360" s="18"/>
      <c r="AQ2360" s="18"/>
      <c r="AR2360" s="18"/>
      <c r="AS2360" s="18"/>
      <c r="AT2360" s="18"/>
      <c r="AU2360" s="18"/>
      <c r="AV2360" s="18"/>
      <c r="AW2360" s="18"/>
      <c r="AX2360" s="18"/>
    </row>
    <row r="2361">
      <c r="A2361" s="18" t="str">
        <f>IFERROR(__xludf.DUMMYFUNCTION("""COMPUTED_VALUE"""),"Кислый малиново-грейпфрутовый швепс")</f>
        <v>Кислый малиново-грейпфрутовый швепс</v>
      </c>
      <c r="B2361" s="18" t="str">
        <f>IFERROR(__xludf.DUMMYFUNCTION("""COMPUTED_VALUE"""),"Ананас апельсин")</f>
        <v>Ананас апельсин</v>
      </c>
      <c r="C2361" s="18" t="str">
        <f>IFERROR(__xludf.DUMMYFUNCTION("""COMPUTED_VALUE"""),"Пинаколада")</f>
        <v>Пинаколада</v>
      </c>
      <c r="D2361" s="18" t="str">
        <f>IFERROR(__xludf.DUMMYFUNCTION("""COMPUTED_VALUE"""),"Мятный бабл гам")</f>
        <v>Мятный бабл гам</v>
      </c>
      <c r="E2361" s="18" t="str">
        <f>IFERROR(__xludf.DUMMYFUNCTION("""COMPUTED_VALUE"""),"Мянго драгонфрут")</f>
        <v>Мянго драгонфрут</v>
      </c>
      <c r="F2361" s="18" t="str">
        <f>IFERROR(__xludf.DUMMYFUNCTION("""COMPUTED_VALUE"""),"Клубничная фанта")</f>
        <v>Клубничная фанта</v>
      </c>
      <c r="G2361" s="18" t="str">
        <f>IFERROR(__xludf.DUMMYFUNCTION("""COMPUTED_VALUE"""),"Клубничная арбуз")</f>
        <v>Клубничная арбуз</v>
      </c>
      <c r="H2361" s="18" t="str">
        <f>IFERROR(__xludf.DUMMYFUNCTION("""COMPUTED_VALUE"""),"Кислый скитлс")</f>
        <v>Кислый скитлс</v>
      </c>
      <c r="I2361" s="18" t="str">
        <f>IFERROR(__xludf.DUMMYFUNCTION("""COMPUTED_VALUE"""),"Кислый лайм арбуз")</f>
        <v>Кислый лайм арбуз</v>
      </c>
      <c r="J2361" s="18" t="str">
        <f>IFERROR(__xludf.DUMMYFUNCTION("""COMPUTED_VALUE"""),"Тропический банан")</f>
        <v>Тропический банан</v>
      </c>
      <c r="K2361" s="18" t="str">
        <f>IFERROR(__xludf.DUMMYFUNCTION("""COMPUTED_VALUE"""),"Яблочный энергетик")</f>
        <v>Яблочный энергетик</v>
      </c>
      <c r="L2361" s="18" t="str">
        <f>IFERROR(__xludf.DUMMYFUNCTION("""COMPUTED_VALUE"""),"Барбарисовый лимонад")</f>
        <v>Барбарисовый лимонад</v>
      </c>
      <c r="M2361" s="18" t="str">
        <f>IFERROR(__xludf.DUMMYFUNCTION("""COMPUTED_VALUE"""),"Лимонад виноград вишня")</f>
        <v>Лимонад виноград вишня</v>
      </c>
      <c r="N2361" s="18" t="str">
        <f>IFERROR(__xludf.DUMMYFUNCTION("""COMPUTED_VALUE"""),"Розовый лимонад")</f>
        <v>Розовый лимонад</v>
      </c>
      <c r="O2361" s="18" t="str">
        <f>IFERROR(__xludf.DUMMYFUNCTION("""COMPUTED_VALUE"""),"Двойной манго")</f>
        <v>Двойной манго</v>
      </c>
      <c r="P2361" s="18" t="str">
        <f>IFERROR(__xludf.DUMMYFUNCTION("""COMPUTED_VALUE"""),"Лесные ягоды ")</f>
        <v>Лесные ягоды </v>
      </c>
      <c r="Q2361" s="18" t="str">
        <f>IFERROR(__xludf.DUMMYFUNCTION("""COMPUTED_VALUE"""),"Ежевика малина ")</f>
        <v>Ежевика малина </v>
      </c>
      <c r="R2361" s="18" t="str">
        <f>IFERROR(__xludf.DUMMYFUNCTION("""COMPUTED_VALUE"""),"Смородиновый лимонад")</f>
        <v>Смородиновый лимонад</v>
      </c>
      <c r="S2361" s="18" t="str">
        <f>IFERROR(__xludf.DUMMYFUNCTION("""COMPUTED_VALUE"""),"Кола вишня")</f>
        <v>Кола вишня</v>
      </c>
      <c r="T2361" s="18" t="str">
        <f>IFERROR(__xludf.DUMMYFUNCTION("""COMPUTED_VALUE"""),"Манго арбуз")</f>
        <v>Манго арбуз</v>
      </c>
      <c r="U2361" s="18" t="str">
        <f>IFERROR(__xludf.DUMMYFUNCTION("""COMPUTED_VALUE"""),"Алоэ виноград")</f>
        <v>Алоэ виноград</v>
      </c>
      <c r="V2361" s="18" t="str">
        <f>IFERROR(__xludf.DUMMYFUNCTION("""COMPUTED_VALUE"""),"Банан клубника")</f>
        <v>Банан клубника</v>
      </c>
      <c r="W2361" s="18" t="str">
        <f>IFERROR(__xludf.DUMMYFUNCTION("""COMPUTED_VALUE"""),"Малиновый мармелад")</f>
        <v>Малиновый мармелад</v>
      </c>
      <c r="X2361" s="18" t="str">
        <f>IFERROR(__xludf.DUMMYFUNCTION("""COMPUTED_VALUE"""),"Клубника киви")</f>
        <v>Клубника киви</v>
      </c>
      <c r="Y2361" s="18" t="str">
        <f>IFERROR(__xludf.DUMMYFUNCTION("""COMPUTED_VALUE"""),"Клюква лайм")</f>
        <v>Клюква лайм</v>
      </c>
      <c r="Z2361" s="18" t="str">
        <f>IFERROR(__xludf.DUMMYFUNCTION("""COMPUTED_VALUE"""),"Гуава ананас")</f>
        <v>Гуава ананас</v>
      </c>
      <c r="AA2361" s="18" t="str">
        <f>IFERROR(__xludf.DUMMYFUNCTION("""COMPUTED_VALUE"""),"Морс")</f>
        <v>Морс</v>
      </c>
      <c r="AB2361" s="18" t="str">
        <f>IFERROR(__xludf.DUMMYFUNCTION("""COMPUTED_VALUE"""),"Красный апельсин")</f>
        <v>Красный апельсин</v>
      </c>
      <c r="AC2361" s="18" t="str">
        <f>IFERROR(__xludf.DUMMYFUNCTION("""COMPUTED_VALUE"""),"Арбузная жвачка")</f>
        <v>Арбузная жвачка</v>
      </c>
      <c r="AD2361" s="18" t="str">
        <f>IFERROR(__xludf.DUMMYFUNCTION("""COMPUTED_VALUE"""),"Смородина Виноград")</f>
        <v>Смородина Виноград</v>
      </c>
      <c r="AE2361" s="18" t="str">
        <f>IFERROR(__xludf.DUMMYFUNCTION("""COMPUTED_VALUE"""),"Гранатовая Мармелад")</f>
        <v>Гранатовая Мармелад</v>
      </c>
      <c r="AF2361" s="18" t="str">
        <f>IFERROR(__xludf.DUMMYFUNCTION("""COMPUTED_VALUE"""),"Яблоко Киви")</f>
        <v>Яблоко Киви</v>
      </c>
      <c r="AG2361" s="18" t="str">
        <f>IFERROR(__xludf.DUMMYFUNCTION("""COMPUTED_VALUE"""),"Клубника Ежевика")</f>
        <v>Клубника Ежевика</v>
      </c>
      <c r="AH2361" s="18" t="str">
        <f>IFERROR(__xludf.DUMMYFUNCTION("""COMPUTED_VALUE"""),"Клубничный Коктейль")</f>
        <v>Клубничный Коктейль</v>
      </c>
      <c r="AI2361" s="18" t="str">
        <f>IFERROR(__xludf.DUMMYFUNCTION("""COMPUTED_VALUE"""),"Клюква Земляника ")</f>
        <v>Клюква Земляника </v>
      </c>
      <c r="AJ2361" s="18" t="str">
        <f>IFERROR(__xludf.DUMMYFUNCTION("""COMPUTED_VALUE"""),"Какос Дыня")</f>
        <v>Какос Дыня</v>
      </c>
      <c r="AK2361" s="18" t="str">
        <f>IFERROR(__xludf.DUMMYFUNCTION("""COMPUTED_VALUE"""),"Маракуйя мандарин")</f>
        <v>Маракуйя мандарин</v>
      </c>
      <c r="AL2361" s="18" t="str">
        <f>IFERROR(__xludf.DUMMYFUNCTION("""COMPUTED_VALUE"""),"Персик кактус")</f>
        <v>Персик кактус</v>
      </c>
      <c r="AM2361" s="18" t="str">
        <f>IFERROR(__xludf.DUMMYFUNCTION("""COMPUTED_VALUE"""),"Спрайт")</f>
        <v>Спрайт</v>
      </c>
      <c r="AN2361" s="18" t="str">
        <f>IFERROR(__xludf.DUMMYFUNCTION("""COMPUTED_VALUE"""),"Черничная фанта")</f>
        <v>Черничная фанта</v>
      </c>
      <c r="AO2361" s="18" t="str">
        <f>IFERROR(__xludf.DUMMYFUNCTION("""COMPUTED_VALUE"""),"Ягодная жвачка")</f>
        <v>Ягодная жвачка</v>
      </c>
      <c r="AP2361" s="18" t="str">
        <f>IFERROR(__xludf.DUMMYFUNCTION("""COMPUTED_VALUE"""),"Ягодный энергетик")</f>
        <v>Ягодный энергетик</v>
      </c>
      <c r="AQ2361" s="18" t="str">
        <f>IFERROR(__xludf.DUMMYFUNCTION("""COMPUTED_VALUE"""),"Ягодный пунш ")</f>
        <v>Ягодный пунш </v>
      </c>
      <c r="AR2361" s="18" t="str">
        <f>IFERROR(__xludf.DUMMYFUNCTION("""COMPUTED_VALUE"""),"Виноградный холс")</f>
        <v>Виноградный холс</v>
      </c>
      <c r="AS2361" s="18" t="str">
        <f>IFERROR(__xludf.DUMMYFUNCTION("""COMPUTED_VALUE"""),"Грейпфрут смородина")</f>
        <v>Грейпфрут смородина</v>
      </c>
      <c r="AT2361" s="18" t="str">
        <f>IFERROR(__xludf.DUMMYFUNCTION("""COMPUTED_VALUE"""),"Дыня персик")</f>
        <v>Дыня персик</v>
      </c>
      <c r="AU2361" s="18" t="str">
        <f>IFERROR(__xludf.DUMMYFUNCTION("""COMPUTED_VALUE"""),"Земляника виноград")</f>
        <v>Земляника виноград</v>
      </c>
      <c r="AV2361" s="18" t="str">
        <f>IFERROR(__xludf.DUMMYFUNCTION("""COMPUTED_VALUE"""),"Киви маракуйя гуава")</f>
        <v>Киви маракуйя гуава</v>
      </c>
      <c r="AW2361" s="18" t="str">
        <f>IFERROR(__xludf.DUMMYFUNCTION("""COMPUTED_VALUE"""),"Кислые вишнёвые червячки")</f>
        <v>Кислые вишнёвые червячки</v>
      </c>
      <c r="AX2361" s="18" t="str">
        <f>IFERROR(__xludf.DUMMYFUNCTION("""COMPUTED_VALUE"""),"Кислые чернично-малиновое червячки")</f>
        <v>Кислые чернично-малиновое червячки</v>
      </c>
    </row>
    <row r="2362">
      <c r="A2362" s="18" t="str">
        <f>IFERROR(__xludf.DUMMYFUNCTION("""COMPUTED_VALUE"""),"Кислый малиново-грейпфрутовый швепс")</f>
        <v>Кислый малиново-грейпфрутовый швепс</v>
      </c>
      <c r="B2362" s="18" t="str">
        <f>IFERROR(__xludf.DUMMYFUNCTION("""COMPUTED_VALUE"""),"Ананас апельсин")</f>
        <v>Ананас апельсин</v>
      </c>
      <c r="C2362" s="18" t="str">
        <f>IFERROR(__xludf.DUMMYFUNCTION("""COMPUTED_VALUE"""),"Пинаколада")</f>
        <v>Пинаколада</v>
      </c>
      <c r="D2362" s="18" t="str">
        <f>IFERROR(__xludf.DUMMYFUNCTION("""COMPUTED_VALUE"""),"Мятный бабл гам")</f>
        <v>Мятный бабл гам</v>
      </c>
      <c r="E2362" s="18" t="str">
        <f>IFERROR(__xludf.DUMMYFUNCTION("""COMPUTED_VALUE"""),"Мянго драгонфрут")</f>
        <v>Мянго драгонфрут</v>
      </c>
      <c r="F2362" s="18" t="str">
        <f>IFERROR(__xludf.DUMMYFUNCTION("""COMPUTED_VALUE"""),"Клубничная фанта")</f>
        <v>Клубничная фанта</v>
      </c>
      <c r="G2362" s="18" t="str">
        <f>IFERROR(__xludf.DUMMYFUNCTION("""COMPUTED_VALUE"""),"Клубничная арбуз")</f>
        <v>Клубничная арбуз</v>
      </c>
      <c r="H2362" s="18" t="str">
        <f>IFERROR(__xludf.DUMMYFUNCTION("""COMPUTED_VALUE"""),"Кислый скитлс")</f>
        <v>Кислый скитлс</v>
      </c>
      <c r="I2362" s="18" t="str">
        <f>IFERROR(__xludf.DUMMYFUNCTION("""COMPUTED_VALUE"""),"Кислый лайм арбуз")</f>
        <v>Кислый лайм арбуз</v>
      </c>
      <c r="J2362" s="18" t="str">
        <f>IFERROR(__xludf.DUMMYFUNCTION("""COMPUTED_VALUE"""),"Тропический банан")</f>
        <v>Тропический банан</v>
      </c>
      <c r="K2362" s="18" t="str">
        <f>IFERROR(__xludf.DUMMYFUNCTION("""COMPUTED_VALUE"""),"Яблочный энергетик")</f>
        <v>Яблочный энергетик</v>
      </c>
      <c r="L2362" s="18" t="str">
        <f>IFERROR(__xludf.DUMMYFUNCTION("""COMPUTED_VALUE"""),"Барбарисовый лимонад")</f>
        <v>Барбарисовый лимонад</v>
      </c>
      <c r="M2362" s="18" t="str">
        <f>IFERROR(__xludf.DUMMYFUNCTION("""COMPUTED_VALUE"""),"Лимонад виноград вишня")</f>
        <v>Лимонад виноград вишня</v>
      </c>
      <c r="N2362" s="18" t="str">
        <f>IFERROR(__xludf.DUMMYFUNCTION("""COMPUTED_VALUE"""),"Розовый лимонад")</f>
        <v>Розовый лимонад</v>
      </c>
      <c r="O2362" s="18" t="str">
        <f>IFERROR(__xludf.DUMMYFUNCTION("""COMPUTED_VALUE"""),"Двойной манго")</f>
        <v>Двойной манго</v>
      </c>
      <c r="P2362" s="18" t="str">
        <f>IFERROR(__xludf.DUMMYFUNCTION("""COMPUTED_VALUE"""),"Лесные ягоды ")</f>
        <v>Лесные ягоды </v>
      </c>
      <c r="Q2362" s="18" t="str">
        <f>IFERROR(__xludf.DUMMYFUNCTION("""COMPUTED_VALUE"""),"Ежевика малина ")</f>
        <v>Ежевика малина </v>
      </c>
      <c r="R2362" s="18" t="str">
        <f>IFERROR(__xludf.DUMMYFUNCTION("""COMPUTED_VALUE"""),"Смородиновый лимонад")</f>
        <v>Смородиновый лимонад</v>
      </c>
      <c r="S2362" s="18" t="str">
        <f>IFERROR(__xludf.DUMMYFUNCTION("""COMPUTED_VALUE"""),"Кола вишня")</f>
        <v>Кола вишня</v>
      </c>
      <c r="T2362" s="18" t="str">
        <f>IFERROR(__xludf.DUMMYFUNCTION("""COMPUTED_VALUE"""),"Манго арбуз")</f>
        <v>Манго арбуз</v>
      </c>
      <c r="U2362" s="18" t="str">
        <f>IFERROR(__xludf.DUMMYFUNCTION("""COMPUTED_VALUE"""),"Алоэ виноград")</f>
        <v>Алоэ виноград</v>
      </c>
      <c r="V2362" s="18" t="str">
        <f>IFERROR(__xludf.DUMMYFUNCTION("""COMPUTED_VALUE"""),"Банан клубника")</f>
        <v>Банан клубника</v>
      </c>
      <c r="W2362" s="18" t="str">
        <f>IFERROR(__xludf.DUMMYFUNCTION("""COMPUTED_VALUE"""),"Малиновый мармелад")</f>
        <v>Малиновый мармелад</v>
      </c>
      <c r="X2362" s="18" t="str">
        <f>IFERROR(__xludf.DUMMYFUNCTION("""COMPUTED_VALUE"""),"Клубника киви")</f>
        <v>Клубника киви</v>
      </c>
      <c r="Y2362" s="18" t="str">
        <f>IFERROR(__xludf.DUMMYFUNCTION("""COMPUTED_VALUE"""),"Клюква лайм")</f>
        <v>Клюква лайм</v>
      </c>
      <c r="Z2362" s="18" t="str">
        <f>IFERROR(__xludf.DUMMYFUNCTION("""COMPUTED_VALUE"""),"Гуава ананас")</f>
        <v>Гуава ананас</v>
      </c>
      <c r="AA2362" s="18" t="str">
        <f>IFERROR(__xludf.DUMMYFUNCTION("""COMPUTED_VALUE"""),"Морс")</f>
        <v>Морс</v>
      </c>
      <c r="AB2362" s="18" t="str">
        <f>IFERROR(__xludf.DUMMYFUNCTION("""COMPUTED_VALUE"""),"Красный апельсин")</f>
        <v>Красный апельсин</v>
      </c>
      <c r="AC2362" s="18" t="str">
        <f>IFERROR(__xludf.DUMMYFUNCTION("""COMPUTED_VALUE"""),"Арбузная жвачка")</f>
        <v>Арбузная жвачка</v>
      </c>
      <c r="AD2362" s="18" t="str">
        <f>IFERROR(__xludf.DUMMYFUNCTION("""COMPUTED_VALUE"""),"Смородина Виноград")</f>
        <v>Смородина Виноград</v>
      </c>
      <c r="AE2362" s="18" t="str">
        <f>IFERROR(__xludf.DUMMYFUNCTION("""COMPUTED_VALUE"""),"Гранатовая Мармелад")</f>
        <v>Гранатовая Мармелад</v>
      </c>
      <c r="AF2362" s="18" t="str">
        <f>IFERROR(__xludf.DUMMYFUNCTION("""COMPUTED_VALUE"""),"Яблоко Киви")</f>
        <v>Яблоко Киви</v>
      </c>
      <c r="AG2362" s="18" t="str">
        <f>IFERROR(__xludf.DUMMYFUNCTION("""COMPUTED_VALUE"""),"Клубника Ежевика")</f>
        <v>Клубника Ежевика</v>
      </c>
      <c r="AH2362" s="18" t="str">
        <f>IFERROR(__xludf.DUMMYFUNCTION("""COMPUTED_VALUE"""),"Клубничный Коктейль")</f>
        <v>Клубничный Коктейль</v>
      </c>
      <c r="AI2362" s="18" t="str">
        <f>IFERROR(__xludf.DUMMYFUNCTION("""COMPUTED_VALUE"""),"Клюква Земляника ")</f>
        <v>Клюква Земляника </v>
      </c>
      <c r="AJ2362" s="18" t="str">
        <f>IFERROR(__xludf.DUMMYFUNCTION("""COMPUTED_VALUE"""),"Какос Дыня")</f>
        <v>Какос Дыня</v>
      </c>
      <c r="AK2362" s="18" t="str">
        <f>IFERROR(__xludf.DUMMYFUNCTION("""COMPUTED_VALUE"""),"Маракуйя мандарин")</f>
        <v>Маракуйя мандарин</v>
      </c>
      <c r="AL2362" s="18" t="str">
        <f>IFERROR(__xludf.DUMMYFUNCTION("""COMPUTED_VALUE"""),"Персик кактус")</f>
        <v>Персик кактус</v>
      </c>
      <c r="AM2362" s="18" t="str">
        <f>IFERROR(__xludf.DUMMYFUNCTION("""COMPUTED_VALUE"""),"Спрайт")</f>
        <v>Спрайт</v>
      </c>
      <c r="AN2362" s="18" t="str">
        <f>IFERROR(__xludf.DUMMYFUNCTION("""COMPUTED_VALUE"""),"Черничная фанта")</f>
        <v>Черничная фанта</v>
      </c>
      <c r="AO2362" s="18" t="str">
        <f>IFERROR(__xludf.DUMMYFUNCTION("""COMPUTED_VALUE"""),"Ягодная жвачка")</f>
        <v>Ягодная жвачка</v>
      </c>
      <c r="AP2362" s="18" t="str">
        <f>IFERROR(__xludf.DUMMYFUNCTION("""COMPUTED_VALUE"""),"Ягодный энергетик")</f>
        <v>Ягодный энергетик</v>
      </c>
      <c r="AQ2362" s="18" t="str">
        <f>IFERROR(__xludf.DUMMYFUNCTION("""COMPUTED_VALUE"""),"Ягодный пунш ")</f>
        <v>Ягодный пунш </v>
      </c>
      <c r="AR2362" s="18" t="str">
        <f>IFERROR(__xludf.DUMMYFUNCTION("""COMPUTED_VALUE"""),"Виноградный холс")</f>
        <v>Виноградный холс</v>
      </c>
      <c r="AS2362" s="18" t="str">
        <f>IFERROR(__xludf.DUMMYFUNCTION("""COMPUTED_VALUE"""),"Грейпфрут смородина")</f>
        <v>Грейпфрут смородина</v>
      </c>
      <c r="AT2362" s="18" t="str">
        <f>IFERROR(__xludf.DUMMYFUNCTION("""COMPUTED_VALUE"""),"Дыня персик")</f>
        <v>Дыня персик</v>
      </c>
      <c r="AU2362" s="18" t="str">
        <f>IFERROR(__xludf.DUMMYFUNCTION("""COMPUTED_VALUE"""),"Земляника виноград")</f>
        <v>Земляника виноград</v>
      </c>
      <c r="AV2362" s="18" t="str">
        <f>IFERROR(__xludf.DUMMYFUNCTION("""COMPUTED_VALUE"""),"Киви маракуйя гуава")</f>
        <v>Киви маракуйя гуава</v>
      </c>
      <c r="AW2362" s="18" t="str">
        <f>IFERROR(__xludf.DUMMYFUNCTION("""COMPUTED_VALUE"""),"Кислые вишнёвые червячки")</f>
        <v>Кислые вишнёвые червячки</v>
      </c>
      <c r="AX2362" s="18" t="str">
        <f>IFERROR(__xludf.DUMMYFUNCTION("""COMPUTED_VALUE"""),"Кислые чернично-малиновое червячки")</f>
        <v>Кислые чернично-малиновое червячки</v>
      </c>
    </row>
    <row r="2363">
      <c r="A2363" s="18" t="str">
        <f>IFERROR(__xludf.DUMMYFUNCTION("""COMPUTED_VALUE"""),"0.4")</f>
        <v>0.4</v>
      </c>
      <c r="B2363" s="18" t="str">
        <f>IFERROR(__xludf.DUMMYFUNCTION("""COMPUTED_VALUE"""),"0.6")</f>
        <v>0.6</v>
      </c>
      <c r="C2363" s="18" t="str">
        <f>IFERROR(__xludf.DUMMYFUNCTION("""COMPUTED_VALUE"""),"0.7")</f>
        <v>0.7</v>
      </c>
      <c r="D2363" s="18" t="str">
        <f>IFERROR(__xludf.DUMMYFUNCTION("""COMPUTED_VALUE"""),"0.8")</f>
        <v>0.8</v>
      </c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  <c r="AB2363" s="18"/>
      <c r="AC2363" s="18"/>
      <c r="AD2363" s="18"/>
      <c r="AE2363" s="18"/>
      <c r="AF2363" s="18"/>
      <c r="AG2363" s="18"/>
      <c r="AH2363" s="18"/>
      <c r="AI2363" s="18"/>
      <c r="AJ2363" s="18"/>
      <c r="AK2363" s="18"/>
      <c r="AL2363" s="18"/>
      <c r="AM2363" s="18"/>
      <c r="AN2363" s="18"/>
      <c r="AO2363" s="18"/>
      <c r="AP2363" s="18"/>
      <c r="AQ2363" s="18"/>
      <c r="AR2363" s="18"/>
      <c r="AS2363" s="18"/>
      <c r="AT2363" s="18"/>
      <c r="AU2363" s="18"/>
      <c r="AV2363" s="18"/>
      <c r="AW2363" s="18"/>
      <c r="AX2363" s="18"/>
    </row>
    <row r="2364">
      <c r="A2364" s="18" t="str">
        <f>IFERROR(__xludf.DUMMYFUNCTION("""COMPUTED_VALUE"""),"Ананас киви")</f>
        <v>Ананас киви</v>
      </c>
      <c r="B2364" s="18" t="str">
        <f>IFERROR(__xludf.DUMMYFUNCTION("""COMPUTED_VALUE"""),"Арбузный смузи")</f>
        <v>Арбузный смузи</v>
      </c>
      <c r="C2364" s="18" t="str">
        <f>IFERROR(__xludf.DUMMYFUNCTION("""COMPUTED_VALUE"""),"Виноградная фанта")</f>
        <v>Виноградная фанта</v>
      </c>
      <c r="D2364" s="18" t="str">
        <f>IFERROR(__xludf.DUMMYFUNCTION("""COMPUTED_VALUE"""),"Вишневый морс")</f>
        <v>Вишневый морс</v>
      </c>
      <c r="E2364" s="18" t="str">
        <f>IFERROR(__xludf.DUMMYFUNCTION("""COMPUTED_VALUE"""),"Гранатовый мармелад")</f>
        <v>Гранатовый мармелад</v>
      </c>
      <c r="F2364" s="18" t="str">
        <f>IFERROR(__xludf.DUMMYFUNCTION("""COMPUTED_VALUE"""),"Грейпфрут киви")</f>
        <v>Грейпфрут киви</v>
      </c>
      <c r="G2364" s="18" t="str">
        <f>IFERROR(__xludf.DUMMYFUNCTION("""COMPUTED_VALUE"""),"Ежевика мята")</f>
        <v>Ежевика мята</v>
      </c>
      <c r="H2364" s="18" t="str">
        <f>IFERROR(__xludf.DUMMYFUNCTION("""COMPUTED_VALUE"""),"Киви манго")</f>
        <v>Киви манго</v>
      </c>
      <c r="I2364" s="18" t="str">
        <f>IFERROR(__xludf.DUMMYFUNCTION("""COMPUTED_VALUE"""),"Клубника манго")</f>
        <v>Клубника манго</v>
      </c>
      <c r="J2364" s="18" t="str">
        <f>IFERROR(__xludf.DUMMYFUNCTION("""COMPUTED_VALUE"""),"черника грейфрут ")</f>
        <v>черника грейфрут </v>
      </c>
      <c r="K2364" s="18" t="str">
        <f>IFERROR(__xludf.DUMMYFUNCTION("""COMPUTED_VALUE"""),"Малина лайм")</f>
        <v>Малина лайм</v>
      </c>
      <c r="L2364" s="18" t="str">
        <f>IFERROR(__xludf.DUMMYFUNCTION("""COMPUTED_VALUE"""),"Манго арбуз ")</f>
        <v>Манго арбуз </v>
      </c>
      <c r="M2364" s="18" t="str">
        <f>IFERROR(__xludf.DUMMYFUNCTION("""COMPUTED_VALUE"""),"Малиновый чай с жасмином")</f>
        <v>Малиновый чай с жасмином</v>
      </c>
      <c r="N2364" s="18" t="str">
        <f>IFERROR(__xludf.DUMMYFUNCTION("""COMPUTED_VALUE"""),"малина  апельсин ")</f>
        <v>малина  апельсин </v>
      </c>
      <c r="O2364" s="18" t="str">
        <f>IFERROR(__xludf.DUMMYFUNCTION("""COMPUTED_VALUE"""),"Манго апельсин")</f>
        <v>Манго апельсин</v>
      </c>
      <c r="P2364" s="18" t="str">
        <f>IFERROR(__xludf.DUMMYFUNCTION("""COMPUTED_VALUE"""),"Ред булл")</f>
        <v>Ред булл</v>
      </c>
      <c r="Q2364" s="18" t="str">
        <f>IFERROR(__xludf.DUMMYFUNCTION("""COMPUTED_VALUE"""),"Спрайт")</f>
        <v>Спрайт</v>
      </c>
      <c r="R2364" s="18" t="str">
        <f>IFERROR(__xludf.DUMMYFUNCTION("""COMPUTED_VALUE"""),"ананас клюква ")</f>
        <v>ананас клюква </v>
      </c>
      <c r="S2364" s="18" t="str">
        <f>IFERROR(__xludf.DUMMYFUNCTION("""COMPUTED_VALUE"""),"Тархун")</f>
        <v>Тархун</v>
      </c>
      <c r="T2364" s="18" t="str">
        <f>IFERROR(__xludf.DUMMYFUNCTION("""COMPUTED_VALUE"""),"алоэ Виноград ")</f>
        <v>алоэ Виноград </v>
      </c>
      <c r="U2364" s="18" t="str">
        <f>IFERROR(__xludf.DUMMYFUNCTION("""COMPUTED_VALUE"""),"Фруктовая жвачка")</f>
        <v>Фруктовая жвачка</v>
      </c>
      <c r="V2364" s="18" t="str">
        <f>IFERROR(__xludf.DUMMYFUNCTION("""COMPUTED_VALUE"""),"Холодная кола")</f>
        <v>Холодная кола</v>
      </c>
      <c r="W2364" s="18" t="str">
        <f>IFERROR(__xludf.DUMMYFUNCTION("""COMPUTED_VALUE"""),"Черная смородина клюква")</f>
        <v>Черная смородина клюква</v>
      </c>
      <c r="X2364" s="18" t="str">
        <f>IFERROR(__xludf.DUMMYFUNCTION("""COMPUTED_VALUE"""),"Черника арбуз")</f>
        <v>Черника арбуз</v>
      </c>
      <c r="Y2364" s="18" t="str">
        <f>IFERROR(__xludf.DUMMYFUNCTION("""COMPUTED_VALUE"""),"Яблоко черника")</f>
        <v>Яблоко черника</v>
      </c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/>
      <c r="AM2364" s="18"/>
      <c r="AN2364" s="18"/>
      <c r="AO2364" s="18"/>
      <c r="AP2364" s="18"/>
      <c r="AQ2364" s="18"/>
      <c r="AR2364" s="18"/>
      <c r="AS2364" s="18"/>
      <c r="AT2364" s="18"/>
      <c r="AU2364" s="18"/>
      <c r="AV2364" s="18"/>
      <c r="AW2364" s="18"/>
      <c r="AX2364" s="18"/>
    </row>
    <row r="2365">
      <c r="A2365" s="18" t="str">
        <f>IFERROR(__xludf.DUMMYFUNCTION("""COMPUTED_VALUE"""),"кислая земляника")</f>
        <v>кислая земляника</v>
      </c>
      <c r="B2365" s="18" t="str">
        <f>IFERROR(__xludf.DUMMYFUNCTION("""COMPUTED_VALUE"""),"кислая фанта с черникой")</f>
        <v>кислая фанта с черникой</v>
      </c>
      <c r="C2365" s="18" t="str">
        <f>IFERROR(__xludf.DUMMYFUNCTION("""COMPUTED_VALUE"""),"кислое харибо с колой и черешней")</f>
        <v>кислое харибо с колой и черешней</v>
      </c>
      <c r="D2365" s="18" t="str">
        <f>IFERROR(__xludf.DUMMYFUNCTION("""COMPUTED_VALUE"""),"кислое яблочно клубничная шипучка")</f>
        <v>кислое яблочно клубничная шипучка</v>
      </c>
      <c r="E2365" s="18" t="str">
        <f>IFERROR(__xludf.DUMMYFUNCTION("""COMPUTED_VALUE"""),"кислые желатинки маракуйя ананас")</f>
        <v>кислые желатинки маракуйя ананас</v>
      </c>
      <c r="F2365" s="18" t="str">
        <f>IFERROR(__xludf.DUMMYFUNCTION("""COMPUTED_VALUE"""),"кислые ленточки маракуя манго")</f>
        <v>кислые ленточки маракуя манго</v>
      </c>
      <c r="G2365" s="18" t="str">
        <f>IFERROR(__xludf.DUMMYFUNCTION("""COMPUTED_VALUE"""),"кислые мармеладные ягоды")</f>
        <v>кислые мармеладные ягоды</v>
      </c>
      <c r="H2365" s="18" t="str">
        <f>IFERROR(__xludf.DUMMYFUNCTION("""COMPUTED_VALUE"""),"кислый виноград лайм")</f>
        <v>кислый виноград лайм</v>
      </c>
      <c r="I2365" s="18" t="str">
        <f>IFERROR(__xludf.DUMMYFUNCTION("""COMPUTED_VALUE"""),"кислый грейпфрут с вишней")</f>
        <v>кислый грейпфрут с вишней</v>
      </c>
      <c r="J2365" s="18" t="str">
        <f>IFERROR(__xludf.DUMMYFUNCTION("""COMPUTED_VALUE"""),"кислый леденец виноград киви яблоко")</f>
        <v>кислый леденец виноград киви яблоко</v>
      </c>
      <c r="K2365" s="18" t="str">
        <f>IFERROR(__xludf.DUMMYFUNCTION("""COMPUTED_VALUE"""),"кислый лимонад арбуз лайм малина")</f>
        <v>кислый лимонад арбуз лайм малина</v>
      </c>
      <c r="L2365" s="18" t="str">
        <f>IFERROR(__xludf.DUMMYFUNCTION("""COMPUTED_VALUE"""),"кислый персик клубника")</f>
        <v>кислый персик клубника</v>
      </c>
      <c r="M2365" s="18" t="str">
        <f>IFERROR(__xludf.DUMMYFUNCTION("""COMPUTED_VALUE"""),"кислый яблочно лимонные колечки")</f>
        <v>кислый яблочно лимонные колечки</v>
      </c>
      <c r="N2365" s="18" t="str">
        <f>IFERROR(__xludf.DUMMYFUNCTION("""COMPUTED_VALUE"""),"фанта апельсин с кислой малиной")</f>
        <v>фанта апельсин с кислой малиной</v>
      </c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  <c r="AC2365" s="18"/>
      <c r="AD2365" s="18"/>
      <c r="AE2365" s="18"/>
      <c r="AF2365" s="18"/>
      <c r="AG2365" s="18"/>
      <c r="AH2365" s="18"/>
      <c r="AI2365" s="18"/>
      <c r="AJ2365" s="18"/>
      <c r="AK2365" s="18"/>
      <c r="AL2365" s="18"/>
      <c r="AM2365" s="18"/>
      <c r="AN2365" s="18"/>
      <c r="AO2365" s="18"/>
      <c r="AP2365" s="18"/>
      <c r="AQ2365" s="18"/>
      <c r="AR2365" s="18"/>
      <c r="AS2365" s="18"/>
      <c r="AT2365" s="18"/>
      <c r="AU2365" s="18"/>
      <c r="AV2365" s="18"/>
      <c r="AW2365" s="18"/>
      <c r="AX2365" s="18"/>
    </row>
    <row r="2366">
      <c r="A2366" s="18" t="str">
        <f>IFERROR(__xludf.DUMMYFUNCTION("""COMPUTED_VALUE"""),"Смородина холс")</f>
        <v>Смородина холс</v>
      </c>
      <c r="B2366" s="18" t="str">
        <f>IFERROR(__xludf.DUMMYFUNCTION("""COMPUTED_VALUE"""),"Тропические фрукты")</f>
        <v>Тропические фрукты</v>
      </c>
      <c r="C2366" s="18" t="str">
        <f>IFERROR(__xludf.DUMMYFUNCTION("""COMPUTED_VALUE"""),"Черничная конфета")</f>
        <v>Черничная конфета</v>
      </c>
      <c r="D2366" s="18" t="str">
        <f>IFERROR(__xludf.DUMMYFUNCTION("""COMPUTED_VALUE"""),"Яблоко вишня")</f>
        <v>Яблоко вишня</v>
      </c>
      <c r="E2366" s="18" t="str">
        <f>IFERROR(__xludf.DUMMYFUNCTION("""COMPUTED_VALUE"""),"Виноград мята")</f>
        <v>Виноград мята</v>
      </c>
      <c r="F2366" s="18" t="str">
        <f>IFERROR(__xludf.DUMMYFUNCTION("""COMPUTED_VALUE"""),"Виноград холс")</f>
        <v>Виноград холс</v>
      </c>
      <c r="G2366" s="18" t="str">
        <f>IFERROR(__xludf.DUMMYFUNCTION("""COMPUTED_VALUE"""),"Грейпфрутовый лимонад")</f>
        <v>Грейпфрутовый лимонад</v>
      </c>
      <c r="H2366" s="18" t="str">
        <f>IFERROR(__xludf.DUMMYFUNCTION("""COMPUTED_VALUE"""),"Дыня банан")</f>
        <v>Дыня банан</v>
      </c>
      <c r="I2366" s="18" t="str">
        <f>IFERROR(__xludf.DUMMYFUNCTION("""COMPUTED_VALUE"""),"Ежевичный лимонад")</f>
        <v>Ежевичный лимонад</v>
      </c>
      <c r="J2366" s="18" t="str">
        <f>IFERROR(__xludf.DUMMYFUNCTION("""COMPUTED_VALUE"""),"Земляничная конфета ")</f>
        <v>Земляничная конфета </v>
      </c>
      <c r="K2366" s="18" t="str">
        <f>IFERROR(__xludf.DUMMYFUNCTION("""COMPUTED_VALUE"""),"Ананас манго ")</f>
        <v>Ананас манго </v>
      </c>
      <c r="L2366" s="18" t="str">
        <f>IFERROR(__xludf.DUMMYFUNCTION("""COMPUTED_VALUE"""),"Жвачка черника мята ")</f>
        <v>Жвачка черника мята </v>
      </c>
      <c r="M2366" s="18" t="str">
        <f>IFERROR(__xludf.DUMMYFUNCTION("""COMPUTED_VALUE"""),"Зеленый манго")</f>
        <v>Зеленый манго</v>
      </c>
      <c r="N2366" s="18" t="str">
        <f>IFERROR(__xludf.DUMMYFUNCTION("""COMPUTED_VALUE"""),"Клюква брусника")</f>
        <v>Клюква брусника</v>
      </c>
      <c r="O2366" s="18" t="str">
        <f>IFERROR(__xludf.DUMMYFUNCTION("""COMPUTED_VALUE"""),"Апельсин ")</f>
        <v>Апельсин </v>
      </c>
      <c r="P2366" s="18" t="str">
        <f>IFERROR(__xludf.DUMMYFUNCTION("""COMPUTED_VALUE"""),"Кокос малина")</f>
        <v>Кокос малина</v>
      </c>
      <c r="Q2366" s="18" t="str">
        <f>IFERROR(__xludf.DUMMYFUNCTION("""COMPUTED_VALUE"""),"Лимонные черви")</f>
        <v>Лимонные черви</v>
      </c>
      <c r="R2366" s="18" t="str">
        <f>IFERROR(__xludf.DUMMYFUNCTION("""COMPUTED_VALUE"""),"Малиновый лимонад")</f>
        <v>Малиновый лимонад</v>
      </c>
      <c r="S2366" s="18" t="str">
        <f>IFERROR(__xludf.DUMMYFUNCTION("""COMPUTED_VALUE"""),"Смородина малина")</f>
        <v>Смородина малина</v>
      </c>
      <c r="T2366" s="18"/>
      <c r="U2366" s="18"/>
      <c r="V2366" s="18"/>
      <c r="W2366" s="18"/>
      <c r="X2366" s="18"/>
      <c r="Y2366" s="18"/>
      <c r="Z2366" s="18"/>
      <c r="AA2366" s="18"/>
      <c r="AB2366" s="18"/>
      <c r="AC2366" s="18"/>
      <c r="AD2366" s="18"/>
      <c r="AE2366" s="18"/>
      <c r="AF2366" s="18"/>
      <c r="AG2366" s="18"/>
      <c r="AH2366" s="18"/>
      <c r="AI2366" s="18"/>
      <c r="AJ2366" s="18"/>
      <c r="AK2366" s="18"/>
      <c r="AL2366" s="18"/>
      <c r="AM2366" s="18"/>
      <c r="AN2366" s="18"/>
      <c r="AO2366" s="18"/>
      <c r="AP2366" s="18"/>
      <c r="AQ2366" s="18"/>
      <c r="AR2366" s="18"/>
      <c r="AS2366" s="18"/>
      <c r="AT2366" s="18"/>
      <c r="AU2366" s="18"/>
      <c r="AV2366" s="18"/>
      <c r="AW2366" s="18"/>
      <c r="AX2366" s="18"/>
    </row>
    <row r="2367">
      <c r="A2367" s="18" t="str">
        <f>IFERROR(__xludf.DUMMYFUNCTION("""COMPUTED_VALUE"""),"Арбуз Малина ")</f>
        <v>Арбуз Малина </v>
      </c>
      <c r="B2367" s="18" t="str">
        <f>IFERROR(__xludf.DUMMYFUNCTION("""COMPUTED_VALUE"""),"Банан Кокос ")</f>
        <v>Банан Кокос </v>
      </c>
      <c r="C2367" s="18" t="str">
        <f>IFERROR(__xludf.DUMMYFUNCTION("""COMPUTED_VALUE"""),"Барбарисовый Энергетик ")</f>
        <v>Барбарисовый Энергетик </v>
      </c>
      <c r="D2367" s="18" t="str">
        <f>IFERROR(__xludf.DUMMYFUNCTION("""COMPUTED_VALUE"""),"Виноградный Энергетик")</f>
        <v>Виноградный Энергетик</v>
      </c>
      <c r="E2367" s="18" t="str">
        <f>IFERROR(__xludf.DUMMYFUNCTION("""COMPUTED_VALUE"""),"Гранат Клубника ")</f>
        <v>Гранат Клубника </v>
      </c>
      <c r="F2367" s="18" t="str">
        <f>IFERROR(__xludf.DUMMYFUNCTION("""COMPUTED_VALUE"""),"Гранат Смородина ")</f>
        <v>Гранат Смородина </v>
      </c>
      <c r="G2367" s="18" t="str">
        <f>IFERROR(__xludf.DUMMYFUNCTION("""COMPUTED_VALUE"""),"Грейпфрутовый Швепс ")</f>
        <v>Грейпфрутовый Швепс </v>
      </c>
      <c r="H2367" s="18" t="str">
        <f>IFERROR(__xludf.DUMMYFUNCTION("""COMPUTED_VALUE"""),"Земляника Драгонфрут ")</f>
        <v>Земляника Драгонфрут </v>
      </c>
      <c r="I2367" s="18" t="str">
        <f>IFERROR(__xludf.DUMMYFUNCTION("""COMPUTED_VALUE"""),"Киви Личи ")</f>
        <v>Киви Личи </v>
      </c>
      <c r="J2367" s="18" t="str">
        <f>IFERROR(__xludf.DUMMYFUNCTION("""COMPUTED_VALUE"""),"Киви Маракуйя Гуава ")</f>
        <v>Киви Маракуйя Гуава </v>
      </c>
      <c r="K2367" s="18" t="str">
        <f>IFERROR(__xludf.DUMMYFUNCTION("""COMPUTED_VALUE"""),"Клубника Банан ")</f>
        <v>Клубника Банан </v>
      </c>
      <c r="L2367" s="18" t="str">
        <f>IFERROR(__xludf.DUMMYFUNCTION("""COMPUTED_VALUE"""),"Клубника Вишня ")</f>
        <v>Клубника Вишня </v>
      </c>
      <c r="M2367" s="18" t="str">
        <f>IFERROR(__xludf.DUMMYFUNCTION("""COMPUTED_VALUE"""),"Клубника Земляника ")</f>
        <v>Клубника Земляника </v>
      </c>
      <c r="N2367" s="18" t="str">
        <f>IFERROR(__xludf.DUMMYFUNCTION("""COMPUTED_VALUE"""),"Клубничный Мохито ")</f>
        <v>Клубничный Мохито </v>
      </c>
      <c r="O2367" s="18" t="str">
        <f>IFERROR(__xludf.DUMMYFUNCTION("""COMPUTED_VALUE"""),"Манго Грейпфрут ")</f>
        <v>Манго Грейпфрут </v>
      </c>
      <c r="P2367" s="18" t="str">
        <f>IFERROR(__xludf.DUMMYFUNCTION("""COMPUTED_VALUE"""),"Манго Персик Личи ")</f>
        <v>Манго Персик Личи </v>
      </c>
      <c r="Q2367" s="18" t="str">
        <f>IFERROR(__xludf.DUMMYFUNCTION("""COMPUTED_VALUE"""),"Персик Бабл Гам ")</f>
        <v>Персик Бабл Гам </v>
      </c>
      <c r="R2367" s="18" t="str">
        <f>IFERROR(__xludf.DUMMYFUNCTION("""COMPUTED_VALUE"""),"Садовые Ягоды ")</f>
        <v>Садовые Ягоды </v>
      </c>
      <c r="S2367" s="18" t="str">
        <f>IFERROR(__xludf.DUMMYFUNCTION("""COMPUTED_VALUE"""),"Скитлс Лимон Лайм 2")</f>
        <v>Скитлс Лимон Лайм 2</v>
      </c>
      <c r="T2367" s="18" t="str">
        <f>IFERROR(__xludf.DUMMYFUNCTION("""COMPUTED_VALUE"""),"Смородина Мармелад 1")</f>
        <v>Смородина Мармелад 1</v>
      </c>
      <c r="U2367" s="18" t="str">
        <f>IFERROR(__xludf.DUMMYFUNCTION("""COMPUTED_VALUE"""),"Темная Вишня 1")</f>
        <v>Темная Вишня 1</v>
      </c>
      <c r="V2367" s="18" t="str">
        <f>IFERROR(__xludf.DUMMYFUNCTION("""COMPUTED_VALUE"""),"Фруктовые Пластинки 1")</f>
        <v>Фруктовые Пластинки 1</v>
      </c>
      <c r="W2367" s="18" t="str">
        <f>IFERROR(__xludf.DUMMYFUNCTION("""COMPUTED_VALUE"""),"Черника Ежевика 1")</f>
        <v>Черника Ежевика 1</v>
      </c>
      <c r="X2367" s="18" t="str">
        <f>IFERROR(__xludf.DUMMYFUNCTION("""COMPUTED_VALUE"""),"Черника Малина 1")</f>
        <v>Черника Малина 1</v>
      </c>
      <c r="Y2367" s="18" t="str">
        <f>IFERROR(__xludf.DUMMYFUNCTION("""COMPUTED_VALUE"""),"Черника Мята 2")</f>
        <v>Черника Мята 2</v>
      </c>
      <c r="Z2367" s="18" t="str">
        <f>IFERROR(__xludf.DUMMYFUNCTION("""COMPUTED_VALUE"""),"Яблоко Виноград 2")</f>
        <v>Яблоко Виноград 2</v>
      </c>
      <c r="AA2367" s="18" t="str">
        <f>IFERROR(__xludf.DUMMYFUNCTION("""COMPUTED_VALUE"""),"Яблоко Малина 4")</f>
        <v>Яблоко Малина 4</v>
      </c>
      <c r="AB2367" s="18"/>
      <c r="AC2367" s="18"/>
      <c r="AD2367" s="18"/>
      <c r="AE2367" s="18"/>
      <c r="AF2367" s="18"/>
      <c r="AG2367" s="18"/>
      <c r="AH2367" s="18"/>
      <c r="AI2367" s="18"/>
      <c r="AJ2367" s="18"/>
      <c r="AK2367" s="18"/>
      <c r="AL2367" s="18"/>
      <c r="AM2367" s="18"/>
      <c r="AN2367" s="18"/>
      <c r="AO2367" s="18"/>
      <c r="AP2367" s="18"/>
      <c r="AQ2367" s="18"/>
      <c r="AR2367" s="18"/>
      <c r="AS2367" s="18"/>
      <c r="AT2367" s="18"/>
      <c r="AU2367" s="18"/>
      <c r="AV2367" s="18"/>
      <c r="AW2367" s="18"/>
      <c r="AX2367" s="18"/>
    </row>
    <row r="2368">
      <c r="A2368" s="18" t="str">
        <f>IFERROR(__xludf.DUMMYFUNCTION("""COMPUTED_VALUE"""),"Кислый малиново-грейпфрутовый швепс")</f>
        <v>Кислый малиново-грейпфрутовый швепс</v>
      </c>
      <c r="B2368" s="18" t="str">
        <f>IFERROR(__xludf.DUMMYFUNCTION("""COMPUTED_VALUE"""),"Ананас апельсин")</f>
        <v>Ананас апельсин</v>
      </c>
      <c r="C2368" s="18" t="str">
        <f>IFERROR(__xludf.DUMMYFUNCTION("""COMPUTED_VALUE"""),"Пинаколада")</f>
        <v>Пинаколада</v>
      </c>
      <c r="D2368" s="18" t="str">
        <f>IFERROR(__xludf.DUMMYFUNCTION("""COMPUTED_VALUE"""),"Мятный бабл гам")</f>
        <v>Мятный бабл гам</v>
      </c>
      <c r="E2368" s="18" t="str">
        <f>IFERROR(__xludf.DUMMYFUNCTION("""COMPUTED_VALUE"""),"Мянго драгонфрут")</f>
        <v>Мянго драгонфрут</v>
      </c>
      <c r="F2368" s="18" t="str">
        <f>IFERROR(__xludf.DUMMYFUNCTION("""COMPUTED_VALUE"""),"Клубничная фанта")</f>
        <v>Клубничная фанта</v>
      </c>
      <c r="G2368" s="18" t="str">
        <f>IFERROR(__xludf.DUMMYFUNCTION("""COMPUTED_VALUE"""),"Клубничная арбуз")</f>
        <v>Клубничная арбуз</v>
      </c>
      <c r="H2368" s="18" t="str">
        <f>IFERROR(__xludf.DUMMYFUNCTION("""COMPUTED_VALUE"""),"Кислый скитлс")</f>
        <v>Кислый скитлс</v>
      </c>
      <c r="I2368" s="18" t="str">
        <f>IFERROR(__xludf.DUMMYFUNCTION("""COMPUTED_VALUE"""),"Кислый лайм арбуз")</f>
        <v>Кислый лайм арбуз</v>
      </c>
      <c r="J2368" s="18" t="str">
        <f>IFERROR(__xludf.DUMMYFUNCTION("""COMPUTED_VALUE"""),"Тропический банан")</f>
        <v>Тропический банан</v>
      </c>
      <c r="K2368" s="18" t="str">
        <f>IFERROR(__xludf.DUMMYFUNCTION("""COMPUTED_VALUE"""),"Яблочный энергетик")</f>
        <v>Яблочный энергетик</v>
      </c>
      <c r="L2368" s="18" t="str">
        <f>IFERROR(__xludf.DUMMYFUNCTION("""COMPUTED_VALUE"""),"Барбарисовый лимонад")</f>
        <v>Барбарисовый лимонад</v>
      </c>
      <c r="M2368" s="18" t="str">
        <f>IFERROR(__xludf.DUMMYFUNCTION("""COMPUTED_VALUE"""),"Лимонад виноград вишня")</f>
        <v>Лимонад виноград вишня</v>
      </c>
      <c r="N2368" s="18" t="str">
        <f>IFERROR(__xludf.DUMMYFUNCTION("""COMPUTED_VALUE"""),"Розовый лимонад")</f>
        <v>Розовый лимонад</v>
      </c>
      <c r="O2368" s="18" t="str">
        <f>IFERROR(__xludf.DUMMYFUNCTION("""COMPUTED_VALUE"""),"Двойной манго")</f>
        <v>Двойной манго</v>
      </c>
      <c r="P2368" s="18" t="str">
        <f>IFERROR(__xludf.DUMMYFUNCTION("""COMPUTED_VALUE"""),"Лесные ягоды ")</f>
        <v>Лесные ягоды </v>
      </c>
      <c r="Q2368" s="18" t="str">
        <f>IFERROR(__xludf.DUMMYFUNCTION("""COMPUTED_VALUE"""),"Ежевика малина ")</f>
        <v>Ежевика малина </v>
      </c>
      <c r="R2368" s="18" t="str">
        <f>IFERROR(__xludf.DUMMYFUNCTION("""COMPUTED_VALUE"""),"Смородиновый лимонад")</f>
        <v>Смородиновый лимонад</v>
      </c>
      <c r="S2368" s="18" t="str">
        <f>IFERROR(__xludf.DUMMYFUNCTION("""COMPUTED_VALUE"""),"Кола вишня")</f>
        <v>Кола вишня</v>
      </c>
      <c r="T2368" s="18" t="str">
        <f>IFERROR(__xludf.DUMMYFUNCTION("""COMPUTED_VALUE"""),"Манго арбуз")</f>
        <v>Манго арбуз</v>
      </c>
      <c r="U2368" s="18" t="str">
        <f>IFERROR(__xludf.DUMMYFUNCTION("""COMPUTED_VALUE"""),"Алоэ виноград")</f>
        <v>Алоэ виноград</v>
      </c>
      <c r="V2368" s="18" t="str">
        <f>IFERROR(__xludf.DUMMYFUNCTION("""COMPUTED_VALUE"""),"Банан клубника")</f>
        <v>Банан клубника</v>
      </c>
      <c r="W2368" s="18" t="str">
        <f>IFERROR(__xludf.DUMMYFUNCTION("""COMPUTED_VALUE"""),"Малиновый мармелад")</f>
        <v>Малиновый мармелад</v>
      </c>
      <c r="X2368" s="18" t="str">
        <f>IFERROR(__xludf.DUMMYFUNCTION("""COMPUTED_VALUE"""),"Клубника киви")</f>
        <v>Клубника киви</v>
      </c>
      <c r="Y2368" s="18" t="str">
        <f>IFERROR(__xludf.DUMMYFUNCTION("""COMPUTED_VALUE"""),"Клюква лайм")</f>
        <v>Клюква лайм</v>
      </c>
      <c r="Z2368" s="18" t="str">
        <f>IFERROR(__xludf.DUMMYFUNCTION("""COMPUTED_VALUE"""),"Гуава ананас")</f>
        <v>Гуава ананас</v>
      </c>
      <c r="AA2368" s="18" t="str">
        <f>IFERROR(__xludf.DUMMYFUNCTION("""COMPUTED_VALUE"""),"Морс")</f>
        <v>Морс</v>
      </c>
      <c r="AB2368" s="18" t="str">
        <f>IFERROR(__xludf.DUMMYFUNCTION("""COMPUTED_VALUE"""),"Красный апельсин")</f>
        <v>Красный апельсин</v>
      </c>
      <c r="AC2368" s="18" t="str">
        <f>IFERROR(__xludf.DUMMYFUNCTION("""COMPUTED_VALUE"""),"Арбузная жвачка")</f>
        <v>Арбузная жвачка</v>
      </c>
      <c r="AD2368" s="18" t="str">
        <f>IFERROR(__xludf.DUMMYFUNCTION("""COMPUTED_VALUE"""),"Смородина Виноград")</f>
        <v>Смородина Виноград</v>
      </c>
      <c r="AE2368" s="18" t="str">
        <f>IFERROR(__xludf.DUMMYFUNCTION("""COMPUTED_VALUE"""),"Гранатовая Мармелад")</f>
        <v>Гранатовая Мармелад</v>
      </c>
      <c r="AF2368" s="18" t="str">
        <f>IFERROR(__xludf.DUMMYFUNCTION("""COMPUTED_VALUE"""),"Яблоко Киви")</f>
        <v>Яблоко Киви</v>
      </c>
      <c r="AG2368" s="18" t="str">
        <f>IFERROR(__xludf.DUMMYFUNCTION("""COMPUTED_VALUE"""),"Клубника Ежевика")</f>
        <v>Клубника Ежевика</v>
      </c>
      <c r="AH2368" s="18" t="str">
        <f>IFERROR(__xludf.DUMMYFUNCTION("""COMPUTED_VALUE"""),"Клубничный Коктейль")</f>
        <v>Клубничный Коктейль</v>
      </c>
      <c r="AI2368" s="18" t="str">
        <f>IFERROR(__xludf.DUMMYFUNCTION("""COMPUTED_VALUE"""),"Клюква Земляника ")</f>
        <v>Клюква Земляника </v>
      </c>
      <c r="AJ2368" s="18" t="str">
        <f>IFERROR(__xludf.DUMMYFUNCTION("""COMPUTED_VALUE"""),"Какос Дыня")</f>
        <v>Какос Дыня</v>
      </c>
      <c r="AK2368" s="18" t="str">
        <f>IFERROR(__xludf.DUMMYFUNCTION("""COMPUTED_VALUE"""),"Маракуйя мандарин")</f>
        <v>Маракуйя мандарин</v>
      </c>
      <c r="AL2368" s="18" t="str">
        <f>IFERROR(__xludf.DUMMYFUNCTION("""COMPUTED_VALUE"""),"Персик кактус")</f>
        <v>Персик кактус</v>
      </c>
      <c r="AM2368" s="18" t="str">
        <f>IFERROR(__xludf.DUMMYFUNCTION("""COMPUTED_VALUE"""),"Спрайт")</f>
        <v>Спрайт</v>
      </c>
      <c r="AN2368" s="18" t="str">
        <f>IFERROR(__xludf.DUMMYFUNCTION("""COMPUTED_VALUE"""),"Черничная фанта")</f>
        <v>Черничная фанта</v>
      </c>
      <c r="AO2368" s="18" t="str">
        <f>IFERROR(__xludf.DUMMYFUNCTION("""COMPUTED_VALUE"""),"Ягодная жвачка")</f>
        <v>Ягодная жвачка</v>
      </c>
      <c r="AP2368" s="18" t="str">
        <f>IFERROR(__xludf.DUMMYFUNCTION("""COMPUTED_VALUE"""),"Ягодный энергетик")</f>
        <v>Ягодный энергетик</v>
      </c>
      <c r="AQ2368" s="18" t="str">
        <f>IFERROR(__xludf.DUMMYFUNCTION("""COMPUTED_VALUE"""),"Ягодный пунш ")</f>
        <v>Ягодный пунш </v>
      </c>
      <c r="AR2368" s="18" t="str">
        <f>IFERROR(__xludf.DUMMYFUNCTION("""COMPUTED_VALUE"""),"Виноградный холс")</f>
        <v>Виноградный холс</v>
      </c>
      <c r="AS2368" s="18" t="str">
        <f>IFERROR(__xludf.DUMMYFUNCTION("""COMPUTED_VALUE"""),"Грейпфрут смородина")</f>
        <v>Грейпфрут смородина</v>
      </c>
      <c r="AT2368" s="18" t="str">
        <f>IFERROR(__xludf.DUMMYFUNCTION("""COMPUTED_VALUE"""),"Дыня персик")</f>
        <v>Дыня персик</v>
      </c>
      <c r="AU2368" s="18" t="str">
        <f>IFERROR(__xludf.DUMMYFUNCTION("""COMPUTED_VALUE"""),"Земляника виноград")</f>
        <v>Земляника виноград</v>
      </c>
      <c r="AV2368" s="18" t="str">
        <f>IFERROR(__xludf.DUMMYFUNCTION("""COMPUTED_VALUE"""),"Киви маракуйя гуава")</f>
        <v>Киви маракуйя гуава</v>
      </c>
      <c r="AW2368" s="18" t="str">
        <f>IFERROR(__xludf.DUMMYFUNCTION("""COMPUTED_VALUE"""),"Кислые вишнёвые червячки")</f>
        <v>Кислые вишнёвые червячки</v>
      </c>
      <c r="AX2368" s="18" t="str">
        <f>IFERROR(__xludf.DUMMYFUNCTION("""COMPUTED_VALUE"""),"Кислые чернично-малиновое червячки")</f>
        <v>Кислые чернично-малиновое червячки</v>
      </c>
    </row>
    <row r="2369">
      <c r="A2369" s="18" t="str">
        <f>IFERROR(__xludf.DUMMYFUNCTION("""COMPUTED_VALUE"""),"Арбуз Малина ")</f>
        <v>Арбуз Малина </v>
      </c>
      <c r="B2369" s="18" t="str">
        <f>IFERROR(__xludf.DUMMYFUNCTION("""COMPUTED_VALUE"""),"Банан Кокос ")</f>
        <v>Банан Кокос </v>
      </c>
      <c r="C2369" s="18" t="str">
        <f>IFERROR(__xludf.DUMMYFUNCTION("""COMPUTED_VALUE"""),"Барбарисовый Энергетик ")</f>
        <v>Барбарисовый Энергетик </v>
      </c>
      <c r="D2369" s="18" t="str">
        <f>IFERROR(__xludf.DUMMYFUNCTION("""COMPUTED_VALUE"""),"Виноградный Энергетик")</f>
        <v>Виноградный Энергетик</v>
      </c>
      <c r="E2369" s="18" t="str">
        <f>IFERROR(__xludf.DUMMYFUNCTION("""COMPUTED_VALUE"""),"Гранат Клубника ")</f>
        <v>Гранат Клубника </v>
      </c>
      <c r="F2369" s="18" t="str">
        <f>IFERROR(__xludf.DUMMYFUNCTION("""COMPUTED_VALUE"""),"Гранат Смородина ")</f>
        <v>Гранат Смородина </v>
      </c>
      <c r="G2369" s="18" t="str">
        <f>IFERROR(__xludf.DUMMYFUNCTION("""COMPUTED_VALUE"""),"Грейпфрутовый Швепс ")</f>
        <v>Грейпфрутовый Швепс </v>
      </c>
      <c r="H2369" s="18" t="str">
        <f>IFERROR(__xludf.DUMMYFUNCTION("""COMPUTED_VALUE"""),"Земляника Драгонфрут ")</f>
        <v>Земляника Драгонфрут </v>
      </c>
      <c r="I2369" s="18" t="str">
        <f>IFERROR(__xludf.DUMMYFUNCTION("""COMPUTED_VALUE"""),"Киви Личи ")</f>
        <v>Киви Личи </v>
      </c>
      <c r="J2369" s="18" t="str">
        <f>IFERROR(__xludf.DUMMYFUNCTION("""COMPUTED_VALUE"""),"Киви Маракуйя Гуава ")</f>
        <v>Киви Маракуйя Гуава </v>
      </c>
      <c r="K2369" s="18" t="str">
        <f>IFERROR(__xludf.DUMMYFUNCTION("""COMPUTED_VALUE"""),"Клубника Банан ")</f>
        <v>Клубника Банан </v>
      </c>
      <c r="L2369" s="18" t="str">
        <f>IFERROR(__xludf.DUMMYFUNCTION("""COMPUTED_VALUE"""),"Клубника Вишня ")</f>
        <v>Клубника Вишня </v>
      </c>
      <c r="M2369" s="18" t="str">
        <f>IFERROR(__xludf.DUMMYFUNCTION("""COMPUTED_VALUE"""),"Клубника Земляника ")</f>
        <v>Клубника Земляника </v>
      </c>
      <c r="N2369" s="18" t="str">
        <f>IFERROR(__xludf.DUMMYFUNCTION("""COMPUTED_VALUE"""),"Клубничный Мохито ")</f>
        <v>Клубничный Мохито </v>
      </c>
      <c r="O2369" s="18" t="str">
        <f>IFERROR(__xludf.DUMMYFUNCTION("""COMPUTED_VALUE"""),"Манго Грейпфрут ")</f>
        <v>Манго Грейпфрут </v>
      </c>
      <c r="P2369" s="18" t="str">
        <f>IFERROR(__xludf.DUMMYFUNCTION("""COMPUTED_VALUE"""),"Манго Персик Личи ")</f>
        <v>Манго Персик Личи </v>
      </c>
      <c r="Q2369" s="18" t="str">
        <f>IFERROR(__xludf.DUMMYFUNCTION("""COMPUTED_VALUE"""),"Персик Бабл Гам ")</f>
        <v>Персик Бабл Гам </v>
      </c>
      <c r="R2369" s="18" t="str">
        <f>IFERROR(__xludf.DUMMYFUNCTION("""COMPUTED_VALUE"""),"Садовые Ягоды ")</f>
        <v>Садовые Ягоды </v>
      </c>
      <c r="S2369" s="18" t="str">
        <f>IFERROR(__xludf.DUMMYFUNCTION("""COMPUTED_VALUE"""),"Скитлс Лимон Лайм 2")</f>
        <v>Скитлс Лимон Лайм 2</v>
      </c>
      <c r="T2369" s="18" t="str">
        <f>IFERROR(__xludf.DUMMYFUNCTION("""COMPUTED_VALUE"""),"Смородина Мармелад 1")</f>
        <v>Смородина Мармелад 1</v>
      </c>
      <c r="U2369" s="18" t="str">
        <f>IFERROR(__xludf.DUMMYFUNCTION("""COMPUTED_VALUE"""),"Темная Вишня 1")</f>
        <v>Темная Вишня 1</v>
      </c>
      <c r="V2369" s="18" t="str">
        <f>IFERROR(__xludf.DUMMYFUNCTION("""COMPUTED_VALUE"""),"Фруктовые Пластинки 1")</f>
        <v>Фруктовые Пластинки 1</v>
      </c>
      <c r="W2369" s="18" t="str">
        <f>IFERROR(__xludf.DUMMYFUNCTION("""COMPUTED_VALUE"""),"Черника Ежевика 1")</f>
        <v>Черника Ежевика 1</v>
      </c>
      <c r="X2369" s="18" t="str">
        <f>IFERROR(__xludf.DUMMYFUNCTION("""COMPUTED_VALUE"""),"Черника Малина 1")</f>
        <v>Черника Малина 1</v>
      </c>
      <c r="Y2369" s="18" t="str">
        <f>IFERROR(__xludf.DUMMYFUNCTION("""COMPUTED_VALUE"""),"Черника Мята 2")</f>
        <v>Черника Мята 2</v>
      </c>
      <c r="Z2369" s="18" t="str">
        <f>IFERROR(__xludf.DUMMYFUNCTION("""COMPUTED_VALUE"""),"Яблоко Виноград 2")</f>
        <v>Яблоко Виноград 2</v>
      </c>
      <c r="AA2369" s="18" t="str">
        <f>IFERROR(__xludf.DUMMYFUNCTION("""COMPUTED_VALUE"""),"Яблоко Малина 4")</f>
        <v>Яблоко Малина 4</v>
      </c>
      <c r="AB2369" s="18"/>
      <c r="AC2369" s="18"/>
      <c r="AD2369" s="18"/>
      <c r="AE2369" s="18"/>
      <c r="AF2369" s="18"/>
      <c r="AG2369" s="18"/>
      <c r="AH2369" s="18"/>
      <c r="AI2369" s="18"/>
      <c r="AJ2369" s="18"/>
      <c r="AK2369" s="18"/>
      <c r="AL2369" s="18"/>
      <c r="AM2369" s="18"/>
      <c r="AN2369" s="18"/>
      <c r="AO2369" s="18"/>
      <c r="AP2369" s="18"/>
      <c r="AQ2369" s="18"/>
      <c r="AR2369" s="18"/>
      <c r="AS2369" s="18"/>
      <c r="AT2369" s="18"/>
      <c r="AU2369" s="18"/>
      <c r="AV2369" s="18"/>
      <c r="AW2369" s="18"/>
      <c r="AX2369" s="18"/>
    </row>
    <row r="2370">
      <c r="A2370" s="18" t="str">
        <f>IFERROR(__xludf.DUMMYFUNCTION("""COMPUTED_VALUE"""),"Кислый малиново-грейпфрутовый швепс")</f>
        <v>Кислый малиново-грейпфрутовый швепс</v>
      </c>
      <c r="B2370" s="18" t="str">
        <f>IFERROR(__xludf.DUMMYFUNCTION("""COMPUTED_VALUE"""),"Ананас апельсин")</f>
        <v>Ананас апельсин</v>
      </c>
      <c r="C2370" s="18" t="str">
        <f>IFERROR(__xludf.DUMMYFUNCTION("""COMPUTED_VALUE"""),"Пинаколада")</f>
        <v>Пинаколада</v>
      </c>
      <c r="D2370" s="18" t="str">
        <f>IFERROR(__xludf.DUMMYFUNCTION("""COMPUTED_VALUE"""),"Мятный бабл гам")</f>
        <v>Мятный бабл гам</v>
      </c>
      <c r="E2370" s="18" t="str">
        <f>IFERROR(__xludf.DUMMYFUNCTION("""COMPUTED_VALUE"""),"Мянго драгонфрут")</f>
        <v>Мянго драгонфрут</v>
      </c>
      <c r="F2370" s="18" t="str">
        <f>IFERROR(__xludf.DUMMYFUNCTION("""COMPUTED_VALUE"""),"Клубничная фанта")</f>
        <v>Клубничная фанта</v>
      </c>
      <c r="G2370" s="18" t="str">
        <f>IFERROR(__xludf.DUMMYFUNCTION("""COMPUTED_VALUE"""),"Клубничная арбуз")</f>
        <v>Клубничная арбуз</v>
      </c>
      <c r="H2370" s="18" t="str">
        <f>IFERROR(__xludf.DUMMYFUNCTION("""COMPUTED_VALUE"""),"Кислый скитлс")</f>
        <v>Кислый скитлс</v>
      </c>
      <c r="I2370" s="18" t="str">
        <f>IFERROR(__xludf.DUMMYFUNCTION("""COMPUTED_VALUE"""),"Кислый лайм арбуз")</f>
        <v>Кислый лайм арбуз</v>
      </c>
      <c r="J2370" s="18" t="str">
        <f>IFERROR(__xludf.DUMMYFUNCTION("""COMPUTED_VALUE"""),"Тропический банан")</f>
        <v>Тропический банан</v>
      </c>
      <c r="K2370" s="18" t="str">
        <f>IFERROR(__xludf.DUMMYFUNCTION("""COMPUTED_VALUE"""),"Яблочный энергетик")</f>
        <v>Яблочный энергетик</v>
      </c>
      <c r="L2370" s="18" t="str">
        <f>IFERROR(__xludf.DUMMYFUNCTION("""COMPUTED_VALUE"""),"Барбарисовый лимонад")</f>
        <v>Барбарисовый лимонад</v>
      </c>
      <c r="M2370" s="18" t="str">
        <f>IFERROR(__xludf.DUMMYFUNCTION("""COMPUTED_VALUE"""),"Лимонад виноград вишня")</f>
        <v>Лимонад виноград вишня</v>
      </c>
      <c r="N2370" s="18" t="str">
        <f>IFERROR(__xludf.DUMMYFUNCTION("""COMPUTED_VALUE"""),"Розовый лимонад")</f>
        <v>Розовый лимонад</v>
      </c>
      <c r="O2370" s="18" t="str">
        <f>IFERROR(__xludf.DUMMYFUNCTION("""COMPUTED_VALUE"""),"Двойной манго")</f>
        <v>Двойной манго</v>
      </c>
      <c r="P2370" s="18" t="str">
        <f>IFERROR(__xludf.DUMMYFUNCTION("""COMPUTED_VALUE"""),"Лесные ягоды ")</f>
        <v>Лесные ягоды </v>
      </c>
      <c r="Q2370" s="18" t="str">
        <f>IFERROR(__xludf.DUMMYFUNCTION("""COMPUTED_VALUE"""),"Ежевика малина ")</f>
        <v>Ежевика малина </v>
      </c>
      <c r="R2370" s="18" t="str">
        <f>IFERROR(__xludf.DUMMYFUNCTION("""COMPUTED_VALUE"""),"Смородиновый лимонад")</f>
        <v>Смородиновый лимонад</v>
      </c>
      <c r="S2370" s="18" t="str">
        <f>IFERROR(__xludf.DUMMYFUNCTION("""COMPUTED_VALUE"""),"Кола вишня")</f>
        <v>Кола вишня</v>
      </c>
      <c r="T2370" s="18" t="str">
        <f>IFERROR(__xludf.DUMMYFUNCTION("""COMPUTED_VALUE"""),"Манго арбуз")</f>
        <v>Манго арбуз</v>
      </c>
      <c r="U2370" s="18" t="str">
        <f>IFERROR(__xludf.DUMMYFUNCTION("""COMPUTED_VALUE"""),"Алоэ виноград")</f>
        <v>Алоэ виноград</v>
      </c>
      <c r="V2370" s="18" t="str">
        <f>IFERROR(__xludf.DUMMYFUNCTION("""COMPUTED_VALUE"""),"Банан клубника")</f>
        <v>Банан клубника</v>
      </c>
      <c r="W2370" s="18" t="str">
        <f>IFERROR(__xludf.DUMMYFUNCTION("""COMPUTED_VALUE"""),"Малиновый мармелад")</f>
        <v>Малиновый мармелад</v>
      </c>
      <c r="X2370" s="18" t="str">
        <f>IFERROR(__xludf.DUMMYFUNCTION("""COMPUTED_VALUE"""),"Клубника киви")</f>
        <v>Клубника киви</v>
      </c>
      <c r="Y2370" s="18" t="str">
        <f>IFERROR(__xludf.DUMMYFUNCTION("""COMPUTED_VALUE"""),"Клюква лайм")</f>
        <v>Клюква лайм</v>
      </c>
      <c r="Z2370" s="18" t="str">
        <f>IFERROR(__xludf.DUMMYFUNCTION("""COMPUTED_VALUE"""),"Гуава ананас")</f>
        <v>Гуава ананас</v>
      </c>
      <c r="AA2370" s="18" t="str">
        <f>IFERROR(__xludf.DUMMYFUNCTION("""COMPUTED_VALUE"""),"Морс")</f>
        <v>Морс</v>
      </c>
      <c r="AB2370" s="18" t="str">
        <f>IFERROR(__xludf.DUMMYFUNCTION("""COMPUTED_VALUE"""),"Красный апельсин")</f>
        <v>Красный апельсин</v>
      </c>
      <c r="AC2370" s="18" t="str">
        <f>IFERROR(__xludf.DUMMYFUNCTION("""COMPUTED_VALUE"""),"Арбузная жвачка")</f>
        <v>Арбузная жвачка</v>
      </c>
      <c r="AD2370" s="18" t="str">
        <f>IFERROR(__xludf.DUMMYFUNCTION("""COMPUTED_VALUE"""),"Смородина Виноград")</f>
        <v>Смородина Виноград</v>
      </c>
      <c r="AE2370" s="18" t="str">
        <f>IFERROR(__xludf.DUMMYFUNCTION("""COMPUTED_VALUE"""),"Гранатовая Мармелад")</f>
        <v>Гранатовая Мармелад</v>
      </c>
      <c r="AF2370" s="18" t="str">
        <f>IFERROR(__xludf.DUMMYFUNCTION("""COMPUTED_VALUE"""),"Яблоко Киви")</f>
        <v>Яблоко Киви</v>
      </c>
      <c r="AG2370" s="18" t="str">
        <f>IFERROR(__xludf.DUMMYFUNCTION("""COMPUTED_VALUE"""),"Клубника Ежевика")</f>
        <v>Клубника Ежевика</v>
      </c>
      <c r="AH2370" s="18" t="str">
        <f>IFERROR(__xludf.DUMMYFUNCTION("""COMPUTED_VALUE"""),"Клубничный Коктейль")</f>
        <v>Клубничный Коктейль</v>
      </c>
      <c r="AI2370" s="18" t="str">
        <f>IFERROR(__xludf.DUMMYFUNCTION("""COMPUTED_VALUE"""),"Клюква Земляника ")</f>
        <v>Клюква Земляника </v>
      </c>
      <c r="AJ2370" s="18" t="str">
        <f>IFERROR(__xludf.DUMMYFUNCTION("""COMPUTED_VALUE"""),"Какос Дыня")</f>
        <v>Какос Дыня</v>
      </c>
      <c r="AK2370" s="18" t="str">
        <f>IFERROR(__xludf.DUMMYFUNCTION("""COMPUTED_VALUE"""),"Маракуйя мандарин")</f>
        <v>Маракуйя мандарин</v>
      </c>
      <c r="AL2370" s="18" t="str">
        <f>IFERROR(__xludf.DUMMYFUNCTION("""COMPUTED_VALUE"""),"Персик кактус")</f>
        <v>Персик кактус</v>
      </c>
      <c r="AM2370" s="18" t="str">
        <f>IFERROR(__xludf.DUMMYFUNCTION("""COMPUTED_VALUE"""),"Спрайт")</f>
        <v>Спрайт</v>
      </c>
      <c r="AN2370" s="18" t="str">
        <f>IFERROR(__xludf.DUMMYFUNCTION("""COMPUTED_VALUE"""),"Черничная фанта")</f>
        <v>Черничная фанта</v>
      </c>
      <c r="AO2370" s="18" t="str">
        <f>IFERROR(__xludf.DUMMYFUNCTION("""COMPUTED_VALUE"""),"Ягодная жвачка")</f>
        <v>Ягодная жвачка</v>
      </c>
      <c r="AP2370" s="18" t="str">
        <f>IFERROR(__xludf.DUMMYFUNCTION("""COMPUTED_VALUE"""),"Ягодный энергетик")</f>
        <v>Ягодный энергетик</v>
      </c>
      <c r="AQ2370" s="18" t="str">
        <f>IFERROR(__xludf.DUMMYFUNCTION("""COMPUTED_VALUE"""),"Ягодный пунш ")</f>
        <v>Ягодный пунш </v>
      </c>
      <c r="AR2370" s="18" t="str">
        <f>IFERROR(__xludf.DUMMYFUNCTION("""COMPUTED_VALUE"""),"Виноградный холс")</f>
        <v>Виноградный холс</v>
      </c>
      <c r="AS2370" s="18" t="str">
        <f>IFERROR(__xludf.DUMMYFUNCTION("""COMPUTED_VALUE"""),"Грейпфрут смородина")</f>
        <v>Грейпфрут смородина</v>
      </c>
      <c r="AT2370" s="18" t="str">
        <f>IFERROR(__xludf.DUMMYFUNCTION("""COMPUTED_VALUE"""),"Дыня персик")</f>
        <v>Дыня персик</v>
      </c>
      <c r="AU2370" s="18" t="str">
        <f>IFERROR(__xludf.DUMMYFUNCTION("""COMPUTED_VALUE"""),"Земляника виноград")</f>
        <v>Земляника виноград</v>
      </c>
      <c r="AV2370" s="18" t="str">
        <f>IFERROR(__xludf.DUMMYFUNCTION("""COMPUTED_VALUE"""),"Киви маракуйя гуава")</f>
        <v>Киви маракуйя гуава</v>
      </c>
      <c r="AW2370" s="18" t="str">
        <f>IFERROR(__xludf.DUMMYFUNCTION("""COMPUTED_VALUE"""),"Кислые вишнёвые червячки")</f>
        <v>Кислые вишнёвые червячки</v>
      </c>
      <c r="AX2370" s="18" t="str">
        <f>IFERROR(__xludf.DUMMYFUNCTION("""COMPUTED_VALUE"""),"Кислые чернично-малиновое червячки")</f>
        <v>Кислые чернично-малиновое червячки</v>
      </c>
    </row>
    <row r="2371">
      <c r="A2371" s="18" t="str">
        <f>IFERROR(__xludf.DUMMYFUNCTION("""COMPUTED_VALUE"""),"Апельсиновое драже")</f>
        <v>Апельсиновое драже</v>
      </c>
      <c r="B2371" s="18" t="str">
        <f>IFERROR(__xludf.DUMMYFUNCTION("""COMPUTED_VALUE"""),"Бабл гам")</f>
        <v>Бабл гам</v>
      </c>
      <c r="C2371" s="18" t="str">
        <f>IFERROR(__xludf.DUMMYFUNCTION("""COMPUTED_VALUE"""),"Виноградная конфета")</f>
        <v>Виноградная конфета</v>
      </c>
      <c r="D2371" s="18" t="str">
        <f>IFERROR(__xludf.DUMMYFUNCTION("""COMPUTED_VALUE"""),"Даня кокос")</f>
        <v>Даня кокос</v>
      </c>
      <c r="E2371" s="18" t="str">
        <f>IFERROR(__xludf.DUMMYFUNCTION("""COMPUTED_VALUE"""),"Земляника груша")</f>
        <v>Земляника груша</v>
      </c>
      <c r="F2371" s="18" t="str">
        <f>IFERROR(__xludf.DUMMYFUNCTION("""COMPUTED_VALUE"""),"Кислый киви")</f>
        <v>Кислый киви</v>
      </c>
      <c r="G2371" s="18" t="str">
        <f>IFERROR(__xludf.DUMMYFUNCTION("""COMPUTED_VALUE"""),"Кислый малиновый лимонад ")</f>
        <v>Кислый малиновый лимонад </v>
      </c>
      <c r="H2371" s="18" t="str">
        <f>IFERROR(__xludf.DUMMYFUNCTION("""COMPUTED_VALUE"""),"Кола сода айс")</f>
        <v>Кола сода айс</v>
      </c>
      <c r="I2371" s="18" t="str">
        <f>IFERROR(__xludf.DUMMYFUNCTION("""COMPUTED_VALUE"""),"Ледяной ананас")</f>
        <v>Ледяной ананас</v>
      </c>
      <c r="J2371" s="18" t="str">
        <f>IFERROR(__xludf.DUMMYFUNCTION("""COMPUTED_VALUE"""),"Лимонные червячки ")</f>
        <v>Лимонные червячки </v>
      </c>
      <c r="K2371" s="18" t="str">
        <f>IFERROR(__xludf.DUMMYFUNCTION("""COMPUTED_VALUE"""),"Манго апельсин")</f>
        <v>Манго апельсин</v>
      </c>
      <c r="L2371" s="18" t="str">
        <f>IFERROR(__xludf.DUMMYFUNCTION("""COMPUTED_VALUE"""),"Смородина виноград")</f>
        <v>Смородина виноград</v>
      </c>
      <c r="M2371" s="18" t="str">
        <f>IFERROR(__xludf.DUMMYFUNCTION("""COMPUTED_VALUE"""),"Яблочный холс")</f>
        <v>Яблочный холс</v>
      </c>
      <c r="N2371" s="18" t="str">
        <f>IFERROR(__xludf.DUMMYFUNCTION("""COMPUTED_VALUE"""),"Ягодный смузи")</f>
        <v>Ягодный смузи</v>
      </c>
      <c r="O2371" s="18" t="str">
        <f>IFERROR(__xludf.DUMMYFUNCTION("""COMPUTED_VALUE"""),"Ягодный энергетик")</f>
        <v>Ягодный энергетик</v>
      </c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  <c r="AB2371" s="18"/>
      <c r="AC2371" s="18"/>
      <c r="AD2371" s="18"/>
      <c r="AE2371" s="18"/>
      <c r="AF2371" s="18"/>
      <c r="AG2371" s="18"/>
      <c r="AH2371" s="18"/>
      <c r="AI2371" s="18"/>
      <c r="AJ2371" s="18"/>
      <c r="AK2371" s="18"/>
      <c r="AL2371" s="18"/>
      <c r="AM2371" s="18"/>
      <c r="AN2371" s="18"/>
      <c r="AO2371" s="18"/>
      <c r="AP2371" s="18"/>
      <c r="AQ2371" s="18"/>
      <c r="AR2371" s="18"/>
      <c r="AS2371" s="18"/>
      <c r="AT2371" s="18"/>
      <c r="AU2371" s="18"/>
      <c r="AV2371" s="18"/>
      <c r="AW2371" s="18"/>
      <c r="AX2371" s="18"/>
    </row>
    <row r="2372">
      <c r="A2372" s="18" t="str">
        <f>IFERROR(__xludf.DUMMYFUNCTION("""COMPUTED_VALUE"""),"Арбуз Малина ")</f>
        <v>Арбуз Малина </v>
      </c>
      <c r="B2372" s="18" t="str">
        <f>IFERROR(__xludf.DUMMYFUNCTION("""COMPUTED_VALUE"""),"Банан Кокос ")</f>
        <v>Банан Кокос </v>
      </c>
      <c r="C2372" s="18" t="str">
        <f>IFERROR(__xludf.DUMMYFUNCTION("""COMPUTED_VALUE"""),"Барбарисовый Энергетик ")</f>
        <v>Барбарисовый Энергетик </v>
      </c>
      <c r="D2372" s="18" t="str">
        <f>IFERROR(__xludf.DUMMYFUNCTION("""COMPUTED_VALUE"""),"Виноградный Энергетик")</f>
        <v>Виноградный Энергетик</v>
      </c>
      <c r="E2372" s="18" t="str">
        <f>IFERROR(__xludf.DUMMYFUNCTION("""COMPUTED_VALUE"""),"Гранат Клубника ")</f>
        <v>Гранат Клубника </v>
      </c>
      <c r="F2372" s="18" t="str">
        <f>IFERROR(__xludf.DUMMYFUNCTION("""COMPUTED_VALUE"""),"Гранат Смородина ")</f>
        <v>Гранат Смородина </v>
      </c>
      <c r="G2372" s="18" t="str">
        <f>IFERROR(__xludf.DUMMYFUNCTION("""COMPUTED_VALUE"""),"Грейпфрутовый Швепс ")</f>
        <v>Грейпфрутовый Швепс </v>
      </c>
      <c r="H2372" s="18" t="str">
        <f>IFERROR(__xludf.DUMMYFUNCTION("""COMPUTED_VALUE"""),"Земляника Драгонфрут ")</f>
        <v>Земляника Драгонфрут </v>
      </c>
      <c r="I2372" s="18" t="str">
        <f>IFERROR(__xludf.DUMMYFUNCTION("""COMPUTED_VALUE"""),"Киви Личи ")</f>
        <v>Киви Личи </v>
      </c>
      <c r="J2372" s="18" t="str">
        <f>IFERROR(__xludf.DUMMYFUNCTION("""COMPUTED_VALUE"""),"Киви Маракуйя Гуава ")</f>
        <v>Киви Маракуйя Гуава </v>
      </c>
      <c r="K2372" s="18" t="str">
        <f>IFERROR(__xludf.DUMMYFUNCTION("""COMPUTED_VALUE"""),"Клубника Банан ")</f>
        <v>Клубника Банан </v>
      </c>
      <c r="L2372" s="18" t="str">
        <f>IFERROR(__xludf.DUMMYFUNCTION("""COMPUTED_VALUE"""),"Клубника Вишня ")</f>
        <v>Клубника Вишня </v>
      </c>
      <c r="M2372" s="18" t="str">
        <f>IFERROR(__xludf.DUMMYFUNCTION("""COMPUTED_VALUE"""),"Клубника Земляника ")</f>
        <v>Клубника Земляника </v>
      </c>
      <c r="N2372" s="18" t="str">
        <f>IFERROR(__xludf.DUMMYFUNCTION("""COMPUTED_VALUE"""),"Клубничный Мохито ")</f>
        <v>Клубничный Мохито </v>
      </c>
      <c r="O2372" s="18" t="str">
        <f>IFERROR(__xludf.DUMMYFUNCTION("""COMPUTED_VALUE"""),"Манго Грейпфрут ")</f>
        <v>Манго Грейпфрут </v>
      </c>
      <c r="P2372" s="18" t="str">
        <f>IFERROR(__xludf.DUMMYFUNCTION("""COMPUTED_VALUE"""),"Манго Персик Личи ")</f>
        <v>Манго Персик Личи </v>
      </c>
      <c r="Q2372" s="18" t="str">
        <f>IFERROR(__xludf.DUMMYFUNCTION("""COMPUTED_VALUE"""),"Персик Бабл Гам ")</f>
        <v>Персик Бабл Гам </v>
      </c>
      <c r="R2372" s="18" t="str">
        <f>IFERROR(__xludf.DUMMYFUNCTION("""COMPUTED_VALUE"""),"Садовые Ягоды ")</f>
        <v>Садовые Ягоды </v>
      </c>
      <c r="S2372" s="18" t="str">
        <f>IFERROR(__xludf.DUMMYFUNCTION("""COMPUTED_VALUE"""),"Скитлс Лимон Лайм 2")</f>
        <v>Скитлс Лимон Лайм 2</v>
      </c>
      <c r="T2372" s="18" t="str">
        <f>IFERROR(__xludf.DUMMYFUNCTION("""COMPUTED_VALUE"""),"Смородина Мармелад 1")</f>
        <v>Смородина Мармелад 1</v>
      </c>
      <c r="U2372" s="18" t="str">
        <f>IFERROR(__xludf.DUMMYFUNCTION("""COMPUTED_VALUE"""),"Темная Вишня 1")</f>
        <v>Темная Вишня 1</v>
      </c>
      <c r="V2372" s="18" t="str">
        <f>IFERROR(__xludf.DUMMYFUNCTION("""COMPUTED_VALUE"""),"Фруктовые Пластинки 1")</f>
        <v>Фруктовые Пластинки 1</v>
      </c>
      <c r="W2372" s="18" t="str">
        <f>IFERROR(__xludf.DUMMYFUNCTION("""COMPUTED_VALUE"""),"Черника Ежевика 1")</f>
        <v>Черника Ежевика 1</v>
      </c>
      <c r="X2372" s="18" t="str">
        <f>IFERROR(__xludf.DUMMYFUNCTION("""COMPUTED_VALUE"""),"Черника Малина 1")</f>
        <v>Черника Малина 1</v>
      </c>
      <c r="Y2372" s="18" t="str">
        <f>IFERROR(__xludf.DUMMYFUNCTION("""COMPUTED_VALUE"""),"Черника Мята 2")</f>
        <v>Черника Мята 2</v>
      </c>
      <c r="Z2372" s="18" t="str">
        <f>IFERROR(__xludf.DUMMYFUNCTION("""COMPUTED_VALUE"""),"Яблоко Виноград 2")</f>
        <v>Яблоко Виноград 2</v>
      </c>
      <c r="AA2372" s="18" t="str">
        <f>IFERROR(__xludf.DUMMYFUNCTION("""COMPUTED_VALUE"""),"Яблоко Малина 4")</f>
        <v>Яблоко Малина 4</v>
      </c>
      <c r="AB2372" s="18"/>
      <c r="AC2372" s="18"/>
      <c r="AD2372" s="18"/>
      <c r="AE2372" s="18"/>
      <c r="AF2372" s="18"/>
      <c r="AG2372" s="18"/>
      <c r="AH2372" s="18"/>
      <c r="AI2372" s="18"/>
      <c r="AJ2372" s="18"/>
      <c r="AK2372" s="18"/>
      <c r="AL2372" s="18"/>
      <c r="AM2372" s="18"/>
      <c r="AN2372" s="18"/>
      <c r="AO2372" s="18"/>
      <c r="AP2372" s="18"/>
      <c r="AQ2372" s="18"/>
      <c r="AR2372" s="18"/>
      <c r="AS2372" s="18"/>
      <c r="AT2372" s="18"/>
      <c r="AU2372" s="18"/>
      <c r="AV2372" s="18"/>
      <c r="AW2372" s="18"/>
      <c r="AX2372" s="18"/>
    </row>
    <row r="2373">
      <c r="A2373" s="18" t="str">
        <f>IFERROR(__xludf.DUMMYFUNCTION("""COMPUTED_VALUE"""),"Ананас киви")</f>
        <v>Ананас киви</v>
      </c>
      <c r="B2373" s="18" t="str">
        <f>IFERROR(__xludf.DUMMYFUNCTION("""COMPUTED_VALUE"""),"Арбузный смузи")</f>
        <v>Арбузный смузи</v>
      </c>
      <c r="C2373" s="18" t="str">
        <f>IFERROR(__xludf.DUMMYFUNCTION("""COMPUTED_VALUE"""),"Виноградная фанта")</f>
        <v>Виноградная фанта</v>
      </c>
      <c r="D2373" s="18" t="str">
        <f>IFERROR(__xludf.DUMMYFUNCTION("""COMPUTED_VALUE"""),"Вишневый морс")</f>
        <v>Вишневый морс</v>
      </c>
      <c r="E2373" s="18" t="str">
        <f>IFERROR(__xludf.DUMMYFUNCTION("""COMPUTED_VALUE"""),"Гранатовый мармелад")</f>
        <v>Гранатовый мармелад</v>
      </c>
      <c r="F2373" s="18" t="str">
        <f>IFERROR(__xludf.DUMMYFUNCTION("""COMPUTED_VALUE"""),"Грейпфрут киви")</f>
        <v>Грейпфрут киви</v>
      </c>
      <c r="G2373" s="18" t="str">
        <f>IFERROR(__xludf.DUMMYFUNCTION("""COMPUTED_VALUE"""),"Ежевика мята")</f>
        <v>Ежевика мята</v>
      </c>
      <c r="H2373" s="18" t="str">
        <f>IFERROR(__xludf.DUMMYFUNCTION("""COMPUTED_VALUE"""),"Киви манго")</f>
        <v>Киви манго</v>
      </c>
      <c r="I2373" s="18" t="str">
        <f>IFERROR(__xludf.DUMMYFUNCTION("""COMPUTED_VALUE"""),"Клубника манго")</f>
        <v>Клубника манго</v>
      </c>
      <c r="J2373" s="18" t="str">
        <f>IFERROR(__xludf.DUMMYFUNCTION("""COMPUTED_VALUE"""),"черника грейфрут ")</f>
        <v>черника грейфрут </v>
      </c>
      <c r="K2373" s="18" t="str">
        <f>IFERROR(__xludf.DUMMYFUNCTION("""COMPUTED_VALUE"""),"Малина лайм")</f>
        <v>Малина лайм</v>
      </c>
      <c r="L2373" s="18" t="str">
        <f>IFERROR(__xludf.DUMMYFUNCTION("""COMPUTED_VALUE"""),"Манго арбуз ")</f>
        <v>Манго арбуз </v>
      </c>
      <c r="M2373" s="18" t="str">
        <f>IFERROR(__xludf.DUMMYFUNCTION("""COMPUTED_VALUE"""),"Малиновый чай с жасмином")</f>
        <v>Малиновый чай с жасмином</v>
      </c>
      <c r="N2373" s="18" t="str">
        <f>IFERROR(__xludf.DUMMYFUNCTION("""COMPUTED_VALUE"""),"малина  апельсин ")</f>
        <v>малина  апельсин </v>
      </c>
      <c r="O2373" s="18" t="str">
        <f>IFERROR(__xludf.DUMMYFUNCTION("""COMPUTED_VALUE"""),"Манго апельсин")</f>
        <v>Манго апельсин</v>
      </c>
      <c r="P2373" s="18" t="str">
        <f>IFERROR(__xludf.DUMMYFUNCTION("""COMPUTED_VALUE"""),"Ред булл")</f>
        <v>Ред булл</v>
      </c>
      <c r="Q2373" s="18" t="str">
        <f>IFERROR(__xludf.DUMMYFUNCTION("""COMPUTED_VALUE"""),"Спрайт")</f>
        <v>Спрайт</v>
      </c>
      <c r="R2373" s="18" t="str">
        <f>IFERROR(__xludf.DUMMYFUNCTION("""COMPUTED_VALUE"""),"ананас клюква ")</f>
        <v>ананас клюква </v>
      </c>
      <c r="S2373" s="18" t="str">
        <f>IFERROR(__xludf.DUMMYFUNCTION("""COMPUTED_VALUE"""),"Тархун")</f>
        <v>Тархун</v>
      </c>
      <c r="T2373" s="18" t="str">
        <f>IFERROR(__xludf.DUMMYFUNCTION("""COMPUTED_VALUE"""),"алоэ Виноград ")</f>
        <v>алоэ Виноград </v>
      </c>
      <c r="U2373" s="18" t="str">
        <f>IFERROR(__xludf.DUMMYFUNCTION("""COMPUTED_VALUE"""),"Фруктовая жвачка")</f>
        <v>Фруктовая жвачка</v>
      </c>
      <c r="V2373" s="18" t="str">
        <f>IFERROR(__xludf.DUMMYFUNCTION("""COMPUTED_VALUE"""),"Холодная кола")</f>
        <v>Холодная кола</v>
      </c>
      <c r="W2373" s="18" t="str">
        <f>IFERROR(__xludf.DUMMYFUNCTION("""COMPUTED_VALUE"""),"Черная смородина клюква")</f>
        <v>Черная смородина клюква</v>
      </c>
      <c r="X2373" s="18" t="str">
        <f>IFERROR(__xludf.DUMMYFUNCTION("""COMPUTED_VALUE"""),"Черника арбуз")</f>
        <v>Черника арбуз</v>
      </c>
      <c r="Y2373" s="18" t="str">
        <f>IFERROR(__xludf.DUMMYFUNCTION("""COMPUTED_VALUE"""),"Яблоко черника")</f>
        <v>Яблоко черника</v>
      </c>
      <c r="Z2373" s="18"/>
      <c r="AA2373" s="18"/>
      <c r="AB2373" s="18"/>
      <c r="AC2373" s="18"/>
      <c r="AD2373" s="18"/>
      <c r="AE2373" s="18"/>
      <c r="AF2373" s="18"/>
      <c r="AG2373" s="18"/>
      <c r="AH2373" s="18"/>
      <c r="AI2373" s="18"/>
      <c r="AJ2373" s="18"/>
      <c r="AK2373" s="18"/>
      <c r="AL2373" s="18"/>
      <c r="AM2373" s="18"/>
      <c r="AN2373" s="18"/>
      <c r="AO2373" s="18"/>
      <c r="AP2373" s="18"/>
      <c r="AQ2373" s="18"/>
      <c r="AR2373" s="18"/>
      <c r="AS2373" s="18"/>
      <c r="AT2373" s="18"/>
      <c r="AU2373" s="18"/>
      <c r="AV2373" s="18"/>
      <c r="AW2373" s="18"/>
      <c r="AX2373" s="18"/>
    </row>
    <row r="2374">
      <c r="A2374" s="18" t="str">
        <f>IFERROR(__xludf.DUMMYFUNCTION("""COMPUTED_VALUE"""),"Малина вишня лёд")</f>
        <v>Малина вишня лёд</v>
      </c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  <c r="AB2374" s="18"/>
      <c r="AC2374" s="18"/>
      <c r="AD2374" s="18"/>
      <c r="AE2374" s="18"/>
      <c r="AF2374" s="18"/>
      <c r="AG2374" s="18"/>
      <c r="AH2374" s="18"/>
      <c r="AI2374" s="18"/>
      <c r="AJ2374" s="18"/>
      <c r="AK2374" s="18"/>
      <c r="AL2374" s="18"/>
      <c r="AM2374" s="18"/>
      <c r="AN2374" s="18"/>
      <c r="AO2374" s="18"/>
      <c r="AP2374" s="18"/>
      <c r="AQ2374" s="18"/>
      <c r="AR2374" s="18"/>
      <c r="AS2374" s="18"/>
      <c r="AT2374" s="18"/>
      <c r="AU2374" s="18"/>
      <c r="AV2374" s="18"/>
      <c r="AW2374" s="18"/>
      <c r="AX2374" s="18"/>
    </row>
    <row r="2375">
      <c r="A2375" s="18"/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  <c r="AC2375" s="18"/>
      <c r="AD2375" s="18"/>
      <c r="AE2375" s="18"/>
      <c r="AF2375" s="18"/>
      <c r="AG2375" s="18"/>
      <c r="AH2375" s="18"/>
      <c r="AI2375" s="18"/>
      <c r="AJ2375" s="18"/>
      <c r="AK2375" s="18"/>
      <c r="AL2375" s="18"/>
      <c r="AM2375" s="18"/>
      <c r="AN2375" s="18"/>
      <c r="AO2375" s="18"/>
      <c r="AP2375" s="18"/>
      <c r="AQ2375" s="18"/>
      <c r="AR2375" s="18"/>
      <c r="AS2375" s="18"/>
      <c r="AT2375" s="18"/>
      <c r="AU2375" s="18"/>
      <c r="AV2375" s="18"/>
      <c r="AW2375" s="18"/>
      <c r="AX2375" s="18"/>
    </row>
    <row r="2376">
      <c r="A2376" s="18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  <c r="AC2376" s="18"/>
      <c r="AD2376" s="18"/>
      <c r="AE2376" s="18"/>
      <c r="AF2376" s="18"/>
      <c r="AG2376" s="18"/>
      <c r="AH2376" s="18"/>
      <c r="AI2376" s="18"/>
      <c r="AJ2376" s="18"/>
      <c r="AK2376" s="18"/>
      <c r="AL2376" s="18"/>
      <c r="AM2376" s="18"/>
      <c r="AN2376" s="18"/>
      <c r="AO2376" s="18"/>
      <c r="AP2376" s="18"/>
      <c r="AQ2376" s="18"/>
      <c r="AR2376" s="18"/>
      <c r="AS2376" s="18"/>
      <c r="AT2376" s="18"/>
      <c r="AU2376" s="18"/>
      <c r="AV2376" s="18"/>
      <c r="AW2376" s="18"/>
      <c r="AX2376" s="18"/>
    </row>
    <row r="2377">
      <c r="A2377" s="18"/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  <c r="AC2377" s="18"/>
      <c r="AD2377" s="18"/>
      <c r="AE2377" s="18"/>
      <c r="AF2377" s="18"/>
      <c r="AG2377" s="18"/>
      <c r="AH2377" s="18"/>
      <c r="AI2377" s="18"/>
      <c r="AJ2377" s="18"/>
      <c r="AK2377" s="18"/>
      <c r="AL2377" s="18"/>
      <c r="AM2377" s="18"/>
      <c r="AN2377" s="18"/>
      <c r="AO2377" s="18"/>
      <c r="AP2377" s="18"/>
      <c r="AQ2377" s="18"/>
      <c r="AR2377" s="18"/>
      <c r="AS2377" s="18"/>
      <c r="AT2377" s="18"/>
      <c r="AU2377" s="18"/>
      <c r="AV2377" s="18"/>
      <c r="AW2377" s="18"/>
      <c r="AX2377" s="18"/>
    </row>
    <row r="2378">
      <c r="A2378" s="18"/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  <c r="AB2378" s="18"/>
      <c r="AC2378" s="18"/>
      <c r="AD2378" s="18"/>
      <c r="AE2378" s="18"/>
      <c r="AF2378" s="18"/>
      <c r="AG2378" s="18"/>
      <c r="AH2378" s="18"/>
      <c r="AI2378" s="18"/>
      <c r="AJ2378" s="18"/>
      <c r="AK2378" s="18"/>
      <c r="AL2378" s="18"/>
      <c r="AM2378" s="18"/>
      <c r="AN2378" s="18"/>
      <c r="AO2378" s="18"/>
      <c r="AP2378" s="18"/>
      <c r="AQ2378" s="18"/>
      <c r="AR2378" s="18"/>
      <c r="AS2378" s="18"/>
      <c r="AT2378" s="18"/>
      <c r="AU2378" s="18"/>
      <c r="AV2378" s="18"/>
      <c r="AW2378" s="18"/>
      <c r="AX2378" s="18"/>
    </row>
    <row r="2379">
      <c r="A2379" s="18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  <c r="AC2379" s="18"/>
      <c r="AD2379" s="18"/>
      <c r="AE2379" s="18"/>
      <c r="AF2379" s="18"/>
      <c r="AG2379" s="18"/>
      <c r="AH2379" s="18"/>
      <c r="AI2379" s="18"/>
      <c r="AJ2379" s="18"/>
      <c r="AK2379" s="18"/>
      <c r="AL2379" s="18"/>
      <c r="AM2379" s="18"/>
      <c r="AN2379" s="18"/>
      <c r="AO2379" s="18"/>
      <c r="AP2379" s="18"/>
      <c r="AQ2379" s="18"/>
      <c r="AR2379" s="18"/>
      <c r="AS2379" s="18"/>
      <c r="AT2379" s="18"/>
      <c r="AU2379" s="18"/>
      <c r="AV2379" s="18"/>
      <c r="AW2379" s="18"/>
      <c r="AX2379" s="18"/>
    </row>
    <row r="2380">
      <c r="A2380" s="18"/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  <c r="AC2380" s="18"/>
      <c r="AD2380" s="18"/>
      <c r="AE2380" s="18"/>
      <c r="AF2380" s="18"/>
      <c r="AG2380" s="18"/>
      <c r="AH2380" s="18"/>
      <c r="AI2380" s="18"/>
      <c r="AJ2380" s="18"/>
      <c r="AK2380" s="18"/>
      <c r="AL2380" s="18"/>
      <c r="AM2380" s="18"/>
      <c r="AN2380" s="18"/>
      <c r="AO2380" s="18"/>
      <c r="AP2380" s="18"/>
      <c r="AQ2380" s="18"/>
      <c r="AR2380" s="18"/>
      <c r="AS2380" s="18"/>
      <c r="AT2380" s="18"/>
      <c r="AU2380" s="18"/>
      <c r="AV2380" s="18"/>
      <c r="AW2380" s="18"/>
      <c r="AX2380" s="18"/>
    </row>
    <row r="2381">
      <c r="A2381" s="18"/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  <c r="AC2381" s="18"/>
      <c r="AD2381" s="18"/>
      <c r="AE2381" s="18"/>
      <c r="AF2381" s="18"/>
      <c r="AG2381" s="18"/>
      <c r="AH2381" s="18"/>
      <c r="AI2381" s="18"/>
      <c r="AJ2381" s="18"/>
      <c r="AK2381" s="18"/>
      <c r="AL2381" s="18"/>
      <c r="AM2381" s="18"/>
      <c r="AN2381" s="18"/>
      <c r="AO2381" s="18"/>
      <c r="AP2381" s="18"/>
      <c r="AQ2381" s="18"/>
      <c r="AR2381" s="18"/>
      <c r="AS2381" s="18"/>
      <c r="AT2381" s="18"/>
      <c r="AU2381" s="18"/>
      <c r="AV2381" s="18"/>
      <c r="AW2381" s="18"/>
      <c r="AX2381" s="18"/>
    </row>
    <row r="2382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  <c r="AC2382" s="18"/>
      <c r="AD2382" s="18"/>
      <c r="AE2382" s="18"/>
      <c r="AF2382" s="18"/>
      <c r="AG2382" s="18"/>
      <c r="AH2382" s="18"/>
      <c r="AI2382" s="18"/>
      <c r="AJ2382" s="18"/>
      <c r="AK2382" s="18"/>
      <c r="AL2382" s="18"/>
      <c r="AM2382" s="18"/>
      <c r="AN2382" s="18"/>
      <c r="AO2382" s="18"/>
      <c r="AP2382" s="18"/>
      <c r="AQ2382" s="18"/>
      <c r="AR2382" s="18"/>
      <c r="AS2382" s="18"/>
      <c r="AT2382" s="18"/>
      <c r="AU2382" s="18"/>
      <c r="AV2382" s="18"/>
      <c r="AW2382" s="18"/>
      <c r="AX2382" s="18"/>
    </row>
    <row r="2383">
      <c r="A2383" s="18"/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  <c r="AC2383" s="18"/>
      <c r="AD2383" s="18"/>
      <c r="AE2383" s="18"/>
      <c r="AF2383" s="18"/>
      <c r="AG2383" s="18"/>
      <c r="AH2383" s="18"/>
      <c r="AI2383" s="18"/>
      <c r="AJ2383" s="18"/>
      <c r="AK2383" s="18"/>
      <c r="AL2383" s="18"/>
      <c r="AM2383" s="18"/>
      <c r="AN2383" s="18"/>
      <c r="AO2383" s="18"/>
      <c r="AP2383" s="18"/>
      <c r="AQ2383" s="18"/>
      <c r="AR2383" s="18"/>
      <c r="AS2383" s="18"/>
      <c r="AT2383" s="18"/>
      <c r="AU2383" s="18"/>
      <c r="AV2383" s="18"/>
      <c r="AW2383" s="18"/>
      <c r="AX2383" s="18"/>
    </row>
    <row r="2384">
      <c r="A2384" s="18"/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  <c r="AB2384" s="18"/>
      <c r="AC2384" s="18"/>
      <c r="AD2384" s="18"/>
      <c r="AE2384" s="18"/>
      <c r="AF2384" s="18"/>
      <c r="AG2384" s="18"/>
      <c r="AH2384" s="18"/>
      <c r="AI2384" s="18"/>
      <c r="AJ2384" s="18"/>
      <c r="AK2384" s="18"/>
      <c r="AL2384" s="18"/>
      <c r="AM2384" s="18"/>
      <c r="AN2384" s="18"/>
      <c r="AO2384" s="18"/>
      <c r="AP2384" s="18"/>
      <c r="AQ2384" s="18"/>
      <c r="AR2384" s="18"/>
      <c r="AS2384" s="18"/>
      <c r="AT2384" s="18"/>
      <c r="AU2384" s="18"/>
      <c r="AV2384" s="18"/>
      <c r="AW2384" s="18"/>
      <c r="AX2384" s="18"/>
    </row>
    <row r="2385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  <c r="AC2385" s="18"/>
      <c r="AD2385" s="18"/>
      <c r="AE2385" s="18"/>
      <c r="AF2385" s="18"/>
      <c r="AG2385" s="18"/>
      <c r="AH2385" s="18"/>
      <c r="AI2385" s="18"/>
      <c r="AJ2385" s="18"/>
      <c r="AK2385" s="18"/>
      <c r="AL2385" s="18"/>
      <c r="AM2385" s="18"/>
      <c r="AN2385" s="18"/>
      <c r="AO2385" s="18"/>
      <c r="AP2385" s="18"/>
      <c r="AQ2385" s="18"/>
      <c r="AR2385" s="18"/>
      <c r="AS2385" s="18"/>
      <c r="AT2385" s="18"/>
      <c r="AU2385" s="18"/>
      <c r="AV2385" s="18"/>
      <c r="AW2385" s="18"/>
      <c r="AX2385" s="18"/>
    </row>
    <row r="2386">
      <c r="A2386" s="18"/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  <c r="AB2386" s="18"/>
      <c r="AC2386" s="18"/>
      <c r="AD2386" s="18"/>
      <c r="AE2386" s="18"/>
      <c r="AF2386" s="18"/>
      <c r="AG2386" s="18"/>
      <c r="AH2386" s="18"/>
      <c r="AI2386" s="18"/>
      <c r="AJ2386" s="18"/>
      <c r="AK2386" s="18"/>
      <c r="AL2386" s="18"/>
      <c r="AM2386" s="18"/>
      <c r="AN2386" s="18"/>
      <c r="AO2386" s="18"/>
      <c r="AP2386" s="18"/>
      <c r="AQ2386" s="18"/>
      <c r="AR2386" s="18"/>
      <c r="AS2386" s="18"/>
      <c r="AT2386" s="18"/>
      <c r="AU2386" s="18"/>
      <c r="AV2386" s="18"/>
      <c r="AW2386" s="18"/>
      <c r="AX2386" s="18"/>
    </row>
    <row r="2387">
      <c r="A2387" s="18"/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  <c r="AC2387" s="18"/>
      <c r="AD2387" s="18"/>
      <c r="AE2387" s="18"/>
      <c r="AF2387" s="18"/>
      <c r="AG2387" s="18"/>
      <c r="AH2387" s="18"/>
      <c r="AI2387" s="18"/>
      <c r="AJ2387" s="18"/>
      <c r="AK2387" s="18"/>
      <c r="AL2387" s="18"/>
      <c r="AM2387" s="18"/>
      <c r="AN2387" s="18"/>
      <c r="AO2387" s="18"/>
      <c r="AP2387" s="18"/>
      <c r="AQ2387" s="18"/>
      <c r="AR2387" s="18"/>
      <c r="AS2387" s="18"/>
      <c r="AT2387" s="18"/>
      <c r="AU2387" s="18"/>
      <c r="AV2387" s="18"/>
      <c r="AW2387" s="18"/>
      <c r="AX2387" s="18"/>
    </row>
    <row r="2388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  <c r="AC2388" s="18"/>
      <c r="AD2388" s="18"/>
      <c r="AE2388" s="18"/>
      <c r="AF2388" s="18"/>
      <c r="AG2388" s="18"/>
      <c r="AH2388" s="18"/>
      <c r="AI2388" s="18"/>
      <c r="AJ2388" s="18"/>
      <c r="AK2388" s="18"/>
      <c r="AL2388" s="18"/>
      <c r="AM2388" s="18"/>
      <c r="AN2388" s="18"/>
      <c r="AO2388" s="18"/>
      <c r="AP2388" s="18"/>
      <c r="AQ2388" s="18"/>
      <c r="AR2388" s="18"/>
      <c r="AS2388" s="18"/>
      <c r="AT2388" s="18"/>
      <c r="AU2388" s="18"/>
      <c r="AV2388" s="18"/>
      <c r="AW2388" s="18"/>
      <c r="AX2388" s="18"/>
    </row>
    <row r="2389">
      <c r="A2389" s="18"/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  <c r="AB2389" s="18"/>
      <c r="AC2389" s="18"/>
      <c r="AD2389" s="18"/>
      <c r="AE2389" s="18"/>
      <c r="AF2389" s="18"/>
      <c r="AG2389" s="18"/>
      <c r="AH2389" s="18"/>
      <c r="AI2389" s="18"/>
      <c r="AJ2389" s="18"/>
      <c r="AK2389" s="18"/>
      <c r="AL2389" s="18"/>
      <c r="AM2389" s="18"/>
      <c r="AN2389" s="18"/>
      <c r="AO2389" s="18"/>
      <c r="AP2389" s="18"/>
      <c r="AQ2389" s="18"/>
      <c r="AR2389" s="18"/>
      <c r="AS2389" s="18"/>
      <c r="AT2389" s="18"/>
      <c r="AU2389" s="18"/>
      <c r="AV2389" s="18"/>
      <c r="AW2389" s="18"/>
      <c r="AX2389" s="18"/>
    </row>
    <row r="2390">
      <c r="A2390" s="18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18"/>
      <c r="AC2390" s="18"/>
      <c r="AD2390" s="18"/>
      <c r="AE2390" s="18"/>
      <c r="AF2390" s="18"/>
      <c r="AG2390" s="18"/>
      <c r="AH2390" s="18"/>
      <c r="AI2390" s="18"/>
      <c r="AJ2390" s="18"/>
      <c r="AK2390" s="18"/>
      <c r="AL2390" s="18"/>
      <c r="AM2390" s="18"/>
      <c r="AN2390" s="18"/>
      <c r="AO2390" s="18"/>
      <c r="AP2390" s="18"/>
      <c r="AQ2390" s="18"/>
      <c r="AR2390" s="18"/>
      <c r="AS2390" s="18"/>
      <c r="AT2390" s="18"/>
      <c r="AU2390" s="18"/>
      <c r="AV2390" s="18"/>
      <c r="AW2390" s="18"/>
      <c r="AX2390" s="18"/>
    </row>
    <row r="2391">
      <c r="A2391" s="18"/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  <c r="AB2391" s="18"/>
      <c r="AC2391" s="18"/>
      <c r="AD2391" s="18"/>
      <c r="AE2391" s="18"/>
      <c r="AF2391" s="18"/>
      <c r="AG2391" s="18"/>
      <c r="AH2391" s="18"/>
      <c r="AI2391" s="18"/>
      <c r="AJ2391" s="18"/>
      <c r="AK2391" s="18"/>
      <c r="AL2391" s="18"/>
      <c r="AM2391" s="18"/>
      <c r="AN2391" s="18"/>
      <c r="AO2391" s="18"/>
      <c r="AP2391" s="18"/>
      <c r="AQ2391" s="18"/>
      <c r="AR2391" s="18"/>
      <c r="AS2391" s="18"/>
      <c r="AT2391" s="18"/>
      <c r="AU2391" s="18"/>
      <c r="AV2391" s="18"/>
      <c r="AW2391" s="18"/>
      <c r="AX2391" s="18"/>
    </row>
    <row r="2392">
      <c r="A2392" s="18" t="str">
        <f>IFERROR(__xludf.DUMMYFUNCTION("""COMPUTED_VALUE"""),"кислая земляника")</f>
        <v>кислая земляника</v>
      </c>
      <c r="B2392" s="18" t="str">
        <f>IFERROR(__xludf.DUMMYFUNCTION("""COMPUTED_VALUE"""),"кислая фанта с черникой")</f>
        <v>кислая фанта с черникой</v>
      </c>
      <c r="C2392" s="18" t="str">
        <f>IFERROR(__xludf.DUMMYFUNCTION("""COMPUTED_VALUE"""),"кислое харибо с колой и черешней")</f>
        <v>кислое харибо с колой и черешней</v>
      </c>
      <c r="D2392" s="18" t="str">
        <f>IFERROR(__xludf.DUMMYFUNCTION("""COMPUTED_VALUE"""),"кислое яблочно клубничная шипучка")</f>
        <v>кислое яблочно клубничная шипучка</v>
      </c>
      <c r="E2392" s="18" t="str">
        <f>IFERROR(__xludf.DUMMYFUNCTION("""COMPUTED_VALUE"""),"кислые желатинки маракуйя ананас")</f>
        <v>кислые желатинки маракуйя ананас</v>
      </c>
      <c r="F2392" s="18" t="str">
        <f>IFERROR(__xludf.DUMMYFUNCTION("""COMPUTED_VALUE"""),"кислые ленточки маракуя манго")</f>
        <v>кислые ленточки маракуя манго</v>
      </c>
      <c r="G2392" s="18" t="str">
        <f>IFERROR(__xludf.DUMMYFUNCTION("""COMPUTED_VALUE"""),"кислые мармеладные ягоды")</f>
        <v>кислые мармеладные ягоды</v>
      </c>
      <c r="H2392" s="18" t="str">
        <f>IFERROR(__xludf.DUMMYFUNCTION("""COMPUTED_VALUE"""),"кислый виноград лайм")</f>
        <v>кислый виноград лайм</v>
      </c>
      <c r="I2392" s="18" t="str">
        <f>IFERROR(__xludf.DUMMYFUNCTION("""COMPUTED_VALUE"""),"кислый грейпфрут с вишней")</f>
        <v>кислый грейпфрут с вишней</v>
      </c>
      <c r="J2392" s="18" t="str">
        <f>IFERROR(__xludf.DUMMYFUNCTION("""COMPUTED_VALUE"""),"кислый леденец виноград киви яблоко")</f>
        <v>кислый леденец виноград киви яблоко</v>
      </c>
      <c r="K2392" s="18" t="str">
        <f>IFERROR(__xludf.DUMMYFUNCTION("""COMPUTED_VALUE"""),"кислый лимонад арбуз лайм малина")</f>
        <v>кислый лимонад арбуз лайм малина</v>
      </c>
      <c r="L2392" s="18" t="str">
        <f>IFERROR(__xludf.DUMMYFUNCTION("""COMPUTED_VALUE"""),"кислый персик клубника")</f>
        <v>кислый персик клубника</v>
      </c>
      <c r="M2392" s="18" t="str">
        <f>IFERROR(__xludf.DUMMYFUNCTION("""COMPUTED_VALUE"""),"кислый яблочно лимонные колечки")</f>
        <v>кислый яблочно лимонные колечки</v>
      </c>
      <c r="N2392" s="18" t="str">
        <f>IFERROR(__xludf.DUMMYFUNCTION("""COMPUTED_VALUE"""),"фанта апельсин с кислой малиной")</f>
        <v>фанта апельсин с кислой малиной</v>
      </c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  <c r="AC2392" s="18"/>
      <c r="AD2392" s="18"/>
      <c r="AE2392" s="18"/>
      <c r="AF2392" s="18"/>
      <c r="AG2392" s="18"/>
      <c r="AH2392" s="18"/>
      <c r="AI2392" s="18"/>
      <c r="AJ2392" s="18"/>
      <c r="AK2392" s="18"/>
      <c r="AL2392" s="18"/>
      <c r="AM2392" s="18"/>
      <c r="AN2392" s="18"/>
      <c r="AO2392" s="18"/>
      <c r="AP2392" s="18"/>
      <c r="AQ2392" s="18"/>
      <c r="AR2392" s="18"/>
      <c r="AS2392" s="18"/>
      <c r="AT2392" s="18"/>
      <c r="AU2392" s="18"/>
      <c r="AV2392" s="18"/>
      <c r="AW2392" s="18"/>
      <c r="AX2392" s="18"/>
    </row>
    <row r="2393">
      <c r="A2393" s="18" t="str">
        <f>IFERROR(__xludf.DUMMYFUNCTION("""COMPUTED_VALUE"""),"Арбуз Малина ")</f>
        <v>Арбуз Малина </v>
      </c>
      <c r="B2393" s="18" t="str">
        <f>IFERROR(__xludf.DUMMYFUNCTION("""COMPUTED_VALUE"""),"Банан Кокос ")</f>
        <v>Банан Кокос </v>
      </c>
      <c r="C2393" s="18" t="str">
        <f>IFERROR(__xludf.DUMMYFUNCTION("""COMPUTED_VALUE"""),"Барбарисовый Энергетик ")</f>
        <v>Барбарисовый Энергетик </v>
      </c>
      <c r="D2393" s="18" t="str">
        <f>IFERROR(__xludf.DUMMYFUNCTION("""COMPUTED_VALUE"""),"Виноградный Энергетик")</f>
        <v>Виноградный Энергетик</v>
      </c>
      <c r="E2393" s="18" t="str">
        <f>IFERROR(__xludf.DUMMYFUNCTION("""COMPUTED_VALUE"""),"Гранат Клубника ")</f>
        <v>Гранат Клубника </v>
      </c>
      <c r="F2393" s="18" t="str">
        <f>IFERROR(__xludf.DUMMYFUNCTION("""COMPUTED_VALUE"""),"Гранат Смородина ")</f>
        <v>Гранат Смородина </v>
      </c>
      <c r="G2393" s="18" t="str">
        <f>IFERROR(__xludf.DUMMYFUNCTION("""COMPUTED_VALUE"""),"Грейпфрутовый Швепс ")</f>
        <v>Грейпфрутовый Швепс </v>
      </c>
      <c r="H2393" s="18" t="str">
        <f>IFERROR(__xludf.DUMMYFUNCTION("""COMPUTED_VALUE"""),"Земляника Драгонфрут ")</f>
        <v>Земляника Драгонфрут </v>
      </c>
      <c r="I2393" s="18" t="str">
        <f>IFERROR(__xludf.DUMMYFUNCTION("""COMPUTED_VALUE"""),"Киви Личи ")</f>
        <v>Киви Личи </v>
      </c>
      <c r="J2393" s="18" t="str">
        <f>IFERROR(__xludf.DUMMYFUNCTION("""COMPUTED_VALUE"""),"Киви Маракуйя Гуава ")</f>
        <v>Киви Маракуйя Гуава </v>
      </c>
      <c r="K2393" s="18" t="str">
        <f>IFERROR(__xludf.DUMMYFUNCTION("""COMPUTED_VALUE"""),"Клубника Банан ")</f>
        <v>Клубника Банан </v>
      </c>
      <c r="L2393" s="18" t="str">
        <f>IFERROR(__xludf.DUMMYFUNCTION("""COMPUTED_VALUE"""),"Клубника Вишня ")</f>
        <v>Клубника Вишня </v>
      </c>
      <c r="M2393" s="18" t="str">
        <f>IFERROR(__xludf.DUMMYFUNCTION("""COMPUTED_VALUE"""),"Клубника Земляника ")</f>
        <v>Клубника Земляника </v>
      </c>
      <c r="N2393" s="18" t="str">
        <f>IFERROR(__xludf.DUMMYFUNCTION("""COMPUTED_VALUE"""),"Клубничный Мохито ")</f>
        <v>Клубничный Мохито </v>
      </c>
      <c r="O2393" s="18" t="str">
        <f>IFERROR(__xludf.DUMMYFUNCTION("""COMPUTED_VALUE"""),"Манго Грейпфрут ")</f>
        <v>Манго Грейпфрут </v>
      </c>
      <c r="P2393" s="18" t="str">
        <f>IFERROR(__xludf.DUMMYFUNCTION("""COMPUTED_VALUE"""),"Манго Персик Личи ")</f>
        <v>Манго Персик Личи </v>
      </c>
      <c r="Q2393" s="18" t="str">
        <f>IFERROR(__xludf.DUMMYFUNCTION("""COMPUTED_VALUE"""),"Персик Бабл Гам ")</f>
        <v>Персик Бабл Гам </v>
      </c>
      <c r="R2393" s="18" t="str">
        <f>IFERROR(__xludf.DUMMYFUNCTION("""COMPUTED_VALUE"""),"Садовые Ягоды ")</f>
        <v>Садовые Ягоды </v>
      </c>
      <c r="S2393" s="18" t="str">
        <f>IFERROR(__xludf.DUMMYFUNCTION("""COMPUTED_VALUE"""),"Скитлс Лимон Лайм 2")</f>
        <v>Скитлс Лимон Лайм 2</v>
      </c>
      <c r="T2393" s="18" t="str">
        <f>IFERROR(__xludf.DUMMYFUNCTION("""COMPUTED_VALUE"""),"Смородина Мармелад 1")</f>
        <v>Смородина Мармелад 1</v>
      </c>
      <c r="U2393" s="18" t="str">
        <f>IFERROR(__xludf.DUMMYFUNCTION("""COMPUTED_VALUE"""),"Темная Вишня 1")</f>
        <v>Темная Вишня 1</v>
      </c>
      <c r="V2393" s="18" t="str">
        <f>IFERROR(__xludf.DUMMYFUNCTION("""COMPUTED_VALUE"""),"Фруктовые Пластинки 1")</f>
        <v>Фруктовые Пластинки 1</v>
      </c>
      <c r="W2393" s="18" t="str">
        <f>IFERROR(__xludf.DUMMYFUNCTION("""COMPUTED_VALUE"""),"Черника Ежевика 1")</f>
        <v>Черника Ежевика 1</v>
      </c>
      <c r="X2393" s="18" t="str">
        <f>IFERROR(__xludf.DUMMYFUNCTION("""COMPUTED_VALUE"""),"Черника Малина 1")</f>
        <v>Черника Малина 1</v>
      </c>
      <c r="Y2393" s="18" t="str">
        <f>IFERROR(__xludf.DUMMYFUNCTION("""COMPUTED_VALUE"""),"Черника Мята 2")</f>
        <v>Черника Мята 2</v>
      </c>
      <c r="Z2393" s="18" t="str">
        <f>IFERROR(__xludf.DUMMYFUNCTION("""COMPUTED_VALUE"""),"Яблоко Виноград 2")</f>
        <v>Яблоко Виноград 2</v>
      </c>
      <c r="AA2393" s="18" t="str">
        <f>IFERROR(__xludf.DUMMYFUNCTION("""COMPUTED_VALUE"""),"Яблоко Малина 4")</f>
        <v>Яблоко Малина 4</v>
      </c>
      <c r="AB2393" s="18"/>
      <c r="AC2393" s="18"/>
      <c r="AD2393" s="18"/>
      <c r="AE2393" s="18"/>
      <c r="AF2393" s="18"/>
      <c r="AG2393" s="18"/>
      <c r="AH2393" s="18"/>
      <c r="AI2393" s="18"/>
      <c r="AJ2393" s="18"/>
      <c r="AK2393" s="18"/>
      <c r="AL2393" s="18"/>
      <c r="AM2393" s="18"/>
      <c r="AN2393" s="18"/>
      <c r="AO2393" s="18"/>
      <c r="AP2393" s="18"/>
      <c r="AQ2393" s="18"/>
      <c r="AR2393" s="18"/>
      <c r="AS2393" s="18"/>
      <c r="AT2393" s="18"/>
      <c r="AU2393" s="18"/>
      <c r="AV2393" s="18"/>
      <c r="AW2393" s="18"/>
      <c r="AX2393" s="18"/>
    </row>
    <row r="2394">
      <c r="A2394" s="18" t="str">
        <f>IFERROR(__xludf.DUMMYFUNCTION("""COMPUTED_VALUE"""),"Смородина холс")</f>
        <v>Смородина холс</v>
      </c>
      <c r="B2394" s="18" t="str">
        <f>IFERROR(__xludf.DUMMYFUNCTION("""COMPUTED_VALUE"""),"Тропические фрукты")</f>
        <v>Тропические фрукты</v>
      </c>
      <c r="C2394" s="18" t="str">
        <f>IFERROR(__xludf.DUMMYFUNCTION("""COMPUTED_VALUE"""),"Черничная конфета")</f>
        <v>Черничная конфета</v>
      </c>
      <c r="D2394" s="18" t="str">
        <f>IFERROR(__xludf.DUMMYFUNCTION("""COMPUTED_VALUE"""),"Яблоко вишня")</f>
        <v>Яблоко вишня</v>
      </c>
      <c r="E2394" s="18" t="str">
        <f>IFERROR(__xludf.DUMMYFUNCTION("""COMPUTED_VALUE"""),"Виноград мята")</f>
        <v>Виноград мята</v>
      </c>
      <c r="F2394" s="18" t="str">
        <f>IFERROR(__xludf.DUMMYFUNCTION("""COMPUTED_VALUE"""),"Виноград холс")</f>
        <v>Виноград холс</v>
      </c>
      <c r="G2394" s="18" t="str">
        <f>IFERROR(__xludf.DUMMYFUNCTION("""COMPUTED_VALUE"""),"Грейпфрутовый лимонад")</f>
        <v>Грейпфрутовый лимонад</v>
      </c>
      <c r="H2394" s="18" t="str">
        <f>IFERROR(__xludf.DUMMYFUNCTION("""COMPUTED_VALUE"""),"Дыня банан")</f>
        <v>Дыня банан</v>
      </c>
      <c r="I2394" s="18" t="str">
        <f>IFERROR(__xludf.DUMMYFUNCTION("""COMPUTED_VALUE"""),"Ежевичный лимонад")</f>
        <v>Ежевичный лимонад</v>
      </c>
      <c r="J2394" s="18" t="str">
        <f>IFERROR(__xludf.DUMMYFUNCTION("""COMPUTED_VALUE"""),"Земляничная конфета ")</f>
        <v>Земляничная конфета </v>
      </c>
      <c r="K2394" s="18" t="str">
        <f>IFERROR(__xludf.DUMMYFUNCTION("""COMPUTED_VALUE"""),"Ананас манго ")</f>
        <v>Ананас манго </v>
      </c>
      <c r="L2394" s="18" t="str">
        <f>IFERROR(__xludf.DUMMYFUNCTION("""COMPUTED_VALUE"""),"Жвачка черника мята ")</f>
        <v>Жвачка черника мята </v>
      </c>
      <c r="M2394" s="18" t="str">
        <f>IFERROR(__xludf.DUMMYFUNCTION("""COMPUTED_VALUE"""),"Зеленый манго")</f>
        <v>Зеленый манго</v>
      </c>
      <c r="N2394" s="18" t="str">
        <f>IFERROR(__xludf.DUMMYFUNCTION("""COMPUTED_VALUE"""),"Клюква брусника")</f>
        <v>Клюква брусника</v>
      </c>
      <c r="O2394" s="18" t="str">
        <f>IFERROR(__xludf.DUMMYFUNCTION("""COMPUTED_VALUE"""),"Апельсин ")</f>
        <v>Апельсин </v>
      </c>
      <c r="P2394" s="18" t="str">
        <f>IFERROR(__xludf.DUMMYFUNCTION("""COMPUTED_VALUE"""),"Кокос малина")</f>
        <v>Кокос малина</v>
      </c>
      <c r="Q2394" s="18" t="str">
        <f>IFERROR(__xludf.DUMMYFUNCTION("""COMPUTED_VALUE"""),"Лимонные черви")</f>
        <v>Лимонные черви</v>
      </c>
      <c r="R2394" s="18" t="str">
        <f>IFERROR(__xludf.DUMMYFUNCTION("""COMPUTED_VALUE"""),"Малиновый лимонад")</f>
        <v>Малиновый лимонад</v>
      </c>
      <c r="S2394" s="18" t="str">
        <f>IFERROR(__xludf.DUMMYFUNCTION("""COMPUTED_VALUE"""),"Смородина малина")</f>
        <v>Смородина малина</v>
      </c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8"/>
      <c r="AD2394" s="18"/>
      <c r="AE2394" s="18"/>
      <c r="AF2394" s="18"/>
      <c r="AG2394" s="18"/>
      <c r="AH2394" s="18"/>
      <c r="AI2394" s="18"/>
      <c r="AJ2394" s="18"/>
      <c r="AK2394" s="18"/>
      <c r="AL2394" s="18"/>
      <c r="AM2394" s="18"/>
      <c r="AN2394" s="18"/>
      <c r="AO2394" s="18"/>
      <c r="AP2394" s="18"/>
      <c r="AQ2394" s="18"/>
      <c r="AR2394" s="18"/>
      <c r="AS2394" s="18"/>
      <c r="AT2394" s="18"/>
      <c r="AU2394" s="18"/>
      <c r="AV2394" s="18"/>
      <c r="AW2394" s="18"/>
      <c r="AX2394" s="18"/>
    </row>
    <row r="2395">
      <c r="A2395" s="18" t="str">
        <f>IFERROR(__xludf.DUMMYFUNCTION("""COMPUTED_VALUE"""),"0.4")</f>
        <v>0.4</v>
      </c>
      <c r="B2395" s="18" t="str">
        <f>IFERROR(__xludf.DUMMYFUNCTION("""COMPUTED_VALUE"""),"0.6")</f>
        <v>0.6</v>
      </c>
      <c r="C2395" s="18" t="str">
        <f>IFERROR(__xludf.DUMMYFUNCTION("""COMPUTED_VALUE"""),"0.7")</f>
        <v>0.7</v>
      </c>
      <c r="D2395" s="18" t="str">
        <f>IFERROR(__xludf.DUMMYFUNCTION("""COMPUTED_VALUE"""),"0.8")</f>
        <v>0.8</v>
      </c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  <c r="AC2395" s="18"/>
      <c r="AD2395" s="18"/>
      <c r="AE2395" s="18"/>
      <c r="AF2395" s="18"/>
      <c r="AG2395" s="18"/>
      <c r="AH2395" s="18"/>
      <c r="AI2395" s="18"/>
      <c r="AJ2395" s="18"/>
      <c r="AK2395" s="18"/>
      <c r="AL2395" s="18"/>
      <c r="AM2395" s="18"/>
      <c r="AN2395" s="18"/>
      <c r="AO2395" s="18"/>
      <c r="AP2395" s="18"/>
      <c r="AQ2395" s="18"/>
      <c r="AR2395" s="18"/>
      <c r="AS2395" s="18"/>
      <c r="AT2395" s="18"/>
      <c r="AU2395" s="18"/>
      <c r="AV2395" s="18"/>
      <c r="AW2395" s="18"/>
      <c r="AX2395" s="18"/>
    </row>
    <row r="2396">
      <c r="A2396" s="18" t="str">
        <f>IFERROR(__xludf.DUMMYFUNCTION("""COMPUTED_VALUE"""),"Апельсиновое драже")</f>
        <v>Апельсиновое драже</v>
      </c>
      <c r="B2396" s="18" t="str">
        <f>IFERROR(__xludf.DUMMYFUNCTION("""COMPUTED_VALUE"""),"Бабл гам")</f>
        <v>Бабл гам</v>
      </c>
      <c r="C2396" s="18" t="str">
        <f>IFERROR(__xludf.DUMMYFUNCTION("""COMPUTED_VALUE"""),"Виноградная конфета")</f>
        <v>Виноградная конфета</v>
      </c>
      <c r="D2396" s="18" t="str">
        <f>IFERROR(__xludf.DUMMYFUNCTION("""COMPUTED_VALUE"""),"Даня кокос")</f>
        <v>Даня кокос</v>
      </c>
      <c r="E2396" s="18" t="str">
        <f>IFERROR(__xludf.DUMMYFUNCTION("""COMPUTED_VALUE"""),"Земляника груша")</f>
        <v>Земляника груша</v>
      </c>
      <c r="F2396" s="18" t="str">
        <f>IFERROR(__xludf.DUMMYFUNCTION("""COMPUTED_VALUE"""),"Кислый киви")</f>
        <v>Кислый киви</v>
      </c>
      <c r="G2396" s="18" t="str">
        <f>IFERROR(__xludf.DUMMYFUNCTION("""COMPUTED_VALUE"""),"Кислый малиновый лимонад ")</f>
        <v>Кислый малиновый лимонад </v>
      </c>
      <c r="H2396" s="18" t="str">
        <f>IFERROR(__xludf.DUMMYFUNCTION("""COMPUTED_VALUE"""),"Кола сода айс")</f>
        <v>Кола сода айс</v>
      </c>
      <c r="I2396" s="18" t="str">
        <f>IFERROR(__xludf.DUMMYFUNCTION("""COMPUTED_VALUE"""),"Ледяной ананас")</f>
        <v>Ледяной ананас</v>
      </c>
      <c r="J2396" s="18" t="str">
        <f>IFERROR(__xludf.DUMMYFUNCTION("""COMPUTED_VALUE"""),"Лимонные червячки ")</f>
        <v>Лимонные червячки </v>
      </c>
      <c r="K2396" s="18" t="str">
        <f>IFERROR(__xludf.DUMMYFUNCTION("""COMPUTED_VALUE"""),"Манго апельсин")</f>
        <v>Манго апельсин</v>
      </c>
      <c r="L2396" s="18" t="str">
        <f>IFERROR(__xludf.DUMMYFUNCTION("""COMPUTED_VALUE"""),"Смородина виноград")</f>
        <v>Смородина виноград</v>
      </c>
      <c r="M2396" s="18" t="str">
        <f>IFERROR(__xludf.DUMMYFUNCTION("""COMPUTED_VALUE"""),"Яблочный холс")</f>
        <v>Яблочный холс</v>
      </c>
      <c r="N2396" s="18" t="str">
        <f>IFERROR(__xludf.DUMMYFUNCTION("""COMPUTED_VALUE"""),"Ягодный смузи")</f>
        <v>Ягодный смузи</v>
      </c>
      <c r="O2396" s="18" t="str">
        <f>IFERROR(__xludf.DUMMYFUNCTION("""COMPUTED_VALUE"""),"Ягодный энергетик")</f>
        <v>Ягодный энергетик</v>
      </c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  <c r="AC2396" s="18"/>
      <c r="AD2396" s="18"/>
      <c r="AE2396" s="18"/>
      <c r="AF2396" s="18"/>
      <c r="AG2396" s="18"/>
      <c r="AH2396" s="18"/>
      <c r="AI2396" s="18"/>
      <c r="AJ2396" s="18"/>
      <c r="AK2396" s="18"/>
      <c r="AL2396" s="18"/>
      <c r="AM2396" s="18"/>
      <c r="AN2396" s="18"/>
      <c r="AO2396" s="18"/>
      <c r="AP2396" s="18"/>
      <c r="AQ2396" s="18"/>
      <c r="AR2396" s="18"/>
      <c r="AS2396" s="18"/>
      <c r="AT2396" s="18"/>
      <c r="AU2396" s="18"/>
      <c r="AV2396" s="18"/>
      <c r="AW2396" s="18"/>
      <c r="AX2396" s="18"/>
    </row>
    <row r="2397">
      <c r="A2397" s="18" t="str">
        <f>IFERROR(__xludf.DUMMYFUNCTION("""COMPUTED_VALUE"""),"Маракуйя с тропическими нотками")</f>
        <v>Маракуйя с тропическими нотками</v>
      </c>
      <c r="B2397" s="18" t="str">
        <f>IFERROR(__xludf.DUMMYFUNCTION("""COMPUTED_VALUE"""),"Арбузный милкшейк")</f>
        <v>Арбузный милкшейк</v>
      </c>
      <c r="C2397" s="18" t="str">
        <f>IFERROR(__xludf.DUMMYFUNCTION("""COMPUTED_VALUE"""),"Конфеты со вкусом винограда")</f>
        <v>Конфеты со вкусом винограда</v>
      </c>
      <c r="D2397" s="18" t="str">
        <f>IFERROR(__xludf.DUMMYFUNCTION("""COMPUTED_VALUE"""),"Манго с апельсином и послевкусием гуавы")</f>
        <v>Манго с апельсином и послевкусием гуавы</v>
      </c>
      <c r="E2397" s="18" t="str">
        <f>IFERROR(__xludf.DUMMYFUNCTION("""COMPUTED_VALUE"""),"Холодное сочетание мяты и конфет холс")</f>
        <v>Холодное сочетание мяты и конфет холс</v>
      </c>
      <c r="F2397" s="18" t="str">
        <f>IFERROR(__xludf.DUMMYFUNCTION("""COMPUTED_VALUE"""),"Яблочные мармеладные червячки")</f>
        <v>Яблочные мармеладные червячки</v>
      </c>
      <c r="G239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397" s="18" t="str">
        <f>IFERROR(__xludf.DUMMYFUNCTION("""COMPUTED_VALUE"""),"Лимон лайм")</f>
        <v>Лимон лайм</v>
      </c>
      <c r="I2397" s="18" t="str">
        <f>IFERROR(__xludf.DUMMYFUNCTION("""COMPUTED_VALUE"""),"Классика энергетика с кислой малиной")</f>
        <v>Классика энергетика с кислой малиной</v>
      </c>
      <c r="J2397" s="18" t="str">
        <f>IFERROR(__xludf.DUMMYFUNCTION("""COMPUTED_VALUE"""),"Зеленое манго и смородина")</f>
        <v>Зеленое манго и смородина</v>
      </c>
      <c r="K2397" s="18" t="str">
        <f>IFERROR(__xludf.DUMMYFUNCTION("""COMPUTED_VALUE"""),"Дуэт лемонграсса и сладкой малины")</f>
        <v>Дуэт лемонграсса и сладкой малины</v>
      </c>
      <c r="L2397" s="18" t="str">
        <f>IFERROR(__xludf.DUMMYFUNCTION("""COMPUTED_VALUE"""),"Сладкий мармелад из черной смородины")</f>
        <v>Сладкий мармелад из черной смородины</v>
      </c>
      <c r="M2397" s="18" t="str">
        <f>IFERROR(__xludf.DUMMYFUNCTION("""COMPUTED_VALUE"""),"Вишня кола")</f>
        <v>Вишня кола</v>
      </c>
      <c r="N2397" s="18" t="str">
        <f>IFERROR(__xludf.DUMMYFUNCTION("""COMPUTED_VALUE"""),"Малина с кокосом")</f>
        <v>Малина с кокосом</v>
      </c>
      <c r="O2397" s="18" t="str">
        <f>IFERROR(__xludf.DUMMYFUNCTION("""COMPUTED_VALUE"""),"Сладкие конфеты СКИТЛЗ и смородина")</f>
        <v>Сладкие конфеты СКИТЛЗ и смородина</v>
      </c>
      <c r="P2397" s="18" t="str">
        <f>IFERROR(__xludf.DUMMYFUNCTION("""COMPUTED_VALUE"""),"Ежевичный лимонад")</f>
        <v>Ежевичный лимонад</v>
      </c>
      <c r="Q2397" s="18" t="str">
        <f>IFERROR(__xludf.DUMMYFUNCTION("""COMPUTED_VALUE"""),"Дыня кокос")</f>
        <v>Дыня кокос</v>
      </c>
      <c r="R2397" s="18" t="str">
        <f>IFERROR(__xludf.DUMMYFUNCTION("""COMPUTED_VALUE"""),"Земляничный бабл гам")</f>
        <v>Земляничный бабл гам</v>
      </c>
      <c r="S2397" s="18" t="str">
        <f>IFERROR(__xludf.DUMMYFUNCTION("""COMPUTED_VALUE"""),"Лимонные леденцы")</f>
        <v>Лимонные леденцы</v>
      </c>
      <c r="T2397" s="18" t="str">
        <f>IFERROR(__xludf.DUMMYFUNCTION("""COMPUTED_VALUE"""),"Экзотический фрукты")</f>
        <v>Экзотический фрукты</v>
      </c>
      <c r="U2397" s="18" t="str">
        <f>IFERROR(__xludf.DUMMYFUNCTION("""COMPUTED_VALUE"""),"Личи виноград мята")</f>
        <v>Личи виноград мята</v>
      </c>
      <c r="V2397" s="18" t="str">
        <f>IFERROR(__xludf.DUMMYFUNCTION("""COMPUTED_VALUE"""),"Черника малина мята")</f>
        <v>Черника малина мята</v>
      </c>
      <c r="W2397" s="18" t="str">
        <f>IFERROR(__xludf.DUMMYFUNCTION("""COMPUTED_VALUE"""),"Абрикосовый йогурт")</f>
        <v>Абрикосовый йогурт</v>
      </c>
      <c r="X2397" s="18" t="str">
        <f>IFERROR(__xludf.DUMMYFUNCTION("""COMPUTED_VALUE"""),"Арбуз лед")</f>
        <v>Арбуз лед</v>
      </c>
      <c r="Y2397" s="18" t="str">
        <f>IFERROR(__xludf.DUMMYFUNCTION("""COMPUTED_VALUE"""),"Банан клубника лед")</f>
        <v>Банан клубника лед</v>
      </c>
      <c r="Z2397" s="18" t="str">
        <f>IFERROR(__xludf.DUMMYFUNCTION("""COMPUTED_VALUE"""),"Арбузное мороженное")</f>
        <v>Арбузное мороженное</v>
      </c>
      <c r="AA2397" s="18" t="str">
        <f>IFERROR(__xludf.DUMMYFUNCTION("""COMPUTED_VALUE"""),"Клубника малина жвачка")</f>
        <v>Клубника малина жвачка</v>
      </c>
      <c r="AB2397" s="18" t="str">
        <f>IFERROR(__xludf.DUMMYFUNCTION("""COMPUTED_VALUE"""),"Клубничное мороженное")</f>
        <v>Клубничное мороженное</v>
      </c>
      <c r="AC2397" s="18" t="str">
        <f>IFERROR(__xludf.DUMMYFUNCTION("""COMPUTED_VALUE"""),"Кола сода лед")</f>
        <v>Кола сода лед</v>
      </c>
      <c r="AD2397" s="18" t="str">
        <f>IFERROR(__xludf.DUMMYFUNCTION("""COMPUTED_VALUE"""),"Банановый милкшейк")</f>
        <v>Банановый милкшейк</v>
      </c>
      <c r="AE2397" s="18" t="str">
        <f>IFERROR(__xludf.DUMMYFUNCTION("""COMPUTED_VALUE"""),"Микс ягод лед")</f>
        <v>Микс ягод лед</v>
      </c>
      <c r="AF2397" s="18" t="str">
        <f>IFERROR(__xludf.DUMMYFUNCTION("""COMPUTED_VALUE"""),"Брусничный морс")</f>
        <v>Брусничный морс</v>
      </c>
      <c r="AG2397" s="18" t="str">
        <f>IFERROR(__xludf.DUMMYFUNCTION("""COMPUTED_VALUE"""),"Яблочный лимонад")</f>
        <v>Яблочный лимонад</v>
      </c>
      <c r="AH2397" s="18" t="str">
        <f>IFERROR(__xludf.DUMMYFUNCTION("""COMPUTED_VALUE"""),"Лесные ягоды")</f>
        <v>Лесные ягоды</v>
      </c>
      <c r="AI2397" s="18" t="str">
        <f>IFERROR(__xludf.DUMMYFUNCTION("""COMPUTED_VALUE"""),"Смородиновый лимонад")</f>
        <v>Смородиновый лимонад</v>
      </c>
      <c r="AJ2397" s="18" t="str">
        <f>IFERROR(__xludf.DUMMYFUNCTION("""COMPUTED_VALUE"""),"Вишня лайм лед")</f>
        <v>Вишня лайм лед</v>
      </c>
      <c r="AK2397" s="18" t="str">
        <f>IFERROR(__xludf.DUMMYFUNCTION("""COMPUTED_VALUE"""),"Лист виноград мята энергетик")</f>
        <v>Лист виноград мята энергетик</v>
      </c>
      <c r="AL2397" s="18" t="str">
        <f>IFERROR(__xludf.DUMMYFUNCTION("""COMPUTED_VALUE"""),"Двойное яблоко лед")</f>
        <v>Двойное яблоко лед</v>
      </c>
      <c r="AM2397" s="18" t="str">
        <f>IFERROR(__xludf.DUMMYFUNCTION("""COMPUTED_VALUE"""),"Смородиновый холс")</f>
        <v>Смородиновый холс</v>
      </c>
      <c r="AN2397" s="18" t="str">
        <f>IFERROR(__xludf.DUMMYFUNCTION("""COMPUTED_VALUE"""),"Клубничное шампанское")</f>
        <v>Клубничное шампанское</v>
      </c>
      <c r="AO2397" s="18"/>
      <c r="AP2397" s="18"/>
      <c r="AQ2397" s="18"/>
      <c r="AR2397" s="18"/>
      <c r="AS2397" s="18"/>
      <c r="AT2397" s="18"/>
      <c r="AU2397" s="18"/>
      <c r="AV2397" s="18"/>
      <c r="AW2397" s="18"/>
      <c r="AX2397" s="18"/>
    </row>
    <row r="2398">
      <c r="A2398" s="18" t="str">
        <f>IFERROR(__xludf.DUMMYFUNCTION("""COMPUTED_VALUE"""),"Ананас киви")</f>
        <v>Ананас киви</v>
      </c>
      <c r="B2398" s="18" t="str">
        <f>IFERROR(__xludf.DUMMYFUNCTION("""COMPUTED_VALUE"""),"Арбузный смузи")</f>
        <v>Арбузный смузи</v>
      </c>
      <c r="C2398" s="18" t="str">
        <f>IFERROR(__xludf.DUMMYFUNCTION("""COMPUTED_VALUE"""),"Виноградная фанта")</f>
        <v>Виноградная фанта</v>
      </c>
      <c r="D2398" s="18" t="str">
        <f>IFERROR(__xludf.DUMMYFUNCTION("""COMPUTED_VALUE"""),"Вишневый морс")</f>
        <v>Вишневый морс</v>
      </c>
      <c r="E2398" s="18" t="str">
        <f>IFERROR(__xludf.DUMMYFUNCTION("""COMPUTED_VALUE"""),"Гранатовый мармелад")</f>
        <v>Гранатовый мармелад</v>
      </c>
      <c r="F2398" s="18" t="str">
        <f>IFERROR(__xludf.DUMMYFUNCTION("""COMPUTED_VALUE"""),"Грейпфрут киви")</f>
        <v>Грейпфрут киви</v>
      </c>
      <c r="G2398" s="18" t="str">
        <f>IFERROR(__xludf.DUMMYFUNCTION("""COMPUTED_VALUE"""),"Ежевика мята")</f>
        <v>Ежевика мята</v>
      </c>
      <c r="H2398" s="18" t="str">
        <f>IFERROR(__xludf.DUMMYFUNCTION("""COMPUTED_VALUE"""),"Киви манго")</f>
        <v>Киви манго</v>
      </c>
      <c r="I2398" s="18" t="str">
        <f>IFERROR(__xludf.DUMMYFUNCTION("""COMPUTED_VALUE"""),"Клубника манго")</f>
        <v>Клубника манго</v>
      </c>
      <c r="J2398" s="18" t="str">
        <f>IFERROR(__xludf.DUMMYFUNCTION("""COMPUTED_VALUE"""),"черника грейфрут ")</f>
        <v>черника грейфрут </v>
      </c>
      <c r="K2398" s="18" t="str">
        <f>IFERROR(__xludf.DUMMYFUNCTION("""COMPUTED_VALUE"""),"Малина лайм")</f>
        <v>Малина лайм</v>
      </c>
      <c r="L2398" s="18" t="str">
        <f>IFERROR(__xludf.DUMMYFUNCTION("""COMPUTED_VALUE"""),"Манго арбуз ")</f>
        <v>Манго арбуз </v>
      </c>
      <c r="M2398" s="18" t="str">
        <f>IFERROR(__xludf.DUMMYFUNCTION("""COMPUTED_VALUE"""),"Малиновый чай с жасмином")</f>
        <v>Малиновый чай с жасмином</v>
      </c>
      <c r="N2398" s="18" t="str">
        <f>IFERROR(__xludf.DUMMYFUNCTION("""COMPUTED_VALUE"""),"малина  апельсин ")</f>
        <v>малина  апельсин </v>
      </c>
      <c r="O2398" s="18" t="str">
        <f>IFERROR(__xludf.DUMMYFUNCTION("""COMPUTED_VALUE"""),"Манго апельсин")</f>
        <v>Манго апельсин</v>
      </c>
      <c r="P2398" s="18" t="str">
        <f>IFERROR(__xludf.DUMMYFUNCTION("""COMPUTED_VALUE"""),"Ред булл")</f>
        <v>Ред булл</v>
      </c>
      <c r="Q2398" s="18" t="str">
        <f>IFERROR(__xludf.DUMMYFUNCTION("""COMPUTED_VALUE"""),"Спрайт")</f>
        <v>Спрайт</v>
      </c>
      <c r="R2398" s="18" t="str">
        <f>IFERROR(__xludf.DUMMYFUNCTION("""COMPUTED_VALUE"""),"ананас клюква ")</f>
        <v>ананас клюква </v>
      </c>
      <c r="S2398" s="18" t="str">
        <f>IFERROR(__xludf.DUMMYFUNCTION("""COMPUTED_VALUE"""),"Тархун")</f>
        <v>Тархун</v>
      </c>
      <c r="T2398" s="18" t="str">
        <f>IFERROR(__xludf.DUMMYFUNCTION("""COMPUTED_VALUE"""),"алоэ Виноград ")</f>
        <v>алоэ Виноград </v>
      </c>
      <c r="U2398" s="18" t="str">
        <f>IFERROR(__xludf.DUMMYFUNCTION("""COMPUTED_VALUE"""),"Фруктовая жвачка")</f>
        <v>Фруктовая жвачка</v>
      </c>
      <c r="V2398" s="18" t="str">
        <f>IFERROR(__xludf.DUMMYFUNCTION("""COMPUTED_VALUE"""),"Холодная кола")</f>
        <v>Холодная кола</v>
      </c>
      <c r="W2398" s="18" t="str">
        <f>IFERROR(__xludf.DUMMYFUNCTION("""COMPUTED_VALUE"""),"Черная смородина клюква")</f>
        <v>Черная смородина клюква</v>
      </c>
      <c r="X2398" s="18" t="str">
        <f>IFERROR(__xludf.DUMMYFUNCTION("""COMPUTED_VALUE"""),"Черника арбуз")</f>
        <v>Черника арбуз</v>
      </c>
      <c r="Y2398" s="18" t="str">
        <f>IFERROR(__xludf.DUMMYFUNCTION("""COMPUTED_VALUE"""),"Яблоко черника")</f>
        <v>Яблоко черника</v>
      </c>
      <c r="Z2398" s="18"/>
      <c r="AA2398" s="18"/>
      <c r="AB2398" s="18"/>
      <c r="AC2398" s="18"/>
      <c r="AD2398" s="18"/>
      <c r="AE2398" s="18"/>
      <c r="AF2398" s="18"/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</row>
    <row r="2399">
      <c r="A2399" s="18" t="str">
        <f>IFERROR(__xludf.DUMMYFUNCTION("""COMPUTED_VALUE"""),"кислая земляника")</f>
        <v>кислая земляника</v>
      </c>
      <c r="B2399" s="18" t="str">
        <f>IFERROR(__xludf.DUMMYFUNCTION("""COMPUTED_VALUE"""),"кислая фанта с черникой")</f>
        <v>кислая фанта с черникой</v>
      </c>
      <c r="C2399" s="18" t="str">
        <f>IFERROR(__xludf.DUMMYFUNCTION("""COMPUTED_VALUE"""),"кислое харибо с колой и черешней")</f>
        <v>кислое харибо с колой и черешней</v>
      </c>
      <c r="D2399" s="18" t="str">
        <f>IFERROR(__xludf.DUMMYFUNCTION("""COMPUTED_VALUE"""),"кислое яблочно клубничная шипучка")</f>
        <v>кислое яблочно клубничная шипучка</v>
      </c>
      <c r="E2399" s="18" t="str">
        <f>IFERROR(__xludf.DUMMYFUNCTION("""COMPUTED_VALUE"""),"кислые желатинки маракуйя ананас")</f>
        <v>кислые желатинки маракуйя ананас</v>
      </c>
      <c r="F2399" s="18" t="str">
        <f>IFERROR(__xludf.DUMMYFUNCTION("""COMPUTED_VALUE"""),"кислые ленточки маракуя манго")</f>
        <v>кислые ленточки маракуя манго</v>
      </c>
      <c r="G2399" s="18" t="str">
        <f>IFERROR(__xludf.DUMMYFUNCTION("""COMPUTED_VALUE"""),"кислые мармеладные ягоды")</f>
        <v>кислые мармеладные ягоды</v>
      </c>
      <c r="H2399" s="18" t="str">
        <f>IFERROR(__xludf.DUMMYFUNCTION("""COMPUTED_VALUE"""),"кислый виноград лайм")</f>
        <v>кислый виноград лайм</v>
      </c>
      <c r="I2399" s="18" t="str">
        <f>IFERROR(__xludf.DUMMYFUNCTION("""COMPUTED_VALUE"""),"кислый грейпфрут с вишней")</f>
        <v>кислый грейпфрут с вишней</v>
      </c>
      <c r="J2399" s="18" t="str">
        <f>IFERROR(__xludf.DUMMYFUNCTION("""COMPUTED_VALUE"""),"кислый леденец виноград киви яблоко")</f>
        <v>кислый леденец виноград киви яблоко</v>
      </c>
      <c r="K2399" s="18" t="str">
        <f>IFERROR(__xludf.DUMMYFUNCTION("""COMPUTED_VALUE"""),"кислый лимонад арбуз лайм малина")</f>
        <v>кислый лимонад арбуз лайм малина</v>
      </c>
      <c r="L2399" s="18" t="str">
        <f>IFERROR(__xludf.DUMMYFUNCTION("""COMPUTED_VALUE"""),"кислый персик клубника")</f>
        <v>кислый персик клубника</v>
      </c>
      <c r="M2399" s="18" t="str">
        <f>IFERROR(__xludf.DUMMYFUNCTION("""COMPUTED_VALUE"""),"кислый яблочно лимонные колечки")</f>
        <v>кислый яблочно лимонные колечки</v>
      </c>
      <c r="N2399" s="18" t="str">
        <f>IFERROR(__xludf.DUMMYFUNCTION("""COMPUTED_VALUE"""),"фанта апельсин с кислой малиной")</f>
        <v>фанта апельсин с кислой малиной</v>
      </c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  <c r="AC2399" s="18"/>
      <c r="AD2399" s="18"/>
      <c r="AE2399" s="18"/>
      <c r="AF2399" s="18"/>
      <c r="AG2399" s="18"/>
      <c r="AH2399" s="18"/>
      <c r="AI2399" s="18"/>
      <c r="AJ2399" s="18"/>
      <c r="AK2399" s="18"/>
      <c r="AL2399" s="18"/>
      <c r="AM2399" s="18"/>
      <c r="AN2399" s="18"/>
      <c r="AO2399" s="18"/>
      <c r="AP2399" s="18"/>
      <c r="AQ2399" s="18"/>
      <c r="AR2399" s="18"/>
      <c r="AS2399" s="18"/>
      <c r="AT2399" s="18"/>
      <c r="AU2399" s="18"/>
      <c r="AV2399" s="18"/>
      <c r="AW2399" s="18"/>
      <c r="AX2399" s="18"/>
    </row>
    <row r="2400">
      <c r="A2400" s="18" t="str">
        <f>IFERROR(__xludf.DUMMYFUNCTION("""COMPUTED_VALUE"""),"Арбуз Малина ")</f>
        <v>Арбуз Малина </v>
      </c>
      <c r="B2400" s="18" t="str">
        <f>IFERROR(__xludf.DUMMYFUNCTION("""COMPUTED_VALUE"""),"Банан Кокос ")</f>
        <v>Банан Кокос </v>
      </c>
      <c r="C2400" s="18" t="str">
        <f>IFERROR(__xludf.DUMMYFUNCTION("""COMPUTED_VALUE"""),"Барбарисовый Энергетик ")</f>
        <v>Барбарисовый Энергетик </v>
      </c>
      <c r="D2400" s="18" t="str">
        <f>IFERROR(__xludf.DUMMYFUNCTION("""COMPUTED_VALUE"""),"Виноградный Энергетик")</f>
        <v>Виноградный Энергетик</v>
      </c>
      <c r="E2400" s="18" t="str">
        <f>IFERROR(__xludf.DUMMYFUNCTION("""COMPUTED_VALUE"""),"Гранат Клубника ")</f>
        <v>Гранат Клубника </v>
      </c>
      <c r="F2400" s="18" t="str">
        <f>IFERROR(__xludf.DUMMYFUNCTION("""COMPUTED_VALUE"""),"Гранат Смородина ")</f>
        <v>Гранат Смородина </v>
      </c>
      <c r="G2400" s="18" t="str">
        <f>IFERROR(__xludf.DUMMYFUNCTION("""COMPUTED_VALUE"""),"Грейпфрутовый Швепс ")</f>
        <v>Грейпфрутовый Швепс </v>
      </c>
      <c r="H2400" s="18" t="str">
        <f>IFERROR(__xludf.DUMMYFUNCTION("""COMPUTED_VALUE"""),"Земляника Драгонфрут ")</f>
        <v>Земляника Драгонфрут </v>
      </c>
      <c r="I2400" s="18" t="str">
        <f>IFERROR(__xludf.DUMMYFUNCTION("""COMPUTED_VALUE"""),"Киви Личи ")</f>
        <v>Киви Личи </v>
      </c>
      <c r="J2400" s="18" t="str">
        <f>IFERROR(__xludf.DUMMYFUNCTION("""COMPUTED_VALUE"""),"Киви Маракуйя Гуава ")</f>
        <v>Киви Маракуйя Гуава </v>
      </c>
      <c r="K2400" s="18" t="str">
        <f>IFERROR(__xludf.DUMMYFUNCTION("""COMPUTED_VALUE"""),"Клубника Банан ")</f>
        <v>Клубника Банан </v>
      </c>
      <c r="L2400" s="18" t="str">
        <f>IFERROR(__xludf.DUMMYFUNCTION("""COMPUTED_VALUE"""),"Клубника Вишня ")</f>
        <v>Клубника Вишня </v>
      </c>
      <c r="M2400" s="18" t="str">
        <f>IFERROR(__xludf.DUMMYFUNCTION("""COMPUTED_VALUE"""),"Клубника Земляника ")</f>
        <v>Клубника Земляника </v>
      </c>
      <c r="N2400" s="18" t="str">
        <f>IFERROR(__xludf.DUMMYFUNCTION("""COMPUTED_VALUE"""),"Клубничный Мохито ")</f>
        <v>Клубничный Мохито </v>
      </c>
      <c r="O2400" s="18" t="str">
        <f>IFERROR(__xludf.DUMMYFUNCTION("""COMPUTED_VALUE"""),"Манго Грейпфрут ")</f>
        <v>Манго Грейпфрут </v>
      </c>
      <c r="P2400" s="18" t="str">
        <f>IFERROR(__xludf.DUMMYFUNCTION("""COMPUTED_VALUE"""),"Манго Персик Личи ")</f>
        <v>Манго Персик Личи </v>
      </c>
      <c r="Q2400" s="18" t="str">
        <f>IFERROR(__xludf.DUMMYFUNCTION("""COMPUTED_VALUE"""),"Персик Бабл Гам ")</f>
        <v>Персик Бабл Гам </v>
      </c>
      <c r="R2400" s="18" t="str">
        <f>IFERROR(__xludf.DUMMYFUNCTION("""COMPUTED_VALUE"""),"Садовые Ягоды ")</f>
        <v>Садовые Ягоды </v>
      </c>
      <c r="S2400" s="18" t="str">
        <f>IFERROR(__xludf.DUMMYFUNCTION("""COMPUTED_VALUE"""),"Скитлс Лимон Лайм 2")</f>
        <v>Скитлс Лимон Лайм 2</v>
      </c>
      <c r="T2400" s="18" t="str">
        <f>IFERROR(__xludf.DUMMYFUNCTION("""COMPUTED_VALUE"""),"Смородина Мармелад 1")</f>
        <v>Смородина Мармелад 1</v>
      </c>
      <c r="U2400" s="18" t="str">
        <f>IFERROR(__xludf.DUMMYFUNCTION("""COMPUTED_VALUE"""),"Темная Вишня 1")</f>
        <v>Темная Вишня 1</v>
      </c>
      <c r="V2400" s="18" t="str">
        <f>IFERROR(__xludf.DUMMYFUNCTION("""COMPUTED_VALUE"""),"Фруктовые Пластинки 1")</f>
        <v>Фруктовые Пластинки 1</v>
      </c>
      <c r="W2400" s="18" t="str">
        <f>IFERROR(__xludf.DUMMYFUNCTION("""COMPUTED_VALUE"""),"Черника Ежевика 1")</f>
        <v>Черника Ежевика 1</v>
      </c>
      <c r="X2400" s="18" t="str">
        <f>IFERROR(__xludf.DUMMYFUNCTION("""COMPUTED_VALUE"""),"Черника Малина 1")</f>
        <v>Черника Малина 1</v>
      </c>
      <c r="Y2400" s="18" t="str">
        <f>IFERROR(__xludf.DUMMYFUNCTION("""COMPUTED_VALUE"""),"Черника Мята 2")</f>
        <v>Черника Мята 2</v>
      </c>
      <c r="Z2400" s="18" t="str">
        <f>IFERROR(__xludf.DUMMYFUNCTION("""COMPUTED_VALUE"""),"Яблоко Виноград 2")</f>
        <v>Яблоко Виноград 2</v>
      </c>
      <c r="AA2400" s="18" t="str">
        <f>IFERROR(__xludf.DUMMYFUNCTION("""COMPUTED_VALUE"""),"Яблоко Малина 4")</f>
        <v>Яблоко Малина 4</v>
      </c>
      <c r="AB2400" s="18"/>
      <c r="AC2400" s="18"/>
      <c r="AD2400" s="18"/>
      <c r="AE2400" s="18"/>
      <c r="AF2400" s="18"/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</row>
    <row r="2401">
      <c r="A2401" s="18" t="str">
        <f>IFERROR(__xludf.DUMMYFUNCTION("""COMPUTED_VALUE"""),"Апельсиновое драже")</f>
        <v>Апельсиновое драже</v>
      </c>
      <c r="B2401" s="18" t="str">
        <f>IFERROR(__xludf.DUMMYFUNCTION("""COMPUTED_VALUE"""),"Бабл гам")</f>
        <v>Бабл гам</v>
      </c>
      <c r="C2401" s="18" t="str">
        <f>IFERROR(__xludf.DUMMYFUNCTION("""COMPUTED_VALUE"""),"Виноградная конфета")</f>
        <v>Виноградная конфета</v>
      </c>
      <c r="D2401" s="18" t="str">
        <f>IFERROR(__xludf.DUMMYFUNCTION("""COMPUTED_VALUE"""),"Даня кокос")</f>
        <v>Даня кокос</v>
      </c>
      <c r="E2401" s="18" t="str">
        <f>IFERROR(__xludf.DUMMYFUNCTION("""COMPUTED_VALUE"""),"Земляника груша")</f>
        <v>Земляника груша</v>
      </c>
      <c r="F2401" s="18" t="str">
        <f>IFERROR(__xludf.DUMMYFUNCTION("""COMPUTED_VALUE"""),"Кислый киви")</f>
        <v>Кислый киви</v>
      </c>
      <c r="G2401" s="18" t="str">
        <f>IFERROR(__xludf.DUMMYFUNCTION("""COMPUTED_VALUE"""),"Кислый малиновый лимонад ")</f>
        <v>Кислый малиновый лимонад </v>
      </c>
      <c r="H2401" s="18" t="str">
        <f>IFERROR(__xludf.DUMMYFUNCTION("""COMPUTED_VALUE"""),"Кола сода айс")</f>
        <v>Кола сода айс</v>
      </c>
      <c r="I2401" s="18" t="str">
        <f>IFERROR(__xludf.DUMMYFUNCTION("""COMPUTED_VALUE"""),"Ледяной ананас")</f>
        <v>Ледяной ананас</v>
      </c>
      <c r="J2401" s="18" t="str">
        <f>IFERROR(__xludf.DUMMYFUNCTION("""COMPUTED_VALUE"""),"Лимонные червячки ")</f>
        <v>Лимонные червячки </v>
      </c>
      <c r="K2401" s="18" t="str">
        <f>IFERROR(__xludf.DUMMYFUNCTION("""COMPUTED_VALUE"""),"Манго апельсин")</f>
        <v>Манго апельсин</v>
      </c>
      <c r="L2401" s="18" t="str">
        <f>IFERROR(__xludf.DUMMYFUNCTION("""COMPUTED_VALUE"""),"Смородина виноград")</f>
        <v>Смородина виноград</v>
      </c>
      <c r="M2401" s="18" t="str">
        <f>IFERROR(__xludf.DUMMYFUNCTION("""COMPUTED_VALUE"""),"Яблочный холс")</f>
        <v>Яблочный холс</v>
      </c>
      <c r="N2401" s="18" t="str">
        <f>IFERROR(__xludf.DUMMYFUNCTION("""COMPUTED_VALUE"""),"Ягодный смузи")</f>
        <v>Ягодный смузи</v>
      </c>
      <c r="O2401" s="18" t="str">
        <f>IFERROR(__xludf.DUMMYFUNCTION("""COMPUTED_VALUE"""),"Ягодный энергетик")</f>
        <v>Ягодный энергетик</v>
      </c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  <c r="AC2401" s="18"/>
      <c r="AD2401" s="18"/>
      <c r="AE2401" s="18"/>
      <c r="AF2401" s="18"/>
      <c r="AG2401" s="18"/>
      <c r="AH2401" s="18"/>
      <c r="AI2401" s="18"/>
      <c r="AJ2401" s="18"/>
      <c r="AK2401" s="18"/>
      <c r="AL2401" s="18"/>
      <c r="AM2401" s="18"/>
      <c r="AN2401" s="18"/>
      <c r="AO2401" s="18"/>
      <c r="AP2401" s="18"/>
      <c r="AQ2401" s="18"/>
      <c r="AR2401" s="18"/>
      <c r="AS2401" s="18"/>
      <c r="AT2401" s="18"/>
      <c r="AU2401" s="18"/>
      <c r="AV2401" s="18"/>
      <c r="AW2401" s="18"/>
      <c r="AX2401" s="18"/>
    </row>
    <row r="2402">
      <c r="A2402" s="18" t="str">
        <f>IFERROR(__xludf.DUMMYFUNCTION("""COMPUTED_VALUE"""),"Арбуз Малина ")</f>
        <v>Арбуз Малина </v>
      </c>
      <c r="B2402" s="18" t="str">
        <f>IFERROR(__xludf.DUMMYFUNCTION("""COMPUTED_VALUE"""),"Банан Кокос ")</f>
        <v>Банан Кокос </v>
      </c>
      <c r="C2402" s="18" t="str">
        <f>IFERROR(__xludf.DUMMYFUNCTION("""COMPUTED_VALUE"""),"Барбарисовый Энергетик ")</f>
        <v>Барбарисовый Энергетик </v>
      </c>
      <c r="D2402" s="18" t="str">
        <f>IFERROR(__xludf.DUMMYFUNCTION("""COMPUTED_VALUE"""),"Виноградный Энергетик")</f>
        <v>Виноградный Энергетик</v>
      </c>
      <c r="E2402" s="18" t="str">
        <f>IFERROR(__xludf.DUMMYFUNCTION("""COMPUTED_VALUE"""),"Гранат Клубника ")</f>
        <v>Гранат Клубника </v>
      </c>
      <c r="F2402" s="18" t="str">
        <f>IFERROR(__xludf.DUMMYFUNCTION("""COMPUTED_VALUE"""),"Гранат Смородина ")</f>
        <v>Гранат Смородина </v>
      </c>
      <c r="G2402" s="18" t="str">
        <f>IFERROR(__xludf.DUMMYFUNCTION("""COMPUTED_VALUE"""),"Грейпфрутовый Швепс ")</f>
        <v>Грейпфрутовый Швепс </v>
      </c>
      <c r="H2402" s="18" t="str">
        <f>IFERROR(__xludf.DUMMYFUNCTION("""COMPUTED_VALUE"""),"Земляника Драгонфрут ")</f>
        <v>Земляника Драгонфрут </v>
      </c>
      <c r="I2402" s="18" t="str">
        <f>IFERROR(__xludf.DUMMYFUNCTION("""COMPUTED_VALUE"""),"Киви Личи ")</f>
        <v>Киви Личи </v>
      </c>
      <c r="J2402" s="18" t="str">
        <f>IFERROR(__xludf.DUMMYFUNCTION("""COMPUTED_VALUE"""),"Киви Маракуйя Гуава ")</f>
        <v>Киви Маракуйя Гуава </v>
      </c>
      <c r="K2402" s="18" t="str">
        <f>IFERROR(__xludf.DUMMYFUNCTION("""COMPUTED_VALUE"""),"Клубника Банан ")</f>
        <v>Клубника Банан </v>
      </c>
      <c r="L2402" s="18" t="str">
        <f>IFERROR(__xludf.DUMMYFUNCTION("""COMPUTED_VALUE"""),"Клубника Вишня ")</f>
        <v>Клубника Вишня </v>
      </c>
      <c r="M2402" s="18" t="str">
        <f>IFERROR(__xludf.DUMMYFUNCTION("""COMPUTED_VALUE"""),"Клубника Земляника ")</f>
        <v>Клубника Земляника </v>
      </c>
      <c r="N2402" s="18" t="str">
        <f>IFERROR(__xludf.DUMMYFUNCTION("""COMPUTED_VALUE"""),"Клубничный Мохито ")</f>
        <v>Клубничный Мохито </v>
      </c>
      <c r="O2402" s="18" t="str">
        <f>IFERROR(__xludf.DUMMYFUNCTION("""COMPUTED_VALUE"""),"Манго Грейпфрут ")</f>
        <v>Манго Грейпфрут </v>
      </c>
      <c r="P2402" s="18" t="str">
        <f>IFERROR(__xludf.DUMMYFUNCTION("""COMPUTED_VALUE"""),"Манго Персик Личи ")</f>
        <v>Манго Персик Личи </v>
      </c>
      <c r="Q2402" s="18" t="str">
        <f>IFERROR(__xludf.DUMMYFUNCTION("""COMPUTED_VALUE"""),"Персик Бабл Гам ")</f>
        <v>Персик Бабл Гам </v>
      </c>
      <c r="R2402" s="18" t="str">
        <f>IFERROR(__xludf.DUMMYFUNCTION("""COMPUTED_VALUE"""),"Садовые Ягоды ")</f>
        <v>Садовые Ягоды </v>
      </c>
      <c r="S2402" s="18" t="str">
        <f>IFERROR(__xludf.DUMMYFUNCTION("""COMPUTED_VALUE"""),"Скитлс Лимон Лайм 2")</f>
        <v>Скитлс Лимон Лайм 2</v>
      </c>
      <c r="T2402" s="18" t="str">
        <f>IFERROR(__xludf.DUMMYFUNCTION("""COMPUTED_VALUE"""),"Смородина Мармелад 1")</f>
        <v>Смородина Мармелад 1</v>
      </c>
      <c r="U2402" s="18" t="str">
        <f>IFERROR(__xludf.DUMMYFUNCTION("""COMPUTED_VALUE"""),"Темная Вишня 1")</f>
        <v>Темная Вишня 1</v>
      </c>
      <c r="V2402" s="18" t="str">
        <f>IFERROR(__xludf.DUMMYFUNCTION("""COMPUTED_VALUE"""),"Фруктовые Пластинки 1")</f>
        <v>Фруктовые Пластинки 1</v>
      </c>
      <c r="W2402" s="18" t="str">
        <f>IFERROR(__xludf.DUMMYFUNCTION("""COMPUTED_VALUE"""),"Черника Ежевика 1")</f>
        <v>Черника Ежевика 1</v>
      </c>
      <c r="X2402" s="18" t="str">
        <f>IFERROR(__xludf.DUMMYFUNCTION("""COMPUTED_VALUE"""),"Черника Малина 1")</f>
        <v>Черника Малина 1</v>
      </c>
      <c r="Y2402" s="18" t="str">
        <f>IFERROR(__xludf.DUMMYFUNCTION("""COMPUTED_VALUE"""),"Черника Мята 2")</f>
        <v>Черника Мята 2</v>
      </c>
      <c r="Z2402" s="18" t="str">
        <f>IFERROR(__xludf.DUMMYFUNCTION("""COMPUTED_VALUE"""),"Яблоко Виноград 2")</f>
        <v>Яблоко Виноград 2</v>
      </c>
      <c r="AA2402" s="18" t="str">
        <f>IFERROR(__xludf.DUMMYFUNCTION("""COMPUTED_VALUE"""),"Яблоко Малина 4")</f>
        <v>Яблоко Малина 4</v>
      </c>
      <c r="AB2402" s="18"/>
      <c r="AC2402" s="18"/>
      <c r="AD2402" s="18"/>
      <c r="AE2402" s="18"/>
      <c r="AF2402" s="18"/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</row>
    <row r="2403">
      <c r="A2403" s="18" t="str">
        <f>IFERROR(__xludf.DUMMYFUNCTION("""COMPUTED_VALUE"""),"Арбуз Малина ")</f>
        <v>Арбуз Малина </v>
      </c>
      <c r="B2403" s="18" t="str">
        <f>IFERROR(__xludf.DUMMYFUNCTION("""COMPUTED_VALUE"""),"Банан Кокос ")</f>
        <v>Банан Кокос </v>
      </c>
      <c r="C2403" s="18" t="str">
        <f>IFERROR(__xludf.DUMMYFUNCTION("""COMPUTED_VALUE"""),"Барбарисовый Энергетик ")</f>
        <v>Барбарисовый Энергетик </v>
      </c>
      <c r="D2403" s="18" t="str">
        <f>IFERROR(__xludf.DUMMYFUNCTION("""COMPUTED_VALUE"""),"Виноградный Энергетик")</f>
        <v>Виноградный Энергетик</v>
      </c>
      <c r="E2403" s="18" t="str">
        <f>IFERROR(__xludf.DUMMYFUNCTION("""COMPUTED_VALUE"""),"Гранат Клубника ")</f>
        <v>Гранат Клубника </v>
      </c>
      <c r="F2403" s="18" t="str">
        <f>IFERROR(__xludf.DUMMYFUNCTION("""COMPUTED_VALUE"""),"Гранат Смородина ")</f>
        <v>Гранат Смородина </v>
      </c>
      <c r="G2403" s="18" t="str">
        <f>IFERROR(__xludf.DUMMYFUNCTION("""COMPUTED_VALUE"""),"Грейпфрутовый Швепс ")</f>
        <v>Грейпфрутовый Швепс </v>
      </c>
      <c r="H2403" s="18" t="str">
        <f>IFERROR(__xludf.DUMMYFUNCTION("""COMPUTED_VALUE"""),"Земляника Драгонфрут ")</f>
        <v>Земляника Драгонфрут </v>
      </c>
      <c r="I2403" s="18" t="str">
        <f>IFERROR(__xludf.DUMMYFUNCTION("""COMPUTED_VALUE"""),"Киви Личи ")</f>
        <v>Киви Личи </v>
      </c>
      <c r="J2403" s="18" t="str">
        <f>IFERROR(__xludf.DUMMYFUNCTION("""COMPUTED_VALUE"""),"Киви Маракуйя Гуава ")</f>
        <v>Киви Маракуйя Гуава </v>
      </c>
      <c r="K2403" s="18" t="str">
        <f>IFERROR(__xludf.DUMMYFUNCTION("""COMPUTED_VALUE"""),"Клубника Банан ")</f>
        <v>Клубника Банан </v>
      </c>
      <c r="L2403" s="18" t="str">
        <f>IFERROR(__xludf.DUMMYFUNCTION("""COMPUTED_VALUE"""),"Клубника Вишня ")</f>
        <v>Клубника Вишня </v>
      </c>
      <c r="M2403" s="18" t="str">
        <f>IFERROR(__xludf.DUMMYFUNCTION("""COMPUTED_VALUE"""),"Клубника Земляника ")</f>
        <v>Клубника Земляника </v>
      </c>
      <c r="N2403" s="18" t="str">
        <f>IFERROR(__xludf.DUMMYFUNCTION("""COMPUTED_VALUE"""),"Клубничный Мохито ")</f>
        <v>Клубничный Мохито </v>
      </c>
      <c r="O2403" s="18" t="str">
        <f>IFERROR(__xludf.DUMMYFUNCTION("""COMPUTED_VALUE"""),"Манго Грейпфрут ")</f>
        <v>Манго Грейпфрут </v>
      </c>
      <c r="P2403" s="18" t="str">
        <f>IFERROR(__xludf.DUMMYFUNCTION("""COMPUTED_VALUE"""),"Манго Персик Личи ")</f>
        <v>Манго Персик Личи </v>
      </c>
      <c r="Q2403" s="18" t="str">
        <f>IFERROR(__xludf.DUMMYFUNCTION("""COMPUTED_VALUE"""),"Персик Бабл Гам ")</f>
        <v>Персик Бабл Гам </v>
      </c>
      <c r="R2403" s="18" t="str">
        <f>IFERROR(__xludf.DUMMYFUNCTION("""COMPUTED_VALUE"""),"Садовые Ягоды ")</f>
        <v>Садовые Ягоды </v>
      </c>
      <c r="S2403" s="18" t="str">
        <f>IFERROR(__xludf.DUMMYFUNCTION("""COMPUTED_VALUE"""),"Скитлс Лимон Лайм 2")</f>
        <v>Скитлс Лимон Лайм 2</v>
      </c>
      <c r="T2403" s="18" t="str">
        <f>IFERROR(__xludf.DUMMYFUNCTION("""COMPUTED_VALUE"""),"Смородина Мармелад 1")</f>
        <v>Смородина Мармелад 1</v>
      </c>
      <c r="U2403" s="18" t="str">
        <f>IFERROR(__xludf.DUMMYFUNCTION("""COMPUTED_VALUE"""),"Темная Вишня 1")</f>
        <v>Темная Вишня 1</v>
      </c>
      <c r="V2403" s="18" t="str">
        <f>IFERROR(__xludf.DUMMYFUNCTION("""COMPUTED_VALUE"""),"Фруктовые Пластинки 1")</f>
        <v>Фруктовые Пластинки 1</v>
      </c>
      <c r="W2403" s="18" t="str">
        <f>IFERROR(__xludf.DUMMYFUNCTION("""COMPUTED_VALUE"""),"Черника Ежевика 1")</f>
        <v>Черника Ежевика 1</v>
      </c>
      <c r="X2403" s="18" t="str">
        <f>IFERROR(__xludf.DUMMYFUNCTION("""COMPUTED_VALUE"""),"Черника Малина 1")</f>
        <v>Черника Малина 1</v>
      </c>
      <c r="Y2403" s="18" t="str">
        <f>IFERROR(__xludf.DUMMYFUNCTION("""COMPUTED_VALUE"""),"Черника Мята 2")</f>
        <v>Черника Мята 2</v>
      </c>
      <c r="Z2403" s="18" t="str">
        <f>IFERROR(__xludf.DUMMYFUNCTION("""COMPUTED_VALUE"""),"Яблоко Виноград 2")</f>
        <v>Яблоко Виноград 2</v>
      </c>
      <c r="AA2403" s="18" t="str">
        <f>IFERROR(__xludf.DUMMYFUNCTION("""COMPUTED_VALUE"""),"Яблоко Малина 4")</f>
        <v>Яблоко Малина 4</v>
      </c>
      <c r="AB2403" s="18"/>
      <c r="AC2403" s="18"/>
      <c r="AD2403" s="18"/>
      <c r="AE2403" s="18"/>
      <c r="AF2403" s="18"/>
      <c r="AG2403" s="18"/>
      <c r="AH2403" s="18"/>
      <c r="AI2403" s="18"/>
      <c r="AJ2403" s="18"/>
      <c r="AK2403" s="18"/>
      <c r="AL2403" s="18"/>
      <c r="AM2403" s="18"/>
      <c r="AN2403" s="18"/>
      <c r="AO2403" s="18"/>
      <c r="AP2403" s="18"/>
      <c r="AQ2403" s="18"/>
      <c r="AR2403" s="18"/>
      <c r="AS2403" s="18"/>
      <c r="AT2403" s="18"/>
      <c r="AU2403" s="18"/>
      <c r="AV2403" s="18"/>
      <c r="AW2403" s="18"/>
      <c r="AX2403" s="18"/>
    </row>
    <row r="2404">
      <c r="A2404" s="18" t="str">
        <f>IFERROR(__xludf.DUMMYFUNCTION("""COMPUTED_VALUE"""),"0.4")</f>
        <v>0.4</v>
      </c>
      <c r="B2404" s="18" t="str">
        <f>IFERROR(__xludf.DUMMYFUNCTION("""COMPUTED_VALUE"""),"0.6")</f>
        <v>0.6</v>
      </c>
      <c r="C2404" s="18" t="str">
        <f>IFERROR(__xludf.DUMMYFUNCTION("""COMPUTED_VALUE"""),"0.7")</f>
        <v>0.7</v>
      </c>
      <c r="D2404" s="18" t="str">
        <f>IFERROR(__xludf.DUMMYFUNCTION("""COMPUTED_VALUE"""),"0.8")</f>
        <v>0.8</v>
      </c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  <c r="AC2404" s="18"/>
      <c r="AD2404" s="18"/>
      <c r="AE2404" s="18"/>
      <c r="AF2404" s="18"/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</row>
    <row r="2405">
      <c r="A2405" s="18" t="str">
        <f>IFERROR(__xludf.DUMMYFUNCTION("""COMPUTED_VALUE"""),"Ягодный микс")</f>
        <v>Ягодный микс</v>
      </c>
      <c r="B2405" s="18" t="str">
        <f>IFERROR(__xludf.DUMMYFUNCTION("""COMPUTED_VALUE"""),"Энергетик малина")</f>
        <v>Энергетик малина</v>
      </c>
      <c r="C2405" s="18" t="str">
        <f>IFERROR(__xludf.DUMMYFUNCTION("""COMPUTED_VALUE"""),"Клубника арбуз")</f>
        <v>Клубника арбуз</v>
      </c>
      <c r="D2405" s="18" t="str">
        <f>IFERROR(__xludf.DUMMYFUNCTION("""COMPUTED_VALUE"""),"Ежевика малина")</f>
        <v>Ежевика малина</v>
      </c>
      <c r="E2405" s="18" t="str">
        <f>IFERROR(__xludf.DUMMYFUNCTION("""COMPUTED_VALUE"""),"Голубая малина виноград")</f>
        <v>Голубая малина виноград</v>
      </c>
      <c r="F2405" s="18" t="str">
        <f>IFERROR(__xludf.DUMMYFUNCTION("""COMPUTED_VALUE"""),"Вишня яблоко")</f>
        <v>Вишня яблоко</v>
      </c>
      <c r="G2405" s="18" t="str">
        <f>IFERROR(__xludf.DUMMYFUNCTION("""COMPUTED_VALUE"""),"Виноград лёд")</f>
        <v>Виноград лёд</v>
      </c>
      <c r="H2405" s="18" t="str">
        <f>IFERROR(__xludf.DUMMYFUNCTION("""COMPUTED_VALUE"""),"Бабл гам")</f>
        <v>Бабл гам</v>
      </c>
      <c r="I2405" s="18" t="str">
        <f>IFERROR(__xludf.DUMMYFUNCTION("""COMPUTED_VALUE"""),"Энергетик лайм")</f>
        <v>Энергетик лайм</v>
      </c>
      <c r="J2405" s="18" t="str">
        <f>IFERROR(__xludf.DUMMYFUNCTION("""COMPUTED_VALUE"""),"Черника смородина айс")</f>
        <v>Черника смородина айс</v>
      </c>
      <c r="K2405" s="18" t="str">
        <f>IFERROR(__xludf.DUMMYFUNCTION("""COMPUTED_VALUE"""),"Мохито клубничный лёд")</f>
        <v>Мохито клубничный лёд</v>
      </c>
      <c r="L2405" s="18" t="str">
        <f>IFERROR(__xludf.DUMMYFUNCTION("""COMPUTED_VALUE"""),"Черная вишня лёд")</f>
        <v>Черная вишня лёд</v>
      </c>
      <c r="M2405" s="18" t="str">
        <f>IFERROR(__xludf.DUMMYFUNCTION("""COMPUTED_VALUE"""),"Ананас кокос лёд")</f>
        <v>Ананас кокос лёд</v>
      </c>
      <c r="N2405" s="18" t="str">
        <f>IFERROR(__xludf.DUMMYFUNCTION("""COMPUTED_VALUE"""),"Киви лёд")</f>
        <v>Киви лёд</v>
      </c>
      <c r="O2405" s="18" t="str">
        <f>IFERROR(__xludf.DUMMYFUNCTION("""COMPUTED_VALUE"""),"Кислая клюква лёд")</f>
        <v>Кислая клюква лёд</v>
      </c>
      <c r="P2405" s="18" t="str">
        <f>IFERROR(__xludf.DUMMYFUNCTION("""COMPUTED_VALUE"""),"Кислый скитлс лёд")</f>
        <v>Кислый скитлс лёд</v>
      </c>
      <c r="Q2405" s="18" t="str">
        <f>IFERROR(__xludf.DUMMYFUNCTION("""COMPUTED_VALUE"""),"Клубника черника лёд")</f>
        <v>Клубника черника лёд</v>
      </c>
      <c r="R2405" s="18" t="str">
        <f>IFERROR(__xludf.DUMMYFUNCTION("""COMPUTED_VALUE"""),"Малина смородина лёд")</f>
        <v>Малина смородина лёд</v>
      </c>
      <c r="S2405" s="18" t="str">
        <f>IFERROR(__xludf.DUMMYFUNCTION("""COMPUTED_VALUE"""),"Манго лёд")</f>
        <v>Манго лёд</v>
      </c>
      <c r="T2405" s="18" t="str">
        <f>IFERROR(__xludf.DUMMYFUNCTION("""COMPUTED_VALUE"""),"Малина вишня лёд")</f>
        <v>Малина вишня лёд</v>
      </c>
      <c r="U2405" s="18"/>
      <c r="V2405" s="18"/>
      <c r="W2405" s="18"/>
      <c r="X2405" s="18"/>
      <c r="Y2405" s="18"/>
      <c r="Z2405" s="18"/>
      <c r="AA2405" s="18"/>
      <c r="AB2405" s="18"/>
      <c r="AC2405" s="18"/>
      <c r="AD2405" s="18"/>
      <c r="AE2405" s="18"/>
      <c r="AF2405" s="18"/>
      <c r="AG2405" s="18"/>
      <c r="AH2405" s="18"/>
      <c r="AI2405" s="18"/>
      <c r="AJ2405" s="18"/>
      <c r="AK2405" s="18"/>
      <c r="AL2405" s="18"/>
      <c r="AM2405" s="18"/>
      <c r="AN2405" s="18"/>
      <c r="AO2405" s="18"/>
      <c r="AP2405" s="18"/>
      <c r="AQ2405" s="18"/>
      <c r="AR2405" s="18"/>
      <c r="AS2405" s="18"/>
      <c r="AT2405" s="18"/>
      <c r="AU2405" s="18"/>
      <c r="AV2405" s="18"/>
      <c r="AW2405" s="18"/>
      <c r="AX2405" s="18"/>
    </row>
    <row r="2406">
      <c r="A2406" s="18" t="str">
        <f>IFERROR(__xludf.DUMMYFUNCTION("""COMPUTED_VALUE"""),"Яблоко вишня")</f>
        <v>Яблоко вишня</v>
      </c>
      <c r="B2406" s="18" t="str">
        <f>IFERROR(__xludf.DUMMYFUNCTION("""COMPUTED_VALUE"""),"Банан дыня клубника")</f>
        <v>Банан дыня клубника</v>
      </c>
      <c r="C2406" s="18" t="str">
        <f>IFERROR(__xludf.DUMMYFUNCTION("""COMPUTED_VALUE"""),"Барбарисовый энергетик")</f>
        <v>Барбарисовый энергетик</v>
      </c>
      <c r="D2406" s="18" t="str">
        <f>IFERROR(__xludf.DUMMYFUNCTION("""COMPUTED_VALUE"""),"Черная смородина личи")</f>
        <v>Черная смородина личи</v>
      </c>
      <c r="E2406" s="18" t="str">
        <f>IFERROR(__xludf.DUMMYFUNCTION("""COMPUTED_VALUE"""),"Вишневый энергетик")</f>
        <v>Вишневый энергетик</v>
      </c>
      <c r="F2406" s="18" t="str">
        <f>IFERROR(__xludf.DUMMYFUNCTION("""COMPUTED_VALUE"""),"Цитрусовый микс")</f>
        <v>Цитрусовый микс</v>
      </c>
      <c r="G2406" s="18" t="str">
        <f>IFERROR(__xludf.DUMMYFUNCTION("""COMPUTED_VALUE"""),"Кола ягоды")</f>
        <v>Кола ягоды</v>
      </c>
      <c r="H2406" s="18" t="str">
        <f>IFERROR(__xludf.DUMMYFUNCTION("""COMPUTED_VALUE"""),"Виноград ежевика")</f>
        <v>Виноград ежевика</v>
      </c>
      <c r="I2406" s="18" t="str">
        <f>IFERROR(__xludf.DUMMYFUNCTION("""COMPUTED_VALUE"""),"Киви персик")</f>
        <v>Киви персик</v>
      </c>
      <c r="J2406" s="18" t="str">
        <f>IFERROR(__xludf.DUMMYFUNCTION("""COMPUTED_VALUE"""),"Лимонад голубика")</f>
        <v>Лимонад голубика</v>
      </c>
      <c r="K2406" s="18" t="str">
        <f>IFERROR(__xludf.DUMMYFUNCTION("""COMPUTED_VALUE"""),"Манго маракуйя")</f>
        <v>Манго маракуйя</v>
      </c>
      <c r="L2406" s="18" t="str">
        <f>IFERROR(__xludf.DUMMYFUNCTION("""COMPUTED_VALUE"""),"Маунтедью яблоко")</f>
        <v>Маунтедью яблоко</v>
      </c>
      <c r="M2406" s="18" t="str">
        <f>IFERROR(__xludf.DUMMYFUNCTION("""COMPUTED_VALUE"""),"Нектарин")</f>
        <v>Нектарин</v>
      </c>
      <c r="N2406" s="18" t="str">
        <f>IFERROR(__xludf.DUMMYFUNCTION("""COMPUTED_VALUE"""),"Малина черника")</f>
        <v>Малина черника</v>
      </c>
      <c r="O2406" s="18" t="str">
        <f>IFERROR(__xludf.DUMMYFUNCTION("""COMPUTED_VALUE"""),"Малиновый мармелад")</f>
        <v>Малиновый мармелад</v>
      </c>
      <c r="P2406" s="18" t="str">
        <f>IFERROR(__xludf.DUMMYFUNCTION("""COMPUTED_VALUE"""),"Скитлс лайм")</f>
        <v>Скитлс лайм</v>
      </c>
      <c r="Q2406" s="18" t="str">
        <f>IFERROR(__xludf.DUMMYFUNCTION("""COMPUTED_VALUE"""),"Клубника ананасовые кольца")</f>
        <v>Клубника ананасовые кольца</v>
      </c>
      <c r="R2406" s="18" t="str">
        <f>IFERROR(__xludf.DUMMYFUNCTION("""COMPUTED_VALUE"""),"Сладкая мятная жвачка")</f>
        <v>Сладкая мятная жвачка</v>
      </c>
      <c r="S2406" s="18" t="str">
        <f>IFERROR(__xludf.DUMMYFUNCTION("""COMPUTED_VALUE"""),"Арбузный слаш")</f>
        <v>Арбузный слаш</v>
      </c>
      <c r="T2406" s="18" t="str">
        <f>IFERROR(__xludf.DUMMYFUNCTION("""COMPUTED_VALUE"""),"Лесные ягоды")</f>
        <v>Лесные ягоды</v>
      </c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</row>
    <row r="2407">
      <c r="A2407" s="18" t="str">
        <f>IFERROR(__xludf.DUMMYFUNCTION("""COMPUTED_VALUE"""),"кислая земляника")</f>
        <v>кислая земляника</v>
      </c>
      <c r="B2407" s="18" t="str">
        <f>IFERROR(__xludf.DUMMYFUNCTION("""COMPUTED_VALUE"""),"кислая фанта с черникой")</f>
        <v>кислая фанта с черникой</v>
      </c>
      <c r="C2407" s="18" t="str">
        <f>IFERROR(__xludf.DUMMYFUNCTION("""COMPUTED_VALUE"""),"кислое харибо с колой и черешней")</f>
        <v>кислое харибо с колой и черешней</v>
      </c>
      <c r="D2407" s="18" t="str">
        <f>IFERROR(__xludf.DUMMYFUNCTION("""COMPUTED_VALUE"""),"кислое яблочно клубничная шипучка")</f>
        <v>кислое яблочно клубничная шипучка</v>
      </c>
      <c r="E2407" s="18" t="str">
        <f>IFERROR(__xludf.DUMMYFUNCTION("""COMPUTED_VALUE"""),"кислые желатинки маракуйя ананас")</f>
        <v>кислые желатинки маракуйя ананас</v>
      </c>
      <c r="F2407" s="18" t="str">
        <f>IFERROR(__xludf.DUMMYFUNCTION("""COMPUTED_VALUE"""),"кислые ленточки маракуя манго")</f>
        <v>кислые ленточки маракуя манго</v>
      </c>
      <c r="G2407" s="18" t="str">
        <f>IFERROR(__xludf.DUMMYFUNCTION("""COMPUTED_VALUE"""),"кислые мармеладные ягоды")</f>
        <v>кислые мармеладные ягоды</v>
      </c>
      <c r="H2407" s="18" t="str">
        <f>IFERROR(__xludf.DUMMYFUNCTION("""COMPUTED_VALUE"""),"кислый виноград лайм")</f>
        <v>кислый виноград лайм</v>
      </c>
      <c r="I2407" s="18" t="str">
        <f>IFERROR(__xludf.DUMMYFUNCTION("""COMPUTED_VALUE"""),"кислый грейпфрут с вишней")</f>
        <v>кислый грейпфрут с вишней</v>
      </c>
      <c r="J2407" s="18" t="str">
        <f>IFERROR(__xludf.DUMMYFUNCTION("""COMPUTED_VALUE"""),"кислый леденец виноград киви яблоко")</f>
        <v>кислый леденец виноград киви яблоко</v>
      </c>
      <c r="K2407" s="18" t="str">
        <f>IFERROR(__xludf.DUMMYFUNCTION("""COMPUTED_VALUE"""),"кислый лимонад арбуз лайм малина")</f>
        <v>кислый лимонад арбуз лайм малина</v>
      </c>
      <c r="L2407" s="18" t="str">
        <f>IFERROR(__xludf.DUMMYFUNCTION("""COMPUTED_VALUE"""),"кислый персик клубника")</f>
        <v>кислый персик клубника</v>
      </c>
      <c r="M2407" s="18" t="str">
        <f>IFERROR(__xludf.DUMMYFUNCTION("""COMPUTED_VALUE"""),"кислый яблочно лимонные колечки")</f>
        <v>кислый яблочно лимонные колечки</v>
      </c>
      <c r="N2407" s="18" t="str">
        <f>IFERROR(__xludf.DUMMYFUNCTION("""COMPUTED_VALUE"""),"фанта апельсин с кислой малиной")</f>
        <v>фанта апельсин с кислой малиной</v>
      </c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  <c r="AC2407" s="18"/>
      <c r="AD2407" s="18"/>
      <c r="AE2407" s="18"/>
      <c r="AF2407" s="18"/>
      <c r="AG2407" s="18"/>
      <c r="AH2407" s="18"/>
      <c r="AI2407" s="18"/>
      <c r="AJ2407" s="18"/>
      <c r="AK2407" s="18"/>
      <c r="AL2407" s="18"/>
      <c r="AM2407" s="18"/>
      <c r="AN2407" s="18"/>
      <c r="AO2407" s="18"/>
      <c r="AP2407" s="18"/>
      <c r="AQ2407" s="18"/>
      <c r="AR2407" s="18"/>
      <c r="AS2407" s="18"/>
      <c r="AT2407" s="18"/>
      <c r="AU2407" s="18"/>
      <c r="AV2407" s="18"/>
      <c r="AW2407" s="18"/>
      <c r="AX2407" s="18"/>
    </row>
    <row r="2408">
      <c r="A2408" s="18" t="str">
        <f>IFERROR(__xludf.DUMMYFUNCTION("""COMPUTED_VALUE"""),"0.4")</f>
        <v>0.4</v>
      </c>
      <c r="B2408" s="18" t="str">
        <f>IFERROR(__xludf.DUMMYFUNCTION("""COMPUTED_VALUE"""),"0.6")</f>
        <v>0.6</v>
      </c>
      <c r="C2408" s="18" t="str">
        <f>IFERROR(__xludf.DUMMYFUNCTION("""COMPUTED_VALUE"""),"0.7")</f>
        <v>0.7</v>
      </c>
      <c r="D2408" s="18" t="str">
        <f>IFERROR(__xludf.DUMMYFUNCTION("""COMPUTED_VALUE"""),"0.8")</f>
        <v>0.8</v>
      </c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8"/>
      <c r="AD2408" s="18"/>
      <c r="AE2408" s="18"/>
      <c r="AF2408" s="18"/>
      <c r="AG2408" s="18"/>
      <c r="AH2408" s="18"/>
      <c r="AI2408" s="18"/>
      <c r="AJ2408" s="18"/>
      <c r="AK2408" s="18"/>
      <c r="AL2408" s="18"/>
      <c r="AM2408" s="18"/>
      <c r="AN2408" s="18"/>
      <c r="AO2408" s="18"/>
      <c r="AP2408" s="18"/>
      <c r="AQ2408" s="18"/>
      <c r="AR2408" s="18"/>
      <c r="AS2408" s="18"/>
      <c r="AT2408" s="18"/>
      <c r="AU2408" s="18"/>
      <c r="AV2408" s="18"/>
      <c r="AW2408" s="18"/>
      <c r="AX2408" s="18"/>
    </row>
    <row r="2409">
      <c r="A2409" s="18" t="str">
        <f>IFERROR(__xludf.DUMMYFUNCTION("""COMPUTED_VALUE"""),"Арбуз Малина ")</f>
        <v>Арбуз Малина </v>
      </c>
      <c r="B2409" s="18" t="str">
        <f>IFERROR(__xludf.DUMMYFUNCTION("""COMPUTED_VALUE"""),"Банан Кокос ")</f>
        <v>Банан Кокос </v>
      </c>
      <c r="C2409" s="18" t="str">
        <f>IFERROR(__xludf.DUMMYFUNCTION("""COMPUTED_VALUE"""),"Барбарисовый Энергетик ")</f>
        <v>Барбарисовый Энергетик </v>
      </c>
      <c r="D2409" s="18" t="str">
        <f>IFERROR(__xludf.DUMMYFUNCTION("""COMPUTED_VALUE"""),"Виноградный Энергетик")</f>
        <v>Виноградный Энергетик</v>
      </c>
      <c r="E2409" s="18" t="str">
        <f>IFERROR(__xludf.DUMMYFUNCTION("""COMPUTED_VALUE"""),"Гранат Клубника ")</f>
        <v>Гранат Клубника </v>
      </c>
      <c r="F2409" s="18" t="str">
        <f>IFERROR(__xludf.DUMMYFUNCTION("""COMPUTED_VALUE"""),"Гранат Смородина ")</f>
        <v>Гранат Смородина </v>
      </c>
      <c r="G2409" s="18" t="str">
        <f>IFERROR(__xludf.DUMMYFUNCTION("""COMPUTED_VALUE"""),"Грейпфрутовый Швепс ")</f>
        <v>Грейпфрутовый Швепс </v>
      </c>
      <c r="H2409" s="18" t="str">
        <f>IFERROR(__xludf.DUMMYFUNCTION("""COMPUTED_VALUE"""),"Земляника Драгонфрут ")</f>
        <v>Земляника Драгонфрут </v>
      </c>
      <c r="I2409" s="18" t="str">
        <f>IFERROR(__xludf.DUMMYFUNCTION("""COMPUTED_VALUE"""),"Киви Личи ")</f>
        <v>Киви Личи </v>
      </c>
      <c r="J2409" s="18" t="str">
        <f>IFERROR(__xludf.DUMMYFUNCTION("""COMPUTED_VALUE"""),"Киви Маракуйя Гуава ")</f>
        <v>Киви Маракуйя Гуава </v>
      </c>
      <c r="K2409" s="18" t="str">
        <f>IFERROR(__xludf.DUMMYFUNCTION("""COMPUTED_VALUE"""),"Клубника Банан ")</f>
        <v>Клубника Банан </v>
      </c>
      <c r="L2409" s="18" t="str">
        <f>IFERROR(__xludf.DUMMYFUNCTION("""COMPUTED_VALUE"""),"Клубника Вишня ")</f>
        <v>Клубника Вишня </v>
      </c>
      <c r="M2409" s="18" t="str">
        <f>IFERROR(__xludf.DUMMYFUNCTION("""COMPUTED_VALUE"""),"Клубника Земляника ")</f>
        <v>Клубника Земляника </v>
      </c>
      <c r="N2409" s="18" t="str">
        <f>IFERROR(__xludf.DUMMYFUNCTION("""COMPUTED_VALUE"""),"Клубничный Мохито ")</f>
        <v>Клубничный Мохито </v>
      </c>
      <c r="O2409" s="18" t="str">
        <f>IFERROR(__xludf.DUMMYFUNCTION("""COMPUTED_VALUE"""),"Манго Грейпфрут ")</f>
        <v>Манго Грейпфрут </v>
      </c>
      <c r="P2409" s="18" t="str">
        <f>IFERROR(__xludf.DUMMYFUNCTION("""COMPUTED_VALUE"""),"Манго Персик Личи ")</f>
        <v>Манго Персик Личи </v>
      </c>
      <c r="Q2409" s="18" t="str">
        <f>IFERROR(__xludf.DUMMYFUNCTION("""COMPUTED_VALUE"""),"Персик Бабл Гам ")</f>
        <v>Персик Бабл Гам </v>
      </c>
      <c r="R2409" s="18" t="str">
        <f>IFERROR(__xludf.DUMMYFUNCTION("""COMPUTED_VALUE"""),"Садовые Ягоды ")</f>
        <v>Садовые Ягоды </v>
      </c>
      <c r="S2409" s="18" t="str">
        <f>IFERROR(__xludf.DUMMYFUNCTION("""COMPUTED_VALUE"""),"Скитлс Лимон Лайм 2")</f>
        <v>Скитлс Лимон Лайм 2</v>
      </c>
      <c r="T2409" s="18" t="str">
        <f>IFERROR(__xludf.DUMMYFUNCTION("""COMPUTED_VALUE"""),"Смородина Мармелад 1")</f>
        <v>Смородина Мармелад 1</v>
      </c>
      <c r="U2409" s="18" t="str">
        <f>IFERROR(__xludf.DUMMYFUNCTION("""COMPUTED_VALUE"""),"Темная Вишня 1")</f>
        <v>Темная Вишня 1</v>
      </c>
      <c r="V2409" s="18" t="str">
        <f>IFERROR(__xludf.DUMMYFUNCTION("""COMPUTED_VALUE"""),"Фруктовые Пластинки 1")</f>
        <v>Фруктовые Пластинки 1</v>
      </c>
      <c r="W2409" s="18" t="str">
        <f>IFERROR(__xludf.DUMMYFUNCTION("""COMPUTED_VALUE"""),"Черника Ежевика 1")</f>
        <v>Черника Ежевика 1</v>
      </c>
      <c r="X2409" s="18" t="str">
        <f>IFERROR(__xludf.DUMMYFUNCTION("""COMPUTED_VALUE"""),"Черника Малина 1")</f>
        <v>Черника Малина 1</v>
      </c>
      <c r="Y2409" s="18" t="str">
        <f>IFERROR(__xludf.DUMMYFUNCTION("""COMPUTED_VALUE"""),"Черника Мята 2")</f>
        <v>Черника Мята 2</v>
      </c>
      <c r="Z2409" s="18" t="str">
        <f>IFERROR(__xludf.DUMMYFUNCTION("""COMPUTED_VALUE"""),"Яблоко Виноград 2")</f>
        <v>Яблоко Виноград 2</v>
      </c>
      <c r="AA2409" s="18" t="str">
        <f>IFERROR(__xludf.DUMMYFUNCTION("""COMPUTED_VALUE"""),"Яблоко Малина 4")</f>
        <v>Яблоко Малина 4</v>
      </c>
      <c r="AB2409" s="18"/>
      <c r="AC2409" s="18"/>
      <c r="AD2409" s="18"/>
      <c r="AE2409" s="18"/>
      <c r="AF2409" s="18"/>
      <c r="AG2409" s="18"/>
      <c r="AH2409" s="18"/>
      <c r="AI2409" s="18"/>
      <c r="AJ2409" s="18"/>
      <c r="AK2409" s="18"/>
      <c r="AL2409" s="18"/>
      <c r="AM2409" s="18"/>
      <c r="AN2409" s="18"/>
      <c r="AO2409" s="18"/>
      <c r="AP2409" s="18"/>
      <c r="AQ2409" s="18"/>
      <c r="AR2409" s="18"/>
      <c r="AS2409" s="18"/>
      <c r="AT2409" s="18"/>
      <c r="AU2409" s="18"/>
      <c r="AV2409" s="18"/>
      <c r="AW2409" s="18"/>
      <c r="AX2409" s="18"/>
    </row>
    <row r="2410">
      <c r="A2410" s="18" t="str">
        <f>IFERROR(__xludf.DUMMYFUNCTION("""COMPUTED_VALUE"""),"Малина вишня лёд")</f>
        <v>Малина вишня лёд</v>
      </c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  <c r="AC2410" s="18"/>
      <c r="AD2410" s="18"/>
      <c r="AE2410" s="18"/>
      <c r="AF2410" s="18"/>
      <c r="AG2410" s="18"/>
      <c r="AH2410" s="18"/>
      <c r="AI2410" s="18"/>
      <c r="AJ2410" s="18"/>
      <c r="AK2410" s="18"/>
      <c r="AL2410" s="18"/>
      <c r="AM2410" s="18"/>
      <c r="AN2410" s="18"/>
      <c r="AO2410" s="18"/>
      <c r="AP2410" s="18"/>
      <c r="AQ2410" s="18"/>
      <c r="AR2410" s="18"/>
      <c r="AS2410" s="18"/>
      <c r="AT2410" s="18"/>
      <c r="AU2410" s="18"/>
      <c r="AV2410" s="18"/>
      <c r="AW2410" s="18"/>
      <c r="AX2410" s="18"/>
    </row>
    <row r="2411">
      <c r="A2411" s="18" t="str">
        <f>IFERROR(__xludf.DUMMYFUNCTION("""COMPUTED_VALUE"""),"Арбуз Малина ")</f>
        <v>Арбуз Малина </v>
      </c>
      <c r="B2411" s="18" t="str">
        <f>IFERROR(__xludf.DUMMYFUNCTION("""COMPUTED_VALUE"""),"Банан Кокос ")</f>
        <v>Банан Кокос </v>
      </c>
      <c r="C2411" s="18" t="str">
        <f>IFERROR(__xludf.DUMMYFUNCTION("""COMPUTED_VALUE"""),"Барбарисовый Энергетик ")</f>
        <v>Барбарисовый Энергетик </v>
      </c>
      <c r="D2411" s="18" t="str">
        <f>IFERROR(__xludf.DUMMYFUNCTION("""COMPUTED_VALUE"""),"Виноградный Энергетик")</f>
        <v>Виноградный Энергетик</v>
      </c>
      <c r="E2411" s="18" t="str">
        <f>IFERROR(__xludf.DUMMYFUNCTION("""COMPUTED_VALUE"""),"Гранат Клубника ")</f>
        <v>Гранат Клубника </v>
      </c>
      <c r="F2411" s="18" t="str">
        <f>IFERROR(__xludf.DUMMYFUNCTION("""COMPUTED_VALUE"""),"Гранат Смородина ")</f>
        <v>Гранат Смородина </v>
      </c>
      <c r="G2411" s="18" t="str">
        <f>IFERROR(__xludf.DUMMYFUNCTION("""COMPUTED_VALUE"""),"Грейпфрутовый Швепс ")</f>
        <v>Грейпфрутовый Швепс </v>
      </c>
      <c r="H2411" s="18" t="str">
        <f>IFERROR(__xludf.DUMMYFUNCTION("""COMPUTED_VALUE"""),"Земляника Драгонфрут ")</f>
        <v>Земляника Драгонфрут </v>
      </c>
      <c r="I2411" s="18" t="str">
        <f>IFERROR(__xludf.DUMMYFUNCTION("""COMPUTED_VALUE"""),"Киви Личи ")</f>
        <v>Киви Личи </v>
      </c>
      <c r="J2411" s="18" t="str">
        <f>IFERROR(__xludf.DUMMYFUNCTION("""COMPUTED_VALUE"""),"Киви Маракуйя Гуава ")</f>
        <v>Киви Маракуйя Гуава </v>
      </c>
      <c r="K2411" s="18" t="str">
        <f>IFERROR(__xludf.DUMMYFUNCTION("""COMPUTED_VALUE"""),"Клубника Банан ")</f>
        <v>Клубника Банан </v>
      </c>
      <c r="L2411" s="18" t="str">
        <f>IFERROR(__xludf.DUMMYFUNCTION("""COMPUTED_VALUE"""),"Клубника Вишня ")</f>
        <v>Клубника Вишня </v>
      </c>
      <c r="M2411" s="18" t="str">
        <f>IFERROR(__xludf.DUMMYFUNCTION("""COMPUTED_VALUE"""),"Клубника Земляника ")</f>
        <v>Клубника Земляника </v>
      </c>
      <c r="N2411" s="18" t="str">
        <f>IFERROR(__xludf.DUMMYFUNCTION("""COMPUTED_VALUE"""),"Клубничный Мохито ")</f>
        <v>Клубничный Мохито </v>
      </c>
      <c r="O2411" s="18" t="str">
        <f>IFERROR(__xludf.DUMMYFUNCTION("""COMPUTED_VALUE"""),"Манго Грейпфрут ")</f>
        <v>Манго Грейпфрут </v>
      </c>
      <c r="P2411" s="18" t="str">
        <f>IFERROR(__xludf.DUMMYFUNCTION("""COMPUTED_VALUE"""),"Манго Персик Личи ")</f>
        <v>Манго Персик Личи </v>
      </c>
      <c r="Q2411" s="18" t="str">
        <f>IFERROR(__xludf.DUMMYFUNCTION("""COMPUTED_VALUE"""),"Персик Бабл Гам ")</f>
        <v>Персик Бабл Гам </v>
      </c>
      <c r="R2411" s="18" t="str">
        <f>IFERROR(__xludf.DUMMYFUNCTION("""COMPUTED_VALUE"""),"Садовые Ягоды ")</f>
        <v>Садовые Ягоды </v>
      </c>
      <c r="S2411" s="18" t="str">
        <f>IFERROR(__xludf.DUMMYFUNCTION("""COMPUTED_VALUE"""),"Скитлс Лимон Лайм 2")</f>
        <v>Скитлс Лимон Лайм 2</v>
      </c>
      <c r="T2411" s="18" t="str">
        <f>IFERROR(__xludf.DUMMYFUNCTION("""COMPUTED_VALUE"""),"Смородина Мармелад 1")</f>
        <v>Смородина Мармелад 1</v>
      </c>
      <c r="U2411" s="18" t="str">
        <f>IFERROR(__xludf.DUMMYFUNCTION("""COMPUTED_VALUE"""),"Темная Вишня 1")</f>
        <v>Темная Вишня 1</v>
      </c>
      <c r="V2411" s="18" t="str">
        <f>IFERROR(__xludf.DUMMYFUNCTION("""COMPUTED_VALUE"""),"Фруктовые Пластинки 1")</f>
        <v>Фруктовые Пластинки 1</v>
      </c>
      <c r="W2411" s="18" t="str">
        <f>IFERROR(__xludf.DUMMYFUNCTION("""COMPUTED_VALUE"""),"Черника Ежевика 1")</f>
        <v>Черника Ежевика 1</v>
      </c>
      <c r="X2411" s="18" t="str">
        <f>IFERROR(__xludf.DUMMYFUNCTION("""COMPUTED_VALUE"""),"Черника Малина 1")</f>
        <v>Черника Малина 1</v>
      </c>
      <c r="Y2411" s="18" t="str">
        <f>IFERROR(__xludf.DUMMYFUNCTION("""COMPUTED_VALUE"""),"Черника Мята 2")</f>
        <v>Черника Мята 2</v>
      </c>
      <c r="Z2411" s="18" t="str">
        <f>IFERROR(__xludf.DUMMYFUNCTION("""COMPUTED_VALUE"""),"Яблоко Виноград 2")</f>
        <v>Яблоко Виноград 2</v>
      </c>
      <c r="AA2411" s="18" t="str">
        <f>IFERROR(__xludf.DUMMYFUNCTION("""COMPUTED_VALUE"""),"Яблоко Малина 4")</f>
        <v>Яблоко Малина 4</v>
      </c>
      <c r="AB2411" s="18"/>
      <c r="AC2411" s="18"/>
      <c r="AD2411" s="18"/>
      <c r="AE2411" s="18"/>
      <c r="AF2411" s="18"/>
      <c r="AG2411" s="18"/>
      <c r="AH2411" s="18"/>
      <c r="AI2411" s="18"/>
      <c r="AJ2411" s="18"/>
      <c r="AK2411" s="18"/>
      <c r="AL2411" s="18"/>
      <c r="AM2411" s="18"/>
      <c r="AN2411" s="18"/>
      <c r="AO2411" s="18"/>
      <c r="AP2411" s="18"/>
      <c r="AQ2411" s="18"/>
      <c r="AR2411" s="18"/>
      <c r="AS2411" s="18"/>
      <c r="AT2411" s="18"/>
      <c r="AU2411" s="18"/>
      <c r="AV2411" s="18"/>
      <c r="AW2411" s="18"/>
      <c r="AX2411" s="18"/>
    </row>
    <row r="2412">
      <c r="A2412" s="18" t="str">
        <f>IFERROR(__xludf.DUMMYFUNCTION("""COMPUTED_VALUE"""),"кислая земляника")</f>
        <v>кислая земляника</v>
      </c>
      <c r="B2412" s="18" t="str">
        <f>IFERROR(__xludf.DUMMYFUNCTION("""COMPUTED_VALUE"""),"кислая фанта с черникой")</f>
        <v>кислая фанта с черникой</v>
      </c>
      <c r="C2412" s="18" t="str">
        <f>IFERROR(__xludf.DUMMYFUNCTION("""COMPUTED_VALUE"""),"кислое харибо с колой и черешней")</f>
        <v>кислое харибо с колой и черешней</v>
      </c>
      <c r="D2412" s="18" t="str">
        <f>IFERROR(__xludf.DUMMYFUNCTION("""COMPUTED_VALUE"""),"кислое яблочно клубничная шипучка")</f>
        <v>кислое яблочно клубничная шипучка</v>
      </c>
      <c r="E2412" s="18" t="str">
        <f>IFERROR(__xludf.DUMMYFUNCTION("""COMPUTED_VALUE"""),"кислые желатинки маракуйя ананас")</f>
        <v>кислые желатинки маракуйя ананас</v>
      </c>
      <c r="F2412" s="18" t="str">
        <f>IFERROR(__xludf.DUMMYFUNCTION("""COMPUTED_VALUE"""),"кислые ленточки маракуя манго")</f>
        <v>кислые ленточки маракуя манго</v>
      </c>
      <c r="G2412" s="18" t="str">
        <f>IFERROR(__xludf.DUMMYFUNCTION("""COMPUTED_VALUE"""),"кислые мармеладные ягоды")</f>
        <v>кислые мармеладные ягоды</v>
      </c>
      <c r="H2412" s="18" t="str">
        <f>IFERROR(__xludf.DUMMYFUNCTION("""COMPUTED_VALUE"""),"кислый виноград лайм")</f>
        <v>кислый виноград лайм</v>
      </c>
      <c r="I2412" s="18" t="str">
        <f>IFERROR(__xludf.DUMMYFUNCTION("""COMPUTED_VALUE"""),"кислый грейпфрут с вишней")</f>
        <v>кислый грейпфрут с вишней</v>
      </c>
      <c r="J2412" s="18" t="str">
        <f>IFERROR(__xludf.DUMMYFUNCTION("""COMPUTED_VALUE"""),"кислый леденец виноград киви яблоко")</f>
        <v>кислый леденец виноград киви яблоко</v>
      </c>
      <c r="K2412" s="18" t="str">
        <f>IFERROR(__xludf.DUMMYFUNCTION("""COMPUTED_VALUE"""),"кислый лимонад арбуз лайм малина")</f>
        <v>кислый лимонад арбуз лайм малина</v>
      </c>
      <c r="L2412" s="18" t="str">
        <f>IFERROR(__xludf.DUMMYFUNCTION("""COMPUTED_VALUE"""),"кислый персик клубника")</f>
        <v>кислый персик клубника</v>
      </c>
      <c r="M2412" s="18" t="str">
        <f>IFERROR(__xludf.DUMMYFUNCTION("""COMPUTED_VALUE"""),"кислый яблочно лимонные колечки")</f>
        <v>кислый яблочно лимонные колечки</v>
      </c>
      <c r="N2412" s="18" t="str">
        <f>IFERROR(__xludf.DUMMYFUNCTION("""COMPUTED_VALUE"""),"фанта апельсин с кислой малиной")</f>
        <v>фанта апельсин с кислой малиной</v>
      </c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8"/>
      <c r="AK2412" s="18"/>
      <c r="AL2412" s="18"/>
      <c r="AM2412" s="18"/>
      <c r="AN2412" s="18"/>
      <c r="AO2412" s="18"/>
      <c r="AP2412" s="18"/>
      <c r="AQ2412" s="18"/>
      <c r="AR2412" s="18"/>
      <c r="AS2412" s="18"/>
      <c r="AT2412" s="18"/>
      <c r="AU2412" s="18"/>
      <c r="AV2412" s="18"/>
      <c r="AW2412" s="18"/>
      <c r="AX2412" s="18"/>
    </row>
    <row r="2413">
      <c r="A2413" s="18" t="str">
        <f>IFERROR(__xludf.DUMMYFUNCTION("""COMPUTED_VALUE"""),"0.4")</f>
        <v>0.4</v>
      </c>
      <c r="B2413" s="18" t="str">
        <f>IFERROR(__xludf.DUMMYFUNCTION("""COMPUTED_VALUE"""),"0.6")</f>
        <v>0.6</v>
      </c>
      <c r="C2413" s="18" t="str">
        <f>IFERROR(__xludf.DUMMYFUNCTION("""COMPUTED_VALUE"""),"0.7")</f>
        <v>0.7</v>
      </c>
      <c r="D2413" s="18" t="str">
        <f>IFERROR(__xludf.DUMMYFUNCTION("""COMPUTED_VALUE"""),"0.8")</f>
        <v>0.8</v>
      </c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  <c r="AB2413" s="18"/>
      <c r="AC2413" s="18"/>
      <c r="AD2413" s="18"/>
      <c r="AE2413" s="18"/>
      <c r="AF2413" s="18"/>
      <c r="AG2413" s="18"/>
      <c r="AH2413" s="18"/>
      <c r="AI2413" s="18"/>
      <c r="AJ2413" s="18"/>
      <c r="AK2413" s="18"/>
      <c r="AL2413" s="18"/>
      <c r="AM2413" s="18"/>
      <c r="AN2413" s="18"/>
      <c r="AO2413" s="18"/>
      <c r="AP2413" s="18"/>
      <c r="AQ2413" s="18"/>
      <c r="AR2413" s="18"/>
      <c r="AS2413" s="18"/>
      <c r="AT2413" s="18"/>
      <c r="AU2413" s="18"/>
      <c r="AV2413" s="18"/>
      <c r="AW2413" s="18"/>
      <c r="AX2413" s="18"/>
    </row>
    <row r="2414">
      <c r="A2414" s="18" t="str">
        <f>IFERROR(__xludf.DUMMYFUNCTION("""COMPUTED_VALUE"""),"Арбуз Малина ")</f>
        <v>Арбуз Малина </v>
      </c>
      <c r="B2414" s="18" t="str">
        <f>IFERROR(__xludf.DUMMYFUNCTION("""COMPUTED_VALUE"""),"Банан Кокос ")</f>
        <v>Банан Кокос </v>
      </c>
      <c r="C2414" s="18" t="str">
        <f>IFERROR(__xludf.DUMMYFUNCTION("""COMPUTED_VALUE"""),"Барбарисовый Энергетик ")</f>
        <v>Барбарисовый Энергетик </v>
      </c>
      <c r="D2414" s="18" t="str">
        <f>IFERROR(__xludf.DUMMYFUNCTION("""COMPUTED_VALUE"""),"Виноградный Энергетик")</f>
        <v>Виноградный Энергетик</v>
      </c>
      <c r="E2414" s="18" t="str">
        <f>IFERROR(__xludf.DUMMYFUNCTION("""COMPUTED_VALUE"""),"Гранат Клубника ")</f>
        <v>Гранат Клубника </v>
      </c>
      <c r="F2414" s="18" t="str">
        <f>IFERROR(__xludf.DUMMYFUNCTION("""COMPUTED_VALUE"""),"Гранат Смородина ")</f>
        <v>Гранат Смородина </v>
      </c>
      <c r="G2414" s="18" t="str">
        <f>IFERROR(__xludf.DUMMYFUNCTION("""COMPUTED_VALUE"""),"Грейпфрутовый Швепс ")</f>
        <v>Грейпфрутовый Швепс </v>
      </c>
      <c r="H2414" s="18" t="str">
        <f>IFERROR(__xludf.DUMMYFUNCTION("""COMPUTED_VALUE"""),"Земляника Драгонфрут ")</f>
        <v>Земляника Драгонфрут </v>
      </c>
      <c r="I2414" s="18" t="str">
        <f>IFERROR(__xludf.DUMMYFUNCTION("""COMPUTED_VALUE"""),"Киви Личи ")</f>
        <v>Киви Личи </v>
      </c>
      <c r="J2414" s="18" t="str">
        <f>IFERROR(__xludf.DUMMYFUNCTION("""COMPUTED_VALUE"""),"Киви Маракуйя Гуава ")</f>
        <v>Киви Маракуйя Гуава </v>
      </c>
      <c r="K2414" s="18" t="str">
        <f>IFERROR(__xludf.DUMMYFUNCTION("""COMPUTED_VALUE"""),"Клубника Банан ")</f>
        <v>Клубника Банан </v>
      </c>
      <c r="L2414" s="18" t="str">
        <f>IFERROR(__xludf.DUMMYFUNCTION("""COMPUTED_VALUE"""),"Клубника Вишня ")</f>
        <v>Клубника Вишня </v>
      </c>
      <c r="M2414" s="18" t="str">
        <f>IFERROR(__xludf.DUMMYFUNCTION("""COMPUTED_VALUE"""),"Клубника Земляника ")</f>
        <v>Клубника Земляника </v>
      </c>
      <c r="N2414" s="18" t="str">
        <f>IFERROR(__xludf.DUMMYFUNCTION("""COMPUTED_VALUE"""),"Клубничный Мохито ")</f>
        <v>Клубничный Мохито </v>
      </c>
      <c r="O2414" s="18" t="str">
        <f>IFERROR(__xludf.DUMMYFUNCTION("""COMPUTED_VALUE"""),"Манго Грейпфрут ")</f>
        <v>Манго Грейпфрут </v>
      </c>
      <c r="P2414" s="18" t="str">
        <f>IFERROR(__xludf.DUMMYFUNCTION("""COMPUTED_VALUE"""),"Манго Персик Личи ")</f>
        <v>Манго Персик Личи </v>
      </c>
      <c r="Q2414" s="18" t="str">
        <f>IFERROR(__xludf.DUMMYFUNCTION("""COMPUTED_VALUE"""),"Персик Бабл Гам ")</f>
        <v>Персик Бабл Гам </v>
      </c>
      <c r="R2414" s="18" t="str">
        <f>IFERROR(__xludf.DUMMYFUNCTION("""COMPUTED_VALUE"""),"Садовые Ягоды ")</f>
        <v>Садовые Ягоды </v>
      </c>
      <c r="S2414" s="18" t="str">
        <f>IFERROR(__xludf.DUMMYFUNCTION("""COMPUTED_VALUE"""),"Скитлс Лимон Лайм 2")</f>
        <v>Скитлс Лимон Лайм 2</v>
      </c>
      <c r="T2414" s="18" t="str">
        <f>IFERROR(__xludf.DUMMYFUNCTION("""COMPUTED_VALUE"""),"Смородина Мармелад 1")</f>
        <v>Смородина Мармелад 1</v>
      </c>
      <c r="U2414" s="18" t="str">
        <f>IFERROR(__xludf.DUMMYFUNCTION("""COMPUTED_VALUE"""),"Темная Вишня 1")</f>
        <v>Темная Вишня 1</v>
      </c>
      <c r="V2414" s="18" t="str">
        <f>IFERROR(__xludf.DUMMYFUNCTION("""COMPUTED_VALUE"""),"Фруктовые Пластинки 1")</f>
        <v>Фруктовые Пластинки 1</v>
      </c>
      <c r="W2414" s="18" t="str">
        <f>IFERROR(__xludf.DUMMYFUNCTION("""COMPUTED_VALUE"""),"Черника Ежевика 1")</f>
        <v>Черника Ежевика 1</v>
      </c>
      <c r="X2414" s="18" t="str">
        <f>IFERROR(__xludf.DUMMYFUNCTION("""COMPUTED_VALUE"""),"Черника Малина 1")</f>
        <v>Черника Малина 1</v>
      </c>
      <c r="Y2414" s="18" t="str">
        <f>IFERROR(__xludf.DUMMYFUNCTION("""COMPUTED_VALUE"""),"Черника Мята 2")</f>
        <v>Черника Мята 2</v>
      </c>
      <c r="Z2414" s="18" t="str">
        <f>IFERROR(__xludf.DUMMYFUNCTION("""COMPUTED_VALUE"""),"Яблоко Виноград 2")</f>
        <v>Яблоко Виноград 2</v>
      </c>
      <c r="AA2414" s="18" t="str">
        <f>IFERROR(__xludf.DUMMYFUNCTION("""COMPUTED_VALUE"""),"Яблоко Малина 4")</f>
        <v>Яблоко Малина 4</v>
      </c>
      <c r="AB2414" s="18"/>
      <c r="AC2414" s="18"/>
      <c r="AD2414" s="18"/>
      <c r="AE2414" s="18"/>
      <c r="AF2414" s="18"/>
      <c r="AG2414" s="18"/>
      <c r="AH2414" s="18"/>
      <c r="AI2414" s="18"/>
      <c r="AJ2414" s="18"/>
      <c r="AK2414" s="18"/>
      <c r="AL2414" s="18"/>
      <c r="AM2414" s="18"/>
      <c r="AN2414" s="18"/>
      <c r="AO2414" s="18"/>
      <c r="AP2414" s="18"/>
      <c r="AQ2414" s="18"/>
      <c r="AR2414" s="18"/>
      <c r="AS2414" s="18"/>
      <c r="AT2414" s="18"/>
      <c r="AU2414" s="18"/>
      <c r="AV2414" s="18"/>
      <c r="AW2414" s="18"/>
      <c r="AX2414" s="18"/>
    </row>
    <row r="2415">
      <c r="A2415" s="18" t="str">
        <f>IFERROR(__xludf.DUMMYFUNCTION("""COMPUTED_VALUE"""),"кислая земляника")</f>
        <v>кислая земляника</v>
      </c>
      <c r="B2415" s="18" t="str">
        <f>IFERROR(__xludf.DUMMYFUNCTION("""COMPUTED_VALUE"""),"кислая фанта с черникой")</f>
        <v>кислая фанта с черникой</v>
      </c>
      <c r="C2415" s="18" t="str">
        <f>IFERROR(__xludf.DUMMYFUNCTION("""COMPUTED_VALUE"""),"кислое харибо с колой и черешней")</f>
        <v>кислое харибо с колой и черешней</v>
      </c>
      <c r="D2415" s="18" t="str">
        <f>IFERROR(__xludf.DUMMYFUNCTION("""COMPUTED_VALUE"""),"кислое яблочно клубничная шипучка")</f>
        <v>кислое яблочно клубничная шипучка</v>
      </c>
      <c r="E2415" s="18" t="str">
        <f>IFERROR(__xludf.DUMMYFUNCTION("""COMPUTED_VALUE"""),"кислые желатинки маракуйя ананас")</f>
        <v>кислые желатинки маракуйя ананас</v>
      </c>
      <c r="F2415" s="18" t="str">
        <f>IFERROR(__xludf.DUMMYFUNCTION("""COMPUTED_VALUE"""),"кислые ленточки маракуя манго")</f>
        <v>кислые ленточки маракуя манго</v>
      </c>
      <c r="G2415" s="18" t="str">
        <f>IFERROR(__xludf.DUMMYFUNCTION("""COMPUTED_VALUE"""),"кислые мармеладные ягоды")</f>
        <v>кислые мармеладные ягоды</v>
      </c>
      <c r="H2415" s="18" t="str">
        <f>IFERROR(__xludf.DUMMYFUNCTION("""COMPUTED_VALUE"""),"кислый виноград лайм")</f>
        <v>кислый виноград лайм</v>
      </c>
      <c r="I2415" s="18" t="str">
        <f>IFERROR(__xludf.DUMMYFUNCTION("""COMPUTED_VALUE"""),"кислый грейпфрут с вишней")</f>
        <v>кислый грейпфрут с вишней</v>
      </c>
      <c r="J2415" s="18" t="str">
        <f>IFERROR(__xludf.DUMMYFUNCTION("""COMPUTED_VALUE"""),"кислый леденец виноград киви яблоко")</f>
        <v>кислый леденец виноград киви яблоко</v>
      </c>
      <c r="K2415" s="18" t="str">
        <f>IFERROR(__xludf.DUMMYFUNCTION("""COMPUTED_VALUE"""),"кислый лимонад арбуз лайм малина")</f>
        <v>кислый лимонад арбуз лайм малина</v>
      </c>
      <c r="L2415" s="18" t="str">
        <f>IFERROR(__xludf.DUMMYFUNCTION("""COMPUTED_VALUE"""),"кислый персик клубника")</f>
        <v>кислый персик клубника</v>
      </c>
      <c r="M2415" s="18" t="str">
        <f>IFERROR(__xludf.DUMMYFUNCTION("""COMPUTED_VALUE"""),"кислый яблочно лимонные колечки")</f>
        <v>кислый яблочно лимонные колечки</v>
      </c>
      <c r="N2415" s="18" t="str">
        <f>IFERROR(__xludf.DUMMYFUNCTION("""COMPUTED_VALUE"""),"фанта апельсин с кислой малиной")</f>
        <v>фанта апельсин с кислой малиной</v>
      </c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  <c r="AB2415" s="18"/>
      <c r="AC2415" s="18"/>
      <c r="AD2415" s="18"/>
      <c r="AE2415" s="18"/>
      <c r="AF2415" s="18"/>
      <c r="AG2415" s="18"/>
      <c r="AH2415" s="18"/>
      <c r="AI2415" s="18"/>
      <c r="AJ2415" s="18"/>
      <c r="AK2415" s="18"/>
      <c r="AL2415" s="18"/>
      <c r="AM2415" s="18"/>
      <c r="AN2415" s="18"/>
      <c r="AO2415" s="18"/>
      <c r="AP2415" s="18"/>
      <c r="AQ2415" s="18"/>
      <c r="AR2415" s="18"/>
      <c r="AS2415" s="18"/>
      <c r="AT2415" s="18"/>
      <c r="AU2415" s="18"/>
      <c r="AV2415" s="18"/>
      <c r="AW2415" s="18"/>
      <c r="AX2415" s="18"/>
    </row>
    <row r="2416">
      <c r="A2416" s="18" t="str">
        <f>IFERROR(__xludf.DUMMYFUNCTION("""COMPUTED_VALUE"""),"Ананас киви")</f>
        <v>Ананас киви</v>
      </c>
      <c r="B2416" s="18" t="str">
        <f>IFERROR(__xludf.DUMMYFUNCTION("""COMPUTED_VALUE"""),"Арбузный смузи")</f>
        <v>Арбузный смузи</v>
      </c>
      <c r="C2416" s="18" t="str">
        <f>IFERROR(__xludf.DUMMYFUNCTION("""COMPUTED_VALUE"""),"Виноградная фанта")</f>
        <v>Виноградная фанта</v>
      </c>
      <c r="D2416" s="18" t="str">
        <f>IFERROR(__xludf.DUMMYFUNCTION("""COMPUTED_VALUE"""),"Вишневый морс")</f>
        <v>Вишневый морс</v>
      </c>
      <c r="E2416" s="18" t="str">
        <f>IFERROR(__xludf.DUMMYFUNCTION("""COMPUTED_VALUE"""),"Гранатовый мармелад")</f>
        <v>Гранатовый мармелад</v>
      </c>
      <c r="F2416" s="18" t="str">
        <f>IFERROR(__xludf.DUMMYFUNCTION("""COMPUTED_VALUE"""),"Грейпфрут киви")</f>
        <v>Грейпфрут киви</v>
      </c>
      <c r="G2416" s="18" t="str">
        <f>IFERROR(__xludf.DUMMYFUNCTION("""COMPUTED_VALUE"""),"Ежевика мята")</f>
        <v>Ежевика мята</v>
      </c>
      <c r="H2416" s="18" t="str">
        <f>IFERROR(__xludf.DUMMYFUNCTION("""COMPUTED_VALUE"""),"Киви манго")</f>
        <v>Киви манго</v>
      </c>
      <c r="I2416" s="18" t="str">
        <f>IFERROR(__xludf.DUMMYFUNCTION("""COMPUTED_VALUE"""),"Клубника манго")</f>
        <v>Клубника манго</v>
      </c>
      <c r="J2416" s="18" t="str">
        <f>IFERROR(__xludf.DUMMYFUNCTION("""COMPUTED_VALUE"""),"черника грейфрут ")</f>
        <v>черника грейфрут </v>
      </c>
      <c r="K2416" s="18" t="str">
        <f>IFERROR(__xludf.DUMMYFUNCTION("""COMPUTED_VALUE"""),"Малина лайм")</f>
        <v>Малина лайм</v>
      </c>
      <c r="L2416" s="18" t="str">
        <f>IFERROR(__xludf.DUMMYFUNCTION("""COMPUTED_VALUE"""),"Манго арбуз ")</f>
        <v>Манго арбуз </v>
      </c>
      <c r="M2416" s="18" t="str">
        <f>IFERROR(__xludf.DUMMYFUNCTION("""COMPUTED_VALUE"""),"Малиновый чай с жасмином")</f>
        <v>Малиновый чай с жасмином</v>
      </c>
      <c r="N2416" s="18" t="str">
        <f>IFERROR(__xludf.DUMMYFUNCTION("""COMPUTED_VALUE"""),"малина  апельсин ")</f>
        <v>малина  апельсин </v>
      </c>
      <c r="O2416" s="18" t="str">
        <f>IFERROR(__xludf.DUMMYFUNCTION("""COMPUTED_VALUE"""),"Манго апельсин")</f>
        <v>Манго апельсин</v>
      </c>
      <c r="P2416" s="18" t="str">
        <f>IFERROR(__xludf.DUMMYFUNCTION("""COMPUTED_VALUE"""),"Ред булл")</f>
        <v>Ред булл</v>
      </c>
      <c r="Q2416" s="18" t="str">
        <f>IFERROR(__xludf.DUMMYFUNCTION("""COMPUTED_VALUE"""),"Спрайт")</f>
        <v>Спрайт</v>
      </c>
      <c r="R2416" s="18" t="str">
        <f>IFERROR(__xludf.DUMMYFUNCTION("""COMPUTED_VALUE"""),"ананас клюква ")</f>
        <v>ананас клюква </v>
      </c>
      <c r="S2416" s="18" t="str">
        <f>IFERROR(__xludf.DUMMYFUNCTION("""COMPUTED_VALUE"""),"Тархун")</f>
        <v>Тархун</v>
      </c>
      <c r="T2416" s="18" t="str">
        <f>IFERROR(__xludf.DUMMYFUNCTION("""COMPUTED_VALUE"""),"алоэ Виноград ")</f>
        <v>алоэ Виноград </v>
      </c>
      <c r="U2416" s="18" t="str">
        <f>IFERROR(__xludf.DUMMYFUNCTION("""COMPUTED_VALUE"""),"Фруктовая жвачка")</f>
        <v>Фруктовая жвачка</v>
      </c>
      <c r="V2416" s="18" t="str">
        <f>IFERROR(__xludf.DUMMYFUNCTION("""COMPUTED_VALUE"""),"Холодная кола")</f>
        <v>Холодная кола</v>
      </c>
      <c r="W2416" s="18" t="str">
        <f>IFERROR(__xludf.DUMMYFUNCTION("""COMPUTED_VALUE"""),"Черная смородина клюква")</f>
        <v>Черная смородина клюква</v>
      </c>
      <c r="X2416" s="18" t="str">
        <f>IFERROR(__xludf.DUMMYFUNCTION("""COMPUTED_VALUE"""),"Черника арбуз")</f>
        <v>Черника арбуз</v>
      </c>
      <c r="Y2416" s="18" t="str">
        <f>IFERROR(__xludf.DUMMYFUNCTION("""COMPUTED_VALUE"""),"Яблоко черника")</f>
        <v>Яблоко черника</v>
      </c>
      <c r="Z2416" s="18"/>
      <c r="AA2416" s="18"/>
      <c r="AB2416" s="18"/>
      <c r="AC2416" s="18"/>
      <c r="AD2416" s="18"/>
      <c r="AE2416" s="18"/>
      <c r="AF2416" s="18"/>
      <c r="AG2416" s="18"/>
      <c r="AH2416" s="18"/>
      <c r="AI2416" s="18"/>
      <c r="AJ2416" s="18"/>
      <c r="AK2416" s="18"/>
      <c r="AL2416" s="18"/>
      <c r="AM2416" s="18"/>
      <c r="AN2416" s="18"/>
      <c r="AO2416" s="18"/>
      <c r="AP2416" s="18"/>
      <c r="AQ2416" s="18"/>
      <c r="AR2416" s="18"/>
      <c r="AS2416" s="18"/>
      <c r="AT2416" s="18"/>
      <c r="AU2416" s="18"/>
      <c r="AV2416" s="18"/>
      <c r="AW2416" s="18"/>
      <c r="AX2416" s="18"/>
    </row>
    <row r="2417">
      <c r="A2417" s="18" t="str">
        <f>IFERROR(__xludf.DUMMYFUNCTION("""COMPUTED_VALUE"""),"0.4")</f>
        <v>0.4</v>
      </c>
      <c r="B2417" s="18" t="str">
        <f>IFERROR(__xludf.DUMMYFUNCTION("""COMPUTED_VALUE"""),"0.6")</f>
        <v>0.6</v>
      </c>
      <c r="C2417" s="18" t="str">
        <f>IFERROR(__xludf.DUMMYFUNCTION("""COMPUTED_VALUE"""),"0.7")</f>
        <v>0.7</v>
      </c>
      <c r="D2417" s="18" t="str">
        <f>IFERROR(__xludf.DUMMYFUNCTION("""COMPUTED_VALUE"""),"0.8")</f>
        <v>0.8</v>
      </c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  <c r="AB2417" s="18"/>
      <c r="AC2417" s="18"/>
      <c r="AD2417" s="18"/>
      <c r="AE2417" s="18"/>
      <c r="AF2417" s="18"/>
      <c r="AG2417" s="18"/>
      <c r="AH2417" s="18"/>
      <c r="AI2417" s="18"/>
      <c r="AJ2417" s="18"/>
      <c r="AK2417" s="18"/>
      <c r="AL2417" s="18"/>
      <c r="AM2417" s="18"/>
      <c r="AN2417" s="18"/>
      <c r="AO2417" s="18"/>
      <c r="AP2417" s="18"/>
      <c r="AQ2417" s="18"/>
      <c r="AR2417" s="18"/>
      <c r="AS2417" s="18"/>
      <c r="AT2417" s="18"/>
      <c r="AU2417" s="18"/>
      <c r="AV2417" s="18"/>
      <c r="AW2417" s="18"/>
      <c r="AX2417" s="18"/>
    </row>
    <row r="2418">
      <c r="A2418" s="18" t="str">
        <f>IFERROR(__xludf.DUMMYFUNCTION("""COMPUTED_VALUE"""),"Смородина холс")</f>
        <v>Смородина холс</v>
      </c>
      <c r="B2418" s="18" t="str">
        <f>IFERROR(__xludf.DUMMYFUNCTION("""COMPUTED_VALUE"""),"Тропические фрукты")</f>
        <v>Тропические фрукты</v>
      </c>
      <c r="C2418" s="18" t="str">
        <f>IFERROR(__xludf.DUMMYFUNCTION("""COMPUTED_VALUE"""),"Черничная конфета")</f>
        <v>Черничная конфета</v>
      </c>
      <c r="D2418" s="18" t="str">
        <f>IFERROR(__xludf.DUMMYFUNCTION("""COMPUTED_VALUE"""),"Яблоко вишня")</f>
        <v>Яблоко вишня</v>
      </c>
      <c r="E2418" s="18" t="str">
        <f>IFERROR(__xludf.DUMMYFUNCTION("""COMPUTED_VALUE"""),"Виноград мята")</f>
        <v>Виноград мята</v>
      </c>
      <c r="F2418" s="18" t="str">
        <f>IFERROR(__xludf.DUMMYFUNCTION("""COMPUTED_VALUE"""),"Виноград холс")</f>
        <v>Виноград холс</v>
      </c>
      <c r="G2418" s="18" t="str">
        <f>IFERROR(__xludf.DUMMYFUNCTION("""COMPUTED_VALUE"""),"Грейпфрутовый лимонад")</f>
        <v>Грейпфрутовый лимонад</v>
      </c>
      <c r="H2418" s="18" t="str">
        <f>IFERROR(__xludf.DUMMYFUNCTION("""COMPUTED_VALUE"""),"Дыня банан")</f>
        <v>Дыня банан</v>
      </c>
      <c r="I2418" s="18" t="str">
        <f>IFERROR(__xludf.DUMMYFUNCTION("""COMPUTED_VALUE"""),"Ежевичный лимонад")</f>
        <v>Ежевичный лимонад</v>
      </c>
      <c r="J2418" s="18" t="str">
        <f>IFERROR(__xludf.DUMMYFUNCTION("""COMPUTED_VALUE"""),"Земляничная конфета ")</f>
        <v>Земляничная конфета </v>
      </c>
      <c r="K2418" s="18" t="str">
        <f>IFERROR(__xludf.DUMMYFUNCTION("""COMPUTED_VALUE"""),"Ананас манго ")</f>
        <v>Ананас манго </v>
      </c>
      <c r="L2418" s="18" t="str">
        <f>IFERROR(__xludf.DUMMYFUNCTION("""COMPUTED_VALUE"""),"Жвачка черника мята ")</f>
        <v>Жвачка черника мята </v>
      </c>
      <c r="M2418" s="18" t="str">
        <f>IFERROR(__xludf.DUMMYFUNCTION("""COMPUTED_VALUE"""),"Зеленый манго")</f>
        <v>Зеленый манго</v>
      </c>
      <c r="N2418" s="18" t="str">
        <f>IFERROR(__xludf.DUMMYFUNCTION("""COMPUTED_VALUE"""),"Клюква брусника")</f>
        <v>Клюква брусника</v>
      </c>
      <c r="O2418" s="18" t="str">
        <f>IFERROR(__xludf.DUMMYFUNCTION("""COMPUTED_VALUE"""),"Апельсин ")</f>
        <v>Апельсин </v>
      </c>
      <c r="P2418" s="18" t="str">
        <f>IFERROR(__xludf.DUMMYFUNCTION("""COMPUTED_VALUE"""),"Кокос малина")</f>
        <v>Кокос малина</v>
      </c>
      <c r="Q2418" s="18" t="str">
        <f>IFERROR(__xludf.DUMMYFUNCTION("""COMPUTED_VALUE"""),"Лимонные черви")</f>
        <v>Лимонные черви</v>
      </c>
      <c r="R2418" s="18" t="str">
        <f>IFERROR(__xludf.DUMMYFUNCTION("""COMPUTED_VALUE"""),"Малиновый лимонад")</f>
        <v>Малиновый лимонад</v>
      </c>
      <c r="S2418" s="18" t="str">
        <f>IFERROR(__xludf.DUMMYFUNCTION("""COMPUTED_VALUE"""),"Смородина малина")</f>
        <v>Смородина малина</v>
      </c>
      <c r="T2418" s="18"/>
      <c r="U2418" s="18"/>
      <c r="V2418" s="18"/>
      <c r="W2418" s="18"/>
      <c r="X2418" s="18"/>
      <c r="Y2418" s="18"/>
      <c r="Z2418" s="18"/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/>
      <c r="AM2418" s="18"/>
      <c r="AN2418" s="18"/>
      <c r="AO2418" s="18"/>
      <c r="AP2418" s="18"/>
      <c r="AQ2418" s="18"/>
      <c r="AR2418" s="18"/>
      <c r="AS2418" s="18"/>
      <c r="AT2418" s="18"/>
      <c r="AU2418" s="18"/>
      <c r="AV2418" s="18"/>
      <c r="AW2418" s="18"/>
      <c r="AX2418" s="18"/>
    </row>
    <row r="2419">
      <c r="A2419" s="18" t="str">
        <f>IFERROR(__xludf.DUMMYFUNCTION("""COMPUTED_VALUE"""),"0.2")</f>
        <v>0.2</v>
      </c>
      <c r="B2419" s="18" t="str">
        <f>IFERROR(__xludf.DUMMYFUNCTION("""COMPUTED_VALUE"""),"0.3")</f>
        <v>0.3</v>
      </c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  <c r="AB2419" s="18"/>
      <c r="AC2419" s="18"/>
      <c r="AD2419" s="18"/>
      <c r="AE2419" s="18"/>
      <c r="AF2419" s="18"/>
      <c r="AG2419" s="18"/>
      <c r="AH2419" s="18"/>
      <c r="AI2419" s="18"/>
      <c r="AJ2419" s="18"/>
      <c r="AK2419" s="18"/>
      <c r="AL2419" s="18"/>
      <c r="AM2419" s="18"/>
      <c r="AN2419" s="18"/>
      <c r="AO2419" s="18"/>
      <c r="AP2419" s="18"/>
      <c r="AQ2419" s="18"/>
      <c r="AR2419" s="18"/>
      <c r="AS2419" s="18"/>
      <c r="AT2419" s="18"/>
      <c r="AU2419" s="18"/>
      <c r="AV2419" s="18"/>
      <c r="AW2419" s="18"/>
      <c r="AX2419" s="18"/>
    </row>
    <row r="2420">
      <c r="A2420" s="18" t="str">
        <f>IFERROR(__xludf.DUMMYFUNCTION("""COMPUTED_VALUE"""),"0.3")</f>
        <v>0.3</v>
      </c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  <c r="AB2420" s="18"/>
      <c r="AC2420" s="18"/>
      <c r="AD2420" s="18"/>
      <c r="AE2420" s="18"/>
      <c r="AF2420" s="18"/>
      <c r="AG2420" s="18"/>
      <c r="AH2420" s="18"/>
      <c r="AI2420" s="18"/>
      <c r="AJ2420" s="18"/>
      <c r="AK2420" s="18"/>
      <c r="AL2420" s="18"/>
      <c r="AM2420" s="18"/>
      <c r="AN2420" s="18"/>
      <c r="AO2420" s="18"/>
      <c r="AP2420" s="18"/>
      <c r="AQ2420" s="18"/>
      <c r="AR2420" s="18"/>
      <c r="AS2420" s="18"/>
      <c r="AT2420" s="18"/>
      <c r="AU2420" s="18"/>
      <c r="AV2420" s="18"/>
      <c r="AW2420" s="18"/>
      <c r="AX2420" s="18"/>
    </row>
    <row r="2421">
      <c r="A2421" s="18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  <c r="AB2421" s="18"/>
      <c r="AC2421" s="18"/>
      <c r="AD2421" s="18"/>
      <c r="AE2421" s="18"/>
      <c r="AF2421" s="18"/>
      <c r="AG2421" s="18"/>
      <c r="AH2421" s="18"/>
      <c r="AI2421" s="18"/>
      <c r="AJ2421" s="18"/>
      <c r="AK2421" s="18"/>
      <c r="AL2421" s="18"/>
      <c r="AM2421" s="18"/>
      <c r="AN2421" s="18"/>
      <c r="AO2421" s="18"/>
      <c r="AP2421" s="18"/>
      <c r="AQ2421" s="18"/>
      <c r="AR2421" s="18"/>
      <c r="AS2421" s="18"/>
      <c r="AT2421" s="18"/>
      <c r="AU2421" s="18"/>
      <c r="AV2421" s="18"/>
      <c r="AW2421" s="18"/>
      <c r="AX2421" s="18"/>
    </row>
    <row r="2422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8"/>
      <c r="AK2422" s="18"/>
      <c r="AL2422" s="18"/>
      <c r="AM2422" s="18"/>
      <c r="AN2422" s="18"/>
      <c r="AO2422" s="18"/>
      <c r="AP2422" s="18"/>
      <c r="AQ2422" s="18"/>
      <c r="AR2422" s="18"/>
      <c r="AS2422" s="18"/>
      <c r="AT2422" s="18"/>
      <c r="AU2422" s="18"/>
      <c r="AV2422" s="18"/>
      <c r="AW2422" s="18"/>
      <c r="AX2422" s="18"/>
    </row>
    <row r="2423">
      <c r="A2423" s="18"/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  <c r="AB2423" s="18"/>
      <c r="AC2423" s="18"/>
      <c r="AD2423" s="18"/>
      <c r="AE2423" s="18"/>
      <c r="AF2423" s="18"/>
      <c r="AG2423" s="18"/>
      <c r="AH2423" s="18"/>
      <c r="AI2423" s="18"/>
      <c r="AJ2423" s="18"/>
      <c r="AK2423" s="18"/>
      <c r="AL2423" s="18"/>
      <c r="AM2423" s="18"/>
      <c r="AN2423" s="18"/>
      <c r="AO2423" s="18"/>
      <c r="AP2423" s="18"/>
      <c r="AQ2423" s="18"/>
      <c r="AR2423" s="18"/>
      <c r="AS2423" s="18"/>
      <c r="AT2423" s="18"/>
      <c r="AU2423" s="18"/>
      <c r="AV2423" s="18"/>
      <c r="AW2423" s="18"/>
      <c r="AX2423" s="18"/>
    </row>
    <row r="2424">
      <c r="A2424" s="18"/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8"/>
      <c r="AK2424" s="18"/>
      <c r="AL2424" s="18"/>
      <c r="AM2424" s="18"/>
      <c r="AN2424" s="18"/>
      <c r="AO2424" s="18"/>
      <c r="AP2424" s="18"/>
      <c r="AQ2424" s="18"/>
      <c r="AR2424" s="18"/>
      <c r="AS2424" s="18"/>
      <c r="AT2424" s="18"/>
      <c r="AU2424" s="18"/>
      <c r="AV2424" s="18"/>
      <c r="AW2424" s="18"/>
      <c r="AX2424" s="18"/>
    </row>
    <row r="2425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  <c r="AB2425" s="18"/>
      <c r="AC2425" s="18"/>
      <c r="AD2425" s="18"/>
      <c r="AE2425" s="18"/>
      <c r="AF2425" s="18"/>
      <c r="AG2425" s="18"/>
      <c r="AH2425" s="18"/>
      <c r="AI2425" s="18"/>
      <c r="AJ2425" s="18"/>
      <c r="AK2425" s="18"/>
      <c r="AL2425" s="18"/>
      <c r="AM2425" s="18"/>
      <c r="AN2425" s="18"/>
      <c r="AO2425" s="18"/>
      <c r="AP2425" s="18"/>
      <c r="AQ2425" s="18"/>
      <c r="AR2425" s="18"/>
      <c r="AS2425" s="18"/>
      <c r="AT2425" s="18"/>
      <c r="AU2425" s="18"/>
      <c r="AV2425" s="18"/>
      <c r="AW2425" s="18"/>
      <c r="AX2425" s="18"/>
    </row>
    <row r="2426">
      <c r="A2426" s="18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8"/>
      <c r="AK2426" s="18"/>
      <c r="AL2426" s="18"/>
      <c r="AM2426" s="18"/>
      <c r="AN2426" s="18"/>
      <c r="AO2426" s="18"/>
      <c r="AP2426" s="18"/>
      <c r="AQ2426" s="18"/>
      <c r="AR2426" s="18"/>
      <c r="AS2426" s="18"/>
      <c r="AT2426" s="18"/>
      <c r="AU2426" s="18"/>
      <c r="AV2426" s="18"/>
      <c r="AW2426" s="18"/>
      <c r="AX2426" s="18"/>
    </row>
    <row r="2427">
      <c r="A2427" s="18"/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18"/>
      <c r="AC2427" s="18"/>
      <c r="AD2427" s="18"/>
      <c r="AE2427" s="18"/>
      <c r="AF2427" s="18"/>
      <c r="AG2427" s="18"/>
      <c r="AH2427" s="18"/>
      <c r="AI2427" s="18"/>
      <c r="AJ2427" s="18"/>
      <c r="AK2427" s="18"/>
      <c r="AL2427" s="18"/>
      <c r="AM2427" s="18"/>
      <c r="AN2427" s="18"/>
      <c r="AO2427" s="18"/>
      <c r="AP2427" s="18"/>
      <c r="AQ2427" s="18"/>
      <c r="AR2427" s="18"/>
      <c r="AS2427" s="18"/>
      <c r="AT2427" s="18"/>
      <c r="AU2427" s="18"/>
      <c r="AV2427" s="18"/>
      <c r="AW2427" s="18"/>
      <c r="AX2427" s="18"/>
    </row>
    <row r="2428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  <c r="AC2428" s="18"/>
      <c r="AD2428" s="18"/>
      <c r="AE2428" s="18"/>
      <c r="AF2428" s="18"/>
      <c r="AG2428" s="18"/>
      <c r="AH2428" s="18"/>
      <c r="AI2428" s="18"/>
      <c r="AJ2428" s="18"/>
      <c r="AK2428" s="18"/>
      <c r="AL2428" s="18"/>
      <c r="AM2428" s="18"/>
      <c r="AN2428" s="18"/>
      <c r="AO2428" s="18"/>
      <c r="AP2428" s="18"/>
      <c r="AQ2428" s="18"/>
      <c r="AR2428" s="18"/>
      <c r="AS2428" s="18"/>
      <c r="AT2428" s="18"/>
      <c r="AU2428" s="18"/>
      <c r="AV2428" s="18"/>
      <c r="AW2428" s="18"/>
      <c r="AX2428" s="18"/>
    </row>
    <row r="2429">
      <c r="A2429" s="18"/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  <c r="AB2429" s="18"/>
      <c r="AC2429" s="18"/>
      <c r="AD2429" s="18"/>
      <c r="AE2429" s="18"/>
      <c r="AF2429" s="18"/>
      <c r="AG2429" s="18"/>
      <c r="AH2429" s="18"/>
      <c r="AI2429" s="18"/>
      <c r="AJ2429" s="18"/>
      <c r="AK2429" s="18"/>
      <c r="AL2429" s="18"/>
      <c r="AM2429" s="18"/>
      <c r="AN2429" s="18"/>
      <c r="AO2429" s="18"/>
      <c r="AP2429" s="18"/>
      <c r="AQ2429" s="18"/>
      <c r="AR2429" s="18"/>
      <c r="AS2429" s="18"/>
      <c r="AT2429" s="18"/>
      <c r="AU2429" s="18"/>
      <c r="AV2429" s="18"/>
      <c r="AW2429" s="18"/>
      <c r="AX2429" s="18"/>
    </row>
    <row r="2430">
      <c r="A2430" s="18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8"/>
      <c r="AK2430" s="18"/>
      <c r="AL2430" s="18"/>
      <c r="AM2430" s="18"/>
      <c r="AN2430" s="18"/>
      <c r="AO2430" s="18"/>
      <c r="AP2430" s="18"/>
      <c r="AQ2430" s="18"/>
      <c r="AR2430" s="18"/>
      <c r="AS2430" s="18"/>
      <c r="AT2430" s="18"/>
      <c r="AU2430" s="18"/>
      <c r="AV2430" s="18"/>
      <c r="AW2430" s="18"/>
      <c r="AX2430" s="18"/>
    </row>
    <row r="2431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  <c r="AB2431" s="18"/>
      <c r="AC2431" s="18"/>
      <c r="AD2431" s="18"/>
      <c r="AE2431" s="18"/>
      <c r="AF2431" s="18"/>
      <c r="AG2431" s="18"/>
      <c r="AH2431" s="18"/>
      <c r="AI2431" s="18"/>
      <c r="AJ2431" s="18"/>
      <c r="AK2431" s="18"/>
      <c r="AL2431" s="18"/>
      <c r="AM2431" s="18"/>
      <c r="AN2431" s="18"/>
      <c r="AO2431" s="18"/>
      <c r="AP2431" s="18"/>
      <c r="AQ2431" s="18"/>
      <c r="AR2431" s="18"/>
      <c r="AS2431" s="18"/>
      <c r="AT2431" s="18"/>
      <c r="AU2431" s="18"/>
      <c r="AV2431" s="18"/>
      <c r="AW2431" s="18"/>
      <c r="AX2431" s="18"/>
    </row>
    <row r="2432">
      <c r="A2432" s="18"/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  <c r="AB2432" s="18"/>
      <c r="AC2432" s="18"/>
      <c r="AD2432" s="18"/>
      <c r="AE2432" s="18"/>
      <c r="AF2432" s="18"/>
      <c r="AG2432" s="18"/>
      <c r="AH2432" s="18"/>
      <c r="AI2432" s="18"/>
      <c r="AJ2432" s="18"/>
      <c r="AK2432" s="18"/>
      <c r="AL2432" s="18"/>
      <c r="AM2432" s="18"/>
      <c r="AN2432" s="18"/>
      <c r="AO2432" s="18"/>
      <c r="AP2432" s="18"/>
      <c r="AQ2432" s="18"/>
      <c r="AR2432" s="18"/>
      <c r="AS2432" s="18"/>
      <c r="AT2432" s="18"/>
      <c r="AU2432" s="18"/>
      <c r="AV2432" s="18"/>
      <c r="AW2432" s="18"/>
      <c r="AX2432" s="18"/>
    </row>
    <row r="2433">
      <c r="A2433" s="18"/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18"/>
      <c r="AC2433" s="18"/>
      <c r="AD2433" s="18"/>
      <c r="AE2433" s="18"/>
      <c r="AF2433" s="18"/>
      <c r="AG2433" s="18"/>
      <c r="AH2433" s="18"/>
      <c r="AI2433" s="18"/>
      <c r="AJ2433" s="18"/>
      <c r="AK2433" s="18"/>
      <c r="AL2433" s="18"/>
      <c r="AM2433" s="18"/>
      <c r="AN2433" s="18"/>
      <c r="AO2433" s="18"/>
      <c r="AP2433" s="18"/>
      <c r="AQ2433" s="18"/>
      <c r="AR2433" s="18"/>
      <c r="AS2433" s="18"/>
      <c r="AT2433" s="18"/>
      <c r="AU2433" s="18"/>
      <c r="AV2433" s="18"/>
      <c r="AW2433" s="18"/>
      <c r="AX2433" s="18"/>
    </row>
    <row r="2434">
      <c r="A2434" s="18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8"/>
      <c r="AK2434" s="18"/>
      <c r="AL2434" s="18"/>
      <c r="AM2434" s="18"/>
      <c r="AN2434" s="18"/>
      <c r="AO2434" s="18"/>
      <c r="AP2434" s="18"/>
      <c r="AQ2434" s="18"/>
      <c r="AR2434" s="18"/>
      <c r="AS2434" s="18"/>
      <c r="AT2434" s="18"/>
      <c r="AU2434" s="18"/>
      <c r="AV2434" s="18"/>
      <c r="AW2434" s="18"/>
      <c r="AX2434" s="18"/>
    </row>
    <row r="2435">
      <c r="A2435" s="18"/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  <c r="AB2435" s="18"/>
      <c r="AC2435" s="18"/>
      <c r="AD2435" s="18"/>
      <c r="AE2435" s="18"/>
      <c r="AF2435" s="18"/>
      <c r="AG2435" s="18"/>
      <c r="AH2435" s="18"/>
      <c r="AI2435" s="18"/>
      <c r="AJ2435" s="18"/>
      <c r="AK2435" s="18"/>
      <c r="AL2435" s="18"/>
      <c r="AM2435" s="18"/>
      <c r="AN2435" s="18"/>
      <c r="AO2435" s="18"/>
      <c r="AP2435" s="18"/>
      <c r="AQ2435" s="18"/>
      <c r="AR2435" s="18"/>
      <c r="AS2435" s="18"/>
      <c r="AT2435" s="18"/>
      <c r="AU2435" s="18"/>
      <c r="AV2435" s="18"/>
      <c r="AW2435" s="18"/>
      <c r="AX2435" s="18"/>
    </row>
    <row r="2436">
      <c r="A2436" s="18"/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  <c r="AC2436" s="18"/>
      <c r="AD2436" s="18"/>
      <c r="AE2436" s="18"/>
      <c r="AF2436" s="18"/>
      <c r="AG2436" s="18"/>
      <c r="AH2436" s="18"/>
      <c r="AI2436" s="18"/>
      <c r="AJ2436" s="18"/>
      <c r="AK2436" s="18"/>
      <c r="AL2436" s="18"/>
      <c r="AM2436" s="18"/>
      <c r="AN2436" s="18"/>
      <c r="AO2436" s="18"/>
      <c r="AP2436" s="18"/>
      <c r="AQ2436" s="18"/>
      <c r="AR2436" s="18"/>
      <c r="AS2436" s="18"/>
      <c r="AT2436" s="18"/>
      <c r="AU2436" s="18"/>
      <c r="AV2436" s="18"/>
      <c r="AW2436" s="18"/>
      <c r="AX2436" s="18"/>
    </row>
    <row r="2437">
      <c r="A2437" s="18"/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  <c r="AB2437" s="18"/>
      <c r="AC2437" s="18"/>
      <c r="AD2437" s="18"/>
      <c r="AE2437" s="18"/>
      <c r="AF2437" s="18"/>
      <c r="AG2437" s="18"/>
      <c r="AH2437" s="18"/>
      <c r="AI2437" s="18"/>
      <c r="AJ2437" s="18"/>
      <c r="AK2437" s="18"/>
      <c r="AL2437" s="18"/>
      <c r="AM2437" s="18"/>
      <c r="AN2437" s="18"/>
      <c r="AO2437" s="18"/>
      <c r="AP2437" s="18"/>
      <c r="AQ2437" s="18"/>
      <c r="AR2437" s="18"/>
      <c r="AS2437" s="18"/>
      <c r="AT2437" s="18"/>
      <c r="AU2437" s="18"/>
      <c r="AV2437" s="18"/>
      <c r="AW2437" s="18"/>
      <c r="AX2437" s="18"/>
    </row>
    <row r="2438">
      <c r="A2438" s="18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  <c r="AB2438" s="18"/>
      <c r="AC2438" s="18"/>
      <c r="AD2438" s="18"/>
      <c r="AE2438" s="18"/>
      <c r="AF2438" s="18"/>
      <c r="AG2438" s="18"/>
      <c r="AH2438" s="18"/>
      <c r="AI2438" s="18"/>
      <c r="AJ2438" s="18"/>
      <c r="AK2438" s="18"/>
      <c r="AL2438" s="18"/>
      <c r="AM2438" s="18"/>
      <c r="AN2438" s="18"/>
      <c r="AO2438" s="18"/>
      <c r="AP2438" s="18"/>
      <c r="AQ2438" s="18"/>
      <c r="AR2438" s="18"/>
      <c r="AS2438" s="18"/>
      <c r="AT2438" s="18"/>
      <c r="AU2438" s="18"/>
      <c r="AV2438" s="18"/>
      <c r="AW2438" s="18"/>
      <c r="AX2438" s="18"/>
    </row>
    <row r="2439">
      <c r="A2439" s="18"/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/>
      <c r="AC2439" s="18"/>
      <c r="AD2439" s="18"/>
      <c r="AE2439" s="18"/>
      <c r="AF2439" s="18"/>
      <c r="AG2439" s="18"/>
      <c r="AH2439" s="18"/>
      <c r="AI2439" s="18"/>
      <c r="AJ2439" s="18"/>
      <c r="AK2439" s="18"/>
      <c r="AL2439" s="18"/>
      <c r="AM2439" s="18"/>
      <c r="AN2439" s="18"/>
      <c r="AO2439" s="18"/>
      <c r="AP2439" s="18"/>
      <c r="AQ2439" s="18"/>
      <c r="AR2439" s="18"/>
      <c r="AS2439" s="18"/>
      <c r="AT2439" s="18"/>
      <c r="AU2439" s="18"/>
      <c r="AV2439" s="18"/>
      <c r="AW2439" s="18"/>
      <c r="AX2439" s="18"/>
    </row>
    <row r="2440">
      <c r="A2440" s="18"/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  <c r="AB2440" s="18"/>
      <c r="AC2440" s="18"/>
      <c r="AD2440" s="18"/>
      <c r="AE2440" s="18"/>
      <c r="AF2440" s="18"/>
      <c r="AG2440" s="18"/>
      <c r="AH2440" s="18"/>
      <c r="AI2440" s="18"/>
      <c r="AJ2440" s="18"/>
      <c r="AK2440" s="18"/>
      <c r="AL2440" s="18"/>
      <c r="AM2440" s="18"/>
      <c r="AN2440" s="18"/>
      <c r="AO2440" s="18"/>
      <c r="AP2440" s="18"/>
      <c r="AQ2440" s="18"/>
      <c r="AR2440" s="18"/>
      <c r="AS2440" s="18"/>
      <c r="AT2440" s="18"/>
      <c r="AU2440" s="18"/>
      <c r="AV2440" s="18"/>
      <c r="AW2440" s="18"/>
      <c r="AX2440" s="18"/>
    </row>
    <row r="2441">
      <c r="A2441" s="18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  <c r="AC2441" s="18"/>
      <c r="AD2441" s="18"/>
      <c r="AE2441" s="18"/>
      <c r="AF2441" s="18"/>
      <c r="AG2441" s="18"/>
      <c r="AH2441" s="18"/>
      <c r="AI2441" s="18"/>
      <c r="AJ2441" s="18"/>
      <c r="AK2441" s="18"/>
      <c r="AL2441" s="18"/>
      <c r="AM2441" s="18"/>
      <c r="AN2441" s="18"/>
      <c r="AO2441" s="18"/>
      <c r="AP2441" s="18"/>
      <c r="AQ2441" s="18"/>
      <c r="AR2441" s="18"/>
      <c r="AS2441" s="18"/>
      <c r="AT2441" s="18"/>
      <c r="AU2441" s="18"/>
      <c r="AV2441" s="18"/>
      <c r="AW2441" s="18"/>
      <c r="AX2441" s="18"/>
    </row>
    <row r="2442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  <c r="AC2442" s="18"/>
      <c r="AD2442" s="18"/>
      <c r="AE2442" s="18"/>
      <c r="AF2442" s="18"/>
      <c r="AG2442" s="18"/>
      <c r="AH2442" s="18"/>
      <c r="AI2442" s="18"/>
      <c r="AJ2442" s="18"/>
      <c r="AK2442" s="18"/>
      <c r="AL2442" s="18"/>
      <c r="AM2442" s="18"/>
      <c r="AN2442" s="18"/>
      <c r="AO2442" s="18"/>
      <c r="AP2442" s="18"/>
      <c r="AQ2442" s="18"/>
      <c r="AR2442" s="18"/>
      <c r="AS2442" s="18"/>
      <c r="AT2442" s="18"/>
      <c r="AU2442" s="18"/>
      <c r="AV2442" s="18"/>
      <c r="AW2442" s="18"/>
      <c r="AX2442" s="18"/>
    </row>
    <row r="2443">
      <c r="A2443" s="18"/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8"/>
      <c r="AD2443" s="18"/>
      <c r="AE2443" s="18"/>
      <c r="AF2443" s="18"/>
      <c r="AG2443" s="18"/>
      <c r="AH2443" s="18"/>
      <c r="AI2443" s="18"/>
      <c r="AJ2443" s="18"/>
      <c r="AK2443" s="18"/>
      <c r="AL2443" s="18"/>
      <c r="AM2443" s="18"/>
      <c r="AN2443" s="18"/>
      <c r="AO2443" s="18"/>
      <c r="AP2443" s="18"/>
      <c r="AQ2443" s="18"/>
      <c r="AR2443" s="18"/>
      <c r="AS2443" s="18"/>
      <c r="AT2443" s="18"/>
      <c r="AU2443" s="18"/>
      <c r="AV2443" s="18"/>
      <c r="AW2443" s="18"/>
      <c r="AX2443" s="18"/>
    </row>
    <row r="2444">
      <c r="A2444" s="18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  <c r="AB2444" s="18"/>
      <c r="AC2444" s="18"/>
      <c r="AD2444" s="18"/>
      <c r="AE2444" s="18"/>
      <c r="AF2444" s="18"/>
      <c r="AG2444" s="18"/>
      <c r="AH2444" s="18"/>
      <c r="AI2444" s="18"/>
      <c r="AJ2444" s="18"/>
      <c r="AK2444" s="18"/>
      <c r="AL2444" s="18"/>
      <c r="AM2444" s="18"/>
      <c r="AN2444" s="18"/>
      <c r="AO2444" s="18"/>
      <c r="AP2444" s="18"/>
      <c r="AQ2444" s="18"/>
      <c r="AR2444" s="18"/>
      <c r="AS2444" s="18"/>
      <c r="AT2444" s="18"/>
      <c r="AU2444" s="18"/>
      <c r="AV2444" s="18"/>
      <c r="AW2444" s="18"/>
      <c r="AX2444" s="18"/>
    </row>
    <row r="2445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  <c r="AC2445" s="18"/>
      <c r="AD2445" s="18"/>
      <c r="AE2445" s="18"/>
      <c r="AF2445" s="18"/>
      <c r="AG2445" s="18"/>
      <c r="AH2445" s="18"/>
      <c r="AI2445" s="18"/>
      <c r="AJ2445" s="18"/>
      <c r="AK2445" s="18"/>
      <c r="AL2445" s="18"/>
      <c r="AM2445" s="18"/>
      <c r="AN2445" s="18"/>
      <c r="AO2445" s="18"/>
      <c r="AP2445" s="18"/>
      <c r="AQ2445" s="18"/>
      <c r="AR2445" s="18"/>
      <c r="AS2445" s="18"/>
      <c r="AT2445" s="18"/>
      <c r="AU2445" s="18"/>
      <c r="AV2445" s="18"/>
      <c r="AW2445" s="18"/>
      <c r="AX2445" s="18"/>
    </row>
    <row r="2446">
      <c r="A2446" s="18"/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  <c r="AB2446" s="18"/>
      <c r="AC2446" s="18"/>
      <c r="AD2446" s="18"/>
      <c r="AE2446" s="18"/>
      <c r="AF2446" s="18"/>
      <c r="AG2446" s="18"/>
      <c r="AH2446" s="18"/>
      <c r="AI2446" s="18"/>
      <c r="AJ2446" s="18"/>
      <c r="AK2446" s="18"/>
      <c r="AL2446" s="18"/>
      <c r="AM2446" s="18"/>
      <c r="AN2446" s="18"/>
      <c r="AO2446" s="18"/>
      <c r="AP2446" s="18"/>
      <c r="AQ2446" s="18"/>
      <c r="AR2446" s="18"/>
      <c r="AS2446" s="18"/>
      <c r="AT2446" s="18"/>
      <c r="AU2446" s="18"/>
      <c r="AV2446" s="18"/>
      <c r="AW2446" s="18"/>
      <c r="AX2446" s="18"/>
    </row>
    <row r="2447">
      <c r="A2447" s="18"/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  <c r="AB2447" s="18"/>
      <c r="AC2447" s="18"/>
      <c r="AD2447" s="18"/>
      <c r="AE2447" s="18"/>
      <c r="AF2447" s="18"/>
      <c r="AG2447" s="18"/>
      <c r="AH2447" s="18"/>
      <c r="AI2447" s="18"/>
      <c r="AJ2447" s="18"/>
      <c r="AK2447" s="18"/>
      <c r="AL2447" s="18"/>
      <c r="AM2447" s="18"/>
      <c r="AN2447" s="18"/>
      <c r="AO2447" s="18"/>
      <c r="AP2447" s="18"/>
      <c r="AQ2447" s="18"/>
      <c r="AR2447" s="18"/>
      <c r="AS2447" s="18"/>
      <c r="AT2447" s="18"/>
      <c r="AU2447" s="18"/>
      <c r="AV2447" s="18"/>
      <c r="AW2447" s="18"/>
      <c r="AX2447" s="18"/>
    </row>
    <row r="2448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  <c r="AB2448" s="18"/>
      <c r="AC2448" s="18"/>
      <c r="AD2448" s="18"/>
      <c r="AE2448" s="18"/>
      <c r="AF2448" s="18"/>
      <c r="AG2448" s="18"/>
      <c r="AH2448" s="18"/>
      <c r="AI2448" s="18"/>
      <c r="AJ2448" s="18"/>
      <c r="AK2448" s="18"/>
      <c r="AL2448" s="18"/>
      <c r="AM2448" s="18"/>
      <c r="AN2448" s="18"/>
      <c r="AO2448" s="18"/>
      <c r="AP2448" s="18"/>
      <c r="AQ2448" s="18"/>
      <c r="AR2448" s="18"/>
      <c r="AS2448" s="18"/>
      <c r="AT2448" s="18"/>
      <c r="AU2448" s="18"/>
      <c r="AV2448" s="18"/>
      <c r="AW2448" s="18"/>
      <c r="AX2448" s="18"/>
    </row>
    <row r="2449">
      <c r="A2449" s="18"/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  <c r="AC2449" s="18"/>
      <c r="AD2449" s="18"/>
      <c r="AE2449" s="18"/>
      <c r="AF2449" s="18"/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</row>
    <row r="2450">
      <c r="A2450" s="18"/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  <c r="AB2450" s="18"/>
      <c r="AC2450" s="18"/>
      <c r="AD2450" s="18"/>
      <c r="AE2450" s="18"/>
      <c r="AF2450" s="18"/>
      <c r="AG2450" s="18"/>
      <c r="AH2450" s="18"/>
      <c r="AI2450" s="18"/>
      <c r="AJ2450" s="18"/>
      <c r="AK2450" s="18"/>
      <c r="AL2450" s="18"/>
      <c r="AM2450" s="18"/>
      <c r="AN2450" s="18"/>
      <c r="AO2450" s="18"/>
      <c r="AP2450" s="18"/>
      <c r="AQ2450" s="18"/>
      <c r="AR2450" s="18"/>
      <c r="AS2450" s="18"/>
      <c r="AT2450" s="18"/>
      <c r="AU2450" s="18"/>
      <c r="AV2450" s="18"/>
      <c r="AW2450" s="18"/>
      <c r="AX2450" s="18"/>
    </row>
    <row r="2451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  <c r="AC2451" s="18"/>
      <c r="AD2451" s="18"/>
      <c r="AE2451" s="18"/>
      <c r="AF2451" s="18"/>
      <c r="AG2451" s="18"/>
      <c r="AH2451" s="18"/>
      <c r="AI2451" s="18"/>
      <c r="AJ2451" s="18"/>
      <c r="AK2451" s="18"/>
      <c r="AL2451" s="18"/>
      <c r="AM2451" s="18"/>
      <c r="AN2451" s="18"/>
      <c r="AO2451" s="18"/>
      <c r="AP2451" s="18"/>
      <c r="AQ2451" s="18"/>
      <c r="AR2451" s="18"/>
      <c r="AS2451" s="18"/>
      <c r="AT2451" s="18"/>
      <c r="AU2451" s="18"/>
      <c r="AV2451" s="18"/>
      <c r="AW2451" s="18"/>
      <c r="AX2451" s="18"/>
    </row>
    <row r="2452">
      <c r="A2452" s="18"/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  <c r="AC2452" s="18"/>
      <c r="AD2452" s="18"/>
      <c r="AE2452" s="18"/>
      <c r="AF2452" s="18"/>
      <c r="AG2452" s="18"/>
      <c r="AH2452" s="18"/>
      <c r="AI2452" s="18"/>
      <c r="AJ2452" s="18"/>
      <c r="AK2452" s="18"/>
      <c r="AL2452" s="18"/>
      <c r="AM2452" s="18"/>
      <c r="AN2452" s="18"/>
      <c r="AO2452" s="18"/>
      <c r="AP2452" s="18"/>
      <c r="AQ2452" s="18"/>
      <c r="AR2452" s="18"/>
      <c r="AS2452" s="18"/>
      <c r="AT2452" s="18"/>
      <c r="AU2452" s="18"/>
      <c r="AV2452" s="18"/>
      <c r="AW2452" s="18"/>
      <c r="AX2452" s="18"/>
    </row>
    <row r="2453">
      <c r="A2453" s="18"/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  <c r="AC2453" s="18"/>
      <c r="AD2453" s="18"/>
      <c r="AE2453" s="18"/>
      <c r="AF2453" s="18"/>
      <c r="AG2453" s="18"/>
      <c r="AH2453" s="18"/>
      <c r="AI2453" s="18"/>
      <c r="AJ2453" s="18"/>
      <c r="AK2453" s="18"/>
      <c r="AL2453" s="18"/>
      <c r="AM2453" s="18"/>
      <c r="AN2453" s="18"/>
      <c r="AO2453" s="18"/>
      <c r="AP2453" s="18"/>
      <c r="AQ2453" s="18"/>
      <c r="AR2453" s="18"/>
      <c r="AS2453" s="18"/>
      <c r="AT2453" s="18"/>
      <c r="AU2453" s="18"/>
      <c r="AV2453" s="18"/>
      <c r="AW2453" s="18"/>
      <c r="AX2453" s="18"/>
    </row>
    <row r="2454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  <c r="AC2454" s="18"/>
      <c r="AD2454" s="18"/>
      <c r="AE2454" s="18"/>
      <c r="AF2454" s="18"/>
      <c r="AG2454" s="18"/>
      <c r="AH2454" s="18"/>
      <c r="AI2454" s="18"/>
      <c r="AJ2454" s="18"/>
      <c r="AK2454" s="18"/>
      <c r="AL2454" s="18"/>
      <c r="AM2454" s="18"/>
      <c r="AN2454" s="18"/>
      <c r="AO2454" s="18"/>
      <c r="AP2454" s="18"/>
      <c r="AQ2454" s="18"/>
      <c r="AR2454" s="18"/>
      <c r="AS2454" s="18"/>
      <c r="AT2454" s="18"/>
      <c r="AU2454" s="18"/>
      <c r="AV2454" s="18"/>
      <c r="AW2454" s="18"/>
      <c r="AX2454" s="18"/>
    </row>
    <row r="2455">
      <c r="A2455" s="18" t="str">
        <f>IFERROR(__xludf.DUMMYFUNCTION("""COMPUTED_VALUE"""),"Экзотический микс")</f>
        <v>Экзотический микс</v>
      </c>
      <c r="B2455" s="18" t="str">
        <f>IFERROR(__xludf.DUMMYFUNCTION("""COMPUTED_VALUE"""),"Энергетик")</f>
        <v>Энергетик</v>
      </c>
      <c r="C2455" s="18" t="str">
        <f>IFERROR(__xludf.DUMMYFUNCTION("""COMPUTED_VALUE"""),"Виноградный чупа-чупс")</f>
        <v>Виноградный чупа-чупс</v>
      </c>
      <c r="D2455" s="18" t="str">
        <f>IFERROR(__xludf.DUMMYFUNCTION("""COMPUTED_VALUE"""),"Кислая лесная клюква")</f>
        <v>Кислая лесная клюква</v>
      </c>
      <c r="E2455" s="18" t="str">
        <f>IFERROR(__xludf.DUMMYFUNCTION("""COMPUTED_VALUE"""),"Смородина персик")</f>
        <v>Смородина персик</v>
      </c>
      <c r="F2455" s="18" t="str">
        <f>IFERROR(__xludf.DUMMYFUNCTION("""COMPUTED_VALUE"""),"Спелый киви кисло сладкий")</f>
        <v>Спелый киви кисло сладкий</v>
      </c>
      <c r="G2455" s="18" t="str">
        <f>IFERROR(__xludf.DUMMYFUNCTION("""COMPUTED_VALUE"""),"Кислые черви в вишневом сиропе")</f>
        <v>Кислые черви в вишневом сиропе</v>
      </c>
      <c r="H2455" s="18" t="str">
        <f>IFERROR(__xludf.DUMMYFUNCTION("""COMPUTED_VALUE"""),"Грушевый лимонад")</f>
        <v>Грушевый лимонад</v>
      </c>
      <c r="I2455" s="18" t="str">
        <f>IFERROR(__xludf.DUMMYFUNCTION("""COMPUTED_VALUE"""),"Лимонад с сладкой малиной")</f>
        <v>Лимонад с сладкой малиной</v>
      </c>
      <c r="J2455" s="18" t="str">
        <f>IFERROR(__xludf.DUMMYFUNCTION("""COMPUTED_VALUE"""),"Ананасовая кислинка")</f>
        <v>Ананасовая кислинка</v>
      </c>
      <c r="K2455" s="18" t="str">
        <f>IFERROR(__xludf.DUMMYFUNCTION("""COMPUTED_VALUE"""),"Мармеладные мишки")</f>
        <v>Мармеладные мишки</v>
      </c>
      <c r="L2455" s="18" t="str">
        <f>IFERROR(__xludf.DUMMYFUNCTION("""COMPUTED_VALUE"""),"Мандариновый сок с цедрой")</f>
        <v>Мандариновый сок с цедрой</v>
      </c>
      <c r="M2455" s="18" t="str">
        <f>IFERROR(__xludf.DUMMYFUNCTION("""COMPUTED_VALUE"""),"Кисло-сладкое ягодное драже")</f>
        <v>Кисло-сладкое ягодное драже</v>
      </c>
      <c r="N2455" s="18" t="str">
        <f>IFERROR(__xludf.DUMMYFUNCTION("""COMPUTED_VALUE"""),"Классическая фанта")</f>
        <v>Классическая фанта</v>
      </c>
      <c r="O2455" s="18" t="str">
        <f>IFERROR(__xludf.DUMMYFUNCTION("""COMPUTED_VALUE"""),"Сладкие барбарисоввые конфеты")</f>
        <v>Сладкие барбарисоввые конфеты</v>
      </c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  <c r="AC2455" s="18"/>
      <c r="AD2455" s="18"/>
      <c r="AE2455" s="18"/>
      <c r="AF2455" s="18"/>
      <c r="AG2455" s="18"/>
      <c r="AH2455" s="18"/>
      <c r="AI2455" s="18"/>
      <c r="AJ2455" s="18"/>
      <c r="AK2455" s="18"/>
      <c r="AL2455" s="18"/>
      <c r="AM2455" s="18"/>
      <c r="AN2455" s="18"/>
      <c r="AO2455" s="18"/>
      <c r="AP2455" s="18"/>
      <c r="AQ2455" s="18"/>
      <c r="AR2455" s="18"/>
      <c r="AS2455" s="18"/>
      <c r="AT2455" s="18"/>
      <c r="AU2455" s="18"/>
      <c r="AV2455" s="18"/>
      <c r="AW2455" s="18"/>
      <c r="AX2455" s="18"/>
    </row>
    <row r="2456">
      <c r="A2456" s="18" t="str">
        <f>IFERROR(__xludf.DUMMYFUNCTION("""COMPUTED_VALUE"""),"Экзотический микс")</f>
        <v>Экзотический микс</v>
      </c>
      <c r="B2456" s="18" t="str">
        <f>IFERROR(__xludf.DUMMYFUNCTION("""COMPUTED_VALUE"""),"Энергетик")</f>
        <v>Энергетик</v>
      </c>
      <c r="C2456" s="18" t="str">
        <f>IFERROR(__xludf.DUMMYFUNCTION("""COMPUTED_VALUE"""),"Виноградный чупа-чупс")</f>
        <v>Виноградный чупа-чупс</v>
      </c>
      <c r="D2456" s="18" t="str">
        <f>IFERROR(__xludf.DUMMYFUNCTION("""COMPUTED_VALUE"""),"Кислая лесная клюква")</f>
        <v>Кислая лесная клюква</v>
      </c>
      <c r="E2456" s="18" t="str">
        <f>IFERROR(__xludf.DUMMYFUNCTION("""COMPUTED_VALUE"""),"Смородина персик")</f>
        <v>Смородина персик</v>
      </c>
      <c r="F2456" s="18" t="str">
        <f>IFERROR(__xludf.DUMMYFUNCTION("""COMPUTED_VALUE"""),"Спелый киви кисло сладкий")</f>
        <v>Спелый киви кисло сладкий</v>
      </c>
      <c r="G2456" s="18" t="str">
        <f>IFERROR(__xludf.DUMMYFUNCTION("""COMPUTED_VALUE"""),"Кислые черви в вишневом сиропе")</f>
        <v>Кислые черви в вишневом сиропе</v>
      </c>
      <c r="H2456" s="18" t="str">
        <f>IFERROR(__xludf.DUMMYFUNCTION("""COMPUTED_VALUE"""),"Грушевый лимонад")</f>
        <v>Грушевый лимонад</v>
      </c>
      <c r="I2456" s="18" t="str">
        <f>IFERROR(__xludf.DUMMYFUNCTION("""COMPUTED_VALUE"""),"Лимонад с сладкой малиной")</f>
        <v>Лимонад с сладкой малиной</v>
      </c>
      <c r="J2456" s="18" t="str">
        <f>IFERROR(__xludf.DUMMYFUNCTION("""COMPUTED_VALUE"""),"Ананасовая кислинка")</f>
        <v>Ананасовая кислинка</v>
      </c>
      <c r="K2456" s="18" t="str">
        <f>IFERROR(__xludf.DUMMYFUNCTION("""COMPUTED_VALUE"""),"Мармеладные мишки")</f>
        <v>Мармеладные мишки</v>
      </c>
      <c r="L2456" s="18" t="str">
        <f>IFERROR(__xludf.DUMMYFUNCTION("""COMPUTED_VALUE"""),"Мандариновый сок с цедрой")</f>
        <v>Мандариновый сок с цедрой</v>
      </c>
      <c r="M2456" s="18" t="str">
        <f>IFERROR(__xludf.DUMMYFUNCTION("""COMPUTED_VALUE"""),"Кисло-сладкое ягодное драже")</f>
        <v>Кисло-сладкое ягодное драже</v>
      </c>
      <c r="N2456" s="18" t="str">
        <f>IFERROR(__xludf.DUMMYFUNCTION("""COMPUTED_VALUE"""),"Классическая фанта")</f>
        <v>Классическая фанта</v>
      </c>
      <c r="O2456" s="18" t="str">
        <f>IFERROR(__xludf.DUMMYFUNCTION("""COMPUTED_VALUE"""),"Сладкие барбарисоввые конфеты")</f>
        <v>Сладкие барбарисоввые конфеты</v>
      </c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  <c r="AC2456" s="18"/>
      <c r="AD2456" s="18"/>
      <c r="AE2456" s="18"/>
      <c r="AF2456" s="18"/>
      <c r="AG2456" s="18"/>
      <c r="AH2456" s="18"/>
      <c r="AI2456" s="18"/>
      <c r="AJ2456" s="18"/>
      <c r="AK2456" s="18"/>
      <c r="AL2456" s="18"/>
      <c r="AM2456" s="18"/>
      <c r="AN2456" s="18"/>
      <c r="AO2456" s="18"/>
      <c r="AP2456" s="18"/>
      <c r="AQ2456" s="18"/>
      <c r="AR2456" s="18"/>
      <c r="AS2456" s="18"/>
      <c r="AT2456" s="18"/>
      <c r="AU2456" s="18"/>
      <c r="AV2456" s="18"/>
      <c r="AW2456" s="18"/>
      <c r="AX2456" s="18"/>
    </row>
    <row r="2457">
      <c r="A2457" s="18" t="str">
        <f>IFERROR(__xludf.DUMMYFUNCTION("""COMPUTED_VALUE"""),"0.4")</f>
        <v>0.4</v>
      </c>
      <c r="B2457" s="18" t="str">
        <f>IFERROR(__xludf.DUMMYFUNCTION("""COMPUTED_VALUE"""),"0.6")</f>
        <v>0.6</v>
      </c>
      <c r="C2457" s="18" t="str">
        <f>IFERROR(__xludf.DUMMYFUNCTION("""COMPUTED_VALUE"""),"0.7")</f>
        <v>0.7</v>
      </c>
      <c r="D2457" s="18" t="str">
        <f>IFERROR(__xludf.DUMMYFUNCTION("""COMPUTED_VALUE"""),"0.8")</f>
        <v>0.8</v>
      </c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  <c r="AC2457" s="18"/>
      <c r="AD2457" s="18"/>
      <c r="AE2457" s="18"/>
      <c r="AF2457" s="18"/>
      <c r="AG2457" s="18"/>
      <c r="AH2457" s="18"/>
      <c r="AI2457" s="18"/>
      <c r="AJ2457" s="18"/>
      <c r="AK2457" s="18"/>
      <c r="AL2457" s="18"/>
      <c r="AM2457" s="18"/>
      <c r="AN2457" s="18"/>
      <c r="AO2457" s="18"/>
      <c r="AP2457" s="18"/>
      <c r="AQ2457" s="18"/>
      <c r="AR2457" s="18"/>
      <c r="AS2457" s="18"/>
      <c r="AT2457" s="18"/>
      <c r="AU2457" s="18"/>
      <c r="AV2457" s="18"/>
      <c r="AW2457" s="18"/>
      <c r="AX2457" s="18"/>
    </row>
    <row r="2458">
      <c r="A2458" s="18" t="str">
        <f>IFERROR(__xludf.DUMMYFUNCTION("""COMPUTED_VALUE"""),"Арбуз Малина ")</f>
        <v>Арбуз Малина </v>
      </c>
      <c r="B2458" s="18" t="str">
        <f>IFERROR(__xludf.DUMMYFUNCTION("""COMPUTED_VALUE"""),"Банан Кокос ")</f>
        <v>Банан Кокос </v>
      </c>
      <c r="C2458" s="18" t="str">
        <f>IFERROR(__xludf.DUMMYFUNCTION("""COMPUTED_VALUE"""),"Барбарисовый Энергетик ")</f>
        <v>Барбарисовый Энергетик </v>
      </c>
      <c r="D2458" s="18" t="str">
        <f>IFERROR(__xludf.DUMMYFUNCTION("""COMPUTED_VALUE"""),"Виноградный Энергетик")</f>
        <v>Виноградный Энергетик</v>
      </c>
      <c r="E2458" s="18" t="str">
        <f>IFERROR(__xludf.DUMMYFUNCTION("""COMPUTED_VALUE"""),"Гранат Клубника ")</f>
        <v>Гранат Клубника </v>
      </c>
      <c r="F2458" s="18" t="str">
        <f>IFERROR(__xludf.DUMMYFUNCTION("""COMPUTED_VALUE"""),"Гранат Смородина ")</f>
        <v>Гранат Смородина </v>
      </c>
      <c r="G2458" s="18" t="str">
        <f>IFERROR(__xludf.DUMMYFUNCTION("""COMPUTED_VALUE"""),"Грейпфрутовый Швепс ")</f>
        <v>Грейпфрутовый Швепс </v>
      </c>
      <c r="H2458" s="18" t="str">
        <f>IFERROR(__xludf.DUMMYFUNCTION("""COMPUTED_VALUE"""),"Земляника Драгонфрут ")</f>
        <v>Земляника Драгонфрут </v>
      </c>
      <c r="I2458" s="18" t="str">
        <f>IFERROR(__xludf.DUMMYFUNCTION("""COMPUTED_VALUE"""),"Киви Личи ")</f>
        <v>Киви Личи </v>
      </c>
      <c r="J2458" s="18" t="str">
        <f>IFERROR(__xludf.DUMMYFUNCTION("""COMPUTED_VALUE"""),"Киви Маракуйя Гуава ")</f>
        <v>Киви Маракуйя Гуава </v>
      </c>
      <c r="K2458" s="18" t="str">
        <f>IFERROR(__xludf.DUMMYFUNCTION("""COMPUTED_VALUE"""),"Клубника Банан ")</f>
        <v>Клубника Банан </v>
      </c>
      <c r="L2458" s="18" t="str">
        <f>IFERROR(__xludf.DUMMYFUNCTION("""COMPUTED_VALUE"""),"Клубника Вишня ")</f>
        <v>Клубника Вишня </v>
      </c>
      <c r="M2458" s="18" t="str">
        <f>IFERROR(__xludf.DUMMYFUNCTION("""COMPUTED_VALUE"""),"Клубника Земляника ")</f>
        <v>Клубника Земляника </v>
      </c>
      <c r="N2458" s="18" t="str">
        <f>IFERROR(__xludf.DUMMYFUNCTION("""COMPUTED_VALUE"""),"Клубничный Мохито ")</f>
        <v>Клубничный Мохито </v>
      </c>
      <c r="O2458" s="18" t="str">
        <f>IFERROR(__xludf.DUMMYFUNCTION("""COMPUTED_VALUE"""),"Манго Грейпфрут ")</f>
        <v>Манго Грейпфрут </v>
      </c>
      <c r="P2458" s="18" t="str">
        <f>IFERROR(__xludf.DUMMYFUNCTION("""COMPUTED_VALUE"""),"Манго Персик Личи ")</f>
        <v>Манго Персик Личи </v>
      </c>
      <c r="Q2458" s="18" t="str">
        <f>IFERROR(__xludf.DUMMYFUNCTION("""COMPUTED_VALUE"""),"Персик Бабл Гам ")</f>
        <v>Персик Бабл Гам </v>
      </c>
      <c r="R2458" s="18" t="str">
        <f>IFERROR(__xludf.DUMMYFUNCTION("""COMPUTED_VALUE"""),"Садовые Ягоды ")</f>
        <v>Садовые Ягоды </v>
      </c>
      <c r="S2458" s="18" t="str">
        <f>IFERROR(__xludf.DUMMYFUNCTION("""COMPUTED_VALUE"""),"Скитлс Лимон Лайм 2")</f>
        <v>Скитлс Лимон Лайм 2</v>
      </c>
      <c r="T2458" s="18" t="str">
        <f>IFERROR(__xludf.DUMMYFUNCTION("""COMPUTED_VALUE"""),"Смородина Мармелад 1")</f>
        <v>Смородина Мармелад 1</v>
      </c>
      <c r="U2458" s="18" t="str">
        <f>IFERROR(__xludf.DUMMYFUNCTION("""COMPUTED_VALUE"""),"Темная Вишня 1")</f>
        <v>Темная Вишня 1</v>
      </c>
      <c r="V2458" s="18" t="str">
        <f>IFERROR(__xludf.DUMMYFUNCTION("""COMPUTED_VALUE"""),"Фруктовые Пластинки 1")</f>
        <v>Фруктовые Пластинки 1</v>
      </c>
      <c r="W2458" s="18" t="str">
        <f>IFERROR(__xludf.DUMMYFUNCTION("""COMPUTED_VALUE"""),"Черника Ежевика 1")</f>
        <v>Черника Ежевика 1</v>
      </c>
      <c r="X2458" s="18" t="str">
        <f>IFERROR(__xludf.DUMMYFUNCTION("""COMPUTED_VALUE"""),"Черника Малина 1")</f>
        <v>Черника Малина 1</v>
      </c>
      <c r="Y2458" s="18" t="str">
        <f>IFERROR(__xludf.DUMMYFUNCTION("""COMPUTED_VALUE"""),"Черника Мята 2")</f>
        <v>Черника Мята 2</v>
      </c>
      <c r="Z2458" s="18" t="str">
        <f>IFERROR(__xludf.DUMMYFUNCTION("""COMPUTED_VALUE"""),"Яблоко Виноград 2")</f>
        <v>Яблоко Виноград 2</v>
      </c>
      <c r="AA2458" s="18" t="str">
        <f>IFERROR(__xludf.DUMMYFUNCTION("""COMPUTED_VALUE"""),"Яблоко Малина 4")</f>
        <v>Яблоко Малина 4</v>
      </c>
      <c r="AB2458" s="18"/>
      <c r="AC2458" s="18"/>
      <c r="AD2458" s="18"/>
      <c r="AE2458" s="18"/>
      <c r="AF2458" s="18"/>
      <c r="AG2458" s="18"/>
      <c r="AH2458" s="18"/>
      <c r="AI2458" s="18"/>
      <c r="AJ2458" s="18"/>
      <c r="AK2458" s="18"/>
      <c r="AL2458" s="18"/>
      <c r="AM2458" s="18"/>
      <c r="AN2458" s="18"/>
      <c r="AO2458" s="18"/>
      <c r="AP2458" s="18"/>
      <c r="AQ2458" s="18"/>
      <c r="AR2458" s="18"/>
      <c r="AS2458" s="18"/>
      <c r="AT2458" s="18"/>
      <c r="AU2458" s="18"/>
      <c r="AV2458" s="18"/>
      <c r="AW2458" s="18"/>
      <c r="AX2458" s="18"/>
    </row>
    <row r="2459">
      <c r="A2459" s="18" t="str">
        <f>IFERROR(__xludf.DUMMYFUNCTION("""COMPUTED_VALUE"""),"0.4")</f>
        <v>0.4</v>
      </c>
      <c r="B2459" s="18" t="str">
        <f>IFERROR(__xludf.DUMMYFUNCTION("""COMPUTED_VALUE"""),"0.6")</f>
        <v>0.6</v>
      </c>
      <c r="C2459" s="18" t="str">
        <f>IFERROR(__xludf.DUMMYFUNCTION("""COMPUTED_VALUE"""),"0.7")</f>
        <v>0.7</v>
      </c>
      <c r="D2459" s="18" t="str">
        <f>IFERROR(__xludf.DUMMYFUNCTION("""COMPUTED_VALUE"""),"0.8")</f>
        <v>0.8</v>
      </c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8"/>
      <c r="AD2459" s="18"/>
      <c r="AE2459" s="18"/>
      <c r="AF2459" s="18"/>
      <c r="AG2459" s="18"/>
      <c r="AH2459" s="18"/>
      <c r="AI2459" s="18"/>
      <c r="AJ2459" s="18"/>
      <c r="AK2459" s="18"/>
      <c r="AL2459" s="18"/>
      <c r="AM2459" s="18"/>
      <c r="AN2459" s="18"/>
      <c r="AO2459" s="18"/>
      <c r="AP2459" s="18"/>
      <c r="AQ2459" s="18"/>
      <c r="AR2459" s="18"/>
      <c r="AS2459" s="18"/>
      <c r="AT2459" s="18"/>
      <c r="AU2459" s="18"/>
      <c r="AV2459" s="18"/>
      <c r="AW2459" s="18"/>
      <c r="AX2459" s="18"/>
    </row>
    <row r="2460">
      <c r="A2460" s="18" t="str">
        <f>IFERROR(__xludf.DUMMYFUNCTION("""COMPUTED_VALUE"""),"Апельсиновое драже")</f>
        <v>Апельсиновое драже</v>
      </c>
      <c r="B2460" s="18" t="str">
        <f>IFERROR(__xludf.DUMMYFUNCTION("""COMPUTED_VALUE"""),"Бабл гам")</f>
        <v>Бабл гам</v>
      </c>
      <c r="C2460" s="18" t="str">
        <f>IFERROR(__xludf.DUMMYFUNCTION("""COMPUTED_VALUE"""),"Виноградная конфета")</f>
        <v>Виноградная конфета</v>
      </c>
      <c r="D2460" s="18" t="str">
        <f>IFERROR(__xludf.DUMMYFUNCTION("""COMPUTED_VALUE"""),"Даня кокос")</f>
        <v>Даня кокос</v>
      </c>
      <c r="E2460" s="18" t="str">
        <f>IFERROR(__xludf.DUMMYFUNCTION("""COMPUTED_VALUE"""),"Земляника груша")</f>
        <v>Земляника груша</v>
      </c>
      <c r="F2460" s="18" t="str">
        <f>IFERROR(__xludf.DUMMYFUNCTION("""COMPUTED_VALUE"""),"Кислый киви")</f>
        <v>Кислый киви</v>
      </c>
      <c r="G2460" s="18" t="str">
        <f>IFERROR(__xludf.DUMMYFUNCTION("""COMPUTED_VALUE"""),"Кислый малиновый лимонад ")</f>
        <v>Кислый малиновый лимонад </v>
      </c>
      <c r="H2460" s="18" t="str">
        <f>IFERROR(__xludf.DUMMYFUNCTION("""COMPUTED_VALUE"""),"Кола сода айс")</f>
        <v>Кола сода айс</v>
      </c>
      <c r="I2460" s="18" t="str">
        <f>IFERROR(__xludf.DUMMYFUNCTION("""COMPUTED_VALUE"""),"Ледяной ананас")</f>
        <v>Ледяной ананас</v>
      </c>
      <c r="J2460" s="18" t="str">
        <f>IFERROR(__xludf.DUMMYFUNCTION("""COMPUTED_VALUE"""),"Лимонные червячки ")</f>
        <v>Лимонные червячки </v>
      </c>
      <c r="K2460" s="18" t="str">
        <f>IFERROR(__xludf.DUMMYFUNCTION("""COMPUTED_VALUE"""),"Манго апельсин")</f>
        <v>Манго апельсин</v>
      </c>
      <c r="L2460" s="18" t="str">
        <f>IFERROR(__xludf.DUMMYFUNCTION("""COMPUTED_VALUE"""),"Смородина виноград")</f>
        <v>Смородина виноград</v>
      </c>
      <c r="M2460" s="18" t="str">
        <f>IFERROR(__xludf.DUMMYFUNCTION("""COMPUTED_VALUE"""),"Яблочный холс")</f>
        <v>Яблочный холс</v>
      </c>
      <c r="N2460" s="18" t="str">
        <f>IFERROR(__xludf.DUMMYFUNCTION("""COMPUTED_VALUE"""),"Ягодный смузи")</f>
        <v>Ягодный смузи</v>
      </c>
      <c r="O2460" s="18" t="str">
        <f>IFERROR(__xludf.DUMMYFUNCTION("""COMPUTED_VALUE"""),"Ягодный энергетик")</f>
        <v>Ягодный энергетик</v>
      </c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8"/>
      <c r="AK2460" s="18"/>
      <c r="AL2460" s="18"/>
      <c r="AM2460" s="18"/>
      <c r="AN2460" s="18"/>
      <c r="AO2460" s="18"/>
      <c r="AP2460" s="18"/>
      <c r="AQ2460" s="18"/>
      <c r="AR2460" s="18"/>
      <c r="AS2460" s="18"/>
      <c r="AT2460" s="18"/>
      <c r="AU2460" s="18"/>
      <c r="AV2460" s="18"/>
      <c r="AW2460" s="18"/>
      <c r="AX2460" s="18"/>
    </row>
    <row r="2461">
      <c r="A2461" s="18" t="str">
        <f>IFERROR(__xludf.DUMMYFUNCTION("""COMPUTED_VALUE"""),"Апельсиновое драже")</f>
        <v>Апельсиновое драже</v>
      </c>
      <c r="B2461" s="18" t="str">
        <f>IFERROR(__xludf.DUMMYFUNCTION("""COMPUTED_VALUE"""),"Бабл гам")</f>
        <v>Бабл гам</v>
      </c>
      <c r="C2461" s="18" t="str">
        <f>IFERROR(__xludf.DUMMYFUNCTION("""COMPUTED_VALUE"""),"Виноградная конфета")</f>
        <v>Виноградная конфета</v>
      </c>
      <c r="D2461" s="18" t="str">
        <f>IFERROR(__xludf.DUMMYFUNCTION("""COMPUTED_VALUE"""),"Даня кокос")</f>
        <v>Даня кокос</v>
      </c>
      <c r="E2461" s="18" t="str">
        <f>IFERROR(__xludf.DUMMYFUNCTION("""COMPUTED_VALUE"""),"Земляника груша")</f>
        <v>Земляника груша</v>
      </c>
      <c r="F2461" s="18" t="str">
        <f>IFERROR(__xludf.DUMMYFUNCTION("""COMPUTED_VALUE"""),"Кислый киви")</f>
        <v>Кислый киви</v>
      </c>
      <c r="G2461" s="18" t="str">
        <f>IFERROR(__xludf.DUMMYFUNCTION("""COMPUTED_VALUE"""),"Кислый малиновый лимонад ")</f>
        <v>Кислый малиновый лимонад </v>
      </c>
      <c r="H2461" s="18" t="str">
        <f>IFERROR(__xludf.DUMMYFUNCTION("""COMPUTED_VALUE"""),"Кола сода айс")</f>
        <v>Кола сода айс</v>
      </c>
      <c r="I2461" s="18" t="str">
        <f>IFERROR(__xludf.DUMMYFUNCTION("""COMPUTED_VALUE"""),"Ледяной ананас")</f>
        <v>Ледяной ананас</v>
      </c>
      <c r="J2461" s="18" t="str">
        <f>IFERROR(__xludf.DUMMYFUNCTION("""COMPUTED_VALUE"""),"Лимонные червячки ")</f>
        <v>Лимонные червячки </v>
      </c>
      <c r="K2461" s="18" t="str">
        <f>IFERROR(__xludf.DUMMYFUNCTION("""COMPUTED_VALUE"""),"Манго апельсин")</f>
        <v>Манго апельсин</v>
      </c>
      <c r="L2461" s="18" t="str">
        <f>IFERROR(__xludf.DUMMYFUNCTION("""COMPUTED_VALUE"""),"Смородина виноград")</f>
        <v>Смородина виноград</v>
      </c>
      <c r="M2461" s="18" t="str">
        <f>IFERROR(__xludf.DUMMYFUNCTION("""COMPUTED_VALUE"""),"Яблочный холс")</f>
        <v>Яблочный холс</v>
      </c>
      <c r="N2461" s="18" t="str">
        <f>IFERROR(__xludf.DUMMYFUNCTION("""COMPUTED_VALUE"""),"Ягодный смузи")</f>
        <v>Ягодный смузи</v>
      </c>
      <c r="O2461" s="18" t="str">
        <f>IFERROR(__xludf.DUMMYFUNCTION("""COMPUTED_VALUE"""),"Ягодный энергетик")</f>
        <v>Ягодный энергетик</v>
      </c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  <c r="AC2461" s="18"/>
      <c r="AD2461" s="18"/>
      <c r="AE2461" s="18"/>
      <c r="AF2461" s="18"/>
      <c r="AG2461" s="18"/>
      <c r="AH2461" s="18"/>
      <c r="AI2461" s="18"/>
      <c r="AJ2461" s="18"/>
      <c r="AK2461" s="18"/>
      <c r="AL2461" s="18"/>
      <c r="AM2461" s="18"/>
      <c r="AN2461" s="18"/>
      <c r="AO2461" s="18"/>
      <c r="AP2461" s="18"/>
      <c r="AQ2461" s="18"/>
      <c r="AR2461" s="18"/>
      <c r="AS2461" s="18"/>
      <c r="AT2461" s="18"/>
      <c r="AU2461" s="18"/>
      <c r="AV2461" s="18"/>
      <c r="AW2461" s="18"/>
      <c r="AX2461" s="18"/>
    </row>
    <row r="2462">
      <c r="A2462" s="18" t="str">
        <f>IFERROR(__xludf.DUMMYFUNCTION("""COMPUTED_VALUE"""),"Кислый малиново-грейпфрутовый швепс")</f>
        <v>Кислый малиново-грейпфрутовый швепс</v>
      </c>
      <c r="B2462" s="18" t="str">
        <f>IFERROR(__xludf.DUMMYFUNCTION("""COMPUTED_VALUE"""),"Ананас апельсин")</f>
        <v>Ананас апельсин</v>
      </c>
      <c r="C2462" s="18" t="str">
        <f>IFERROR(__xludf.DUMMYFUNCTION("""COMPUTED_VALUE"""),"Пинаколада")</f>
        <v>Пинаколада</v>
      </c>
      <c r="D2462" s="18" t="str">
        <f>IFERROR(__xludf.DUMMYFUNCTION("""COMPUTED_VALUE"""),"Мятный бабл гам")</f>
        <v>Мятный бабл гам</v>
      </c>
      <c r="E2462" s="18" t="str">
        <f>IFERROR(__xludf.DUMMYFUNCTION("""COMPUTED_VALUE"""),"Мянго драгонфрут")</f>
        <v>Мянго драгонфрут</v>
      </c>
      <c r="F2462" s="18" t="str">
        <f>IFERROR(__xludf.DUMMYFUNCTION("""COMPUTED_VALUE"""),"Клубничная фанта")</f>
        <v>Клубничная фанта</v>
      </c>
      <c r="G2462" s="18" t="str">
        <f>IFERROR(__xludf.DUMMYFUNCTION("""COMPUTED_VALUE"""),"Клубничная арбуз")</f>
        <v>Клубничная арбуз</v>
      </c>
      <c r="H2462" s="18" t="str">
        <f>IFERROR(__xludf.DUMMYFUNCTION("""COMPUTED_VALUE"""),"Кислый скитлс")</f>
        <v>Кислый скитлс</v>
      </c>
      <c r="I2462" s="18" t="str">
        <f>IFERROR(__xludf.DUMMYFUNCTION("""COMPUTED_VALUE"""),"Кислый лайм арбуз")</f>
        <v>Кислый лайм арбуз</v>
      </c>
      <c r="J2462" s="18" t="str">
        <f>IFERROR(__xludf.DUMMYFUNCTION("""COMPUTED_VALUE"""),"Тропический банан")</f>
        <v>Тропический банан</v>
      </c>
      <c r="K2462" s="18" t="str">
        <f>IFERROR(__xludf.DUMMYFUNCTION("""COMPUTED_VALUE"""),"Яблочный энергетик")</f>
        <v>Яблочный энергетик</v>
      </c>
      <c r="L2462" s="18" t="str">
        <f>IFERROR(__xludf.DUMMYFUNCTION("""COMPUTED_VALUE"""),"Барбарисовый лимонад")</f>
        <v>Барбарисовый лимонад</v>
      </c>
      <c r="M2462" s="18" t="str">
        <f>IFERROR(__xludf.DUMMYFUNCTION("""COMPUTED_VALUE"""),"Лимонад виноград вишня")</f>
        <v>Лимонад виноград вишня</v>
      </c>
      <c r="N2462" s="18" t="str">
        <f>IFERROR(__xludf.DUMMYFUNCTION("""COMPUTED_VALUE"""),"Розовый лимонад")</f>
        <v>Розовый лимонад</v>
      </c>
      <c r="O2462" s="18" t="str">
        <f>IFERROR(__xludf.DUMMYFUNCTION("""COMPUTED_VALUE"""),"Двойной манго")</f>
        <v>Двойной манго</v>
      </c>
      <c r="P2462" s="18" t="str">
        <f>IFERROR(__xludf.DUMMYFUNCTION("""COMPUTED_VALUE"""),"Лесные ягоды ")</f>
        <v>Лесные ягоды </v>
      </c>
      <c r="Q2462" s="18" t="str">
        <f>IFERROR(__xludf.DUMMYFUNCTION("""COMPUTED_VALUE"""),"Ежевика малина ")</f>
        <v>Ежевика малина </v>
      </c>
      <c r="R2462" s="18" t="str">
        <f>IFERROR(__xludf.DUMMYFUNCTION("""COMPUTED_VALUE"""),"Смородиновый лимонад")</f>
        <v>Смородиновый лимонад</v>
      </c>
      <c r="S2462" s="18" t="str">
        <f>IFERROR(__xludf.DUMMYFUNCTION("""COMPUTED_VALUE"""),"Кола вишня")</f>
        <v>Кола вишня</v>
      </c>
      <c r="T2462" s="18" t="str">
        <f>IFERROR(__xludf.DUMMYFUNCTION("""COMPUTED_VALUE"""),"Манго арбуз")</f>
        <v>Манго арбуз</v>
      </c>
      <c r="U2462" s="18" t="str">
        <f>IFERROR(__xludf.DUMMYFUNCTION("""COMPUTED_VALUE"""),"Алоэ виноград")</f>
        <v>Алоэ виноград</v>
      </c>
      <c r="V2462" s="18" t="str">
        <f>IFERROR(__xludf.DUMMYFUNCTION("""COMPUTED_VALUE"""),"Банан клубника")</f>
        <v>Банан клубника</v>
      </c>
      <c r="W2462" s="18" t="str">
        <f>IFERROR(__xludf.DUMMYFUNCTION("""COMPUTED_VALUE"""),"Малиновый мармелад")</f>
        <v>Малиновый мармелад</v>
      </c>
      <c r="X2462" s="18" t="str">
        <f>IFERROR(__xludf.DUMMYFUNCTION("""COMPUTED_VALUE"""),"Клубника киви")</f>
        <v>Клубника киви</v>
      </c>
      <c r="Y2462" s="18" t="str">
        <f>IFERROR(__xludf.DUMMYFUNCTION("""COMPUTED_VALUE"""),"Клюква лайм")</f>
        <v>Клюква лайм</v>
      </c>
      <c r="Z2462" s="18" t="str">
        <f>IFERROR(__xludf.DUMMYFUNCTION("""COMPUTED_VALUE"""),"Гуава ананас")</f>
        <v>Гуава ананас</v>
      </c>
      <c r="AA2462" s="18" t="str">
        <f>IFERROR(__xludf.DUMMYFUNCTION("""COMPUTED_VALUE"""),"Морс")</f>
        <v>Морс</v>
      </c>
      <c r="AB2462" s="18" t="str">
        <f>IFERROR(__xludf.DUMMYFUNCTION("""COMPUTED_VALUE"""),"Красный апельсин")</f>
        <v>Красный апельсин</v>
      </c>
      <c r="AC2462" s="18" t="str">
        <f>IFERROR(__xludf.DUMMYFUNCTION("""COMPUTED_VALUE"""),"Арбузная жвачка")</f>
        <v>Арбузная жвачка</v>
      </c>
      <c r="AD2462" s="18" t="str">
        <f>IFERROR(__xludf.DUMMYFUNCTION("""COMPUTED_VALUE"""),"Смородина Виноград")</f>
        <v>Смородина Виноград</v>
      </c>
      <c r="AE2462" s="18" t="str">
        <f>IFERROR(__xludf.DUMMYFUNCTION("""COMPUTED_VALUE"""),"Гранатовая Мармелад")</f>
        <v>Гранатовая Мармелад</v>
      </c>
      <c r="AF2462" s="18" t="str">
        <f>IFERROR(__xludf.DUMMYFUNCTION("""COMPUTED_VALUE"""),"Яблоко Киви")</f>
        <v>Яблоко Киви</v>
      </c>
      <c r="AG2462" s="18" t="str">
        <f>IFERROR(__xludf.DUMMYFUNCTION("""COMPUTED_VALUE"""),"Клубника Ежевика")</f>
        <v>Клубника Ежевика</v>
      </c>
      <c r="AH2462" s="18" t="str">
        <f>IFERROR(__xludf.DUMMYFUNCTION("""COMPUTED_VALUE"""),"Клубничный Коктейль")</f>
        <v>Клубничный Коктейль</v>
      </c>
      <c r="AI2462" s="18" t="str">
        <f>IFERROR(__xludf.DUMMYFUNCTION("""COMPUTED_VALUE"""),"Клюква Земляника ")</f>
        <v>Клюква Земляника </v>
      </c>
      <c r="AJ2462" s="18" t="str">
        <f>IFERROR(__xludf.DUMMYFUNCTION("""COMPUTED_VALUE"""),"Какос Дыня")</f>
        <v>Какос Дыня</v>
      </c>
      <c r="AK2462" s="18" t="str">
        <f>IFERROR(__xludf.DUMMYFUNCTION("""COMPUTED_VALUE"""),"Маракуйя мандарин")</f>
        <v>Маракуйя мандарин</v>
      </c>
      <c r="AL2462" s="18" t="str">
        <f>IFERROR(__xludf.DUMMYFUNCTION("""COMPUTED_VALUE"""),"Персик кактус")</f>
        <v>Персик кактус</v>
      </c>
      <c r="AM2462" s="18" t="str">
        <f>IFERROR(__xludf.DUMMYFUNCTION("""COMPUTED_VALUE"""),"Спрайт")</f>
        <v>Спрайт</v>
      </c>
      <c r="AN2462" s="18" t="str">
        <f>IFERROR(__xludf.DUMMYFUNCTION("""COMPUTED_VALUE"""),"Черничная фанта")</f>
        <v>Черничная фанта</v>
      </c>
      <c r="AO2462" s="18" t="str">
        <f>IFERROR(__xludf.DUMMYFUNCTION("""COMPUTED_VALUE"""),"Ягодная жвачка")</f>
        <v>Ягодная жвачка</v>
      </c>
      <c r="AP2462" s="18" t="str">
        <f>IFERROR(__xludf.DUMMYFUNCTION("""COMPUTED_VALUE"""),"Ягодный энергетик")</f>
        <v>Ягодный энергетик</v>
      </c>
      <c r="AQ2462" s="18" t="str">
        <f>IFERROR(__xludf.DUMMYFUNCTION("""COMPUTED_VALUE"""),"Ягодный пунш ")</f>
        <v>Ягодный пунш </v>
      </c>
      <c r="AR2462" s="18" t="str">
        <f>IFERROR(__xludf.DUMMYFUNCTION("""COMPUTED_VALUE"""),"Виноградный холс")</f>
        <v>Виноградный холс</v>
      </c>
      <c r="AS2462" s="18" t="str">
        <f>IFERROR(__xludf.DUMMYFUNCTION("""COMPUTED_VALUE"""),"Грейпфрут смородина")</f>
        <v>Грейпфрут смородина</v>
      </c>
      <c r="AT2462" s="18" t="str">
        <f>IFERROR(__xludf.DUMMYFUNCTION("""COMPUTED_VALUE"""),"Дыня персик")</f>
        <v>Дыня персик</v>
      </c>
      <c r="AU2462" s="18" t="str">
        <f>IFERROR(__xludf.DUMMYFUNCTION("""COMPUTED_VALUE"""),"Земляника виноград")</f>
        <v>Земляника виноград</v>
      </c>
      <c r="AV2462" s="18" t="str">
        <f>IFERROR(__xludf.DUMMYFUNCTION("""COMPUTED_VALUE"""),"Киви маракуйя гуава")</f>
        <v>Киви маракуйя гуава</v>
      </c>
      <c r="AW2462" s="18" t="str">
        <f>IFERROR(__xludf.DUMMYFUNCTION("""COMPUTED_VALUE"""),"Кислые вишнёвые червячки")</f>
        <v>Кислые вишнёвые червячки</v>
      </c>
      <c r="AX2462" s="18" t="str">
        <f>IFERROR(__xludf.DUMMYFUNCTION("""COMPUTED_VALUE"""),"Кислые чернично-малиновое червячки")</f>
        <v>Кислые чернично-малиновое червячки</v>
      </c>
    </row>
    <row r="2463">
      <c r="A2463" s="18" t="str">
        <f>IFERROR(__xludf.DUMMYFUNCTION("""COMPUTED_VALUE"""),"0.4")</f>
        <v>0.4</v>
      </c>
      <c r="B2463" s="18" t="str">
        <f>IFERROR(__xludf.DUMMYFUNCTION("""COMPUTED_VALUE"""),"0.6")</f>
        <v>0.6</v>
      </c>
      <c r="C2463" s="18" t="str">
        <f>IFERROR(__xludf.DUMMYFUNCTION("""COMPUTED_VALUE"""),"0.7")</f>
        <v>0.7</v>
      </c>
      <c r="D2463" s="18" t="str">
        <f>IFERROR(__xludf.DUMMYFUNCTION("""COMPUTED_VALUE"""),"0.8")</f>
        <v>0.8</v>
      </c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8"/>
      <c r="AD2463" s="18"/>
      <c r="AE2463" s="18"/>
      <c r="AF2463" s="18"/>
      <c r="AG2463" s="18"/>
      <c r="AH2463" s="18"/>
      <c r="AI2463" s="18"/>
      <c r="AJ2463" s="18"/>
      <c r="AK2463" s="18"/>
      <c r="AL2463" s="18"/>
      <c r="AM2463" s="18"/>
      <c r="AN2463" s="18"/>
      <c r="AO2463" s="18"/>
      <c r="AP2463" s="18"/>
      <c r="AQ2463" s="18"/>
      <c r="AR2463" s="18"/>
      <c r="AS2463" s="18"/>
      <c r="AT2463" s="18"/>
      <c r="AU2463" s="18"/>
      <c r="AV2463" s="18"/>
      <c r="AW2463" s="18"/>
      <c r="AX2463" s="18"/>
    </row>
    <row r="2464">
      <c r="A2464" s="18" t="str">
        <f>IFERROR(__xludf.DUMMYFUNCTION("""COMPUTED_VALUE"""),"Ананас киви")</f>
        <v>Ананас киви</v>
      </c>
      <c r="B2464" s="18" t="str">
        <f>IFERROR(__xludf.DUMMYFUNCTION("""COMPUTED_VALUE"""),"Арбузный смузи")</f>
        <v>Арбузный смузи</v>
      </c>
      <c r="C2464" s="18" t="str">
        <f>IFERROR(__xludf.DUMMYFUNCTION("""COMPUTED_VALUE"""),"Виноградная фанта")</f>
        <v>Виноградная фанта</v>
      </c>
      <c r="D2464" s="18" t="str">
        <f>IFERROR(__xludf.DUMMYFUNCTION("""COMPUTED_VALUE"""),"Вишневый морс")</f>
        <v>Вишневый морс</v>
      </c>
      <c r="E2464" s="18" t="str">
        <f>IFERROR(__xludf.DUMMYFUNCTION("""COMPUTED_VALUE"""),"Гранатовый мармелад")</f>
        <v>Гранатовый мармелад</v>
      </c>
      <c r="F2464" s="18" t="str">
        <f>IFERROR(__xludf.DUMMYFUNCTION("""COMPUTED_VALUE"""),"Грейпфрут киви")</f>
        <v>Грейпфрут киви</v>
      </c>
      <c r="G2464" s="18" t="str">
        <f>IFERROR(__xludf.DUMMYFUNCTION("""COMPUTED_VALUE"""),"Ежевика мята")</f>
        <v>Ежевика мята</v>
      </c>
      <c r="H2464" s="18" t="str">
        <f>IFERROR(__xludf.DUMMYFUNCTION("""COMPUTED_VALUE"""),"Киви манго")</f>
        <v>Киви манго</v>
      </c>
      <c r="I2464" s="18" t="str">
        <f>IFERROR(__xludf.DUMMYFUNCTION("""COMPUTED_VALUE"""),"Клубника манго")</f>
        <v>Клубника манго</v>
      </c>
      <c r="J2464" s="18" t="str">
        <f>IFERROR(__xludf.DUMMYFUNCTION("""COMPUTED_VALUE"""),"черника грейфрут ")</f>
        <v>черника грейфрут </v>
      </c>
      <c r="K2464" s="18" t="str">
        <f>IFERROR(__xludf.DUMMYFUNCTION("""COMPUTED_VALUE"""),"Малина лайм")</f>
        <v>Малина лайм</v>
      </c>
      <c r="L2464" s="18" t="str">
        <f>IFERROR(__xludf.DUMMYFUNCTION("""COMPUTED_VALUE"""),"Манго арбуз ")</f>
        <v>Манго арбуз </v>
      </c>
      <c r="M2464" s="18" t="str">
        <f>IFERROR(__xludf.DUMMYFUNCTION("""COMPUTED_VALUE"""),"Малиновый чай с жасмином")</f>
        <v>Малиновый чай с жасмином</v>
      </c>
      <c r="N2464" s="18" t="str">
        <f>IFERROR(__xludf.DUMMYFUNCTION("""COMPUTED_VALUE"""),"малина  апельсин ")</f>
        <v>малина  апельсин </v>
      </c>
      <c r="O2464" s="18" t="str">
        <f>IFERROR(__xludf.DUMMYFUNCTION("""COMPUTED_VALUE"""),"Манго апельсин")</f>
        <v>Манго апельсин</v>
      </c>
      <c r="P2464" s="18" t="str">
        <f>IFERROR(__xludf.DUMMYFUNCTION("""COMPUTED_VALUE"""),"Ред булл")</f>
        <v>Ред булл</v>
      </c>
      <c r="Q2464" s="18" t="str">
        <f>IFERROR(__xludf.DUMMYFUNCTION("""COMPUTED_VALUE"""),"Спрайт")</f>
        <v>Спрайт</v>
      </c>
      <c r="R2464" s="18" t="str">
        <f>IFERROR(__xludf.DUMMYFUNCTION("""COMPUTED_VALUE"""),"ананас клюква ")</f>
        <v>ананас клюква </v>
      </c>
      <c r="S2464" s="18" t="str">
        <f>IFERROR(__xludf.DUMMYFUNCTION("""COMPUTED_VALUE"""),"Тархун")</f>
        <v>Тархун</v>
      </c>
      <c r="T2464" s="18" t="str">
        <f>IFERROR(__xludf.DUMMYFUNCTION("""COMPUTED_VALUE"""),"алоэ Виноград ")</f>
        <v>алоэ Виноград </v>
      </c>
      <c r="U2464" s="18" t="str">
        <f>IFERROR(__xludf.DUMMYFUNCTION("""COMPUTED_VALUE"""),"Фруктовая жвачка")</f>
        <v>Фруктовая жвачка</v>
      </c>
      <c r="V2464" s="18" t="str">
        <f>IFERROR(__xludf.DUMMYFUNCTION("""COMPUTED_VALUE"""),"Холодная кола")</f>
        <v>Холодная кола</v>
      </c>
      <c r="W2464" s="18" t="str">
        <f>IFERROR(__xludf.DUMMYFUNCTION("""COMPUTED_VALUE"""),"Черная смородина клюква")</f>
        <v>Черная смородина клюква</v>
      </c>
      <c r="X2464" s="18" t="str">
        <f>IFERROR(__xludf.DUMMYFUNCTION("""COMPUTED_VALUE"""),"Черника арбуз")</f>
        <v>Черника арбуз</v>
      </c>
      <c r="Y2464" s="18" t="str">
        <f>IFERROR(__xludf.DUMMYFUNCTION("""COMPUTED_VALUE"""),"Яблоко черника")</f>
        <v>Яблоко черника</v>
      </c>
      <c r="Z2464" s="18"/>
      <c r="AA2464" s="18"/>
      <c r="AB2464" s="18"/>
      <c r="AC2464" s="18"/>
      <c r="AD2464" s="18"/>
      <c r="AE2464" s="18"/>
      <c r="AF2464" s="18"/>
      <c r="AG2464" s="18"/>
      <c r="AH2464" s="18"/>
      <c r="AI2464" s="18"/>
      <c r="AJ2464" s="18"/>
      <c r="AK2464" s="18"/>
      <c r="AL2464" s="18"/>
      <c r="AM2464" s="18"/>
      <c r="AN2464" s="18"/>
      <c r="AO2464" s="18"/>
      <c r="AP2464" s="18"/>
      <c r="AQ2464" s="18"/>
      <c r="AR2464" s="18"/>
      <c r="AS2464" s="18"/>
      <c r="AT2464" s="18"/>
      <c r="AU2464" s="18"/>
      <c r="AV2464" s="18"/>
      <c r="AW2464" s="18"/>
      <c r="AX2464" s="18"/>
    </row>
    <row r="2465">
      <c r="A2465" s="18" t="str">
        <f>IFERROR(__xludf.DUMMYFUNCTION("""COMPUTED_VALUE"""),"0.4")</f>
        <v>0.4</v>
      </c>
      <c r="B2465" s="18" t="str">
        <f>IFERROR(__xludf.DUMMYFUNCTION("""COMPUTED_VALUE"""),"0.6")</f>
        <v>0.6</v>
      </c>
      <c r="C2465" s="18" t="str">
        <f>IFERROR(__xludf.DUMMYFUNCTION("""COMPUTED_VALUE"""),"0.7")</f>
        <v>0.7</v>
      </c>
      <c r="D2465" s="18" t="str">
        <f>IFERROR(__xludf.DUMMYFUNCTION("""COMPUTED_VALUE"""),"0.8")</f>
        <v>0.8</v>
      </c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  <c r="AC2465" s="18"/>
      <c r="AD2465" s="18"/>
      <c r="AE2465" s="18"/>
      <c r="AF2465" s="18"/>
      <c r="AG2465" s="18"/>
      <c r="AH2465" s="18"/>
      <c r="AI2465" s="18"/>
      <c r="AJ2465" s="18"/>
      <c r="AK2465" s="18"/>
      <c r="AL2465" s="18"/>
      <c r="AM2465" s="18"/>
      <c r="AN2465" s="18"/>
      <c r="AO2465" s="18"/>
      <c r="AP2465" s="18"/>
      <c r="AQ2465" s="18"/>
      <c r="AR2465" s="18"/>
      <c r="AS2465" s="18"/>
      <c r="AT2465" s="18"/>
      <c r="AU2465" s="18"/>
      <c r="AV2465" s="18"/>
      <c r="AW2465" s="18"/>
      <c r="AX2465" s="18"/>
    </row>
    <row r="2466">
      <c r="A2466" s="18" t="str">
        <f>IFERROR(__xludf.DUMMYFUNCTION("""COMPUTED_VALUE"""),"Ананас киви")</f>
        <v>Ананас киви</v>
      </c>
      <c r="B2466" s="18" t="str">
        <f>IFERROR(__xludf.DUMMYFUNCTION("""COMPUTED_VALUE"""),"Арбузный смузи")</f>
        <v>Арбузный смузи</v>
      </c>
      <c r="C2466" s="18" t="str">
        <f>IFERROR(__xludf.DUMMYFUNCTION("""COMPUTED_VALUE"""),"Виноградная фанта")</f>
        <v>Виноградная фанта</v>
      </c>
      <c r="D2466" s="18" t="str">
        <f>IFERROR(__xludf.DUMMYFUNCTION("""COMPUTED_VALUE"""),"Вишневый морс")</f>
        <v>Вишневый морс</v>
      </c>
      <c r="E2466" s="18" t="str">
        <f>IFERROR(__xludf.DUMMYFUNCTION("""COMPUTED_VALUE"""),"Гранатовый мармелад")</f>
        <v>Гранатовый мармелад</v>
      </c>
      <c r="F2466" s="18" t="str">
        <f>IFERROR(__xludf.DUMMYFUNCTION("""COMPUTED_VALUE"""),"Грейпфрут киви")</f>
        <v>Грейпфрут киви</v>
      </c>
      <c r="G2466" s="18" t="str">
        <f>IFERROR(__xludf.DUMMYFUNCTION("""COMPUTED_VALUE"""),"Ежевика мята")</f>
        <v>Ежевика мята</v>
      </c>
      <c r="H2466" s="18" t="str">
        <f>IFERROR(__xludf.DUMMYFUNCTION("""COMPUTED_VALUE"""),"Киви манго")</f>
        <v>Киви манго</v>
      </c>
      <c r="I2466" s="18" t="str">
        <f>IFERROR(__xludf.DUMMYFUNCTION("""COMPUTED_VALUE"""),"Клубника манго")</f>
        <v>Клубника манго</v>
      </c>
      <c r="J2466" s="18" t="str">
        <f>IFERROR(__xludf.DUMMYFUNCTION("""COMPUTED_VALUE"""),"черника грейфрут ")</f>
        <v>черника грейфрут </v>
      </c>
      <c r="K2466" s="18" t="str">
        <f>IFERROR(__xludf.DUMMYFUNCTION("""COMPUTED_VALUE"""),"Малина лайм")</f>
        <v>Малина лайм</v>
      </c>
      <c r="L2466" s="18" t="str">
        <f>IFERROR(__xludf.DUMMYFUNCTION("""COMPUTED_VALUE"""),"Манго арбуз ")</f>
        <v>Манго арбуз </v>
      </c>
      <c r="M2466" s="18" t="str">
        <f>IFERROR(__xludf.DUMMYFUNCTION("""COMPUTED_VALUE"""),"Малиновый чай с жасмином")</f>
        <v>Малиновый чай с жасмином</v>
      </c>
      <c r="N2466" s="18" t="str">
        <f>IFERROR(__xludf.DUMMYFUNCTION("""COMPUTED_VALUE"""),"малина  апельсин ")</f>
        <v>малина  апельсин </v>
      </c>
      <c r="O2466" s="18" t="str">
        <f>IFERROR(__xludf.DUMMYFUNCTION("""COMPUTED_VALUE"""),"Манго апельсин")</f>
        <v>Манго апельсин</v>
      </c>
      <c r="P2466" s="18" t="str">
        <f>IFERROR(__xludf.DUMMYFUNCTION("""COMPUTED_VALUE"""),"Ред булл")</f>
        <v>Ред булл</v>
      </c>
      <c r="Q2466" s="18" t="str">
        <f>IFERROR(__xludf.DUMMYFUNCTION("""COMPUTED_VALUE"""),"Спрайт")</f>
        <v>Спрайт</v>
      </c>
      <c r="R2466" s="18" t="str">
        <f>IFERROR(__xludf.DUMMYFUNCTION("""COMPUTED_VALUE"""),"ананас клюква ")</f>
        <v>ананас клюква </v>
      </c>
      <c r="S2466" s="18" t="str">
        <f>IFERROR(__xludf.DUMMYFUNCTION("""COMPUTED_VALUE"""),"Тархун")</f>
        <v>Тархун</v>
      </c>
      <c r="T2466" s="18" t="str">
        <f>IFERROR(__xludf.DUMMYFUNCTION("""COMPUTED_VALUE"""),"алоэ Виноград ")</f>
        <v>алоэ Виноград </v>
      </c>
      <c r="U2466" s="18" t="str">
        <f>IFERROR(__xludf.DUMMYFUNCTION("""COMPUTED_VALUE"""),"Фруктовая жвачка")</f>
        <v>Фруктовая жвачка</v>
      </c>
      <c r="V2466" s="18" t="str">
        <f>IFERROR(__xludf.DUMMYFUNCTION("""COMPUTED_VALUE"""),"Холодная кола")</f>
        <v>Холодная кола</v>
      </c>
      <c r="W2466" s="18" t="str">
        <f>IFERROR(__xludf.DUMMYFUNCTION("""COMPUTED_VALUE"""),"Черная смородина клюква")</f>
        <v>Черная смородина клюква</v>
      </c>
      <c r="X2466" s="18" t="str">
        <f>IFERROR(__xludf.DUMMYFUNCTION("""COMPUTED_VALUE"""),"Черника арбуз")</f>
        <v>Черника арбуз</v>
      </c>
      <c r="Y2466" s="18" t="str">
        <f>IFERROR(__xludf.DUMMYFUNCTION("""COMPUTED_VALUE"""),"Яблоко черника")</f>
        <v>Яблоко черника</v>
      </c>
      <c r="Z2466" s="18"/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8"/>
      <c r="AK2466" s="18"/>
      <c r="AL2466" s="18"/>
      <c r="AM2466" s="18"/>
      <c r="AN2466" s="18"/>
      <c r="AO2466" s="18"/>
      <c r="AP2466" s="18"/>
      <c r="AQ2466" s="18"/>
      <c r="AR2466" s="18"/>
      <c r="AS2466" s="18"/>
      <c r="AT2466" s="18"/>
      <c r="AU2466" s="18"/>
      <c r="AV2466" s="18"/>
      <c r="AW2466" s="18"/>
      <c r="AX2466" s="18"/>
    </row>
    <row r="2467">
      <c r="A2467" s="18" t="str">
        <f>IFERROR(__xludf.DUMMYFUNCTION("""COMPUTED_VALUE"""),"Ананас киви")</f>
        <v>Ананас киви</v>
      </c>
      <c r="B2467" s="18" t="str">
        <f>IFERROR(__xludf.DUMMYFUNCTION("""COMPUTED_VALUE"""),"Арбузный смузи")</f>
        <v>Арбузный смузи</v>
      </c>
      <c r="C2467" s="18" t="str">
        <f>IFERROR(__xludf.DUMMYFUNCTION("""COMPUTED_VALUE"""),"Виноградная фанта")</f>
        <v>Виноградная фанта</v>
      </c>
      <c r="D2467" s="18" t="str">
        <f>IFERROR(__xludf.DUMMYFUNCTION("""COMPUTED_VALUE"""),"Вишневый морс")</f>
        <v>Вишневый морс</v>
      </c>
      <c r="E2467" s="18" t="str">
        <f>IFERROR(__xludf.DUMMYFUNCTION("""COMPUTED_VALUE"""),"Гранатовый мармелад")</f>
        <v>Гранатовый мармелад</v>
      </c>
      <c r="F2467" s="18" t="str">
        <f>IFERROR(__xludf.DUMMYFUNCTION("""COMPUTED_VALUE"""),"Грейпфрут киви")</f>
        <v>Грейпфрут киви</v>
      </c>
      <c r="G2467" s="18" t="str">
        <f>IFERROR(__xludf.DUMMYFUNCTION("""COMPUTED_VALUE"""),"Ежевика мята")</f>
        <v>Ежевика мята</v>
      </c>
      <c r="H2467" s="18" t="str">
        <f>IFERROR(__xludf.DUMMYFUNCTION("""COMPUTED_VALUE"""),"Киви манго")</f>
        <v>Киви манго</v>
      </c>
      <c r="I2467" s="18" t="str">
        <f>IFERROR(__xludf.DUMMYFUNCTION("""COMPUTED_VALUE"""),"Клубника манго")</f>
        <v>Клубника манго</v>
      </c>
      <c r="J2467" s="18" t="str">
        <f>IFERROR(__xludf.DUMMYFUNCTION("""COMPUTED_VALUE"""),"черника грейфрут ")</f>
        <v>черника грейфрут </v>
      </c>
      <c r="K2467" s="18" t="str">
        <f>IFERROR(__xludf.DUMMYFUNCTION("""COMPUTED_VALUE"""),"Малина лайм")</f>
        <v>Малина лайм</v>
      </c>
      <c r="L2467" s="18" t="str">
        <f>IFERROR(__xludf.DUMMYFUNCTION("""COMPUTED_VALUE"""),"Манго арбуз ")</f>
        <v>Манго арбуз </v>
      </c>
      <c r="M2467" s="18" t="str">
        <f>IFERROR(__xludf.DUMMYFUNCTION("""COMPUTED_VALUE"""),"Малиновый чай с жасмином")</f>
        <v>Малиновый чай с жасмином</v>
      </c>
      <c r="N2467" s="18" t="str">
        <f>IFERROR(__xludf.DUMMYFUNCTION("""COMPUTED_VALUE"""),"малина  апельсин ")</f>
        <v>малина  апельсин </v>
      </c>
      <c r="O2467" s="18" t="str">
        <f>IFERROR(__xludf.DUMMYFUNCTION("""COMPUTED_VALUE"""),"Манго апельсин")</f>
        <v>Манго апельсин</v>
      </c>
      <c r="P2467" s="18" t="str">
        <f>IFERROR(__xludf.DUMMYFUNCTION("""COMPUTED_VALUE"""),"Ред булл")</f>
        <v>Ред булл</v>
      </c>
      <c r="Q2467" s="18" t="str">
        <f>IFERROR(__xludf.DUMMYFUNCTION("""COMPUTED_VALUE"""),"Спрайт")</f>
        <v>Спрайт</v>
      </c>
      <c r="R2467" s="18" t="str">
        <f>IFERROR(__xludf.DUMMYFUNCTION("""COMPUTED_VALUE"""),"ананас клюква ")</f>
        <v>ананас клюква </v>
      </c>
      <c r="S2467" s="18" t="str">
        <f>IFERROR(__xludf.DUMMYFUNCTION("""COMPUTED_VALUE"""),"Тархун")</f>
        <v>Тархун</v>
      </c>
      <c r="T2467" s="18" t="str">
        <f>IFERROR(__xludf.DUMMYFUNCTION("""COMPUTED_VALUE"""),"алоэ Виноград ")</f>
        <v>алоэ Виноград </v>
      </c>
      <c r="U2467" s="18" t="str">
        <f>IFERROR(__xludf.DUMMYFUNCTION("""COMPUTED_VALUE"""),"Фруктовая жвачка")</f>
        <v>Фруктовая жвачка</v>
      </c>
      <c r="V2467" s="18" t="str">
        <f>IFERROR(__xludf.DUMMYFUNCTION("""COMPUTED_VALUE"""),"Холодная кола")</f>
        <v>Холодная кола</v>
      </c>
      <c r="W2467" s="18" t="str">
        <f>IFERROR(__xludf.DUMMYFUNCTION("""COMPUTED_VALUE"""),"Черная смородина клюква")</f>
        <v>Черная смородина клюква</v>
      </c>
      <c r="X2467" s="18" t="str">
        <f>IFERROR(__xludf.DUMMYFUNCTION("""COMPUTED_VALUE"""),"Черника арбуз")</f>
        <v>Черника арбуз</v>
      </c>
      <c r="Y2467" s="18" t="str">
        <f>IFERROR(__xludf.DUMMYFUNCTION("""COMPUTED_VALUE"""),"Яблоко черника")</f>
        <v>Яблоко черника</v>
      </c>
      <c r="Z2467" s="18"/>
      <c r="AA2467" s="18"/>
      <c r="AB2467" s="18"/>
      <c r="AC2467" s="18"/>
      <c r="AD2467" s="18"/>
      <c r="AE2467" s="18"/>
      <c r="AF2467" s="18"/>
      <c r="AG2467" s="18"/>
      <c r="AH2467" s="18"/>
      <c r="AI2467" s="18"/>
      <c r="AJ2467" s="18"/>
      <c r="AK2467" s="18"/>
      <c r="AL2467" s="18"/>
      <c r="AM2467" s="18"/>
      <c r="AN2467" s="18"/>
      <c r="AO2467" s="18"/>
      <c r="AP2467" s="18"/>
      <c r="AQ2467" s="18"/>
      <c r="AR2467" s="18"/>
      <c r="AS2467" s="18"/>
      <c r="AT2467" s="18"/>
      <c r="AU2467" s="18"/>
      <c r="AV2467" s="18"/>
      <c r="AW2467" s="18"/>
      <c r="AX2467" s="18"/>
    </row>
    <row r="2468">
      <c r="A2468" s="18" t="str">
        <f>IFERROR(__xludf.DUMMYFUNCTION("""COMPUTED_VALUE"""),"0.4")</f>
        <v>0.4</v>
      </c>
      <c r="B2468" s="18" t="str">
        <f>IFERROR(__xludf.DUMMYFUNCTION("""COMPUTED_VALUE"""),"0.6")</f>
        <v>0.6</v>
      </c>
      <c r="C2468" s="18" t="str">
        <f>IFERROR(__xludf.DUMMYFUNCTION("""COMPUTED_VALUE"""),"0.7")</f>
        <v>0.7</v>
      </c>
      <c r="D2468" s="18" t="str">
        <f>IFERROR(__xludf.DUMMYFUNCTION("""COMPUTED_VALUE"""),"0.8")</f>
        <v>0.8</v>
      </c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8"/>
      <c r="AK2468" s="18"/>
      <c r="AL2468" s="18"/>
      <c r="AM2468" s="18"/>
      <c r="AN2468" s="18"/>
      <c r="AO2468" s="18"/>
      <c r="AP2468" s="18"/>
      <c r="AQ2468" s="18"/>
      <c r="AR2468" s="18"/>
      <c r="AS2468" s="18"/>
      <c r="AT2468" s="18"/>
      <c r="AU2468" s="18"/>
      <c r="AV2468" s="18"/>
      <c r="AW2468" s="18"/>
      <c r="AX2468" s="18"/>
    </row>
    <row r="2469">
      <c r="A2469" s="18" t="str">
        <f>IFERROR(__xludf.DUMMYFUNCTION("""COMPUTED_VALUE"""),"Ананас киви")</f>
        <v>Ананас киви</v>
      </c>
      <c r="B2469" s="18" t="str">
        <f>IFERROR(__xludf.DUMMYFUNCTION("""COMPUTED_VALUE"""),"Арбузный смузи")</f>
        <v>Арбузный смузи</v>
      </c>
      <c r="C2469" s="18" t="str">
        <f>IFERROR(__xludf.DUMMYFUNCTION("""COMPUTED_VALUE"""),"Виноградная фанта")</f>
        <v>Виноградная фанта</v>
      </c>
      <c r="D2469" s="18" t="str">
        <f>IFERROR(__xludf.DUMMYFUNCTION("""COMPUTED_VALUE"""),"Вишневый морс")</f>
        <v>Вишневый морс</v>
      </c>
      <c r="E2469" s="18" t="str">
        <f>IFERROR(__xludf.DUMMYFUNCTION("""COMPUTED_VALUE"""),"Гранатовый мармелад")</f>
        <v>Гранатовый мармелад</v>
      </c>
      <c r="F2469" s="18" t="str">
        <f>IFERROR(__xludf.DUMMYFUNCTION("""COMPUTED_VALUE"""),"Грейпфрут киви")</f>
        <v>Грейпфрут киви</v>
      </c>
      <c r="G2469" s="18" t="str">
        <f>IFERROR(__xludf.DUMMYFUNCTION("""COMPUTED_VALUE"""),"Ежевика мята")</f>
        <v>Ежевика мята</v>
      </c>
      <c r="H2469" s="18" t="str">
        <f>IFERROR(__xludf.DUMMYFUNCTION("""COMPUTED_VALUE"""),"Киви манго")</f>
        <v>Киви манго</v>
      </c>
      <c r="I2469" s="18" t="str">
        <f>IFERROR(__xludf.DUMMYFUNCTION("""COMPUTED_VALUE"""),"Клубника манго")</f>
        <v>Клубника манго</v>
      </c>
      <c r="J2469" s="18" t="str">
        <f>IFERROR(__xludf.DUMMYFUNCTION("""COMPUTED_VALUE"""),"черника грейфрут ")</f>
        <v>черника грейфрут </v>
      </c>
      <c r="K2469" s="18" t="str">
        <f>IFERROR(__xludf.DUMMYFUNCTION("""COMPUTED_VALUE"""),"Малина лайм")</f>
        <v>Малина лайм</v>
      </c>
      <c r="L2469" s="18" t="str">
        <f>IFERROR(__xludf.DUMMYFUNCTION("""COMPUTED_VALUE"""),"Манго арбуз ")</f>
        <v>Манго арбуз </v>
      </c>
      <c r="M2469" s="18" t="str">
        <f>IFERROR(__xludf.DUMMYFUNCTION("""COMPUTED_VALUE"""),"Малиновый чай с жасмином")</f>
        <v>Малиновый чай с жасмином</v>
      </c>
      <c r="N2469" s="18" t="str">
        <f>IFERROR(__xludf.DUMMYFUNCTION("""COMPUTED_VALUE"""),"малина  апельсин ")</f>
        <v>малина  апельсин </v>
      </c>
      <c r="O2469" s="18" t="str">
        <f>IFERROR(__xludf.DUMMYFUNCTION("""COMPUTED_VALUE"""),"Манго апельсин")</f>
        <v>Манго апельсин</v>
      </c>
      <c r="P2469" s="18" t="str">
        <f>IFERROR(__xludf.DUMMYFUNCTION("""COMPUTED_VALUE"""),"Ред булл")</f>
        <v>Ред булл</v>
      </c>
      <c r="Q2469" s="18" t="str">
        <f>IFERROR(__xludf.DUMMYFUNCTION("""COMPUTED_VALUE"""),"Спрайт")</f>
        <v>Спрайт</v>
      </c>
      <c r="R2469" s="18" t="str">
        <f>IFERROR(__xludf.DUMMYFUNCTION("""COMPUTED_VALUE"""),"ананас клюква ")</f>
        <v>ананас клюква </v>
      </c>
      <c r="S2469" s="18" t="str">
        <f>IFERROR(__xludf.DUMMYFUNCTION("""COMPUTED_VALUE"""),"Тархун")</f>
        <v>Тархун</v>
      </c>
      <c r="T2469" s="18" t="str">
        <f>IFERROR(__xludf.DUMMYFUNCTION("""COMPUTED_VALUE"""),"алоэ Виноград ")</f>
        <v>алоэ Виноград </v>
      </c>
      <c r="U2469" s="18" t="str">
        <f>IFERROR(__xludf.DUMMYFUNCTION("""COMPUTED_VALUE"""),"Фруктовая жвачка")</f>
        <v>Фруктовая жвачка</v>
      </c>
      <c r="V2469" s="18" t="str">
        <f>IFERROR(__xludf.DUMMYFUNCTION("""COMPUTED_VALUE"""),"Холодная кола")</f>
        <v>Холодная кола</v>
      </c>
      <c r="W2469" s="18" t="str">
        <f>IFERROR(__xludf.DUMMYFUNCTION("""COMPUTED_VALUE"""),"Черная смородина клюква")</f>
        <v>Черная смородина клюква</v>
      </c>
      <c r="X2469" s="18" t="str">
        <f>IFERROR(__xludf.DUMMYFUNCTION("""COMPUTED_VALUE"""),"Черника арбуз")</f>
        <v>Черника арбуз</v>
      </c>
      <c r="Y2469" s="18" t="str">
        <f>IFERROR(__xludf.DUMMYFUNCTION("""COMPUTED_VALUE"""),"Яблоко черника")</f>
        <v>Яблоко черника</v>
      </c>
      <c r="Z2469" s="18"/>
      <c r="AA2469" s="18"/>
      <c r="AB2469" s="18"/>
      <c r="AC2469" s="18"/>
      <c r="AD2469" s="18"/>
      <c r="AE2469" s="18"/>
      <c r="AF2469" s="18"/>
      <c r="AG2469" s="18"/>
      <c r="AH2469" s="18"/>
      <c r="AI2469" s="18"/>
      <c r="AJ2469" s="18"/>
      <c r="AK2469" s="18"/>
      <c r="AL2469" s="18"/>
      <c r="AM2469" s="18"/>
      <c r="AN2469" s="18"/>
      <c r="AO2469" s="18"/>
      <c r="AP2469" s="18"/>
      <c r="AQ2469" s="18"/>
      <c r="AR2469" s="18"/>
      <c r="AS2469" s="18"/>
      <c r="AT2469" s="18"/>
      <c r="AU2469" s="18"/>
      <c r="AV2469" s="18"/>
      <c r="AW2469" s="18"/>
      <c r="AX2469" s="18"/>
    </row>
    <row r="2470">
      <c r="A2470" s="18" t="str">
        <f>IFERROR(__xludf.DUMMYFUNCTION("""COMPUTED_VALUE"""),"Смородина холс")</f>
        <v>Смородина холс</v>
      </c>
      <c r="B2470" s="18" t="str">
        <f>IFERROR(__xludf.DUMMYFUNCTION("""COMPUTED_VALUE"""),"Тропические фрукты")</f>
        <v>Тропические фрукты</v>
      </c>
      <c r="C2470" s="18" t="str">
        <f>IFERROR(__xludf.DUMMYFUNCTION("""COMPUTED_VALUE"""),"Черничная конфета")</f>
        <v>Черничная конфета</v>
      </c>
      <c r="D2470" s="18" t="str">
        <f>IFERROR(__xludf.DUMMYFUNCTION("""COMPUTED_VALUE"""),"Яблоко вишня")</f>
        <v>Яблоко вишня</v>
      </c>
      <c r="E2470" s="18" t="str">
        <f>IFERROR(__xludf.DUMMYFUNCTION("""COMPUTED_VALUE"""),"Виноград мята")</f>
        <v>Виноград мята</v>
      </c>
      <c r="F2470" s="18" t="str">
        <f>IFERROR(__xludf.DUMMYFUNCTION("""COMPUTED_VALUE"""),"Виноград холс")</f>
        <v>Виноград холс</v>
      </c>
      <c r="G2470" s="18" t="str">
        <f>IFERROR(__xludf.DUMMYFUNCTION("""COMPUTED_VALUE"""),"Грейпфрутовый лимонад")</f>
        <v>Грейпфрутовый лимонад</v>
      </c>
      <c r="H2470" s="18" t="str">
        <f>IFERROR(__xludf.DUMMYFUNCTION("""COMPUTED_VALUE"""),"Дыня банан")</f>
        <v>Дыня банан</v>
      </c>
      <c r="I2470" s="18" t="str">
        <f>IFERROR(__xludf.DUMMYFUNCTION("""COMPUTED_VALUE"""),"Ежевичный лимонад")</f>
        <v>Ежевичный лимонад</v>
      </c>
      <c r="J2470" s="18" t="str">
        <f>IFERROR(__xludf.DUMMYFUNCTION("""COMPUTED_VALUE"""),"Земляничная конфета ")</f>
        <v>Земляничная конфета </v>
      </c>
      <c r="K2470" s="18" t="str">
        <f>IFERROR(__xludf.DUMMYFUNCTION("""COMPUTED_VALUE"""),"Ананас манго ")</f>
        <v>Ананас манго </v>
      </c>
      <c r="L2470" s="18" t="str">
        <f>IFERROR(__xludf.DUMMYFUNCTION("""COMPUTED_VALUE"""),"Жвачка черника мята ")</f>
        <v>Жвачка черника мята </v>
      </c>
      <c r="M2470" s="18" t="str">
        <f>IFERROR(__xludf.DUMMYFUNCTION("""COMPUTED_VALUE"""),"Зеленый манго")</f>
        <v>Зеленый манго</v>
      </c>
      <c r="N2470" s="18" t="str">
        <f>IFERROR(__xludf.DUMMYFUNCTION("""COMPUTED_VALUE"""),"Клюква брусника")</f>
        <v>Клюква брусника</v>
      </c>
      <c r="O2470" s="18" t="str">
        <f>IFERROR(__xludf.DUMMYFUNCTION("""COMPUTED_VALUE"""),"Апельсин ")</f>
        <v>Апельсин </v>
      </c>
      <c r="P2470" s="18" t="str">
        <f>IFERROR(__xludf.DUMMYFUNCTION("""COMPUTED_VALUE"""),"Кокос малина")</f>
        <v>Кокос малина</v>
      </c>
      <c r="Q2470" s="18" t="str">
        <f>IFERROR(__xludf.DUMMYFUNCTION("""COMPUTED_VALUE"""),"Лимонные черви")</f>
        <v>Лимонные черви</v>
      </c>
      <c r="R2470" s="18" t="str">
        <f>IFERROR(__xludf.DUMMYFUNCTION("""COMPUTED_VALUE"""),"Малиновый лимонад")</f>
        <v>Малиновый лимонад</v>
      </c>
      <c r="S2470" s="18" t="str">
        <f>IFERROR(__xludf.DUMMYFUNCTION("""COMPUTED_VALUE"""),"Смородина малина")</f>
        <v>Смородина малина</v>
      </c>
      <c r="T2470" s="18"/>
      <c r="U2470" s="18"/>
      <c r="V2470" s="18"/>
      <c r="W2470" s="18"/>
      <c r="X2470" s="18"/>
      <c r="Y2470" s="18"/>
      <c r="Z2470" s="18"/>
      <c r="AA2470" s="18"/>
      <c r="AB2470" s="18"/>
      <c r="AC2470" s="18"/>
      <c r="AD2470" s="18"/>
      <c r="AE2470" s="18"/>
      <c r="AF2470" s="18"/>
      <c r="AG2470" s="18"/>
      <c r="AH2470" s="18"/>
      <c r="AI2470" s="18"/>
      <c r="AJ2470" s="18"/>
      <c r="AK2470" s="18"/>
      <c r="AL2470" s="18"/>
      <c r="AM2470" s="18"/>
      <c r="AN2470" s="18"/>
      <c r="AO2470" s="18"/>
      <c r="AP2470" s="18"/>
      <c r="AQ2470" s="18"/>
      <c r="AR2470" s="18"/>
      <c r="AS2470" s="18"/>
      <c r="AT2470" s="18"/>
      <c r="AU2470" s="18"/>
      <c r="AV2470" s="18"/>
      <c r="AW2470" s="18"/>
      <c r="AX2470" s="18"/>
    </row>
    <row r="2471">
      <c r="A2471" s="18" t="str">
        <f>IFERROR(__xludf.DUMMYFUNCTION("""COMPUTED_VALUE"""),"0.3")</f>
        <v>0.3</v>
      </c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  <c r="AC2471" s="18"/>
      <c r="AD2471" s="18"/>
      <c r="AE2471" s="18"/>
      <c r="AF2471" s="18"/>
      <c r="AG2471" s="18"/>
      <c r="AH2471" s="18"/>
      <c r="AI2471" s="18"/>
      <c r="AJ2471" s="18"/>
      <c r="AK2471" s="18"/>
      <c r="AL2471" s="18"/>
      <c r="AM2471" s="18"/>
      <c r="AN2471" s="18"/>
      <c r="AO2471" s="18"/>
      <c r="AP2471" s="18"/>
      <c r="AQ2471" s="18"/>
      <c r="AR2471" s="18"/>
      <c r="AS2471" s="18"/>
      <c r="AT2471" s="18"/>
      <c r="AU2471" s="18"/>
      <c r="AV2471" s="18"/>
      <c r="AW2471" s="18"/>
      <c r="AX2471" s="18"/>
    </row>
    <row r="2472">
      <c r="A2472" s="18" t="str">
        <f>IFERROR(__xludf.DUMMYFUNCTION("""COMPUTED_VALUE"""),"Малина вишня лёд")</f>
        <v>Малина вишня лёд</v>
      </c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8"/>
      <c r="AK2472" s="18"/>
      <c r="AL2472" s="18"/>
      <c r="AM2472" s="18"/>
      <c r="AN2472" s="18"/>
      <c r="AO2472" s="18"/>
      <c r="AP2472" s="18"/>
      <c r="AQ2472" s="18"/>
      <c r="AR2472" s="18"/>
      <c r="AS2472" s="18"/>
      <c r="AT2472" s="18"/>
      <c r="AU2472" s="18"/>
      <c r="AV2472" s="18"/>
      <c r="AW2472" s="18"/>
      <c r="AX2472" s="18"/>
    </row>
    <row r="2473">
      <c r="A2473" s="18" t="str">
        <f>IFERROR(__xludf.DUMMYFUNCTION("""COMPUTED_VALUE"""),"Ягодный микс")</f>
        <v>Ягодный микс</v>
      </c>
      <c r="B2473" s="18" t="str">
        <f>IFERROR(__xludf.DUMMYFUNCTION("""COMPUTED_VALUE"""),"Энергетик малина")</f>
        <v>Энергетик малина</v>
      </c>
      <c r="C2473" s="18" t="str">
        <f>IFERROR(__xludf.DUMMYFUNCTION("""COMPUTED_VALUE"""),"Клубника арбуз")</f>
        <v>Клубника арбуз</v>
      </c>
      <c r="D2473" s="18" t="str">
        <f>IFERROR(__xludf.DUMMYFUNCTION("""COMPUTED_VALUE"""),"Ежевика малина")</f>
        <v>Ежевика малина</v>
      </c>
      <c r="E2473" s="18" t="str">
        <f>IFERROR(__xludf.DUMMYFUNCTION("""COMPUTED_VALUE"""),"Голубая малина виноград")</f>
        <v>Голубая малина виноград</v>
      </c>
      <c r="F2473" s="18" t="str">
        <f>IFERROR(__xludf.DUMMYFUNCTION("""COMPUTED_VALUE"""),"Вишня яблоко")</f>
        <v>Вишня яблоко</v>
      </c>
      <c r="G2473" s="18" t="str">
        <f>IFERROR(__xludf.DUMMYFUNCTION("""COMPUTED_VALUE"""),"Виноград лёд")</f>
        <v>Виноград лёд</v>
      </c>
      <c r="H2473" s="18" t="str">
        <f>IFERROR(__xludf.DUMMYFUNCTION("""COMPUTED_VALUE"""),"Бабл гам")</f>
        <v>Бабл гам</v>
      </c>
      <c r="I2473" s="18" t="str">
        <f>IFERROR(__xludf.DUMMYFUNCTION("""COMPUTED_VALUE"""),"Энергетик лайм")</f>
        <v>Энергетик лайм</v>
      </c>
      <c r="J2473" s="18" t="str">
        <f>IFERROR(__xludf.DUMMYFUNCTION("""COMPUTED_VALUE"""),"Черника смородина айс")</f>
        <v>Черника смородина айс</v>
      </c>
      <c r="K2473" s="18" t="str">
        <f>IFERROR(__xludf.DUMMYFUNCTION("""COMPUTED_VALUE"""),"Мохито клубничный лёд")</f>
        <v>Мохито клубничный лёд</v>
      </c>
      <c r="L2473" s="18" t="str">
        <f>IFERROR(__xludf.DUMMYFUNCTION("""COMPUTED_VALUE"""),"Черная вишня лёд")</f>
        <v>Черная вишня лёд</v>
      </c>
      <c r="M2473" s="18" t="str">
        <f>IFERROR(__xludf.DUMMYFUNCTION("""COMPUTED_VALUE"""),"Ананас кокос лёд")</f>
        <v>Ананас кокос лёд</v>
      </c>
      <c r="N2473" s="18" t="str">
        <f>IFERROR(__xludf.DUMMYFUNCTION("""COMPUTED_VALUE"""),"Киви лёд")</f>
        <v>Киви лёд</v>
      </c>
      <c r="O2473" s="18" t="str">
        <f>IFERROR(__xludf.DUMMYFUNCTION("""COMPUTED_VALUE"""),"Кислая клюква лёд")</f>
        <v>Кислая клюква лёд</v>
      </c>
      <c r="P2473" s="18" t="str">
        <f>IFERROR(__xludf.DUMMYFUNCTION("""COMPUTED_VALUE"""),"Кислый скитлс лёд")</f>
        <v>Кислый скитлс лёд</v>
      </c>
      <c r="Q2473" s="18" t="str">
        <f>IFERROR(__xludf.DUMMYFUNCTION("""COMPUTED_VALUE"""),"Клубника черника лёд")</f>
        <v>Клубника черника лёд</v>
      </c>
      <c r="R2473" s="18" t="str">
        <f>IFERROR(__xludf.DUMMYFUNCTION("""COMPUTED_VALUE"""),"Малина смородина лёд")</f>
        <v>Малина смородина лёд</v>
      </c>
      <c r="S2473" s="18" t="str">
        <f>IFERROR(__xludf.DUMMYFUNCTION("""COMPUTED_VALUE"""),"Манго лёд")</f>
        <v>Манго лёд</v>
      </c>
      <c r="T2473" s="18" t="str">
        <f>IFERROR(__xludf.DUMMYFUNCTION("""COMPUTED_VALUE"""),"Малина вишня лёд")</f>
        <v>Малина вишня лёд</v>
      </c>
      <c r="U2473" s="18"/>
      <c r="V2473" s="18"/>
      <c r="W2473" s="18"/>
      <c r="X2473" s="18"/>
      <c r="Y2473" s="18"/>
      <c r="Z2473" s="18"/>
      <c r="AA2473" s="18"/>
      <c r="AB2473" s="18"/>
      <c r="AC2473" s="18"/>
      <c r="AD2473" s="18"/>
      <c r="AE2473" s="18"/>
      <c r="AF2473" s="18"/>
      <c r="AG2473" s="18"/>
      <c r="AH2473" s="18"/>
      <c r="AI2473" s="18"/>
      <c r="AJ2473" s="18"/>
      <c r="AK2473" s="18"/>
      <c r="AL2473" s="18"/>
      <c r="AM2473" s="18"/>
      <c r="AN2473" s="18"/>
      <c r="AO2473" s="18"/>
      <c r="AP2473" s="18"/>
      <c r="AQ2473" s="18"/>
      <c r="AR2473" s="18"/>
      <c r="AS2473" s="18"/>
      <c r="AT2473" s="18"/>
      <c r="AU2473" s="18"/>
      <c r="AV2473" s="18"/>
      <c r="AW2473" s="18"/>
      <c r="AX2473" s="18"/>
    </row>
    <row r="2474">
      <c r="A2474" s="18" t="str">
        <f>IFERROR(__xludf.DUMMYFUNCTION("""COMPUTED_VALUE"""),"0.3")</f>
        <v>0.3</v>
      </c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  <c r="AC2474" s="18"/>
      <c r="AD2474" s="18"/>
      <c r="AE2474" s="18"/>
      <c r="AF2474" s="18"/>
      <c r="AG2474" s="18"/>
      <c r="AH2474" s="18"/>
      <c r="AI2474" s="18"/>
      <c r="AJ2474" s="18"/>
      <c r="AK2474" s="18"/>
      <c r="AL2474" s="18"/>
      <c r="AM2474" s="18"/>
      <c r="AN2474" s="18"/>
      <c r="AO2474" s="18"/>
      <c r="AP2474" s="18"/>
      <c r="AQ2474" s="18"/>
      <c r="AR2474" s="18"/>
      <c r="AS2474" s="18"/>
      <c r="AT2474" s="18"/>
      <c r="AU2474" s="18"/>
      <c r="AV2474" s="18"/>
      <c r="AW2474" s="18"/>
      <c r="AX2474" s="18"/>
    </row>
    <row r="2475">
      <c r="A2475" s="18" t="str">
        <f>IFERROR(__xludf.DUMMYFUNCTION("""COMPUTED_VALUE"""),"Ананас киви")</f>
        <v>Ананас киви</v>
      </c>
      <c r="B2475" s="18" t="str">
        <f>IFERROR(__xludf.DUMMYFUNCTION("""COMPUTED_VALUE"""),"Арбузный смузи")</f>
        <v>Арбузный смузи</v>
      </c>
      <c r="C2475" s="18" t="str">
        <f>IFERROR(__xludf.DUMMYFUNCTION("""COMPUTED_VALUE"""),"Виноградная фанта")</f>
        <v>Виноградная фанта</v>
      </c>
      <c r="D2475" s="18" t="str">
        <f>IFERROR(__xludf.DUMMYFUNCTION("""COMPUTED_VALUE"""),"Вишневый морс")</f>
        <v>Вишневый морс</v>
      </c>
      <c r="E2475" s="18" t="str">
        <f>IFERROR(__xludf.DUMMYFUNCTION("""COMPUTED_VALUE"""),"Гранатовый мармелад")</f>
        <v>Гранатовый мармелад</v>
      </c>
      <c r="F2475" s="18" t="str">
        <f>IFERROR(__xludf.DUMMYFUNCTION("""COMPUTED_VALUE"""),"Грейпфрут киви")</f>
        <v>Грейпфрут киви</v>
      </c>
      <c r="G2475" s="18" t="str">
        <f>IFERROR(__xludf.DUMMYFUNCTION("""COMPUTED_VALUE"""),"Ежевика мята")</f>
        <v>Ежевика мята</v>
      </c>
      <c r="H2475" s="18" t="str">
        <f>IFERROR(__xludf.DUMMYFUNCTION("""COMPUTED_VALUE"""),"Киви манго")</f>
        <v>Киви манго</v>
      </c>
      <c r="I2475" s="18" t="str">
        <f>IFERROR(__xludf.DUMMYFUNCTION("""COMPUTED_VALUE"""),"Клубника манго")</f>
        <v>Клубника манго</v>
      </c>
      <c r="J2475" s="18" t="str">
        <f>IFERROR(__xludf.DUMMYFUNCTION("""COMPUTED_VALUE"""),"черника грейфрут ")</f>
        <v>черника грейфрут </v>
      </c>
      <c r="K2475" s="18" t="str">
        <f>IFERROR(__xludf.DUMMYFUNCTION("""COMPUTED_VALUE"""),"Малина лайм")</f>
        <v>Малина лайм</v>
      </c>
      <c r="L2475" s="18" t="str">
        <f>IFERROR(__xludf.DUMMYFUNCTION("""COMPUTED_VALUE"""),"Манго арбуз ")</f>
        <v>Манго арбуз </v>
      </c>
      <c r="M2475" s="18" t="str">
        <f>IFERROR(__xludf.DUMMYFUNCTION("""COMPUTED_VALUE"""),"Малиновый чай с жасмином")</f>
        <v>Малиновый чай с жасмином</v>
      </c>
      <c r="N2475" s="18" t="str">
        <f>IFERROR(__xludf.DUMMYFUNCTION("""COMPUTED_VALUE"""),"малина  апельсин ")</f>
        <v>малина  апельсин </v>
      </c>
      <c r="O2475" s="18" t="str">
        <f>IFERROR(__xludf.DUMMYFUNCTION("""COMPUTED_VALUE"""),"Манго апельсин")</f>
        <v>Манго апельсин</v>
      </c>
      <c r="P2475" s="18" t="str">
        <f>IFERROR(__xludf.DUMMYFUNCTION("""COMPUTED_VALUE"""),"Ред булл")</f>
        <v>Ред булл</v>
      </c>
      <c r="Q2475" s="18" t="str">
        <f>IFERROR(__xludf.DUMMYFUNCTION("""COMPUTED_VALUE"""),"Спрайт")</f>
        <v>Спрайт</v>
      </c>
      <c r="R2475" s="18" t="str">
        <f>IFERROR(__xludf.DUMMYFUNCTION("""COMPUTED_VALUE"""),"ананас клюква ")</f>
        <v>ананас клюква </v>
      </c>
      <c r="S2475" s="18" t="str">
        <f>IFERROR(__xludf.DUMMYFUNCTION("""COMPUTED_VALUE"""),"Тархун")</f>
        <v>Тархун</v>
      </c>
      <c r="T2475" s="18" t="str">
        <f>IFERROR(__xludf.DUMMYFUNCTION("""COMPUTED_VALUE"""),"алоэ Виноград ")</f>
        <v>алоэ Виноград </v>
      </c>
      <c r="U2475" s="18" t="str">
        <f>IFERROR(__xludf.DUMMYFUNCTION("""COMPUTED_VALUE"""),"Фруктовая жвачка")</f>
        <v>Фруктовая жвачка</v>
      </c>
      <c r="V2475" s="18" t="str">
        <f>IFERROR(__xludf.DUMMYFUNCTION("""COMPUTED_VALUE"""),"Холодная кола")</f>
        <v>Холодная кола</v>
      </c>
      <c r="W2475" s="18" t="str">
        <f>IFERROR(__xludf.DUMMYFUNCTION("""COMPUTED_VALUE"""),"Черная смородина клюква")</f>
        <v>Черная смородина клюква</v>
      </c>
      <c r="X2475" s="18" t="str">
        <f>IFERROR(__xludf.DUMMYFUNCTION("""COMPUTED_VALUE"""),"Черника арбуз")</f>
        <v>Черника арбуз</v>
      </c>
      <c r="Y2475" s="18" t="str">
        <f>IFERROR(__xludf.DUMMYFUNCTION("""COMPUTED_VALUE"""),"Яблоко черника")</f>
        <v>Яблоко черника</v>
      </c>
      <c r="Z2475" s="18"/>
      <c r="AA2475" s="18"/>
      <c r="AB2475" s="18"/>
      <c r="AC2475" s="18"/>
      <c r="AD2475" s="18"/>
      <c r="AE2475" s="18"/>
      <c r="AF2475" s="18"/>
      <c r="AG2475" s="18"/>
      <c r="AH2475" s="18"/>
      <c r="AI2475" s="18"/>
      <c r="AJ2475" s="18"/>
      <c r="AK2475" s="18"/>
      <c r="AL2475" s="18"/>
      <c r="AM2475" s="18"/>
      <c r="AN2475" s="18"/>
      <c r="AO2475" s="18"/>
      <c r="AP2475" s="18"/>
      <c r="AQ2475" s="18"/>
      <c r="AR2475" s="18"/>
      <c r="AS2475" s="18"/>
      <c r="AT2475" s="18"/>
      <c r="AU2475" s="18"/>
      <c r="AV2475" s="18"/>
      <c r="AW2475" s="18"/>
      <c r="AX2475" s="18"/>
    </row>
    <row r="2476">
      <c r="A2476" s="18" t="str">
        <f>IFERROR(__xludf.DUMMYFUNCTION("""COMPUTED_VALUE"""),"Арбуз Малина ")</f>
        <v>Арбуз Малина </v>
      </c>
      <c r="B2476" s="18" t="str">
        <f>IFERROR(__xludf.DUMMYFUNCTION("""COMPUTED_VALUE"""),"Банан Кокос ")</f>
        <v>Банан Кокос </v>
      </c>
      <c r="C2476" s="18" t="str">
        <f>IFERROR(__xludf.DUMMYFUNCTION("""COMPUTED_VALUE"""),"Барбарисовый Энергетик ")</f>
        <v>Барбарисовый Энергетик </v>
      </c>
      <c r="D2476" s="18" t="str">
        <f>IFERROR(__xludf.DUMMYFUNCTION("""COMPUTED_VALUE"""),"Виноградный Энергетик")</f>
        <v>Виноградный Энергетик</v>
      </c>
      <c r="E2476" s="18" t="str">
        <f>IFERROR(__xludf.DUMMYFUNCTION("""COMPUTED_VALUE"""),"Гранат Клубника ")</f>
        <v>Гранат Клубника </v>
      </c>
      <c r="F2476" s="18" t="str">
        <f>IFERROR(__xludf.DUMMYFUNCTION("""COMPUTED_VALUE"""),"Гранат Смородина ")</f>
        <v>Гранат Смородина </v>
      </c>
      <c r="G2476" s="18" t="str">
        <f>IFERROR(__xludf.DUMMYFUNCTION("""COMPUTED_VALUE"""),"Грейпфрутовый Швепс ")</f>
        <v>Грейпфрутовый Швепс </v>
      </c>
      <c r="H2476" s="18" t="str">
        <f>IFERROR(__xludf.DUMMYFUNCTION("""COMPUTED_VALUE"""),"Земляника Драгонфрут ")</f>
        <v>Земляника Драгонфрут </v>
      </c>
      <c r="I2476" s="18" t="str">
        <f>IFERROR(__xludf.DUMMYFUNCTION("""COMPUTED_VALUE"""),"Киви Личи ")</f>
        <v>Киви Личи </v>
      </c>
      <c r="J2476" s="18" t="str">
        <f>IFERROR(__xludf.DUMMYFUNCTION("""COMPUTED_VALUE"""),"Киви Маракуйя Гуава ")</f>
        <v>Киви Маракуйя Гуава </v>
      </c>
      <c r="K2476" s="18" t="str">
        <f>IFERROR(__xludf.DUMMYFUNCTION("""COMPUTED_VALUE"""),"Клубника Банан ")</f>
        <v>Клубника Банан </v>
      </c>
      <c r="L2476" s="18" t="str">
        <f>IFERROR(__xludf.DUMMYFUNCTION("""COMPUTED_VALUE"""),"Клубника Вишня ")</f>
        <v>Клубника Вишня </v>
      </c>
      <c r="M2476" s="18" t="str">
        <f>IFERROR(__xludf.DUMMYFUNCTION("""COMPUTED_VALUE"""),"Клубника Земляника ")</f>
        <v>Клубника Земляника </v>
      </c>
      <c r="N2476" s="18" t="str">
        <f>IFERROR(__xludf.DUMMYFUNCTION("""COMPUTED_VALUE"""),"Клубничный Мохито ")</f>
        <v>Клубничный Мохито </v>
      </c>
      <c r="O2476" s="18" t="str">
        <f>IFERROR(__xludf.DUMMYFUNCTION("""COMPUTED_VALUE"""),"Манго Грейпфрут ")</f>
        <v>Манго Грейпфрут </v>
      </c>
      <c r="P2476" s="18" t="str">
        <f>IFERROR(__xludf.DUMMYFUNCTION("""COMPUTED_VALUE"""),"Манго Персик Личи ")</f>
        <v>Манго Персик Личи </v>
      </c>
      <c r="Q2476" s="18" t="str">
        <f>IFERROR(__xludf.DUMMYFUNCTION("""COMPUTED_VALUE"""),"Персик Бабл Гам ")</f>
        <v>Персик Бабл Гам </v>
      </c>
      <c r="R2476" s="18" t="str">
        <f>IFERROR(__xludf.DUMMYFUNCTION("""COMPUTED_VALUE"""),"Садовые Ягоды ")</f>
        <v>Садовые Ягоды </v>
      </c>
      <c r="S2476" s="18" t="str">
        <f>IFERROR(__xludf.DUMMYFUNCTION("""COMPUTED_VALUE"""),"Скитлс Лимон Лайм 2")</f>
        <v>Скитлс Лимон Лайм 2</v>
      </c>
      <c r="T2476" s="18" t="str">
        <f>IFERROR(__xludf.DUMMYFUNCTION("""COMPUTED_VALUE"""),"Смородина Мармелад 1")</f>
        <v>Смородина Мармелад 1</v>
      </c>
      <c r="U2476" s="18" t="str">
        <f>IFERROR(__xludf.DUMMYFUNCTION("""COMPUTED_VALUE"""),"Темная Вишня 1")</f>
        <v>Темная Вишня 1</v>
      </c>
      <c r="V2476" s="18" t="str">
        <f>IFERROR(__xludf.DUMMYFUNCTION("""COMPUTED_VALUE"""),"Фруктовые Пластинки 1")</f>
        <v>Фруктовые Пластинки 1</v>
      </c>
      <c r="W2476" s="18" t="str">
        <f>IFERROR(__xludf.DUMMYFUNCTION("""COMPUTED_VALUE"""),"Черника Ежевика 1")</f>
        <v>Черника Ежевика 1</v>
      </c>
      <c r="X2476" s="18" t="str">
        <f>IFERROR(__xludf.DUMMYFUNCTION("""COMPUTED_VALUE"""),"Черника Малина 1")</f>
        <v>Черника Малина 1</v>
      </c>
      <c r="Y2476" s="18" t="str">
        <f>IFERROR(__xludf.DUMMYFUNCTION("""COMPUTED_VALUE"""),"Черника Мята 2")</f>
        <v>Черника Мята 2</v>
      </c>
      <c r="Z2476" s="18" t="str">
        <f>IFERROR(__xludf.DUMMYFUNCTION("""COMPUTED_VALUE"""),"Яблоко Виноград 2")</f>
        <v>Яблоко Виноград 2</v>
      </c>
      <c r="AA2476" s="18" t="str">
        <f>IFERROR(__xludf.DUMMYFUNCTION("""COMPUTED_VALUE"""),"Яблоко Малина 4")</f>
        <v>Яблоко Малина 4</v>
      </c>
      <c r="AB2476" s="18"/>
      <c r="AC2476" s="18"/>
      <c r="AD2476" s="18"/>
      <c r="AE2476" s="18"/>
      <c r="AF2476" s="18"/>
      <c r="AG2476" s="18"/>
      <c r="AH2476" s="18"/>
      <c r="AI2476" s="18"/>
      <c r="AJ2476" s="18"/>
      <c r="AK2476" s="18"/>
      <c r="AL2476" s="18"/>
      <c r="AM2476" s="18"/>
      <c r="AN2476" s="18"/>
      <c r="AO2476" s="18"/>
      <c r="AP2476" s="18"/>
      <c r="AQ2476" s="18"/>
      <c r="AR2476" s="18"/>
      <c r="AS2476" s="18"/>
      <c r="AT2476" s="18"/>
      <c r="AU2476" s="18"/>
      <c r="AV2476" s="18"/>
      <c r="AW2476" s="18"/>
      <c r="AX2476" s="18"/>
    </row>
    <row r="2477">
      <c r="A2477" s="18" t="str">
        <f>IFERROR(__xludf.DUMMYFUNCTION("""COMPUTED_VALUE"""),"Арбуз Малина ")</f>
        <v>Арбуз Малина </v>
      </c>
      <c r="B2477" s="18" t="str">
        <f>IFERROR(__xludf.DUMMYFUNCTION("""COMPUTED_VALUE"""),"Банан Кокос ")</f>
        <v>Банан Кокос </v>
      </c>
      <c r="C2477" s="18" t="str">
        <f>IFERROR(__xludf.DUMMYFUNCTION("""COMPUTED_VALUE"""),"Барбарисовый Энергетик ")</f>
        <v>Барбарисовый Энергетик </v>
      </c>
      <c r="D2477" s="18" t="str">
        <f>IFERROR(__xludf.DUMMYFUNCTION("""COMPUTED_VALUE"""),"Виноградный Энергетик")</f>
        <v>Виноградный Энергетик</v>
      </c>
      <c r="E2477" s="18" t="str">
        <f>IFERROR(__xludf.DUMMYFUNCTION("""COMPUTED_VALUE"""),"Гранат Клубника ")</f>
        <v>Гранат Клубника </v>
      </c>
      <c r="F2477" s="18" t="str">
        <f>IFERROR(__xludf.DUMMYFUNCTION("""COMPUTED_VALUE"""),"Гранат Смородина ")</f>
        <v>Гранат Смородина </v>
      </c>
      <c r="G2477" s="18" t="str">
        <f>IFERROR(__xludf.DUMMYFUNCTION("""COMPUTED_VALUE"""),"Грейпфрутовый Швепс ")</f>
        <v>Грейпфрутовый Швепс </v>
      </c>
      <c r="H2477" s="18" t="str">
        <f>IFERROR(__xludf.DUMMYFUNCTION("""COMPUTED_VALUE"""),"Земляника Драгонфрут ")</f>
        <v>Земляника Драгонфрут </v>
      </c>
      <c r="I2477" s="18" t="str">
        <f>IFERROR(__xludf.DUMMYFUNCTION("""COMPUTED_VALUE"""),"Киви Личи ")</f>
        <v>Киви Личи </v>
      </c>
      <c r="J2477" s="18" t="str">
        <f>IFERROR(__xludf.DUMMYFUNCTION("""COMPUTED_VALUE"""),"Киви Маракуйя Гуава ")</f>
        <v>Киви Маракуйя Гуава </v>
      </c>
      <c r="K2477" s="18" t="str">
        <f>IFERROR(__xludf.DUMMYFUNCTION("""COMPUTED_VALUE"""),"Клубника Банан ")</f>
        <v>Клубника Банан </v>
      </c>
      <c r="L2477" s="18" t="str">
        <f>IFERROR(__xludf.DUMMYFUNCTION("""COMPUTED_VALUE"""),"Клубника Вишня ")</f>
        <v>Клубника Вишня </v>
      </c>
      <c r="M2477" s="18" t="str">
        <f>IFERROR(__xludf.DUMMYFUNCTION("""COMPUTED_VALUE"""),"Клубника Земляника ")</f>
        <v>Клубника Земляника </v>
      </c>
      <c r="N2477" s="18" t="str">
        <f>IFERROR(__xludf.DUMMYFUNCTION("""COMPUTED_VALUE"""),"Клубничный Мохито ")</f>
        <v>Клубничный Мохито </v>
      </c>
      <c r="O2477" s="18" t="str">
        <f>IFERROR(__xludf.DUMMYFUNCTION("""COMPUTED_VALUE"""),"Манго Грейпфрут ")</f>
        <v>Манго Грейпфрут </v>
      </c>
      <c r="P2477" s="18" t="str">
        <f>IFERROR(__xludf.DUMMYFUNCTION("""COMPUTED_VALUE"""),"Манго Персик Личи ")</f>
        <v>Манго Персик Личи </v>
      </c>
      <c r="Q2477" s="18" t="str">
        <f>IFERROR(__xludf.DUMMYFUNCTION("""COMPUTED_VALUE"""),"Персик Бабл Гам ")</f>
        <v>Персик Бабл Гам </v>
      </c>
      <c r="R2477" s="18" t="str">
        <f>IFERROR(__xludf.DUMMYFUNCTION("""COMPUTED_VALUE"""),"Садовые Ягоды ")</f>
        <v>Садовые Ягоды </v>
      </c>
      <c r="S2477" s="18" t="str">
        <f>IFERROR(__xludf.DUMMYFUNCTION("""COMPUTED_VALUE"""),"Скитлс Лимон Лайм 2")</f>
        <v>Скитлс Лимон Лайм 2</v>
      </c>
      <c r="T2477" s="18" t="str">
        <f>IFERROR(__xludf.DUMMYFUNCTION("""COMPUTED_VALUE"""),"Смородина Мармелад 1")</f>
        <v>Смородина Мармелад 1</v>
      </c>
      <c r="U2477" s="18" t="str">
        <f>IFERROR(__xludf.DUMMYFUNCTION("""COMPUTED_VALUE"""),"Темная Вишня 1")</f>
        <v>Темная Вишня 1</v>
      </c>
      <c r="V2477" s="18" t="str">
        <f>IFERROR(__xludf.DUMMYFUNCTION("""COMPUTED_VALUE"""),"Фруктовые Пластинки 1")</f>
        <v>Фруктовые Пластинки 1</v>
      </c>
      <c r="W2477" s="18" t="str">
        <f>IFERROR(__xludf.DUMMYFUNCTION("""COMPUTED_VALUE"""),"Черника Ежевика 1")</f>
        <v>Черника Ежевика 1</v>
      </c>
      <c r="X2477" s="18" t="str">
        <f>IFERROR(__xludf.DUMMYFUNCTION("""COMPUTED_VALUE"""),"Черника Малина 1")</f>
        <v>Черника Малина 1</v>
      </c>
      <c r="Y2477" s="18" t="str">
        <f>IFERROR(__xludf.DUMMYFUNCTION("""COMPUTED_VALUE"""),"Черника Мята 2")</f>
        <v>Черника Мята 2</v>
      </c>
      <c r="Z2477" s="18" t="str">
        <f>IFERROR(__xludf.DUMMYFUNCTION("""COMPUTED_VALUE"""),"Яблоко Виноград 2")</f>
        <v>Яблоко Виноград 2</v>
      </c>
      <c r="AA2477" s="18" t="str">
        <f>IFERROR(__xludf.DUMMYFUNCTION("""COMPUTED_VALUE"""),"Яблоко Малина 4")</f>
        <v>Яблоко Малина 4</v>
      </c>
      <c r="AB2477" s="18"/>
      <c r="AC2477" s="18"/>
      <c r="AD2477" s="18"/>
      <c r="AE2477" s="18"/>
      <c r="AF2477" s="18"/>
      <c r="AG2477" s="18"/>
      <c r="AH2477" s="18"/>
      <c r="AI2477" s="18"/>
      <c r="AJ2477" s="18"/>
      <c r="AK2477" s="18"/>
      <c r="AL2477" s="18"/>
      <c r="AM2477" s="18"/>
      <c r="AN2477" s="18"/>
      <c r="AO2477" s="18"/>
      <c r="AP2477" s="18"/>
      <c r="AQ2477" s="18"/>
      <c r="AR2477" s="18"/>
      <c r="AS2477" s="18"/>
      <c r="AT2477" s="18"/>
      <c r="AU2477" s="18"/>
      <c r="AV2477" s="18"/>
      <c r="AW2477" s="18"/>
      <c r="AX2477" s="18"/>
    </row>
    <row r="2478">
      <c r="A2478" s="18" t="str">
        <f>IFERROR(__xludf.DUMMYFUNCTION("""COMPUTED_VALUE"""),"Ягодный микс")</f>
        <v>Ягодный микс</v>
      </c>
      <c r="B2478" s="18" t="str">
        <f>IFERROR(__xludf.DUMMYFUNCTION("""COMPUTED_VALUE"""),"Энергетик малина")</f>
        <v>Энергетик малина</v>
      </c>
      <c r="C2478" s="18" t="str">
        <f>IFERROR(__xludf.DUMMYFUNCTION("""COMPUTED_VALUE"""),"Клубника арбуз")</f>
        <v>Клубника арбуз</v>
      </c>
      <c r="D2478" s="18" t="str">
        <f>IFERROR(__xludf.DUMMYFUNCTION("""COMPUTED_VALUE"""),"Ежевика малина")</f>
        <v>Ежевика малина</v>
      </c>
      <c r="E2478" s="18" t="str">
        <f>IFERROR(__xludf.DUMMYFUNCTION("""COMPUTED_VALUE"""),"Голубая малина виноград")</f>
        <v>Голубая малина виноград</v>
      </c>
      <c r="F2478" s="18" t="str">
        <f>IFERROR(__xludf.DUMMYFUNCTION("""COMPUTED_VALUE"""),"Вишня яблоко")</f>
        <v>Вишня яблоко</v>
      </c>
      <c r="G2478" s="18" t="str">
        <f>IFERROR(__xludf.DUMMYFUNCTION("""COMPUTED_VALUE"""),"Виноград лёд")</f>
        <v>Виноград лёд</v>
      </c>
      <c r="H2478" s="18" t="str">
        <f>IFERROR(__xludf.DUMMYFUNCTION("""COMPUTED_VALUE"""),"Бабл гам")</f>
        <v>Бабл гам</v>
      </c>
      <c r="I2478" s="18" t="str">
        <f>IFERROR(__xludf.DUMMYFUNCTION("""COMPUTED_VALUE"""),"Энергетик лайм")</f>
        <v>Энергетик лайм</v>
      </c>
      <c r="J2478" s="18" t="str">
        <f>IFERROR(__xludf.DUMMYFUNCTION("""COMPUTED_VALUE"""),"Черника смородина айс")</f>
        <v>Черника смородина айс</v>
      </c>
      <c r="K2478" s="18" t="str">
        <f>IFERROR(__xludf.DUMMYFUNCTION("""COMPUTED_VALUE"""),"Мохито клубничный лёд")</f>
        <v>Мохито клубничный лёд</v>
      </c>
      <c r="L2478" s="18" t="str">
        <f>IFERROR(__xludf.DUMMYFUNCTION("""COMPUTED_VALUE"""),"Черная вишня лёд")</f>
        <v>Черная вишня лёд</v>
      </c>
      <c r="M2478" s="18" t="str">
        <f>IFERROR(__xludf.DUMMYFUNCTION("""COMPUTED_VALUE"""),"Ананас кокос лёд")</f>
        <v>Ананас кокос лёд</v>
      </c>
      <c r="N2478" s="18" t="str">
        <f>IFERROR(__xludf.DUMMYFUNCTION("""COMPUTED_VALUE"""),"Киви лёд")</f>
        <v>Киви лёд</v>
      </c>
      <c r="O2478" s="18" t="str">
        <f>IFERROR(__xludf.DUMMYFUNCTION("""COMPUTED_VALUE"""),"Кислая клюква лёд")</f>
        <v>Кислая клюква лёд</v>
      </c>
      <c r="P2478" s="18" t="str">
        <f>IFERROR(__xludf.DUMMYFUNCTION("""COMPUTED_VALUE"""),"Кислый скитлс лёд")</f>
        <v>Кислый скитлс лёд</v>
      </c>
      <c r="Q2478" s="18" t="str">
        <f>IFERROR(__xludf.DUMMYFUNCTION("""COMPUTED_VALUE"""),"Клубника черника лёд")</f>
        <v>Клубника черника лёд</v>
      </c>
      <c r="R2478" s="18" t="str">
        <f>IFERROR(__xludf.DUMMYFUNCTION("""COMPUTED_VALUE"""),"Малина смородина лёд")</f>
        <v>Малина смородина лёд</v>
      </c>
      <c r="S2478" s="18" t="str">
        <f>IFERROR(__xludf.DUMMYFUNCTION("""COMPUTED_VALUE"""),"Манго лёд")</f>
        <v>Манго лёд</v>
      </c>
      <c r="T2478" s="18" t="str">
        <f>IFERROR(__xludf.DUMMYFUNCTION("""COMPUTED_VALUE"""),"Малина вишня лёд")</f>
        <v>Малина вишня лёд</v>
      </c>
      <c r="U2478" s="18"/>
      <c r="V2478" s="18"/>
      <c r="W2478" s="18"/>
      <c r="X2478" s="18"/>
      <c r="Y2478" s="18"/>
      <c r="Z2478" s="18"/>
      <c r="AA2478" s="18"/>
      <c r="AB2478" s="18"/>
      <c r="AC2478" s="18"/>
      <c r="AD2478" s="18"/>
      <c r="AE2478" s="18"/>
      <c r="AF2478" s="18"/>
      <c r="AG2478" s="18"/>
      <c r="AH2478" s="18"/>
      <c r="AI2478" s="18"/>
      <c r="AJ2478" s="18"/>
      <c r="AK2478" s="18"/>
      <c r="AL2478" s="18"/>
      <c r="AM2478" s="18"/>
      <c r="AN2478" s="18"/>
      <c r="AO2478" s="18"/>
      <c r="AP2478" s="18"/>
      <c r="AQ2478" s="18"/>
      <c r="AR2478" s="18"/>
      <c r="AS2478" s="18"/>
      <c r="AT2478" s="18"/>
      <c r="AU2478" s="18"/>
      <c r="AV2478" s="18"/>
      <c r="AW2478" s="18"/>
      <c r="AX2478" s="18"/>
    </row>
    <row r="2479">
      <c r="A2479" s="18" t="str">
        <f>IFERROR(__xludf.DUMMYFUNCTION("""COMPUTED_VALUE"""),"Арбуз Малина ")</f>
        <v>Арбуз Малина </v>
      </c>
      <c r="B2479" s="18" t="str">
        <f>IFERROR(__xludf.DUMMYFUNCTION("""COMPUTED_VALUE"""),"Банан Кокос ")</f>
        <v>Банан Кокос </v>
      </c>
      <c r="C2479" s="18" t="str">
        <f>IFERROR(__xludf.DUMMYFUNCTION("""COMPUTED_VALUE"""),"Барбарисовый Энергетик ")</f>
        <v>Барбарисовый Энергетик </v>
      </c>
      <c r="D2479" s="18" t="str">
        <f>IFERROR(__xludf.DUMMYFUNCTION("""COMPUTED_VALUE"""),"Виноградный Энергетик")</f>
        <v>Виноградный Энергетик</v>
      </c>
      <c r="E2479" s="18" t="str">
        <f>IFERROR(__xludf.DUMMYFUNCTION("""COMPUTED_VALUE"""),"Гранат Клубника ")</f>
        <v>Гранат Клубника </v>
      </c>
      <c r="F2479" s="18" t="str">
        <f>IFERROR(__xludf.DUMMYFUNCTION("""COMPUTED_VALUE"""),"Гранат Смородина ")</f>
        <v>Гранат Смородина </v>
      </c>
      <c r="G2479" s="18" t="str">
        <f>IFERROR(__xludf.DUMMYFUNCTION("""COMPUTED_VALUE"""),"Грейпфрутовый Швепс ")</f>
        <v>Грейпфрутовый Швепс </v>
      </c>
      <c r="H2479" s="18" t="str">
        <f>IFERROR(__xludf.DUMMYFUNCTION("""COMPUTED_VALUE"""),"Земляника Драгонфрут ")</f>
        <v>Земляника Драгонфрут </v>
      </c>
      <c r="I2479" s="18" t="str">
        <f>IFERROR(__xludf.DUMMYFUNCTION("""COMPUTED_VALUE"""),"Киви Личи ")</f>
        <v>Киви Личи </v>
      </c>
      <c r="J2479" s="18" t="str">
        <f>IFERROR(__xludf.DUMMYFUNCTION("""COMPUTED_VALUE"""),"Киви Маракуйя Гуава ")</f>
        <v>Киви Маракуйя Гуава </v>
      </c>
      <c r="K2479" s="18" t="str">
        <f>IFERROR(__xludf.DUMMYFUNCTION("""COMPUTED_VALUE"""),"Клубника Банан ")</f>
        <v>Клубника Банан </v>
      </c>
      <c r="L2479" s="18" t="str">
        <f>IFERROR(__xludf.DUMMYFUNCTION("""COMPUTED_VALUE"""),"Клубника Вишня ")</f>
        <v>Клубника Вишня </v>
      </c>
      <c r="M2479" s="18" t="str">
        <f>IFERROR(__xludf.DUMMYFUNCTION("""COMPUTED_VALUE"""),"Клубника Земляника ")</f>
        <v>Клубника Земляника </v>
      </c>
      <c r="N2479" s="18" t="str">
        <f>IFERROR(__xludf.DUMMYFUNCTION("""COMPUTED_VALUE"""),"Клубничный Мохито ")</f>
        <v>Клубничный Мохито </v>
      </c>
      <c r="O2479" s="18" t="str">
        <f>IFERROR(__xludf.DUMMYFUNCTION("""COMPUTED_VALUE"""),"Манго Грейпфрут ")</f>
        <v>Манго Грейпфрут </v>
      </c>
      <c r="P2479" s="18" t="str">
        <f>IFERROR(__xludf.DUMMYFUNCTION("""COMPUTED_VALUE"""),"Манго Персик Личи ")</f>
        <v>Манго Персик Личи </v>
      </c>
      <c r="Q2479" s="18" t="str">
        <f>IFERROR(__xludf.DUMMYFUNCTION("""COMPUTED_VALUE"""),"Персик Бабл Гам ")</f>
        <v>Персик Бабл Гам </v>
      </c>
      <c r="R2479" s="18" t="str">
        <f>IFERROR(__xludf.DUMMYFUNCTION("""COMPUTED_VALUE"""),"Садовые Ягоды ")</f>
        <v>Садовые Ягоды </v>
      </c>
      <c r="S2479" s="18" t="str">
        <f>IFERROR(__xludf.DUMMYFUNCTION("""COMPUTED_VALUE"""),"Скитлс Лимон Лайм 2")</f>
        <v>Скитлс Лимон Лайм 2</v>
      </c>
      <c r="T2479" s="18" t="str">
        <f>IFERROR(__xludf.DUMMYFUNCTION("""COMPUTED_VALUE"""),"Смородина Мармелад 1")</f>
        <v>Смородина Мармелад 1</v>
      </c>
      <c r="U2479" s="18" t="str">
        <f>IFERROR(__xludf.DUMMYFUNCTION("""COMPUTED_VALUE"""),"Темная Вишня 1")</f>
        <v>Темная Вишня 1</v>
      </c>
      <c r="V2479" s="18" t="str">
        <f>IFERROR(__xludf.DUMMYFUNCTION("""COMPUTED_VALUE"""),"Фруктовые Пластинки 1")</f>
        <v>Фруктовые Пластинки 1</v>
      </c>
      <c r="W2479" s="18" t="str">
        <f>IFERROR(__xludf.DUMMYFUNCTION("""COMPUTED_VALUE"""),"Черника Ежевика 1")</f>
        <v>Черника Ежевика 1</v>
      </c>
      <c r="X2479" s="18" t="str">
        <f>IFERROR(__xludf.DUMMYFUNCTION("""COMPUTED_VALUE"""),"Черника Малина 1")</f>
        <v>Черника Малина 1</v>
      </c>
      <c r="Y2479" s="18" t="str">
        <f>IFERROR(__xludf.DUMMYFUNCTION("""COMPUTED_VALUE"""),"Черника Мята 2")</f>
        <v>Черника Мята 2</v>
      </c>
      <c r="Z2479" s="18" t="str">
        <f>IFERROR(__xludf.DUMMYFUNCTION("""COMPUTED_VALUE"""),"Яблоко Виноград 2")</f>
        <v>Яблоко Виноград 2</v>
      </c>
      <c r="AA2479" s="18" t="str">
        <f>IFERROR(__xludf.DUMMYFUNCTION("""COMPUTED_VALUE"""),"Яблоко Малина 4")</f>
        <v>Яблоко Малина 4</v>
      </c>
      <c r="AB2479" s="18"/>
      <c r="AC2479" s="18"/>
      <c r="AD2479" s="18"/>
      <c r="AE2479" s="18"/>
      <c r="AF2479" s="18"/>
      <c r="AG2479" s="18"/>
      <c r="AH2479" s="18"/>
      <c r="AI2479" s="18"/>
      <c r="AJ2479" s="18"/>
      <c r="AK2479" s="18"/>
      <c r="AL2479" s="18"/>
      <c r="AM2479" s="18"/>
      <c r="AN2479" s="18"/>
      <c r="AO2479" s="18"/>
      <c r="AP2479" s="18"/>
      <c r="AQ2479" s="18"/>
      <c r="AR2479" s="18"/>
      <c r="AS2479" s="18"/>
      <c r="AT2479" s="18"/>
      <c r="AU2479" s="18"/>
      <c r="AV2479" s="18"/>
      <c r="AW2479" s="18"/>
      <c r="AX2479" s="18"/>
    </row>
    <row r="2480">
      <c r="A2480" s="18" t="str">
        <f>IFERROR(__xludf.DUMMYFUNCTION("""COMPUTED_VALUE"""),"Ананас ежевика")</f>
        <v>Ананас ежевика</v>
      </c>
      <c r="B2480" s="18" t="str">
        <f>IFERROR(__xludf.DUMMYFUNCTION("""COMPUTED_VALUE"""),"Перечная мята")</f>
        <v>Перечная мята</v>
      </c>
      <c r="C2480" s="18" t="str">
        <f>IFERROR(__xludf.DUMMYFUNCTION("""COMPUTED_VALUE"""),"Яблоко груша")</f>
        <v>Яблоко груша</v>
      </c>
      <c r="D2480" s="18" t="str">
        <f>IFERROR(__xludf.DUMMYFUNCTION("""COMPUTED_VALUE"""),"Манго грейпфрут")</f>
        <v>Манго грейпфрут</v>
      </c>
      <c r="E2480" s="18" t="str">
        <f>IFERROR(__xludf.DUMMYFUNCTION("""COMPUTED_VALUE"""),"Хвоя грейпфрут")</f>
        <v>Хвоя грейпфрут</v>
      </c>
      <c r="F2480" s="18" t="str">
        <f>IFERROR(__xludf.DUMMYFUNCTION("""COMPUTED_VALUE"""),"Дыня черника")</f>
        <v>Дыня черника</v>
      </c>
      <c r="G2480" s="18" t="str">
        <f>IFERROR(__xludf.DUMMYFUNCTION("""COMPUTED_VALUE"""),"Смородина мята")</f>
        <v>Смородина мята</v>
      </c>
      <c r="H2480" s="18" t="str">
        <f>IFERROR(__xludf.DUMMYFUNCTION("""COMPUTED_VALUE"""),"Киви помело")</f>
        <v>Киви помело</v>
      </c>
      <c r="I2480" s="18" t="str">
        <f>IFERROR(__xludf.DUMMYFUNCTION("""COMPUTED_VALUE"""),"Манго персик")</f>
        <v>Манго персик</v>
      </c>
      <c r="J2480" s="18" t="str">
        <f>IFERROR(__xludf.DUMMYFUNCTION("""COMPUTED_VALUE"""),"Персик маракуйя")</f>
        <v>Персик маракуйя</v>
      </c>
      <c r="K2480" s="18" t="str">
        <f>IFERROR(__xludf.DUMMYFUNCTION("""COMPUTED_VALUE"""),"Личи лайм")</f>
        <v>Личи лайм</v>
      </c>
      <c r="L2480" s="18" t="str">
        <f>IFERROR(__xludf.DUMMYFUNCTION("""COMPUTED_VALUE"""),"Ананас кокос")</f>
        <v>Ананас кокос</v>
      </c>
      <c r="M2480" s="18" t="str">
        <f>IFERROR(__xludf.DUMMYFUNCTION("""COMPUTED_VALUE"""),"Брусника лимон")</f>
        <v>Брусника лимон</v>
      </c>
      <c r="N2480" s="18" t="str">
        <f>IFERROR(__xludf.DUMMYFUNCTION("""COMPUTED_VALUE"""),"Киви банан")</f>
        <v>Киви банан</v>
      </c>
      <c r="O2480" s="18" t="str">
        <f>IFERROR(__xludf.DUMMYFUNCTION("""COMPUTED_VALUE"""),"Кислые лесные ягоды")</f>
        <v>Кислые лесные ягоды</v>
      </c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  <c r="AC2480" s="18"/>
      <c r="AD2480" s="18"/>
      <c r="AE2480" s="18"/>
      <c r="AF2480" s="18"/>
      <c r="AG2480" s="18"/>
      <c r="AH2480" s="18"/>
      <c r="AI2480" s="18"/>
      <c r="AJ2480" s="18"/>
      <c r="AK2480" s="18"/>
      <c r="AL2480" s="18"/>
      <c r="AM2480" s="18"/>
      <c r="AN2480" s="18"/>
      <c r="AO2480" s="18"/>
      <c r="AP2480" s="18"/>
      <c r="AQ2480" s="18"/>
      <c r="AR2480" s="18"/>
      <c r="AS2480" s="18"/>
      <c r="AT2480" s="18"/>
      <c r="AU2480" s="18"/>
      <c r="AV2480" s="18"/>
      <c r="AW2480" s="18"/>
      <c r="AX2480" s="18"/>
    </row>
    <row r="2481">
      <c r="A2481" s="18" t="str">
        <f>IFERROR(__xludf.DUMMYFUNCTION("""COMPUTED_VALUE"""),"0.4")</f>
        <v>0.4</v>
      </c>
      <c r="B2481" s="18" t="str">
        <f>IFERROR(__xludf.DUMMYFUNCTION("""COMPUTED_VALUE"""),"0.6")</f>
        <v>0.6</v>
      </c>
      <c r="C2481" s="18" t="str">
        <f>IFERROR(__xludf.DUMMYFUNCTION("""COMPUTED_VALUE"""),"0.7")</f>
        <v>0.7</v>
      </c>
      <c r="D2481" s="18" t="str">
        <f>IFERROR(__xludf.DUMMYFUNCTION("""COMPUTED_VALUE"""),"0.8")</f>
        <v>0.8</v>
      </c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  <c r="AC2481" s="18"/>
      <c r="AD2481" s="18"/>
      <c r="AE2481" s="18"/>
      <c r="AF2481" s="18"/>
      <c r="AG2481" s="18"/>
      <c r="AH2481" s="18"/>
      <c r="AI2481" s="18"/>
      <c r="AJ2481" s="18"/>
      <c r="AK2481" s="18"/>
      <c r="AL2481" s="18"/>
      <c r="AM2481" s="18"/>
      <c r="AN2481" s="18"/>
      <c r="AO2481" s="18"/>
      <c r="AP2481" s="18"/>
      <c r="AQ2481" s="18"/>
      <c r="AR2481" s="18"/>
      <c r="AS2481" s="18"/>
      <c r="AT2481" s="18"/>
      <c r="AU2481" s="18"/>
      <c r="AV2481" s="18"/>
      <c r="AW2481" s="18"/>
      <c r="AX2481" s="18"/>
    </row>
    <row r="2482">
      <c r="A2482" s="18" t="str">
        <f>IFERROR(__xludf.DUMMYFUNCTION("""COMPUTED_VALUE"""),"0.4")</f>
        <v>0.4</v>
      </c>
      <c r="B2482" s="18" t="str">
        <f>IFERROR(__xludf.DUMMYFUNCTION("""COMPUTED_VALUE"""),"0.6")</f>
        <v>0.6</v>
      </c>
      <c r="C2482" s="18" t="str">
        <f>IFERROR(__xludf.DUMMYFUNCTION("""COMPUTED_VALUE"""),"0.7")</f>
        <v>0.7</v>
      </c>
      <c r="D2482" s="18" t="str">
        <f>IFERROR(__xludf.DUMMYFUNCTION("""COMPUTED_VALUE"""),"0.8")</f>
        <v>0.8</v>
      </c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  <c r="AC2482" s="18"/>
      <c r="AD2482" s="18"/>
      <c r="AE2482" s="18"/>
      <c r="AF2482" s="18"/>
      <c r="AG2482" s="18"/>
      <c r="AH2482" s="18"/>
      <c r="AI2482" s="18"/>
      <c r="AJ2482" s="18"/>
      <c r="AK2482" s="18"/>
      <c r="AL2482" s="18"/>
      <c r="AM2482" s="18"/>
      <c r="AN2482" s="18"/>
      <c r="AO2482" s="18"/>
      <c r="AP2482" s="18"/>
      <c r="AQ2482" s="18"/>
      <c r="AR2482" s="18"/>
      <c r="AS2482" s="18"/>
      <c r="AT2482" s="18"/>
      <c r="AU2482" s="18"/>
      <c r="AV2482" s="18"/>
      <c r="AW2482" s="18"/>
      <c r="AX2482" s="18"/>
    </row>
    <row r="2483">
      <c r="A2483" s="18" t="str">
        <f>IFERROR(__xludf.DUMMYFUNCTION("""COMPUTED_VALUE"""),"Арбуз Малина ")</f>
        <v>Арбуз Малина </v>
      </c>
      <c r="B2483" s="18" t="str">
        <f>IFERROR(__xludf.DUMMYFUNCTION("""COMPUTED_VALUE"""),"Банан Кокос ")</f>
        <v>Банан Кокос </v>
      </c>
      <c r="C2483" s="18" t="str">
        <f>IFERROR(__xludf.DUMMYFUNCTION("""COMPUTED_VALUE"""),"Барбарисовый Энергетик ")</f>
        <v>Барбарисовый Энергетик </v>
      </c>
      <c r="D2483" s="18" t="str">
        <f>IFERROR(__xludf.DUMMYFUNCTION("""COMPUTED_VALUE"""),"Виноградный Энергетик")</f>
        <v>Виноградный Энергетик</v>
      </c>
      <c r="E2483" s="18" t="str">
        <f>IFERROR(__xludf.DUMMYFUNCTION("""COMPUTED_VALUE"""),"Гранат Клубника ")</f>
        <v>Гранат Клубника </v>
      </c>
      <c r="F2483" s="18" t="str">
        <f>IFERROR(__xludf.DUMMYFUNCTION("""COMPUTED_VALUE"""),"Гранат Смородина ")</f>
        <v>Гранат Смородина </v>
      </c>
      <c r="G2483" s="18" t="str">
        <f>IFERROR(__xludf.DUMMYFUNCTION("""COMPUTED_VALUE"""),"Грейпфрутовый Швепс ")</f>
        <v>Грейпфрутовый Швепс </v>
      </c>
      <c r="H2483" s="18" t="str">
        <f>IFERROR(__xludf.DUMMYFUNCTION("""COMPUTED_VALUE"""),"Земляника Драгонфрут ")</f>
        <v>Земляника Драгонфрут </v>
      </c>
      <c r="I2483" s="18" t="str">
        <f>IFERROR(__xludf.DUMMYFUNCTION("""COMPUTED_VALUE"""),"Киви Личи ")</f>
        <v>Киви Личи </v>
      </c>
      <c r="J2483" s="18" t="str">
        <f>IFERROR(__xludf.DUMMYFUNCTION("""COMPUTED_VALUE"""),"Киви Маракуйя Гуава ")</f>
        <v>Киви Маракуйя Гуава </v>
      </c>
      <c r="K2483" s="18" t="str">
        <f>IFERROR(__xludf.DUMMYFUNCTION("""COMPUTED_VALUE"""),"Клубника Банан ")</f>
        <v>Клубника Банан </v>
      </c>
      <c r="L2483" s="18" t="str">
        <f>IFERROR(__xludf.DUMMYFUNCTION("""COMPUTED_VALUE"""),"Клубника Вишня ")</f>
        <v>Клубника Вишня </v>
      </c>
      <c r="M2483" s="18" t="str">
        <f>IFERROR(__xludf.DUMMYFUNCTION("""COMPUTED_VALUE"""),"Клубника Земляника ")</f>
        <v>Клубника Земляника </v>
      </c>
      <c r="N2483" s="18" t="str">
        <f>IFERROR(__xludf.DUMMYFUNCTION("""COMPUTED_VALUE"""),"Клубничный Мохито ")</f>
        <v>Клубничный Мохито </v>
      </c>
      <c r="O2483" s="18" t="str">
        <f>IFERROR(__xludf.DUMMYFUNCTION("""COMPUTED_VALUE"""),"Манго Грейпфрут ")</f>
        <v>Манго Грейпфрут </v>
      </c>
      <c r="P2483" s="18" t="str">
        <f>IFERROR(__xludf.DUMMYFUNCTION("""COMPUTED_VALUE"""),"Манго Персик Личи ")</f>
        <v>Манго Персик Личи </v>
      </c>
      <c r="Q2483" s="18" t="str">
        <f>IFERROR(__xludf.DUMMYFUNCTION("""COMPUTED_VALUE"""),"Персик Бабл Гам ")</f>
        <v>Персик Бабл Гам </v>
      </c>
      <c r="R2483" s="18" t="str">
        <f>IFERROR(__xludf.DUMMYFUNCTION("""COMPUTED_VALUE"""),"Садовые Ягоды ")</f>
        <v>Садовые Ягоды </v>
      </c>
      <c r="S2483" s="18" t="str">
        <f>IFERROR(__xludf.DUMMYFUNCTION("""COMPUTED_VALUE"""),"Скитлс Лимон Лайм 2")</f>
        <v>Скитлс Лимон Лайм 2</v>
      </c>
      <c r="T2483" s="18" t="str">
        <f>IFERROR(__xludf.DUMMYFUNCTION("""COMPUTED_VALUE"""),"Смородина Мармелад 1")</f>
        <v>Смородина Мармелад 1</v>
      </c>
      <c r="U2483" s="18" t="str">
        <f>IFERROR(__xludf.DUMMYFUNCTION("""COMPUTED_VALUE"""),"Темная Вишня 1")</f>
        <v>Темная Вишня 1</v>
      </c>
      <c r="V2483" s="18" t="str">
        <f>IFERROR(__xludf.DUMMYFUNCTION("""COMPUTED_VALUE"""),"Фруктовые Пластинки 1")</f>
        <v>Фруктовые Пластинки 1</v>
      </c>
      <c r="W2483" s="18" t="str">
        <f>IFERROR(__xludf.DUMMYFUNCTION("""COMPUTED_VALUE"""),"Черника Ежевика 1")</f>
        <v>Черника Ежевика 1</v>
      </c>
      <c r="X2483" s="18" t="str">
        <f>IFERROR(__xludf.DUMMYFUNCTION("""COMPUTED_VALUE"""),"Черника Малина 1")</f>
        <v>Черника Малина 1</v>
      </c>
      <c r="Y2483" s="18" t="str">
        <f>IFERROR(__xludf.DUMMYFUNCTION("""COMPUTED_VALUE"""),"Черника Мята 2")</f>
        <v>Черника Мята 2</v>
      </c>
      <c r="Z2483" s="18" t="str">
        <f>IFERROR(__xludf.DUMMYFUNCTION("""COMPUTED_VALUE"""),"Яблоко Виноград 2")</f>
        <v>Яблоко Виноград 2</v>
      </c>
      <c r="AA2483" s="18" t="str">
        <f>IFERROR(__xludf.DUMMYFUNCTION("""COMPUTED_VALUE"""),"Яблоко Малина 4")</f>
        <v>Яблоко Малина 4</v>
      </c>
      <c r="AB2483" s="18"/>
      <c r="AC2483" s="18"/>
      <c r="AD2483" s="18"/>
      <c r="AE2483" s="18"/>
      <c r="AF2483" s="18"/>
      <c r="AG2483" s="18"/>
      <c r="AH2483" s="18"/>
      <c r="AI2483" s="18"/>
      <c r="AJ2483" s="18"/>
      <c r="AK2483" s="18"/>
      <c r="AL2483" s="18"/>
      <c r="AM2483" s="18"/>
      <c r="AN2483" s="18"/>
      <c r="AO2483" s="18"/>
      <c r="AP2483" s="18"/>
      <c r="AQ2483" s="18"/>
      <c r="AR2483" s="18"/>
      <c r="AS2483" s="18"/>
      <c r="AT2483" s="18"/>
      <c r="AU2483" s="18"/>
      <c r="AV2483" s="18"/>
      <c r="AW2483" s="18"/>
      <c r="AX2483" s="18"/>
    </row>
    <row r="2484">
      <c r="A2484" s="18"/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8"/>
      <c r="AK2484" s="18"/>
      <c r="AL2484" s="18"/>
      <c r="AM2484" s="18"/>
      <c r="AN2484" s="18"/>
      <c r="AO2484" s="18"/>
      <c r="AP2484" s="18"/>
      <c r="AQ2484" s="18"/>
      <c r="AR2484" s="18"/>
      <c r="AS2484" s="18"/>
      <c r="AT2484" s="18"/>
      <c r="AU2484" s="18"/>
      <c r="AV2484" s="18"/>
      <c r="AW2484" s="18"/>
      <c r="AX2484" s="18"/>
    </row>
    <row r="2485">
      <c r="A2485" s="18"/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  <c r="AC2485" s="18"/>
      <c r="AD2485" s="18"/>
      <c r="AE2485" s="18"/>
      <c r="AF2485" s="18"/>
      <c r="AG2485" s="18"/>
      <c r="AH2485" s="18"/>
      <c r="AI2485" s="18"/>
      <c r="AJ2485" s="18"/>
      <c r="AK2485" s="18"/>
      <c r="AL2485" s="18"/>
      <c r="AM2485" s="18"/>
      <c r="AN2485" s="18"/>
      <c r="AO2485" s="18"/>
      <c r="AP2485" s="18"/>
      <c r="AQ2485" s="18"/>
      <c r="AR2485" s="18"/>
      <c r="AS2485" s="18"/>
      <c r="AT2485" s="18"/>
      <c r="AU2485" s="18"/>
      <c r="AV2485" s="18"/>
      <c r="AW2485" s="18"/>
      <c r="AX2485" s="18"/>
    </row>
    <row r="2486">
      <c r="A2486" s="18"/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  <c r="AC2486" s="18"/>
      <c r="AD2486" s="18"/>
      <c r="AE2486" s="18"/>
      <c r="AF2486" s="18"/>
      <c r="AG2486" s="18"/>
      <c r="AH2486" s="18"/>
      <c r="AI2486" s="18"/>
      <c r="AJ2486" s="18"/>
      <c r="AK2486" s="18"/>
      <c r="AL2486" s="18"/>
      <c r="AM2486" s="18"/>
      <c r="AN2486" s="18"/>
      <c r="AO2486" s="18"/>
      <c r="AP2486" s="18"/>
      <c r="AQ2486" s="18"/>
      <c r="AR2486" s="18"/>
      <c r="AS2486" s="18"/>
      <c r="AT2486" s="18"/>
      <c r="AU2486" s="18"/>
      <c r="AV2486" s="18"/>
      <c r="AW2486" s="18"/>
      <c r="AX2486" s="18"/>
    </row>
    <row r="2487">
      <c r="A2487" s="18"/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  <c r="AC2487" s="18"/>
      <c r="AD2487" s="18"/>
      <c r="AE2487" s="18"/>
      <c r="AF2487" s="18"/>
      <c r="AG2487" s="18"/>
      <c r="AH2487" s="18"/>
      <c r="AI2487" s="18"/>
      <c r="AJ2487" s="18"/>
      <c r="AK2487" s="18"/>
      <c r="AL2487" s="18"/>
      <c r="AM2487" s="18"/>
      <c r="AN2487" s="18"/>
      <c r="AO2487" s="18"/>
      <c r="AP2487" s="18"/>
      <c r="AQ2487" s="18"/>
      <c r="AR2487" s="18"/>
      <c r="AS2487" s="18"/>
      <c r="AT2487" s="18"/>
      <c r="AU2487" s="18"/>
      <c r="AV2487" s="18"/>
      <c r="AW2487" s="18"/>
      <c r="AX2487" s="18"/>
    </row>
    <row r="2488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  <c r="AC2488" s="18"/>
      <c r="AD2488" s="18"/>
      <c r="AE2488" s="18"/>
      <c r="AF2488" s="18"/>
      <c r="AG2488" s="18"/>
      <c r="AH2488" s="18"/>
      <c r="AI2488" s="18"/>
      <c r="AJ2488" s="18"/>
      <c r="AK2488" s="18"/>
      <c r="AL2488" s="18"/>
      <c r="AM2488" s="18"/>
      <c r="AN2488" s="18"/>
      <c r="AO2488" s="18"/>
      <c r="AP2488" s="18"/>
      <c r="AQ2488" s="18"/>
      <c r="AR2488" s="18"/>
      <c r="AS2488" s="18"/>
      <c r="AT2488" s="18"/>
      <c r="AU2488" s="18"/>
      <c r="AV2488" s="18"/>
      <c r="AW2488" s="18"/>
      <c r="AX2488" s="18"/>
    </row>
    <row r="2489">
      <c r="A2489" s="18"/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  <c r="AC2489" s="18"/>
      <c r="AD2489" s="18"/>
      <c r="AE2489" s="18"/>
      <c r="AF2489" s="18"/>
      <c r="AG2489" s="18"/>
      <c r="AH2489" s="18"/>
      <c r="AI2489" s="18"/>
      <c r="AJ2489" s="18"/>
      <c r="AK2489" s="18"/>
      <c r="AL2489" s="18"/>
      <c r="AM2489" s="18"/>
      <c r="AN2489" s="18"/>
      <c r="AO2489" s="18"/>
      <c r="AP2489" s="18"/>
      <c r="AQ2489" s="18"/>
      <c r="AR2489" s="18"/>
      <c r="AS2489" s="18"/>
      <c r="AT2489" s="18"/>
      <c r="AU2489" s="18"/>
      <c r="AV2489" s="18"/>
      <c r="AW2489" s="18"/>
      <c r="AX2489" s="18"/>
    </row>
    <row r="2490">
      <c r="A2490" s="18"/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8"/>
      <c r="AK2490" s="18"/>
      <c r="AL2490" s="18"/>
      <c r="AM2490" s="18"/>
      <c r="AN2490" s="18"/>
      <c r="AO2490" s="18"/>
      <c r="AP2490" s="18"/>
      <c r="AQ2490" s="18"/>
      <c r="AR2490" s="18"/>
      <c r="AS2490" s="18"/>
      <c r="AT2490" s="18"/>
      <c r="AU2490" s="18"/>
      <c r="AV2490" s="18"/>
      <c r="AW2490" s="18"/>
      <c r="AX2490" s="18"/>
    </row>
    <row r="2491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  <c r="AC2491" s="18"/>
      <c r="AD2491" s="18"/>
      <c r="AE2491" s="18"/>
      <c r="AF2491" s="18"/>
      <c r="AG2491" s="18"/>
      <c r="AH2491" s="18"/>
      <c r="AI2491" s="18"/>
      <c r="AJ2491" s="18"/>
      <c r="AK2491" s="18"/>
      <c r="AL2491" s="18"/>
      <c r="AM2491" s="18"/>
      <c r="AN2491" s="18"/>
      <c r="AO2491" s="18"/>
      <c r="AP2491" s="18"/>
      <c r="AQ2491" s="18"/>
      <c r="AR2491" s="18"/>
      <c r="AS2491" s="18"/>
      <c r="AT2491" s="18"/>
      <c r="AU2491" s="18"/>
      <c r="AV2491" s="18"/>
      <c r="AW2491" s="18"/>
      <c r="AX2491" s="18"/>
    </row>
    <row r="2492">
      <c r="A2492" s="18"/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18"/>
      <c r="AG2492" s="18"/>
      <c r="AH2492" s="18"/>
      <c r="AI2492" s="18"/>
      <c r="AJ2492" s="18"/>
      <c r="AK2492" s="18"/>
      <c r="AL2492" s="18"/>
      <c r="AM2492" s="18"/>
      <c r="AN2492" s="18"/>
      <c r="AO2492" s="18"/>
      <c r="AP2492" s="18"/>
      <c r="AQ2492" s="18"/>
      <c r="AR2492" s="18"/>
      <c r="AS2492" s="18"/>
      <c r="AT2492" s="18"/>
      <c r="AU2492" s="18"/>
      <c r="AV2492" s="18"/>
      <c r="AW2492" s="18"/>
      <c r="AX2492" s="18"/>
    </row>
    <row r="2493">
      <c r="A2493" s="18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  <c r="AC2493" s="18"/>
      <c r="AD2493" s="18"/>
      <c r="AE2493" s="18"/>
      <c r="AF2493" s="18"/>
      <c r="AG2493" s="18"/>
      <c r="AH2493" s="18"/>
      <c r="AI2493" s="18"/>
      <c r="AJ2493" s="18"/>
      <c r="AK2493" s="18"/>
      <c r="AL2493" s="18"/>
      <c r="AM2493" s="18"/>
      <c r="AN2493" s="18"/>
      <c r="AO2493" s="18"/>
      <c r="AP2493" s="18"/>
      <c r="AQ2493" s="18"/>
      <c r="AR2493" s="18"/>
      <c r="AS2493" s="18"/>
      <c r="AT2493" s="18"/>
      <c r="AU2493" s="18"/>
      <c r="AV2493" s="18"/>
      <c r="AW2493" s="18"/>
      <c r="AX2493" s="18"/>
    </row>
    <row r="2494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8"/>
      <c r="AK2494" s="18"/>
      <c r="AL2494" s="18"/>
      <c r="AM2494" s="18"/>
      <c r="AN2494" s="18"/>
      <c r="AO2494" s="18"/>
      <c r="AP2494" s="18"/>
      <c r="AQ2494" s="18"/>
      <c r="AR2494" s="18"/>
      <c r="AS2494" s="18"/>
      <c r="AT2494" s="18"/>
      <c r="AU2494" s="18"/>
      <c r="AV2494" s="18"/>
      <c r="AW2494" s="18"/>
      <c r="AX2494" s="18"/>
    </row>
    <row r="2495">
      <c r="A2495" s="18"/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  <c r="AC2495" s="18"/>
      <c r="AD2495" s="18"/>
      <c r="AE2495" s="18"/>
      <c r="AF2495" s="18"/>
      <c r="AG2495" s="18"/>
      <c r="AH2495" s="18"/>
      <c r="AI2495" s="18"/>
      <c r="AJ2495" s="18"/>
      <c r="AK2495" s="18"/>
      <c r="AL2495" s="18"/>
      <c r="AM2495" s="18"/>
      <c r="AN2495" s="18"/>
      <c r="AO2495" s="18"/>
      <c r="AP2495" s="18"/>
      <c r="AQ2495" s="18"/>
      <c r="AR2495" s="18"/>
      <c r="AS2495" s="18"/>
      <c r="AT2495" s="18"/>
      <c r="AU2495" s="18"/>
      <c r="AV2495" s="18"/>
      <c r="AW2495" s="18"/>
      <c r="AX2495" s="18"/>
    </row>
    <row r="2496">
      <c r="A2496" s="18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18"/>
      <c r="AG2496" s="18"/>
      <c r="AH2496" s="18"/>
      <c r="AI2496" s="18"/>
      <c r="AJ2496" s="18"/>
      <c r="AK2496" s="18"/>
      <c r="AL2496" s="18"/>
      <c r="AM2496" s="18"/>
      <c r="AN2496" s="18"/>
      <c r="AO2496" s="18"/>
      <c r="AP2496" s="18"/>
      <c r="AQ2496" s="18"/>
      <c r="AR2496" s="18"/>
      <c r="AS2496" s="18"/>
      <c r="AT2496" s="18"/>
      <c r="AU2496" s="18"/>
      <c r="AV2496" s="18"/>
      <c r="AW2496" s="18"/>
      <c r="AX2496" s="18"/>
    </row>
    <row r="2497">
      <c r="A2497" s="18"/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  <c r="AC2497" s="18"/>
      <c r="AD2497" s="18"/>
      <c r="AE2497" s="18"/>
      <c r="AF2497" s="18"/>
      <c r="AG2497" s="18"/>
      <c r="AH2497" s="18"/>
      <c r="AI2497" s="18"/>
      <c r="AJ2497" s="18"/>
      <c r="AK2497" s="18"/>
      <c r="AL2497" s="18"/>
      <c r="AM2497" s="18"/>
      <c r="AN2497" s="18"/>
      <c r="AO2497" s="18"/>
      <c r="AP2497" s="18"/>
      <c r="AQ2497" s="18"/>
      <c r="AR2497" s="18"/>
      <c r="AS2497" s="18"/>
      <c r="AT2497" s="18"/>
      <c r="AU2497" s="18"/>
      <c r="AV2497" s="18"/>
      <c r="AW2497" s="18"/>
      <c r="AX2497" s="18"/>
    </row>
    <row r="2498">
      <c r="A2498" s="18"/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8"/>
      <c r="AK2498" s="18"/>
      <c r="AL2498" s="18"/>
      <c r="AM2498" s="18"/>
      <c r="AN2498" s="18"/>
      <c r="AO2498" s="18"/>
      <c r="AP2498" s="18"/>
      <c r="AQ2498" s="18"/>
      <c r="AR2498" s="18"/>
      <c r="AS2498" s="18"/>
      <c r="AT2498" s="18"/>
      <c r="AU2498" s="18"/>
      <c r="AV2498" s="18"/>
      <c r="AW2498" s="18"/>
      <c r="AX2498" s="18"/>
    </row>
    <row r="2499">
      <c r="A2499" s="18"/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  <c r="AC2499" s="18"/>
      <c r="AD2499" s="18"/>
      <c r="AE2499" s="18"/>
      <c r="AF2499" s="18"/>
      <c r="AG2499" s="18"/>
      <c r="AH2499" s="18"/>
      <c r="AI2499" s="18"/>
      <c r="AJ2499" s="18"/>
      <c r="AK2499" s="18"/>
      <c r="AL2499" s="18"/>
      <c r="AM2499" s="18"/>
      <c r="AN2499" s="18"/>
      <c r="AO2499" s="18"/>
      <c r="AP2499" s="18"/>
      <c r="AQ2499" s="18"/>
      <c r="AR2499" s="18"/>
      <c r="AS2499" s="18"/>
      <c r="AT2499" s="18"/>
      <c r="AU2499" s="18"/>
      <c r="AV2499" s="18"/>
      <c r="AW2499" s="18"/>
      <c r="AX2499" s="18"/>
    </row>
    <row r="2500">
      <c r="A2500" s="18"/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  <c r="AC2500" s="18"/>
      <c r="AD2500" s="18"/>
      <c r="AE2500" s="18"/>
      <c r="AF2500" s="18"/>
      <c r="AG2500" s="18"/>
      <c r="AH2500" s="18"/>
      <c r="AI2500" s="18"/>
      <c r="AJ2500" s="18"/>
      <c r="AK2500" s="18"/>
      <c r="AL2500" s="18"/>
      <c r="AM2500" s="18"/>
      <c r="AN2500" s="18"/>
      <c r="AO2500" s="18"/>
      <c r="AP2500" s="18"/>
      <c r="AQ2500" s="18"/>
      <c r="AR2500" s="18"/>
      <c r="AS2500" s="18"/>
      <c r="AT2500" s="18"/>
      <c r="AU2500" s="18"/>
      <c r="AV2500" s="18"/>
      <c r="AW2500" s="18"/>
      <c r="AX2500" s="18"/>
    </row>
    <row r="2501">
      <c r="A2501" s="18"/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  <c r="AC2501" s="18"/>
      <c r="AD2501" s="18"/>
      <c r="AE2501" s="18"/>
      <c r="AF2501" s="18"/>
      <c r="AG2501" s="18"/>
      <c r="AH2501" s="18"/>
      <c r="AI2501" s="18"/>
      <c r="AJ2501" s="18"/>
      <c r="AK2501" s="18"/>
      <c r="AL2501" s="18"/>
      <c r="AM2501" s="18"/>
      <c r="AN2501" s="18"/>
      <c r="AO2501" s="18"/>
      <c r="AP2501" s="18"/>
      <c r="AQ2501" s="18"/>
      <c r="AR2501" s="18"/>
      <c r="AS2501" s="18"/>
      <c r="AT2501" s="18"/>
      <c r="AU2501" s="18"/>
      <c r="AV2501" s="18"/>
      <c r="AW2501" s="18"/>
      <c r="AX2501" s="18"/>
    </row>
    <row r="2502">
      <c r="A2502" s="18"/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/>
      <c r="AM2502" s="18"/>
      <c r="AN2502" s="18"/>
      <c r="AO2502" s="18"/>
      <c r="AP2502" s="18"/>
      <c r="AQ2502" s="18"/>
      <c r="AR2502" s="18"/>
      <c r="AS2502" s="18"/>
      <c r="AT2502" s="18"/>
      <c r="AU2502" s="18"/>
      <c r="AV2502" s="18"/>
      <c r="AW2502" s="18"/>
      <c r="AX2502" s="18"/>
    </row>
    <row r="2503">
      <c r="A2503" s="18"/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  <c r="AC2503" s="18"/>
      <c r="AD2503" s="18"/>
      <c r="AE2503" s="18"/>
      <c r="AF2503" s="18"/>
      <c r="AG2503" s="18"/>
      <c r="AH2503" s="18"/>
      <c r="AI2503" s="18"/>
      <c r="AJ2503" s="18"/>
      <c r="AK2503" s="18"/>
      <c r="AL2503" s="18"/>
      <c r="AM2503" s="18"/>
      <c r="AN2503" s="18"/>
      <c r="AO2503" s="18"/>
      <c r="AP2503" s="18"/>
      <c r="AQ2503" s="18"/>
      <c r="AR2503" s="18"/>
      <c r="AS2503" s="18"/>
      <c r="AT2503" s="18"/>
      <c r="AU2503" s="18"/>
      <c r="AV2503" s="18"/>
      <c r="AW2503" s="18"/>
      <c r="AX2503" s="18"/>
    </row>
    <row r="2504">
      <c r="A2504" s="18"/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  <c r="AC2504" s="18"/>
      <c r="AD2504" s="18"/>
      <c r="AE2504" s="18"/>
      <c r="AF2504" s="18"/>
      <c r="AG2504" s="18"/>
      <c r="AH2504" s="18"/>
      <c r="AI2504" s="18"/>
      <c r="AJ2504" s="18"/>
      <c r="AK2504" s="18"/>
      <c r="AL2504" s="18"/>
      <c r="AM2504" s="18"/>
      <c r="AN2504" s="18"/>
      <c r="AO2504" s="18"/>
      <c r="AP2504" s="18"/>
      <c r="AQ2504" s="18"/>
      <c r="AR2504" s="18"/>
      <c r="AS2504" s="18"/>
      <c r="AT2504" s="18"/>
      <c r="AU2504" s="18"/>
      <c r="AV2504" s="18"/>
      <c r="AW2504" s="18"/>
      <c r="AX2504" s="18"/>
    </row>
    <row r="2505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18"/>
      <c r="AC2505" s="18"/>
      <c r="AD2505" s="18"/>
      <c r="AE2505" s="18"/>
      <c r="AF2505" s="18"/>
      <c r="AG2505" s="18"/>
      <c r="AH2505" s="18"/>
      <c r="AI2505" s="18"/>
      <c r="AJ2505" s="18"/>
      <c r="AK2505" s="18"/>
      <c r="AL2505" s="18"/>
      <c r="AM2505" s="18"/>
      <c r="AN2505" s="18"/>
      <c r="AO2505" s="18"/>
      <c r="AP2505" s="18"/>
      <c r="AQ2505" s="18"/>
      <c r="AR2505" s="18"/>
      <c r="AS2505" s="18"/>
      <c r="AT2505" s="18"/>
      <c r="AU2505" s="18"/>
      <c r="AV2505" s="18"/>
      <c r="AW2505" s="18"/>
      <c r="AX2505" s="18"/>
    </row>
    <row r="2506">
      <c r="A2506" s="18"/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  <c r="AC2506" s="18"/>
      <c r="AD2506" s="18"/>
      <c r="AE2506" s="18"/>
      <c r="AF2506" s="18"/>
      <c r="AG2506" s="18"/>
      <c r="AH2506" s="18"/>
      <c r="AI2506" s="18"/>
      <c r="AJ2506" s="18"/>
      <c r="AK2506" s="18"/>
      <c r="AL2506" s="18"/>
      <c r="AM2506" s="18"/>
      <c r="AN2506" s="18"/>
      <c r="AO2506" s="18"/>
      <c r="AP2506" s="18"/>
      <c r="AQ2506" s="18"/>
      <c r="AR2506" s="18"/>
      <c r="AS2506" s="18"/>
      <c r="AT2506" s="18"/>
      <c r="AU2506" s="18"/>
      <c r="AV2506" s="18"/>
      <c r="AW2506" s="18"/>
      <c r="AX2506" s="18"/>
    </row>
    <row r="2507">
      <c r="A2507" s="18"/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  <c r="AC2507" s="18"/>
      <c r="AD2507" s="18"/>
      <c r="AE2507" s="18"/>
      <c r="AF2507" s="18"/>
      <c r="AG2507" s="18"/>
      <c r="AH2507" s="18"/>
      <c r="AI2507" s="18"/>
      <c r="AJ2507" s="18"/>
      <c r="AK2507" s="18"/>
      <c r="AL2507" s="18"/>
      <c r="AM2507" s="18"/>
      <c r="AN2507" s="18"/>
      <c r="AO2507" s="18"/>
      <c r="AP2507" s="18"/>
      <c r="AQ2507" s="18"/>
      <c r="AR2507" s="18"/>
      <c r="AS2507" s="18"/>
      <c r="AT2507" s="18"/>
      <c r="AU2507" s="18"/>
      <c r="AV2507" s="18"/>
      <c r="AW2507" s="18"/>
      <c r="AX2507" s="18"/>
    </row>
    <row r="2508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8"/>
      <c r="AD2508" s="18"/>
      <c r="AE2508" s="18"/>
      <c r="AF2508" s="18"/>
      <c r="AG2508" s="18"/>
      <c r="AH2508" s="18"/>
      <c r="AI2508" s="18"/>
      <c r="AJ2508" s="18"/>
      <c r="AK2508" s="18"/>
      <c r="AL2508" s="18"/>
      <c r="AM2508" s="18"/>
      <c r="AN2508" s="18"/>
      <c r="AO2508" s="18"/>
      <c r="AP2508" s="18"/>
      <c r="AQ2508" s="18"/>
      <c r="AR2508" s="18"/>
      <c r="AS2508" s="18"/>
      <c r="AT2508" s="18"/>
      <c r="AU2508" s="18"/>
      <c r="AV2508" s="18"/>
      <c r="AW2508" s="18"/>
      <c r="AX2508" s="18"/>
    </row>
    <row r="2509">
      <c r="A2509" s="18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  <c r="AB2509" s="18"/>
      <c r="AC2509" s="18"/>
      <c r="AD2509" s="18"/>
      <c r="AE2509" s="18"/>
      <c r="AF2509" s="18"/>
      <c r="AG2509" s="18"/>
      <c r="AH2509" s="18"/>
      <c r="AI2509" s="18"/>
      <c r="AJ2509" s="18"/>
      <c r="AK2509" s="18"/>
      <c r="AL2509" s="18"/>
      <c r="AM2509" s="18"/>
      <c r="AN2509" s="18"/>
      <c r="AO2509" s="18"/>
      <c r="AP2509" s="18"/>
      <c r="AQ2509" s="18"/>
      <c r="AR2509" s="18"/>
      <c r="AS2509" s="18"/>
      <c r="AT2509" s="18"/>
      <c r="AU2509" s="18"/>
      <c r="AV2509" s="18"/>
      <c r="AW2509" s="18"/>
      <c r="AX2509" s="18"/>
    </row>
    <row r="2510">
      <c r="A2510" s="18"/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  <c r="AB2510" s="18"/>
      <c r="AC2510" s="18"/>
      <c r="AD2510" s="18"/>
      <c r="AE2510" s="18"/>
      <c r="AF2510" s="18"/>
      <c r="AG2510" s="18"/>
      <c r="AH2510" s="18"/>
      <c r="AI2510" s="18"/>
      <c r="AJ2510" s="18"/>
      <c r="AK2510" s="18"/>
      <c r="AL2510" s="18"/>
      <c r="AM2510" s="18"/>
      <c r="AN2510" s="18"/>
      <c r="AO2510" s="18"/>
      <c r="AP2510" s="18"/>
      <c r="AQ2510" s="18"/>
      <c r="AR2510" s="18"/>
      <c r="AS2510" s="18"/>
      <c r="AT2510" s="18"/>
      <c r="AU2510" s="18"/>
      <c r="AV2510" s="18"/>
      <c r="AW2510" s="18"/>
      <c r="AX2510" s="18"/>
    </row>
    <row r="2511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  <c r="AB2511" s="18"/>
      <c r="AC2511" s="18"/>
      <c r="AD2511" s="18"/>
      <c r="AE2511" s="18"/>
      <c r="AF2511" s="18"/>
      <c r="AG2511" s="18"/>
      <c r="AH2511" s="18"/>
      <c r="AI2511" s="18"/>
      <c r="AJ2511" s="18"/>
      <c r="AK2511" s="18"/>
      <c r="AL2511" s="18"/>
      <c r="AM2511" s="18"/>
      <c r="AN2511" s="18"/>
      <c r="AO2511" s="18"/>
      <c r="AP2511" s="18"/>
      <c r="AQ2511" s="18"/>
      <c r="AR2511" s="18"/>
      <c r="AS2511" s="18"/>
      <c r="AT2511" s="18"/>
      <c r="AU2511" s="18"/>
      <c r="AV2511" s="18"/>
      <c r="AW2511" s="18"/>
      <c r="AX2511" s="18"/>
    </row>
    <row r="2512">
      <c r="A2512" s="18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  <c r="AB2512" s="18"/>
      <c r="AC2512" s="18"/>
      <c r="AD2512" s="18"/>
      <c r="AE2512" s="18"/>
      <c r="AF2512" s="18"/>
      <c r="AG2512" s="18"/>
      <c r="AH2512" s="18"/>
      <c r="AI2512" s="18"/>
      <c r="AJ2512" s="18"/>
      <c r="AK2512" s="18"/>
      <c r="AL2512" s="18"/>
      <c r="AM2512" s="18"/>
      <c r="AN2512" s="18"/>
      <c r="AO2512" s="18"/>
      <c r="AP2512" s="18"/>
      <c r="AQ2512" s="18"/>
      <c r="AR2512" s="18"/>
      <c r="AS2512" s="18"/>
      <c r="AT2512" s="18"/>
      <c r="AU2512" s="18"/>
      <c r="AV2512" s="18"/>
      <c r="AW2512" s="18"/>
      <c r="AX2512" s="18"/>
    </row>
    <row r="2513">
      <c r="A2513" s="18"/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  <c r="AB2513" s="18"/>
      <c r="AC2513" s="18"/>
      <c r="AD2513" s="18"/>
      <c r="AE2513" s="18"/>
      <c r="AF2513" s="18"/>
      <c r="AG2513" s="18"/>
      <c r="AH2513" s="18"/>
      <c r="AI2513" s="18"/>
      <c r="AJ2513" s="18"/>
      <c r="AK2513" s="18"/>
      <c r="AL2513" s="18"/>
      <c r="AM2513" s="18"/>
      <c r="AN2513" s="18"/>
      <c r="AO2513" s="18"/>
      <c r="AP2513" s="18"/>
      <c r="AQ2513" s="18"/>
      <c r="AR2513" s="18"/>
      <c r="AS2513" s="18"/>
      <c r="AT2513" s="18"/>
      <c r="AU2513" s="18"/>
      <c r="AV2513" s="18"/>
      <c r="AW2513" s="18"/>
      <c r="AX2513" s="18"/>
    </row>
    <row r="2514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  <c r="AB2514" s="18"/>
      <c r="AC2514" s="18"/>
      <c r="AD2514" s="18"/>
      <c r="AE2514" s="18"/>
      <c r="AF2514" s="18"/>
      <c r="AG2514" s="18"/>
      <c r="AH2514" s="18"/>
      <c r="AI2514" s="18"/>
      <c r="AJ2514" s="18"/>
      <c r="AK2514" s="18"/>
      <c r="AL2514" s="18"/>
      <c r="AM2514" s="18"/>
      <c r="AN2514" s="18"/>
      <c r="AO2514" s="18"/>
      <c r="AP2514" s="18"/>
      <c r="AQ2514" s="18"/>
      <c r="AR2514" s="18"/>
      <c r="AS2514" s="18"/>
      <c r="AT2514" s="18"/>
      <c r="AU2514" s="18"/>
      <c r="AV2514" s="18"/>
      <c r="AW2514" s="18"/>
      <c r="AX2514" s="18"/>
    </row>
    <row r="2515">
      <c r="A2515" s="18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  <c r="AB2515" s="18"/>
      <c r="AC2515" s="18"/>
      <c r="AD2515" s="18"/>
      <c r="AE2515" s="18"/>
      <c r="AF2515" s="18"/>
      <c r="AG2515" s="18"/>
      <c r="AH2515" s="18"/>
      <c r="AI2515" s="18"/>
      <c r="AJ2515" s="18"/>
      <c r="AK2515" s="18"/>
      <c r="AL2515" s="18"/>
      <c r="AM2515" s="18"/>
      <c r="AN2515" s="18"/>
      <c r="AO2515" s="18"/>
      <c r="AP2515" s="18"/>
      <c r="AQ2515" s="18"/>
      <c r="AR2515" s="18"/>
      <c r="AS2515" s="18"/>
      <c r="AT2515" s="18"/>
      <c r="AU2515" s="18"/>
      <c r="AV2515" s="18"/>
      <c r="AW2515" s="18"/>
      <c r="AX2515" s="18"/>
    </row>
    <row r="2516">
      <c r="A2516" s="18"/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  <c r="AB2516" s="18"/>
      <c r="AC2516" s="18"/>
      <c r="AD2516" s="18"/>
      <c r="AE2516" s="18"/>
      <c r="AF2516" s="18"/>
      <c r="AG2516" s="18"/>
      <c r="AH2516" s="18"/>
      <c r="AI2516" s="18"/>
      <c r="AJ2516" s="18"/>
      <c r="AK2516" s="18"/>
      <c r="AL2516" s="18"/>
      <c r="AM2516" s="18"/>
      <c r="AN2516" s="18"/>
      <c r="AO2516" s="18"/>
      <c r="AP2516" s="18"/>
      <c r="AQ2516" s="18"/>
      <c r="AR2516" s="18"/>
      <c r="AS2516" s="18"/>
      <c r="AT2516" s="18"/>
      <c r="AU2516" s="18"/>
      <c r="AV2516" s="18"/>
      <c r="AW2516" s="18"/>
      <c r="AX2516" s="18"/>
    </row>
    <row r="2517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  <c r="AB2517" s="18"/>
      <c r="AC2517" s="18"/>
      <c r="AD2517" s="18"/>
      <c r="AE2517" s="18"/>
      <c r="AF2517" s="18"/>
      <c r="AG2517" s="18"/>
      <c r="AH2517" s="18"/>
      <c r="AI2517" s="18"/>
      <c r="AJ2517" s="18"/>
      <c r="AK2517" s="18"/>
      <c r="AL2517" s="18"/>
      <c r="AM2517" s="18"/>
      <c r="AN2517" s="18"/>
      <c r="AO2517" s="18"/>
      <c r="AP2517" s="18"/>
      <c r="AQ2517" s="18"/>
      <c r="AR2517" s="18"/>
      <c r="AS2517" s="18"/>
      <c r="AT2517" s="18"/>
      <c r="AU2517" s="18"/>
      <c r="AV2517" s="18"/>
      <c r="AW2517" s="18"/>
      <c r="AX2517" s="18"/>
    </row>
    <row r="2518">
      <c r="A2518" s="18" t="str">
        <f>IFERROR(__xludf.DUMMYFUNCTION("""COMPUTED_VALUE"""),"Маракуйя с тропическими нотками")</f>
        <v>Маракуйя с тропическими нотками</v>
      </c>
      <c r="B2518" s="18" t="str">
        <f>IFERROR(__xludf.DUMMYFUNCTION("""COMPUTED_VALUE"""),"Арбузный милкшейк")</f>
        <v>Арбузный милкшейк</v>
      </c>
      <c r="C2518" s="18" t="str">
        <f>IFERROR(__xludf.DUMMYFUNCTION("""COMPUTED_VALUE"""),"Конфеты со вкусом винограда")</f>
        <v>Конфеты со вкусом винограда</v>
      </c>
      <c r="D2518" s="18" t="str">
        <f>IFERROR(__xludf.DUMMYFUNCTION("""COMPUTED_VALUE"""),"Манго с апельсином и послевкусием гуавы")</f>
        <v>Манго с апельсином и послевкусием гуавы</v>
      </c>
      <c r="E2518" s="18" t="str">
        <f>IFERROR(__xludf.DUMMYFUNCTION("""COMPUTED_VALUE"""),"Холодное сочетание мяты и конфет холс")</f>
        <v>Холодное сочетание мяты и конфет холс</v>
      </c>
      <c r="F2518" s="18" t="str">
        <f>IFERROR(__xludf.DUMMYFUNCTION("""COMPUTED_VALUE"""),"Яблочные мармеладные червячки")</f>
        <v>Яблочные мармеладные червячки</v>
      </c>
      <c r="G251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518" s="18" t="str">
        <f>IFERROR(__xludf.DUMMYFUNCTION("""COMPUTED_VALUE"""),"Лимон лайм")</f>
        <v>Лимон лайм</v>
      </c>
      <c r="I2518" s="18" t="str">
        <f>IFERROR(__xludf.DUMMYFUNCTION("""COMPUTED_VALUE"""),"Классика энергетика с кислой малиной")</f>
        <v>Классика энергетика с кислой малиной</v>
      </c>
      <c r="J2518" s="18" t="str">
        <f>IFERROR(__xludf.DUMMYFUNCTION("""COMPUTED_VALUE"""),"Зеленое манго и смородина")</f>
        <v>Зеленое манго и смородина</v>
      </c>
      <c r="K2518" s="18" t="str">
        <f>IFERROR(__xludf.DUMMYFUNCTION("""COMPUTED_VALUE"""),"Дуэт лемонграсса и сладкой малины")</f>
        <v>Дуэт лемонграсса и сладкой малины</v>
      </c>
      <c r="L2518" s="18" t="str">
        <f>IFERROR(__xludf.DUMMYFUNCTION("""COMPUTED_VALUE"""),"Сладкий мармелад из черной смородины")</f>
        <v>Сладкий мармелад из черной смородины</v>
      </c>
      <c r="M2518" s="18" t="str">
        <f>IFERROR(__xludf.DUMMYFUNCTION("""COMPUTED_VALUE"""),"Вишня кола")</f>
        <v>Вишня кола</v>
      </c>
      <c r="N2518" s="18" t="str">
        <f>IFERROR(__xludf.DUMMYFUNCTION("""COMPUTED_VALUE"""),"Малина с кокосом")</f>
        <v>Малина с кокосом</v>
      </c>
      <c r="O2518" s="18" t="str">
        <f>IFERROR(__xludf.DUMMYFUNCTION("""COMPUTED_VALUE"""),"Сладкие конфеты СКИТЛЗ и смородина")</f>
        <v>Сладкие конфеты СКИТЛЗ и смородина</v>
      </c>
      <c r="P2518" s="18" t="str">
        <f>IFERROR(__xludf.DUMMYFUNCTION("""COMPUTED_VALUE"""),"Ежевичный лимонад")</f>
        <v>Ежевичный лимонад</v>
      </c>
      <c r="Q2518" s="18" t="str">
        <f>IFERROR(__xludf.DUMMYFUNCTION("""COMPUTED_VALUE"""),"Дыня кокос")</f>
        <v>Дыня кокос</v>
      </c>
      <c r="R2518" s="18" t="str">
        <f>IFERROR(__xludf.DUMMYFUNCTION("""COMPUTED_VALUE"""),"Земляничный бабл гам")</f>
        <v>Земляничный бабл гам</v>
      </c>
      <c r="S2518" s="18" t="str">
        <f>IFERROR(__xludf.DUMMYFUNCTION("""COMPUTED_VALUE"""),"Лимонные леденцы")</f>
        <v>Лимонные леденцы</v>
      </c>
      <c r="T2518" s="18" t="str">
        <f>IFERROR(__xludf.DUMMYFUNCTION("""COMPUTED_VALUE"""),"Экзотический фрукты")</f>
        <v>Экзотический фрукты</v>
      </c>
      <c r="U2518" s="18" t="str">
        <f>IFERROR(__xludf.DUMMYFUNCTION("""COMPUTED_VALUE"""),"Личи виноград мята")</f>
        <v>Личи виноград мята</v>
      </c>
      <c r="V2518" s="18" t="str">
        <f>IFERROR(__xludf.DUMMYFUNCTION("""COMPUTED_VALUE"""),"Черника малина мята")</f>
        <v>Черника малина мята</v>
      </c>
      <c r="W2518" s="18" t="str">
        <f>IFERROR(__xludf.DUMMYFUNCTION("""COMPUTED_VALUE"""),"Абрикосовый йогурт")</f>
        <v>Абрикосовый йогурт</v>
      </c>
      <c r="X2518" s="18" t="str">
        <f>IFERROR(__xludf.DUMMYFUNCTION("""COMPUTED_VALUE"""),"Арбуз лед")</f>
        <v>Арбуз лед</v>
      </c>
      <c r="Y2518" s="18" t="str">
        <f>IFERROR(__xludf.DUMMYFUNCTION("""COMPUTED_VALUE"""),"Банан клубника лед")</f>
        <v>Банан клубника лед</v>
      </c>
      <c r="Z2518" s="18" t="str">
        <f>IFERROR(__xludf.DUMMYFUNCTION("""COMPUTED_VALUE"""),"Арбузное мороженное")</f>
        <v>Арбузное мороженное</v>
      </c>
      <c r="AA2518" s="18" t="str">
        <f>IFERROR(__xludf.DUMMYFUNCTION("""COMPUTED_VALUE"""),"Клубника малина жвачка")</f>
        <v>Клубника малина жвачка</v>
      </c>
      <c r="AB2518" s="18" t="str">
        <f>IFERROR(__xludf.DUMMYFUNCTION("""COMPUTED_VALUE"""),"Клубничное мороженное")</f>
        <v>Клубничное мороженное</v>
      </c>
      <c r="AC2518" s="18" t="str">
        <f>IFERROR(__xludf.DUMMYFUNCTION("""COMPUTED_VALUE"""),"Кола сода лед")</f>
        <v>Кола сода лед</v>
      </c>
      <c r="AD2518" s="18" t="str">
        <f>IFERROR(__xludf.DUMMYFUNCTION("""COMPUTED_VALUE"""),"Банановый милкшейк")</f>
        <v>Банановый милкшейк</v>
      </c>
      <c r="AE2518" s="18" t="str">
        <f>IFERROR(__xludf.DUMMYFUNCTION("""COMPUTED_VALUE"""),"Микс ягод лед")</f>
        <v>Микс ягод лед</v>
      </c>
      <c r="AF2518" s="18" t="str">
        <f>IFERROR(__xludf.DUMMYFUNCTION("""COMPUTED_VALUE"""),"Брусничный морс")</f>
        <v>Брусничный морс</v>
      </c>
      <c r="AG2518" s="18" t="str">
        <f>IFERROR(__xludf.DUMMYFUNCTION("""COMPUTED_VALUE"""),"Яблочный лимонад")</f>
        <v>Яблочный лимонад</v>
      </c>
      <c r="AH2518" s="18" t="str">
        <f>IFERROR(__xludf.DUMMYFUNCTION("""COMPUTED_VALUE"""),"Лесные ягоды")</f>
        <v>Лесные ягоды</v>
      </c>
      <c r="AI2518" s="18" t="str">
        <f>IFERROR(__xludf.DUMMYFUNCTION("""COMPUTED_VALUE"""),"Смородиновый лимонад")</f>
        <v>Смородиновый лимонад</v>
      </c>
      <c r="AJ2518" s="18" t="str">
        <f>IFERROR(__xludf.DUMMYFUNCTION("""COMPUTED_VALUE"""),"Вишня лайм лед")</f>
        <v>Вишня лайм лед</v>
      </c>
      <c r="AK2518" s="18" t="str">
        <f>IFERROR(__xludf.DUMMYFUNCTION("""COMPUTED_VALUE"""),"Лист виноград мята энергетик")</f>
        <v>Лист виноград мята энергетик</v>
      </c>
      <c r="AL2518" s="18" t="str">
        <f>IFERROR(__xludf.DUMMYFUNCTION("""COMPUTED_VALUE"""),"Двойное яблоко лед")</f>
        <v>Двойное яблоко лед</v>
      </c>
      <c r="AM2518" s="18" t="str">
        <f>IFERROR(__xludf.DUMMYFUNCTION("""COMPUTED_VALUE"""),"Смородиновый холс")</f>
        <v>Смородиновый холс</v>
      </c>
      <c r="AN2518" s="18" t="str">
        <f>IFERROR(__xludf.DUMMYFUNCTION("""COMPUTED_VALUE"""),"Клубничное шампанское")</f>
        <v>Клубничное шампанское</v>
      </c>
      <c r="AO2518" s="18"/>
      <c r="AP2518" s="18"/>
      <c r="AQ2518" s="18"/>
      <c r="AR2518" s="18"/>
      <c r="AS2518" s="18"/>
      <c r="AT2518" s="18"/>
      <c r="AU2518" s="18"/>
      <c r="AV2518" s="18"/>
      <c r="AW2518" s="18"/>
      <c r="AX2518" s="18"/>
    </row>
    <row r="2519">
      <c r="A2519" s="18" t="str">
        <f>IFERROR(__xludf.DUMMYFUNCTION("""COMPUTED_VALUE"""),"Арбуз Малина ")</f>
        <v>Арбуз Малина </v>
      </c>
      <c r="B2519" s="18" t="str">
        <f>IFERROR(__xludf.DUMMYFUNCTION("""COMPUTED_VALUE"""),"Банан Кокос ")</f>
        <v>Банан Кокос </v>
      </c>
      <c r="C2519" s="18" t="str">
        <f>IFERROR(__xludf.DUMMYFUNCTION("""COMPUTED_VALUE"""),"Барбарисовый Энергетик ")</f>
        <v>Барбарисовый Энергетик </v>
      </c>
      <c r="D2519" s="18" t="str">
        <f>IFERROR(__xludf.DUMMYFUNCTION("""COMPUTED_VALUE"""),"Виноградный Энергетик")</f>
        <v>Виноградный Энергетик</v>
      </c>
      <c r="E2519" s="18" t="str">
        <f>IFERROR(__xludf.DUMMYFUNCTION("""COMPUTED_VALUE"""),"Гранат Клубника ")</f>
        <v>Гранат Клубника </v>
      </c>
      <c r="F2519" s="18" t="str">
        <f>IFERROR(__xludf.DUMMYFUNCTION("""COMPUTED_VALUE"""),"Гранат Смородина ")</f>
        <v>Гранат Смородина </v>
      </c>
      <c r="G2519" s="18" t="str">
        <f>IFERROR(__xludf.DUMMYFUNCTION("""COMPUTED_VALUE"""),"Грейпфрутовый Швепс ")</f>
        <v>Грейпфрутовый Швепс </v>
      </c>
      <c r="H2519" s="18" t="str">
        <f>IFERROR(__xludf.DUMMYFUNCTION("""COMPUTED_VALUE"""),"Земляника Драгонфрут ")</f>
        <v>Земляника Драгонфрут </v>
      </c>
      <c r="I2519" s="18" t="str">
        <f>IFERROR(__xludf.DUMMYFUNCTION("""COMPUTED_VALUE"""),"Киви Личи ")</f>
        <v>Киви Личи </v>
      </c>
      <c r="J2519" s="18" t="str">
        <f>IFERROR(__xludf.DUMMYFUNCTION("""COMPUTED_VALUE"""),"Киви Маракуйя Гуава ")</f>
        <v>Киви Маракуйя Гуава </v>
      </c>
      <c r="K2519" s="18" t="str">
        <f>IFERROR(__xludf.DUMMYFUNCTION("""COMPUTED_VALUE"""),"Клубника Банан ")</f>
        <v>Клубника Банан </v>
      </c>
      <c r="L2519" s="18" t="str">
        <f>IFERROR(__xludf.DUMMYFUNCTION("""COMPUTED_VALUE"""),"Клубника Вишня ")</f>
        <v>Клубника Вишня </v>
      </c>
      <c r="M2519" s="18" t="str">
        <f>IFERROR(__xludf.DUMMYFUNCTION("""COMPUTED_VALUE"""),"Клубника Земляника ")</f>
        <v>Клубника Земляника </v>
      </c>
      <c r="N2519" s="18" t="str">
        <f>IFERROR(__xludf.DUMMYFUNCTION("""COMPUTED_VALUE"""),"Клубничный Мохито ")</f>
        <v>Клубничный Мохито </v>
      </c>
      <c r="O2519" s="18" t="str">
        <f>IFERROR(__xludf.DUMMYFUNCTION("""COMPUTED_VALUE"""),"Манго Грейпфрут ")</f>
        <v>Манго Грейпфрут </v>
      </c>
      <c r="P2519" s="18" t="str">
        <f>IFERROR(__xludf.DUMMYFUNCTION("""COMPUTED_VALUE"""),"Манго Персик Личи ")</f>
        <v>Манго Персик Личи </v>
      </c>
      <c r="Q2519" s="18" t="str">
        <f>IFERROR(__xludf.DUMMYFUNCTION("""COMPUTED_VALUE"""),"Персик Бабл Гам ")</f>
        <v>Персик Бабл Гам </v>
      </c>
      <c r="R2519" s="18" t="str">
        <f>IFERROR(__xludf.DUMMYFUNCTION("""COMPUTED_VALUE"""),"Садовые Ягоды ")</f>
        <v>Садовые Ягоды </v>
      </c>
      <c r="S2519" s="18" t="str">
        <f>IFERROR(__xludf.DUMMYFUNCTION("""COMPUTED_VALUE"""),"Скитлс Лимон Лайм 2")</f>
        <v>Скитлс Лимон Лайм 2</v>
      </c>
      <c r="T2519" s="18" t="str">
        <f>IFERROR(__xludf.DUMMYFUNCTION("""COMPUTED_VALUE"""),"Смородина Мармелад 1")</f>
        <v>Смородина Мармелад 1</v>
      </c>
      <c r="U2519" s="18" t="str">
        <f>IFERROR(__xludf.DUMMYFUNCTION("""COMPUTED_VALUE"""),"Темная Вишня 1")</f>
        <v>Темная Вишня 1</v>
      </c>
      <c r="V2519" s="18" t="str">
        <f>IFERROR(__xludf.DUMMYFUNCTION("""COMPUTED_VALUE"""),"Фруктовые Пластинки 1")</f>
        <v>Фруктовые Пластинки 1</v>
      </c>
      <c r="W2519" s="18" t="str">
        <f>IFERROR(__xludf.DUMMYFUNCTION("""COMPUTED_VALUE"""),"Черника Ежевика 1")</f>
        <v>Черника Ежевика 1</v>
      </c>
      <c r="X2519" s="18" t="str">
        <f>IFERROR(__xludf.DUMMYFUNCTION("""COMPUTED_VALUE"""),"Черника Малина 1")</f>
        <v>Черника Малина 1</v>
      </c>
      <c r="Y2519" s="18" t="str">
        <f>IFERROR(__xludf.DUMMYFUNCTION("""COMPUTED_VALUE"""),"Черника Мята 2")</f>
        <v>Черника Мята 2</v>
      </c>
      <c r="Z2519" s="18" t="str">
        <f>IFERROR(__xludf.DUMMYFUNCTION("""COMPUTED_VALUE"""),"Яблоко Виноград 2")</f>
        <v>Яблоко Виноград 2</v>
      </c>
      <c r="AA2519" s="18" t="str">
        <f>IFERROR(__xludf.DUMMYFUNCTION("""COMPUTED_VALUE"""),"Яблоко Малина 4")</f>
        <v>Яблоко Малина 4</v>
      </c>
      <c r="AB2519" s="18"/>
      <c r="AC2519" s="18"/>
      <c r="AD2519" s="18"/>
      <c r="AE2519" s="18"/>
      <c r="AF2519" s="18"/>
      <c r="AG2519" s="18"/>
      <c r="AH2519" s="18"/>
      <c r="AI2519" s="18"/>
      <c r="AJ2519" s="18"/>
      <c r="AK2519" s="18"/>
      <c r="AL2519" s="18"/>
      <c r="AM2519" s="18"/>
      <c r="AN2519" s="18"/>
      <c r="AO2519" s="18"/>
      <c r="AP2519" s="18"/>
      <c r="AQ2519" s="18"/>
      <c r="AR2519" s="18"/>
      <c r="AS2519" s="18"/>
      <c r="AT2519" s="18"/>
      <c r="AU2519" s="18"/>
      <c r="AV2519" s="18"/>
      <c r="AW2519" s="18"/>
      <c r="AX2519" s="18"/>
    </row>
    <row r="2520">
      <c r="A2520" s="18" t="str">
        <f>IFERROR(__xludf.DUMMYFUNCTION("""COMPUTED_VALUE"""),"0.4")</f>
        <v>0.4</v>
      </c>
      <c r="B2520" s="18" t="str">
        <f>IFERROR(__xludf.DUMMYFUNCTION("""COMPUTED_VALUE"""),"0.6")</f>
        <v>0.6</v>
      </c>
      <c r="C2520" s="18" t="str">
        <f>IFERROR(__xludf.DUMMYFUNCTION("""COMPUTED_VALUE"""),"0.7")</f>
        <v>0.7</v>
      </c>
      <c r="D2520" s="18" t="str">
        <f>IFERROR(__xludf.DUMMYFUNCTION("""COMPUTED_VALUE"""),"0.8")</f>
        <v>0.8</v>
      </c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  <c r="AB2520" s="18"/>
      <c r="AC2520" s="18"/>
      <c r="AD2520" s="18"/>
      <c r="AE2520" s="18"/>
      <c r="AF2520" s="18"/>
      <c r="AG2520" s="18"/>
      <c r="AH2520" s="18"/>
      <c r="AI2520" s="18"/>
      <c r="AJ2520" s="18"/>
      <c r="AK2520" s="18"/>
      <c r="AL2520" s="18"/>
      <c r="AM2520" s="18"/>
      <c r="AN2520" s="18"/>
      <c r="AO2520" s="18"/>
      <c r="AP2520" s="18"/>
      <c r="AQ2520" s="18"/>
      <c r="AR2520" s="18"/>
      <c r="AS2520" s="18"/>
      <c r="AT2520" s="18"/>
      <c r="AU2520" s="18"/>
      <c r="AV2520" s="18"/>
      <c r="AW2520" s="18"/>
      <c r="AX2520" s="18"/>
    </row>
    <row r="2521">
      <c r="A2521" s="18" t="str">
        <f>IFERROR(__xludf.DUMMYFUNCTION("""COMPUTED_VALUE"""),"0.4")</f>
        <v>0.4</v>
      </c>
      <c r="B2521" s="18" t="str">
        <f>IFERROR(__xludf.DUMMYFUNCTION("""COMPUTED_VALUE"""),"0.6")</f>
        <v>0.6</v>
      </c>
      <c r="C2521" s="18" t="str">
        <f>IFERROR(__xludf.DUMMYFUNCTION("""COMPUTED_VALUE"""),"0.7")</f>
        <v>0.7</v>
      </c>
      <c r="D2521" s="18" t="str">
        <f>IFERROR(__xludf.DUMMYFUNCTION("""COMPUTED_VALUE"""),"0.8")</f>
        <v>0.8</v>
      </c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  <c r="AC2521" s="18"/>
      <c r="AD2521" s="18"/>
      <c r="AE2521" s="18"/>
      <c r="AF2521" s="18"/>
      <c r="AG2521" s="18"/>
      <c r="AH2521" s="18"/>
      <c r="AI2521" s="18"/>
      <c r="AJ2521" s="18"/>
      <c r="AK2521" s="18"/>
      <c r="AL2521" s="18"/>
      <c r="AM2521" s="18"/>
      <c r="AN2521" s="18"/>
      <c r="AO2521" s="18"/>
      <c r="AP2521" s="18"/>
      <c r="AQ2521" s="18"/>
      <c r="AR2521" s="18"/>
      <c r="AS2521" s="18"/>
      <c r="AT2521" s="18"/>
      <c r="AU2521" s="18"/>
      <c r="AV2521" s="18"/>
      <c r="AW2521" s="18"/>
      <c r="AX2521" s="18"/>
    </row>
    <row r="2522">
      <c r="A2522" s="18" t="str">
        <f>IFERROR(__xludf.DUMMYFUNCTION("""COMPUTED_VALUE"""),"0.4")</f>
        <v>0.4</v>
      </c>
      <c r="B2522" s="18" t="str">
        <f>IFERROR(__xludf.DUMMYFUNCTION("""COMPUTED_VALUE"""),"0.6")</f>
        <v>0.6</v>
      </c>
      <c r="C2522" s="18" t="str">
        <f>IFERROR(__xludf.DUMMYFUNCTION("""COMPUTED_VALUE"""),"0.7")</f>
        <v>0.7</v>
      </c>
      <c r="D2522" s="18" t="str">
        <f>IFERROR(__xludf.DUMMYFUNCTION("""COMPUTED_VALUE"""),"0.8")</f>
        <v>0.8</v>
      </c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  <c r="AC2522" s="18"/>
      <c r="AD2522" s="18"/>
      <c r="AE2522" s="18"/>
      <c r="AF2522" s="18"/>
      <c r="AG2522" s="18"/>
      <c r="AH2522" s="18"/>
      <c r="AI2522" s="18"/>
      <c r="AJ2522" s="18"/>
      <c r="AK2522" s="18"/>
      <c r="AL2522" s="18"/>
      <c r="AM2522" s="18"/>
      <c r="AN2522" s="18"/>
      <c r="AO2522" s="18"/>
      <c r="AP2522" s="18"/>
      <c r="AQ2522" s="18"/>
      <c r="AR2522" s="18"/>
      <c r="AS2522" s="18"/>
      <c r="AT2522" s="18"/>
      <c r="AU2522" s="18"/>
      <c r="AV2522" s="18"/>
      <c r="AW2522" s="18"/>
      <c r="AX2522" s="18"/>
    </row>
    <row r="2523">
      <c r="A2523" s="18" t="str">
        <f>IFERROR(__xludf.DUMMYFUNCTION("""COMPUTED_VALUE"""),"Ананас киви")</f>
        <v>Ананас киви</v>
      </c>
      <c r="B2523" s="18" t="str">
        <f>IFERROR(__xludf.DUMMYFUNCTION("""COMPUTED_VALUE"""),"Арбузный смузи")</f>
        <v>Арбузный смузи</v>
      </c>
      <c r="C2523" s="18" t="str">
        <f>IFERROR(__xludf.DUMMYFUNCTION("""COMPUTED_VALUE"""),"Виноградная фанта")</f>
        <v>Виноградная фанта</v>
      </c>
      <c r="D2523" s="18" t="str">
        <f>IFERROR(__xludf.DUMMYFUNCTION("""COMPUTED_VALUE"""),"Вишневый морс")</f>
        <v>Вишневый морс</v>
      </c>
      <c r="E2523" s="18" t="str">
        <f>IFERROR(__xludf.DUMMYFUNCTION("""COMPUTED_VALUE"""),"Гранатовый мармелад")</f>
        <v>Гранатовый мармелад</v>
      </c>
      <c r="F2523" s="18" t="str">
        <f>IFERROR(__xludf.DUMMYFUNCTION("""COMPUTED_VALUE"""),"Грейпфрут киви")</f>
        <v>Грейпфрут киви</v>
      </c>
      <c r="G2523" s="18" t="str">
        <f>IFERROR(__xludf.DUMMYFUNCTION("""COMPUTED_VALUE"""),"Ежевика мята")</f>
        <v>Ежевика мята</v>
      </c>
      <c r="H2523" s="18" t="str">
        <f>IFERROR(__xludf.DUMMYFUNCTION("""COMPUTED_VALUE"""),"Киви манго")</f>
        <v>Киви манго</v>
      </c>
      <c r="I2523" s="18" t="str">
        <f>IFERROR(__xludf.DUMMYFUNCTION("""COMPUTED_VALUE"""),"Клубника манго")</f>
        <v>Клубника манго</v>
      </c>
      <c r="J2523" s="18" t="str">
        <f>IFERROR(__xludf.DUMMYFUNCTION("""COMPUTED_VALUE"""),"черника грейфрут ")</f>
        <v>черника грейфрут </v>
      </c>
      <c r="K2523" s="18" t="str">
        <f>IFERROR(__xludf.DUMMYFUNCTION("""COMPUTED_VALUE"""),"Малина лайм")</f>
        <v>Малина лайм</v>
      </c>
      <c r="L2523" s="18" t="str">
        <f>IFERROR(__xludf.DUMMYFUNCTION("""COMPUTED_VALUE"""),"Манго арбуз ")</f>
        <v>Манго арбуз </v>
      </c>
      <c r="M2523" s="18" t="str">
        <f>IFERROR(__xludf.DUMMYFUNCTION("""COMPUTED_VALUE"""),"Малиновый чай с жасмином")</f>
        <v>Малиновый чай с жасмином</v>
      </c>
      <c r="N2523" s="18" t="str">
        <f>IFERROR(__xludf.DUMMYFUNCTION("""COMPUTED_VALUE"""),"малина  апельсин ")</f>
        <v>малина  апельсин </v>
      </c>
      <c r="O2523" s="18" t="str">
        <f>IFERROR(__xludf.DUMMYFUNCTION("""COMPUTED_VALUE"""),"Манго апельсин")</f>
        <v>Манго апельсин</v>
      </c>
      <c r="P2523" s="18" t="str">
        <f>IFERROR(__xludf.DUMMYFUNCTION("""COMPUTED_VALUE"""),"Ред булл")</f>
        <v>Ред булл</v>
      </c>
      <c r="Q2523" s="18" t="str">
        <f>IFERROR(__xludf.DUMMYFUNCTION("""COMPUTED_VALUE"""),"Спрайт")</f>
        <v>Спрайт</v>
      </c>
      <c r="R2523" s="18" t="str">
        <f>IFERROR(__xludf.DUMMYFUNCTION("""COMPUTED_VALUE"""),"ананас клюква ")</f>
        <v>ананас клюква </v>
      </c>
      <c r="S2523" s="18" t="str">
        <f>IFERROR(__xludf.DUMMYFUNCTION("""COMPUTED_VALUE"""),"Тархун")</f>
        <v>Тархун</v>
      </c>
      <c r="T2523" s="18" t="str">
        <f>IFERROR(__xludf.DUMMYFUNCTION("""COMPUTED_VALUE"""),"алоэ Виноград ")</f>
        <v>алоэ Виноград </v>
      </c>
      <c r="U2523" s="18" t="str">
        <f>IFERROR(__xludf.DUMMYFUNCTION("""COMPUTED_VALUE"""),"Фруктовая жвачка")</f>
        <v>Фруктовая жвачка</v>
      </c>
      <c r="V2523" s="18" t="str">
        <f>IFERROR(__xludf.DUMMYFUNCTION("""COMPUTED_VALUE"""),"Холодная кола")</f>
        <v>Холодная кола</v>
      </c>
      <c r="W2523" s="18" t="str">
        <f>IFERROR(__xludf.DUMMYFUNCTION("""COMPUTED_VALUE"""),"Черная смородина клюква")</f>
        <v>Черная смородина клюква</v>
      </c>
      <c r="X2523" s="18" t="str">
        <f>IFERROR(__xludf.DUMMYFUNCTION("""COMPUTED_VALUE"""),"Черника арбуз")</f>
        <v>Черника арбуз</v>
      </c>
      <c r="Y2523" s="18" t="str">
        <f>IFERROR(__xludf.DUMMYFUNCTION("""COMPUTED_VALUE"""),"Яблоко черника")</f>
        <v>Яблоко черника</v>
      </c>
      <c r="Z2523" s="18"/>
      <c r="AA2523" s="18"/>
      <c r="AB2523" s="18"/>
      <c r="AC2523" s="18"/>
      <c r="AD2523" s="18"/>
      <c r="AE2523" s="18"/>
      <c r="AF2523" s="18"/>
      <c r="AG2523" s="18"/>
      <c r="AH2523" s="18"/>
      <c r="AI2523" s="18"/>
      <c r="AJ2523" s="18"/>
      <c r="AK2523" s="18"/>
      <c r="AL2523" s="18"/>
      <c r="AM2523" s="18"/>
      <c r="AN2523" s="18"/>
      <c r="AO2523" s="18"/>
      <c r="AP2523" s="18"/>
      <c r="AQ2523" s="18"/>
      <c r="AR2523" s="18"/>
      <c r="AS2523" s="18"/>
      <c r="AT2523" s="18"/>
      <c r="AU2523" s="18"/>
      <c r="AV2523" s="18"/>
      <c r="AW2523" s="18"/>
      <c r="AX2523" s="18"/>
    </row>
    <row r="2524">
      <c r="A2524" s="18" t="str">
        <f>IFERROR(__xludf.DUMMYFUNCTION("""COMPUTED_VALUE"""),"0.4")</f>
        <v>0.4</v>
      </c>
      <c r="B2524" s="18" t="str">
        <f>IFERROR(__xludf.DUMMYFUNCTION("""COMPUTED_VALUE"""),"0.6")</f>
        <v>0.6</v>
      </c>
      <c r="C2524" s="18" t="str">
        <f>IFERROR(__xludf.DUMMYFUNCTION("""COMPUTED_VALUE"""),"0.7")</f>
        <v>0.7</v>
      </c>
      <c r="D2524" s="18" t="str">
        <f>IFERROR(__xludf.DUMMYFUNCTION("""COMPUTED_VALUE"""),"0.8")</f>
        <v>0.8</v>
      </c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  <c r="AB2524" s="18"/>
      <c r="AC2524" s="18"/>
      <c r="AD2524" s="18"/>
      <c r="AE2524" s="18"/>
      <c r="AF2524" s="18"/>
      <c r="AG2524" s="18"/>
      <c r="AH2524" s="18"/>
      <c r="AI2524" s="18"/>
      <c r="AJ2524" s="18"/>
      <c r="AK2524" s="18"/>
      <c r="AL2524" s="18"/>
      <c r="AM2524" s="18"/>
      <c r="AN2524" s="18"/>
      <c r="AO2524" s="18"/>
      <c r="AP2524" s="18"/>
      <c r="AQ2524" s="18"/>
      <c r="AR2524" s="18"/>
      <c r="AS2524" s="18"/>
      <c r="AT2524" s="18"/>
      <c r="AU2524" s="18"/>
      <c r="AV2524" s="18"/>
      <c r="AW2524" s="18"/>
      <c r="AX2524" s="18"/>
    </row>
    <row r="2525">
      <c r="A2525" s="18" t="str">
        <f>IFERROR(__xludf.DUMMYFUNCTION("""COMPUTED_VALUE"""),"Кислый малиново-грейпфрутовый швепс")</f>
        <v>Кислый малиново-грейпфрутовый швепс</v>
      </c>
      <c r="B2525" s="18" t="str">
        <f>IFERROR(__xludf.DUMMYFUNCTION("""COMPUTED_VALUE"""),"Ананас апельсин")</f>
        <v>Ананас апельсин</v>
      </c>
      <c r="C2525" s="18" t="str">
        <f>IFERROR(__xludf.DUMMYFUNCTION("""COMPUTED_VALUE"""),"Пинаколада")</f>
        <v>Пинаколада</v>
      </c>
      <c r="D2525" s="18" t="str">
        <f>IFERROR(__xludf.DUMMYFUNCTION("""COMPUTED_VALUE"""),"Мятный бабл гам")</f>
        <v>Мятный бабл гам</v>
      </c>
      <c r="E2525" s="18" t="str">
        <f>IFERROR(__xludf.DUMMYFUNCTION("""COMPUTED_VALUE"""),"Мянго драгонфрут")</f>
        <v>Мянго драгонфрут</v>
      </c>
      <c r="F2525" s="18" t="str">
        <f>IFERROR(__xludf.DUMMYFUNCTION("""COMPUTED_VALUE"""),"Клубничная фанта")</f>
        <v>Клубничная фанта</v>
      </c>
      <c r="G2525" s="18" t="str">
        <f>IFERROR(__xludf.DUMMYFUNCTION("""COMPUTED_VALUE"""),"Клубничная арбуз")</f>
        <v>Клубничная арбуз</v>
      </c>
      <c r="H2525" s="18" t="str">
        <f>IFERROR(__xludf.DUMMYFUNCTION("""COMPUTED_VALUE"""),"Кислый скитлс")</f>
        <v>Кислый скитлс</v>
      </c>
      <c r="I2525" s="18" t="str">
        <f>IFERROR(__xludf.DUMMYFUNCTION("""COMPUTED_VALUE"""),"Кислый лайм арбуз")</f>
        <v>Кислый лайм арбуз</v>
      </c>
      <c r="J2525" s="18" t="str">
        <f>IFERROR(__xludf.DUMMYFUNCTION("""COMPUTED_VALUE"""),"Тропический банан")</f>
        <v>Тропический банан</v>
      </c>
      <c r="K2525" s="18" t="str">
        <f>IFERROR(__xludf.DUMMYFUNCTION("""COMPUTED_VALUE"""),"Яблочный энергетик")</f>
        <v>Яблочный энергетик</v>
      </c>
      <c r="L2525" s="18" t="str">
        <f>IFERROR(__xludf.DUMMYFUNCTION("""COMPUTED_VALUE"""),"Барбарисовый лимонад")</f>
        <v>Барбарисовый лимонад</v>
      </c>
      <c r="M2525" s="18" t="str">
        <f>IFERROR(__xludf.DUMMYFUNCTION("""COMPUTED_VALUE"""),"Лимонад виноград вишня")</f>
        <v>Лимонад виноград вишня</v>
      </c>
      <c r="N2525" s="18" t="str">
        <f>IFERROR(__xludf.DUMMYFUNCTION("""COMPUTED_VALUE"""),"Розовый лимонад")</f>
        <v>Розовый лимонад</v>
      </c>
      <c r="O2525" s="18" t="str">
        <f>IFERROR(__xludf.DUMMYFUNCTION("""COMPUTED_VALUE"""),"Двойной манго")</f>
        <v>Двойной манго</v>
      </c>
      <c r="P2525" s="18" t="str">
        <f>IFERROR(__xludf.DUMMYFUNCTION("""COMPUTED_VALUE"""),"Лесные ягоды ")</f>
        <v>Лесные ягоды </v>
      </c>
      <c r="Q2525" s="18" t="str">
        <f>IFERROR(__xludf.DUMMYFUNCTION("""COMPUTED_VALUE"""),"Ежевика малина ")</f>
        <v>Ежевика малина </v>
      </c>
      <c r="R2525" s="18" t="str">
        <f>IFERROR(__xludf.DUMMYFUNCTION("""COMPUTED_VALUE"""),"Смородиновый лимонад")</f>
        <v>Смородиновый лимонад</v>
      </c>
      <c r="S2525" s="18" t="str">
        <f>IFERROR(__xludf.DUMMYFUNCTION("""COMPUTED_VALUE"""),"Кола вишня")</f>
        <v>Кола вишня</v>
      </c>
      <c r="T2525" s="18" t="str">
        <f>IFERROR(__xludf.DUMMYFUNCTION("""COMPUTED_VALUE"""),"Манго арбуз")</f>
        <v>Манго арбуз</v>
      </c>
      <c r="U2525" s="18" t="str">
        <f>IFERROR(__xludf.DUMMYFUNCTION("""COMPUTED_VALUE"""),"Алоэ виноград")</f>
        <v>Алоэ виноград</v>
      </c>
      <c r="V2525" s="18" t="str">
        <f>IFERROR(__xludf.DUMMYFUNCTION("""COMPUTED_VALUE"""),"Банан клубника")</f>
        <v>Банан клубника</v>
      </c>
      <c r="W2525" s="18" t="str">
        <f>IFERROR(__xludf.DUMMYFUNCTION("""COMPUTED_VALUE"""),"Малиновый мармелад")</f>
        <v>Малиновый мармелад</v>
      </c>
      <c r="X2525" s="18" t="str">
        <f>IFERROR(__xludf.DUMMYFUNCTION("""COMPUTED_VALUE"""),"Клубника киви")</f>
        <v>Клубника киви</v>
      </c>
      <c r="Y2525" s="18" t="str">
        <f>IFERROR(__xludf.DUMMYFUNCTION("""COMPUTED_VALUE"""),"Клюква лайм")</f>
        <v>Клюква лайм</v>
      </c>
      <c r="Z2525" s="18" t="str">
        <f>IFERROR(__xludf.DUMMYFUNCTION("""COMPUTED_VALUE"""),"Гуава ананас")</f>
        <v>Гуава ананас</v>
      </c>
      <c r="AA2525" s="18" t="str">
        <f>IFERROR(__xludf.DUMMYFUNCTION("""COMPUTED_VALUE"""),"Морс")</f>
        <v>Морс</v>
      </c>
      <c r="AB2525" s="18" t="str">
        <f>IFERROR(__xludf.DUMMYFUNCTION("""COMPUTED_VALUE"""),"Красный апельсин")</f>
        <v>Красный апельсин</v>
      </c>
      <c r="AC2525" s="18" t="str">
        <f>IFERROR(__xludf.DUMMYFUNCTION("""COMPUTED_VALUE"""),"Арбузная жвачка")</f>
        <v>Арбузная жвачка</v>
      </c>
      <c r="AD2525" s="18" t="str">
        <f>IFERROR(__xludf.DUMMYFUNCTION("""COMPUTED_VALUE"""),"Смородина Виноград")</f>
        <v>Смородина Виноград</v>
      </c>
      <c r="AE2525" s="18" t="str">
        <f>IFERROR(__xludf.DUMMYFUNCTION("""COMPUTED_VALUE"""),"Гранатовая Мармелад")</f>
        <v>Гранатовая Мармелад</v>
      </c>
      <c r="AF2525" s="18" t="str">
        <f>IFERROR(__xludf.DUMMYFUNCTION("""COMPUTED_VALUE"""),"Яблоко Киви")</f>
        <v>Яблоко Киви</v>
      </c>
      <c r="AG2525" s="18" t="str">
        <f>IFERROR(__xludf.DUMMYFUNCTION("""COMPUTED_VALUE"""),"Клубника Ежевика")</f>
        <v>Клубника Ежевика</v>
      </c>
      <c r="AH2525" s="18" t="str">
        <f>IFERROR(__xludf.DUMMYFUNCTION("""COMPUTED_VALUE"""),"Клубничный Коктейль")</f>
        <v>Клубничный Коктейль</v>
      </c>
      <c r="AI2525" s="18" t="str">
        <f>IFERROR(__xludf.DUMMYFUNCTION("""COMPUTED_VALUE"""),"Клюква Земляника ")</f>
        <v>Клюква Земляника </v>
      </c>
      <c r="AJ2525" s="18" t="str">
        <f>IFERROR(__xludf.DUMMYFUNCTION("""COMPUTED_VALUE"""),"Какос Дыня")</f>
        <v>Какос Дыня</v>
      </c>
      <c r="AK2525" s="18" t="str">
        <f>IFERROR(__xludf.DUMMYFUNCTION("""COMPUTED_VALUE"""),"Маракуйя мандарин")</f>
        <v>Маракуйя мандарин</v>
      </c>
      <c r="AL2525" s="18" t="str">
        <f>IFERROR(__xludf.DUMMYFUNCTION("""COMPUTED_VALUE"""),"Персик кактус")</f>
        <v>Персик кактус</v>
      </c>
      <c r="AM2525" s="18" t="str">
        <f>IFERROR(__xludf.DUMMYFUNCTION("""COMPUTED_VALUE"""),"Спрайт")</f>
        <v>Спрайт</v>
      </c>
      <c r="AN2525" s="18" t="str">
        <f>IFERROR(__xludf.DUMMYFUNCTION("""COMPUTED_VALUE"""),"Черничная фанта")</f>
        <v>Черничная фанта</v>
      </c>
      <c r="AO2525" s="18" t="str">
        <f>IFERROR(__xludf.DUMMYFUNCTION("""COMPUTED_VALUE"""),"Ягодная жвачка")</f>
        <v>Ягодная жвачка</v>
      </c>
      <c r="AP2525" s="18" t="str">
        <f>IFERROR(__xludf.DUMMYFUNCTION("""COMPUTED_VALUE"""),"Ягодный энергетик")</f>
        <v>Ягодный энергетик</v>
      </c>
      <c r="AQ2525" s="18" t="str">
        <f>IFERROR(__xludf.DUMMYFUNCTION("""COMPUTED_VALUE"""),"Ягодный пунш ")</f>
        <v>Ягодный пунш </v>
      </c>
      <c r="AR2525" s="18" t="str">
        <f>IFERROR(__xludf.DUMMYFUNCTION("""COMPUTED_VALUE"""),"Виноградный холс")</f>
        <v>Виноградный холс</v>
      </c>
      <c r="AS2525" s="18" t="str">
        <f>IFERROR(__xludf.DUMMYFUNCTION("""COMPUTED_VALUE"""),"Грейпфрут смородина")</f>
        <v>Грейпфрут смородина</v>
      </c>
      <c r="AT2525" s="18" t="str">
        <f>IFERROR(__xludf.DUMMYFUNCTION("""COMPUTED_VALUE"""),"Дыня персик")</f>
        <v>Дыня персик</v>
      </c>
      <c r="AU2525" s="18" t="str">
        <f>IFERROR(__xludf.DUMMYFUNCTION("""COMPUTED_VALUE"""),"Земляника виноград")</f>
        <v>Земляника виноград</v>
      </c>
      <c r="AV2525" s="18" t="str">
        <f>IFERROR(__xludf.DUMMYFUNCTION("""COMPUTED_VALUE"""),"Киви маракуйя гуава")</f>
        <v>Киви маракуйя гуава</v>
      </c>
      <c r="AW2525" s="18" t="str">
        <f>IFERROR(__xludf.DUMMYFUNCTION("""COMPUTED_VALUE"""),"Кислые вишнёвые червячки")</f>
        <v>Кислые вишнёвые червячки</v>
      </c>
      <c r="AX2525" s="18" t="str">
        <f>IFERROR(__xludf.DUMMYFUNCTION("""COMPUTED_VALUE"""),"Кислые чернично-малиновое червячки")</f>
        <v>Кислые чернично-малиновое червячки</v>
      </c>
    </row>
    <row r="2526">
      <c r="A2526" s="18" t="str">
        <f>IFERROR(__xludf.DUMMYFUNCTION("""COMPUTED_VALUE"""),"Кислый малиново-грейпфрутовый швепс")</f>
        <v>Кислый малиново-грейпфрутовый швепс</v>
      </c>
      <c r="B2526" s="18" t="str">
        <f>IFERROR(__xludf.DUMMYFUNCTION("""COMPUTED_VALUE"""),"Ананас апельсин")</f>
        <v>Ананас апельсин</v>
      </c>
      <c r="C2526" s="18" t="str">
        <f>IFERROR(__xludf.DUMMYFUNCTION("""COMPUTED_VALUE"""),"Пинаколада")</f>
        <v>Пинаколада</v>
      </c>
      <c r="D2526" s="18" t="str">
        <f>IFERROR(__xludf.DUMMYFUNCTION("""COMPUTED_VALUE"""),"Мятный бабл гам")</f>
        <v>Мятный бабл гам</v>
      </c>
      <c r="E2526" s="18" t="str">
        <f>IFERROR(__xludf.DUMMYFUNCTION("""COMPUTED_VALUE"""),"Мянго драгонфрут")</f>
        <v>Мянго драгонфрут</v>
      </c>
      <c r="F2526" s="18" t="str">
        <f>IFERROR(__xludf.DUMMYFUNCTION("""COMPUTED_VALUE"""),"Клубничная фанта")</f>
        <v>Клубничная фанта</v>
      </c>
      <c r="G2526" s="18" t="str">
        <f>IFERROR(__xludf.DUMMYFUNCTION("""COMPUTED_VALUE"""),"Клубничная арбуз")</f>
        <v>Клубничная арбуз</v>
      </c>
      <c r="H2526" s="18" t="str">
        <f>IFERROR(__xludf.DUMMYFUNCTION("""COMPUTED_VALUE"""),"Кислый скитлс")</f>
        <v>Кислый скитлс</v>
      </c>
      <c r="I2526" s="18" t="str">
        <f>IFERROR(__xludf.DUMMYFUNCTION("""COMPUTED_VALUE"""),"Кислый лайм арбуз")</f>
        <v>Кислый лайм арбуз</v>
      </c>
      <c r="J2526" s="18" t="str">
        <f>IFERROR(__xludf.DUMMYFUNCTION("""COMPUTED_VALUE"""),"Тропический банан")</f>
        <v>Тропический банан</v>
      </c>
      <c r="K2526" s="18" t="str">
        <f>IFERROR(__xludf.DUMMYFUNCTION("""COMPUTED_VALUE"""),"Яблочный энергетик")</f>
        <v>Яблочный энергетик</v>
      </c>
      <c r="L2526" s="18" t="str">
        <f>IFERROR(__xludf.DUMMYFUNCTION("""COMPUTED_VALUE"""),"Барбарисовый лимонад")</f>
        <v>Барбарисовый лимонад</v>
      </c>
      <c r="M2526" s="18" t="str">
        <f>IFERROR(__xludf.DUMMYFUNCTION("""COMPUTED_VALUE"""),"Лимонад виноград вишня")</f>
        <v>Лимонад виноград вишня</v>
      </c>
      <c r="N2526" s="18" t="str">
        <f>IFERROR(__xludf.DUMMYFUNCTION("""COMPUTED_VALUE"""),"Розовый лимонад")</f>
        <v>Розовый лимонад</v>
      </c>
      <c r="O2526" s="18" t="str">
        <f>IFERROR(__xludf.DUMMYFUNCTION("""COMPUTED_VALUE"""),"Двойной манго")</f>
        <v>Двойной манго</v>
      </c>
      <c r="P2526" s="18" t="str">
        <f>IFERROR(__xludf.DUMMYFUNCTION("""COMPUTED_VALUE"""),"Лесные ягоды ")</f>
        <v>Лесные ягоды </v>
      </c>
      <c r="Q2526" s="18" t="str">
        <f>IFERROR(__xludf.DUMMYFUNCTION("""COMPUTED_VALUE"""),"Ежевика малина ")</f>
        <v>Ежевика малина </v>
      </c>
      <c r="R2526" s="18" t="str">
        <f>IFERROR(__xludf.DUMMYFUNCTION("""COMPUTED_VALUE"""),"Смородиновый лимонад")</f>
        <v>Смородиновый лимонад</v>
      </c>
      <c r="S2526" s="18" t="str">
        <f>IFERROR(__xludf.DUMMYFUNCTION("""COMPUTED_VALUE"""),"Кола вишня")</f>
        <v>Кола вишня</v>
      </c>
      <c r="T2526" s="18" t="str">
        <f>IFERROR(__xludf.DUMMYFUNCTION("""COMPUTED_VALUE"""),"Манго арбуз")</f>
        <v>Манго арбуз</v>
      </c>
      <c r="U2526" s="18" t="str">
        <f>IFERROR(__xludf.DUMMYFUNCTION("""COMPUTED_VALUE"""),"Алоэ виноград")</f>
        <v>Алоэ виноград</v>
      </c>
      <c r="V2526" s="18" t="str">
        <f>IFERROR(__xludf.DUMMYFUNCTION("""COMPUTED_VALUE"""),"Банан клубника")</f>
        <v>Банан клубника</v>
      </c>
      <c r="W2526" s="18" t="str">
        <f>IFERROR(__xludf.DUMMYFUNCTION("""COMPUTED_VALUE"""),"Малиновый мармелад")</f>
        <v>Малиновый мармелад</v>
      </c>
      <c r="X2526" s="18" t="str">
        <f>IFERROR(__xludf.DUMMYFUNCTION("""COMPUTED_VALUE"""),"Клубника киви")</f>
        <v>Клубника киви</v>
      </c>
      <c r="Y2526" s="18" t="str">
        <f>IFERROR(__xludf.DUMMYFUNCTION("""COMPUTED_VALUE"""),"Клюква лайм")</f>
        <v>Клюква лайм</v>
      </c>
      <c r="Z2526" s="18" t="str">
        <f>IFERROR(__xludf.DUMMYFUNCTION("""COMPUTED_VALUE"""),"Гуава ананас")</f>
        <v>Гуава ананас</v>
      </c>
      <c r="AA2526" s="18" t="str">
        <f>IFERROR(__xludf.DUMMYFUNCTION("""COMPUTED_VALUE"""),"Морс")</f>
        <v>Морс</v>
      </c>
      <c r="AB2526" s="18" t="str">
        <f>IFERROR(__xludf.DUMMYFUNCTION("""COMPUTED_VALUE"""),"Красный апельсин")</f>
        <v>Красный апельсин</v>
      </c>
      <c r="AC2526" s="18" t="str">
        <f>IFERROR(__xludf.DUMMYFUNCTION("""COMPUTED_VALUE"""),"Арбузная жвачка")</f>
        <v>Арбузная жвачка</v>
      </c>
      <c r="AD2526" s="18" t="str">
        <f>IFERROR(__xludf.DUMMYFUNCTION("""COMPUTED_VALUE"""),"Смородина Виноград")</f>
        <v>Смородина Виноград</v>
      </c>
      <c r="AE2526" s="18" t="str">
        <f>IFERROR(__xludf.DUMMYFUNCTION("""COMPUTED_VALUE"""),"Гранатовая Мармелад")</f>
        <v>Гранатовая Мармелад</v>
      </c>
      <c r="AF2526" s="18" t="str">
        <f>IFERROR(__xludf.DUMMYFUNCTION("""COMPUTED_VALUE"""),"Яблоко Киви")</f>
        <v>Яблоко Киви</v>
      </c>
      <c r="AG2526" s="18" t="str">
        <f>IFERROR(__xludf.DUMMYFUNCTION("""COMPUTED_VALUE"""),"Клубника Ежевика")</f>
        <v>Клубника Ежевика</v>
      </c>
      <c r="AH2526" s="18" t="str">
        <f>IFERROR(__xludf.DUMMYFUNCTION("""COMPUTED_VALUE"""),"Клубничный Коктейль")</f>
        <v>Клубничный Коктейль</v>
      </c>
      <c r="AI2526" s="18" t="str">
        <f>IFERROR(__xludf.DUMMYFUNCTION("""COMPUTED_VALUE"""),"Клюква Земляника ")</f>
        <v>Клюква Земляника </v>
      </c>
      <c r="AJ2526" s="18" t="str">
        <f>IFERROR(__xludf.DUMMYFUNCTION("""COMPUTED_VALUE"""),"Какос Дыня")</f>
        <v>Какос Дыня</v>
      </c>
      <c r="AK2526" s="18" t="str">
        <f>IFERROR(__xludf.DUMMYFUNCTION("""COMPUTED_VALUE"""),"Маракуйя мандарин")</f>
        <v>Маракуйя мандарин</v>
      </c>
      <c r="AL2526" s="18" t="str">
        <f>IFERROR(__xludf.DUMMYFUNCTION("""COMPUTED_VALUE"""),"Персик кактус")</f>
        <v>Персик кактус</v>
      </c>
      <c r="AM2526" s="18" t="str">
        <f>IFERROR(__xludf.DUMMYFUNCTION("""COMPUTED_VALUE"""),"Спрайт")</f>
        <v>Спрайт</v>
      </c>
      <c r="AN2526" s="18" t="str">
        <f>IFERROR(__xludf.DUMMYFUNCTION("""COMPUTED_VALUE"""),"Черничная фанта")</f>
        <v>Черничная фанта</v>
      </c>
      <c r="AO2526" s="18" t="str">
        <f>IFERROR(__xludf.DUMMYFUNCTION("""COMPUTED_VALUE"""),"Ягодная жвачка")</f>
        <v>Ягодная жвачка</v>
      </c>
      <c r="AP2526" s="18" t="str">
        <f>IFERROR(__xludf.DUMMYFUNCTION("""COMPUTED_VALUE"""),"Ягодный энергетик")</f>
        <v>Ягодный энергетик</v>
      </c>
      <c r="AQ2526" s="18" t="str">
        <f>IFERROR(__xludf.DUMMYFUNCTION("""COMPUTED_VALUE"""),"Ягодный пунш ")</f>
        <v>Ягодный пунш </v>
      </c>
      <c r="AR2526" s="18" t="str">
        <f>IFERROR(__xludf.DUMMYFUNCTION("""COMPUTED_VALUE"""),"Виноградный холс")</f>
        <v>Виноградный холс</v>
      </c>
      <c r="AS2526" s="18" t="str">
        <f>IFERROR(__xludf.DUMMYFUNCTION("""COMPUTED_VALUE"""),"Грейпфрут смородина")</f>
        <v>Грейпфрут смородина</v>
      </c>
      <c r="AT2526" s="18" t="str">
        <f>IFERROR(__xludf.DUMMYFUNCTION("""COMPUTED_VALUE"""),"Дыня персик")</f>
        <v>Дыня персик</v>
      </c>
      <c r="AU2526" s="18" t="str">
        <f>IFERROR(__xludf.DUMMYFUNCTION("""COMPUTED_VALUE"""),"Земляника виноград")</f>
        <v>Земляника виноград</v>
      </c>
      <c r="AV2526" s="18" t="str">
        <f>IFERROR(__xludf.DUMMYFUNCTION("""COMPUTED_VALUE"""),"Киви маракуйя гуава")</f>
        <v>Киви маракуйя гуава</v>
      </c>
      <c r="AW2526" s="18" t="str">
        <f>IFERROR(__xludf.DUMMYFUNCTION("""COMPUTED_VALUE"""),"Кислые вишнёвые червячки")</f>
        <v>Кислые вишнёвые червячки</v>
      </c>
      <c r="AX2526" s="18" t="str">
        <f>IFERROR(__xludf.DUMMYFUNCTION("""COMPUTED_VALUE"""),"Кислые чернично-малиновое червячки")</f>
        <v>Кислые чернично-малиновое червячки</v>
      </c>
    </row>
    <row r="2527">
      <c r="A2527" s="18" t="str">
        <f>IFERROR(__xludf.DUMMYFUNCTION("""COMPUTED_VALUE"""),"0.4")</f>
        <v>0.4</v>
      </c>
      <c r="B2527" s="18" t="str">
        <f>IFERROR(__xludf.DUMMYFUNCTION("""COMPUTED_VALUE"""),"0.6")</f>
        <v>0.6</v>
      </c>
      <c r="C2527" s="18" t="str">
        <f>IFERROR(__xludf.DUMMYFUNCTION("""COMPUTED_VALUE"""),"0.7")</f>
        <v>0.7</v>
      </c>
      <c r="D2527" s="18" t="str">
        <f>IFERROR(__xludf.DUMMYFUNCTION("""COMPUTED_VALUE"""),"0.8")</f>
        <v>0.8</v>
      </c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  <c r="AB2527" s="18"/>
      <c r="AC2527" s="18"/>
      <c r="AD2527" s="18"/>
      <c r="AE2527" s="18"/>
      <c r="AF2527" s="18"/>
      <c r="AG2527" s="18"/>
      <c r="AH2527" s="18"/>
      <c r="AI2527" s="18"/>
      <c r="AJ2527" s="18"/>
      <c r="AK2527" s="18"/>
      <c r="AL2527" s="18"/>
      <c r="AM2527" s="18"/>
      <c r="AN2527" s="18"/>
      <c r="AO2527" s="18"/>
      <c r="AP2527" s="18"/>
      <c r="AQ2527" s="18"/>
      <c r="AR2527" s="18"/>
      <c r="AS2527" s="18"/>
      <c r="AT2527" s="18"/>
      <c r="AU2527" s="18"/>
      <c r="AV2527" s="18"/>
      <c r="AW2527" s="18"/>
      <c r="AX2527" s="18"/>
    </row>
    <row r="2528">
      <c r="A2528" s="18" t="str">
        <f>IFERROR(__xludf.DUMMYFUNCTION("""COMPUTED_VALUE"""),"0.4")</f>
        <v>0.4</v>
      </c>
      <c r="B2528" s="18" t="str">
        <f>IFERROR(__xludf.DUMMYFUNCTION("""COMPUTED_VALUE"""),"0.6")</f>
        <v>0.6</v>
      </c>
      <c r="C2528" s="18" t="str">
        <f>IFERROR(__xludf.DUMMYFUNCTION("""COMPUTED_VALUE"""),"0.7")</f>
        <v>0.7</v>
      </c>
      <c r="D2528" s="18" t="str">
        <f>IFERROR(__xludf.DUMMYFUNCTION("""COMPUTED_VALUE"""),"0.8")</f>
        <v>0.8</v>
      </c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  <c r="AC2528" s="18"/>
      <c r="AD2528" s="18"/>
      <c r="AE2528" s="18"/>
      <c r="AF2528" s="18"/>
      <c r="AG2528" s="18"/>
      <c r="AH2528" s="18"/>
      <c r="AI2528" s="18"/>
      <c r="AJ2528" s="18"/>
      <c r="AK2528" s="18"/>
      <c r="AL2528" s="18"/>
      <c r="AM2528" s="18"/>
      <c r="AN2528" s="18"/>
      <c r="AO2528" s="18"/>
      <c r="AP2528" s="18"/>
      <c r="AQ2528" s="18"/>
      <c r="AR2528" s="18"/>
      <c r="AS2528" s="18"/>
      <c r="AT2528" s="18"/>
      <c r="AU2528" s="18"/>
      <c r="AV2528" s="18"/>
      <c r="AW2528" s="18"/>
      <c r="AX2528" s="18"/>
    </row>
    <row r="2529">
      <c r="A2529" s="18" t="str">
        <f>IFERROR(__xludf.DUMMYFUNCTION("""COMPUTED_VALUE"""),"кислая земляника")</f>
        <v>кислая земляника</v>
      </c>
      <c r="B2529" s="18" t="str">
        <f>IFERROR(__xludf.DUMMYFUNCTION("""COMPUTED_VALUE"""),"кислая фанта с черникой")</f>
        <v>кислая фанта с черникой</v>
      </c>
      <c r="C2529" s="18" t="str">
        <f>IFERROR(__xludf.DUMMYFUNCTION("""COMPUTED_VALUE"""),"кислое харибо с колой и черешней")</f>
        <v>кислое харибо с колой и черешней</v>
      </c>
      <c r="D2529" s="18" t="str">
        <f>IFERROR(__xludf.DUMMYFUNCTION("""COMPUTED_VALUE"""),"кислое яблочно клубничная шипучка")</f>
        <v>кислое яблочно клубничная шипучка</v>
      </c>
      <c r="E2529" s="18" t="str">
        <f>IFERROR(__xludf.DUMMYFUNCTION("""COMPUTED_VALUE"""),"кислые желатинки маракуйя ананас")</f>
        <v>кислые желатинки маракуйя ананас</v>
      </c>
      <c r="F2529" s="18" t="str">
        <f>IFERROR(__xludf.DUMMYFUNCTION("""COMPUTED_VALUE"""),"кислые ленточки маракуя манго")</f>
        <v>кислые ленточки маракуя манго</v>
      </c>
      <c r="G2529" s="18" t="str">
        <f>IFERROR(__xludf.DUMMYFUNCTION("""COMPUTED_VALUE"""),"кислые мармеладные ягоды")</f>
        <v>кислые мармеладные ягоды</v>
      </c>
      <c r="H2529" s="18" t="str">
        <f>IFERROR(__xludf.DUMMYFUNCTION("""COMPUTED_VALUE"""),"кислый виноград лайм")</f>
        <v>кислый виноград лайм</v>
      </c>
      <c r="I2529" s="18" t="str">
        <f>IFERROR(__xludf.DUMMYFUNCTION("""COMPUTED_VALUE"""),"кислый грейпфрут с вишней")</f>
        <v>кислый грейпфрут с вишней</v>
      </c>
      <c r="J2529" s="18" t="str">
        <f>IFERROR(__xludf.DUMMYFUNCTION("""COMPUTED_VALUE"""),"кислый леденец виноград киви яблоко")</f>
        <v>кислый леденец виноград киви яблоко</v>
      </c>
      <c r="K2529" s="18" t="str">
        <f>IFERROR(__xludf.DUMMYFUNCTION("""COMPUTED_VALUE"""),"кислый лимонад арбуз лайм малина")</f>
        <v>кислый лимонад арбуз лайм малина</v>
      </c>
      <c r="L2529" s="18" t="str">
        <f>IFERROR(__xludf.DUMMYFUNCTION("""COMPUTED_VALUE"""),"кислый персик клубника")</f>
        <v>кислый персик клубника</v>
      </c>
      <c r="M2529" s="18" t="str">
        <f>IFERROR(__xludf.DUMMYFUNCTION("""COMPUTED_VALUE"""),"кислый яблочно лимонные колечки")</f>
        <v>кислый яблочно лимонные колечки</v>
      </c>
      <c r="N2529" s="18" t="str">
        <f>IFERROR(__xludf.DUMMYFUNCTION("""COMPUTED_VALUE"""),"фанта апельсин с кислой малиной")</f>
        <v>фанта апельсин с кислой малиной</v>
      </c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  <c r="AA2529" s="18"/>
      <c r="AB2529" s="18"/>
      <c r="AC2529" s="18"/>
      <c r="AD2529" s="18"/>
      <c r="AE2529" s="18"/>
      <c r="AF2529" s="18"/>
      <c r="AG2529" s="18"/>
      <c r="AH2529" s="18"/>
      <c r="AI2529" s="18"/>
      <c r="AJ2529" s="18"/>
      <c r="AK2529" s="18"/>
      <c r="AL2529" s="18"/>
      <c r="AM2529" s="18"/>
      <c r="AN2529" s="18"/>
      <c r="AO2529" s="18"/>
      <c r="AP2529" s="18"/>
      <c r="AQ2529" s="18"/>
      <c r="AR2529" s="18"/>
      <c r="AS2529" s="18"/>
      <c r="AT2529" s="18"/>
      <c r="AU2529" s="18"/>
      <c r="AV2529" s="18"/>
      <c r="AW2529" s="18"/>
      <c r="AX2529" s="18"/>
    </row>
    <row r="2530">
      <c r="A2530" s="18" t="str">
        <f>IFERROR(__xludf.DUMMYFUNCTION("""COMPUTED_VALUE"""),"Кислый малиново-грейпфрутовый швепс")</f>
        <v>Кислый малиново-грейпфрутовый швепс</v>
      </c>
      <c r="B2530" s="18" t="str">
        <f>IFERROR(__xludf.DUMMYFUNCTION("""COMPUTED_VALUE"""),"Ананас апельсин")</f>
        <v>Ананас апельсин</v>
      </c>
      <c r="C2530" s="18" t="str">
        <f>IFERROR(__xludf.DUMMYFUNCTION("""COMPUTED_VALUE"""),"Пинаколада")</f>
        <v>Пинаколада</v>
      </c>
      <c r="D2530" s="18" t="str">
        <f>IFERROR(__xludf.DUMMYFUNCTION("""COMPUTED_VALUE"""),"Мятный бабл гам")</f>
        <v>Мятный бабл гам</v>
      </c>
      <c r="E2530" s="18" t="str">
        <f>IFERROR(__xludf.DUMMYFUNCTION("""COMPUTED_VALUE"""),"Мянго драгонфрут")</f>
        <v>Мянго драгонфрут</v>
      </c>
      <c r="F2530" s="18" t="str">
        <f>IFERROR(__xludf.DUMMYFUNCTION("""COMPUTED_VALUE"""),"Клубничная фанта")</f>
        <v>Клубничная фанта</v>
      </c>
      <c r="G2530" s="18" t="str">
        <f>IFERROR(__xludf.DUMMYFUNCTION("""COMPUTED_VALUE"""),"Клубничная арбуз")</f>
        <v>Клубничная арбуз</v>
      </c>
      <c r="H2530" s="18" t="str">
        <f>IFERROR(__xludf.DUMMYFUNCTION("""COMPUTED_VALUE"""),"Кислый скитлс")</f>
        <v>Кислый скитлс</v>
      </c>
      <c r="I2530" s="18" t="str">
        <f>IFERROR(__xludf.DUMMYFUNCTION("""COMPUTED_VALUE"""),"Кислый лайм арбуз")</f>
        <v>Кислый лайм арбуз</v>
      </c>
      <c r="J2530" s="18" t="str">
        <f>IFERROR(__xludf.DUMMYFUNCTION("""COMPUTED_VALUE"""),"Тропический банан")</f>
        <v>Тропический банан</v>
      </c>
      <c r="K2530" s="18" t="str">
        <f>IFERROR(__xludf.DUMMYFUNCTION("""COMPUTED_VALUE"""),"Яблочный энергетик")</f>
        <v>Яблочный энергетик</v>
      </c>
      <c r="L2530" s="18" t="str">
        <f>IFERROR(__xludf.DUMMYFUNCTION("""COMPUTED_VALUE"""),"Барбарисовый лимонад")</f>
        <v>Барбарисовый лимонад</v>
      </c>
      <c r="M2530" s="18" t="str">
        <f>IFERROR(__xludf.DUMMYFUNCTION("""COMPUTED_VALUE"""),"Лимонад виноград вишня")</f>
        <v>Лимонад виноград вишня</v>
      </c>
      <c r="N2530" s="18" t="str">
        <f>IFERROR(__xludf.DUMMYFUNCTION("""COMPUTED_VALUE"""),"Розовый лимонад")</f>
        <v>Розовый лимонад</v>
      </c>
      <c r="O2530" s="18" t="str">
        <f>IFERROR(__xludf.DUMMYFUNCTION("""COMPUTED_VALUE"""),"Двойной манго")</f>
        <v>Двойной манго</v>
      </c>
      <c r="P2530" s="18" t="str">
        <f>IFERROR(__xludf.DUMMYFUNCTION("""COMPUTED_VALUE"""),"Лесные ягоды ")</f>
        <v>Лесные ягоды </v>
      </c>
      <c r="Q2530" s="18" t="str">
        <f>IFERROR(__xludf.DUMMYFUNCTION("""COMPUTED_VALUE"""),"Ежевика малина ")</f>
        <v>Ежевика малина </v>
      </c>
      <c r="R2530" s="18" t="str">
        <f>IFERROR(__xludf.DUMMYFUNCTION("""COMPUTED_VALUE"""),"Смородиновый лимонад")</f>
        <v>Смородиновый лимонад</v>
      </c>
      <c r="S2530" s="18" t="str">
        <f>IFERROR(__xludf.DUMMYFUNCTION("""COMPUTED_VALUE"""),"Кола вишня")</f>
        <v>Кола вишня</v>
      </c>
      <c r="T2530" s="18" t="str">
        <f>IFERROR(__xludf.DUMMYFUNCTION("""COMPUTED_VALUE"""),"Манго арбуз")</f>
        <v>Манго арбуз</v>
      </c>
      <c r="U2530" s="18" t="str">
        <f>IFERROR(__xludf.DUMMYFUNCTION("""COMPUTED_VALUE"""),"Алоэ виноград")</f>
        <v>Алоэ виноград</v>
      </c>
      <c r="V2530" s="18" t="str">
        <f>IFERROR(__xludf.DUMMYFUNCTION("""COMPUTED_VALUE"""),"Банан клубника")</f>
        <v>Банан клубника</v>
      </c>
      <c r="W2530" s="18" t="str">
        <f>IFERROR(__xludf.DUMMYFUNCTION("""COMPUTED_VALUE"""),"Малиновый мармелад")</f>
        <v>Малиновый мармелад</v>
      </c>
      <c r="X2530" s="18" t="str">
        <f>IFERROR(__xludf.DUMMYFUNCTION("""COMPUTED_VALUE"""),"Клубника киви")</f>
        <v>Клубника киви</v>
      </c>
      <c r="Y2530" s="18" t="str">
        <f>IFERROR(__xludf.DUMMYFUNCTION("""COMPUTED_VALUE"""),"Клюква лайм")</f>
        <v>Клюква лайм</v>
      </c>
      <c r="Z2530" s="18" t="str">
        <f>IFERROR(__xludf.DUMMYFUNCTION("""COMPUTED_VALUE"""),"Гуава ананас")</f>
        <v>Гуава ананас</v>
      </c>
      <c r="AA2530" s="18" t="str">
        <f>IFERROR(__xludf.DUMMYFUNCTION("""COMPUTED_VALUE"""),"Морс")</f>
        <v>Морс</v>
      </c>
      <c r="AB2530" s="18" t="str">
        <f>IFERROR(__xludf.DUMMYFUNCTION("""COMPUTED_VALUE"""),"Красный апельсин")</f>
        <v>Красный апельсин</v>
      </c>
      <c r="AC2530" s="18" t="str">
        <f>IFERROR(__xludf.DUMMYFUNCTION("""COMPUTED_VALUE"""),"Арбузная жвачка")</f>
        <v>Арбузная жвачка</v>
      </c>
      <c r="AD2530" s="18" t="str">
        <f>IFERROR(__xludf.DUMMYFUNCTION("""COMPUTED_VALUE"""),"Смородина Виноград")</f>
        <v>Смородина Виноград</v>
      </c>
      <c r="AE2530" s="18" t="str">
        <f>IFERROR(__xludf.DUMMYFUNCTION("""COMPUTED_VALUE"""),"Гранатовая Мармелад")</f>
        <v>Гранатовая Мармелад</v>
      </c>
      <c r="AF2530" s="18" t="str">
        <f>IFERROR(__xludf.DUMMYFUNCTION("""COMPUTED_VALUE"""),"Яблоко Киви")</f>
        <v>Яблоко Киви</v>
      </c>
      <c r="AG2530" s="18" t="str">
        <f>IFERROR(__xludf.DUMMYFUNCTION("""COMPUTED_VALUE"""),"Клубника Ежевика")</f>
        <v>Клубника Ежевика</v>
      </c>
      <c r="AH2530" s="18" t="str">
        <f>IFERROR(__xludf.DUMMYFUNCTION("""COMPUTED_VALUE"""),"Клубничный Коктейль")</f>
        <v>Клубничный Коктейль</v>
      </c>
      <c r="AI2530" s="18" t="str">
        <f>IFERROR(__xludf.DUMMYFUNCTION("""COMPUTED_VALUE"""),"Клюква Земляника ")</f>
        <v>Клюква Земляника </v>
      </c>
      <c r="AJ2530" s="18" t="str">
        <f>IFERROR(__xludf.DUMMYFUNCTION("""COMPUTED_VALUE"""),"Какос Дыня")</f>
        <v>Какос Дыня</v>
      </c>
      <c r="AK2530" s="18" t="str">
        <f>IFERROR(__xludf.DUMMYFUNCTION("""COMPUTED_VALUE"""),"Маракуйя мандарин")</f>
        <v>Маракуйя мандарин</v>
      </c>
      <c r="AL2530" s="18" t="str">
        <f>IFERROR(__xludf.DUMMYFUNCTION("""COMPUTED_VALUE"""),"Персик кактус")</f>
        <v>Персик кактус</v>
      </c>
      <c r="AM2530" s="18" t="str">
        <f>IFERROR(__xludf.DUMMYFUNCTION("""COMPUTED_VALUE"""),"Спрайт")</f>
        <v>Спрайт</v>
      </c>
      <c r="AN2530" s="18" t="str">
        <f>IFERROR(__xludf.DUMMYFUNCTION("""COMPUTED_VALUE"""),"Черничная фанта")</f>
        <v>Черничная фанта</v>
      </c>
      <c r="AO2530" s="18" t="str">
        <f>IFERROR(__xludf.DUMMYFUNCTION("""COMPUTED_VALUE"""),"Ягодная жвачка")</f>
        <v>Ягодная жвачка</v>
      </c>
      <c r="AP2530" s="18" t="str">
        <f>IFERROR(__xludf.DUMMYFUNCTION("""COMPUTED_VALUE"""),"Ягодный энергетик")</f>
        <v>Ягодный энергетик</v>
      </c>
      <c r="AQ2530" s="18" t="str">
        <f>IFERROR(__xludf.DUMMYFUNCTION("""COMPUTED_VALUE"""),"Ягодный пунш ")</f>
        <v>Ягодный пунш </v>
      </c>
      <c r="AR2530" s="18" t="str">
        <f>IFERROR(__xludf.DUMMYFUNCTION("""COMPUTED_VALUE"""),"Виноградный холс")</f>
        <v>Виноградный холс</v>
      </c>
      <c r="AS2530" s="18" t="str">
        <f>IFERROR(__xludf.DUMMYFUNCTION("""COMPUTED_VALUE"""),"Грейпфрут смородина")</f>
        <v>Грейпфрут смородина</v>
      </c>
      <c r="AT2530" s="18" t="str">
        <f>IFERROR(__xludf.DUMMYFUNCTION("""COMPUTED_VALUE"""),"Дыня персик")</f>
        <v>Дыня персик</v>
      </c>
      <c r="AU2530" s="18" t="str">
        <f>IFERROR(__xludf.DUMMYFUNCTION("""COMPUTED_VALUE"""),"Земляника виноград")</f>
        <v>Земляника виноград</v>
      </c>
      <c r="AV2530" s="18" t="str">
        <f>IFERROR(__xludf.DUMMYFUNCTION("""COMPUTED_VALUE"""),"Киви маракуйя гуава")</f>
        <v>Киви маракуйя гуава</v>
      </c>
      <c r="AW2530" s="18" t="str">
        <f>IFERROR(__xludf.DUMMYFUNCTION("""COMPUTED_VALUE"""),"Кислые вишнёвые червячки")</f>
        <v>Кислые вишнёвые червячки</v>
      </c>
      <c r="AX2530" s="18" t="str">
        <f>IFERROR(__xludf.DUMMYFUNCTION("""COMPUTED_VALUE"""),"Кислые чернично-малиновое червячки")</f>
        <v>Кислые чернично-малиновое червячки</v>
      </c>
    </row>
    <row r="2531">
      <c r="A2531" s="18" t="str">
        <f>IFERROR(__xludf.DUMMYFUNCTION("""COMPUTED_VALUE"""),"0.4")</f>
        <v>0.4</v>
      </c>
      <c r="B2531" s="18" t="str">
        <f>IFERROR(__xludf.DUMMYFUNCTION("""COMPUTED_VALUE"""),"0.6")</f>
        <v>0.6</v>
      </c>
      <c r="C2531" s="18" t="str">
        <f>IFERROR(__xludf.DUMMYFUNCTION("""COMPUTED_VALUE"""),"0.7")</f>
        <v>0.7</v>
      </c>
      <c r="D2531" s="18" t="str">
        <f>IFERROR(__xludf.DUMMYFUNCTION("""COMPUTED_VALUE"""),"0.8")</f>
        <v>0.8</v>
      </c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  <c r="AB2531" s="18"/>
      <c r="AC2531" s="18"/>
      <c r="AD2531" s="18"/>
      <c r="AE2531" s="18"/>
      <c r="AF2531" s="18"/>
      <c r="AG2531" s="18"/>
      <c r="AH2531" s="18"/>
      <c r="AI2531" s="18"/>
      <c r="AJ2531" s="18"/>
      <c r="AK2531" s="18"/>
      <c r="AL2531" s="18"/>
      <c r="AM2531" s="18"/>
      <c r="AN2531" s="18"/>
      <c r="AO2531" s="18"/>
      <c r="AP2531" s="18"/>
      <c r="AQ2531" s="18"/>
      <c r="AR2531" s="18"/>
      <c r="AS2531" s="18"/>
      <c r="AT2531" s="18"/>
      <c r="AU2531" s="18"/>
      <c r="AV2531" s="18"/>
      <c r="AW2531" s="18"/>
      <c r="AX2531" s="18"/>
    </row>
    <row r="2532">
      <c r="A2532" s="18" t="str">
        <f>IFERROR(__xludf.DUMMYFUNCTION("""COMPUTED_VALUE"""),"Арбуз Малина ")</f>
        <v>Арбуз Малина </v>
      </c>
      <c r="B2532" s="18" t="str">
        <f>IFERROR(__xludf.DUMMYFUNCTION("""COMPUTED_VALUE"""),"Банан Кокос ")</f>
        <v>Банан Кокос </v>
      </c>
      <c r="C2532" s="18" t="str">
        <f>IFERROR(__xludf.DUMMYFUNCTION("""COMPUTED_VALUE"""),"Барбарисовый Энергетик ")</f>
        <v>Барбарисовый Энергетик </v>
      </c>
      <c r="D2532" s="18" t="str">
        <f>IFERROR(__xludf.DUMMYFUNCTION("""COMPUTED_VALUE"""),"Виноградный Энергетик")</f>
        <v>Виноградный Энергетик</v>
      </c>
      <c r="E2532" s="18" t="str">
        <f>IFERROR(__xludf.DUMMYFUNCTION("""COMPUTED_VALUE"""),"Гранат Клубника ")</f>
        <v>Гранат Клубника </v>
      </c>
      <c r="F2532" s="18" t="str">
        <f>IFERROR(__xludf.DUMMYFUNCTION("""COMPUTED_VALUE"""),"Гранат Смородина ")</f>
        <v>Гранат Смородина </v>
      </c>
      <c r="G2532" s="18" t="str">
        <f>IFERROR(__xludf.DUMMYFUNCTION("""COMPUTED_VALUE"""),"Грейпфрутовый Швепс ")</f>
        <v>Грейпфрутовый Швепс </v>
      </c>
      <c r="H2532" s="18" t="str">
        <f>IFERROR(__xludf.DUMMYFUNCTION("""COMPUTED_VALUE"""),"Земляника Драгонфрут ")</f>
        <v>Земляника Драгонфрут </v>
      </c>
      <c r="I2532" s="18" t="str">
        <f>IFERROR(__xludf.DUMMYFUNCTION("""COMPUTED_VALUE"""),"Киви Личи ")</f>
        <v>Киви Личи </v>
      </c>
      <c r="J2532" s="18" t="str">
        <f>IFERROR(__xludf.DUMMYFUNCTION("""COMPUTED_VALUE"""),"Киви Маракуйя Гуава ")</f>
        <v>Киви Маракуйя Гуава </v>
      </c>
      <c r="K2532" s="18" t="str">
        <f>IFERROR(__xludf.DUMMYFUNCTION("""COMPUTED_VALUE"""),"Клубника Банан ")</f>
        <v>Клубника Банан </v>
      </c>
      <c r="L2532" s="18" t="str">
        <f>IFERROR(__xludf.DUMMYFUNCTION("""COMPUTED_VALUE"""),"Клубника Вишня ")</f>
        <v>Клубника Вишня </v>
      </c>
      <c r="M2532" s="18" t="str">
        <f>IFERROR(__xludf.DUMMYFUNCTION("""COMPUTED_VALUE"""),"Клубника Земляника ")</f>
        <v>Клубника Земляника </v>
      </c>
      <c r="N2532" s="18" t="str">
        <f>IFERROR(__xludf.DUMMYFUNCTION("""COMPUTED_VALUE"""),"Клубничный Мохито ")</f>
        <v>Клубничный Мохито </v>
      </c>
      <c r="O2532" s="18" t="str">
        <f>IFERROR(__xludf.DUMMYFUNCTION("""COMPUTED_VALUE"""),"Манго Грейпфрут ")</f>
        <v>Манго Грейпфрут </v>
      </c>
      <c r="P2532" s="18" t="str">
        <f>IFERROR(__xludf.DUMMYFUNCTION("""COMPUTED_VALUE"""),"Манго Персик Личи ")</f>
        <v>Манго Персик Личи </v>
      </c>
      <c r="Q2532" s="18" t="str">
        <f>IFERROR(__xludf.DUMMYFUNCTION("""COMPUTED_VALUE"""),"Персик Бабл Гам ")</f>
        <v>Персик Бабл Гам </v>
      </c>
      <c r="R2532" s="18" t="str">
        <f>IFERROR(__xludf.DUMMYFUNCTION("""COMPUTED_VALUE"""),"Садовые Ягоды ")</f>
        <v>Садовые Ягоды </v>
      </c>
      <c r="S2532" s="18" t="str">
        <f>IFERROR(__xludf.DUMMYFUNCTION("""COMPUTED_VALUE"""),"Скитлс Лимон Лайм 2")</f>
        <v>Скитлс Лимон Лайм 2</v>
      </c>
      <c r="T2532" s="18" t="str">
        <f>IFERROR(__xludf.DUMMYFUNCTION("""COMPUTED_VALUE"""),"Смородина Мармелад 1")</f>
        <v>Смородина Мармелад 1</v>
      </c>
      <c r="U2532" s="18" t="str">
        <f>IFERROR(__xludf.DUMMYFUNCTION("""COMPUTED_VALUE"""),"Темная Вишня 1")</f>
        <v>Темная Вишня 1</v>
      </c>
      <c r="V2532" s="18" t="str">
        <f>IFERROR(__xludf.DUMMYFUNCTION("""COMPUTED_VALUE"""),"Фруктовые Пластинки 1")</f>
        <v>Фруктовые Пластинки 1</v>
      </c>
      <c r="W2532" s="18" t="str">
        <f>IFERROR(__xludf.DUMMYFUNCTION("""COMPUTED_VALUE"""),"Черника Ежевика 1")</f>
        <v>Черника Ежевика 1</v>
      </c>
      <c r="X2532" s="18" t="str">
        <f>IFERROR(__xludf.DUMMYFUNCTION("""COMPUTED_VALUE"""),"Черника Малина 1")</f>
        <v>Черника Малина 1</v>
      </c>
      <c r="Y2532" s="18" t="str">
        <f>IFERROR(__xludf.DUMMYFUNCTION("""COMPUTED_VALUE"""),"Черника Мята 2")</f>
        <v>Черника Мята 2</v>
      </c>
      <c r="Z2532" s="18" t="str">
        <f>IFERROR(__xludf.DUMMYFUNCTION("""COMPUTED_VALUE"""),"Яблоко Виноград 2")</f>
        <v>Яблоко Виноград 2</v>
      </c>
      <c r="AA2532" s="18" t="str">
        <f>IFERROR(__xludf.DUMMYFUNCTION("""COMPUTED_VALUE"""),"Яблоко Малина 4")</f>
        <v>Яблоко Малина 4</v>
      </c>
      <c r="AB2532" s="18"/>
      <c r="AC2532" s="18"/>
      <c r="AD2532" s="18"/>
      <c r="AE2532" s="18"/>
      <c r="AF2532" s="18"/>
      <c r="AG2532" s="18"/>
      <c r="AH2532" s="18"/>
      <c r="AI2532" s="18"/>
      <c r="AJ2532" s="18"/>
      <c r="AK2532" s="18"/>
      <c r="AL2532" s="18"/>
      <c r="AM2532" s="18"/>
      <c r="AN2532" s="18"/>
      <c r="AO2532" s="18"/>
      <c r="AP2532" s="18"/>
      <c r="AQ2532" s="18"/>
      <c r="AR2532" s="18"/>
      <c r="AS2532" s="18"/>
      <c r="AT2532" s="18"/>
      <c r="AU2532" s="18"/>
      <c r="AV2532" s="18"/>
      <c r="AW2532" s="18"/>
      <c r="AX2532" s="18"/>
    </row>
    <row r="2533">
      <c r="A2533" s="18" t="str">
        <f>IFERROR(__xludf.DUMMYFUNCTION("""COMPUTED_VALUE"""),"0.4")</f>
        <v>0.4</v>
      </c>
      <c r="B2533" s="18" t="str">
        <f>IFERROR(__xludf.DUMMYFUNCTION("""COMPUTED_VALUE"""),"0.6")</f>
        <v>0.6</v>
      </c>
      <c r="C2533" s="18" t="str">
        <f>IFERROR(__xludf.DUMMYFUNCTION("""COMPUTED_VALUE"""),"0.7")</f>
        <v>0.7</v>
      </c>
      <c r="D2533" s="18" t="str">
        <f>IFERROR(__xludf.DUMMYFUNCTION("""COMPUTED_VALUE"""),"0.8")</f>
        <v>0.8</v>
      </c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  <c r="AA2533" s="18"/>
      <c r="AB2533" s="18"/>
      <c r="AC2533" s="18"/>
      <c r="AD2533" s="18"/>
      <c r="AE2533" s="18"/>
      <c r="AF2533" s="18"/>
      <c r="AG2533" s="18"/>
      <c r="AH2533" s="18"/>
      <c r="AI2533" s="18"/>
      <c r="AJ2533" s="18"/>
      <c r="AK2533" s="18"/>
      <c r="AL2533" s="18"/>
      <c r="AM2533" s="18"/>
      <c r="AN2533" s="18"/>
      <c r="AO2533" s="18"/>
      <c r="AP2533" s="18"/>
      <c r="AQ2533" s="18"/>
      <c r="AR2533" s="18"/>
      <c r="AS2533" s="18"/>
      <c r="AT2533" s="18"/>
      <c r="AU2533" s="18"/>
      <c r="AV2533" s="18"/>
      <c r="AW2533" s="18"/>
      <c r="AX2533" s="18"/>
    </row>
    <row r="2534">
      <c r="A2534" s="18" t="str">
        <f>IFERROR(__xludf.DUMMYFUNCTION("""COMPUTED_VALUE"""),"Ананас ежевика")</f>
        <v>Ананас ежевика</v>
      </c>
      <c r="B2534" s="18" t="str">
        <f>IFERROR(__xludf.DUMMYFUNCTION("""COMPUTED_VALUE"""),"Перечная мята")</f>
        <v>Перечная мята</v>
      </c>
      <c r="C2534" s="18" t="str">
        <f>IFERROR(__xludf.DUMMYFUNCTION("""COMPUTED_VALUE"""),"Яблоко груша")</f>
        <v>Яблоко груша</v>
      </c>
      <c r="D2534" s="18" t="str">
        <f>IFERROR(__xludf.DUMMYFUNCTION("""COMPUTED_VALUE"""),"Манго грейпфрут")</f>
        <v>Манго грейпфрут</v>
      </c>
      <c r="E2534" s="18" t="str">
        <f>IFERROR(__xludf.DUMMYFUNCTION("""COMPUTED_VALUE"""),"Хвоя грейпфрут")</f>
        <v>Хвоя грейпфрут</v>
      </c>
      <c r="F2534" s="18" t="str">
        <f>IFERROR(__xludf.DUMMYFUNCTION("""COMPUTED_VALUE"""),"Дыня черника")</f>
        <v>Дыня черника</v>
      </c>
      <c r="G2534" s="18" t="str">
        <f>IFERROR(__xludf.DUMMYFUNCTION("""COMPUTED_VALUE"""),"Смородина мята")</f>
        <v>Смородина мята</v>
      </c>
      <c r="H2534" s="18" t="str">
        <f>IFERROR(__xludf.DUMMYFUNCTION("""COMPUTED_VALUE"""),"Киви помело")</f>
        <v>Киви помело</v>
      </c>
      <c r="I2534" s="18" t="str">
        <f>IFERROR(__xludf.DUMMYFUNCTION("""COMPUTED_VALUE"""),"Манго персик")</f>
        <v>Манго персик</v>
      </c>
      <c r="J2534" s="18" t="str">
        <f>IFERROR(__xludf.DUMMYFUNCTION("""COMPUTED_VALUE"""),"Персик маракуйя")</f>
        <v>Персик маракуйя</v>
      </c>
      <c r="K2534" s="18" t="str">
        <f>IFERROR(__xludf.DUMMYFUNCTION("""COMPUTED_VALUE"""),"Личи лайм")</f>
        <v>Личи лайм</v>
      </c>
      <c r="L2534" s="18" t="str">
        <f>IFERROR(__xludf.DUMMYFUNCTION("""COMPUTED_VALUE"""),"Ананас кокос")</f>
        <v>Ананас кокос</v>
      </c>
      <c r="M2534" s="18" t="str">
        <f>IFERROR(__xludf.DUMMYFUNCTION("""COMPUTED_VALUE"""),"Брусника лимон")</f>
        <v>Брусника лимон</v>
      </c>
      <c r="N2534" s="18" t="str">
        <f>IFERROR(__xludf.DUMMYFUNCTION("""COMPUTED_VALUE"""),"Киви банан")</f>
        <v>Киви банан</v>
      </c>
      <c r="O2534" s="18" t="str">
        <f>IFERROR(__xludf.DUMMYFUNCTION("""COMPUTED_VALUE"""),"Кислые лесные ягоды")</f>
        <v>Кислые лесные ягоды</v>
      </c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  <c r="AA2534" s="18"/>
      <c r="AB2534" s="18"/>
      <c r="AC2534" s="18"/>
      <c r="AD2534" s="18"/>
      <c r="AE2534" s="18"/>
      <c r="AF2534" s="18"/>
      <c r="AG2534" s="18"/>
      <c r="AH2534" s="18"/>
      <c r="AI2534" s="18"/>
      <c r="AJ2534" s="18"/>
      <c r="AK2534" s="18"/>
      <c r="AL2534" s="18"/>
      <c r="AM2534" s="18"/>
      <c r="AN2534" s="18"/>
      <c r="AO2534" s="18"/>
      <c r="AP2534" s="18"/>
      <c r="AQ2534" s="18"/>
      <c r="AR2534" s="18"/>
      <c r="AS2534" s="18"/>
      <c r="AT2534" s="18"/>
      <c r="AU2534" s="18"/>
      <c r="AV2534" s="18"/>
      <c r="AW2534" s="18"/>
      <c r="AX2534" s="18"/>
    </row>
    <row r="2535">
      <c r="A2535" s="18" t="str">
        <f>IFERROR(__xludf.DUMMYFUNCTION("""COMPUTED_VALUE"""),"Арбуз Малина ")</f>
        <v>Арбуз Малина </v>
      </c>
      <c r="B2535" s="18" t="str">
        <f>IFERROR(__xludf.DUMMYFUNCTION("""COMPUTED_VALUE"""),"Банан Кокос ")</f>
        <v>Банан Кокос </v>
      </c>
      <c r="C2535" s="18" t="str">
        <f>IFERROR(__xludf.DUMMYFUNCTION("""COMPUTED_VALUE"""),"Барбарисовый Энергетик ")</f>
        <v>Барбарисовый Энергетик </v>
      </c>
      <c r="D2535" s="18" t="str">
        <f>IFERROR(__xludf.DUMMYFUNCTION("""COMPUTED_VALUE"""),"Виноградный Энергетик")</f>
        <v>Виноградный Энергетик</v>
      </c>
      <c r="E2535" s="18" t="str">
        <f>IFERROR(__xludf.DUMMYFUNCTION("""COMPUTED_VALUE"""),"Гранат Клубника ")</f>
        <v>Гранат Клубника </v>
      </c>
      <c r="F2535" s="18" t="str">
        <f>IFERROR(__xludf.DUMMYFUNCTION("""COMPUTED_VALUE"""),"Гранат Смородина ")</f>
        <v>Гранат Смородина </v>
      </c>
      <c r="G2535" s="18" t="str">
        <f>IFERROR(__xludf.DUMMYFUNCTION("""COMPUTED_VALUE"""),"Грейпфрутовый Швепс ")</f>
        <v>Грейпфрутовый Швепс </v>
      </c>
      <c r="H2535" s="18" t="str">
        <f>IFERROR(__xludf.DUMMYFUNCTION("""COMPUTED_VALUE"""),"Земляника Драгонфрут ")</f>
        <v>Земляника Драгонфрут </v>
      </c>
      <c r="I2535" s="18" t="str">
        <f>IFERROR(__xludf.DUMMYFUNCTION("""COMPUTED_VALUE"""),"Киви Личи ")</f>
        <v>Киви Личи </v>
      </c>
      <c r="J2535" s="18" t="str">
        <f>IFERROR(__xludf.DUMMYFUNCTION("""COMPUTED_VALUE"""),"Киви Маракуйя Гуава ")</f>
        <v>Киви Маракуйя Гуава </v>
      </c>
      <c r="K2535" s="18" t="str">
        <f>IFERROR(__xludf.DUMMYFUNCTION("""COMPUTED_VALUE"""),"Клубника Банан ")</f>
        <v>Клубника Банан </v>
      </c>
      <c r="L2535" s="18" t="str">
        <f>IFERROR(__xludf.DUMMYFUNCTION("""COMPUTED_VALUE"""),"Клубника Вишня ")</f>
        <v>Клубника Вишня </v>
      </c>
      <c r="M2535" s="18" t="str">
        <f>IFERROR(__xludf.DUMMYFUNCTION("""COMPUTED_VALUE"""),"Клубника Земляника ")</f>
        <v>Клубника Земляника </v>
      </c>
      <c r="N2535" s="18" t="str">
        <f>IFERROR(__xludf.DUMMYFUNCTION("""COMPUTED_VALUE"""),"Клубничный Мохито ")</f>
        <v>Клубничный Мохито </v>
      </c>
      <c r="O2535" s="18" t="str">
        <f>IFERROR(__xludf.DUMMYFUNCTION("""COMPUTED_VALUE"""),"Манго Грейпфрут ")</f>
        <v>Манго Грейпфрут </v>
      </c>
      <c r="P2535" s="18" t="str">
        <f>IFERROR(__xludf.DUMMYFUNCTION("""COMPUTED_VALUE"""),"Манго Персик Личи ")</f>
        <v>Манго Персик Личи </v>
      </c>
      <c r="Q2535" s="18" t="str">
        <f>IFERROR(__xludf.DUMMYFUNCTION("""COMPUTED_VALUE"""),"Персик Бабл Гам ")</f>
        <v>Персик Бабл Гам </v>
      </c>
      <c r="R2535" s="18" t="str">
        <f>IFERROR(__xludf.DUMMYFUNCTION("""COMPUTED_VALUE"""),"Садовые Ягоды ")</f>
        <v>Садовые Ягоды </v>
      </c>
      <c r="S2535" s="18" t="str">
        <f>IFERROR(__xludf.DUMMYFUNCTION("""COMPUTED_VALUE"""),"Скитлс Лимон Лайм 2")</f>
        <v>Скитлс Лимон Лайм 2</v>
      </c>
      <c r="T2535" s="18" t="str">
        <f>IFERROR(__xludf.DUMMYFUNCTION("""COMPUTED_VALUE"""),"Смородина Мармелад 1")</f>
        <v>Смородина Мармелад 1</v>
      </c>
      <c r="U2535" s="18" t="str">
        <f>IFERROR(__xludf.DUMMYFUNCTION("""COMPUTED_VALUE"""),"Темная Вишня 1")</f>
        <v>Темная Вишня 1</v>
      </c>
      <c r="V2535" s="18" t="str">
        <f>IFERROR(__xludf.DUMMYFUNCTION("""COMPUTED_VALUE"""),"Фруктовые Пластинки 1")</f>
        <v>Фруктовые Пластинки 1</v>
      </c>
      <c r="W2535" s="18" t="str">
        <f>IFERROR(__xludf.DUMMYFUNCTION("""COMPUTED_VALUE"""),"Черника Ежевика 1")</f>
        <v>Черника Ежевика 1</v>
      </c>
      <c r="X2535" s="18" t="str">
        <f>IFERROR(__xludf.DUMMYFUNCTION("""COMPUTED_VALUE"""),"Черника Малина 1")</f>
        <v>Черника Малина 1</v>
      </c>
      <c r="Y2535" s="18" t="str">
        <f>IFERROR(__xludf.DUMMYFUNCTION("""COMPUTED_VALUE"""),"Черника Мята 2")</f>
        <v>Черника Мята 2</v>
      </c>
      <c r="Z2535" s="18" t="str">
        <f>IFERROR(__xludf.DUMMYFUNCTION("""COMPUTED_VALUE"""),"Яблоко Виноград 2")</f>
        <v>Яблоко Виноград 2</v>
      </c>
      <c r="AA2535" s="18" t="str">
        <f>IFERROR(__xludf.DUMMYFUNCTION("""COMPUTED_VALUE"""),"Яблоко Малина 4")</f>
        <v>Яблоко Малина 4</v>
      </c>
      <c r="AB2535" s="18"/>
      <c r="AC2535" s="18"/>
      <c r="AD2535" s="18"/>
      <c r="AE2535" s="18"/>
      <c r="AF2535" s="18"/>
      <c r="AG2535" s="18"/>
      <c r="AH2535" s="18"/>
      <c r="AI2535" s="18"/>
      <c r="AJ2535" s="18"/>
      <c r="AK2535" s="18"/>
      <c r="AL2535" s="18"/>
      <c r="AM2535" s="18"/>
      <c r="AN2535" s="18"/>
      <c r="AO2535" s="18"/>
      <c r="AP2535" s="18"/>
      <c r="AQ2535" s="18"/>
      <c r="AR2535" s="18"/>
      <c r="AS2535" s="18"/>
      <c r="AT2535" s="18"/>
      <c r="AU2535" s="18"/>
      <c r="AV2535" s="18"/>
      <c r="AW2535" s="18"/>
      <c r="AX2535" s="18"/>
    </row>
    <row r="2536">
      <c r="A2536" s="18"/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  <c r="AA2536" s="18"/>
      <c r="AB2536" s="18"/>
      <c r="AC2536" s="18"/>
      <c r="AD2536" s="18"/>
      <c r="AE2536" s="18"/>
      <c r="AF2536" s="18"/>
      <c r="AG2536" s="18"/>
      <c r="AH2536" s="18"/>
      <c r="AI2536" s="18"/>
      <c r="AJ2536" s="18"/>
      <c r="AK2536" s="18"/>
      <c r="AL2536" s="18"/>
      <c r="AM2536" s="18"/>
      <c r="AN2536" s="18"/>
      <c r="AO2536" s="18"/>
      <c r="AP2536" s="18"/>
      <c r="AQ2536" s="18"/>
      <c r="AR2536" s="18"/>
      <c r="AS2536" s="18"/>
      <c r="AT2536" s="18"/>
      <c r="AU2536" s="18"/>
      <c r="AV2536" s="18"/>
      <c r="AW2536" s="18"/>
      <c r="AX2536" s="18"/>
    </row>
    <row r="2537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  <c r="AA2537" s="18"/>
      <c r="AB2537" s="18"/>
      <c r="AC2537" s="18"/>
      <c r="AD2537" s="18"/>
      <c r="AE2537" s="18"/>
      <c r="AF2537" s="18"/>
      <c r="AG2537" s="18"/>
      <c r="AH2537" s="18"/>
      <c r="AI2537" s="18"/>
      <c r="AJ2537" s="18"/>
      <c r="AK2537" s="18"/>
      <c r="AL2537" s="18"/>
      <c r="AM2537" s="18"/>
      <c r="AN2537" s="18"/>
      <c r="AO2537" s="18"/>
      <c r="AP2537" s="18"/>
      <c r="AQ2537" s="18"/>
      <c r="AR2537" s="18"/>
      <c r="AS2537" s="18"/>
      <c r="AT2537" s="18"/>
      <c r="AU2537" s="18"/>
      <c r="AV2537" s="18"/>
      <c r="AW2537" s="18"/>
      <c r="AX2537" s="18"/>
    </row>
    <row r="2538">
      <c r="A2538" s="18"/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  <c r="AB2538" s="18"/>
      <c r="AC2538" s="18"/>
      <c r="AD2538" s="18"/>
      <c r="AE2538" s="18"/>
      <c r="AF2538" s="18"/>
      <c r="AG2538" s="18"/>
      <c r="AH2538" s="18"/>
      <c r="AI2538" s="18"/>
      <c r="AJ2538" s="18"/>
      <c r="AK2538" s="18"/>
      <c r="AL2538" s="18"/>
      <c r="AM2538" s="18"/>
      <c r="AN2538" s="18"/>
      <c r="AO2538" s="18"/>
      <c r="AP2538" s="18"/>
      <c r="AQ2538" s="18"/>
      <c r="AR2538" s="18"/>
      <c r="AS2538" s="18"/>
      <c r="AT2538" s="18"/>
      <c r="AU2538" s="18"/>
      <c r="AV2538" s="18"/>
      <c r="AW2538" s="18"/>
      <c r="AX2538" s="18"/>
    </row>
    <row r="2539">
      <c r="A2539" s="18"/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  <c r="AA2539" s="18"/>
      <c r="AB2539" s="18"/>
      <c r="AC2539" s="18"/>
      <c r="AD2539" s="18"/>
      <c r="AE2539" s="18"/>
      <c r="AF2539" s="18"/>
      <c r="AG2539" s="18"/>
      <c r="AH2539" s="18"/>
      <c r="AI2539" s="18"/>
      <c r="AJ2539" s="18"/>
      <c r="AK2539" s="18"/>
      <c r="AL2539" s="18"/>
      <c r="AM2539" s="18"/>
      <c r="AN2539" s="18"/>
      <c r="AO2539" s="18"/>
      <c r="AP2539" s="18"/>
      <c r="AQ2539" s="18"/>
      <c r="AR2539" s="18"/>
      <c r="AS2539" s="18"/>
      <c r="AT2539" s="18"/>
      <c r="AU2539" s="18"/>
      <c r="AV2539" s="18"/>
      <c r="AW2539" s="18"/>
      <c r="AX2539" s="18"/>
    </row>
    <row r="2540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  <c r="AA2540" s="18"/>
      <c r="AB2540" s="18"/>
      <c r="AC2540" s="18"/>
      <c r="AD2540" s="18"/>
      <c r="AE2540" s="18"/>
      <c r="AF2540" s="18"/>
      <c r="AG2540" s="18"/>
      <c r="AH2540" s="18"/>
      <c r="AI2540" s="18"/>
      <c r="AJ2540" s="18"/>
      <c r="AK2540" s="18"/>
      <c r="AL2540" s="18"/>
      <c r="AM2540" s="18"/>
      <c r="AN2540" s="18"/>
      <c r="AO2540" s="18"/>
      <c r="AP2540" s="18"/>
      <c r="AQ2540" s="18"/>
      <c r="AR2540" s="18"/>
      <c r="AS2540" s="18"/>
      <c r="AT2540" s="18"/>
      <c r="AU2540" s="18"/>
      <c r="AV2540" s="18"/>
      <c r="AW2540" s="18"/>
      <c r="AX2540" s="18"/>
    </row>
    <row r="2541">
      <c r="A2541" s="18"/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  <c r="AA2541" s="18"/>
      <c r="AB2541" s="18"/>
      <c r="AC2541" s="18"/>
      <c r="AD2541" s="18"/>
      <c r="AE2541" s="18"/>
      <c r="AF2541" s="18"/>
      <c r="AG2541" s="18"/>
      <c r="AH2541" s="18"/>
      <c r="AI2541" s="18"/>
      <c r="AJ2541" s="18"/>
      <c r="AK2541" s="18"/>
      <c r="AL2541" s="18"/>
      <c r="AM2541" s="18"/>
      <c r="AN2541" s="18"/>
      <c r="AO2541" s="18"/>
      <c r="AP2541" s="18"/>
      <c r="AQ2541" s="18"/>
      <c r="AR2541" s="18"/>
      <c r="AS2541" s="18"/>
      <c r="AT2541" s="18"/>
      <c r="AU2541" s="18"/>
      <c r="AV2541" s="18"/>
      <c r="AW2541" s="18"/>
      <c r="AX2541" s="18"/>
    </row>
    <row r="2542">
      <c r="A2542" s="18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  <c r="AB2542" s="18"/>
      <c r="AC2542" s="18"/>
      <c r="AD2542" s="18"/>
      <c r="AE2542" s="18"/>
      <c r="AF2542" s="18"/>
      <c r="AG2542" s="18"/>
      <c r="AH2542" s="18"/>
      <c r="AI2542" s="18"/>
      <c r="AJ2542" s="18"/>
      <c r="AK2542" s="18"/>
      <c r="AL2542" s="18"/>
      <c r="AM2542" s="18"/>
      <c r="AN2542" s="18"/>
      <c r="AO2542" s="18"/>
      <c r="AP2542" s="18"/>
      <c r="AQ2542" s="18"/>
      <c r="AR2542" s="18"/>
      <c r="AS2542" s="18"/>
      <c r="AT2542" s="18"/>
      <c r="AU2542" s="18"/>
      <c r="AV2542" s="18"/>
      <c r="AW2542" s="18"/>
      <c r="AX2542" s="18"/>
    </row>
    <row r="2543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  <c r="AB2543" s="18"/>
      <c r="AC2543" s="18"/>
      <c r="AD2543" s="18"/>
      <c r="AE2543" s="18"/>
      <c r="AF2543" s="18"/>
      <c r="AG2543" s="18"/>
      <c r="AH2543" s="18"/>
      <c r="AI2543" s="18"/>
      <c r="AJ2543" s="18"/>
      <c r="AK2543" s="18"/>
      <c r="AL2543" s="18"/>
      <c r="AM2543" s="18"/>
      <c r="AN2543" s="18"/>
      <c r="AO2543" s="18"/>
      <c r="AP2543" s="18"/>
      <c r="AQ2543" s="18"/>
      <c r="AR2543" s="18"/>
      <c r="AS2543" s="18"/>
      <c r="AT2543" s="18"/>
      <c r="AU2543" s="18"/>
      <c r="AV2543" s="18"/>
      <c r="AW2543" s="18"/>
      <c r="AX2543" s="18"/>
    </row>
    <row r="2544">
      <c r="A2544" s="18"/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  <c r="AB2544" s="18"/>
      <c r="AC2544" s="18"/>
      <c r="AD2544" s="18"/>
      <c r="AE2544" s="18"/>
      <c r="AF2544" s="18"/>
      <c r="AG2544" s="18"/>
      <c r="AH2544" s="18"/>
      <c r="AI2544" s="18"/>
      <c r="AJ2544" s="18"/>
      <c r="AK2544" s="18"/>
      <c r="AL2544" s="18"/>
      <c r="AM2544" s="18"/>
      <c r="AN2544" s="18"/>
      <c r="AO2544" s="18"/>
      <c r="AP2544" s="18"/>
      <c r="AQ2544" s="18"/>
      <c r="AR2544" s="18"/>
      <c r="AS2544" s="18"/>
      <c r="AT2544" s="18"/>
      <c r="AU2544" s="18"/>
      <c r="AV2544" s="18"/>
      <c r="AW2544" s="18"/>
      <c r="AX2544" s="18"/>
    </row>
    <row r="2545">
      <c r="A2545" s="18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  <c r="AB2545" s="18"/>
      <c r="AC2545" s="18"/>
      <c r="AD2545" s="18"/>
      <c r="AE2545" s="18"/>
      <c r="AF2545" s="18"/>
      <c r="AG2545" s="18"/>
      <c r="AH2545" s="18"/>
      <c r="AI2545" s="18"/>
      <c r="AJ2545" s="18"/>
      <c r="AK2545" s="18"/>
      <c r="AL2545" s="18"/>
      <c r="AM2545" s="18"/>
      <c r="AN2545" s="18"/>
      <c r="AO2545" s="18"/>
      <c r="AP2545" s="18"/>
      <c r="AQ2545" s="18"/>
      <c r="AR2545" s="18"/>
      <c r="AS2545" s="18"/>
      <c r="AT2545" s="18"/>
      <c r="AU2545" s="18"/>
      <c r="AV2545" s="18"/>
      <c r="AW2545" s="18"/>
      <c r="AX2545" s="18"/>
    </row>
    <row r="2546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  <c r="AB2546" s="18"/>
      <c r="AC2546" s="18"/>
      <c r="AD2546" s="18"/>
      <c r="AE2546" s="18"/>
      <c r="AF2546" s="18"/>
      <c r="AG2546" s="18"/>
      <c r="AH2546" s="18"/>
      <c r="AI2546" s="18"/>
      <c r="AJ2546" s="18"/>
      <c r="AK2546" s="18"/>
      <c r="AL2546" s="18"/>
      <c r="AM2546" s="18"/>
      <c r="AN2546" s="18"/>
      <c r="AO2546" s="18"/>
      <c r="AP2546" s="18"/>
      <c r="AQ2546" s="18"/>
      <c r="AR2546" s="18"/>
      <c r="AS2546" s="18"/>
      <c r="AT2546" s="18"/>
      <c r="AU2546" s="18"/>
      <c r="AV2546" s="18"/>
      <c r="AW2546" s="18"/>
      <c r="AX2546" s="18"/>
    </row>
    <row r="2547">
      <c r="A2547" s="18"/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  <c r="AB2547" s="18"/>
      <c r="AC2547" s="18"/>
      <c r="AD2547" s="18"/>
      <c r="AE2547" s="18"/>
      <c r="AF2547" s="18"/>
      <c r="AG2547" s="18"/>
      <c r="AH2547" s="18"/>
      <c r="AI2547" s="18"/>
      <c r="AJ2547" s="18"/>
      <c r="AK2547" s="18"/>
      <c r="AL2547" s="18"/>
      <c r="AM2547" s="18"/>
      <c r="AN2547" s="18"/>
      <c r="AO2547" s="18"/>
      <c r="AP2547" s="18"/>
      <c r="AQ2547" s="18"/>
      <c r="AR2547" s="18"/>
      <c r="AS2547" s="18"/>
      <c r="AT2547" s="18"/>
      <c r="AU2547" s="18"/>
      <c r="AV2547" s="18"/>
      <c r="AW2547" s="18"/>
      <c r="AX2547" s="18"/>
    </row>
    <row r="2548">
      <c r="A2548" s="18"/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  <c r="AB2548" s="18"/>
      <c r="AC2548" s="18"/>
      <c r="AD2548" s="18"/>
      <c r="AE2548" s="18"/>
      <c r="AF2548" s="18"/>
      <c r="AG2548" s="18"/>
      <c r="AH2548" s="18"/>
      <c r="AI2548" s="18"/>
      <c r="AJ2548" s="18"/>
      <c r="AK2548" s="18"/>
      <c r="AL2548" s="18"/>
      <c r="AM2548" s="18"/>
      <c r="AN2548" s="18"/>
      <c r="AO2548" s="18"/>
      <c r="AP2548" s="18"/>
      <c r="AQ2548" s="18"/>
      <c r="AR2548" s="18"/>
      <c r="AS2548" s="18"/>
      <c r="AT2548" s="18"/>
      <c r="AU2548" s="18"/>
      <c r="AV2548" s="18"/>
      <c r="AW2548" s="18"/>
      <c r="AX2548" s="18"/>
    </row>
    <row r="2549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  <c r="AB2549" s="18"/>
      <c r="AC2549" s="18"/>
      <c r="AD2549" s="18"/>
      <c r="AE2549" s="18"/>
      <c r="AF2549" s="18"/>
      <c r="AG2549" s="18"/>
      <c r="AH2549" s="18"/>
      <c r="AI2549" s="18"/>
      <c r="AJ2549" s="18"/>
      <c r="AK2549" s="18"/>
      <c r="AL2549" s="18"/>
      <c r="AM2549" s="18"/>
      <c r="AN2549" s="18"/>
      <c r="AO2549" s="18"/>
      <c r="AP2549" s="18"/>
      <c r="AQ2549" s="18"/>
      <c r="AR2549" s="18"/>
      <c r="AS2549" s="18"/>
      <c r="AT2549" s="18"/>
      <c r="AU2549" s="18"/>
      <c r="AV2549" s="18"/>
      <c r="AW2549" s="18"/>
      <c r="AX2549" s="18"/>
    </row>
    <row r="2550">
      <c r="A2550" s="18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  <c r="AC2550" s="18"/>
      <c r="AD2550" s="18"/>
      <c r="AE2550" s="18"/>
      <c r="AF2550" s="18"/>
      <c r="AG2550" s="18"/>
      <c r="AH2550" s="18"/>
      <c r="AI2550" s="18"/>
      <c r="AJ2550" s="18"/>
      <c r="AK2550" s="18"/>
      <c r="AL2550" s="18"/>
      <c r="AM2550" s="18"/>
      <c r="AN2550" s="18"/>
      <c r="AO2550" s="18"/>
      <c r="AP2550" s="18"/>
      <c r="AQ2550" s="18"/>
      <c r="AR2550" s="18"/>
      <c r="AS2550" s="18"/>
      <c r="AT2550" s="18"/>
      <c r="AU2550" s="18"/>
      <c r="AV2550" s="18"/>
      <c r="AW2550" s="18"/>
      <c r="AX2550" s="18"/>
    </row>
    <row r="2551">
      <c r="A2551" s="18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8"/>
      <c r="AD2551" s="18"/>
      <c r="AE2551" s="18"/>
      <c r="AF2551" s="18"/>
      <c r="AG2551" s="18"/>
      <c r="AH2551" s="18"/>
      <c r="AI2551" s="18"/>
      <c r="AJ2551" s="18"/>
      <c r="AK2551" s="18"/>
      <c r="AL2551" s="18"/>
      <c r="AM2551" s="18"/>
      <c r="AN2551" s="18"/>
      <c r="AO2551" s="18"/>
      <c r="AP2551" s="18"/>
      <c r="AQ2551" s="18"/>
      <c r="AR2551" s="18"/>
      <c r="AS2551" s="18"/>
      <c r="AT2551" s="18"/>
      <c r="AU2551" s="18"/>
      <c r="AV2551" s="18"/>
      <c r="AW2551" s="18"/>
      <c r="AX2551" s="18"/>
    </row>
    <row r="2552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  <c r="AB2552" s="18"/>
      <c r="AC2552" s="18"/>
      <c r="AD2552" s="18"/>
      <c r="AE2552" s="18"/>
      <c r="AF2552" s="18"/>
      <c r="AG2552" s="18"/>
      <c r="AH2552" s="18"/>
      <c r="AI2552" s="18"/>
      <c r="AJ2552" s="18"/>
      <c r="AK2552" s="18"/>
      <c r="AL2552" s="18"/>
      <c r="AM2552" s="18"/>
      <c r="AN2552" s="18"/>
      <c r="AO2552" s="18"/>
      <c r="AP2552" s="18"/>
      <c r="AQ2552" s="18"/>
      <c r="AR2552" s="18"/>
      <c r="AS2552" s="18"/>
      <c r="AT2552" s="18"/>
      <c r="AU2552" s="18"/>
      <c r="AV2552" s="18"/>
      <c r="AW2552" s="18"/>
      <c r="AX2552" s="18"/>
    </row>
    <row r="2553">
      <c r="A2553" s="18"/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  <c r="AB2553" s="18"/>
      <c r="AC2553" s="18"/>
      <c r="AD2553" s="18"/>
      <c r="AE2553" s="18"/>
      <c r="AF2553" s="18"/>
      <c r="AG2553" s="18"/>
      <c r="AH2553" s="18"/>
      <c r="AI2553" s="18"/>
      <c r="AJ2553" s="18"/>
      <c r="AK2553" s="18"/>
      <c r="AL2553" s="18"/>
      <c r="AM2553" s="18"/>
      <c r="AN2553" s="18"/>
      <c r="AO2553" s="18"/>
      <c r="AP2553" s="18"/>
      <c r="AQ2553" s="18"/>
      <c r="AR2553" s="18"/>
      <c r="AS2553" s="18"/>
      <c r="AT2553" s="18"/>
      <c r="AU2553" s="18"/>
      <c r="AV2553" s="18"/>
      <c r="AW2553" s="18"/>
      <c r="AX2553" s="18"/>
    </row>
    <row r="2554">
      <c r="A2554" s="18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  <c r="AC2554" s="18"/>
      <c r="AD2554" s="18"/>
      <c r="AE2554" s="18"/>
      <c r="AF2554" s="18"/>
      <c r="AG2554" s="18"/>
      <c r="AH2554" s="18"/>
      <c r="AI2554" s="18"/>
      <c r="AJ2554" s="18"/>
      <c r="AK2554" s="18"/>
      <c r="AL2554" s="18"/>
      <c r="AM2554" s="18"/>
      <c r="AN2554" s="18"/>
      <c r="AO2554" s="18"/>
      <c r="AP2554" s="18"/>
      <c r="AQ2554" s="18"/>
      <c r="AR2554" s="18"/>
      <c r="AS2554" s="18"/>
      <c r="AT2554" s="18"/>
      <c r="AU2554" s="18"/>
      <c r="AV2554" s="18"/>
      <c r="AW2554" s="18"/>
      <c r="AX2554" s="18"/>
    </row>
    <row r="2555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  <c r="AB2555" s="18"/>
      <c r="AC2555" s="18"/>
      <c r="AD2555" s="18"/>
      <c r="AE2555" s="18"/>
      <c r="AF2555" s="18"/>
      <c r="AG2555" s="18"/>
      <c r="AH2555" s="18"/>
      <c r="AI2555" s="18"/>
      <c r="AJ2555" s="18"/>
      <c r="AK2555" s="18"/>
      <c r="AL2555" s="18"/>
      <c r="AM2555" s="18"/>
      <c r="AN2555" s="18"/>
      <c r="AO2555" s="18"/>
      <c r="AP2555" s="18"/>
      <c r="AQ2555" s="18"/>
      <c r="AR2555" s="18"/>
      <c r="AS2555" s="18"/>
      <c r="AT2555" s="18"/>
      <c r="AU2555" s="18"/>
      <c r="AV2555" s="18"/>
      <c r="AW2555" s="18"/>
      <c r="AX2555" s="18"/>
    </row>
    <row r="2556">
      <c r="A2556" s="18"/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18"/>
      <c r="AG2556" s="18"/>
      <c r="AH2556" s="18"/>
      <c r="AI2556" s="18"/>
      <c r="AJ2556" s="18"/>
      <c r="AK2556" s="18"/>
      <c r="AL2556" s="18"/>
      <c r="AM2556" s="18"/>
      <c r="AN2556" s="18"/>
      <c r="AO2556" s="18"/>
      <c r="AP2556" s="18"/>
      <c r="AQ2556" s="18"/>
      <c r="AR2556" s="18"/>
      <c r="AS2556" s="18"/>
      <c r="AT2556" s="18"/>
      <c r="AU2556" s="18"/>
      <c r="AV2556" s="18"/>
      <c r="AW2556" s="18"/>
      <c r="AX2556" s="18"/>
    </row>
    <row r="2557">
      <c r="A2557" s="18"/>
      <c r="B2557" s="18"/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  <c r="AA2557" s="18"/>
      <c r="AB2557" s="18"/>
      <c r="AC2557" s="18"/>
      <c r="AD2557" s="18"/>
      <c r="AE2557" s="18"/>
      <c r="AF2557" s="18"/>
      <c r="AG2557" s="18"/>
      <c r="AH2557" s="18"/>
      <c r="AI2557" s="18"/>
      <c r="AJ2557" s="18"/>
      <c r="AK2557" s="18"/>
      <c r="AL2557" s="18"/>
      <c r="AM2557" s="18"/>
      <c r="AN2557" s="18"/>
      <c r="AO2557" s="18"/>
      <c r="AP2557" s="18"/>
      <c r="AQ2557" s="18"/>
      <c r="AR2557" s="18"/>
      <c r="AS2557" s="18"/>
      <c r="AT2557" s="18"/>
      <c r="AU2557" s="18"/>
      <c r="AV2557" s="18"/>
      <c r="AW2557" s="18"/>
      <c r="AX2557" s="18"/>
    </row>
    <row r="2558">
      <c r="A2558" s="18"/>
      <c r="B2558" s="18"/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  <c r="AC2558" s="18"/>
      <c r="AD2558" s="18"/>
      <c r="AE2558" s="18"/>
      <c r="AF2558" s="18"/>
      <c r="AG2558" s="18"/>
      <c r="AH2558" s="18"/>
      <c r="AI2558" s="18"/>
      <c r="AJ2558" s="18"/>
      <c r="AK2558" s="18"/>
      <c r="AL2558" s="18"/>
      <c r="AM2558" s="18"/>
      <c r="AN2558" s="18"/>
      <c r="AO2558" s="18"/>
      <c r="AP2558" s="18"/>
      <c r="AQ2558" s="18"/>
      <c r="AR2558" s="18"/>
      <c r="AS2558" s="18"/>
      <c r="AT2558" s="18"/>
      <c r="AU2558" s="18"/>
      <c r="AV2558" s="18"/>
      <c r="AW2558" s="18"/>
      <c r="AX2558" s="18"/>
    </row>
    <row r="2559">
      <c r="A2559" s="18"/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  <c r="Z2559" s="18"/>
      <c r="AA2559" s="18"/>
      <c r="AB2559" s="18"/>
      <c r="AC2559" s="18"/>
      <c r="AD2559" s="18"/>
      <c r="AE2559" s="18"/>
      <c r="AF2559" s="18"/>
      <c r="AG2559" s="18"/>
      <c r="AH2559" s="18"/>
      <c r="AI2559" s="18"/>
      <c r="AJ2559" s="18"/>
      <c r="AK2559" s="18"/>
      <c r="AL2559" s="18"/>
      <c r="AM2559" s="18"/>
      <c r="AN2559" s="18"/>
      <c r="AO2559" s="18"/>
      <c r="AP2559" s="18"/>
      <c r="AQ2559" s="18"/>
      <c r="AR2559" s="18"/>
      <c r="AS2559" s="18"/>
      <c r="AT2559" s="18"/>
      <c r="AU2559" s="18"/>
      <c r="AV2559" s="18"/>
      <c r="AW2559" s="18"/>
      <c r="AX2559" s="18"/>
    </row>
    <row r="2560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  <c r="AC2560" s="18"/>
      <c r="AD2560" s="18"/>
      <c r="AE2560" s="18"/>
      <c r="AF2560" s="18"/>
      <c r="AG2560" s="18"/>
      <c r="AH2560" s="18"/>
      <c r="AI2560" s="18"/>
      <c r="AJ2560" s="18"/>
      <c r="AK2560" s="18"/>
      <c r="AL2560" s="18"/>
      <c r="AM2560" s="18"/>
      <c r="AN2560" s="18"/>
      <c r="AO2560" s="18"/>
      <c r="AP2560" s="18"/>
      <c r="AQ2560" s="18"/>
      <c r="AR2560" s="18"/>
      <c r="AS2560" s="18"/>
      <c r="AT2560" s="18"/>
      <c r="AU2560" s="18"/>
      <c r="AV2560" s="18"/>
      <c r="AW2560" s="18"/>
      <c r="AX2560" s="18"/>
    </row>
    <row r="2561">
      <c r="A2561" s="18"/>
      <c r="B2561" s="18"/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  <c r="AA2561" s="18"/>
      <c r="AB2561" s="18"/>
      <c r="AC2561" s="18"/>
      <c r="AD2561" s="18"/>
      <c r="AE2561" s="18"/>
      <c r="AF2561" s="18"/>
      <c r="AG2561" s="18"/>
      <c r="AH2561" s="18"/>
      <c r="AI2561" s="18"/>
      <c r="AJ2561" s="18"/>
      <c r="AK2561" s="18"/>
      <c r="AL2561" s="18"/>
      <c r="AM2561" s="18"/>
      <c r="AN2561" s="18"/>
      <c r="AO2561" s="18"/>
      <c r="AP2561" s="18"/>
      <c r="AQ2561" s="18"/>
      <c r="AR2561" s="18"/>
      <c r="AS2561" s="18"/>
      <c r="AT2561" s="18"/>
      <c r="AU2561" s="18"/>
      <c r="AV2561" s="18"/>
      <c r="AW2561" s="18"/>
      <c r="AX2561" s="18"/>
    </row>
    <row r="2562">
      <c r="A2562" s="18"/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8"/>
      <c r="AD2562" s="18"/>
      <c r="AE2562" s="18"/>
      <c r="AF2562" s="18"/>
      <c r="AG2562" s="18"/>
      <c r="AH2562" s="18"/>
      <c r="AI2562" s="18"/>
      <c r="AJ2562" s="18"/>
      <c r="AK2562" s="18"/>
      <c r="AL2562" s="18"/>
      <c r="AM2562" s="18"/>
      <c r="AN2562" s="18"/>
      <c r="AO2562" s="18"/>
      <c r="AP2562" s="18"/>
      <c r="AQ2562" s="18"/>
      <c r="AR2562" s="18"/>
      <c r="AS2562" s="18"/>
      <c r="AT2562" s="18"/>
      <c r="AU2562" s="18"/>
      <c r="AV2562" s="18"/>
      <c r="AW2562" s="18"/>
      <c r="AX2562" s="18"/>
    </row>
    <row r="2563">
      <c r="A2563" s="18"/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  <c r="AA2563" s="18"/>
      <c r="AB2563" s="18"/>
      <c r="AC2563" s="18"/>
      <c r="AD2563" s="18"/>
      <c r="AE2563" s="18"/>
      <c r="AF2563" s="18"/>
      <c r="AG2563" s="18"/>
      <c r="AH2563" s="18"/>
      <c r="AI2563" s="18"/>
      <c r="AJ2563" s="18"/>
      <c r="AK2563" s="18"/>
      <c r="AL2563" s="18"/>
      <c r="AM2563" s="18"/>
      <c r="AN2563" s="18"/>
      <c r="AO2563" s="18"/>
      <c r="AP2563" s="18"/>
      <c r="AQ2563" s="18"/>
      <c r="AR2563" s="18"/>
      <c r="AS2563" s="18"/>
      <c r="AT2563" s="18"/>
      <c r="AU2563" s="18"/>
      <c r="AV2563" s="18"/>
      <c r="AW2563" s="18"/>
      <c r="AX2563" s="18"/>
    </row>
    <row r="2564">
      <c r="A2564" s="18"/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  <c r="AC2564" s="18"/>
      <c r="AD2564" s="18"/>
      <c r="AE2564" s="18"/>
      <c r="AF2564" s="18"/>
      <c r="AG2564" s="18"/>
      <c r="AH2564" s="18"/>
      <c r="AI2564" s="18"/>
      <c r="AJ2564" s="18"/>
      <c r="AK2564" s="18"/>
      <c r="AL2564" s="18"/>
      <c r="AM2564" s="18"/>
      <c r="AN2564" s="18"/>
      <c r="AO2564" s="18"/>
      <c r="AP2564" s="18"/>
      <c r="AQ2564" s="18"/>
      <c r="AR2564" s="18"/>
      <c r="AS2564" s="18"/>
      <c r="AT2564" s="18"/>
      <c r="AU2564" s="18"/>
      <c r="AV2564" s="18"/>
      <c r="AW2564" s="18"/>
      <c r="AX2564" s="18"/>
    </row>
    <row r="2565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  <c r="AC2565" s="18"/>
      <c r="AD2565" s="18"/>
      <c r="AE2565" s="18"/>
      <c r="AF2565" s="18"/>
      <c r="AG2565" s="18"/>
      <c r="AH2565" s="18"/>
      <c r="AI2565" s="18"/>
      <c r="AJ2565" s="18"/>
      <c r="AK2565" s="18"/>
      <c r="AL2565" s="18"/>
      <c r="AM2565" s="18"/>
      <c r="AN2565" s="18"/>
      <c r="AO2565" s="18"/>
      <c r="AP2565" s="18"/>
      <c r="AQ2565" s="18"/>
      <c r="AR2565" s="18"/>
      <c r="AS2565" s="18"/>
      <c r="AT2565" s="18"/>
      <c r="AU2565" s="18"/>
      <c r="AV2565" s="18"/>
      <c r="AW2565" s="18"/>
      <c r="AX2565" s="18"/>
    </row>
    <row r="2566">
      <c r="A2566" s="18"/>
      <c r="B2566" s="18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  <c r="AC2566" s="18"/>
      <c r="AD2566" s="18"/>
      <c r="AE2566" s="18"/>
      <c r="AF2566" s="18"/>
      <c r="AG2566" s="18"/>
      <c r="AH2566" s="18"/>
      <c r="AI2566" s="18"/>
      <c r="AJ2566" s="18"/>
      <c r="AK2566" s="18"/>
      <c r="AL2566" s="18"/>
      <c r="AM2566" s="18"/>
      <c r="AN2566" s="18"/>
      <c r="AO2566" s="18"/>
      <c r="AP2566" s="18"/>
      <c r="AQ2566" s="18"/>
      <c r="AR2566" s="18"/>
      <c r="AS2566" s="18"/>
      <c r="AT2566" s="18"/>
      <c r="AU2566" s="18"/>
      <c r="AV2566" s="18"/>
      <c r="AW2566" s="18"/>
      <c r="AX2566" s="18"/>
    </row>
    <row r="2567">
      <c r="A2567" s="18"/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  <c r="AC2567" s="18"/>
      <c r="AD2567" s="18"/>
      <c r="AE2567" s="18"/>
      <c r="AF2567" s="18"/>
      <c r="AG2567" s="18"/>
      <c r="AH2567" s="18"/>
      <c r="AI2567" s="18"/>
      <c r="AJ2567" s="18"/>
      <c r="AK2567" s="18"/>
      <c r="AL2567" s="18"/>
      <c r="AM2567" s="18"/>
      <c r="AN2567" s="18"/>
      <c r="AO2567" s="18"/>
      <c r="AP2567" s="18"/>
      <c r="AQ2567" s="18"/>
      <c r="AR2567" s="18"/>
      <c r="AS2567" s="18"/>
      <c r="AT2567" s="18"/>
      <c r="AU2567" s="18"/>
      <c r="AV2567" s="18"/>
      <c r="AW2567" s="18"/>
      <c r="AX2567" s="18"/>
    </row>
    <row r="2568">
      <c r="A2568" s="18"/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8"/>
      <c r="AK2568" s="18"/>
      <c r="AL2568" s="18"/>
      <c r="AM2568" s="18"/>
      <c r="AN2568" s="18"/>
      <c r="AO2568" s="18"/>
      <c r="AP2568" s="18"/>
      <c r="AQ2568" s="18"/>
      <c r="AR2568" s="18"/>
      <c r="AS2568" s="18"/>
      <c r="AT2568" s="18"/>
      <c r="AU2568" s="18"/>
      <c r="AV2568" s="18"/>
      <c r="AW2568" s="18"/>
      <c r="AX2568" s="18"/>
    </row>
    <row r="2569">
      <c r="A2569" s="18"/>
      <c r="B2569" s="18"/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  <c r="AC2569" s="18"/>
      <c r="AD2569" s="18"/>
      <c r="AE2569" s="18"/>
      <c r="AF2569" s="18"/>
      <c r="AG2569" s="18"/>
      <c r="AH2569" s="18"/>
      <c r="AI2569" s="18"/>
      <c r="AJ2569" s="18"/>
      <c r="AK2569" s="18"/>
      <c r="AL2569" s="18"/>
      <c r="AM2569" s="18"/>
      <c r="AN2569" s="18"/>
      <c r="AO2569" s="18"/>
      <c r="AP2569" s="18"/>
      <c r="AQ2569" s="18"/>
      <c r="AR2569" s="18"/>
      <c r="AS2569" s="18"/>
      <c r="AT2569" s="18"/>
      <c r="AU2569" s="18"/>
      <c r="AV2569" s="18"/>
      <c r="AW2569" s="18"/>
      <c r="AX2569" s="18"/>
    </row>
    <row r="2570">
      <c r="A2570" s="18"/>
      <c r="B2570" s="18"/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  <c r="AC2570" s="18"/>
      <c r="AD2570" s="18"/>
      <c r="AE2570" s="18"/>
      <c r="AF2570" s="18"/>
      <c r="AG2570" s="18"/>
      <c r="AH2570" s="18"/>
      <c r="AI2570" s="18"/>
      <c r="AJ2570" s="18"/>
      <c r="AK2570" s="18"/>
      <c r="AL2570" s="18"/>
      <c r="AM2570" s="18"/>
      <c r="AN2570" s="18"/>
      <c r="AO2570" s="18"/>
      <c r="AP2570" s="18"/>
      <c r="AQ2570" s="18"/>
      <c r="AR2570" s="18"/>
      <c r="AS2570" s="18"/>
      <c r="AT2570" s="18"/>
      <c r="AU2570" s="18"/>
      <c r="AV2570" s="18"/>
      <c r="AW2570" s="18"/>
      <c r="AX2570" s="18"/>
    </row>
    <row r="2571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  <c r="AC2571" s="18"/>
      <c r="AD2571" s="18"/>
      <c r="AE2571" s="18"/>
      <c r="AF2571" s="18"/>
      <c r="AG2571" s="18"/>
      <c r="AH2571" s="18"/>
      <c r="AI2571" s="18"/>
      <c r="AJ2571" s="18"/>
      <c r="AK2571" s="18"/>
      <c r="AL2571" s="18"/>
      <c r="AM2571" s="18"/>
      <c r="AN2571" s="18"/>
      <c r="AO2571" s="18"/>
      <c r="AP2571" s="18"/>
      <c r="AQ2571" s="18"/>
      <c r="AR2571" s="18"/>
      <c r="AS2571" s="18"/>
      <c r="AT2571" s="18"/>
      <c r="AU2571" s="18"/>
      <c r="AV2571" s="18"/>
      <c r="AW2571" s="18"/>
      <c r="AX2571" s="18"/>
    </row>
    <row r="2572">
      <c r="A2572" s="18"/>
      <c r="B2572" s="18"/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18"/>
      <c r="AG2572" s="18"/>
      <c r="AH2572" s="18"/>
      <c r="AI2572" s="18"/>
      <c r="AJ2572" s="18"/>
      <c r="AK2572" s="18"/>
      <c r="AL2572" s="18"/>
      <c r="AM2572" s="18"/>
      <c r="AN2572" s="18"/>
      <c r="AO2572" s="18"/>
      <c r="AP2572" s="18"/>
      <c r="AQ2572" s="18"/>
      <c r="AR2572" s="18"/>
      <c r="AS2572" s="18"/>
      <c r="AT2572" s="18"/>
      <c r="AU2572" s="18"/>
      <c r="AV2572" s="18"/>
      <c r="AW2572" s="18"/>
      <c r="AX2572" s="18"/>
    </row>
    <row r="2573">
      <c r="A2573" s="18"/>
      <c r="B2573" s="18"/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  <c r="AC2573" s="18"/>
      <c r="AD2573" s="18"/>
      <c r="AE2573" s="18"/>
      <c r="AF2573" s="18"/>
      <c r="AG2573" s="18"/>
      <c r="AH2573" s="18"/>
      <c r="AI2573" s="18"/>
      <c r="AJ2573" s="18"/>
      <c r="AK2573" s="18"/>
      <c r="AL2573" s="18"/>
      <c r="AM2573" s="18"/>
      <c r="AN2573" s="18"/>
      <c r="AO2573" s="18"/>
      <c r="AP2573" s="18"/>
      <c r="AQ2573" s="18"/>
      <c r="AR2573" s="18"/>
      <c r="AS2573" s="18"/>
      <c r="AT2573" s="18"/>
      <c r="AU2573" s="18"/>
      <c r="AV2573" s="18"/>
      <c r="AW2573" s="18"/>
      <c r="AX2573" s="18"/>
    </row>
    <row r="2574">
      <c r="A2574" s="18"/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  <c r="AC2574" s="18"/>
      <c r="AD2574" s="18"/>
      <c r="AE2574" s="18"/>
      <c r="AF2574" s="18"/>
      <c r="AG2574" s="18"/>
      <c r="AH2574" s="18"/>
      <c r="AI2574" s="18"/>
      <c r="AJ2574" s="18"/>
      <c r="AK2574" s="18"/>
      <c r="AL2574" s="18"/>
      <c r="AM2574" s="18"/>
      <c r="AN2574" s="18"/>
      <c r="AO2574" s="18"/>
      <c r="AP2574" s="18"/>
      <c r="AQ2574" s="18"/>
      <c r="AR2574" s="18"/>
      <c r="AS2574" s="18"/>
      <c r="AT2574" s="18"/>
      <c r="AU2574" s="18"/>
      <c r="AV2574" s="18"/>
      <c r="AW2574" s="18"/>
      <c r="AX2574" s="18"/>
    </row>
    <row r="2575">
      <c r="A2575" s="18"/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  <c r="AC2575" s="18"/>
      <c r="AD2575" s="18"/>
      <c r="AE2575" s="18"/>
      <c r="AF2575" s="18"/>
      <c r="AG2575" s="18"/>
      <c r="AH2575" s="18"/>
      <c r="AI2575" s="18"/>
      <c r="AJ2575" s="18"/>
      <c r="AK2575" s="18"/>
      <c r="AL2575" s="18"/>
      <c r="AM2575" s="18"/>
      <c r="AN2575" s="18"/>
      <c r="AO2575" s="18"/>
      <c r="AP2575" s="18"/>
      <c r="AQ2575" s="18"/>
      <c r="AR2575" s="18"/>
      <c r="AS2575" s="18"/>
      <c r="AT2575" s="18"/>
      <c r="AU2575" s="18"/>
      <c r="AV2575" s="18"/>
      <c r="AW2575" s="18"/>
      <c r="AX2575" s="18"/>
    </row>
    <row r="2576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18"/>
      <c r="AG2576" s="18"/>
      <c r="AH2576" s="18"/>
      <c r="AI2576" s="18"/>
      <c r="AJ2576" s="18"/>
      <c r="AK2576" s="18"/>
      <c r="AL2576" s="18"/>
      <c r="AM2576" s="18"/>
      <c r="AN2576" s="18"/>
      <c r="AO2576" s="18"/>
      <c r="AP2576" s="18"/>
      <c r="AQ2576" s="18"/>
      <c r="AR2576" s="18"/>
      <c r="AS2576" s="18"/>
      <c r="AT2576" s="18"/>
      <c r="AU2576" s="18"/>
      <c r="AV2576" s="18"/>
      <c r="AW2576" s="18"/>
      <c r="AX2576" s="18"/>
    </row>
    <row r="2577">
      <c r="A2577" s="18"/>
      <c r="B2577" s="18"/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  <c r="AA2577" s="18"/>
      <c r="AB2577" s="18"/>
      <c r="AC2577" s="18"/>
      <c r="AD2577" s="18"/>
      <c r="AE2577" s="18"/>
      <c r="AF2577" s="18"/>
      <c r="AG2577" s="18"/>
      <c r="AH2577" s="18"/>
      <c r="AI2577" s="18"/>
      <c r="AJ2577" s="18"/>
      <c r="AK2577" s="18"/>
      <c r="AL2577" s="18"/>
      <c r="AM2577" s="18"/>
      <c r="AN2577" s="18"/>
      <c r="AO2577" s="18"/>
      <c r="AP2577" s="18"/>
      <c r="AQ2577" s="18"/>
      <c r="AR2577" s="18"/>
      <c r="AS2577" s="18"/>
      <c r="AT2577" s="18"/>
      <c r="AU2577" s="18"/>
      <c r="AV2577" s="18"/>
      <c r="AW2577" s="18"/>
      <c r="AX2577" s="18"/>
    </row>
    <row r="2578">
      <c r="A2578" s="18"/>
      <c r="B2578" s="18"/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  <c r="AC2578" s="18"/>
      <c r="AD2578" s="18"/>
      <c r="AE2578" s="18"/>
      <c r="AF2578" s="18"/>
      <c r="AG2578" s="18"/>
      <c r="AH2578" s="18"/>
      <c r="AI2578" s="18"/>
      <c r="AJ2578" s="18"/>
      <c r="AK2578" s="18"/>
      <c r="AL2578" s="18"/>
      <c r="AM2578" s="18"/>
      <c r="AN2578" s="18"/>
      <c r="AO2578" s="18"/>
      <c r="AP2578" s="18"/>
      <c r="AQ2578" s="18"/>
      <c r="AR2578" s="18"/>
      <c r="AS2578" s="18"/>
      <c r="AT2578" s="18"/>
      <c r="AU2578" s="18"/>
      <c r="AV2578" s="18"/>
      <c r="AW2578" s="18"/>
      <c r="AX2578" s="18"/>
    </row>
    <row r="2579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  <c r="AA2579" s="18"/>
      <c r="AB2579" s="18"/>
      <c r="AC2579" s="18"/>
      <c r="AD2579" s="18"/>
      <c r="AE2579" s="18"/>
      <c r="AF2579" s="18"/>
      <c r="AG2579" s="18"/>
      <c r="AH2579" s="18"/>
      <c r="AI2579" s="18"/>
      <c r="AJ2579" s="18"/>
      <c r="AK2579" s="18"/>
      <c r="AL2579" s="18"/>
      <c r="AM2579" s="18"/>
      <c r="AN2579" s="18"/>
      <c r="AO2579" s="18"/>
      <c r="AP2579" s="18"/>
      <c r="AQ2579" s="18"/>
      <c r="AR2579" s="18"/>
      <c r="AS2579" s="18"/>
      <c r="AT2579" s="18"/>
      <c r="AU2579" s="18"/>
      <c r="AV2579" s="18"/>
      <c r="AW2579" s="18"/>
      <c r="AX2579" s="18"/>
    </row>
    <row r="2580">
      <c r="A2580" s="18"/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8"/>
      <c r="AD2580" s="18"/>
      <c r="AE2580" s="18"/>
      <c r="AF2580" s="18"/>
      <c r="AG2580" s="18"/>
      <c r="AH2580" s="18"/>
      <c r="AI2580" s="18"/>
      <c r="AJ2580" s="18"/>
      <c r="AK2580" s="18"/>
      <c r="AL2580" s="18"/>
      <c r="AM2580" s="18"/>
      <c r="AN2580" s="18"/>
      <c r="AO2580" s="18"/>
      <c r="AP2580" s="18"/>
      <c r="AQ2580" s="18"/>
      <c r="AR2580" s="18"/>
      <c r="AS2580" s="18"/>
      <c r="AT2580" s="18"/>
      <c r="AU2580" s="18"/>
      <c r="AV2580" s="18"/>
      <c r="AW2580" s="18"/>
      <c r="AX2580" s="18"/>
    </row>
    <row r="2581">
      <c r="A2581" s="18" t="str">
        <f>IFERROR(__xludf.DUMMYFUNCTION("""COMPUTED_VALUE"""),"Ананас киви")</f>
        <v>Ананас киви</v>
      </c>
      <c r="B2581" s="18" t="str">
        <f>IFERROR(__xludf.DUMMYFUNCTION("""COMPUTED_VALUE"""),"Арбузный смузи")</f>
        <v>Арбузный смузи</v>
      </c>
      <c r="C2581" s="18" t="str">
        <f>IFERROR(__xludf.DUMMYFUNCTION("""COMPUTED_VALUE"""),"Виноградная фанта")</f>
        <v>Виноградная фанта</v>
      </c>
      <c r="D2581" s="18" t="str">
        <f>IFERROR(__xludf.DUMMYFUNCTION("""COMPUTED_VALUE"""),"Вишневый морс")</f>
        <v>Вишневый морс</v>
      </c>
      <c r="E2581" s="18" t="str">
        <f>IFERROR(__xludf.DUMMYFUNCTION("""COMPUTED_VALUE"""),"Гранатовый мармелад")</f>
        <v>Гранатовый мармелад</v>
      </c>
      <c r="F2581" s="18" t="str">
        <f>IFERROR(__xludf.DUMMYFUNCTION("""COMPUTED_VALUE"""),"Грейпфрут киви")</f>
        <v>Грейпфрут киви</v>
      </c>
      <c r="G2581" s="18" t="str">
        <f>IFERROR(__xludf.DUMMYFUNCTION("""COMPUTED_VALUE"""),"Ежевика мята")</f>
        <v>Ежевика мята</v>
      </c>
      <c r="H2581" s="18" t="str">
        <f>IFERROR(__xludf.DUMMYFUNCTION("""COMPUTED_VALUE"""),"Киви манго")</f>
        <v>Киви манго</v>
      </c>
      <c r="I2581" s="18" t="str">
        <f>IFERROR(__xludf.DUMMYFUNCTION("""COMPUTED_VALUE"""),"Клубника манго")</f>
        <v>Клубника манго</v>
      </c>
      <c r="J2581" s="18" t="str">
        <f>IFERROR(__xludf.DUMMYFUNCTION("""COMPUTED_VALUE"""),"черника грейфрут ")</f>
        <v>черника грейфрут </v>
      </c>
      <c r="K2581" s="18" t="str">
        <f>IFERROR(__xludf.DUMMYFUNCTION("""COMPUTED_VALUE"""),"Малина лайм")</f>
        <v>Малина лайм</v>
      </c>
      <c r="L2581" s="18" t="str">
        <f>IFERROR(__xludf.DUMMYFUNCTION("""COMPUTED_VALUE"""),"Манго арбуз ")</f>
        <v>Манго арбуз </v>
      </c>
      <c r="M2581" s="18" t="str">
        <f>IFERROR(__xludf.DUMMYFUNCTION("""COMPUTED_VALUE"""),"Малиновый чай с жасмином")</f>
        <v>Малиновый чай с жасмином</v>
      </c>
      <c r="N2581" s="18" t="str">
        <f>IFERROR(__xludf.DUMMYFUNCTION("""COMPUTED_VALUE"""),"малина  апельсин ")</f>
        <v>малина  апельсин </v>
      </c>
      <c r="O2581" s="18" t="str">
        <f>IFERROR(__xludf.DUMMYFUNCTION("""COMPUTED_VALUE"""),"Манго апельсин")</f>
        <v>Манго апельсин</v>
      </c>
      <c r="P2581" s="18" t="str">
        <f>IFERROR(__xludf.DUMMYFUNCTION("""COMPUTED_VALUE"""),"Ред булл")</f>
        <v>Ред булл</v>
      </c>
      <c r="Q2581" s="18" t="str">
        <f>IFERROR(__xludf.DUMMYFUNCTION("""COMPUTED_VALUE"""),"Спрайт")</f>
        <v>Спрайт</v>
      </c>
      <c r="R2581" s="18" t="str">
        <f>IFERROR(__xludf.DUMMYFUNCTION("""COMPUTED_VALUE"""),"ананас клюква ")</f>
        <v>ананас клюква </v>
      </c>
      <c r="S2581" s="18" t="str">
        <f>IFERROR(__xludf.DUMMYFUNCTION("""COMPUTED_VALUE"""),"Тархун")</f>
        <v>Тархун</v>
      </c>
      <c r="T2581" s="18" t="str">
        <f>IFERROR(__xludf.DUMMYFUNCTION("""COMPUTED_VALUE"""),"алоэ Виноград ")</f>
        <v>алоэ Виноград </v>
      </c>
      <c r="U2581" s="18" t="str">
        <f>IFERROR(__xludf.DUMMYFUNCTION("""COMPUTED_VALUE"""),"Фруктовая жвачка")</f>
        <v>Фруктовая жвачка</v>
      </c>
      <c r="V2581" s="18" t="str">
        <f>IFERROR(__xludf.DUMMYFUNCTION("""COMPUTED_VALUE"""),"Холодная кола")</f>
        <v>Холодная кола</v>
      </c>
      <c r="W2581" s="18" t="str">
        <f>IFERROR(__xludf.DUMMYFUNCTION("""COMPUTED_VALUE"""),"Черная смородина клюква")</f>
        <v>Черная смородина клюква</v>
      </c>
      <c r="X2581" s="18" t="str">
        <f>IFERROR(__xludf.DUMMYFUNCTION("""COMPUTED_VALUE"""),"Черника арбуз")</f>
        <v>Черника арбуз</v>
      </c>
      <c r="Y2581" s="18" t="str">
        <f>IFERROR(__xludf.DUMMYFUNCTION("""COMPUTED_VALUE"""),"Яблоко черника")</f>
        <v>Яблоко черника</v>
      </c>
      <c r="Z2581" s="18"/>
      <c r="AA2581" s="18"/>
      <c r="AB2581" s="18"/>
      <c r="AC2581" s="18"/>
      <c r="AD2581" s="18"/>
      <c r="AE2581" s="18"/>
      <c r="AF2581" s="18"/>
      <c r="AG2581" s="18"/>
      <c r="AH2581" s="18"/>
      <c r="AI2581" s="18"/>
      <c r="AJ2581" s="18"/>
      <c r="AK2581" s="18"/>
      <c r="AL2581" s="18"/>
      <c r="AM2581" s="18"/>
      <c r="AN2581" s="18"/>
      <c r="AO2581" s="18"/>
      <c r="AP2581" s="18"/>
      <c r="AQ2581" s="18"/>
      <c r="AR2581" s="18"/>
      <c r="AS2581" s="18"/>
      <c r="AT2581" s="18"/>
      <c r="AU2581" s="18"/>
      <c r="AV2581" s="18"/>
      <c r="AW2581" s="18"/>
      <c r="AX2581" s="18"/>
    </row>
    <row r="2582">
      <c r="A2582" s="18" t="str">
        <f>IFERROR(__xludf.DUMMYFUNCTION("""COMPUTED_VALUE"""),"0.7")</f>
        <v>0.7</v>
      </c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  <c r="AA2582" s="18"/>
      <c r="AB2582" s="18"/>
      <c r="AC2582" s="18"/>
      <c r="AD2582" s="18"/>
      <c r="AE2582" s="18"/>
      <c r="AF2582" s="18"/>
      <c r="AG2582" s="18"/>
      <c r="AH2582" s="18"/>
      <c r="AI2582" s="18"/>
      <c r="AJ2582" s="18"/>
      <c r="AK2582" s="18"/>
      <c r="AL2582" s="18"/>
      <c r="AM2582" s="18"/>
      <c r="AN2582" s="18"/>
      <c r="AO2582" s="18"/>
      <c r="AP2582" s="18"/>
      <c r="AQ2582" s="18"/>
      <c r="AR2582" s="18"/>
      <c r="AS2582" s="18"/>
      <c r="AT2582" s="18"/>
      <c r="AU2582" s="18"/>
      <c r="AV2582" s="18"/>
      <c r="AW2582" s="18"/>
      <c r="AX2582" s="18"/>
    </row>
    <row r="2583">
      <c r="A2583" s="18" t="str">
        <f>IFERROR(__xludf.DUMMYFUNCTION("""COMPUTED_VALUE"""),"Маракуйя с тропическими нотками")</f>
        <v>Маракуйя с тропическими нотками</v>
      </c>
      <c r="B2583" s="18" t="str">
        <f>IFERROR(__xludf.DUMMYFUNCTION("""COMPUTED_VALUE"""),"Арбузный милкшейк")</f>
        <v>Арбузный милкшейк</v>
      </c>
      <c r="C2583" s="18" t="str">
        <f>IFERROR(__xludf.DUMMYFUNCTION("""COMPUTED_VALUE"""),"Конфеты со вкусом винограда")</f>
        <v>Конфеты со вкусом винограда</v>
      </c>
      <c r="D2583" s="18" t="str">
        <f>IFERROR(__xludf.DUMMYFUNCTION("""COMPUTED_VALUE"""),"Манго с апельсином и послевкусием гуавы")</f>
        <v>Манго с апельсином и послевкусием гуавы</v>
      </c>
      <c r="E2583" s="18" t="str">
        <f>IFERROR(__xludf.DUMMYFUNCTION("""COMPUTED_VALUE"""),"Холодное сочетание мяты и конфет холс")</f>
        <v>Холодное сочетание мяты и конфет холс</v>
      </c>
      <c r="F2583" s="18" t="str">
        <f>IFERROR(__xludf.DUMMYFUNCTION("""COMPUTED_VALUE"""),"Яблочные мармеладные червячки")</f>
        <v>Яблочные мармеладные червячки</v>
      </c>
      <c r="G258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583" s="18" t="str">
        <f>IFERROR(__xludf.DUMMYFUNCTION("""COMPUTED_VALUE"""),"Лимон лайм")</f>
        <v>Лимон лайм</v>
      </c>
      <c r="I2583" s="18" t="str">
        <f>IFERROR(__xludf.DUMMYFUNCTION("""COMPUTED_VALUE"""),"Классика энергетика с кислой малиной")</f>
        <v>Классика энергетика с кислой малиной</v>
      </c>
      <c r="J2583" s="18" t="str">
        <f>IFERROR(__xludf.DUMMYFUNCTION("""COMPUTED_VALUE"""),"Зеленое манго и смородина")</f>
        <v>Зеленое манго и смородина</v>
      </c>
      <c r="K2583" s="18" t="str">
        <f>IFERROR(__xludf.DUMMYFUNCTION("""COMPUTED_VALUE"""),"Дуэт лемонграсса и сладкой малины")</f>
        <v>Дуэт лемонграсса и сладкой малины</v>
      </c>
      <c r="L2583" s="18" t="str">
        <f>IFERROR(__xludf.DUMMYFUNCTION("""COMPUTED_VALUE"""),"Сладкий мармелад из черной смородины")</f>
        <v>Сладкий мармелад из черной смородины</v>
      </c>
      <c r="M2583" s="18" t="str">
        <f>IFERROR(__xludf.DUMMYFUNCTION("""COMPUTED_VALUE"""),"Вишня кола")</f>
        <v>Вишня кола</v>
      </c>
      <c r="N2583" s="18" t="str">
        <f>IFERROR(__xludf.DUMMYFUNCTION("""COMPUTED_VALUE"""),"Малина с кокосом")</f>
        <v>Малина с кокосом</v>
      </c>
      <c r="O2583" s="18" t="str">
        <f>IFERROR(__xludf.DUMMYFUNCTION("""COMPUTED_VALUE"""),"Сладкие конфеты СКИТЛЗ и смородина")</f>
        <v>Сладкие конфеты СКИТЛЗ и смородина</v>
      </c>
      <c r="P2583" s="18" t="str">
        <f>IFERROR(__xludf.DUMMYFUNCTION("""COMPUTED_VALUE"""),"Ежевичный лимонад")</f>
        <v>Ежевичный лимонад</v>
      </c>
      <c r="Q2583" s="18" t="str">
        <f>IFERROR(__xludf.DUMMYFUNCTION("""COMPUTED_VALUE"""),"Дыня кокос")</f>
        <v>Дыня кокос</v>
      </c>
      <c r="R2583" s="18" t="str">
        <f>IFERROR(__xludf.DUMMYFUNCTION("""COMPUTED_VALUE"""),"Земляничный бабл гам")</f>
        <v>Земляничный бабл гам</v>
      </c>
      <c r="S2583" s="18" t="str">
        <f>IFERROR(__xludf.DUMMYFUNCTION("""COMPUTED_VALUE"""),"Лимонные леденцы")</f>
        <v>Лимонные леденцы</v>
      </c>
      <c r="T2583" s="18" t="str">
        <f>IFERROR(__xludf.DUMMYFUNCTION("""COMPUTED_VALUE"""),"Экзотический фрукты")</f>
        <v>Экзотический фрукты</v>
      </c>
      <c r="U2583" s="18" t="str">
        <f>IFERROR(__xludf.DUMMYFUNCTION("""COMPUTED_VALUE"""),"Личи виноград мята")</f>
        <v>Личи виноград мята</v>
      </c>
      <c r="V2583" s="18" t="str">
        <f>IFERROR(__xludf.DUMMYFUNCTION("""COMPUTED_VALUE"""),"Черника малина мята")</f>
        <v>Черника малина мята</v>
      </c>
      <c r="W2583" s="18" t="str">
        <f>IFERROR(__xludf.DUMMYFUNCTION("""COMPUTED_VALUE"""),"Абрикосовый йогурт")</f>
        <v>Абрикосовый йогурт</v>
      </c>
      <c r="X2583" s="18" t="str">
        <f>IFERROR(__xludf.DUMMYFUNCTION("""COMPUTED_VALUE"""),"Арбуз лед")</f>
        <v>Арбуз лед</v>
      </c>
      <c r="Y2583" s="18" t="str">
        <f>IFERROR(__xludf.DUMMYFUNCTION("""COMPUTED_VALUE"""),"Банан клубника лед")</f>
        <v>Банан клубника лед</v>
      </c>
      <c r="Z2583" s="18" t="str">
        <f>IFERROR(__xludf.DUMMYFUNCTION("""COMPUTED_VALUE"""),"Арбузное мороженное")</f>
        <v>Арбузное мороженное</v>
      </c>
      <c r="AA2583" s="18" t="str">
        <f>IFERROR(__xludf.DUMMYFUNCTION("""COMPUTED_VALUE"""),"Клубника малина жвачка")</f>
        <v>Клубника малина жвачка</v>
      </c>
      <c r="AB2583" s="18" t="str">
        <f>IFERROR(__xludf.DUMMYFUNCTION("""COMPUTED_VALUE"""),"Клубничное мороженное")</f>
        <v>Клубничное мороженное</v>
      </c>
      <c r="AC2583" s="18" t="str">
        <f>IFERROR(__xludf.DUMMYFUNCTION("""COMPUTED_VALUE"""),"Кола сода лед")</f>
        <v>Кола сода лед</v>
      </c>
      <c r="AD2583" s="18" t="str">
        <f>IFERROR(__xludf.DUMMYFUNCTION("""COMPUTED_VALUE"""),"Банановый милкшейк")</f>
        <v>Банановый милкшейк</v>
      </c>
      <c r="AE2583" s="18" t="str">
        <f>IFERROR(__xludf.DUMMYFUNCTION("""COMPUTED_VALUE"""),"Микс ягод лед")</f>
        <v>Микс ягод лед</v>
      </c>
      <c r="AF2583" s="18" t="str">
        <f>IFERROR(__xludf.DUMMYFUNCTION("""COMPUTED_VALUE"""),"Брусничный морс")</f>
        <v>Брусничный морс</v>
      </c>
      <c r="AG2583" s="18" t="str">
        <f>IFERROR(__xludf.DUMMYFUNCTION("""COMPUTED_VALUE"""),"Яблочный лимонад")</f>
        <v>Яблочный лимонад</v>
      </c>
      <c r="AH2583" s="18" t="str">
        <f>IFERROR(__xludf.DUMMYFUNCTION("""COMPUTED_VALUE"""),"Лесные ягоды")</f>
        <v>Лесные ягоды</v>
      </c>
      <c r="AI2583" s="18" t="str">
        <f>IFERROR(__xludf.DUMMYFUNCTION("""COMPUTED_VALUE"""),"Смородиновый лимонад")</f>
        <v>Смородиновый лимонад</v>
      </c>
      <c r="AJ2583" s="18" t="str">
        <f>IFERROR(__xludf.DUMMYFUNCTION("""COMPUTED_VALUE"""),"Вишня лайм лед")</f>
        <v>Вишня лайм лед</v>
      </c>
      <c r="AK2583" s="18" t="str">
        <f>IFERROR(__xludf.DUMMYFUNCTION("""COMPUTED_VALUE"""),"Лист виноград мята энергетик")</f>
        <v>Лист виноград мята энергетик</v>
      </c>
      <c r="AL2583" s="18" t="str">
        <f>IFERROR(__xludf.DUMMYFUNCTION("""COMPUTED_VALUE"""),"Двойное яблоко лед")</f>
        <v>Двойное яблоко лед</v>
      </c>
      <c r="AM2583" s="18" t="str">
        <f>IFERROR(__xludf.DUMMYFUNCTION("""COMPUTED_VALUE"""),"Смородиновый холс")</f>
        <v>Смородиновый холс</v>
      </c>
      <c r="AN2583" s="18" t="str">
        <f>IFERROR(__xludf.DUMMYFUNCTION("""COMPUTED_VALUE"""),"Клубничное шампанское")</f>
        <v>Клубничное шампанское</v>
      </c>
      <c r="AO2583" s="18"/>
      <c r="AP2583" s="18"/>
      <c r="AQ2583" s="18"/>
      <c r="AR2583" s="18"/>
      <c r="AS2583" s="18"/>
      <c r="AT2583" s="18"/>
      <c r="AU2583" s="18"/>
      <c r="AV2583" s="18"/>
      <c r="AW2583" s="18"/>
      <c r="AX2583" s="18"/>
    </row>
    <row r="2584">
      <c r="A2584" s="18" t="str">
        <f>IFERROR(__xludf.DUMMYFUNCTION("""COMPUTED_VALUE"""),"Ананас киви")</f>
        <v>Ананас киви</v>
      </c>
      <c r="B2584" s="18" t="str">
        <f>IFERROR(__xludf.DUMMYFUNCTION("""COMPUTED_VALUE"""),"Арбузный смузи")</f>
        <v>Арбузный смузи</v>
      </c>
      <c r="C2584" s="18" t="str">
        <f>IFERROR(__xludf.DUMMYFUNCTION("""COMPUTED_VALUE"""),"Виноградная фанта")</f>
        <v>Виноградная фанта</v>
      </c>
      <c r="D2584" s="18" t="str">
        <f>IFERROR(__xludf.DUMMYFUNCTION("""COMPUTED_VALUE"""),"Вишневый морс")</f>
        <v>Вишневый морс</v>
      </c>
      <c r="E2584" s="18" t="str">
        <f>IFERROR(__xludf.DUMMYFUNCTION("""COMPUTED_VALUE"""),"Гранатовый мармелад")</f>
        <v>Гранатовый мармелад</v>
      </c>
      <c r="F2584" s="18" t="str">
        <f>IFERROR(__xludf.DUMMYFUNCTION("""COMPUTED_VALUE"""),"Грейпфрут киви")</f>
        <v>Грейпфрут киви</v>
      </c>
      <c r="G2584" s="18" t="str">
        <f>IFERROR(__xludf.DUMMYFUNCTION("""COMPUTED_VALUE"""),"Ежевика мята")</f>
        <v>Ежевика мята</v>
      </c>
      <c r="H2584" s="18" t="str">
        <f>IFERROR(__xludf.DUMMYFUNCTION("""COMPUTED_VALUE"""),"Киви манго")</f>
        <v>Киви манго</v>
      </c>
      <c r="I2584" s="18" t="str">
        <f>IFERROR(__xludf.DUMMYFUNCTION("""COMPUTED_VALUE"""),"Клубника манго")</f>
        <v>Клубника манго</v>
      </c>
      <c r="J2584" s="18" t="str">
        <f>IFERROR(__xludf.DUMMYFUNCTION("""COMPUTED_VALUE"""),"черника грейфрут ")</f>
        <v>черника грейфрут </v>
      </c>
      <c r="K2584" s="18" t="str">
        <f>IFERROR(__xludf.DUMMYFUNCTION("""COMPUTED_VALUE"""),"Малина лайм")</f>
        <v>Малина лайм</v>
      </c>
      <c r="L2584" s="18" t="str">
        <f>IFERROR(__xludf.DUMMYFUNCTION("""COMPUTED_VALUE"""),"Манго арбуз ")</f>
        <v>Манго арбуз </v>
      </c>
      <c r="M2584" s="18" t="str">
        <f>IFERROR(__xludf.DUMMYFUNCTION("""COMPUTED_VALUE"""),"Малиновый чай с жасмином")</f>
        <v>Малиновый чай с жасмином</v>
      </c>
      <c r="N2584" s="18" t="str">
        <f>IFERROR(__xludf.DUMMYFUNCTION("""COMPUTED_VALUE"""),"малина  апельсин ")</f>
        <v>малина  апельсин </v>
      </c>
      <c r="O2584" s="18" t="str">
        <f>IFERROR(__xludf.DUMMYFUNCTION("""COMPUTED_VALUE"""),"Манго апельсин")</f>
        <v>Манго апельсин</v>
      </c>
      <c r="P2584" s="18" t="str">
        <f>IFERROR(__xludf.DUMMYFUNCTION("""COMPUTED_VALUE"""),"Ред булл")</f>
        <v>Ред булл</v>
      </c>
      <c r="Q2584" s="18" t="str">
        <f>IFERROR(__xludf.DUMMYFUNCTION("""COMPUTED_VALUE"""),"Спрайт")</f>
        <v>Спрайт</v>
      </c>
      <c r="R2584" s="18" t="str">
        <f>IFERROR(__xludf.DUMMYFUNCTION("""COMPUTED_VALUE"""),"ананас клюква ")</f>
        <v>ананас клюква </v>
      </c>
      <c r="S2584" s="18" t="str">
        <f>IFERROR(__xludf.DUMMYFUNCTION("""COMPUTED_VALUE"""),"Тархун")</f>
        <v>Тархун</v>
      </c>
      <c r="T2584" s="18" t="str">
        <f>IFERROR(__xludf.DUMMYFUNCTION("""COMPUTED_VALUE"""),"алоэ Виноград ")</f>
        <v>алоэ Виноград </v>
      </c>
      <c r="U2584" s="18" t="str">
        <f>IFERROR(__xludf.DUMMYFUNCTION("""COMPUTED_VALUE"""),"Фруктовая жвачка")</f>
        <v>Фруктовая жвачка</v>
      </c>
      <c r="V2584" s="18" t="str">
        <f>IFERROR(__xludf.DUMMYFUNCTION("""COMPUTED_VALUE"""),"Холодная кола")</f>
        <v>Холодная кола</v>
      </c>
      <c r="W2584" s="18" t="str">
        <f>IFERROR(__xludf.DUMMYFUNCTION("""COMPUTED_VALUE"""),"Черная смородина клюква")</f>
        <v>Черная смородина клюква</v>
      </c>
      <c r="X2584" s="18" t="str">
        <f>IFERROR(__xludf.DUMMYFUNCTION("""COMPUTED_VALUE"""),"Черника арбуз")</f>
        <v>Черника арбуз</v>
      </c>
      <c r="Y2584" s="18" t="str">
        <f>IFERROR(__xludf.DUMMYFUNCTION("""COMPUTED_VALUE"""),"Яблоко черника")</f>
        <v>Яблоко черника</v>
      </c>
      <c r="Z2584" s="18"/>
      <c r="AA2584" s="18"/>
      <c r="AB2584" s="18"/>
      <c r="AC2584" s="18"/>
      <c r="AD2584" s="18"/>
      <c r="AE2584" s="18"/>
      <c r="AF2584" s="18"/>
      <c r="AG2584" s="18"/>
      <c r="AH2584" s="18"/>
      <c r="AI2584" s="18"/>
      <c r="AJ2584" s="18"/>
      <c r="AK2584" s="18"/>
      <c r="AL2584" s="18"/>
      <c r="AM2584" s="18"/>
      <c r="AN2584" s="18"/>
      <c r="AO2584" s="18"/>
      <c r="AP2584" s="18"/>
      <c r="AQ2584" s="18"/>
      <c r="AR2584" s="18"/>
      <c r="AS2584" s="18"/>
      <c r="AT2584" s="18"/>
      <c r="AU2584" s="18"/>
      <c r="AV2584" s="18"/>
      <c r="AW2584" s="18"/>
      <c r="AX2584" s="18"/>
    </row>
    <row r="2585">
      <c r="A2585" s="18" t="str">
        <f>IFERROR(__xludf.DUMMYFUNCTION("""COMPUTED_VALUE"""),"Малина вишня лёд")</f>
        <v>Малина вишня лёд</v>
      </c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  <c r="AA2585" s="18"/>
      <c r="AB2585" s="18"/>
      <c r="AC2585" s="18"/>
      <c r="AD2585" s="18"/>
      <c r="AE2585" s="18"/>
      <c r="AF2585" s="18"/>
      <c r="AG2585" s="18"/>
      <c r="AH2585" s="18"/>
      <c r="AI2585" s="18"/>
      <c r="AJ2585" s="18"/>
      <c r="AK2585" s="18"/>
      <c r="AL2585" s="18"/>
      <c r="AM2585" s="18"/>
      <c r="AN2585" s="18"/>
      <c r="AO2585" s="18"/>
      <c r="AP2585" s="18"/>
      <c r="AQ2585" s="18"/>
      <c r="AR2585" s="18"/>
      <c r="AS2585" s="18"/>
      <c r="AT2585" s="18"/>
      <c r="AU2585" s="18"/>
      <c r="AV2585" s="18"/>
      <c r="AW2585" s="18"/>
      <c r="AX2585" s="18"/>
    </row>
    <row r="2586">
      <c r="A2586" s="18" t="str">
        <f>IFERROR(__xludf.DUMMYFUNCTION("""COMPUTED_VALUE"""),"кислая земляника")</f>
        <v>кислая земляника</v>
      </c>
      <c r="B2586" s="18" t="str">
        <f>IFERROR(__xludf.DUMMYFUNCTION("""COMPUTED_VALUE"""),"кислая фанта с черникой")</f>
        <v>кислая фанта с черникой</v>
      </c>
      <c r="C2586" s="18" t="str">
        <f>IFERROR(__xludf.DUMMYFUNCTION("""COMPUTED_VALUE"""),"кислое харибо с колой и черешней")</f>
        <v>кислое харибо с колой и черешней</v>
      </c>
      <c r="D2586" s="18" t="str">
        <f>IFERROR(__xludf.DUMMYFUNCTION("""COMPUTED_VALUE"""),"кислое яблочно клубничная шипучка")</f>
        <v>кислое яблочно клубничная шипучка</v>
      </c>
      <c r="E2586" s="18" t="str">
        <f>IFERROR(__xludf.DUMMYFUNCTION("""COMPUTED_VALUE"""),"кислые желатинки маракуйя ананас")</f>
        <v>кислые желатинки маракуйя ананас</v>
      </c>
      <c r="F2586" s="18" t="str">
        <f>IFERROR(__xludf.DUMMYFUNCTION("""COMPUTED_VALUE"""),"кислые ленточки маракуя манго")</f>
        <v>кислые ленточки маракуя манго</v>
      </c>
      <c r="G2586" s="18" t="str">
        <f>IFERROR(__xludf.DUMMYFUNCTION("""COMPUTED_VALUE"""),"кислые мармеладные ягоды")</f>
        <v>кислые мармеладные ягоды</v>
      </c>
      <c r="H2586" s="18" t="str">
        <f>IFERROR(__xludf.DUMMYFUNCTION("""COMPUTED_VALUE"""),"кислый виноград лайм")</f>
        <v>кислый виноград лайм</v>
      </c>
      <c r="I2586" s="18" t="str">
        <f>IFERROR(__xludf.DUMMYFUNCTION("""COMPUTED_VALUE"""),"кислый грейпфрут с вишней")</f>
        <v>кислый грейпфрут с вишней</v>
      </c>
      <c r="J2586" s="18" t="str">
        <f>IFERROR(__xludf.DUMMYFUNCTION("""COMPUTED_VALUE"""),"кислый леденец виноград киви яблоко")</f>
        <v>кислый леденец виноград киви яблоко</v>
      </c>
      <c r="K2586" s="18" t="str">
        <f>IFERROR(__xludf.DUMMYFUNCTION("""COMPUTED_VALUE"""),"кислый лимонад арбуз лайм малина")</f>
        <v>кислый лимонад арбуз лайм малина</v>
      </c>
      <c r="L2586" s="18" t="str">
        <f>IFERROR(__xludf.DUMMYFUNCTION("""COMPUTED_VALUE"""),"кислый персик клубника")</f>
        <v>кислый персик клубника</v>
      </c>
      <c r="M2586" s="18" t="str">
        <f>IFERROR(__xludf.DUMMYFUNCTION("""COMPUTED_VALUE"""),"кислый яблочно лимонные колечки")</f>
        <v>кислый яблочно лимонные колечки</v>
      </c>
      <c r="N2586" s="18" t="str">
        <f>IFERROR(__xludf.DUMMYFUNCTION("""COMPUTED_VALUE"""),"фанта апельсин с кислой малиной")</f>
        <v>фанта апельсин с кислой малиной</v>
      </c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8"/>
      <c r="AK2586" s="18"/>
      <c r="AL2586" s="18"/>
      <c r="AM2586" s="18"/>
      <c r="AN2586" s="18"/>
      <c r="AO2586" s="18"/>
      <c r="AP2586" s="18"/>
      <c r="AQ2586" s="18"/>
      <c r="AR2586" s="18"/>
      <c r="AS2586" s="18"/>
      <c r="AT2586" s="18"/>
      <c r="AU2586" s="18"/>
      <c r="AV2586" s="18"/>
      <c r="AW2586" s="18"/>
      <c r="AX2586" s="18"/>
    </row>
    <row r="2587">
      <c r="A2587" s="18" t="str">
        <f>IFERROR(__xludf.DUMMYFUNCTION("""COMPUTED_VALUE"""),"0.4")</f>
        <v>0.4</v>
      </c>
      <c r="B2587" s="18" t="str">
        <f>IFERROR(__xludf.DUMMYFUNCTION("""COMPUTED_VALUE"""),"0.6")</f>
        <v>0.6</v>
      </c>
      <c r="C2587" s="18" t="str">
        <f>IFERROR(__xludf.DUMMYFUNCTION("""COMPUTED_VALUE"""),"0.7")</f>
        <v>0.7</v>
      </c>
      <c r="D2587" s="18" t="str">
        <f>IFERROR(__xludf.DUMMYFUNCTION("""COMPUTED_VALUE"""),"0.8")</f>
        <v>0.8</v>
      </c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  <c r="AA2587" s="18"/>
      <c r="AB2587" s="18"/>
      <c r="AC2587" s="18"/>
      <c r="AD2587" s="18"/>
      <c r="AE2587" s="18"/>
      <c r="AF2587" s="18"/>
      <c r="AG2587" s="18"/>
      <c r="AH2587" s="18"/>
      <c r="AI2587" s="18"/>
      <c r="AJ2587" s="18"/>
      <c r="AK2587" s="18"/>
      <c r="AL2587" s="18"/>
      <c r="AM2587" s="18"/>
      <c r="AN2587" s="18"/>
      <c r="AO2587" s="18"/>
      <c r="AP2587" s="18"/>
      <c r="AQ2587" s="18"/>
      <c r="AR2587" s="18"/>
      <c r="AS2587" s="18"/>
      <c r="AT2587" s="18"/>
      <c r="AU2587" s="18"/>
      <c r="AV2587" s="18"/>
      <c r="AW2587" s="18"/>
      <c r="AX2587" s="18"/>
    </row>
    <row r="2588">
      <c r="A2588" s="18" t="str">
        <f>IFERROR(__xludf.DUMMYFUNCTION("""COMPUTED_VALUE"""),"0.4")</f>
        <v>0.4</v>
      </c>
      <c r="B2588" s="18" t="str">
        <f>IFERROR(__xludf.DUMMYFUNCTION("""COMPUTED_VALUE"""),"0.6")</f>
        <v>0.6</v>
      </c>
      <c r="C2588" s="18" t="str">
        <f>IFERROR(__xludf.DUMMYFUNCTION("""COMPUTED_VALUE"""),"0.7")</f>
        <v>0.7</v>
      </c>
      <c r="D2588" s="18" t="str">
        <f>IFERROR(__xludf.DUMMYFUNCTION("""COMPUTED_VALUE"""),"0.8")</f>
        <v>0.8</v>
      </c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  <c r="AA2588" s="18"/>
      <c r="AB2588" s="18"/>
      <c r="AC2588" s="18"/>
      <c r="AD2588" s="18"/>
      <c r="AE2588" s="18"/>
      <c r="AF2588" s="18"/>
      <c r="AG2588" s="18"/>
      <c r="AH2588" s="18"/>
      <c r="AI2588" s="18"/>
      <c r="AJ2588" s="18"/>
      <c r="AK2588" s="18"/>
      <c r="AL2588" s="18"/>
      <c r="AM2588" s="18"/>
      <c r="AN2588" s="18"/>
      <c r="AO2588" s="18"/>
      <c r="AP2588" s="18"/>
      <c r="AQ2588" s="18"/>
      <c r="AR2588" s="18"/>
      <c r="AS2588" s="18"/>
      <c r="AT2588" s="18"/>
      <c r="AU2588" s="18"/>
      <c r="AV2588" s="18"/>
      <c r="AW2588" s="18"/>
      <c r="AX2588" s="18"/>
    </row>
    <row r="2589">
      <c r="A2589" s="18" t="str">
        <f>IFERROR(__xludf.DUMMYFUNCTION("""COMPUTED_VALUE"""),"Кислый малиново-грейпфрутовый швепс")</f>
        <v>Кислый малиново-грейпфрутовый швепс</v>
      </c>
      <c r="B2589" s="18" t="str">
        <f>IFERROR(__xludf.DUMMYFUNCTION("""COMPUTED_VALUE"""),"Ананас апельсин")</f>
        <v>Ананас апельсин</v>
      </c>
      <c r="C2589" s="18" t="str">
        <f>IFERROR(__xludf.DUMMYFUNCTION("""COMPUTED_VALUE"""),"Пинаколада")</f>
        <v>Пинаколада</v>
      </c>
      <c r="D2589" s="18" t="str">
        <f>IFERROR(__xludf.DUMMYFUNCTION("""COMPUTED_VALUE"""),"Мятный бабл гам")</f>
        <v>Мятный бабл гам</v>
      </c>
      <c r="E2589" s="18" t="str">
        <f>IFERROR(__xludf.DUMMYFUNCTION("""COMPUTED_VALUE"""),"Мянго драгонфрут")</f>
        <v>Мянго драгонфрут</v>
      </c>
      <c r="F2589" s="18" t="str">
        <f>IFERROR(__xludf.DUMMYFUNCTION("""COMPUTED_VALUE"""),"Клубничная фанта")</f>
        <v>Клубничная фанта</v>
      </c>
      <c r="G2589" s="18" t="str">
        <f>IFERROR(__xludf.DUMMYFUNCTION("""COMPUTED_VALUE"""),"Клубничная арбуз")</f>
        <v>Клубничная арбуз</v>
      </c>
      <c r="H2589" s="18" t="str">
        <f>IFERROR(__xludf.DUMMYFUNCTION("""COMPUTED_VALUE"""),"Кислый скитлс")</f>
        <v>Кислый скитлс</v>
      </c>
      <c r="I2589" s="18" t="str">
        <f>IFERROR(__xludf.DUMMYFUNCTION("""COMPUTED_VALUE"""),"Кислый лайм арбуз")</f>
        <v>Кислый лайм арбуз</v>
      </c>
      <c r="J2589" s="18" t="str">
        <f>IFERROR(__xludf.DUMMYFUNCTION("""COMPUTED_VALUE"""),"Тропический банан")</f>
        <v>Тропический банан</v>
      </c>
      <c r="K2589" s="18" t="str">
        <f>IFERROR(__xludf.DUMMYFUNCTION("""COMPUTED_VALUE"""),"Яблочный энергетик")</f>
        <v>Яблочный энергетик</v>
      </c>
      <c r="L2589" s="18" t="str">
        <f>IFERROR(__xludf.DUMMYFUNCTION("""COMPUTED_VALUE"""),"Барбарисовый лимонад")</f>
        <v>Барбарисовый лимонад</v>
      </c>
      <c r="M2589" s="18" t="str">
        <f>IFERROR(__xludf.DUMMYFUNCTION("""COMPUTED_VALUE"""),"Лимонад виноград вишня")</f>
        <v>Лимонад виноград вишня</v>
      </c>
      <c r="N2589" s="18" t="str">
        <f>IFERROR(__xludf.DUMMYFUNCTION("""COMPUTED_VALUE"""),"Розовый лимонад")</f>
        <v>Розовый лимонад</v>
      </c>
      <c r="O2589" s="18" t="str">
        <f>IFERROR(__xludf.DUMMYFUNCTION("""COMPUTED_VALUE"""),"Двойной манго")</f>
        <v>Двойной манго</v>
      </c>
      <c r="P2589" s="18" t="str">
        <f>IFERROR(__xludf.DUMMYFUNCTION("""COMPUTED_VALUE"""),"Лесные ягоды ")</f>
        <v>Лесные ягоды </v>
      </c>
      <c r="Q2589" s="18" t="str">
        <f>IFERROR(__xludf.DUMMYFUNCTION("""COMPUTED_VALUE"""),"Ежевика малина ")</f>
        <v>Ежевика малина </v>
      </c>
      <c r="R2589" s="18" t="str">
        <f>IFERROR(__xludf.DUMMYFUNCTION("""COMPUTED_VALUE"""),"Смородиновый лимонад")</f>
        <v>Смородиновый лимонад</v>
      </c>
      <c r="S2589" s="18" t="str">
        <f>IFERROR(__xludf.DUMMYFUNCTION("""COMPUTED_VALUE"""),"Кола вишня")</f>
        <v>Кола вишня</v>
      </c>
      <c r="T2589" s="18" t="str">
        <f>IFERROR(__xludf.DUMMYFUNCTION("""COMPUTED_VALUE"""),"Манго арбуз")</f>
        <v>Манго арбуз</v>
      </c>
      <c r="U2589" s="18" t="str">
        <f>IFERROR(__xludf.DUMMYFUNCTION("""COMPUTED_VALUE"""),"Алоэ виноград")</f>
        <v>Алоэ виноград</v>
      </c>
      <c r="V2589" s="18" t="str">
        <f>IFERROR(__xludf.DUMMYFUNCTION("""COMPUTED_VALUE"""),"Банан клубника")</f>
        <v>Банан клубника</v>
      </c>
      <c r="W2589" s="18" t="str">
        <f>IFERROR(__xludf.DUMMYFUNCTION("""COMPUTED_VALUE"""),"Малиновый мармелад")</f>
        <v>Малиновый мармелад</v>
      </c>
      <c r="X2589" s="18" t="str">
        <f>IFERROR(__xludf.DUMMYFUNCTION("""COMPUTED_VALUE"""),"Клубника киви")</f>
        <v>Клубника киви</v>
      </c>
      <c r="Y2589" s="18" t="str">
        <f>IFERROR(__xludf.DUMMYFUNCTION("""COMPUTED_VALUE"""),"Клюква лайм")</f>
        <v>Клюква лайм</v>
      </c>
      <c r="Z2589" s="18" t="str">
        <f>IFERROR(__xludf.DUMMYFUNCTION("""COMPUTED_VALUE"""),"Гуава ананас")</f>
        <v>Гуава ананас</v>
      </c>
      <c r="AA2589" s="18" t="str">
        <f>IFERROR(__xludf.DUMMYFUNCTION("""COMPUTED_VALUE"""),"Морс")</f>
        <v>Морс</v>
      </c>
      <c r="AB2589" s="18" t="str">
        <f>IFERROR(__xludf.DUMMYFUNCTION("""COMPUTED_VALUE"""),"Красный апельсин")</f>
        <v>Красный апельсин</v>
      </c>
      <c r="AC2589" s="18" t="str">
        <f>IFERROR(__xludf.DUMMYFUNCTION("""COMPUTED_VALUE"""),"Арбузная жвачка")</f>
        <v>Арбузная жвачка</v>
      </c>
      <c r="AD2589" s="18" t="str">
        <f>IFERROR(__xludf.DUMMYFUNCTION("""COMPUTED_VALUE"""),"Смородина Виноград")</f>
        <v>Смородина Виноград</v>
      </c>
      <c r="AE2589" s="18" t="str">
        <f>IFERROR(__xludf.DUMMYFUNCTION("""COMPUTED_VALUE"""),"Гранатовая Мармелад")</f>
        <v>Гранатовая Мармелад</v>
      </c>
      <c r="AF2589" s="18" t="str">
        <f>IFERROR(__xludf.DUMMYFUNCTION("""COMPUTED_VALUE"""),"Яблоко Киви")</f>
        <v>Яблоко Киви</v>
      </c>
      <c r="AG2589" s="18" t="str">
        <f>IFERROR(__xludf.DUMMYFUNCTION("""COMPUTED_VALUE"""),"Клубника Ежевика")</f>
        <v>Клубника Ежевика</v>
      </c>
      <c r="AH2589" s="18" t="str">
        <f>IFERROR(__xludf.DUMMYFUNCTION("""COMPUTED_VALUE"""),"Клубничный Коктейль")</f>
        <v>Клубничный Коктейль</v>
      </c>
      <c r="AI2589" s="18" t="str">
        <f>IFERROR(__xludf.DUMMYFUNCTION("""COMPUTED_VALUE"""),"Клюква Земляника ")</f>
        <v>Клюква Земляника </v>
      </c>
      <c r="AJ2589" s="18" t="str">
        <f>IFERROR(__xludf.DUMMYFUNCTION("""COMPUTED_VALUE"""),"Какос Дыня")</f>
        <v>Какос Дыня</v>
      </c>
      <c r="AK2589" s="18" t="str">
        <f>IFERROR(__xludf.DUMMYFUNCTION("""COMPUTED_VALUE"""),"Маракуйя мандарин")</f>
        <v>Маракуйя мандарин</v>
      </c>
      <c r="AL2589" s="18" t="str">
        <f>IFERROR(__xludf.DUMMYFUNCTION("""COMPUTED_VALUE"""),"Персик кактус")</f>
        <v>Персик кактус</v>
      </c>
      <c r="AM2589" s="18" t="str">
        <f>IFERROR(__xludf.DUMMYFUNCTION("""COMPUTED_VALUE"""),"Спрайт")</f>
        <v>Спрайт</v>
      </c>
      <c r="AN2589" s="18" t="str">
        <f>IFERROR(__xludf.DUMMYFUNCTION("""COMPUTED_VALUE"""),"Черничная фанта")</f>
        <v>Черничная фанта</v>
      </c>
      <c r="AO2589" s="18" t="str">
        <f>IFERROR(__xludf.DUMMYFUNCTION("""COMPUTED_VALUE"""),"Ягодная жвачка")</f>
        <v>Ягодная жвачка</v>
      </c>
      <c r="AP2589" s="18" t="str">
        <f>IFERROR(__xludf.DUMMYFUNCTION("""COMPUTED_VALUE"""),"Ягодный энергетик")</f>
        <v>Ягодный энергетик</v>
      </c>
      <c r="AQ2589" s="18" t="str">
        <f>IFERROR(__xludf.DUMMYFUNCTION("""COMPUTED_VALUE"""),"Ягодный пунш ")</f>
        <v>Ягодный пунш </v>
      </c>
      <c r="AR2589" s="18" t="str">
        <f>IFERROR(__xludf.DUMMYFUNCTION("""COMPUTED_VALUE"""),"Виноградный холс")</f>
        <v>Виноградный холс</v>
      </c>
      <c r="AS2589" s="18" t="str">
        <f>IFERROR(__xludf.DUMMYFUNCTION("""COMPUTED_VALUE"""),"Грейпфрут смородина")</f>
        <v>Грейпфрут смородина</v>
      </c>
      <c r="AT2589" s="18" t="str">
        <f>IFERROR(__xludf.DUMMYFUNCTION("""COMPUTED_VALUE"""),"Дыня персик")</f>
        <v>Дыня персик</v>
      </c>
      <c r="AU2589" s="18" t="str">
        <f>IFERROR(__xludf.DUMMYFUNCTION("""COMPUTED_VALUE"""),"Земляника виноград")</f>
        <v>Земляника виноград</v>
      </c>
      <c r="AV2589" s="18" t="str">
        <f>IFERROR(__xludf.DUMMYFUNCTION("""COMPUTED_VALUE"""),"Киви маракуйя гуава")</f>
        <v>Киви маракуйя гуава</v>
      </c>
      <c r="AW2589" s="18" t="str">
        <f>IFERROR(__xludf.DUMMYFUNCTION("""COMPUTED_VALUE"""),"Кислые вишнёвые червячки")</f>
        <v>Кислые вишнёвые червячки</v>
      </c>
      <c r="AX2589" s="18" t="str">
        <f>IFERROR(__xludf.DUMMYFUNCTION("""COMPUTED_VALUE"""),"Кислые чернично-малиновое червячки")</f>
        <v>Кислые чернично-малиновое червячки</v>
      </c>
    </row>
    <row r="2590">
      <c r="A2590" s="18" t="str">
        <f>IFERROR(__xludf.DUMMYFUNCTION("""COMPUTED_VALUE"""),"Ягодный микс")</f>
        <v>Ягодный микс</v>
      </c>
      <c r="B2590" s="18" t="str">
        <f>IFERROR(__xludf.DUMMYFUNCTION("""COMPUTED_VALUE"""),"Энергетик малина")</f>
        <v>Энергетик малина</v>
      </c>
      <c r="C2590" s="18" t="str">
        <f>IFERROR(__xludf.DUMMYFUNCTION("""COMPUTED_VALUE"""),"Клубника арбуз")</f>
        <v>Клубника арбуз</v>
      </c>
      <c r="D2590" s="18" t="str">
        <f>IFERROR(__xludf.DUMMYFUNCTION("""COMPUTED_VALUE"""),"Ежевика малина")</f>
        <v>Ежевика малина</v>
      </c>
      <c r="E2590" s="18" t="str">
        <f>IFERROR(__xludf.DUMMYFUNCTION("""COMPUTED_VALUE"""),"Голубая малина виноград")</f>
        <v>Голубая малина виноград</v>
      </c>
      <c r="F2590" s="18" t="str">
        <f>IFERROR(__xludf.DUMMYFUNCTION("""COMPUTED_VALUE"""),"Вишня яблоко")</f>
        <v>Вишня яблоко</v>
      </c>
      <c r="G2590" s="18" t="str">
        <f>IFERROR(__xludf.DUMMYFUNCTION("""COMPUTED_VALUE"""),"Виноград лёд")</f>
        <v>Виноград лёд</v>
      </c>
      <c r="H2590" s="18" t="str">
        <f>IFERROR(__xludf.DUMMYFUNCTION("""COMPUTED_VALUE"""),"Бабл гам")</f>
        <v>Бабл гам</v>
      </c>
      <c r="I2590" s="18" t="str">
        <f>IFERROR(__xludf.DUMMYFUNCTION("""COMPUTED_VALUE"""),"Энергетик лайм")</f>
        <v>Энергетик лайм</v>
      </c>
      <c r="J2590" s="18" t="str">
        <f>IFERROR(__xludf.DUMMYFUNCTION("""COMPUTED_VALUE"""),"Черника смородина айс")</f>
        <v>Черника смородина айс</v>
      </c>
      <c r="K2590" s="18" t="str">
        <f>IFERROR(__xludf.DUMMYFUNCTION("""COMPUTED_VALUE"""),"Мохито клубничный лёд")</f>
        <v>Мохито клубничный лёд</v>
      </c>
      <c r="L2590" s="18" t="str">
        <f>IFERROR(__xludf.DUMMYFUNCTION("""COMPUTED_VALUE"""),"Черная вишня лёд")</f>
        <v>Черная вишня лёд</v>
      </c>
      <c r="M2590" s="18" t="str">
        <f>IFERROR(__xludf.DUMMYFUNCTION("""COMPUTED_VALUE"""),"Ананас кокос лёд")</f>
        <v>Ананас кокос лёд</v>
      </c>
      <c r="N2590" s="18" t="str">
        <f>IFERROR(__xludf.DUMMYFUNCTION("""COMPUTED_VALUE"""),"Киви лёд")</f>
        <v>Киви лёд</v>
      </c>
      <c r="O2590" s="18" t="str">
        <f>IFERROR(__xludf.DUMMYFUNCTION("""COMPUTED_VALUE"""),"Кислая клюква лёд")</f>
        <v>Кислая клюква лёд</v>
      </c>
      <c r="P2590" s="18" t="str">
        <f>IFERROR(__xludf.DUMMYFUNCTION("""COMPUTED_VALUE"""),"Кислый скитлс лёд")</f>
        <v>Кислый скитлс лёд</v>
      </c>
      <c r="Q2590" s="18" t="str">
        <f>IFERROR(__xludf.DUMMYFUNCTION("""COMPUTED_VALUE"""),"Клубника черника лёд")</f>
        <v>Клубника черника лёд</v>
      </c>
      <c r="R2590" s="18" t="str">
        <f>IFERROR(__xludf.DUMMYFUNCTION("""COMPUTED_VALUE"""),"Малина смородина лёд")</f>
        <v>Малина смородина лёд</v>
      </c>
      <c r="S2590" s="18" t="str">
        <f>IFERROR(__xludf.DUMMYFUNCTION("""COMPUTED_VALUE"""),"Манго лёд")</f>
        <v>Манго лёд</v>
      </c>
      <c r="T2590" s="18" t="str">
        <f>IFERROR(__xludf.DUMMYFUNCTION("""COMPUTED_VALUE"""),"Малина вишня лёд")</f>
        <v>Малина вишня лёд</v>
      </c>
      <c r="U2590" s="18"/>
      <c r="V2590" s="18"/>
      <c r="W2590" s="18"/>
      <c r="X2590" s="18"/>
      <c r="Y2590" s="18"/>
      <c r="Z2590" s="18"/>
      <c r="AA2590" s="18"/>
      <c r="AB2590" s="18"/>
      <c r="AC2590" s="18"/>
      <c r="AD2590" s="18"/>
      <c r="AE2590" s="18"/>
      <c r="AF2590" s="18"/>
      <c r="AG2590" s="18"/>
      <c r="AH2590" s="18"/>
      <c r="AI2590" s="18"/>
      <c r="AJ2590" s="18"/>
      <c r="AK2590" s="18"/>
      <c r="AL2590" s="18"/>
      <c r="AM2590" s="18"/>
      <c r="AN2590" s="18"/>
      <c r="AO2590" s="18"/>
      <c r="AP2590" s="18"/>
      <c r="AQ2590" s="18"/>
      <c r="AR2590" s="18"/>
      <c r="AS2590" s="18"/>
      <c r="AT2590" s="18"/>
      <c r="AU2590" s="18"/>
      <c r="AV2590" s="18"/>
      <c r="AW2590" s="18"/>
      <c r="AX2590" s="18"/>
    </row>
    <row r="2591">
      <c r="A2591" s="18" t="str">
        <f>IFERROR(__xludf.DUMMYFUNCTION("""COMPUTED_VALUE"""),"0.4")</f>
        <v>0.4</v>
      </c>
      <c r="B2591" s="18" t="str">
        <f>IFERROR(__xludf.DUMMYFUNCTION("""COMPUTED_VALUE"""),"0.6")</f>
        <v>0.6</v>
      </c>
      <c r="C2591" s="18" t="str">
        <f>IFERROR(__xludf.DUMMYFUNCTION("""COMPUTED_VALUE"""),"0.7")</f>
        <v>0.7</v>
      </c>
      <c r="D2591" s="18" t="str">
        <f>IFERROR(__xludf.DUMMYFUNCTION("""COMPUTED_VALUE"""),"0.8")</f>
        <v>0.8</v>
      </c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  <c r="AC2591" s="18"/>
      <c r="AD2591" s="18"/>
      <c r="AE2591" s="18"/>
      <c r="AF2591" s="18"/>
      <c r="AG2591" s="18"/>
      <c r="AH2591" s="18"/>
      <c r="AI2591" s="18"/>
      <c r="AJ2591" s="18"/>
      <c r="AK2591" s="18"/>
      <c r="AL2591" s="18"/>
      <c r="AM2591" s="18"/>
      <c r="AN2591" s="18"/>
      <c r="AO2591" s="18"/>
      <c r="AP2591" s="18"/>
      <c r="AQ2591" s="18"/>
      <c r="AR2591" s="18"/>
      <c r="AS2591" s="18"/>
      <c r="AT2591" s="18"/>
      <c r="AU2591" s="18"/>
      <c r="AV2591" s="18"/>
      <c r="AW2591" s="18"/>
      <c r="AX2591" s="18"/>
    </row>
    <row r="2592">
      <c r="A2592" s="18" t="str">
        <f>IFERROR(__xludf.DUMMYFUNCTION("""COMPUTED_VALUE"""),"Ягодный микс")</f>
        <v>Ягодный микс</v>
      </c>
      <c r="B2592" s="18" t="str">
        <f>IFERROR(__xludf.DUMMYFUNCTION("""COMPUTED_VALUE"""),"Энергетик малина")</f>
        <v>Энергетик малина</v>
      </c>
      <c r="C2592" s="18" t="str">
        <f>IFERROR(__xludf.DUMMYFUNCTION("""COMPUTED_VALUE"""),"Клубника арбуз")</f>
        <v>Клубника арбуз</v>
      </c>
      <c r="D2592" s="18" t="str">
        <f>IFERROR(__xludf.DUMMYFUNCTION("""COMPUTED_VALUE"""),"Ежевика малина")</f>
        <v>Ежевика малина</v>
      </c>
      <c r="E2592" s="18" t="str">
        <f>IFERROR(__xludf.DUMMYFUNCTION("""COMPUTED_VALUE"""),"Голубая малина виноград")</f>
        <v>Голубая малина виноград</v>
      </c>
      <c r="F2592" s="18" t="str">
        <f>IFERROR(__xludf.DUMMYFUNCTION("""COMPUTED_VALUE"""),"Вишня яблоко")</f>
        <v>Вишня яблоко</v>
      </c>
      <c r="G2592" s="18" t="str">
        <f>IFERROR(__xludf.DUMMYFUNCTION("""COMPUTED_VALUE"""),"Виноград лёд")</f>
        <v>Виноград лёд</v>
      </c>
      <c r="H2592" s="18" t="str">
        <f>IFERROR(__xludf.DUMMYFUNCTION("""COMPUTED_VALUE"""),"Бабл гам")</f>
        <v>Бабл гам</v>
      </c>
      <c r="I2592" s="18" t="str">
        <f>IFERROR(__xludf.DUMMYFUNCTION("""COMPUTED_VALUE"""),"Энергетик лайм")</f>
        <v>Энергетик лайм</v>
      </c>
      <c r="J2592" s="18" t="str">
        <f>IFERROR(__xludf.DUMMYFUNCTION("""COMPUTED_VALUE"""),"Черника смородина айс")</f>
        <v>Черника смородина айс</v>
      </c>
      <c r="K2592" s="18" t="str">
        <f>IFERROR(__xludf.DUMMYFUNCTION("""COMPUTED_VALUE"""),"Мохито клубничный лёд")</f>
        <v>Мохито клубничный лёд</v>
      </c>
      <c r="L2592" s="18" t="str">
        <f>IFERROR(__xludf.DUMMYFUNCTION("""COMPUTED_VALUE"""),"Черная вишня лёд")</f>
        <v>Черная вишня лёд</v>
      </c>
      <c r="M2592" s="18" t="str">
        <f>IFERROR(__xludf.DUMMYFUNCTION("""COMPUTED_VALUE"""),"Ананас кокос лёд")</f>
        <v>Ананас кокос лёд</v>
      </c>
      <c r="N2592" s="18" t="str">
        <f>IFERROR(__xludf.DUMMYFUNCTION("""COMPUTED_VALUE"""),"Киви лёд")</f>
        <v>Киви лёд</v>
      </c>
      <c r="O2592" s="18" t="str">
        <f>IFERROR(__xludf.DUMMYFUNCTION("""COMPUTED_VALUE"""),"Кислая клюква лёд")</f>
        <v>Кислая клюква лёд</v>
      </c>
      <c r="P2592" s="18" t="str">
        <f>IFERROR(__xludf.DUMMYFUNCTION("""COMPUTED_VALUE"""),"Кислый скитлс лёд")</f>
        <v>Кислый скитлс лёд</v>
      </c>
      <c r="Q2592" s="18" t="str">
        <f>IFERROR(__xludf.DUMMYFUNCTION("""COMPUTED_VALUE"""),"Клубника черника лёд")</f>
        <v>Клубника черника лёд</v>
      </c>
      <c r="R2592" s="18" t="str">
        <f>IFERROR(__xludf.DUMMYFUNCTION("""COMPUTED_VALUE"""),"Малина смородина лёд")</f>
        <v>Малина смородина лёд</v>
      </c>
      <c r="S2592" s="18" t="str">
        <f>IFERROR(__xludf.DUMMYFUNCTION("""COMPUTED_VALUE"""),"Манго лёд")</f>
        <v>Манго лёд</v>
      </c>
      <c r="T2592" s="18" t="str">
        <f>IFERROR(__xludf.DUMMYFUNCTION("""COMPUTED_VALUE"""),"Малина вишня лёд")</f>
        <v>Малина вишня лёд</v>
      </c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  <c r="AE2592" s="18"/>
      <c r="AF2592" s="18"/>
      <c r="AG2592" s="18"/>
      <c r="AH2592" s="18"/>
      <c r="AI2592" s="18"/>
      <c r="AJ2592" s="18"/>
      <c r="AK2592" s="18"/>
      <c r="AL2592" s="18"/>
      <c r="AM2592" s="18"/>
      <c r="AN2592" s="18"/>
      <c r="AO2592" s="18"/>
      <c r="AP2592" s="18"/>
      <c r="AQ2592" s="18"/>
      <c r="AR2592" s="18"/>
      <c r="AS2592" s="18"/>
      <c r="AT2592" s="18"/>
      <c r="AU2592" s="18"/>
      <c r="AV2592" s="18"/>
      <c r="AW2592" s="18"/>
      <c r="AX2592" s="18"/>
    </row>
    <row r="2593">
      <c r="A2593" s="18" t="str">
        <f>IFERROR(__xludf.DUMMYFUNCTION("""COMPUTED_VALUE"""),"Ягодный микс")</f>
        <v>Ягодный микс</v>
      </c>
      <c r="B2593" s="18" t="str">
        <f>IFERROR(__xludf.DUMMYFUNCTION("""COMPUTED_VALUE"""),"Энергетик малина")</f>
        <v>Энергетик малина</v>
      </c>
      <c r="C2593" s="18" t="str">
        <f>IFERROR(__xludf.DUMMYFUNCTION("""COMPUTED_VALUE"""),"Клубника арбуз")</f>
        <v>Клубника арбуз</v>
      </c>
      <c r="D2593" s="18" t="str">
        <f>IFERROR(__xludf.DUMMYFUNCTION("""COMPUTED_VALUE"""),"Ежевика малина")</f>
        <v>Ежевика малина</v>
      </c>
      <c r="E2593" s="18" t="str">
        <f>IFERROR(__xludf.DUMMYFUNCTION("""COMPUTED_VALUE"""),"Голубая малина виноград")</f>
        <v>Голубая малина виноград</v>
      </c>
      <c r="F2593" s="18" t="str">
        <f>IFERROR(__xludf.DUMMYFUNCTION("""COMPUTED_VALUE"""),"Вишня яблоко")</f>
        <v>Вишня яблоко</v>
      </c>
      <c r="G2593" s="18" t="str">
        <f>IFERROR(__xludf.DUMMYFUNCTION("""COMPUTED_VALUE"""),"Виноград лёд")</f>
        <v>Виноград лёд</v>
      </c>
      <c r="H2593" s="18" t="str">
        <f>IFERROR(__xludf.DUMMYFUNCTION("""COMPUTED_VALUE"""),"Бабл гам")</f>
        <v>Бабл гам</v>
      </c>
      <c r="I2593" s="18" t="str">
        <f>IFERROR(__xludf.DUMMYFUNCTION("""COMPUTED_VALUE"""),"Энергетик лайм")</f>
        <v>Энергетик лайм</v>
      </c>
      <c r="J2593" s="18" t="str">
        <f>IFERROR(__xludf.DUMMYFUNCTION("""COMPUTED_VALUE"""),"Черника смородина айс")</f>
        <v>Черника смородина айс</v>
      </c>
      <c r="K2593" s="18" t="str">
        <f>IFERROR(__xludf.DUMMYFUNCTION("""COMPUTED_VALUE"""),"Мохито клубничный лёд")</f>
        <v>Мохито клубничный лёд</v>
      </c>
      <c r="L2593" s="18" t="str">
        <f>IFERROR(__xludf.DUMMYFUNCTION("""COMPUTED_VALUE"""),"Черная вишня лёд")</f>
        <v>Черная вишня лёд</v>
      </c>
      <c r="M2593" s="18" t="str">
        <f>IFERROR(__xludf.DUMMYFUNCTION("""COMPUTED_VALUE"""),"Ананас кокос лёд")</f>
        <v>Ананас кокос лёд</v>
      </c>
      <c r="N2593" s="18" t="str">
        <f>IFERROR(__xludf.DUMMYFUNCTION("""COMPUTED_VALUE"""),"Киви лёд")</f>
        <v>Киви лёд</v>
      </c>
      <c r="O2593" s="18" t="str">
        <f>IFERROR(__xludf.DUMMYFUNCTION("""COMPUTED_VALUE"""),"Кислая клюква лёд")</f>
        <v>Кислая клюква лёд</v>
      </c>
      <c r="P2593" s="18" t="str">
        <f>IFERROR(__xludf.DUMMYFUNCTION("""COMPUTED_VALUE"""),"Кислый скитлс лёд")</f>
        <v>Кислый скитлс лёд</v>
      </c>
      <c r="Q2593" s="18" t="str">
        <f>IFERROR(__xludf.DUMMYFUNCTION("""COMPUTED_VALUE"""),"Клубника черника лёд")</f>
        <v>Клубника черника лёд</v>
      </c>
      <c r="R2593" s="18" t="str">
        <f>IFERROR(__xludf.DUMMYFUNCTION("""COMPUTED_VALUE"""),"Малина смородина лёд")</f>
        <v>Малина смородина лёд</v>
      </c>
      <c r="S2593" s="18" t="str">
        <f>IFERROR(__xludf.DUMMYFUNCTION("""COMPUTED_VALUE"""),"Манго лёд")</f>
        <v>Манго лёд</v>
      </c>
      <c r="T2593" s="18" t="str">
        <f>IFERROR(__xludf.DUMMYFUNCTION("""COMPUTED_VALUE"""),"Малина вишня лёд")</f>
        <v>Малина вишня лёд</v>
      </c>
      <c r="U2593" s="18"/>
      <c r="V2593" s="18"/>
      <c r="W2593" s="18"/>
      <c r="X2593" s="18"/>
      <c r="Y2593" s="18"/>
      <c r="Z2593" s="18"/>
      <c r="AA2593" s="18"/>
      <c r="AB2593" s="18"/>
      <c r="AC2593" s="18"/>
      <c r="AD2593" s="18"/>
      <c r="AE2593" s="18"/>
      <c r="AF2593" s="18"/>
      <c r="AG2593" s="18"/>
      <c r="AH2593" s="18"/>
      <c r="AI2593" s="18"/>
      <c r="AJ2593" s="18"/>
      <c r="AK2593" s="18"/>
      <c r="AL2593" s="18"/>
      <c r="AM2593" s="18"/>
      <c r="AN2593" s="18"/>
      <c r="AO2593" s="18"/>
      <c r="AP2593" s="18"/>
      <c r="AQ2593" s="18"/>
      <c r="AR2593" s="18"/>
      <c r="AS2593" s="18"/>
      <c r="AT2593" s="18"/>
      <c r="AU2593" s="18"/>
      <c r="AV2593" s="18"/>
      <c r="AW2593" s="18"/>
      <c r="AX2593" s="18"/>
    </row>
    <row r="2594">
      <c r="A2594" s="18" t="str">
        <f>IFERROR(__xludf.DUMMYFUNCTION("""COMPUTED_VALUE"""),"кислая земляника")</f>
        <v>кислая земляника</v>
      </c>
      <c r="B2594" s="18" t="str">
        <f>IFERROR(__xludf.DUMMYFUNCTION("""COMPUTED_VALUE"""),"кислая фанта с черникой")</f>
        <v>кислая фанта с черникой</v>
      </c>
      <c r="C2594" s="18" t="str">
        <f>IFERROR(__xludf.DUMMYFUNCTION("""COMPUTED_VALUE"""),"кислое харибо с колой и черешней")</f>
        <v>кислое харибо с колой и черешней</v>
      </c>
      <c r="D2594" s="18" t="str">
        <f>IFERROR(__xludf.DUMMYFUNCTION("""COMPUTED_VALUE"""),"кислое яблочно клубничная шипучка")</f>
        <v>кислое яблочно клубничная шипучка</v>
      </c>
      <c r="E2594" s="18" t="str">
        <f>IFERROR(__xludf.DUMMYFUNCTION("""COMPUTED_VALUE"""),"кислые желатинки маракуйя ананас")</f>
        <v>кислые желатинки маракуйя ананас</v>
      </c>
      <c r="F2594" s="18" t="str">
        <f>IFERROR(__xludf.DUMMYFUNCTION("""COMPUTED_VALUE"""),"кислые ленточки маракуя манго")</f>
        <v>кислые ленточки маракуя манго</v>
      </c>
      <c r="G2594" s="18" t="str">
        <f>IFERROR(__xludf.DUMMYFUNCTION("""COMPUTED_VALUE"""),"кислые мармеладные ягоды")</f>
        <v>кислые мармеладные ягоды</v>
      </c>
      <c r="H2594" s="18" t="str">
        <f>IFERROR(__xludf.DUMMYFUNCTION("""COMPUTED_VALUE"""),"кислый виноград лайм")</f>
        <v>кислый виноград лайм</v>
      </c>
      <c r="I2594" s="18" t="str">
        <f>IFERROR(__xludf.DUMMYFUNCTION("""COMPUTED_VALUE"""),"кислый грейпфрут с вишней")</f>
        <v>кислый грейпфрут с вишней</v>
      </c>
      <c r="J2594" s="18" t="str">
        <f>IFERROR(__xludf.DUMMYFUNCTION("""COMPUTED_VALUE"""),"кислый леденец виноград киви яблоко")</f>
        <v>кислый леденец виноград киви яблоко</v>
      </c>
      <c r="K2594" s="18" t="str">
        <f>IFERROR(__xludf.DUMMYFUNCTION("""COMPUTED_VALUE"""),"кислый лимонад арбуз лайм малина")</f>
        <v>кислый лимонад арбуз лайм малина</v>
      </c>
      <c r="L2594" s="18" t="str">
        <f>IFERROR(__xludf.DUMMYFUNCTION("""COMPUTED_VALUE"""),"кислый персик клубника")</f>
        <v>кислый персик клубника</v>
      </c>
      <c r="M2594" s="18" t="str">
        <f>IFERROR(__xludf.DUMMYFUNCTION("""COMPUTED_VALUE"""),"кислый яблочно лимонные колечки")</f>
        <v>кислый яблочно лимонные колечки</v>
      </c>
      <c r="N2594" s="18" t="str">
        <f>IFERROR(__xludf.DUMMYFUNCTION("""COMPUTED_VALUE"""),"фанта апельсин с кислой малиной")</f>
        <v>фанта апельсин с кислой малиной</v>
      </c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  <c r="AC2594" s="18"/>
      <c r="AD2594" s="18"/>
      <c r="AE2594" s="18"/>
      <c r="AF2594" s="18"/>
      <c r="AG2594" s="18"/>
      <c r="AH2594" s="18"/>
      <c r="AI2594" s="18"/>
      <c r="AJ2594" s="18"/>
      <c r="AK2594" s="18"/>
      <c r="AL2594" s="18"/>
      <c r="AM2594" s="18"/>
      <c r="AN2594" s="18"/>
      <c r="AO2594" s="18"/>
      <c r="AP2594" s="18"/>
      <c r="AQ2594" s="18"/>
      <c r="AR2594" s="18"/>
      <c r="AS2594" s="18"/>
      <c r="AT2594" s="18"/>
      <c r="AU2594" s="18"/>
      <c r="AV2594" s="18"/>
      <c r="AW2594" s="18"/>
      <c r="AX2594" s="18"/>
    </row>
    <row r="2595">
      <c r="A2595" s="18" t="str">
        <f>IFERROR(__xludf.DUMMYFUNCTION("""COMPUTED_VALUE"""),"Кислый малиново-грейпфрутовый швепс")</f>
        <v>Кислый малиново-грейпфрутовый швепс</v>
      </c>
      <c r="B2595" s="18" t="str">
        <f>IFERROR(__xludf.DUMMYFUNCTION("""COMPUTED_VALUE"""),"Ананас апельсин")</f>
        <v>Ананас апельсин</v>
      </c>
      <c r="C2595" s="18" t="str">
        <f>IFERROR(__xludf.DUMMYFUNCTION("""COMPUTED_VALUE"""),"Пинаколада")</f>
        <v>Пинаколада</v>
      </c>
      <c r="D2595" s="18" t="str">
        <f>IFERROR(__xludf.DUMMYFUNCTION("""COMPUTED_VALUE"""),"Мятный бабл гам")</f>
        <v>Мятный бабл гам</v>
      </c>
      <c r="E2595" s="18" t="str">
        <f>IFERROR(__xludf.DUMMYFUNCTION("""COMPUTED_VALUE"""),"Мянго драгонфрут")</f>
        <v>Мянго драгонфрут</v>
      </c>
      <c r="F2595" s="18" t="str">
        <f>IFERROR(__xludf.DUMMYFUNCTION("""COMPUTED_VALUE"""),"Клубничная фанта")</f>
        <v>Клубничная фанта</v>
      </c>
      <c r="G2595" s="18" t="str">
        <f>IFERROR(__xludf.DUMMYFUNCTION("""COMPUTED_VALUE"""),"Клубничная арбуз")</f>
        <v>Клубничная арбуз</v>
      </c>
      <c r="H2595" s="18" t="str">
        <f>IFERROR(__xludf.DUMMYFUNCTION("""COMPUTED_VALUE"""),"Кислый скитлс")</f>
        <v>Кислый скитлс</v>
      </c>
      <c r="I2595" s="18" t="str">
        <f>IFERROR(__xludf.DUMMYFUNCTION("""COMPUTED_VALUE"""),"Кислый лайм арбуз")</f>
        <v>Кислый лайм арбуз</v>
      </c>
      <c r="J2595" s="18" t="str">
        <f>IFERROR(__xludf.DUMMYFUNCTION("""COMPUTED_VALUE"""),"Тропический банан")</f>
        <v>Тропический банан</v>
      </c>
      <c r="K2595" s="18" t="str">
        <f>IFERROR(__xludf.DUMMYFUNCTION("""COMPUTED_VALUE"""),"Яблочный энергетик")</f>
        <v>Яблочный энергетик</v>
      </c>
      <c r="L2595" s="18" t="str">
        <f>IFERROR(__xludf.DUMMYFUNCTION("""COMPUTED_VALUE"""),"Барбарисовый лимонад")</f>
        <v>Барбарисовый лимонад</v>
      </c>
      <c r="M2595" s="18" t="str">
        <f>IFERROR(__xludf.DUMMYFUNCTION("""COMPUTED_VALUE"""),"Лимонад виноград вишня")</f>
        <v>Лимонад виноград вишня</v>
      </c>
      <c r="N2595" s="18" t="str">
        <f>IFERROR(__xludf.DUMMYFUNCTION("""COMPUTED_VALUE"""),"Розовый лимонад")</f>
        <v>Розовый лимонад</v>
      </c>
      <c r="O2595" s="18" t="str">
        <f>IFERROR(__xludf.DUMMYFUNCTION("""COMPUTED_VALUE"""),"Двойной манго")</f>
        <v>Двойной манго</v>
      </c>
      <c r="P2595" s="18" t="str">
        <f>IFERROR(__xludf.DUMMYFUNCTION("""COMPUTED_VALUE"""),"Лесные ягоды ")</f>
        <v>Лесные ягоды </v>
      </c>
      <c r="Q2595" s="18" t="str">
        <f>IFERROR(__xludf.DUMMYFUNCTION("""COMPUTED_VALUE"""),"Ежевика малина ")</f>
        <v>Ежевика малина </v>
      </c>
      <c r="R2595" s="18" t="str">
        <f>IFERROR(__xludf.DUMMYFUNCTION("""COMPUTED_VALUE"""),"Смородиновый лимонад")</f>
        <v>Смородиновый лимонад</v>
      </c>
      <c r="S2595" s="18" t="str">
        <f>IFERROR(__xludf.DUMMYFUNCTION("""COMPUTED_VALUE"""),"Кола вишня")</f>
        <v>Кола вишня</v>
      </c>
      <c r="T2595" s="18" t="str">
        <f>IFERROR(__xludf.DUMMYFUNCTION("""COMPUTED_VALUE"""),"Манго арбуз")</f>
        <v>Манго арбуз</v>
      </c>
      <c r="U2595" s="18" t="str">
        <f>IFERROR(__xludf.DUMMYFUNCTION("""COMPUTED_VALUE"""),"Алоэ виноград")</f>
        <v>Алоэ виноград</v>
      </c>
      <c r="V2595" s="18" t="str">
        <f>IFERROR(__xludf.DUMMYFUNCTION("""COMPUTED_VALUE"""),"Банан клубника")</f>
        <v>Банан клубника</v>
      </c>
      <c r="W2595" s="18" t="str">
        <f>IFERROR(__xludf.DUMMYFUNCTION("""COMPUTED_VALUE"""),"Малиновый мармелад")</f>
        <v>Малиновый мармелад</v>
      </c>
      <c r="X2595" s="18" t="str">
        <f>IFERROR(__xludf.DUMMYFUNCTION("""COMPUTED_VALUE"""),"Клубника киви")</f>
        <v>Клубника киви</v>
      </c>
      <c r="Y2595" s="18" t="str">
        <f>IFERROR(__xludf.DUMMYFUNCTION("""COMPUTED_VALUE"""),"Клюква лайм")</f>
        <v>Клюква лайм</v>
      </c>
      <c r="Z2595" s="18" t="str">
        <f>IFERROR(__xludf.DUMMYFUNCTION("""COMPUTED_VALUE"""),"Гуава ананас")</f>
        <v>Гуава ананас</v>
      </c>
      <c r="AA2595" s="18" t="str">
        <f>IFERROR(__xludf.DUMMYFUNCTION("""COMPUTED_VALUE"""),"Морс")</f>
        <v>Морс</v>
      </c>
      <c r="AB2595" s="18" t="str">
        <f>IFERROR(__xludf.DUMMYFUNCTION("""COMPUTED_VALUE"""),"Красный апельсин")</f>
        <v>Красный апельсин</v>
      </c>
      <c r="AC2595" s="18" t="str">
        <f>IFERROR(__xludf.DUMMYFUNCTION("""COMPUTED_VALUE"""),"Арбузная жвачка")</f>
        <v>Арбузная жвачка</v>
      </c>
      <c r="AD2595" s="18" t="str">
        <f>IFERROR(__xludf.DUMMYFUNCTION("""COMPUTED_VALUE"""),"Смородина Виноград")</f>
        <v>Смородина Виноград</v>
      </c>
      <c r="AE2595" s="18" t="str">
        <f>IFERROR(__xludf.DUMMYFUNCTION("""COMPUTED_VALUE"""),"Гранатовая Мармелад")</f>
        <v>Гранатовая Мармелад</v>
      </c>
      <c r="AF2595" s="18" t="str">
        <f>IFERROR(__xludf.DUMMYFUNCTION("""COMPUTED_VALUE"""),"Яблоко Киви")</f>
        <v>Яблоко Киви</v>
      </c>
      <c r="AG2595" s="18" t="str">
        <f>IFERROR(__xludf.DUMMYFUNCTION("""COMPUTED_VALUE"""),"Клубника Ежевика")</f>
        <v>Клубника Ежевика</v>
      </c>
      <c r="AH2595" s="18" t="str">
        <f>IFERROR(__xludf.DUMMYFUNCTION("""COMPUTED_VALUE"""),"Клубничный Коктейль")</f>
        <v>Клубничный Коктейль</v>
      </c>
      <c r="AI2595" s="18" t="str">
        <f>IFERROR(__xludf.DUMMYFUNCTION("""COMPUTED_VALUE"""),"Клюква Земляника ")</f>
        <v>Клюква Земляника </v>
      </c>
      <c r="AJ2595" s="18" t="str">
        <f>IFERROR(__xludf.DUMMYFUNCTION("""COMPUTED_VALUE"""),"Какос Дыня")</f>
        <v>Какос Дыня</v>
      </c>
      <c r="AK2595" s="18" t="str">
        <f>IFERROR(__xludf.DUMMYFUNCTION("""COMPUTED_VALUE"""),"Маракуйя мандарин")</f>
        <v>Маракуйя мандарин</v>
      </c>
      <c r="AL2595" s="18" t="str">
        <f>IFERROR(__xludf.DUMMYFUNCTION("""COMPUTED_VALUE"""),"Персик кактус")</f>
        <v>Персик кактус</v>
      </c>
      <c r="AM2595" s="18" t="str">
        <f>IFERROR(__xludf.DUMMYFUNCTION("""COMPUTED_VALUE"""),"Спрайт")</f>
        <v>Спрайт</v>
      </c>
      <c r="AN2595" s="18" t="str">
        <f>IFERROR(__xludf.DUMMYFUNCTION("""COMPUTED_VALUE"""),"Черничная фанта")</f>
        <v>Черничная фанта</v>
      </c>
      <c r="AO2595" s="18" t="str">
        <f>IFERROR(__xludf.DUMMYFUNCTION("""COMPUTED_VALUE"""),"Ягодная жвачка")</f>
        <v>Ягодная жвачка</v>
      </c>
      <c r="AP2595" s="18" t="str">
        <f>IFERROR(__xludf.DUMMYFUNCTION("""COMPUTED_VALUE"""),"Ягодный энергетик")</f>
        <v>Ягодный энергетик</v>
      </c>
      <c r="AQ2595" s="18" t="str">
        <f>IFERROR(__xludf.DUMMYFUNCTION("""COMPUTED_VALUE"""),"Ягодный пунш ")</f>
        <v>Ягодный пунш </v>
      </c>
      <c r="AR2595" s="18" t="str">
        <f>IFERROR(__xludf.DUMMYFUNCTION("""COMPUTED_VALUE"""),"Виноградный холс")</f>
        <v>Виноградный холс</v>
      </c>
      <c r="AS2595" s="18" t="str">
        <f>IFERROR(__xludf.DUMMYFUNCTION("""COMPUTED_VALUE"""),"Грейпфрут смородина")</f>
        <v>Грейпфрут смородина</v>
      </c>
      <c r="AT2595" s="18" t="str">
        <f>IFERROR(__xludf.DUMMYFUNCTION("""COMPUTED_VALUE"""),"Дыня персик")</f>
        <v>Дыня персик</v>
      </c>
      <c r="AU2595" s="18" t="str">
        <f>IFERROR(__xludf.DUMMYFUNCTION("""COMPUTED_VALUE"""),"Земляника виноград")</f>
        <v>Земляника виноград</v>
      </c>
      <c r="AV2595" s="18" t="str">
        <f>IFERROR(__xludf.DUMMYFUNCTION("""COMPUTED_VALUE"""),"Киви маракуйя гуава")</f>
        <v>Киви маракуйя гуава</v>
      </c>
      <c r="AW2595" s="18" t="str">
        <f>IFERROR(__xludf.DUMMYFUNCTION("""COMPUTED_VALUE"""),"Кислые вишнёвые червячки")</f>
        <v>Кислые вишнёвые червячки</v>
      </c>
      <c r="AX2595" s="18" t="str">
        <f>IFERROR(__xludf.DUMMYFUNCTION("""COMPUTED_VALUE"""),"Кислые чернично-малиновое червячки")</f>
        <v>Кислые чернично-малиновое червячки</v>
      </c>
    </row>
    <row r="2596">
      <c r="A2596" s="18" t="str">
        <f>IFERROR(__xludf.DUMMYFUNCTION("""COMPUTED_VALUE"""),"Арбуз Малина ")</f>
        <v>Арбуз Малина </v>
      </c>
      <c r="B2596" s="18" t="str">
        <f>IFERROR(__xludf.DUMMYFUNCTION("""COMPUTED_VALUE"""),"Банан Кокос ")</f>
        <v>Банан Кокос </v>
      </c>
      <c r="C2596" s="18" t="str">
        <f>IFERROR(__xludf.DUMMYFUNCTION("""COMPUTED_VALUE"""),"Барбарисовый Энергетик ")</f>
        <v>Барбарисовый Энергетик </v>
      </c>
      <c r="D2596" s="18" t="str">
        <f>IFERROR(__xludf.DUMMYFUNCTION("""COMPUTED_VALUE"""),"Виноградный Энергетик")</f>
        <v>Виноградный Энергетик</v>
      </c>
      <c r="E2596" s="18" t="str">
        <f>IFERROR(__xludf.DUMMYFUNCTION("""COMPUTED_VALUE"""),"Гранат Клубника ")</f>
        <v>Гранат Клубника </v>
      </c>
      <c r="F2596" s="18" t="str">
        <f>IFERROR(__xludf.DUMMYFUNCTION("""COMPUTED_VALUE"""),"Гранат Смородина ")</f>
        <v>Гранат Смородина </v>
      </c>
      <c r="G2596" s="18" t="str">
        <f>IFERROR(__xludf.DUMMYFUNCTION("""COMPUTED_VALUE"""),"Грейпфрутовый Швепс ")</f>
        <v>Грейпфрутовый Швепс </v>
      </c>
      <c r="H2596" s="18" t="str">
        <f>IFERROR(__xludf.DUMMYFUNCTION("""COMPUTED_VALUE"""),"Земляника Драгонфрут ")</f>
        <v>Земляника Драгонфрут </v>
      </c>
      <c r="I2596" s="18" t="str">
        <f>IFERROR(__xludf.DUMMYFUNCTION("""COMPUTED_VALUE"""),"Киви Личи ")</f>
        <v>Киви Личи </v>
      </c>
      <c r="J2596" s="18" t="str">
        <f>IFERROR(__xludf.DUMMYFUNCTION("""COMPUTED_VALUE"""),"Киви Маракуйя Гуава ")</f>
        <v>Киви Маракуйя Гуава </v>
      </c>
      <c r="K2596" s="18" t="str">
        <f>IFERROR(__xludf.DUMMYFUNCTION("""COMPUTED_VALUE"""),"Клубника Банан ")</f>
        <v>Клубника Банан </v>
      </c>
      <c r="L2596" s="18" t="str">
        <f>IFERROR(__xludf.DUMMYFUNCTION("""COMPUTED_VALUE"""),"Клубника Вишня ")</f>
        <v>Клубника Вишня </v>
      </c>
      <c r="M2596" s="18" t="str">
        <f>IFERROR(__xludf.DUMMYFUNCTION("""COMPUTED_VALUE"""),"Клубника Земляника ")</f>
        <v>Клубника Земляника </v>
      </c>
      <c r="N2596" s="18" t="str">
        <f>IFERROR(__xludf.DUMMYFUNCTION("""COMPUTED_VALUE"""),"Клубничный Мохито ")</f>
        <v>Клубничный Мохито </v>
      </c>
      <c r="O2596" s="18" t="str">
        <f>IFERROR(__xludf.DUMMYFUNCTION("""COMPUTED_VALUE"""),"Манго Грейпфрут ")</f>
        <v>Манго Грейпфрут </v>
      </c>
      <c r="P2596" s="18" t="str">
        <f>IFERROR(__xludf.DUMMYFUNCTION("""COMPUTED_VALUE"""),"Манго Персик Личи ")</f>
        <v>Манго Персик Личи </v>
      </c>
      <c r="Q2596" s="18" t="str">
        <f>IFERROR(__xludf.DUMMYFUNCTION("""COMPUTED_VALUE"""),"Персик Бабл Гам ")</f>
        <v>Персик Бабл Гам </v>
      </c>
      <c r="R2596" s="18" t="str">
        <f>IFERROR(__xludf.DUMMYFUNCTION("""COMPUTED_VALUE"""),"Садовые Ягоды ")</f>
        <v>Садовые Ягоды </v>
      </c>
      <c r="S2596" s="18" t="str">
        <f>IFERROR(__xludf.DUMMYFUNCTION("""COMPUTED_VALUE"""),"Скитлс Лимон Лайм 2")</f>
        <v>Скитлс Лимон Лайм 2</v>
      </c>
      <c r="T2596" s="18" t="str">
        <f>IFERROR(__xludf.DUMMYFUNCTION("""COMPUTED_VALUE"""),"Смородина Мармелад 1")</f>
        <v>Смородина Мармелад 1</v>
      </c>
      <c r="U2596" s="18" t="str">
        <f>IFERROR(__xludf.DUMMYFUNCTION("""COMPUTED_VALUE"""),"Темная Вишня 1")</f>
        <v>Темная Вишня 1</v>
      </c>
      <c r="V2596" s="18" t="str">
        <f>IFERROR(__xludf.DUMMYFUNCTION("""COMPUTED_VALUE"""),"Фруктовые Пластинки 1")</f>
        <v>Фруктовые Пластинки 1</v>
      </c>
      <c r="W2596" s="18" t="str">
        <f>IFERROR(__xludf.DUMMYFUNCTION("""COMPUTED_VALUE"""),"Черника Ежевика 1")</f>
        <v>Черника Ежевика 1</v>
      </c>
      <c r="X2596" s="18" t="str">
        <f>IFERROR(__xludf.DUMMYFUNCTION("""COMPUTED_VALUE"""),"Черника Малина 1")</f>
        <v>Черника Малина 1</v>
      </c>
      <c r="Y2596" s="18" t="str">
        <f>IFERROR(__xludf.DUMMYFUNCTION("""COMPUTED_VALUE"""),"Черника Мята 2")</f>
        <v>Черника Мята 2</v>
      </c>
      <c r="Z2596" s="18" t="str">
        <f>IFERROR(__xludf.DUMMYFUNCTION("""COMPUTED_VALUE"""),"Яблоко Виноград 2")</f>
        <v>Яблоко Виноград 2</v>
      </c>
      <c r="AA2596" s="18" t="str">
        <f>IFERROR(__xludf.DUMMYFUNCTION("""COMPUTED_VALUE"""),"Яблоко Малина 4")</f>
        <v>Яблоко Малина 4</v>
      </c>
      <c r="AB2596" s="18"/>
      <c r="AC2596" s="18"/>
      <c r="AD2596" s="18"/>
      <c r="AE2596" s="18"/>
      <c r="AF2596" s="18"/>
      <c r="AG2596" s="18"/>
      <c r="AH2596" s="18"/>
      <c r="AI2596" s="18"/>
      <c r="AJ2596" s="18"/>
      <c r="AK2596" s="18"/>
      <c r="AL2596" s="18"/>
      <c r="AM2596" s="18"/>
      <c r="AN2596" s="18"/>
      <c r="AO2596" s="18"/>
      <c r="AP2596" s="18"/>
      <c r="AQ2596" s="18"/>
      <c r="AR2596" s="18"/>
      <c r="AS2596" s="18"/>
      <c r="AT2596" s="18"/>
      <c r="AU2596" s="18"/>
      <c r="AV2596" s="18"/>
      <c r="AW2596" s="18"/>
      <c r="AX2596" s="18"/>
    </row>
    <row r="2597">
      <c r="A2597" s="18" t="str">
        <f>IFERROR(__xludf.DUMMYFUNCTION("""COMPUTED_VALUE"""),"Апельсиновое драже")</f>
        <v>Апельсиновое драже</v>
      </c>
      <c r="B2597" s="18" t="str">
        <f>IFERROR(__xludf.DUMMYFUNCTION("""COMPUTED_VALUE"""),"Бабл гам")</f>
        <v>Бабл гам</v>
      </c>
      <c r="C2597" s="18" t="str">
        <f>IFERROR(__xludf.DUMMYFUNCTION("""COMPUTED_VALUE"""),"Виноградная конфета")</f>
        <v>Виноградная конфета</v>
      </c>
      <c r="D2597" s="18" t="str">
        <f>IFERROR(__xludf.DUMMYFUNCTION("""COMPUTED_VALUE"""),"Даня кокос")</f>
        <v>Даня кокос</v>
      </c>
      <c r="E2597" s="18" t="str">
        <f>IFERROR(__xludf.DUMMYFUNCTION("""COMPUTED_VALUE"""),"Земляника груша")</f>
        <v>Земляника груша</v>
      </c>
      <c r="F2597" s="18" t="str">
        <f>IFERROR(__xludf.DUMMYFUNCTION("""COMPUTED_VALUE"""),"Кислый киви")</f>
        <v>Кислый киви</v>
      </c>
      <c r="G2597" s="18" t="str">
        <f>IFERROR(__xludf.DUMMYFUNCTION("""COMPUTED_VALUE"""),"Кислый малиновый лимонад ")</f>
        <v>Кислый малиновый лимонад </v>
      </c>
      <c r="H2597" s="18" t="str">
        <f>IFERROR(__xludf.DUMMYFUNCTION("""COMPUTED_VALUE"""),"Кола сода айс")</f>
        <v>Кола сода айс</v>
      </c>
      <c r="I2597" s="18" t="str">
        <f>IFERROR(__xludf.DUMMYFUNCTION("""COMPUTED_VALUE"""),"Ледяной ананас")</f>
        <v>Ледяной ананас</v>
      </c>
      <c r="J2597" s="18" t="str">
        <f>IFERROR(__xludf.DUMMYFUNCTION("""COMPUTED_VALUE"""),"Лимонные червячки ")</f>
        <v>Лимонные червячки </v>
      </c>
      <c r="K2597" s="18" t="str">
        <f>IFERROR(__xludf.DUMMYFUNCTION("""COMPUTED_VALUE"""),"Манго апельсин")</f>
        <v>Манго апельсин</v>
      </c>
      <c r="L2597" s="18" t="str">
        <f>IFERROR(__xludf.DUMMYFUNCTION("""COMPUTED_VALUE"""),"Смородина виноград")</f>
        <v>Смородина виноград</v>
      </c>
      <c r="M2597" s="18" t="str">
        <f>IFERROR(__xludf.DUMMYFUNCTION("""COMPUTED_VALUE"""),"Яблочный холс")</f>
        <v>Яблочный холс</v>
      </c>
      <c r="N2597" s="18" t="str">
        <f>IFERROR(__xludf.DUMMYFUNCTION("""COMPUTED_VALUE"""),"Ягодный смузи")</f>
        <v>Ягодный смузи</v>
      </c>
      <c r="O2597" s="18" t="str">
        <f>IFERROR(__xludf.DUMMYFUNCTION("""COMPUTED_VALUE"""),"Ягодный энергетик")</f>
        <v>Ягодный энергетик</v>
      </c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  <c r="AC2597" s="18"/>
      <c r="AD2597" s="18"/>
      <c r="AE2597" s="18"/>
      <c r="AF2597" s="18"/>
      <c r="AG2597" s="18"/>
      <c r="AH2597" s="18"/>
      <c r="AI2597" s="18"/>
      <c r="AJ2597" s="18"/>
      <c r="AK2597" s="18"/>
      <c r="AL2597" s="18"/>
      <c r="AM2597" s="18"/>
      <c r="AN2597" s="18"/>
      <c r="AO2597" s="18"/>
      <c r="AP2597" s="18"/>
      <c r="AQ2597" s="18"/>
      <c r="AR2597" s="18"/>
      <c r="AS2597" s="18"/>
      <c r="AT2597" s="18"/>
      <c r="AU2597" s="18"/>
      <c r="AV2597" s="18"/>
      <c r="AW2597" s="18"/>
      <c r="AX2597" s="18"/>
    </row>
    <row r="2598">
      <c r="A2598" s="18" t="str">
        <f>IFERROR(__xludf.DUMMYFUNCTION("""COMPUTED_VALUE"""),"0.7")</f>
        <v>0.7</v>
      </c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18"/>
      <c r="AG2598" s="18"/>
      <c r="AH2598" s="18"/>
      <c r="AI2598" s="18"/>
      <c r="AJ2598" s="18"/>
      <c r="AK2598" s="18"/>
      <c r="AL2598" s="18"/>
      <c r="AM2598" s="18"/>
      <c r="AN2598" s="18"/>
      <c r="AO2598" s="18"/>
      <c r="AP2598" s="18"/>
      <c r="AQ2598" s="18"/>
      <c r="AR2598" s="18"/>
      <c r="AS2598" s="18"/>
      <c r="AT2598" s="18"/>
      <c r="AU2598" s="18"/>
      <c r="AV2598" s="18"/>
      <c r="AW2598" s="18"/>
      <c r="AX2598" s="18"/>
    </row>
    <row r="2599">
      <c r="A2599" s="18" t="str">
        <f>IFERROR(__xludf.DUMMYFUNCTION("""COMPUTED_VALUE"""),"Арбуз Малина ")</f>
        <v>Арбуз Малина </v>
      </c>
      <c r="B2599" s="18" t="str">
        <f>IFERROR(__xludf.DUMMYFUNCTION("""COMPUTED_VALUE"""),"Банан Кокос ")</f>
        <v>Банан Кокос </v>
      </c>
      <c r="C2599" s="18" t="str">
        <f>IFERROR(__xludf.DUMMYFUNCTION("""COMPUTED_VALUE"""),"Барбарисовый Энергетик ")</f>
        <v>Барбарисовый Энергетик </v>
      </c>
      <c r="D2599" s="18" t="str">
        <f>IFERROR(__xludf.DUMMYFUNCTION("""COMPUTED_VALUE"""),"Виноградный Энергетик")</f>
        <v>Виноградный Энергетик</v>
      </c>
      <c r="E2599" s="18" t="str">
        <f>IFERROR(__xludf.DUMMYFUNCTION("""COMPUTED_VALUE"""),"Гранат Клубника ")</f>
        <v>Гранат Клубника </v>
      </c>
      <c r="F2599" s="18" t="str">
        <f>IFERROR(__xludf.DUMMYFUNCTION("""COMPUTED_VALUE"""),"Гранат Смородина ")</f>
        <v>Гранат Смородина </v>
      </c>
      <c r="G2599" s="18" t="str">
        <f>IFERROR(__xludf.DUMMYFUNCTION("""COMPUTED_VALUE"""),"Грейпфрутовый Швепс ")</f>
        <v>Грейпфрутовый Швепс </v>
      </c>
      <c r="H2599" s="18" t="str">
        <f>IFERROR(__xludf.DUMMYFUNCTION("""COMPUTED_VALUE"""),"Земляника Драгонфрут ")</f>
        <v>Земляника Драгонфрут </v>
      </c>
      <c r="I2599" s="18" t="str">
        <f>IFERROR(__xludf.DUMMYFUNCTION("""COMPUTED_VALUE"""),"Киви Личи ")</f>
        <v>Киви Личи </v>
      </c>
      <c r="J2599" s="18" t="str">
        <f>IFERROR(__xludf.DUMMYFUNCTION("""COMPUTED_VALUE"""),"Киви Маракуйя Гуава ")</f>
        <v>Киви Маракуйя Гуава </v>
      </c>
      <c r="K2599" s="18" t="str">
        <f>IFERROR(__xludf.DUMMYFUNCTION("""COMPUTED_VALUE"""),"Клубника Банан ")</f>
        <v>Клубника Банан </v>
      </c>
      <c r="L2599" s="18" t="str">
        <f>IFERROR(__xludf.DUMMYFUNCTION("""COMPUTED_VALUE"""),"Клубника Вишня ")</f>
        <v>Клубника Вишня </v>
      </c>
      <c r="M2599" s="18" t="str">
        <f>IFERROR(__xludf.DUMMYFUNCTION("""COMPUTED_VALUE"""),"Клубника Земляника ")</f>
        <v>Клубника Земляника </v>
      </c>
      <c r="N2599" s="18" t="str">
        <f>IFERROR(__xludf.DUMMYFUNCTION("""COMPUTED_VALUE"""),"Клубничный Мохито ")</f>
        <v>Клубничный Мохито </v>
      </c>
      <c r="O2599" s="18" t="str">
        <f>IFERROR(__xludf.DUMMYFUNCTION("""COMPUTED_VALUE"""),"Манго Грейпфрут ")</f>
        <v>Манго Грейпфрут </v>
      </c>
      <c r="P2599" s="18" t="str">
        <f>IFERROR(__xludf.DUMMYFUNCTION("""COMPUTED_VALUE"""),"Манго Персик Личи ")</f>
        <v>Манго Персик Личи </v>
      </c>
      <c r="Q2599" s="18" t="str">
        <f>IFERROR(__xludf.DUMMYFUNCTION("""COMPUTED_VALUE"""),"Персик Бабл Гам ")</f>
        <v>Персик Бабл Гам </v>
      </c>
      <c r="R2599" s="18" t="str">
        <f>IFERROR(__xludf.DUMMYFUNCTION("""COMPUTED_VALUE"""),"Садовые Ягоды ")</f>
        <v>Садовые Ягоды </v>
      </c>
      <c r="S2599" s="18" t="str">
        <f>IFERROR(__xludf.DUMMYFUNCTION("""COMPUTED_VALUE"""),"Скитлс Лимон Лайм 2")</f>
        <v>Скитлс Лимон Лайм 2</v>
      </c>
      <c r="T2599" s="18" t="str">
        <f>IFERROR(__xludf.DUMMYFUNCTION("""COMPUTED_VALUE"""),"Смородина Мармелад 1")</f>
        <v>Смородина Мармелад 1</v>
      </c>
      <c r="U2599" s="18" t="str">
        <f>IFERROR(__xludf.DUMMYFUNCTION("""COMPUTED_VALUE"""),"Темная Вишня 1")</f>
        <v>Темная Вишня 1</v>
      </c>
      <c r="V2599" s="18" t="str">
        <f>IFERROR(__xludf.DUMMYFUNCTION("""COMPUTED_VALUE"""),"Фруктовые Пластинки 1")</f>
        <v>Фруктовые Пластинки 1</v>
      </c>
      <c r="W2599" s="18" t="str">
        <f>IFERROR(__xludf.DUMMYFUNCTION("""COMPUTED_VALUE"""),"Черника Ежевика 1")</f>
        <v>Черника Ежевика 1</v>
      </c>
      <c r="X2599" s="18" t="str">
        <f>IFERROR(__xludf.DUMMYFUNCTION("""COMPUTED_VALUE"""),"Черника Малина 1")</f>
        <v>Черника Малина 1</v>
      </c>
      <c r="Y2599" s="18" t="str">
        <f>IFERROR(__xludf.DUMMYFUNCTION("""COMPUTED_VALUE"""),"Черника Мята 2")</f>
        <v>Черника Мята 2</v>
      </c>
      <c r="Z2599" s="18" t="str">
        <f>IFERROR(__xludf.DUMMYFUNCTION("""COMPUTED_VALUE"""),"Яблоко Виноград 2")</f>
        <v>Яблоко Виноград 2</v>
      </c>
      <c r="AA2599" s="18" t="str">
        <f>IFERROR(__xludf.DUMMYFUNCTION("""COMPUTED_VALUE"""),"Яблоко Малина 4")</f>
        <v>Яблоко Малина 4</v>
      </c>
      <c r="AB2599" s="18"/>
      <c r="AC2599" s="18"/>
      <c r="AD2599" s="18"/>
      <c r="AE2599" s="18"/>
      <c r="AF2599" s="18"/>
      <c r="AG2599" s="18"/>
      <c r="AH2599" s="18"/>
      <c r="AI2599" s="18"/>
      <c r="AJ2599" s="18"/>
      <c r="AK2599" s="18"/>
      <c r="AL2599" s="18"/>
      <c r="AM2599" s="18"/>
      <c r="AN2599" s="18"/>
      <c r="AO2599" s="18"/>
      <c r="AP2599" s="18"/>
      <c r="AQ2599" s="18"/>
      <c r="AR2599" s="18"/>
      <c r="AS2599" s="18"/>
      <c r="AT2599" s="18"/>
      <c r="AU2599" s="18"/>
      <c r="AV2599" s="18"/>
      <c r="AW2599" s="18"/>
      <c r="AX2599" s="18"/>
    </row>
    <row r="2600">
      <c r="A2600" s="18" t="str">
        <f>IFERROR(__xludf.DUMMYFUNCTION("""COMPUTED_VALUE"""),"Ягодный микс")</f>
        <v>Ягодный микс</v>
      </c>
      <c r="B2600" s="18" t="str">
        <f>IFERROR(__xludf.DUMMYFUNCTION("""COMPUTED_VALUE"""),"Энергетик малина")</f>
        <v>Энергетик малина</v>
      </c>
      <c r="C2600" s="18" t="str">
        <f>IFERROR(__xludf.DUMMYFUNCTION("""COMPUTED_VALUE"""),"Клубника арбуз")</f>
        <v>Клубника арбуз</v>
      </c>
      <c r="D2600" s="18" t="str">
        <f>IFERROR(__xludf.DUMMYFUNCTION("""COMPUTED_VALUE"""),"Ежевика малина")</f>
        <v>Ежевика малина</v>
      </c>
      <c r="E2600" s="18" t="str">
        <f>IFERROR(__xludf.DUMMYFUNCTION("""COMPUTED_VALUE"""),"Голубая малина виноград")</f>
        <v>Голубая малина виноград</v>
      </c>
      <c r="F2600" s="18" t="str">
        <f>IFERROR(__xludf.DUMMYFUNCTION("""COMPUTED_VALUE"""),"Вишня яблоко")</f>
        <v>Вишня яблоко</v>
      </c>
      <c r="G2600" s="18" t="str">
        <f>IFERROR(__xludf.DUMMYFUNCTION("""COMPUTED_VALUE"""),"Виноград лёд")</f>
        <v>Виноград лёд</v>
      </c>
      <c r="H2600" s="18" t="str">
        <f>IFERROR(__xludf.DUMMYFUNCTION("""COMPUTED_VALUE"""),"Бабл гам")</f>
        <v>Бабл гам</v>
      </c>
      <c r="I2600" s="18" t="str">
        <f>IFERROR(__xludf.DUMMYFUNCTION("""COMPUTED_VALUE"""),"Энергетик лайм")</f>
        <v>Энергетик лайм</v>
      </c>
      <c r="J2600" s="18" t="str">
        <f>IFERROR(__xludf.DUMMYFUNCTION("""COMPUTED_VALUE"""),"Черника смородина айс")</f>
        <v>Черника смородина айс</v>
      </c>
      <c r="K2600" s="18" t="str">
        <f>IFERROR(__xludf.DUMMYFUNCTION("""COMPUTED_VALUE"""),"Мохито клубничный лёд")</f>
        <v>Мохито клубничный лёд</v>
      </c>
      <c r="L2600" s="18" t="str">
        <f>IFERROR(__xludf.DUMMYFUNCTION("""COMPUTED_VALUE"""),"Черная вишня лёд")</f>
        <v>Черная вишня лёд</v>
      </c>
      <c r="M2600" s="18" t="str">
        <f>IFERROR(__xludf.DUMMYFUNCTION("""COMPUTED_VALUE"""),"Ананас кокос лёд")</f>
        <v>Ананас кокос лёд</v>
      </c>
      <c r="N2600" s="18" t="str">
        <f>IFERROR(__xludf.DUMMYFUNCTION("""COMPUTED_VALUE"""),"Киви лёд")</f>
        <v>Киви лёд</v>
      </c>
      <c r="O2600" s="18" t="str">
        <f>IFERROR(__xludf.DUMMYFUNCTION("""COMPUTED_VALUE"""),"Кислая клюква лёд")</f>
        <v>Кислая клюква лёд</v>
      </c>
      <c r="P2600" s="18" t="str">
        <f>IFERROR(__xludf.DUMMYFUNCTION("""COMPUTED_VALUE"""),"Кислый скитлс лёд")</f>
        <v>Кислый скитлс лёд</v>
      </c>
      <c r="Q2600" s="18" t="str">
        <f>IFERROR(__xludf.DUMMYFUNCTION("""COMPUTED_VALUE"""),"Клубника черника лёд")</f>
        <v>Клубника черника лёд</v>
      </c>
      <c r="R2600" s="18" t="str">
        <f>IFERROR(__xludf.DUMMYFUNCTION("""COMPUTED_VALUE"""),"Малина смородина лёд")</f>
        <v>Малина смородина лёд</v>
      </c>
      <c r="S2600" s="18" t="str">
        <f>IFERROR(__xludf.DUMMYFUNCTION("""COMPUTED_VALUE"""),"Манго лёд")</f>
        <v>Манго лёд</v>
      </c>
      <c r="T2600" s="18" t="str">
        <f>IFERROR(__xludf.DUMMYFUNCTION("""COMPUTED_VALUE"""),"Малина вишня лёд")</f>
        <v>Малина вишня лёд</v>
      </c>
      <c r="U2600" s="18"/>
      <c r="V2600" s="18"/>
      <c r="W2600" s="18"/>
      <c r="X2600" s="18"/>
      <c r="Y2600" s="18"/>
      <c r="Z2600" s="18"/>
      <c r="AA2600" s="18"/>
      <c r="AB2600" s="18"/>
      <c r="AC2600" s="18"/>
      <c r="AD2600" s="18"/>
      <c r="AE2600" s="18"/>
      <c r="AF2600" s="18"/>
      <c r="AG2600" s="18"/>
      <c r="AH2600" s="18"/>
      <c r="AI2600" s="18"/>
      <c r="AJ2600" s="18"/>
      <c r="AK2600" s="18"/>
      <c r="AL2600" s="18"/>
      <c r="AM2600" s="18"/>
      <c r="AN2600" s="18"/>
      <c r="AO2600" s="18"/>
      <c r="AP2600" s="18"/>
      <c r="AQ2600" s="18"/>
      <c r="AR2600" s="18"/>
      <c r="AS2600" s="18"/>
      <c r="AT2600" s="18"/>
      <c r="AU2600" s="18"/>
      <c r="AV2600" s="18"/>
      <c r="AW2600" s="18"/>
      <c r="AX2600" s="18"/>
    </row>
    <row r="2601">
      <c r="A2601" s="18" t="str">
        <f>IFERROR(__xludf.DUMMYFUNCTION("""COMPUTED_VALUE"""),"Смородина холс")</f>
        <v>Смородина холс</v>
      </c>
      <c r="B2601" s="18" t="str">
        <f>IFERROR(__xludf.DUMMYFUNCTION("""COMPUTED_VALUE"""),"Тропические фрукты")</f>
        <v>Тропические фрукты</v>
      </c>
      <c r="C2601" s="18" t="str">
        <f>IFERROR(__xludf.DUMMYFUNCTION("""COMPUTED_VALUE"""),"Черничная конфета")</f>
        <v>Черничная конфета</v>
      </c>
      <c r="D2601" s="18" t="str">
        <f>IFERROR(__xludf.DUMMYFUNCTION("""COMPUTED_VALUE"""),"Яблоко вишня")</f>
        <v>Яблоко вишня</v>
      </c>
      <c r="E2601" s="18" t="str">
        <f>IFERROR(__xludf.DUMMYFUNCTION("""COMPUTED_VALUE"""),"Виноград мята")</f>
        <v>Виноград мята</v>
      </c>
      <c r="F2601" s="18" t="str">
        <f>IFERROR(__xludf.DUMMYFUNCTION("""COMPUTED_VALUE"""),"Виноград холс")</f>
        <v>Виноград холс</v>
      </c>
      <c r="G2601" s="18" t="str">
        <f>IFERROR(__xludf.DUMMYFUNCTION("""COMPUTED_VALUE"""),"Грейпфрутовый лимонад")</f>
        <v>Грейпфрутовый лимонад</v>
      </c>
      <c r="H2601" s="18" t="str">
        <f>IFERROR(__xludf.DUMMYFUNCTION("""COMPUTED_VALUE"""),"Дыня банан")</f>
        <v>Дыня банан</v>
      </c>
      <c r="I2601" s="18" t="str">
        <f>IFERROR(__xludf.DUMMYFUNCTION("""COMPUTED_VALUE"""),"Ежевичный лимонад")</f>
        <v>Ежевичный лимонад</v>
      </c>
      <c r="J2601" s="18" t="str">
        <f>IFERROR(__xludf.DUMMYFUNCTION("""COMPUTED_VALUE"""),"Земляничная конфета ")</f>
        <v>Земляничная конфета </v>
      </c>
      <c r="K2601" s="18" t="str">
        <f>IFERROR(__xludf.DUMMYFUNCTION("""COMPUTED_VALUE"""),"Ананас манго ")</f>
        <v>Ананас манго </v>
      </c>
      <c r="L2601" s="18" t="str">
        <f>IFERROR(__xludf.DUMMYFUNCTION("""COMPUTED_VALUE"""),"Жвачка черника мята ")</f>
        <v>Жвачка черника мята </v>
      </c>
      <c r="M2601" s="18" t="str">
        <f>IFERROR(__xludf.DUMMYFUNCTION("""COMPUTED_VALUE"""),"Зеленый манго")</f>
        <v>Зеленый манго</v>
      </c>
      <c r="N2601" s="18" t="str">
        <f>IFERROR(__xludf.DUMMYFUNCTION("""COMPUTED_VALUE"""),"Клюква брусника")</f>
        <v>Клюква брусника</v>
      </c>
      <c r="O2601" s="18" t="str">
        <f>IFERROR(__xludf.DUMMYFUNCTION("""COMPUTED_VALUE"""),"Апельсин ")</f>
        <v>Апельсин </v>
      </c>
      <c r="P2601" s="18" t="str">
        <f>IFERROR(__xludf.DUMMYFUNCTION("""COMPUTED_VALUE"""),"Кокос малина")</f>
        <v>Кокос малина</v>
      </c>
      <c r="Q2601" s="18" t="str">
        <f>IFERROR(__xludf.DUMMYFUNCTION("""COMPUTED_VALUE"""),"Лимонные черви")</f>
        <v>Лимонные черви</v>
      </c>
      <c r="R2601" s="18" t="str">
        <f>IFERROR(__xludf.DUMMYFUNCTION("""COMPUTED_VALUE"""),"Малиновый лимонад")</f>
        <v>Малиновый лимонад</v>
      </c>
      <c r="S2601" s="18" t="str">
        <f>IFERROR(__xludf.DUMMYFUNCTION("""COMPUTED_VALUE"""),"Смородина малина")</f>
        <v>Смородина малина</v>
      </c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8"/>
      <c r="AD2601" s="18"/>
      <c r="AE2601" s="18"/>
      <c r="AF2601" s="18"/>
      <c r="AG2601" s="18"/>
      <c r="AH2601" s="18"/>
      <c r="AI2601" s="18"/>
      <c r="AJ2601" s="18"/>
      <c r="AK2601" s="18"/>
      <c r="AL2601" s="18"/>
      <c r="AM2601" s="18"/>
      <c r="AN2601" s="18"/>
      <c r="AO2601" s="18"/>
      <c r="AP2601" s="18"/>
      <c r="AQ2601" s="18"/>
      <c r="AR2601" s="18"/>
      <c r="AS2601" s="18"/>
      <c r="AT2601" s="18"/>
      <c r="AU2601" s="18"/>
      <c r="AV2601" s="18"/>
      <c r="AW2601" s="18"/>
      <c r="AX2601" s="18"/>
    </row>
    <row r="2602">
      <c r="A2602" s="18" t="str">
        <f>IFERROR(__xludf.DUMMYFUNCTION("""COMPUTED_VALUE"""),"0.4")</f>
        <v>0.4</v>
      </c>
      <c r="B2602" s="18" t="str">
        <f>IFERROR(__xludf.DUMMYFUNCTION("""COMPUTED_VALUE"""),"0.6")</f>
        <v>0.6</v>
      </c>
      <c r="C2602" s="18" t="str">
        <f>IFERROR(__xludf.DUMMYFUNCTION("""COMPUTED_VALUE"""),"0.7")</f>
        <v>0.7</v>
      </c>
      <c r="D2602" s="18" t="str">
        <f>IFERROR(__xludf.DUMMYFUNCTION("""COMPUTED_VALUE"""),"0.8")</f>
        <v>0.8</v>
      </c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  <c r="AC2602" s="18"/>
      <c r="AD2602" s="18"/>
      <c r="AE2602" s="18"/>
      <c r="AF2602" s="18"/>
      <c r="AG2602" s="18"/>
      <c r="AH2602" s="18"/>
      <c r="AI2602" s="18"/>
      <c r="AJ2602" s="18"/>
      <c r="AK2602" s="18"/>
      <c r="AL2602" s="18"/>
      <c r="AM2602" s="18"/>
      <c r="AN2602" s="18"/>
      <c r="AO2602" s="18"/>
      <c r="AP2602" s="18"/>
      <c r="AQ2602" s="18"/>
      <c r="AR2602" s="18"/>
      <c r="AS2602" s="18"/>
      <c r="AT2602" s="18"/>
      <c r="AU2602" s="18"/>
      <c r="AV2602" s="18"/>
      <c r="AW2602" s="18"/>
      <c r="AX2602" s="18"/>
    </row>
    <row r="2603">
      <c r="A2603" s="18" t="str">
        <f>IFERROR(__xludf.DUMMYFUNCTION("""COMPUTED_VALUE"""),"Ягодный микс")</f>
        <v>Ягодный микс</v>
      </c>
      <c r="B2603" s="18" t="str">
        <f>IFERROR(__xludf.DUMMYFUNCTION("""COMPUTED_VALUE"""),"Энергетик малина")</f>
        <v>Энергетик малина</v>
      </c>
      <c r="C2603" s="18" t="str">
        <f>IFERROR(__xludf.DUMMYFUNCTION("""COMPUTED_VALUE"""),"Клубника арбуз")</f>
        <v>Клубника арбуз</v>
      </c>
      <c r="D2603" s="18" t="str">
        <f>IFERROR(__xludf.DUMMYFUNCTION("""COMPUTED_VALUE"""),"Ежевика малина")</f>
        <v>Ежевика малина</v>
      </c>
      <c r="E2603" s="18" t="str">
        <f>IFERROR(__xludf.DUMMYFUNCTION("""COMPUTED_VALUE"""),"Голубая малина виноград")</f>
        <v>Голубая малина виноград</v>
      </c>
      <c r="F2603" s="18" t="str">
        <f>IFERROR(__xludf.DUMMYFUNCTION("""COMPUTED_VALUE"""),"Вишня яблоко")</f>
        <v>Вишня яблоко</v>
      </c>
      <c r="G2603" s="18" t="str">
        <f>IFERROR(__xludf.DUMMYFUNCTION("""COMPUTED_VALUE"""),"Виноград лёд")</f>
        <v>Виноград лёд</v>
      </c>
      <c r="H2603" s="18" t="str">
        <f>IFERROR(__xludf.DUMMYFUNCTION("""COMPUTED_VALUE"""),"Бабл гам")</f>
        <v>Бабл гам</v>
      </c>
      <c r="I2603" s="18" t="str">
        <f>IFERROR(__xludf.DUMMYFUNCTION("""COMPUTED_VALUE"""),"Энергетик лайм")</f>
        <v>Энергетик лайм</v>
      </c>
      <c r="J2603" s="18" t="str">
        <f>IFERROR(__xludf.DUMMYFUNCTION("""COMPUTED_VALUE"""),"Черника смородина айс")</f>
        <v>Черника смородина айс</v>
      </c>
      <c r="K2603" s="18" t="str">
        <f>IFERROR(__xludf.DUMMYFUNCTION("""COMPUTED_VALUE"""),"Мохито клубничный лёд")</f>
        <v>Мохито клубничный лёд</v>
      </c>
      <c r="L2603" s="18" t="str">
        <f>IFERROR(__xludf.DUMMYFUNCTION("""COMPUTED_VALUE"""),"Черная вишня лёд")</f>
        <v>Черная вишня лёд</v>
      </c>
      <c r="M2603" s="18" t="str">
        <f>IFERROR(__xludf.DUMMYFUNCTION("""COMPUTED_VALUE"""),"Ананас кокос лёд")</f>
        <v>Ананас кокос лёд</v>
      </c>
      <c r="N2603" s="18" t="str">
        <f>IFERROR(__xludf.DUMMYFUNCTION("""COMPUTED_VALUE"""),"Киви лёд")</f>
        <v>Киви лёд</v>
      </c>
      <c r="O2603" s="18" t="str">
        <f>IFERROR(__xludf.DUMMYFUNCTION("""COMPUTED_VALUE"""),"Кислая клюква лёд")</f>
        <v>Кислая клюква лёд</v>
      </c>
      <c r="P2603" s="18" t="str">
        <f>IFERROR(__xludf.DUMMYFUNCTION("""COMPUTED_VALUE"""),"Кислый скитлс лёд")</f>
        <v>Кислый скитлс лёд</v>
      </c>
      <c r="Q2603" s="18" t="str">
        <f>IFERROR(__xludf.DUMMYFUNCTION("""COMPUTED_VALUE"""),"Клубника черника лёд")</f>
        <v>Клубника черника лёд</v>
      </c>
      <c r="R2603" s="18" t="str">
        <f>IFERROR(__xludf.DUMMYFUNCTION("""COMPUTED_VALUE"""),"Малина смородина лёд")</f>
        <v>Малина смородина лёд</v>
      </c>
      <c r="S2603" s="18" t="str">
        <f>IFERROR(__xludf.DUMMYFUNCTION("""COMPUTED_VALUE"""),"Манго лёд")</f>
        <v>Манго лёд</v>
      </c>
      <c r="T2603" s="18" t="str">
        <f>IFERROR(__xludf.DUMMYFUNCTION("""COMPUTED_VALUE"""),"Малина вишня лёд")</f>
        <v>Малина вишня лёд</v>
      </c>
      <c r="U2603" s="18"/>
      <c r="V2603" s="18"/>
      <c r="W2603" s="18"/>
      <c r="X2603" s="18"/>
      <c r="Y2603" s="18"/>
      <c r="Z2603" s="18"/>
      <c r="AA2603" s="18"/>
      <c r="AB2603" s="18"/>
      <c r="AC2603" s="18"/>
      <c r="AD2603" s="18"/>
      <c r="AE2603" s="18"/>
      <c r="AF2603" s="18"/>
      <c r="AG2603" s="18"/>
      <c r="AH2603" s="18"/>
      <c r="AI2603" s="18"/>
      <c r="AJ2603" s="18"/>
      <c r="AK2603" s="18"/>
      <c r="AL2603" s="18"/>
      <c r="AM2603" s="18"/>
      <c r="AN2603" s="18"/>
      <c r="AO2603" s="18"/>
      <c r="AP2603" s="18"/>
      <c r="AQ2603" s="18"/>
      <c r="AR2603" s="18"/>
      <c r="AS2603" s="18"/>
      <c r="AT2603" s="18"/>
      <c r="AU2603" s="18"/>
      <c r="AV2603" s="18"/>
      <c r="AW2603" s="18"/>
      <c r="AX2603" s="18"/>
    </row>
    <row r="2604">
      <c r="A2604" s="18" t="str">
        <f>IFERROR(__xludf.DUMMYFUNCTION("""COMPUTED_VALUE"""),"Кислый малиново-грейпфрутовый швепс")</f>
        <v>Кислый малиново-грейпфрутовый швепс</v>
      </c>
      <c r="B2604" s="18" t="str">
        <f>IFERROR(__xludf.DUMMYFUNCTION("""COMPUTED_VALUE"""),"Ананас апельсин")</f>
        <v>Ананас апельсин</v>
      </c>
      <c r="C2604" s="18" t="str">
        <f>IFERROR(__xludf.DUMMYFUNCTION("""COMPUTED_VALUE"""),"Пинаколада")</f>
        <v>Пинаколада</v>
      </c>
      <c r="D2604" s="18" t="str">
        <f>IFERROR(__xludf.DUMMYFUNCTION("""COMPUTED_VALUE"""),"Мятный бабл гам")</f>
        <v>Мятный бабл гам</v>
      </c>
      <c r="E2604" s="18" t="str">
        <f>IFERROR(__xludf.DUMMYFUNCTION("""COMPUTED_VALUE"""),"Мянго драгонфрут")</f>
        <v>Мянго драгонфрут</v>
      </c>
      <c r="F2604" s="18" t="str">
        <f>IFERROR(__xludf.DUMMYFUNCTION("""COMPUTED_VALUE"""),"Клубничная фанта")</f>
        <v>Клубничная фанта</v>
      </c>
      <c r="G2604" s="18" t="str">
        <f>IFERROR(__xludf.DUMMYFUNCTION("""COMPUTED_VALUE"""),"Клубничная арбуз")</f>
        <v>Клубничная арбуз</v>
      </c>
      <c r="H2604" s="18" t="str">
        <f>IFERROR(__xludf.DUMMYFUNCTION("""COMPUTED_VALUE"""),"Кислый скитлс")</f>
        <v>Кислый скитлс</v>
      </c>
      <c r="I2604" s="18" t="str">
        <f>IFERROR(__xludf.DUMMYFUNCTION("""COMPUTED_VALUE"""),"Кислый лайм арбуз")</f>
        <v>Кислый лайм арбуз</v>
      </c>
      <c r="J2604" s="18" t="str">
        <f>IFERROR(__xludf.DUMMYFUNCTION("""COMPUTED_VALUE"""),"Тропический банан")</f>
        <v>Тропический банан</v>
      </c>
      <c r="K2604" s="18" t="str">
        <f>IFERROR(__xludf.DUMMYFUNCTION("""COMPUTED_VALUE"""),"Яблочный энергетик")</f>
        <v>Яблочный энергетик</v>
      </c>
      <c r="L2604" s="18" t="str">
        <f>IFERROR(__xludf.DUMMYFUNCTION("""COMPUTED_VALUE"""),"Барбарисовый лимонад")</f>
        <v>Барбарисовый лимонад</v>
      </c>
      <c r="M2604" s="18" t="str">
        <f>IFERROR(__xludf.DUMMYFUNCTION("""COMPUTED_VALUE"""),"Лимонад виноград вишня")</f>
        <v>Лимонад виноград вишня</v>
      </c>
      <c r="N2604" s="18" t="str">
        <f>IFERROR(__xludf.DUMMYFUNCTION("""COMPUTED_VALUE"""),"Розовый лимонад")</f>
        <v>Розовый лимонад</v>
      </c>
      <c r="O2604" s="18" t="str">
        <f>IFERROR(__xludf.DUMMYFUNCTION("""COMPUTED_VALUE"""),"Двойной манго")</f>
        <v>Двойной манго</v>
      </c>
      <c r="P2604" s="18" t="str">
        <f>IFERROR(__xludf.DUMMYFUNCTION("""COMPUTED_VALUE"""),"Лесные ягоды ")</f>
        <v>Лесные ягоды </v>
      </c>
      <c r="Q2604" s="18" t="str">
        <f>IFERROR(__xludf.DUMMYFUNCTION("""COMPUTED_VALUE"""),"Ежевика малина ")</f>
        <v>Ежевика малина </v>
      </c>
      <c r="R2604" s="18" t="str">
        <f>IFERROR(__xludf.DUMMYFUNCTION("""COMPUTED_VALUE"""),"Смородиновый лимонад")</f>
        <v>Смородиновый лимонад</v>
      </c>
      <c r="S2604" s="18" t="str">
        <f>IFERROR(__xludf.DUMMYFUNCTION("""COMPUTED_VALUE"""),"Кола вишня")</f>
        <v>Кола вишня</v>
      </c>
      <c r="T2604" s="18" t="str">
        <f>IFERROR(__xludf.DUMMYFUNCTION("""COMPUTED_VALUE"""),"Манго арбуз")</f>
        <v>Манго арбуз</v>
      </c>
      <c r="U2604" s="18" t="str">
        <f>IFERROR(__xludf.DUMMYFUNCTION("""COMPUTED_VALUE"""),"Алоэ виноград")</f>
        <v>Алоэ виноград</v>
      </c>
      <c r="V2604" s="18" t="str">
        <f>IFERROR(__xludf.DUMMYFUNCTION("""COMPUTED_VALUE"""),"Банан клубника")</f>
        <v>Банан клубника</v>
      </c>
      <c r="W2604" s="18" t="str">
        <f>IFERROR(__xludf.DUMMYFUNCTION("""COMPUTED_VALUE"""),"Малиновый мармелад")</f>
        <v>Малиновый мармелад</v>
      </c>
      <c r="X2604" s="18" t="str">
        <f>IFERROR(__xludf.DUMMYFUNCTION("""COMPUTED_VALUE"""),"Клубника киви")</f>
        <v>Клубника киви</v>
      </c>
      <c r="Y2604" s="18" t="str">
        <f>IFERROR(__xludf.DUMMYFUNCTION("""COMPUTED_VALUE"""),"Клюква лайм")</f>
        <v>Клюква лайм</v>
      </c>
      <c r="Z2604" s="18" t="str">
        <f>IFERROR(__xludf.DUMMYFUNCTION("""COMPUTED_VALUE"""),"Гуава ананас")</f>
        <v>Гуава ананас</v>
      </c>
      <c r="AA2604" s="18" t="str">
        <f>IFERROR(__xludf.DUMMYFUNCTION("""COMPUTED_VALUE"""),"Морс")</f>
        <v>Морс</v>
      </c>
      <c r="AB2604" s="18" t="str">
        <f>IFERROR(__xludf.DUMMYFUNCTION("""COMPUTED_VALUE"""),"Красный апельсин")</f>
        <v>Красный апельсин</v>
      </c>
      <c r="AC2604" s="18" t="str">
        <f>IFERROR(__xludf.DUMMYFUNCTION("""COMPUTED_VALUE"""),"Арбузная жвачка")</f>
        <v>Арбузная жвачка</v>
      </c>
      <c r="AD2604" s="18" t="str">
        <f>IFERROR(__xludf.DUMMYFUNCTION("""COMPUTED_VALUE"""),"Смородина Виноград")</f>
        <v>Смородина Виноград</v>
      </c>
      <c r="AE2604" s="18" t="str">
        <f>IFERROR(__xludf.DUMMYFUNCTION("""COMPUTED_VALUE"""),"Гранатовая Мармелад")</f>
        <v>Гранатовая Мармелад</v>
      </c>
      <c r="AF2604" s="18" t="str">
        <f>IFERROR(__xludf.DUMMYFUNCTION("""COMPUTED_VALUE"""),"Яблоко Киви")</f>
        <v>Яблоко Киви</v>
      </c>
      <c r="AG2604" s="18" t="str">
        <f>IFERROR(__xludf.DUMMYFUNCTION("""COMPUTED_VALUE"""),"Клубника Ежевика")</f>
        <v>Клубника Ежевика</v>
      </c>
      <c r="AH2604" s="18" t="str">
        <f>IFERROR(__xludf.DUMMYFUNCTION("""COMPUTED_VALUE"""),"Клубничный Коктейль")</f>
        <v>Клубничный Коктейль</v>
      </c>
      <c r="AI2604" s="18" t="str">
        <f>IFERROR(__xludf.DUMMYFUNCTION("""COMPUTED_VALUE"""),"Клюква Земляника ")</f>
        <v>Клюква Земляника </v>
      </c>
      <c r="AJ2604" s="18" t="str">
        <f>IFERROR(__xludf.DUMMYFUNCTION("""COMPUTED_VALUE"""),"Какос Дыня")</f>
        <v>Какос Дыня</v>
      </c>
      <c r="AK2604" s="18" t="str">
        <f>IFERROR(__xludf.DUMMYFUNCTION("""COMPUTED_VALUE"""),"Маракуйя мандарин")</f>
        <v>Маракуйя мандарин</v>
      </c>
      <c r="AL2604" s="18" t="str">
        <f>IFERROR(__xludf.DUMMYFUNCTION("""COMPUTED_VALUE"""),"Персик кактус")</f>
        <v>Персик кактус</v>
      </c>
      <c r="AM2604" s="18" t="str">
        <f>IFERROR(__xludf.DUMMYFUNCTION("""COMPUTED_VALUE"""),"Спрайт")</f>
        <v>Спрайт</v>
      </c>
      <c r="AN2604" s="18" t="str">
        <f>IFERROR(__xludf.DUMMYFUNCTION("""COMPUTED_VALUE"""),"Черничная фанта")</f>
        <v>Черничная фанта</v>
      </c>
      <c r="AO2604" s="18" t="str">
        <f>IFERROR(__xludf.DUMMYFUNCTION("""COMPUTED_VALUE"""),"Ягодная жвачка")</f>
        <v>Ягодная жвачка</v>
      </c>
      <c r="AP2604" s="18" t="str">
        <f>IFERROR(__xludf.DUMMYFUNCTION("""COMPUTED_VALUE"""),"Ягодный энергетик")</f>
        <v>Ягодный энергетик</v>
      </c>
      <c r="AQ2604" s="18" t="str">
        <f>IFERROR(__xludf.DUMMYFUNCTION("""COMPUTED_VALUE"""),"Ягодный пунш ")</f>
        <v>Ягодный пунш </v>
      </c>
      <c r="AR2604" s="18" t="str">
        <f>IFERROR(__xludf.DUMMYFUNCTION("""COMPUTED_VALUE"""),"Виноградный холс")</f>
        <v>Виноградный холс</v>
      </c>
      <c r="AS2604" s="18" t="str">
        <f>IFERROR(__xludf.DUMMYFUNCTION("""COMPUTED_VALUE"""),"Грейпфрут смородина")</f>
        <v>Грейпфрут смородина</v>
      </c>
      <c r="AT2604" s="18" t="str">
        <f>IFERROR(__xludf.DUMMYFUNCTION("""COMPUTED_VALUE"""),"Дыня персик")</f>
        <v>Дыня персик</v>
      </c>
      <c r="AU2604" s="18" t="str">
        <f>IFERROR(__xludf.DUMMYFUNCTION("""COMPUTED_VALUE"""),"Земляника виноград")</f>
        <v>Земляника виноград</v>
      </c>
      <c r="AV2604" s="18" t="str">
        <f>IFERROR(__xludf.DUMMYFUNCTION("""COMPUTED_VALUE"""),"Киви маракуйя гуава")</f>
        <v>Киви маракуйя гуава</v>
      </c>
      <c r="AW2604" s="18" t="str">
        <f>IFERROR(__xludf.DUMMYFUNCTION("""COMPUTED_VALUE"""),"Кислые вишнёвые червячки")</f>
        <v>Кислые вишнёвые червячки</v>
      </c>
      <c r="AX2604" s="18" t="str">
        <f>IFERROR(__xludf.DUMMYFUNCTION("""COMPUTED_VALUE"""),"Кислые чернично-малиновое червячки")</f>
        <v>Кислые чернично-малиновое червячки</v>
      </c>
    </row>
    <row r="2605">
      <c r="A2605" s="18" t="str">
        <f>IFERROR(__xludf.DUMMYFUNCTION("""COMPUTED_VALUE"""),"0.4")</f>
        <v>0.4</v>
      </c>
      <c r="B2605" s="18" t="str">
        <f>IFERROR(__xludf.DUMMYFUNCTION("""COMPUTED_VALUE"""),"0.6")</f>
        <v>0.6</v>
      </c>
      <c r="C2605" s="18" t="str">
        <f>IFERROR(__xludf.DUMMYFUNCTION("""COMPUTED_VALUE"""),"0.7")</f>
        <v>0.7</v>
      </c>
      <c r="D2605" s="18" t="str">
        <f>IFERROR(__xludf.DUMMYFUNCTION("""COMPUTED_VALUE"""),"0.8")</f>
        <v>0.8</v>
      </c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8"/>
      <c r="AD2605" s="18"/>
      <c r="AE2605" s="18"/>
      <c r="AF2605" s="18"/>
      <c r="AG2605" s="18"/>
      <c r="AH2605" s="18"/>
      <c r="AI2605" s="18"/>
      <c r="AJ2605" s="18"/>
      <c r="AK2605" s="18"/>
      <c r="AL2605" s="18"/>
      <c r="AM2605" s="18"/>
      <c r="AN2605" s="18"/>
      <c r="AO2605" s="18"/>
      <c r="AP2605" s="18"/>
      <c r="AQ2605" s="18"/>
      <c r="AR2605" s="18"/>
      <c r="AS2605" s="18"/>
      <c r="AT2605" s="18"/>
      <c r="AU2605" s="18"/>
      <c r="AV2605" s="18"/>
      <c r="AW2605" s="18"/>
      <c r="AX2605" s="18"/>
    </row>
    <row r="2606">
      <c r="A2606" s="18" t="str">
        <f>IFERROR(__xludf.DUMMYFUNCTION("""COMPUTED_VALUE"""),"Ягодный микс")</f>
        <v>Ягодный микс</v>
      </c>
      <c r="B2606" s="18" t="str">
        <f>IFERROR(__xludf.DUMMYFUNCTION("""COMPUTED_VALUE"""),"Энергетик малина")</f>
        <v>Энергетик малина</v>
      </c>
      <c r="C2606" s="18" t="str">
        <f>IFERROR(__xludf.DUMMYFUNCTION("""COMPUTED_VALUE"""),"Клубника арбуз")</f>
        <v>Клубника арбуз</v>
      </c>
      <c r="D2606" s="18" t="str">
        <f>IFERROR(__xludf.DUMMYFUNCTION("""COMPUTED_VALUE"""),"Ежевика малина")</f>
        <v>Ежевика малина</v>
      </c>
      <c r="E2606" s="18" t="str">
        <f>IFERROR(__xludf.DUMMYFUNCTION("""COMPUTED_VALUE"""),"Голубая малина виноград")</f>
        <v>Голубая малина виноград</v>
      </c>
      <c r="F2606" s="18" t="str">
        <f>IFERROR(__xludf.DUMMYFUNCTION("""COMPUTED_VALUE"""),"Вишня яблоко")</f>
        <v>Вишня яблоко</v>
      </c>
      <c r="G2606" s="18" t="str">
        <f>IFERROR(__xludf.DUMMYFUNCTION("""COMPUTED_VALUE"""),"Виноград лёд")</f>
        <v>Виноград лёд</v>
      </c>
      <c r="H2606" s="18" t="str">
        <f>IFERROR(__xludf.DUMMYFUNCTION("""COMPUTED_VALUE"""),"Бабл гам")</f>
        <v>Бабл гам</v>
      </c>
      <c r="I2606" s="18" t="str">
        <f>IFERROR(__xludf.DUMMYFUNCTION("""COMPUTED_VALUE"""),"Энергетик лайм")</f>
        <v>Энергетик лайм</v>
      </c>
      <c r="J2606" s="18" t="str">
        <f>IFERROR(__xludf.DUMMYFUNCTION("""COMPUTED_VALUE"""),"Черника смородина айс")</f>
        <v>Черника смородина айс</v>
      </c>
      <c r="K2606" s="18" t="str">
        <f>IFERROR(__xludf.DUMMYFUNCTION("""COMPUTED_VALUE"""),"Мохито клубничный лёд")</f>
        <v>Мохито клубничный лёд</v>
      </c>
      <c r="L2606" s="18" t="str">
        <f>IFERROR(__xludf.DUMMYFUNCTION("""COMPUTED_VALUE"""),"Черная вишня лёд")</f>
        <v>Черная вишня лёд</v>
      </c>
      <c r="M2606" s="18" t="str">
        <f>IFERROR(__xludf.DUMMYFUNCTION("""COMPUTED_VALUE"""),"Ананас кокос лёд")</f>
        <v>Ананас кокос лёд</v>
      </c>
      <c r="N2606" s="18" t="str">
        <f>IFERROR(__xludf.DUMMYFUNCTION("""COMPUTED_VALUE"""),"Киви лёд")</f>
        <v>Киви лёд</v>
      </c>
      <c r="O2606" s="18" t="str">
        <f>IFERROR(__xludf.DUMMYFUNCTION("""COMPUTED_VALUE"""),"Кислая клюква лёд")</f>
        <v>Кислая клюква лёд</v>
      </c>
      <c r="P2606" s="18" t="str">
        <f>IFERROR(__xludf.DUMMYFUNCTION("""COMPUTED_VALUE"""),"Кислый скитлс лёд")</f>
        <v>Кислый скитлс лёд</v>
      </c>
      <c r="Q2606" s="18" t="str">
        <f>IFERROR(__xludf.DUMMYFUNCTION("""COMPUTED_VALUE"""),"Клубника черника лёд")</f>
        <v>Клубника черника лёд</v>
      </c>
      <c r="R2606" s="18" t="str">
        <f>IFERROR(__xludf.DUMMYFUNCTION("""COMPUTED_VALUE"""),"Малина смородина лёд")</f>
        <v>Малина смородина лёд</v>
      </c>
      <c r="S2606" s="18" t="str">
        <f>IFERROR(__xludf.DUMMYFUNCTION("""COMPUTED_VALUE"""),"Манго лёд")</f>
        <v>Манго лёд</v>
      </c>
      <c r="T2606" s="18" t="str">
        <f>IFERROR(__xludf.DUMMYFUNCTION("""COMPUTED_VALUE"""),"Малина вишня лёд")</f>
        <v>Малина вишня лёд</v>
      </c>
      <c r="U2606" s="18"/>
      <c r="V2606" s="18"/>
      <c r="W2606" s="18"/>
      <c r="X2606" s="18"/>
      <c r="Y2606" s="18"/>
      <c r="Z2606" s="18"/>
      <c r="AA2606" s="18"/>
      <c r="AB2606" s="18"/>
      <c r="AC2606" s="18"/>
      <c r="AD2606" s="18"/>
      <c r="AE2606" s="18"/>
      <c r="AF2606" s="18"/>
      <c r="AG2606" s="18"/>
      <c r="AH2606" s="18"/>
      <c r="AI2606" s="18"/>
      <c r="AJ2606" s="18"/>
      <c r="AK2606" s="18"/>
      <c r="AL2606" s="18"/>
      <c r="AM2606" s="18"/>
      <c r="AN2606" s="18"/>
      <c r="AO2606" s="18"/>
      <c r="AP2606" s="18"/>
      <c r="AQ2606" s="18"/>
      <c r="AR2606" s="18"/>
      <c r="AS2606" s="18"/>
      <c r="AT2606" s="18"/>
      <c r="AU2606" s="18"/>
      <c r="AV2606" s="18"/>
      <c r="AW2606" s="18"/>
      <c r="AX2606" s="18"/>
    </row>
    <row r="2607">
      <c r="A2607" s="18" t="str">
        <f>IFERROR(__xludf.DUMMYFUNCTION("""COMPUTED_VALUE"""),"Арбуз Малина ")</f>
        <v>Арбуз Малина </v>
      </c>
      <c r="B2607" s="18" t="str">
        <f>IFERROR(__xludf.DUMMYFUNCTION("""COMPUTED_VALUE"""),"Банан Кокос ")</f>
        <v>Банан Кокос </v>
      </c>
      <c r="C2607" s="18" t="str">
        <f>IFERROR(__xludf.DUMMYFUNCTION("""COMPUTED_VALUE"""),"Барбарисовый Энергетик ")</f>
        <v>Барбарисовый Энергетик </v>
      </c>
      <c r="D2607" s="18" t="str">
        <f>IFERROR(__xludf.DUMMYFUNCTION("""COMPUTED_VALUE"""),"Виноградный Энергетик")</f>
        <v>Виноградный Энергетик</v>
      </c>
      <c r="E2607" s="18" t="str">
        <f>IFERROR(__xludf.DUMMYFUNCTION("""COMPUTED_VALUE"""),"Гранат Клубника ")</f>
        <v>Гранат Клубника </v>
      </c>
      <c r="F2607" s="18" t="str">
        <f>IFERROR(__xludf.DUMMYFUNCTION("""COMPUTED_VALUE"""),"Гранат Смородина ")</f>
        <v>Гранат Смородина </v>
      </c>
      <c r="G2607" s="18" t="str">
        <f>IFERROR(__xludf.DUMMYFUNCTION("""COMPUTED_VALUE"""),"Грейпфрутовый Швепс ")</f>
        <v>Грейпфрутовый Швепс </v>
      </c>
      <c r="H2607" s="18" t="str">
        <f>IFERROR(__xludf.DUMMYFUNCTION("""COMPUTED_VALUE"""),"Земляника Драгонфрут ")</f>
        <v>Земляника Драгонфрут </v>
      </c>
      <c r="I2607" s="18" t="str">
        <f>IFERROR(__xludf.DUMMYFUNCTION("""COMPUTED_VALUE"""),"Киви Личи ")</f>
        <v>Киви Личи </v>
      </c>
      <c r="J2607" s="18" t="str">
        <f>IFERROR(__xludf.DUMMYFUNCTION("""COMPUTED_VALUE"""),"Киви Маракуйя Гуава ")</f>
        <v>Киви Маракуйя Гуава </v>
      </c>
      <c r="K2607" s="18" t="str">
        <f>IFERROR(__xludf.DUMMYFUNCTION("""COMPUTED_VALUE"""),"Клубника Банан ")</f>
        <v>Клубника Банан </v>
      </c>
      <c r="L2607" s="18" t="str">
        <f>IFERROR(__xludf.DUMMYFUNCTION("""COMPUTED_VALUE"""),"Клубника Вишня ")</f>
        <v>Клубника Вишня </v>
      </c>
      <c r="M2607" s="18" t="str">
        <f>IFERROR(__xludf.DUMMYFUNCTION("""COMPUTED_VALUE"""),"Клубника Земляника ")</f>
        <v>Клубника Земляника </v>
      </c>
      <c r="N2607" s="18" t="str">
        <f>IFERROR(__xludf.DUMMYFUNCTION("""COMPUTED_VALUE"""),"Клубничный Мохито ")</f>
        <v>Клубничный Мохито </v>
      </c>
      <c r="O2607" s="18" t="str">
        <f>IFERROR(__xludf.DUMMYFUNCTION("""COMPUTED_VALUE"""),"Манго Грейпфрут ")</f>
        <v>Манго Грейпфрут </v>
      </c>
      <c r="P2607" s="18" t="str">
        <f>IFERROR(__xludf.DUMMYFUNCTION("""COMPUTED_VALUE"""),"Манго Персик Личи ")</f>
        <v>Манго Персик Личи </v>
      </c>
      <c r="Q2607" s="18" t="str">
        <f>IFERROR(__xludf.DUMMYFUNCTION("""COMPUTED_VALUE"""),"Персик Бабл Гам ")</f>
        <v>Персик Бабл Гам </v>
      </c>
      <c r="R2607" s="18" t="str">
        <f>IFERROR(__xludf.DUMMYFUNCTION("""COMPUTED_VALUE"""),"Садовые Ягоды ")</f>
        <v>Садовые Ягоды </v>
      </c>
      <c r="S2607" s="18" t="str">
        <f>IFERROR(__xludf.DUMMYFUNCTION("""COMPUTED_VALUE"""),"Скитлс Лимон Лайм 2")</f>
        <v>Скитлс Лимон Лайм 2</v>
      </c>
      <c r="T2607" s="18" t="str">
        <f>IFERROR(__xludf.DUMMYFUNCTION("""COMPUTED_VALUE"""),"Смородина Мармелад 1")</f>
        <v>Смородина Мармелад 1</v>
      </c>
      <c r="U2607" s="18" t="str">
        <f>IFERROR(__xludf.DUMMYFUNCTION("""COMPUTED_VALUE"""),"Темная Вишня 1")</f>
        <v>Темная Вишня 1</v>
      </c>
      <c r="V2607" s="18" t="str">
        <f>IFERROR(__xludf.DUMMYFUNCTION("""COMPUTED_VALUE"""),"Фруктовые Пластинки 1")</f>
        <v>Фруктовые Пластинки 1</v>
      </c>
      <c r="W2607" s="18" t="str">
        <f>IFERROR(__xludf.DUMMYFUNCTION("""COMPUTED_VALUE"""),"Черника Ежевика 1")</f>
        <v>Черника Ежевика 1</v>
      </c>
      <c r="X2607" s="18" t="str">
        <f>IFERROR(__xludf.DUMMYFUNCTION("""COMPUTED_VALUE"""),"Черника Малина 1")</f>
        <v>Черника Малина 1</v>
      </c>
      <c r="Y2607" s="18" t="str">
        <f>IFERROR(__xludf.DUMMYFUNCTION("""COMPUTED_VALUE"""),"Черника Мята 2")</f>
        <v>Черника Мята 2</v>
      </c>
      <c r="Z2607" s="18" t="str">
        <f>IFERROR(__xludf.DUMMYFUNCTION("""COMPUTED_VALUE"""),"Яблоко Виноград 2")</f>
        <v>Яблоко Виноград 2</v>
      </c>
      <c r="AA2607" s="18" t="str">
        <f>IFERROR(__xludf.DUMMYFUNCTION("""COMPUTED_VALUE"""),"Яблоко Малина 4")</f>
        <v>Яблоко Малина 4</v>
      </c>
      <c r="AB2607" s="18"/>
      <c r="AC2607" s="18"/>
      <c r="AD2607" s="18"/>
      <c r="AE2607" s="18"/>
      <c r="AF2607" s="18"/>
      <c r="AG2607" s="18"/>
      <c r="AH2607" s="18"/>
      <c r="AI2607" s="18"/>
      <c r="AJ2607" s="18"/>
      <c r="AK2607" s="18"/>
      <c r="AL2607" s="18"/>
      <c r="AM2607" s="18"/>
      <c r="AN2607" s="18"/>
      <c r="AO2607" s="18"/>
      <c r="AP2607" s="18"/>
      <c r="AQ2607" s="18"/>
      <c r="AR2607" s="18"/>
      <c r="AS2607" s="18"/>
      <c r="AT2607" s="18"/>
      <c r="AU2607" s="18"/>
      <c r="AV2607" s="18"/>
      <c r="AW2607" s="18"/>
      <c r="AX2607" s="18"/>
    </row>
    <row r="2608">
      <c r="A2608" s="18" t="str">
        <f>IFERROR(__xludf.DUMMYFUNCTION("""COMPUTED_VALUE"""),"0.4")</f>
        <v>0.4</v>
      </c>
      <c r="B2608" s="18" t="str">
        <f>IFERROR(__xludf.DUMMYFUNCTION("""COMPUTED_VALUE"""),"0.6")</f>
        <v>0.6</v>
      </c>
      <c r="C2608" s="18" t="str">
        <f>IFERROR(__xludf.DUMMYFUNCTION("""COMPUTED_VALUE"""),"0.7")</f>
        <v>0.7</v>
      </c>
      <c r="D2608" s="18" t="str">
        <f>IFERROR(__xludf.DUMMYFUNCTION("""COMPUTED_VALUE"""),"0.8")</f>
        <v>0.8</v>
      </c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  <c r="AA2608" s="18"/>
      <c r="AB2608" s="18"/>
      <c r="AC2608" s="18"/>
      <c r="AD2608" s="18"/>
      <c r="AE2608" s="18"/>
      <c r="AF2608" s="18"/>
      <c r="AG2608" s="18"/>
      <c r="AH2608" s="18"/>
      <c r="AI2608" s="18"/>
      <c r="AJ2608" s="18"/>
      <c r="AK2608" s="18"/>
      <c r="AL2608" s="18"/>
      <c r="AM2608" s="18"/>
      <c r="AN2608" s="18"/>
      <c r="AO2608" s="18"/>
      <c r="AP2608" s="18"/>
      <c r="AQ2608" s="18"/>
      <c r="AR2608" s="18"/>
      <c r="AS2608" s="18"/>
      <c r="AT2608" s="18"/>
      <c r="AU2608" s="18"/>
      <c r="AV2608" s="18"/>
      <c r="AW2608" s="18"/>
      <c r="AX2608" s="18"/>
    </row>
    <row r="2609">
      <c r="A2609" s="18" t="str">
        <f>IFERROR(__xludf.DUMMYFUNCTION("""COMPUTED_VALUE"""),"Лесные ягоды")</f>
        <v>Лесные ягоды</v>
      </c>
      <c r="B2609" s="18" t="str">
        <f>IFERROR(__xludf.DUMMYFUNCTION("""COMPUTED_VALUE"""),"Алоэ виноград ")</f>
        <v>Алоэ виноград </v>
      </c>
      <c r="C2609" s="18" t="str">
        <f>IFERROR(__xludf.DUMMYFUNCTION("""COMPUTED_VALUE"""),"Апельсиновый адреналин")</f>
        <v>Апельсиновый адреналин</v>
      </c>
      <c r="D2609" s="18" t="str">
        <f>IFERROR(__xludf.DUMMYFUNCTION("""COMPUTED_VALUE"""),"Клюква лайм")</f>
        <v>Клюква лайм</v>
      </c>
      <c r="E2609" s="18" t="str">
        <f>IFERROR(__xludf.DUMMYFUNCTION("""COMPUTED_VALUE"""),"Виноградная фанта ")</f>
        <v>Виноградная фанта </v>
      </c>
      <c r="F2609" s="18" t="str">
        <f>IFERROR(__xludf.DUMMYFUNCTION("""COMPUTED_VALUE"""),"Зеленый чай лемонграсс")</f>
        <v>Зеленый чай лемонграсс</v>
      </c>
      <c r="G2609" s="18" t="str">
        <f>IFERROR(__xludf.DUMMYFUNCTION("""COMPUTED_VALUE"""),"Малина арбуз")</f>
        <v>Малина арбуз</v>
      </c>
      <c r="H2609" s="18" t="str">
        <f>IFERROR(__xludf.DUMMYFUNCTION("""COMPUTED_VALUE"""),"Ананас персик")</f>
        <v>Ананас персик</v>
      </c>
      <c r="I2609" s="18" t="str">
        <f>IFERROR(__xludf.DUMMYFUNCTION("""COMPUTED_VALUE"""),"Клубничный мохито ")</f>
        <v>Клубничный мохито </v>
      </c>
      <c r="J2609" s="18" t="str">
        <f>IFERROR(__xludf.DUMMYFUNCTION("""COMPUTED_VALUE"""),"Яблоко лайм")</f>
        <v>Яблоко лайм</v>
      </c>
      <c r="K2609" s="18" t="str">
        <f>IFERROR(__xludf.DUMMYFUNCTION("""COMPUTED_VALUE"""),"Спрайт арбуз лайм ")</f>
        <v>Спрайт арбуз лайм </v>
      </c>
      <c r="L2609" s="18" t="str">
        <f>IFERROR(__xludf.DUMMYFUNCTION("""COMPUTED_VALUE"""),"Черничная фанта")</f>
        <v>Черничная фанта</v>
      </c>
      <c r="M2609" s="18" t="str">
        <f>IFERROR(__xludf.DUMMYFUNCTION("""COMPUTED_VALUE"""),"Чёрная смородина")</f>
        <v>Чёрная смородина</v>
      </c>
      <c r="N2609" s="18" t="str">
        <f>IFERROR(__xludf.DUMMYFUNCTION("""COMPUTED_VALUE"""),"Червячки голубика малина")</f>
        <v>Червячки голубика малина</v>
      </c>
      <c r="O2609" s="18" t="str">
        <f>IFERROR(__xludf.DUMMYFUNCTION("""COMPUTED_VALUE"""),"Малина смородина ")</f>
        <v>Малина смородина </v>
      </c>
      <c r="P2609" s="18" t="str">
        <f>IFERROR(__xludf.DUMMYFUNCTION("""COMPUTED_VALUE"""),"Черника лайм ")</f>
        <v>Черника лайм </v>
      </c>
      <c r="Q2609" s="18" t="str">
        <f>IFERROR(__xludf.DUMMYFUNCTION("""COMPUTED_VALUE"""),"Виноградный чупа чупс")</f>
        <v>Виноградный чупа чупс</v>
      </c>
      <c r="R2609" s="18" t="str">
        <f>IFERROR(__xludf.DUMMYFUNCTION("""COMPUTED_VALUE"""),"Киви лайм")</f>
        <v>Киви лайм</v>
      </c>
      <c r="S2609" s="18" t="str">
        <f>IFERROR(__xludf.DUMMYFUNCTION("""COMPUTED_VALUE"""),"Ягодный морс")</f>
        <v>Ягодный морс</v>
      </c>
      <c r="T2609" s="18" t="str">
        <f>IFERROR(__xludf.DUMMYFUNCTION("""COMPUTED_VALUE"""),"Фруктовый скитлс")</f>
        <v>Фруктовый скитлс</v>
      </c>
      <c r="U2609" s="18" t="str">
        <f>IFERROR(__xludf.DUMMYFUNCTION("""COMPUTED_VALUE"""),"черника лимон ")</f>
        <v>черника лимон </v>
      </c>
      <c r="V2609" s="18" t="str">
        <f>IFERROR(__xludf.DUMMYFUNCTION("""COMPUTED_VALUE"""),"Вишнёвая бомба")</f>
        <v>Вишнёвая бомба</v>
      </c>
      <c r="W2609" s="18" t="str">
        <f>IFERROR(__xludf.DUMMYFUNCTION("""COMPUTED_VALUE"""),"Тропический манго")</f>
        <v>Тропический манго</v>
      </c>
      <c r="X2609" s="18"/>
      <c r="Y2609" s="18"/>
      <c r="Z2609" s="18"/>
      <c r="AA2609" s="18"/>
      <c r="AB2609" s="18"/>
      <c r="AC2609" s="18"/>
      <c r="AD2609" s="18"/>
      <c r="AE2609" s="18"/>
      <c r="AF2609" s="18"/>
      <c r="AG2609" s="18"/>
      <c r="AH2609" s="18"/>
      <c r="AI2609" s="18"/>
      <c r="AJ2609" s="18"/>
      <c r="AK2609" s="18"/>
      <c r="AL2609" s="18"/>
      <c r="AM2609" s="18"/>
      <c r="AN2609" s="18"/>
      <c r="AO2609" s="18"/>
      <c r="AP2609" s="18"/>
      <c r="AQ2609" s="18"/>
      <c r="AR2609" s="18"/>
      <c r="AS2609" s="18"/>
      <c r="AT2609" s="18"/>
      <c r="AU2609" s="18"/>
      <c r="AV2609" s="18"/>
      <c r="AW2609" s="18"/>
      <c r="AX2609" s="18"/>
    </row>
    <row r="2610">
      <c r="A2610" s="18" t="str">
        <f>IFERROR(__xludf.DUMMYFUNCTION("""COMPUTED_VALUE"""),"Ананас киви")</f>
        <v>Ананас киви</v>
      </c>
      <c r="B2610" s="18" t="str">
        <f>IFERROR(__xludf.DUMMYFUNCTION("""COMPUTED_VALUE"""),"Арбузный смузи")</f>
        <v>Арбузный смузи</v>
      </c>
      <c r="C2610" s="18" t="str">
        <f>IFERROR(__xludf.DUMMYFUNCTION("""COMPUTED_VALUE"""),"Виноградная фанта")</f>
        <v>Виноградная фанта</v>
      </c>
      <c r="D2610" s="18" t="str">
        <f>IFERROR(__xludf.DUMMYFUNCTION("""COMPUTED_VALUE"""),"Вишневый морс")</f>
        <v>Вишневый морс</v>
      </c>
      <c r="E2610" s="18" t="str">
        <f>IFERROR(__xludf.DUMMYFUNCTION("""COMPUTED_VALUE"""),"Гранатовый мармелад")</f>
        <v>Гранатовый мармелад</v>
      </c>
      <c r="F2610" s="18" t="str">
        <f>IFERROR(__xludf.DUMMYFUNCTION("""COMPUTED_VALUE"""),"Грейпфрут киви")</f>
        <v>Грейпфрут киви</v>
      </c>
      <c r="G2610" s="18" t="str">
        <f>IFERROR(__xludf.DUMMYFUNCTION("""COMPUTED_VALUE"""),"Ежевика мята")</f>
        <v>Ежевика мята</v>
      </c>
      <c r="H2610" s="18" t="str">
        <f>IFERROR(__xludf.DUMMYFUNCTION("""COMPUTED_VALUE"""),"Киви манго")</f>
        <v>Киви манго</v>
      </c>
      <c r="I2610" s="18" t="str">
        <f>IFERROR(__xludf.DUMMYFUNCTION("""COMPUTED_VALUE"""),"Клубника манго")</f>
        <v>Клубника манго</v>
      </c>
      <c r="J2610" s="18" t="str">
        <f>IFERROR(__xludf.DUMMYFUNCTION("""COMPUTED_VALUE"""),"черника грейфрут ")</f>
        <v>черника грейфрут </v>
      </c>
      <c r="K2610" s="18" t="str">
        <f>IFERROR(__xludf.DUMMYFUNCTION("""COMPUTED_VALUE"""),"Малина лайм")</f>
        <v>Малина лайм</v>
      </c>
      <c r="L2610" s="18" t="str">
        <f>IFERROR(__xludf.DUMMYFUNCTION("""COMPUTED_VALUE"""),"Манго арбуз ")</f>
        <v>Манго арбуз </v>
      </c>
      <c r="M2610" s="18" t="str">
        <f>IFERROR(__xludf.DUMMYFUNCTION("""COMPUTED_VALUE"""),"Малиновый чай с жасмином")</f>
        <v>Малиновый чай с жасмином</v>
      </c>
      <c r="N2610" s="18" t="str">
        <f>IFERROR(__xludf.DUMMYFUNCTION("""COMPUTED_VALUE"""),"малина  апельсин ")</f>
        <v>малина  апельсин </v>
      </c>
      <c r="O2610" s="18" t="str">
        <f>IFERROR(__xludf.DUMMYFUNCTION("""COMPUTED_VALUE"""),"Манго апельсин")</f>
        <v>Манго апельсин</v>
      </c>
      <c r="P2610" s="18" t="str">
        <f>IFERROR(__xludf.DUMMYFUNCTION("""COMPUTED_VALUE"""),"Ред булл")</f>
        <v>Ред булл</v>
      </c>
      <c r="Q2610" s="18" t="str">
        <f>IFERROR(__xludf.DUMMYFUNCTION("""COMPUTED_VALUE"""),"Спрайт")</f>
        <v>Спрайт</v>
      </c>
      <c r="R2610" s="18" t="str">
        <f>IFERROR(__xludf.DUMMYFUNCTION("""COMPUTED_VALUE"""),"ананас клюква ")</f>
        <v>ананас клюква </v>
      </c>
      <c r="S2610" s="18" t="str">
        <f>IFERROR(__xludf.DUMMYFUNCTION("""COMPUTED_VALUE"""),"Тархун")</f>
        <v>Тархун</v>
      </c>
      <c r="T2610" s="18" t="str">
        <f>IFERROR(__xludf.DUMMYFUNCTION("""COMPUTED_VALUE"""),"алоэ Виноград ")</f>
        <v>алоэ Виноград </v>
      </c>
      <c r="U2610" s="18" t="str">
        <f>IFERROR(__xludf.DUMMYFUNCTION("""COMPUTED_VALUE"""),"Фруктовая жвачка")</f>
        <v>Фруктовая жвачка</v>
      </c>
      <c r="V2610" s="18" t="str">
        <f>IFERROR(__xludf.DUMMYFUNCTION("""COMPUTED_VALUE"""),"Холодная кола")</f>
        <v>Холодная кола</v>
      </c>
      <c r="W2610" s="18" t="str">
        <f>IFERROR(__xludf.DUMMYFUNCTION("""COMPUTED_VALUE"""),"Черная смородина клюква")</f>
        <v>Черная смородина клюква</v>
      </c>
      <c r="X2610" s="18" t="str">
        <f>IFERROR(__xludf.DUMMYFUNCTION("""COMPUTED_VALUE"""),"Черника арбуз")</f>
        <v>Черника арбуз</v>
      </c>
      <c r="Y2610" s="18" t="str">
        <f>IFERROR(__xludf.DUMMYFUNCTION("""COMPUTED_VALUE"""),"Яблоко черника")</f>
        <v>Яблоко черника</v>
      </c>
      <c r="Z2610" s="18"/>
      <c r="AA2610" s="18"/>
      <c r="AB2610" s="18"/>
      <c r="AC2610" s="18"/>
      <c r="AD2610" s="18"/>
      <c r="AE2610" s="18"/>
      <c r="AF2610" s="18"/>
      <c r="AG2610" s="18"/>
      <c r="AH2610" s="18"/>
      <c r="AI2610" s="18"/>
      <c r="AJ2610" s="18"/>
      <c r="AK2610" s="18"/>
      <c r="AL2610" s="18"/>
      <c r="AM2610" s="18"/>
      <c r="AN2610" s="18"/>
      <c r="AO2610" s="18"/>
      <c r="AP2610" s="18"/>
      <c r="AQ2610" s="18"/>
      <c r="AR2610" s="18"/>
      <c r="AS2610" s="18"/>
      <c r="AT2610" s="18"/>
      <c r="AU2610" s="18"/>
      <c r="AV2610" s="18"/>
      <c r="AW2610" s="18"/>
      <c r="AX2610" s="18"/>
    </row>
    <row r="2611">
      <c r="A2611" s="18" t="str">
        <f>IFERROR(__xludf.DUMMYFUNCTION("""COMPUTED_VALUE"""),"кислая земляника")</f>
        <v>кислая земляника</v>
      </c>
      <c r="B2611" s="18" t="str">
        <f>IFERROR(__xludf.DUMMYFUNCTION("""COMPUTED_VALUE"""),"кислая фанта с черникой")</f>
        <v>кислая фанта с черникой</v>
      </c>
      <c r="C2611" s="18" t="str">
        <f>IFERROR(__xludf.DUMMYFUNCTION("""COMPUTED_VALUE"""),"кислое харибо с колой и черешней")</f>
        <v>кислое харибо с колой и черешней</v>
      </c>
      <c r="D2611" s="18" t="str">
        <f>IFERROR(__xludf.DUMMYFUNCTION("""COMPUTED_VALUE"""),"кислое яблочно клубничная шипучка")</f>
        <v>кислое яблочно клубничная шипучка</v>
      </c>
      <c r="E2611" s="18" t="str">
        <f>IFERROR(__xludf.DUMMYFUNCTION("""COMPUTED_VALUE"""),"кислые желатинки маракуйя ананас")</f>
        <v>кислые желатинки маракуйя ананас</v>
      </c>
      <c r="F2611" s="18" t="str">
        <f>IFERROR(__xludf.DUMMYFUNCTION("""COMPUTED_VALUE"""),"кислые ленточки маракуя манго")</f>
        <v>кислые ленточки маракуя манго</v>
      </c>
      <c r="G2611" s="18" t="str">
        <f>IFERROR(__xludf.DUMMYFUNCTION("""COMPUTED_VALUE"""),"кислые мармеладные ягоды")</f>
        <v>кислые мармеладные ягоды</v>
      </c>
      <c r="H2611" s="18" t="str">
        <f>IFERROR(__xludf.DUMMYFUNCTION("""COMPUTED_VALUE"""),"кислый виноград лайм")</f>
        <v>кислый виноград лайм</v>
      </c>
      <c r="I2611" s="18" t="str">
        <f>IFERROR(__xludf.DUMMYFUNCTION("""COMPUTED_VALUE"""),"кислый грейпфрут с вишней")</f>
        <v>кислый грейпфрут с вишней</v>
      </c>
      <c r="J2611" s="18" t="str">
        <f>IFERROR(__xludf.DUMMYFUNCTION("""COMPUTED_VALUE"""),"кислый леденец виноград киви яблоко")</f>
        <v>кислый леденец виноград киви яблоко</v>
      </c>
      <c r="K2611" s="18" t="str">
        <f>IFERROR(__xludf.DUMMYFUNCTION("""COMPUTED_VALUE"""),"кислый лимонад арбуз лайм малина")</f>
        <v>кислый лимонад арбуз лайм малина</v>
      </c>
      <c r="L2611" s="18" t="str">
        <f>IFERROR(__xludf.DUMMYFUNCTION("""COMPUTED_VALUE"""),"кислый персик клубника")</f>
        <v>кислый персик клубника</v>
      </c>
      <c r="M2611" s="18" t="str">
        <f>IFERROR(__xludf.DUMMYFUNCTION("""COMPUTED_VALUE"""),"кислый яблочно лимонные колечки")</f>
        <v>кислый яблочно лимонные колечки</v>
      </c>
      <c r="N2611" s="18" t="str">
        <f>IFERROR(__xludf.DUMMYFUNCTION("""COMPUTED_VALUE"""),"фанта апельсин с кислой малиной")</f>
        <v>фанта апельсин с кислой малиной</v>
      </c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8"/>
      <c r="AD2611" s="18"/>
      <c r="AE2611" s="18"/>
      <c r="AF2611" s="18"/>
      <c r="AG2611" s="18"/>
      <c r="AH2611" s="18"/>
      <c r="AI2611" s="18"/>
      <c r="AJ2611" s="18"/>
      <c r="AK2611" s="18"/>
      <c r="AL2611" s="18"/>
      <c r="AM2611" s="18"/>
      <c r="AN2611" s="18"/>
      <c r="AO2611" s="18"/>
      <c r="AP2611" s="18"/>
      <c r="AQ2611" s="18"/>
      <c r="AR2611" s="18"/>
      <c r="AS2611" s="18"/>
      <c r="AT2611" s="18"/>
      <c r="AU2611" s="18"/>
      <c r="AV2611" s="18"/>
      <c r="AW2611" s="18"/>
      <c r="AX2611" s="18"/>
    </row>
    <row r="2612">
      <c r="A2612" s="18" t="str">
        <f>IFERROR(__xludf.DUMMYFUNCTION("""COMPUTED_VALUE"""),"Малина вишня лёд")</f>
        <v>Малина вишня лёд</v>
      </c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8"/>
      <c r="AD2612" s="18"/>
      <c r="AE2612" s="18"/>
      <c r="AF2612" s="18"/>
      <c r="AG2612" s="18"/>
      <c r="AH2612" s="18"/>
      <c r="AI2612" s="18"/>
      <c r="AJ2612" s="18"/>
      <c r="AK2612" s="18"/>
      <c r="AL2612" s="18"/>
      <c r="AM2612" s="18"/>
      <c r="AN2612" s="18"/>
      <c r="AO2612" s="18"/>
      <c r="AP2612" s="18"/>
      <c r="AQ2612" s="18"/>
      <c r="AR2612" s="18"/>
      <c r="AS2612" s="18"/>
      <c r="AT2612" s="18"/>
      <c r="AU2612" s="18"/>
      <c r="AV2612" s="18"/>
      <c r="AW2612" s="18"/>
      <c r="AX2612" s="18"/>
    </row>
    <row r="2613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8"/>
      <c r="AD2613" s="18"/>
      <c r="AE2613" s="18"/>
      <c r="AF2613" s="18"/>
      <c r="AG2613" s="18"/>
      <c r="AH2613" s="18"/>
      <c r="AI2613" s="18"/>
      <c r="AJ2613" s="18"/>
      <c r="AK2613" s="18"/>
      <c r="AL2613" s="18"/>
      <c r="AM2613" s="18"/>
      <c r="AN2613" s="18"/>
      <c r="AO2613" s="18"/>
      <c r="AP2613" s="18"/>
      <c r="AQ2613" s="18"/>
      <c r="AR2613" s="18"/>
      <c r="AS2613" s="18"/>
      <c r="AT2613" s="18"/>
      <c r="AU2613" s="18"/>
      <c r="AV2613" s="18"/>
      <c r="AW2613" s="18"/>
      <c r="AX2613" s="18"/>
    </row>
    <row r="2614">
      <c r="A2614" s="18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  <c r="AA2614" s="18"/>
      <c r="AB2614" s="18"/>
      <c r="AC2614" s="18"/>
      <c r="AD2614" s="18"/>
      <c r="AE2614" s="18"/>
      <c r="AF2614" s="18"/>
      <c r="AG2614" s="18"/>
      <c r="AH2614" s="18"/>
      <c r="AI2614" s="18"/>
      <c r="AJ2614" s="18"/>
      <c r="AK2614" s="18"/>
      <c r="AL2614" s="18"/>
      <c r="AM2614" s="18"/>
      <c r="AN2614" s="18"/>
      <c r="AO2614" s="18"/>
      <c r="AP2614" s="18"/>
      <c r="AQ2614" s="18"/>
      <c r="AR2614" s="18"/>
      <c r="AS2614" s="18"/>
      <c r="AT2614" s="18"/>
      <c r="AU2614" s="18"/>
      <c r="AV2614" s="18"/>
      <c r="AW2614" s="18"/>
      <c r="AX2614" s="18"/>
    </row>
    <row r="2615">
      <c r="A2615" s="18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  <c r="AA2615" s="18"/>
      <c r="AB2615" s="18"/>
      <c r="AC2615" s="18"/>
      <c r="AD2615" s="18"/>
      <c r="AE2615" s="18"/>
      <c r="AF2615" s="18"/>
      <c r="AG2615" s="18"/>
      <c r="AH2615" s="18"/>
      <c r="AI2615" s="18"/>
      <c r="AJ2615" s="18"/>
      <c r="AK2615" s="18"/>
      <c r="AL2615" s="18"/>
      <c r="AM2615" s="18"/>
      <c r="AN2615" s="18"/>
      <c r="AO2615" s="18"/>
      <c r="AP2615" s="18"/>
      <c r="AQ2615" s="18"/>
      <c r="AR2615" s="18"/>
      <c r="AS2615" s="18"/>
      <c r="AT2615" s="18"/>
      <c r="AU2615" s="18"/>
      <c r="AV2615" s="18"/>
      <c r="AW2615" s="18"/>
      <c r="AX2615" s="18"/>
    </row>
    <row r="2616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  <c r="AC2616" s="18"/>
      <c r="AD2616" s="18"/>
      <c r="AE2616" s="18"/>
      <c r="AF2616" s="18"/>
      <c r="AG2616" s="18"/>
      <c r="AH2616" s="18"/>
      <c r="AI2616" s="18"/>
      <c r="AJ2616" s="18"/>
      <c r="AK2616" s="18"/>
      <c r="AL2616" s="18"/>
      <c r="AM2616" s="18"/>
      <c r="AN2616" s="18"/>
      <c r="AO2616" s="18"/>
      <c r="AP2616" s="18"/>
      <c r="AQ2616" s="18"/>
      <c r="AR2616" s="18"/>
      <c r="AS2616" s="18"/>
      <c r="AT2616" s="18"/>
      <c r="AU2616" s="18"/>
      <c r="AV2616" s="18"/>
      <c r="AW2616" s="18"/>
      <c r="AX2616" s="18"/>
    </row>
    <row r="2617">
      <c r="A2617" s="18"/>
      <c r="B2617" s="18"/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  <c r="AA2617" s="18"/>
      <c r="AB2617" s="18"/>
      <c r="AC2617" s="18"/>
      <c r="AD2617" s="18"/>
      <c r="AE2617" s="18"/>
      <c r="AF2617" s="18"/>
      <c r="AG2617" s="18"/>
      <c r="AH2617" s="18"/>
      <c r="AI2617" s="18"/>
      <c r="AJ2617" s="18"/>
      <c r="AK2617" s="18"/>
      <c r="AL2617" s="18"/>
      <c r="AM2617" s="18"/>
      <c r="AN2617" s="18"/>
      <c r="AO2617" s="18"/>
      <c r="AP2617" s="18"/>
      <c r="AQ2617" s="18"/>
      <c r="AR2617" s="18"/>
      <c r="AS2617" s="18"/>
      <c r="AT2617" s="18"/>
      <c r="AU2617" s="18"/>
      <c r="AV2617" s="18"/>
      <c r="AW2617" s="18"/>
      <c r="AX2617" s="18"/>
    </row>
    <row r="2618">
      <c r="A2618" s="18"/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  <c r="AA2618" s="18"/>
      <c r="AB2618" s="18"/>
      <c r="AC2618" s="18"/>
      <c r="AD2618" s="18"/>
      <c r="AE2618" s="18"/>
      <c r="AF2618" s="18"/>
      <c r="AG2618" s="18"/>
      <c r="AH2618" s="18"/>
      <c r="AI2618" s="18"/>
      <c r="AJ2618" s="18"/>
      <c r="AK2618" s="18"/>
      <c r="AL2618" s="18"/>
      <c r="AM2618" s="18"/>
      <c r="AN2618" s="18"/>
      <c r="AO2618" s="18"/>
      <c r="AP2618" s="18"/>
      <c r="AQ2618" s="18"/>
      <c r="AR2618" s="18"/>
      <c r="AS2618" s="18"/>
      <c r="AT2618" s="18"/>
      <c r="AU2618" s="18"/>
      <c r="AV2618" s="18"/>
      <c r="AW2618" s="18"/>
      <c r="AX2618" s="18"/>
    </row>
    <row r="2619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  <c r="AA2619" s="18"/>
      <c r="AB2619" s="18"/>
      <c r="AC2619" s="18"/>
      <c r="AD2619" s="18"/>
      <c r="AE2619" s="18"/>
      <c r="AF2619" s="18"/>
      <c r="AG2619" s="18"/>
      <c r="AH2619" s="18"/>
      <c r="AI2619" s="18"/>
      <c r="AJ2619" s="18"/>
      <c r="AK2619" s="18"/>
      <c r="AL2619" s="18"/>
      <c r="AM2619" s="18"/>
      <c r="AN2619" s="18"/>
      <c r="AO2619" s="18"/>
      <c r="AP2619" s="18"/>
      <c r="AQ2619" s="18"/>
      <c r="AR2619" s="18"/>
      <c r="AS2619" s="18"/>
      <c r="AT2619" s="18"/>
      <c r="AU2619" s="18"/>
      <c r="AV2619" s="18"/>
      <c r="AW2619" s="18"/>
      <c r="AX2619" s="18"/>
    </row>
    <row r="2620">
      <c r="A2620" s="18"/>
      <c r="B2620" s="18"/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  <c r="AC2620" s="18"/>
      <c r="AD2620" s="18"/>
      <c r="AE2620" s="18"/>
      <c r="AF2620" s="18"/>
      <c r="AG2620" s="18"/>
      <c r="AH2620" s="18"/>
      <c r="AI2620" s="18"/>
      <c r="AJ2620" s="18"/>
      <c r="AK2620" s="18"/>
      <c r="AL2620" s="18"/>
      <c r="AM2620" s="18"/>
      <c r="AN2620" s="18"/>
      <c r="AO2620" s="18"/>
      <c r="AP2620" s="18"/>
      <c r="AQ2620" s="18"/>
      <c r="AR2620" s="18"/>
      <c r="AS2620" s="18"/>
      <c r="AT2620" s="18"/>
      <c r="AU2620" s="18"/>
      <c r="AV2620" s="18"/>
      <c r="AW2620" s="18"/>
      <c r="AX2620" s="18"/>
    </row>
    <row r="2621">
      <c r="A2621" s="18"/>
      <c r="B2621" s="18"/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  <c r="AA2621" s="18"/>
      <c r="AB2621" s="18"/>
      <c r="AC2621" s="18"/>
      <c r="AD2621" s="18"/>
      <c r="AE2621" s="18"/>
      <c r="AF2621" s="18"/>
      <c r="AG2621" s="18"/>
      <c r="AH2621" s="18"/>
      <c r="AI2621" s="18"/>
      <c r="AJ2621" s="18"/>
      <c r="AK2621" s="18"/>
      <c r="AL2621" s="18"/>
      <c r="AM2621" s="18"/>
      <c r="AN2621" s="18"/>
      <c r="AO2621" s="18"/>
      <c r="AP2621" s="18"/>
      <c r="AQ2621" s="18"/>
      <c r="AR2621" s="18"/>
      <c r="AS2621" s="18"/>
      <c r="AT2621" s="18"/>
      <c r="AU2621" s="18"/>
      <c r="AV2621" s="18"/>
      <c r="AW2621" s="18"/>
      <c r="AX2621" s="18"/>
    </row>
    <row r="2622">
      <c r="A2622" s="18"/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18"/>
      <c r="AG2622" s="18"/>
      <c r="AH2622" s="18"/>
      <c r="AI2622" s="18"/>
      <c r="AJ2622" s="18"/>
      <c r="AK2622" s="18"/>
      <c r="AL2622" s="18"/>
      <c r="AM2622" s="18"/>
      <c r="AN2622" s="18"/>
      <c r="AO2622" s="18"/>
      <c r="AP2622" s="18"/>
      <c r="AQ2622" s="18"/>
      <c r="AR2622" s="18"/>
      <c r="AS2622" s="18"/>
      <c r="AT2622" s="18"/>
      <c r="AU2622" s="18"/>
      <c r="AV2622" s="18"/>
      <c r="AW2622" s="18"/>
      <c r="AX2622" s="18"/>
    </row>
    <row r="2623">
      <c r="A2623" s="18"/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  <c r="AA2623" s="18"/>
      <c r="AB2623" s="18"/>
      <c r="AC2623" s="18"/>
      <c r="AD2623" s="18"/>
      <c r="AE2623" s="18"/>
      <c r="AF2623" s="18"/>
      <c r="AG2623" s="18"/>
      <c r="AH2623" s="18"/>
      <c r="AI2623" s="18"/>
      <c r="AJ2623" s="18"/>
      <c r="AK2623" s="18"/>
      <c r="AL2623" s="18"/>
      <c r="AM2623" s="18"/>
      <c r="AN2623" s="18"/>
      <c r="AO2623" s="18"/>
      <c r="AP2623" s="18"/>
      <c r="AQ2623" s="18"/>
      <c r="AR2623" s="18"/>
      <c r="AS2623" s="18"/>
      <c r="AT2623" s="18"/>
      <c r="AU2623" s="18"/>
      <c r="AV2623" s="18"/>
      <c r="AW2623" s="18"/>
      <c r="AX2623" s="18"/>
    </row>
    <row r="2624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  <c r="AA2624" s="18"/>
      <c r="AB2624" s="18"/>
      <c r="AC2624" s="18"/>
      <c r="AD2624" s="18"/>
      <c r="AE2624" s="18"/>
      <c r="AF2624" s="18"/>
      <c r="AG2624" s="18"/>
      <c r="AH2624" s="18"/>
      <c r="AI2624" s="18"/>
      <c r="AJ2624" s="18"/>
      <c r="AK2624" s="18"/>
      <c r="AL2624" s="18"/>
      <c r="AM2624" s="18"/>
      <c r="AN2624" s="18"/>
      <c r="AO2624" s="18"/>
      <c r="AP2624" s="18"/>
      <c r="AQ2624" s="18"/>
      <c r="AR2624" s="18"/>
      <c r="AS2624" s="18"/>
      <c r="AT2624" s="18"/>
      <c r="AU2624" s="18"/>
      <c r="AV2624" s="18"/>
      <c r="AW2624" s="18"/>
      <c r="AX2624" s="18"/>
    </row>
    <row r="2625">
      <c r="A2625" s="18"/>
      <c r="B2625" s="18"/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  <c r="AA2625" s="18"/>
      <c r="AB2625" s="18"/>
      <c r="AC2625" s="18"/>
      <c r="AD2625" s="18"/>
      <c r="AE2625" s="18"/>
      <c r="AF2625" s="18"/>
      <c r="AG2625" s="18"/>
      <c r="AH2625" s="18"/>
      <c r="AI2625" s="18"/>
      <c r="AJ2625" s="18"/>
      <c r="AK2625" s="18"/>
      <c r="AL2625" s="18"/>
      <c r="AM2625" s="18"/>
      <c r="AN2625" s="18"/>
      <c r="AO2625" s="18"/>
      <c r="AP2625" s="18"/>
      <c r="AQ2625" s="18"/>
      <c r="AR2625" s="18"/>
      <c r="AS2625" s="18"/>
      <c r="AT2625" s="18"/>
      <c r="AU2625" s="18"/>
      <c r="AV2625" s="18"/>
      <c r="AW2625" s="18"/>
      <c r="AX2625" s="18"/>
    </row>
    <row r="2626">
      <c r="A2626" s="18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  <c r="AA2626" s="18"/>
      <c r="AB2626" s="18"/>
      <c r="AC2626" s="18"/>
      <c r="AD2626" s="18"/>
      <c r="AE2626" s="18"/>
      <c r="AF2626" s="18"/>
      <c r="AG2626" s="18"/>
      <c r="AH2626" s="18"/>
      <c r="AI2626" s="18"/>
      <c r="AJ2626" s="18"/>
      <c r="AK2626" s="18"/>
      <c r="AL2626" s="18"/>
      <c r="AM2626" s="18"/>
      <c r="AN2626" s="18"/>
      <c r="AO2626" s="18"/>
      <c r="AP2626" s="18"/>
      <c r="AQ2626" s="18"/>
      <c r="AR2626" s="18"/>
      <c r="AS2626" s="18"/>
      <c r="AT2626" s="18"/>
      <c r="AU2626" s="18"/>
      <c r="AV2626" s="18"/>
      <c r="AW2626" s="18"/>
      <c r="AX2626" s="18"/>
    </row>
    <row r="2627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  <c r="AA2627" s="18"/>
      <c r="AB2627" s="18"/>
      <c r="AC2627" s="18"/>
      <c r="AD2627" s="18"/>
      <c r="AE2627" s="18"/>
      <c r="AF2627" s="18"/>
      <c r="AG2627" s="18"/>
      <c r="AH2627" s="18"/>
      <c r="AI2627" s="18"/>
      <c r="AJ2627" s="18"/>
      <c r="AK2627" s="18"/>
      <c r="AL2627" s="18"/>
      <c r="AM2627" s="18"/>
      <c r="AN2627" s="18"/>
      <c r="AO2627" s="18"/>
      <c r="AP2627" s="18"/>
      <c r="AQ2627" s="18"/>
      <c r="AR2627" s="18"/>
      <c r="AS2627" s="18"/>
      <c r="AT2627" s="18"/>
      <c r="AU2627" s="18"/>
      <c r="AV2627" s="18"/>
      <c r="AW2627" s="18"/>
      <c r="AX2627" s="18"/>
    </row>
    <row r="2628">
      <c r="A2628" s="18"/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  <c r="AC2628" s="18"/>
      <c r="AD2628" s="18"/>
      <c r="AE2628" s="18"/>
      <c r="AF2628" s="18"/>
      <c r="AG2628" s="18"/>
      <c r="AH2628" s="18"/>
      <c r="AI2628" s="18"/>
      <c r="AJ2628" s="18"/>
      <c r="AK2628" s="18"/>
      <c r="AL2628" s="18"/>
      <c r="AM2628" s="18"/>
      <c r="AN2628" s="18"/>
      <c r="AO2628" s="18"/>
      <c r="AP2628" s="18"/>
      <c r="AQ2628" s="18"/>
      <c r="AR2628" s="18"/>
      <c r="AS2628" s="18"/>
      <c r="AT2628" s="18"/>
      <c r="AU2628" s="18"/>
      <c r="AV2628" s="18"/>
      <c r="AW2628" s="18"/>
      <c r="AX2628" s="18"/>
    </row>
    <row r="2629">
      <c r="A2629" s="18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  <c r="AA2629" s="18"/>
      <c r="AB2629" s="18"/>
      <c r="AC2629" s="18"/>
      <c r="AD2629" s="18"/>
      <c r="AE2629" s="18"/>
      <c r="AF2629" s="18"/>
      <c r="AG2629" s="18"/>
      <c r="AH2629" s="18"/>
      <c r="AI2629" s="18"/>
      <c r="AJ2629" s="18"/>
      <c r="AK2629" s="18"/>
      <c r="AL2629" s="18"/>
      <c r="AM2629" s="18"/>
      <c r="AN2629" s="18"/>
      <c r="AO2629" s="18"/>
      <c r="AP2629" s="18"/>
      <c r="AQ2629" s="18"/>
      <c r="AR2629" s="18"/>
      <c r="AS2629" s="18"/>
      <c r="AT2629" s="18"/>
      <c r="AU2629" s="18"/>
      <c r="AV2629" s="18"/>
      <c r="AW2629" s="18"/>
      <c r="AX2629" s="18"/>
    </row>
    <row r="2630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  <c r="AA2630" s="18"/>
      <c r="AB2630" s="18"/>
      <c r="AC2630" s="18"/>
      <c r="AD2630" s="18"/>
      <c r="AE2630" s="18"/>
      <c r="AF2630" s="18"/>
      <c r="AG2630" s="18"/>
      <c r="AH2630" s="18"/>
      <c r="AI2630" s="18"/>
      <c r="AJ2630" s="18"/>
      <c r="AK2630" s="18"/>
      <c r="AL2630" s="18"/>
      <c r="AM2630" s="18"/>
      <c r="AN2630" s="18"/>
      <c r="AO2630" s="18"/>
      <c r="AP2630" s="18"/>
      <c r="AQ2630" s="18"/>
      <c r="AR2630" s="18"/>
      <c r="AS2630" s="18"/>
      <c r="AT2630" s="18"/>
      <c r="AU2630" s="18"/>
      <c r="AV2630" s="18"/>
      <c r="AW2630" s="18"/>
      <c r="AX2630" s="18"/>
    </row>
    <row r="2631">
      <c r="A2631" s="18"/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  <c r="AA2631" s="18"/>
      <c r="AB2631" s="18"/>
      <c r="AC2631" s="18"/>
      <c r="AD2631" s="18"/>
      <c r="AE2631" s="18"/>
      <c r="AF2631" s="18"/>
      <c r="AG2631" s="18"/>
      <c r="AH2631" s="18"/>
      <c r="AI2631" s="18"/>
      <c r="AJ2631" s="18"/>
      <c r="AK2631" s="18"/>
      <c r="AL2631" s="18"/>
      <c r="AM2631" s="18"/>
      <c r="AN2631" s="18"/>
      <c r="AO2631" s="18"/>
      <c r="AP2631" s="18"/>
      <c r="AQ2631" s="18"/>
      <c r="AR2631" s="18"/>
      <c r="AS2631" s="18"/>
      <c r="AT2631" s="18"/>
      <c r="AU2631" s="18"/>
      <c r="AV2631" s="18"/>
      <c r="AW2631" s="18"/>
      <c r="AX2631" s="18"/>
    </row>
    <row r="2632">
      <c r="A2632" s="18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  <c r="AA2632" s="18"/>
      <c r="AB2632" s="18"/>
      <c r="AC2632" s="18"/>
      <c r="AD2632" s="18"/>
      <c r="AE2632" s="18"/>
      <c r="AF2632" s="18"/>
      <c r="AG2632" s="18"/>
      <c r="AH2632" s="18"/>
      <c r="AI2632" s="18"/>
      <c r="AJ2632" s="18"/>
      <c r="AK2632" s="18"/>
      <c r="AL2632" s="18"/>
      <c r="AM2632" s="18"/>
      <c r="AN2632" s="18"/>
      <c r="AO2632" s="18"/>
      <c r="AP2632" s="18"/>
      <c r="AQ2632" s="18"/>
      <c r="AR2632" s="18"/>
      <c r="AS2632" s="18"/>
      <c r="AT2632" s="18"/>
      <c r="AU2632" s="18"/>
      <c r="AV2632" s="18"/>
      <c r="AW2632" s="18"/>
      <c r="AX2632" s="18"/>
    </row>
    <row r="2633">
      <c r="A2633" s="18"/>
      <c r="B2633" s="18"/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  <c r="AC2633" s="18"/>
      <c r="AD2633" s="18"/>
      <c r="AE2633" s="18"/>
      <c r="AF2633" s="18"/>
      <c r="AG2633" s="18"/>
      <c r="AH2633" s="18"/>
      <c r="AI2633" s="18"/>
      <c r="AJ2633" s="18"/>
      <c r="AK2633" s="18"/>
      <c r="AL2633" s="18"/>
      <c r="AM2633" s="18"/>
      <c r="AN2633" s="18"/>
      <c r="AO2633" s="18"/>
      <c r="AP2633" s="18"/>
      <c r="AQ2633" s="18"/>
      <c r="AR2633" s="18"/>
      <c r="AS2633" s="18"/>
      <c r="AT2633" s="18"/>
      <c r="AU2633" s="18"/>
      <c r="AV2633" s="18"/>
      <c r="AW2633" s="18"/>
      <c r="AX2633" s="18"/>
    </row>
    <row r="2634">
      <c r="A2634" s="18"/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  <c r="AC2634" s="18"/>
      <c r="AD2634" s="18"/>
      <c r="AE2634" s="18"/>
      <c r="AF2634" s="18"/>
      <c r="AG2634" s="18"/>
      <c r="AH2634" s="18"/>
      <c r="AI2634" s="18"/>
      <c r="AJ2634" s="18"/>
      <c r="AK2634" s="18"/>
      <c r="AL2634" s="18"/>
      <c r="AM2634" s="18"/>
      <c r="AN2634" s="18"/>
      <c r="AO2634" s="18"/>
      <c r="AP2634" s="18"/>
      <c r="AQ2634" s="18"/>
      <c r="AR2634" s="18"/>
      <c r="AS2634" s="18"/>
      <c r="AT2634" s="18"/>
      <c r="AU2634" s="18"/>
      <c r="AV2634" s="18"/>
      <c r="AW2634" s="18"/>
      <c r="AX2634" s="18"/>
    </row>
    <row r="2635">
      <c r="A2635" s="18"/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  <c r="AC2635" s="18"/>
      <c r="AD2635" s="18"/>
      <c r="AE2635" s="18"/>
      <c r="AF2635" s="18"/>
      <c r="AG2635" s="18"/>
      <c r="AH2635" s="18"/>
      <c r="AI2635" s="18"/>
      <c r="AJ2635" s="18"/>
      <c r="AK2635" s="18"/>
      <c r="AL2635" s="18"/>
      <c r="AM2635" s="18"/>
      <c r="AN2635" s="18"/>
      <c r="AO2635" s="18"/>
      <c r="AP2635" s="18"/>
      <c r="AQ2635" s="18"/>
      <c r="AR2635" s="18"/>
      <c r="AS2635" s="18"/>
      <c r="AT2635" s="18"/>
      <c r="AU2635" s="18"/>
      <c r="AV2635" s="18"/>
      <c r="AW2635" s="18"/>
      <c r="AX2635" s="18"/>
    </row>
    <row r="2636">
      <c r="A2636" s="18"/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  <c r="AC2636" s="18"/>
      <c r="AD2636" s="18"/>
      <c r="AE2636" s="18"/>
      <c r="AF2636" s="18"/>
      <c r="AG2636" s="18"/>
      <c r="AH2636" s="18"/>
      <c r="AI2636" s="18"/>
      <c r="AJ2636" s="18"/>
      <c r="AK2636" s="18"/>
      <c r="AL2636" s="18"/>
      <c r="AM2636" s="18"/>
      <c r="AN2636" s="18"/>
      <c r="AO2636" s="18"/>
      <c r="AP2636" s="18"/>
      <c r="AQ2636" s="18"/>
      <c r="AR2636" s="18"/>
      <c r="AS2636" s="18"/>
      <c r="AT2636" s="18"/>
      <c r="AU2636" s="18"/>
      <c r="AV2636" s="18"/>
      <c r="AW2636" s="18"/>
      <c r="AX2636" s="18"/>
    </row>
    <row r="2637">
      <c r="A2637" s="18"/>
      <c r="B2637" s="18"/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  <c r="AC2637" s="18"/>
      <c r="AD2637" s="18"/>
      <c r="AE2637" s="18"/>
      <c r="AF2637" s="18"/>
      <c r="AG2637" s="18"/>
      <c r="AH2637" s="18"/>
      <c r="AI2637" s="18"/>
      <c r="AJ2637" s="18"/>
      <c r="AK2637" s="18"/>
      <c r="AL2637" s="18"/>
      <c r="AM2637" s="18"/>
      <c r="AN2637" s="18"/>
      <c r="AO2637" s="18"/>
      <c r="AP2637" s="18"/>
      <c r="AQ2637" s="18"/>
      <c r="AR2637" s="18"/>
      <c r="AS2637" s="18"/>
      <c r="AT2637" s="18"/>
      <c r="AU2637" s="18"/>
      <c r="AV2637" s="18"/>
      <c r="AW2637" s="18"/>
      <c r="AX2637" s="18"/>
    </row>
    <row r="2638">
      <c r="A2638" s="18"/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  <c r="AC2638" s="18"/>
      <c r="AD2638" s="18"/>
      <c r="AE2638" s="18"/>
      <c r="AF2638" s="18"/>
      <c r="AG2638" s="18"/>
      <c r="AH2638" s="18"/>
      <c r="AI2638" s="18"/>
      <c r="AJ2638" s="18"/>
      <c r="AK2638" s="18"/>
      <c r="AL2638" s="18"/>
      <c r="AM2638" s="18"/>
      <c r="AN2638" s="18"/>
      <c r="AO2638" s="18"/>
      <c r="AP2638" s="18"/>
      <c r="AQ2638" s="18"/>
      <c r="AR2638" s="18"/>
      <c r="AS2638" s="18"/>
      <c r="AT2638" s="18"/>
      <c r="AU2638" s="18"/>
      <c r="AV2638" s="18"/>
      <c r="AW2638" s="18"/>
      <c r="AX2638" s="18"/>
    </row>
    <row r="2639">
      <c r="A2639" s="18"/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  <c r="AC2639" s="18"/>
      <c r="AD2639" s="18"/>
      <c r="AE2639" s="18"/>
      <c r="AF2639" s="18"/>
      <c r="AG2639" s="18"/>
      <c r="AH2639" s="18"/>
      <c r="AI2639" s="18"/>
      <c r="AJ2639" s="18"/>
      <c r="AK2639" s="18"/>
      <c r="AL2639" s="18"/>
      <c r="AM2639" s="18"/>
      <c r="AN2639" s="18"/>
      <c r="AO2639" s="18"/>
      <c r="AP2639" s="18"/>
      <c r="AQ2639" s="18"/>
      <c r="AR2639" s="18"/>
      <c r="AS2639" s="18"/>
      <c r="AT2639" s="18"/>
      <c r="AU2639" s="18"/>
      <c r="AV2639" s="18"/>
      <c r="AW2639" s="18"/>
      <c r="AX2639" s="18"/>
    </row>
    <row r="2640">
      <c r="A2640" s="18"/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18"/>
      <c r="AG2640" s="18"/>
      <c r="AH2640" s="18"/>
      <c r="AI2640" s="18"/>
      <c r="AJ2640" s="18"/>
      <c r="AK2640" s="18"/>
      <c r="AL2640" s="18"/>
      <c r="AM2640" s="18"/>
      <c r="AN2640" s="18"/>
      <c r="AO2640" s="18"/>
      <c r="AP2640" s="18"/>
      <c r="AQ2640" s="18"/>
      <c r="AR2640" s="18"/>
      <c r="AS2640" s="18"/>
      <c r="AT2640" s="18"/>
      <c r="AU2640" s="18"/>
      <c r="AV2640" s="18"/>
      <c r="AW2640" s="18"/>
      <c r="AX2640" s="18"/>
    </row>
    <row r="2641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  <c r="AC2641" s="18"/>
      <c r="AD2641" s="18"/>
      <c r="AE2641" s="18"/>
      <c r="AF2641" s="18"/>
      <c r="AG2641" s="18"/>
      <c r="AH2641" s="18"/>
      <c r="AI2641" s="18"/>
      <c r="AJ2641" s="18"/>
      <c r="AK2641" s="18"/>
      <c r="AL2641" s="18"/>
      <c r="AM2641" s="18"/>
      <c r="AN2641" s="18"/>
      <c r="AO2641" s="18"/>
      <c r="AP2641" s="18"/>
      <c r="AQ2641" s="18"/>
      <c r="AR2641" s="18"/>
      <c r="AS2641" s="18"/>
      <c r="AT2641" s="18"/>
      <c r="AU2641" s="18"/>
      <c r="AV2641" s="18"/>
      <c r="AW2641" s="18"/>
      <c r="AX2641" s="18"/>
    </row>
    <row r="2642">
      <c r="A2642" s="18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  <c r="AA2642" s="18"/>
      <c r="AB2642" s="18"/>
      <c r="AC2642" s="18"/>
      <c r="AD2642" s="18"/>
      <c r="AE2642" s="18"/>
      <c r="AF2642" s="18"/>
      <c r="AG2642" s="18"/>
      <c r="AH2642" s="18"/>
      <c r="AI2642" s="18"/>
      <c r="AJ2642" s="18"/>
      <c r="AK2642" s="18"/>
      <c r="AL2642" s="18"/>
      <c r="AM2642" s="18"/>
      <c r="AN2642" s="18"/>
      <c r="AO2642" s="18"/>
      <c r="AP2642" s="18"/>
      <c r="AQ2642" s="18"/>
      <c r="AR2642" s="18"/>
      <c r="AS2642" s="18"/>
      <c r="AT2642" s="18"/>
      <c r="AU2642" s="18"/>
      <c r="AV2642" s="18"/>
      <c r="AW2642" s="18"/>
      <c r="AX2642" s="18"/>
    </row>
    <row r="2643">
      <c r="A2643" s="18"/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  <c r="AA2643" s="18"/>
      <c r="AB2643" s="18"/>
      <c r="AC2643" s="18"/>
      <c r="AD2643" s="18"/>
      <c r="AE2643" s="18"/>
      <c r="AF2643" s="18"/>
      <c r="AG2643" s="18"/>
      <c r="AH2643" s="18"/>
      <c r="AI2643" s="18"/>
      <c r="AJ2643" s="18"/>
      <c r="AK2643" s="18"/>
      <c r="AL2643" s="18"/>
      <c r="AM2643" s="18"/>
      <c r="AN2643" s="18"/>
      <c r="AO2643" s="18"/>
      <c r="AP2643" s="18"/>
      <c r="AQ2643" s="18"/>
      <c r="AR2643" s="18"/>
      <c r="AS2643" s="18"/>
      <c r="AT2643" s="18"/>
      <c r="AU2643" s="18"/>
      <c r="AV2643" s="18"/>
      <c r="AW2643" s="18"/>
      <c r="AX2643" s="18"/>
    </row>
    <row r="2644">
      <c r="A2644" s="18" t="str">
        <f>IFERROR(__xludf.DUMMYFUNCTION("""COMPUTED_VALUE"""),"кислая земляника")</f>
        <v>кислая земляника</v>
      </c>
      <c r="B2644" s="18" t="str">
        <f>IFERROR(__xludf.DUMMYFUNCTION("""COMPUTED_VALUE"""),"кислая фанта с черникой")</f>
        <v>кислая фанта с черникой</v>
      </c>
      <c r="C2644" s="18" t="str">
        <f>IFERROR(__xludf.DUMMYFUNCTION("""COMPUTED_VALUE"""),"кислое харибо с колой и черешней")</f>
        <v>кислое харибо с колой и черешней</v>
      </c>
      <c r="D2644" s="18" t="str">
        <f>IFERROR(__xludf.DUMMYFUNCTION("""COMPUTED_VALUE"""),"кислое яблочно клубничная шипучка")</f>
        <v>кислое яблочно клубничная шипучка</v>
      </c>
      <c r="E2644" s="18" t="str">
        <f>IFERROR(__xludf.DUMMYFUNCTION("""COMPUTED_VALUE"""),"кислые желатинки маракуйя ананас")</f>
        <v>кислые желатинки маракуйя ананас</v>
      </c>
      <c r="F2644" s="18" t="str">
        <f>IFERROR(__xludf.DUMMYFUNCTION("""COMPUTED_VALUE"""),"кислые ленточки маракуя манго")</f>
        <v>кислые ленточки маракуя манго</v>
      </c>
      <c r="G2644" s="18" t="str">
        <f>IFERROR(__xludf.DUMMYFUNCTION("""COMPUTED_VALUE"""),"кислые мармеладные ягоды")</f>
        <v>кислые мармеладные ягоды</v>
      </c>
      <c r="H2644" s="18" t="str">
        <f>IFERROR(__xludf.DUMMYFUNCTION("""COMPUTED_VALUE"""),"кислый виноград лайм")</f>
        <v>кислый виноград лайм</v>
      </c>
      <c r="I2644" s="18" t="str">
        <f>IFERROR(__xludf.DUMMYFUNCTION("""COMPUTED_VALUE"""),"кислый грейпфрут с вишней")</f>
        <v>кислый грейпфрут с вишней</v>
      </c>
      <c r="J2644" s="18" t="str">
        <f>IFERROR(__xludf.DUMMYFUNCTION("""COMPUTED_VALUE"""),"кислый леденец виноград киви яблоко")</f>
        <v>кислый леденец виноград киви яблоко</v>
      </c>
      <c r="K2644" s="18" t="str">
        <f>IFERROR(__xludf.DUMMYFUNCTION("""COMPUTED_VALUE"""),"кислый лимонад арбуз лайм малина")</f>
        <v>кислый лимонад арбуз лайм малина</v>
      </c>
      <c r="L2644" s="18" t="str">
        <f>IFERROR(__xludf.DUMMYFUNCTION("""COMPUTED_VALUE"""),"кислый персик клубника")</f>
        <v>кислый персик клубника</v>
      </c>
      <c r="M2644" s="18" t="str">
        <f>IFERROR(__xludf.DUMMYFUNCTION("""COMPUTED_VALUE"""),"кислый яблочно лимонные колечки")</f>
        <v>кислый яблочно лимонные колечки</v>
      </c>
      <c r="N2644" s="18" t="str">
        <f>IFERROR(__xludf.DUMMYFUNCTION("""COMPUTED_VALUE"""),"фанта апельсин с кислой малиной")</f>
        <v>фанта апельсин с кислой малиной</v>
      </c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  <c r="AA2644" s="18"/>
      <c r="AB2644" s="18"/>
      <c r="AC2644" s="18"/>
      <c r="AD2644" s="18"/>
      <c r="AE2644" s="18"/>
      <c r="AF2644" s="18"/>
      <c r="AG2644" s="18"/>
      <c r="AH2644" s="18"/>
      <c r="AI2644" s="18"/>
      <c r="AJ2644" s="18"/>
      <c r="AK2644" s="18"/>
      <c r="AL2644" s="18"/>
      <c r="AM2644" s="18"/>
      <c r="AN2644" s="18"/>
      <c r="AO2644" s="18"/>
      <c r="AP2644" s="18"/>
      <c r="AQ2644" s="18"/>
      <c r="AR2644" s="18"/>
      <c r="AS2644" s="18"/>
      <c r="AT2644" s="18"/>
      <c r="AU2644" s="18"/>
      <c r="AV2644" s="18"/>
      <c r="AW2644" s="18"/>
      <c r="AX2644" s="18"/>
    </row>
    <row r="2645">
      <c r="A2645" s="18" t="str">
        <f>IFERROR(__xludf.DUMMYFUNCTION("""COMPUTED_VALUE"""),"0.4")</f>
        <v>0.4</v>
      </c>
      <c r="B2645" s="18" t="str">
        <f>IFERROR(__xludf.DUMMYFUNCTION("""COMPUTED_VALUE"""),"0.6")</f>
        <v>0.6</v>
      </c>
      <c r="C2645" s="18" t="str">
        <f>IFERROR(__xludf.DUMMYFUNCTION("""COMPUTED_VALUE"""),"0.7")</f>
        <v>0.7</v>
      </c>
      <c r="D2645" s="18" t="str">
        <f>IFERROR(__xludf.DUMMYFUNCTION("""COMPUTED_VALUE"""),"0.8")</f>
        <v>0.8</v>
      </c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  <c r="AA2645" s="18"/>
      <c r="AB2645" s="18"/>
      <c r="AC2645" s="18"/>
      <c r="AD2645" s="18"/>
      <c r="AE2645" s="18"/>
      <c r="AF2645" s="18"/>
      <c r="AG2645" s="18"/>
      <c r="AH2645" s="18"/>
      <c r="AI2645" s="18"/>
      <c r="AJ2645" s="18"/>
      <c r="AK2645" s="18"/>
      <c r="AL2645" s="18"/>
      <c r="AM2645" s="18"/>
      <c r="AN2645" s="18"/>
      <c r="AO2645" s="18"/>
      <c r="AP2645" s="18"/>
      <c r="AQ2645" s="18"/>
      <c r="AR2645" s="18"/>
      <c r="AS2645" s="18"/>
      <c r="AT2645" s="18"/>
      <c r="AU2645" s="18"/>
      <c r="AV2645" s="18"/>
      <c r="AW2645" s="18"/>
      <c r="AX2645" s="18"/>
    </row>
    <row r="2646">
      <c r="A2646" s="18" t="str">
        <f>IFERROR(__xludf.DUMMYFUNCTION("""COMPUTED_VALUE"""),"Ягодный микс")</f>
        <v>Ягодный микс</v>
      </c>
      <c r="B2646" s="18" t="str">
        <f>IFERROR(__xludf.DUMMYFUNCTION("""COMPUTED_VALUE"""),"Энергетик малина")</f>
        <v>Энергетик малина</v>
      </c>
      <c r="C2646" s="18" t="str">
        <f>IFERROR(__xludf.DUMMYFUNCTION("""COMPUTED_VALUE"""),"Клубника арбуз")</f>
        <v>Клубника арбуз</v>
      </c>
      <c r="D2646" s="18" t="str">
        <f>IFERROR(__xludf.DUMMYFUNCTION("""COMPUTED_VALUE"""),"Ежевика малина")</f>
        <v>Ежевика малина</v>
      </c>
      <c r="E2646" s="18" t="str">
        <f>IFERROR(__xludf.DUMMYFUNCTION("""COMPUTED_VALUE"""),"Голубая малина виноград")</f>
        <v>Голубая малина виноград</v>
      </c>
      <c r="F2646" s="18" t="str">
        <f>IFERROR(__xludf.DUMMYFUNCTION("""COMPUTED_VALUE"""),"Вишня яблоко")</f>
        <v>Вишня яблоко</v>
      </c>
      <c r="G2646" s="18" t="str">
        <f>IFERROR(__xludf.DUMMYFUNCTION("""COMPUTED_VALUE"""),"Виноград лёд")</f>
        <v>Виноград лёд</v>
      </c>
      <c r="H2646" s="18" t="str">
        <f>IFERROR(__xludf.DUMMYFUNCTION("""COMPUTED_VALUE"""),"Бабл гам")</f>
        <v>Бабл гам</v>
      </c>
      <c r="I2646" s="18" t="str">
        <f>IFERROR(__xludf.DUMMYFUNCTION("""COMPUTED_VALUE"""),"Энергетик лайм")</f>
        <v>Энергетик лайм</v>
      </c>
      <c r="J2646" s="18" t="str">
        <f>IFERROR(__xludf.DUMMYFUNCTION("""COMPUTED_VALUE"""),"Черника смородина айс")</f>
        <v>Черника смородина айс</v>
      </c>
      <c r="K2646" s="18" t="str">
        <f>IFERROR(__xludf.DUMMYFUNCTION("""COMPUTED_VALUE"""),"Мохито клубничный лёд")</f>
        <v>Мохито клубничный лёд</v>
      </c>
      <c r="L2646" s="18" t="str">
        <f>IFERROR(__xludf.DUMMYFUNCTION("""COMPUTED_VALUE"""),"Черная вишня лёд")</f>
        <v>Черная вишня лёд</v>
      </c>
      <c r="M2646" s="18" t="str">
        <f>IFERROR(__xludf.DUMMYFUNCTION("""COMPUTED_VALUE"""),"Ананас кокос лёд")</f>
        <v>Ананас кокос лёд</v>
      </c>
      <c r="N2646" s="18" t="str">
        <f>IFERROR(__xludf.DUMMYFUNCTION("""COMPUTED_VALUE"""),"Киви лёд")</f>
        <v>Киви лёд</v>
      </c>
      <c r="O2646" s="18" t="str">
        <f>IFERROR(__xludf.DUMMYFUNCTION("""COMPUTED_VALUE"""),"Кислая клюква лёд")</f>
        <v>Кислая клюква лёд</v>
      </c>
      <c r="P2646" s="18" t="str">
        <f>IFERROR(__xludf.DUMMYFUNCTION("""COMPUTED_VALUE"""),"Кислый скитлс лёд")</f>
        <v>Кислый скитлс лёд</v>
      </c>
      <c r="Q2646" s="18" t="str">
        <f>IFERROR(__xludf.DUMMYFUNCTION("""COMPUTED_VALUE"""),"Клубника черника лёд")</f>
        <v>Клубника черника лёд</v>
      </c>
      <c r="R2646" s="18" t="str">
        <f>IFERROR(__xludf.DUMMYFUNCTION("""COMPUTED_VALUE"""),"Малина смородина лёд")</f>
        <v>Малина смородина лёд</v>
      </c>
      <c r="S2646" s="18" t="str">
        <f>IFERROR(__xludf.DUMMYFUNCTION("""COMPUTED_VALUE"""),"Манго лёд")</f>
        <v>Манго лёд</v>
      </c>
      <c r="T2646" s="18" t="str">
        <f>IFERROR(__xludf.DUMMYFUNCTION("""COMPUTED_VALUE"""),"Малина вишня лёд")</f>
        <v>Малина вишня лёд</v>
      </c>
      <c r="U2646" s="18"/>
      <c r="V2646" s="18"/>
      <c r="W2646" s="18"/>
      <c r="X2646" s="18"/>
      <c r="Y2646" s="18"/>
      <c r="Z2646" s="18"/>
      <c r="AA2646" s="18"/>
      <c r="AB2646" s="18"/>
      <c r="AC2646" s="18"/>
      <c r="AD2646" s="18"/>
      <c r="AE2646" s="18"/>
      <c r="AF2646" s="18"/>
      <c r="AG2646" s="18"/>
      <c r="AH2646" s="18"/>
      <c r="AI2646" s="18"/>
      <c r="AJ2646" s="18"/>
      <c r="AK2646" s="18"/>
      <c r="AL2646" s="18"/>
      <c r="AM2646" s="18"/>
      <c r="AN2646" s="18"/>
      <c r="AO2646" s="18"/>
      <c r="AP2646" s="18"/>
      <c r="AQ2646" s="18"/>
      <c r="AR2646" s="18"/>
      <c r="AS2646" s="18"/>
      <c r="AT2646" s="18"/>
      <c r="AU2646" s="18"/>
      <c r="AV2646" s="18"/>
      <c r="AW2646" s="18"/>
      <c r="AX2646" s="18"/>
    </row>
    <row r="2647">
      <c r="A2647" s="18" t="str">
        <f>IFERROR(__xludf.DUMMYFUNCTION("""COMPUTED_VALUE"""),"Лесные ягоды")</f>
        <v>Лесные ягоды</v>
      </c>
      <c r="B2647" s="18" t="str">
        <f>IFERROR(__xludf.DUMMYFUNCTION("""COMPUTED_VALUE"""),"Алоэ виноград ")</f>
        <v>Алоэ виноград </v>
      </c>
      <c r="C2647" s="18" t="str">
        <f>IFERROR(__xludf.DUMMYFUNCTION("""COMPUTED_VALUE"""),"Апельсиновый адреналин")</f>
        <v>Апельсиновый адреналин</v>
      </c>
      <c r="D2647" s="18" t="str">
        <f>IFERROR(__xludf.DUMMYFUNCTION("""COMPUTED_VALUE"""),"Клюква лайм")</f>
        <v>Клюква лайм</v>
      </c>
      <c r="E2647" s="18" t="str">
        <f>IFERROR(__xludf.DUMMYFUNCTION("""COMPUTED_VALUE"""),"Виноградная фанта ")</f>
        <v>Виноградная фанта </v>
      </c>
      <c r="F2647" s="18" t="str">
        <f>IFERROR(__xludf.DUMMYFUNCTION("""COMPUTED_VALUE"""),"Зеленый чай лемонграсс")</f>
        <v>Зеленый чай лемонграсс</v>
      </c>
      <c r="G2647" s="18" t="str">
        <f>IFERROR(__xludf.DUMMYFUNCTION("""COMPUTED_VALUE"""),"Малина арбуз")</f>
        <v>Малина арбуз</v>
      </c>
      <c r="H2647" s="18" t="str">
        <f>IFERROR(__xludf.DUMMYFUNCTION("""COMPUTED_VALUE"""),"Ананас персик")</f>
        <v>Ананас персик</v>
      </c>
      <c r="I2647" s="18" t="str">
        <f>IFERROR(__xludf.DUMMYFUNCTION("""COMPUTED_VALUE"""),"Клубничный мохито ")</f>
        <v>Клубничный мохито </v>
      </c>
      <c r="J2647" s="18" t="str">
        <f>IFERROR(__xludf.DUMMYFUNCTION("""COMPUTED_VALUE"""),"Яблоко лайм")</f>
        <v>Яблоко лайм</v>
      </c>
      <c r="K2647" s="18" t="str">
        <f>IFERROR(__xludf.DUMMYFUNCTION("""COMPUTED_VALUE"""),"Спрайт арбуз лайм ")</f>
        <v>Спрайт арбуз лайм </v>
      </c>
      <c r="L2647" s="18" t="str">
        <f>IFERROR(__xludf.DUMMYFUNCTION("""COMPUTED_VALUE"""),"Черничная фанта")</f>
        <v>Черничная фанта</v>
      </c>
      <c r="M2647" s="18" t="str">
        <f>IFERROR(__xludf.DUMMYFUNCTION("""COMPUTED_VALUE"""),"Чёрная смородина")</f>
        <v>Чёрная смородина</v>
      </c>
      <c r="N2647" s="18" t="str">
        <f>IFERROR(__xludf.DUMMYFUNCTION("""COMPUTED_VALUE"""),"Червячки голубика малина")</f>
        <v>Червячки голубика малина</v>
      </c>
      <c r="O2647" s="18" t="str">
        <f>IFERROR(__xludf.DUMMYFUNCTION("""COMPUTED_VALUE"""),"Малина смородина ")</f>
        <v>Малина смородина </v>
      </c>
      <c r="P2647" s="18" t="str">
        <f>IFERROR(__xludf.DUMMYFUNCTION("""COMPUTED_VALUE"""),"Черника лайм ")</f>
        <v>Черника лайм </v>
      </c>
      <c r="Q2647" s="18" t="str">
        <f>IFERROR(__xludf.DUMMYFUNCTION("""COMPUTED_VALUE"""),"Виноградный чупа чупс")</f>
        <v>Виноградный чупа чупс</v>
      </c>
      <c r="R2647" s="18" t="str">
        <f>IFERROR(__xludf.DUMMYFUNCTION("""COMPUTED_VALUE"""),"Киви лайм")</f>
        <v>Киви лайм</v>
      </c>
      <c r="S2647" s="18" t="str">
        <f>IFERROR(__xludf.DUMMYFUNCTION("""COMPUTED_VALUE"""),"Ягодный морс")</f>
        <v>Ягодный морс</v>
      </c>
      <c r="T2647" s="18" t="str">
        <f>IFERROR(__xludf.DUMMYFUNCTION("""COMPUTED_VALUE"""),"Фруктовый скитлс")</f>
        <v>Фруктовый скитлс</v>
      </c>
      <c r="U2647" s="18" t="str">
        <f>IFERROR(__xludf.DUMMYFUNCTION("""COMPUTED_VALUE"""),"черника лимон ")</f>
        <v>черника лимон </v>
      </c>
      <c r="V2647" s="18" t="str">
        <f>IFERROR(__xludf.DUMMYFUNCTION("""COMPUTED_VALUE"""),"Вишнёвая бомба")</f>
        <v>Вишнёвая бомба</v>
      </c>
      <c r="W2647" s="18" t="str">
        <f>IFERROR(__xludf.DUMMYFUNCTION("""COMPUTED_VALUE"""),"Тропический манго")</f>
        <v>Тропический манго</v>
      </c>
      <c r="X2647" s="18"/>
      <c r="Y2647" s="18"/>
      <c r="Z2647" s="18"/>
      <c r="AA2647" s="18"/>
      <c r="AB2647" s="18"/>
      <c r="AC2647" s="18"/>
      <c r="AD2647" s="18"/>
      <c r="AE2647" s="18"/>
      <c r="AF2647" s="18"/>
      <c r="AG2647" s="18"/>
      <c r="AH2647" s="18"/>
      <c r="AI2647" s="18"/>
      <c r="AJ2647" s="18"/>
      <c r="AK2647" s="18"/>
      <c r="AL2647" s="18"/>
      <c r="AM2647" s="18"/>
      <c r="AN2647" s="18"/>
      <c r="AO2647" s="18"/>
      <c r="AP2647" s="18"/>
      <c r="AQ2647" s="18"/>
      <c r="AR2647" s="18"/>
      <c r="AS2647" s="18"/>
      <c r="AT2647" s="18"/>
      <c r="AU2647" s="18"/>
      <c r="AV2647" s="18"/>
      <c r="AW2647" s="18"/>
      <c r="AX2647" s="18"/>
    </row>
    <row r="2648">
      <c r="A2648" s="18" t="str">
        <f>IFERROR(__xludf.DUMMYFUNCTION("""COMPUTED_VALUE"""),"Арбуз Малина ")</f>
        <v>Арбуз Малина </v>
      </c>
      <c r="B2648" s="18" t="str">
        <f>IFERROR(__xludf.DUMMYFUNCTION("""COMPUTED_VALUE"""),"Банан Кокос ")</f>
        <v>Банан Кокос </v>
      </c>
      <c r="C2648" s="18" t="str">
        <f>IFERROR(__xludf.DUMMYFUNCTION("""COMPUTED_VALUE"""),"Барбарисовый Энергетик ")</f>
        <v>Барбарисовый Энергетик </v>
      </c>
      <c r="D2648" s="18" t="str">
        <f>IFERROR(__xludf.DUMMYFUNCTION("""COMPUTED_VALUE"""),"Виноградный Энергетик")</f>
        <v>Виноградный Энергетик</v>
      </c>
      <c r="E2648" s="18" t="str">
        <f>IFERROR(__xludf.DUMMYFUNCTION("""COMPUTED_VALUE"""),"Гранат Клубника ")</f>
        <v>Гранат Клубника </v>
      </c>
      <c r="F2648" s="18" t="str">
        <f>IFERROR(__xludf.DUMMYFUNCTION("""COMPUTED_VALUE"""),"Гранат Смородина ")</f>
        <v>Гранат Смородина </v>
      </c>
      <c r="G2648" s="18" t="str">
        <f>IFERROR(__xludf.DUMMYFUNCTION("""COMPUTED_VALUE"""),"Грейпфрутовый Швепс ")</f>
        <v>Грейпфрутовый Швепс </v>
      </c>
      <c r="H2648" s="18" t="str">
        <f>IFERROR(__xludf.DUMMYFUNCTION("""COMPUTED_VALUE"""),"Земляника Драгонфрут ")</f>
        <v>Земляника Драгонфрут </v>
      </c>
      <c r="I2648" s="18" t="str">
        <f>IFERROR(__xludf.DUMMYFUNCTION("""COMPUTED_VALUE"""),"Киви Личи ")</f>
        <v>Киви Личи </v>
      </c>
      <c r="J2648" s="18" t="str">
        <f>IFERROR(__xludf.DUMMYFUNCTION("""COMPUTED_VALUE"""),"Киви Маракуйя Гуава ")</f>
        <v>Киви Маракуйя Гуава </v>
      </c>
      <c r="K2648" s="18" t="str">
        <f>IFERROR(__xludf.DUMMYFUNCTION("""COMPUTED_VALUE"""),"Клубника Банан ")</f>
        <v>Клубника Банан </v>
      </c>
      <c r="L2648" s="18" t="str">
        <f>IFERROR(__xludf.DUMMYFUNCTION("""COMPUTED_VALUE"""),"Клубника Вишня ")</f>
        <v>Клубника Вишня </v>
      </c>
      <c r="M2648" s="18" t="str">
        <f>IFERROR(__xludf.DUMMYFUNCTION("""COMPUTED_VALUE"""),"Клубника Земляника ")</f>
        <v>Клубника Земляника </v>
      </c>
      <c r="N2648" s="18" t="str">
        <f>IFERROR(__xludf.DUMMYFUNCTION("""COMPUTED_VALUE"""),"Клубничный Мохито ")</f>
        <v>Клубничный Мохито </v>
      </c>
      <c r="O2648" s="18" t="str">
        <f>IFERROR(__xludf.DUMMYFUNCTION("""COMPUTED_VALUE"""),"Манго Грейпфрут ")</f>
        <v>Манго Грейпфрут </v>
      </c>
      <c r="P2648" s="18" t="str">
        <f>IFERROR(__xludf.DUMMYFUNCTION("""COMPUTED_VALUE"""),"Манго Персик Личи ")</f>
        <v>Манго Персик Личи </v>
      </c>
      <c r="Q2648" s="18" t="str">
        <f>IFERROR(__xludf.DUMMYFUNCTION("""COMPUTED_VALUE"""),"Персик Бабл Гам ")</f>
        <v>Персик Бабл Гам </v>
      </c>
      <c r="R2648" s="18" t="str">
        <f>IFERROR(__xludf.DUMMYFUNCTION("""COMPUTED_VALUE"""),"Садовые Ягоды ")</f>
        <v>Садовые Ягоды </v>
      </c>
      <c r="S2648" s="18" t="str">
        <f>IFERROR(__xludf.DUMMYFUNCTION("""COMPUTED_VALUE"""),"Скитлс Лимон Лайм 2")</f>
        <v>Скитлс Лимон Лайм 2</v>
      </c>
      <c r="T2648" s="18" t="str">
        <f>IFERROR(__xludf.DUMMYFUNCTION("""COMPUTED_VALUE"""),"Смородина Мармелад 1")</f>
        <v>Смородина Мармелад 1</v>
      </c>
      <c r="U2648" s="18" t="str">
        <f>IFERROR(__xludf.DUMMYFUNCTION("""COMPUTED_VALUE"""),"Темная Вишня 1")</f>
        <v>Темная Вишня 1</v>
      </c>
      <c r="V2648" s="18" t="str">
        <f>IFERROR(__xludf.DUMMYFUNCTION("""COMPUTED_VALUE"""),"Фруктовые Пластинки 1")</f>
        <v>Фруктовые Пластинки 1</v>
      </c>
      <c r="W2648" s="18" t="str">
        <f>IFERROR(__xludf.DUMMYFUNCTION("""COMPUTED_VALUE"""),"Черника Ежевика 1")</f>
        <v>Черника Ежевика 1</v>
      </c>
      <c r="X2648" s="18" t="str">
        <f>IFERROR(__xludf.DUMMYFUNCTION("""COMPUTED_VALUE"""),"Черника Малина 1")</f>
        <v>Черника Малина 1</v>
      </c>
      <c r="Y2648" s="18" t="str">
        <f>IFERROR(__xludf.DUMMYFUNCTION("""COMPUTED_VALUE"""),"Черника Мята 2")</f>
        <v>Черника Мята 2</v>
      </c>
      <c r="Z2648" s="18" t="str">
        <f>IFERROR(__xludf.DUMMYFUNCTION("""COMPUTED_VALUE"""),"Яблоко Виноград 2")</f>
        <v>Яблоко Виноград 2</v>
      </c>
      <c r="AA2648" s="18" t="str">
        <f>IFERROR(__xludf.DUMMYFUNCTION("""COMPUTED_VALUE"""),"Яблоко Малина 4")</f>
        <v>Яблоко Малина 4</v>
      </c>
      <c r="AB2648" s="18"/>
      <c r="AC2648" s="18"/>
      <c r="AD2648" s="18"/>
      <c r="AE2648" s="18"/>
      <c r="AF2648" s="18"/>
      <c r="AG2648" s="18"/>
      <c r="AH2648" s="18"/>
      <c r="AI2648" s="18"/>
      <c r="AJ2648" s="18"/>
      <c r="AK2648" s="18"/>
      <c r="AL2648" s="18"/>
      <c r="AM2648" s="18"/>
      <c r="AN2648" s="18"/>
      <c r="AO2648" s="18"/>
      <c r="AP2648" s="18"/>
      <c r="AQ2648" s="18"/>
      <c r="AR2648" s="18"/>
      <c r="AS2648" s="18"/>
      <c r="AT2648" s="18"/>
      <c r="AU2648" s="18"/>
      <c r="AV2648" s="18"/>
      <c r="AW2648" s="18"/>
      <c r="AX2648" s="18"/>
    </row>
    <row r="2649">
      <c r="A2649" s="18" t="str">
        <f>IFERROR(__xludf.DUMMYFUNCTION("""COMPUTED_VALUE"""),"0.4")</f>
        <v>0.4</v>
      </c>
      <c r="B2649" s="18" t="str">
        <f>IFERROR(__xludf.DUMMYFUNCTION("""COMPUTED_VALUE"""),"0.6")</f>
        <v>0.6</v>
      </c>
      <c r="C2649" s="18" t="str">
        <f>IFERROR(__xludf.DUMMYFUNCTION("""COMPUTED_VALUE"""),"0.7")</f>
        <v>0.7</v>
      </c>
      <c r="D2649" s="18" t="str">
        <f>IFERROR(__xludf.DUMMYFUNCTION("""COMPUTED_VALUE"""),"0.8")</f>
        <v>0.8</v>
      </c>
      <c r="E2649" s="18"/>
      <c r="F2649" s="18"/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  <c r="AA2649" s="18"/>
      <c r="AB2649" s="18"/>
      <c r="AC2649" s="18"/>
      <c r="AD2649" s="18"/>
      <c r="AE2649" s="18"/>
      <c r="AF2649" s="18"/>
      <c r="AG2649" s="18"/>
      <c r="AH2649" s="18"/>
      <c r="AI2649" s="18"/>
      <c r="AJ2649" s="18"/>
      <c r="AK2649" s="18"/>
      <c r="AL2649" s="18"/>
      <c r="AM2649" s="18"/>
      <c r="AN2649" s="18"/>
      <c r="AO2649" s="18"/>
      <c r="AP2649" s="18"/>
      <c r="AQ2649" s="18"/>
      <c r="AR2649" s="18"/>
      <c r="AS2649" s="18"/>
      <c r="AT2649" s="18"/>
      <c r="AU2649" s="18"/>
      <c r="AV2649" s="18"/>
      <c r="AW2649" s="18"/>
      <c r="AX2649" s="18"/>
    </row>
    <row r="2650">
      <c r="A2650" s="18" t="str">
        <f>IFERROR(__xludf.DUMMYFUNCTION("""COMPUTED_VALUE"""),"0.4")</f>
        <v>0.4</v>
      </c>
      <c r="B2650" s="18" t="str">
        <f>IFERROR(__xludf.DUMMYFUNCTION("""COMPUTED_VALUE"""),"0.6")</f>
        <v>0.6</v>
      </c>
      <c r="C2650" s="18" t="str">
        <f>IFERROR(__xludf.DUMMYFUNCTION("""COMPUTED_VALUE"""),"0.7")</f>
        <v>0.7</v>
      </c>
      <c r="D2650" s="18" t="str">
        <f>IFERROR(__xludf.DUMMYFUNCTION("""COMPUTED_VALUE"""),"0.8")</f>
        <v>0.8</v>
      </c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  <c r="AA2650" s="18"/>
      <c r="AB2650" s="18"/>
      <c r="AC2650" s="18"/>
      <c r="AD2650" s="18"/>
      <c r="AE2650" s="18"/>
      <c r="AF2650" s="18"/>
      <c r="AG2650" s="18"/>
      <c r="AH2650" s="18"/>
      <c r="AI2650" s="18"/>
      <c r="AJ2650" s="18"/>
      <c r="AK2650" s="18"/>
      <c r="AL2650" s="18"/>
      <c r="AM2650" s="18"/>
      <c r="AN2650" s="18"/>
      <c r="AO2650" s="18"/>
      <c r="AP2650" s="18"/>
      <c r="AQ2650" s="18"/>
      <c r="AR2650" s="18"/>
      <c r="AS2650" s="18"/>
      <c r="AT2650" s="18"/>
      <c r="AU2650" s="18"/>
      <c r="AV2650" s="18"/>
      <c r="AW2650" s="18"/>
      <c r="AX2650" s="18"/>
    </row>
    <row r="2651">
      <c r="A2651" s="18" t="str">
        <f>IFERROR(__xludf.DUMMYFUNCTION("""COMPUTED_VALUE"""),"Кислый малиново-грейпфрутовый швепс")</f>
        <v>Кислый малиново-грейпфрутовый швепс</v>
      </c>
      <c r="B2651" s="18" t="str">
        <f>IFERROR(__xludf.DUMMYFUNCTION("""COMPUTED_VALUE"""),"Ананас апельсин")</f>
        <v>Ананас апельсин</v>
      </c>
      <c r="C2651" s="18" t="str">
        <f>IFERROR(__xludf.DUMMYFUNCTION("""COMPUTED_VALUE"""),"Пинаколада")</f>
        <v>Пинаколада</v>
      </c>
      <c r="D2651" s="18" t="str">
        <f>IFERROR(__xludf.DUMMYFUNCTION("""COMPUTED_VALUE"""),"Мятный бабл гам")</f>
        <v>Мятный бабл гам</v>
      </c>
      <c r="E2651" s="18" t="str">
        <f>IFERROR(__xludf.DUMMYFUNCTION("""COMPUTED_VALUE"""),"Мянго драгонфрут")</f>
        <v>Мянго драгонфрут</v>
      </c>
      <c r="F2651" s="18" t="str">
        <f>IFERROR(__xludf.DUMMYFUNCTION("""COMPUTED_VALUE"""),"Клубничная фанта")</f>
        <v>Клубничная фанта</v>
      </c>
      <c r="G2651" s="18" t="str">
        <f>IFERROR(__xludf.DUMMYFUNCTION("""COMPUTED_VALUE"""),"Клубничная арбуз")</f>
        <v>Клубничная арбуз</v>
      </c>
      <c r="H2651" s="18" t="str">
        <f>IFERROR(__xludf.DUMMYFUNCTION("""COMPUTED_VALUE"""),"Кислый скитлс")</f>
        <v>Кислый скитлс</v>
      </c>
      <c r="I2651" s="18" t="str">
        <f>IFERROR(__xludf.DUMMYFUNCTION("""COMPUTED_VALUE"""),"Кислый лайм арбуз")</f>
        <v>Кислый лайм арбуз</v>
      </c>
      <c r="J2651" s="18" t="str">
        <f>IFERROR(__xludf.DUMMYFUNCTION("""COMPUTED_VALUE"""),"Тропический банан")</f>
        <v>Тропический банан</v>
      </c>
      <c r="K2651" s="18" t="str">
        <f>IFERROR(__xludf.DUMMYFUNCTION("""COMPUTED_VALUE"""),"Яблочный энергетик")</f>
        <v>Яблочный энергетик</v>
      </c>
      <c r="L2651" s="18" t="str">
        <f>IFERROR(__xludf.DUMMYFUNCTION("""COMPUTED_VALUE"""),"Барбарисовый лимонад")</f>
        <v>Барбарисовый лимонад</v>
      </c>
      <c r="M2651" s="18" t="str">
        <f>IFERROR(__xludf.DUMMYFUNCTION("""COMPUTED_VALUE"""),"Лимонад виноград вишня")</f>
        <v>Лимонад виноград вишня</v>
      </c>
      <c r="N2651" s="18" t="str">
        <f>IFERROR(__xludf.DUMMYFUNCTION("""COMPUTED_VALUE"""),"Розовый лимонад")</f>
        <v>Розовый лимонад</v>
      </c>
      <c r="O2651" s="18" t="str">
        <f>IFERROR(__xludf.DUMMYFUNCTION("""COMPUTED_VALUE"""),"Двойной манго")</f>
        <v>Двойной манго</v>
      </c>
      <c r="P2651" s="18" t="str">
        <f>IFERROR(__xludf.DUMMYFUNCTION("""COMPUTED_VALUE"""),"Лесные ягоды ")</f>
        <v>Лесные ягоды </v>
      </c>
      <c r="Q2651" s="18" t="str">
        <f>IFERROR(__xludf.DUMMYFUNCTION("""COMPUTED_VALUE"""),"Ежевика малина ")</f>
        <v>Ежевика малина </v>
      </c>
      <c r="R2651" s="18" t="str">
        <f>IFERROR(__xludf.DUMMYFUNCTION("""COMPUTED_VALUE"""),"Смородиновый лимонад")</f>
        <v>Смородиновый лимонад</v>
      </c>
      <c r="S2651" s="18" t="str">
        <f>IFERROR(__xludf.DUMMYFUNCTION("""COMPUTED_VALUE"""),"Кола вишня")</f>
        <v>Кола вишня</v>
      </c>
      <c r="T2651" s="18" t="str">
        <f>IFERROR(__xludf.DUMMYFUNCTION("""COMPUTED_VALUE"""),"Манго арбуз")</f>
        <v>Манго арбуз</v>
      </c>
      <c r="U2651" s="18" t="str">
        <f>IFERROR(__xludf.DUMMYFUNCTION("""COMPUTED_VALUE"""),"Алоэ виноград")</f>
        <v>Алоэ виноград</v>
      </c>
      <c r="V2651" s="18" t="str">
        <f>IFERROR(__xludf.DUMMYFUNCTION("""COMPUTED_VALUE"""),"Банан клубника")</f>
        <v>Банан клубника</v>
      </c>
      <c r="W2651" s="18" t="str">
        <f>IFERROR(__xludf.DUMMYFUNCTION("""COMPUTED_VALUE"""),"Малиновый мармелад")</f>
        <v>Малиновый мармелад</v>
      </c>
      <c r="X2651" s="18" t="str">
        <f>IFERROR(__xludf.DUMMYFUNCTION("""COMPUTED_VALUE"""),"Клубника киви")</f>
        <v>Клубника киви</v>
      </c>
      <c r="Y2651" s="18" t="str">
        <f>IFERROR(__xludf.DUMMYFUNCTION("""COMPUTED_VALUE"""),"Клюква лайм")</f>
        <v>Клюква лайм</v>
      </c>
      <c r="Z2651" s="18" t="str">
        <f>IFERROR(__xludf.DUMMYFUNCTION("""COMPUTED_VALUE"""),"Гуава ананас")</f>
        <v>Гуава ананас</v>
      </c>
      <c r="AA2651" s="18" t="str">
        <f>IFERROR(__xludf.DUMMYFUNCTION("""COMPUTED_VALUE"""),"Морс")</f>
        <v>Морс</v>
      </c>
      <c r="AB2651" s="18" t="str">
        <f>IFERROR(__xludf.DUMMYFUNCTION("""COMPUTED_VALUE"""),"Красный апельсин")</f>
        <v>Красный апельсин</v>
      </c>
      <c r="AC2651" s="18" t="str">
        <f>IFERROR(__xludf.DUMMYFUNCTION("""COMPUTED_VALUE"""),"Арбузная жвачка")</f>
        <v>Арбузная жвачка</v>
      </c>
      <c r="AD2651" s="18" t="str">
        <f>IFERROR(__xludf.DUMMYFUNCTION("""COMPUTED_VALUE"""),"Смородина Виноград")</f>
        <v>Смородина Виноград</v>
      </c>
      <c r="AE2651" s="18" t="str">
        <f>IFERROR(__xludf.DUMMYFUNCTION("""COMPUTED_VALUE"""),"Гранатовая Мармелад")</f>
        <v>Гранатовая Мармелад</v>
      </c>
      <c r="AF2651" s="18" t="str">
        <f>IFERROR(__xludf.DUMMYFUNCTION("""COMPUTED_VALUE"""),"Яблоко Киви")</f>
        <v>Яблоко Киви</v>
      </c>
      <c r="AG2651" s="18" t="str">
        <f>IFERROR(__xludf.DUMMYFUNCTION("""COMPUTED_VALUE"""),"Клубника Ежевика")</f>
        <v>Клубника Ежевика</v>
      </c>
      <c r="AH2651" s="18" t="str">
        <f>IFERROR(__xludf.DUMMYFUNCTION("""COMPUTED_VALUE"""),"Клубничный Коктейль")</f>
        <v>Клубничный Коктейль</v>
      </c>
      <c r="AI2651" s="18" t="str">
        <f>IFERROR(__xludf.DUMMYFUNCTION("""COMPUTED_VALUE"""),"Клюква Земляника ")</f>
        <v>Клюква Земляника </v>
      </c>
      <c r="AJ2651" s="18" t="str">
        <f>IFERROR(__xludf.DUMMYFUNCTION("""COMPUTED_VALUE"""),"Какос Дыня")</f>
        <v>Какос Дыня</v>
      </c>
      <c r="AK2651" s="18" t="str">
        <f>IFERROR(__xludf.DUMMYFUNCTION("""COMPUTED_VALUE"""),"Маракуйя мандарин")</f>
        <v>Маракуйя мандарин</v>
      </c>
      <c r="AL2651" s="18" t="str">
        <f>IFERROR(__xludf.DUMMYFUNCTION("""COMPUTED_VALUE"""),"Персик кактус")</f>
        <v>Персик кактус</v>
      </c>
      <c r="AM2651" s="18" t="str">
        <f>IFERROR(__xludf.DUMMYFUNCTION("""COMPUTED_VALUE"""),"Спрайт")</f>
        <v>Спрайт</v>
      </c>
      <c r="AN2651" s="18" t="str">
        <f>IFERROR(__xludf.DUMMYFUNCTION("""COMPUTED_VALUE"""),"Черничная фанта")</f>
        <v>Черничная фанта</v>
      </c>
      <c r="AO2651" s="18" t="str">
        <f>IFERROR(__xludf.DUMMYFUNCTION("""COMPUTED_VALUE"""),"Ягодная жвачка")</f>
        <v>Ягодная жвачка</v>
      </c>
      <c r="AP2651" s="18" t="str">
        <f>IFERROR(__xludf.DUMMYFUNCTION("""COMPUTED_VALUE"""),"Ягодный энергетик")</f>
        <v>Ягодный энергетик</v>
      </c>
      <c r="AQ2651" s="18" t="str">
        <f>IFERROR(__xludf.DUMMYFUNCTION("""COMPUTED_VALUE"""),"Ягодный пунш ")</f>
        <v>Ягодный пунш </v>
      </c>
      <c r="AR2651" s="18" t="str">
        <f>IFERROR(__xludf.DUMMYFUNCTION("""COMPUTED_VALUE"""),"Виноградный холс")</f>
        <v>Виноградный холс</v>
      </c>
      <c r="AS2651" s="18" t="str">
        <f>IFERROR(__xludf.DUMMYFUNCTION("""COMPUTED_VALUE"""),"Грейпфрут смородина")</f>
        <v>Грейпфрут смородина</v>
      </c>
      <c r="AT2651" s="18" t="str">
        <f>IFERROR(__xludf.DUMMYFUNCTION("""COMPUTED_VALUE"""),"Дыня персик")</f>
        <v>Дыня персик</v>
      </c>
      <c r="AU2651" s="18" t="str">
        <f>IFERROR(__xludf.DUMMYFUNCTION("""COMPUTED_VALUE"""),"Земляника виноград")</f>
        <v>Земляника виноград</v>
      </c>
      <c r="AV2651" s="18" t="str">
        <f>IFERROR(__xludf.DUMMYFUNCTION("""COMPUTED_VALUE"""),"Киви маракуйя гуава")</f>
        <v>Киви маракуйя гуава</v>
      </c>
      <c r="AW2651" s="18" t="str">
        <f>IFERROR(__xludf.DUMMYFUNCTION("""COMPUTED_VALUE"""),"Кислые вишнёвые червячки")</f>
        <v>Кислые вишнёвые червячки</v>
      </c>
      <c r="AX2651" s="18" t="str">
        <f>IFERROR(__xludf.DUMMYFUNCTION("""COMPUTED_VALUE"""),"Кислые чернично-малиновое червячки")</f>
        <v>Кислые чернично-малиновое червячки</v>
      </c>
    </row>
    <row r="2652">
      <c r="A2652" s="18" t="str">
        <f>IFERROR(__xludf.DUMMYFUNCTION("""COMPUTED_VALUE"""),"0.4")</f>
        <v>0.4</v>
      </c>
      <c r="B2652" s="18" t="str">
        <f>IFERROR(__xludf.DUMMYFUNCTION("""COMPUTED_VALUE"""),"0.6")</f>
        <v>0.6</v>
      </c>
      <c r="C2652" s="18" t="str">
        <f>IFERROR(__xludf.DUMMYFUNCTION("""COMPUTED_VALUE"""),"0.7")</f>
        <v>0.7</v>
      </c>
      <c r="D2652" s="18" t="str">
        <f>IFERROR(__xludf.DUMMYFUNCTION("""COMPUTED_VALUE"""),"0.8")</f>
        <v>0.8</v>
      </c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  <c r="AC2652" s="18"/>
      <c r="AD2652" s="18"/>
      <c r="AE2652" s="18"/>
      <c r="AF2652" s="18"/>
      <c r="AG2652" s="18"/>
      <c r="AH2652" s="18"/>
      <c r="AI2652" s="18"/>
      <c r="AJ2652" s="18"/>
      <c r="AK2652" s="18"/>
      <c r="AL2652" s="18"/>
      <c r="AM2652" s="18"/>
      <c r="AN2652" s="18"/>
      <c r="AO2652" s="18"/>
      <c r="AP2652" s="18"/>
      <c r="AQ2652" s="18"/>
      <c r="AR2652" s="18"/>
      <c r="AS2652" s="18"/>
      <c r="AT2652" s="18"/>
      <c r="AU2652" s="18"/>
      <c r="AV2652" s="18"/>
      <c r="AW2652" s="18"/>
      <c r="AX2652" s="18"/>
    </row>
    <row r="2653">
      <c r="A2653" s="18" t="str">
        <f>IFERROR(__xludf.DUMMYFUNCTION("""COMPUTED_VALUE"""),"0.7")</f>
        <v>0.7</v>
      </c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  <c r="AA2653" s="18"/>
      <c r="AB2653" s="18"/>
      <c r="AC2653" s="18"/>
      <c r="AD2653" s="18"/>
      <c r="AE2653" s="18"/>
      <c r="AF2653" s="18"/>
      <c r="AG2653" s="18"/>
      <c r="AH2653" s="18"/>
      <c r="AI2653" s="18"/>
      <c r="AJ2653" s="18"/>
      <c r="AK2653" s="18"/>
      <c r="AL2653" s="18"/>
      <c r="AM2653" s="18"/>
      <c r="AN2653" s="18"/>
      <c r="AO2653" s="18"/>
      <c r="AP2653" s="18"/>
      <c r="AQ2653" s="18"/>
      <c r="AR2653" s="18"/>
      <c r="AS2653" s="18"/>
      <c r="AT2653" s="18"/>
      <c r="AU2653" s="18"/>
      <c r="AV2653" s="18"/>
      <c r="AW2653" s="18"/>
      <c r="AX2653" s="18"/>
    </row>
    <row r="2654">
      <c r="A2654" s="18" t="str">
        <f>IFERROR(__xludf.DUMMYFUNCTION("""COMPUTED_VALUE"""),"Арбуз Малина ")</f>
        <v>Арбуз Малина </v>
      </c>
      <c r="B2654" s="18" t="str">
        <f>IFERROR(__xludf.DUMMYFUNCTION("""COMPUTED_VALUE"""),"Банан Кокос ")</f>
        <v>Банан Кокос </v>
      </c>
      <c r="C2654" s="18" t="str">
        <f>IFERROR(__xludf.DUMMYFUNCTION("""COMPUTED_VALUE"""),"Барбарисовый Энергетик ")</f>
        <v>Барбарисовый Энергетик </v>
      </c>
      <c r="D2654" s="18" t="str">
        <f>IFERROR(__xludf.DUMMYFUNCTION("""COMPUTED_VALUE"""),"Виноградный Энергетик")</f>
        <v>Виноградный Энергетик</v>
      </c>
      <c r="E2654" s="18" t="str">
        <f>IFERROR(__xludf.DUMMYFUNCTION("""COMPUTED_VALUE"""),"Гранат Клубника ")</f>
        <v>Гранат Клубника </v>
      </c>
      <c r="F2654" s="18" t="str">
        <f>IFERROR(__xludf.DUMMYFUNCTION("""COMPUTED_VALUE"""),"Гранат Смородина ")</f>
        <v>Гранат Смородина </v>
      </c>
      <c r="G2654" s="18" t="str">
        <f>IFERROR(__xludf.DUMMYFUNCTION("""COMPUTED_VALUE"""),"Грейпфрутовый Швепс ")</f>
        <v>Грейпфрутовый Швепс </v>
      </c>
      <c r="H2654" s="18" t="str">
        <f>IFERROR(__xludf.DUMMYFUNCTION("""COMPUTED_VALUE"""),"Земляника Драгонфрут ")</f>
        <v>Земляника Драгонфрут </v>
      </c>
      <c r="I2654" s="18" t="str">
        <f>IFERROR(__xludf.DUMMYFUNCTION("""COMPUTED_VALUE"""),"Киви Личи ")</f>
        <v>Киви Личи </v>
      </c>
      <c r="J2654" s="18" t="str">
        <f>IFERROR(__xludf.DUMMYFUNCTION("""COMPUTED_VALUE"""),"Киви Маракуйя Гуава ")</f>
        <v>Киви Маракуйя Гуава </v>
      </c>
      <c r="K2654" s="18" t="str">
        <f>IFERROR(__xludf.DUMMYFUNCTION("""COMPUTED_VALUE"""),"Клубника Банан ")</f>
        <v>Клубника Банан </v>
      </c>
      <c r="L2654" s="18" t="str">
        <f>IFERROR(__xludf.DUMMYFUNCTION("""COMPUTED_VALUE"""),"Клубника Вишня ")</f>
        <v>Клубника Вишня </v>
      </c>
      <c r="M2654" s="18" t="str">
        <f>IFERROR(__xludf.DUMMYFUNCTION("""COMPUTED_VALUE"""),"Клубника Земляника ")</f>
        <v>Клубника Земляника </v>
      </c>
      <c r="N2654" s="18" t="str">
        <f>IFERROR(__xludf.DUMMYFUNCTION("""COMPUTED_VALUE"""),"Клубничный Мохито ")</f>
        <v>Клубничный Мохито </v>
      </c>
      <c r="O2654" s="18" t="str">
        <f>IFERROR(__xludf.DUMMYFUNCTION("""COMPUTED_VALUE"""),"Манго Грейпфрут ")</f>
        <v>Манго Грейпфрут </v>
      </c>
      <c r="P2654" s="18" t="str">
        <f>IFERROR(__xludf.DUMMYFUNCTION("""COMPUTED_VALUE"""),"Манго Персик Личи ")</f>
        <v>Манго Персик Личи </v>
      </c>
      <c r="Q2654" s="18" t="str">
        <f>IFERROR(__xludf.DUMMYFUNCTION("""COMPUTED_VALUE"""),"Персик Бабл Гам ")</f>
        <v>Персик Бабл Гам </v>
      </c>
      <c r="R2654" s="18" t="str">
        <f>IFERROR(__xludf.DUMMYFUNCTION("""COMPUTED_VALUE"""),"Садовые Ягоды ")</f>
        <v>Садовые Ягоды </v>
      </c>
      <c r="S2654" s="18" t="str">
        <f>IFERROR(__xludf.DUMMYFUNCTION("""COMPUTED_VALUE"""),"Скитлс Лимон Лайм 2")</f>
        <v>Скитлс Лимон Лайм 2</v>
      </c>
      <c r="T2654" s="18" t="str">
        <f>IFERROR(__xludf.DUMMYFUNCTION("""COMPUTED_VALUE"""),"Смородина Мармелад 1")</f>
        <v>Смородина Мармелад 1</v>
      </c>
      <c r="U2654" s="18" t="str">
        <f>IFERROR(__xludf.DUMMYFUNCTION("""COMPUTED_VALUE"""),"Темная Вишня 1")</f>
        <v>Темная Вишня 1</v>
      </c>
      <c r="V2654" s="18" t="str">
        <f>IFERROR(__xludf.DUMMYFUNCTION("""COMPUTED_VALUE"""),"Фруктовые Пластинки 1")</f>
        <v>Фруктовые Пластинки 1</v>
      </c>
      <c r="W2654" s="18" t="str">
        <f>IFERROR(__xludf.DUMMYFUNCTION("""COMPUTED_VALUE"""),"Черника Ежевика 1")</f>
        <v>Черника Ежевика 1</v>
      </c>
      <c r="X2654" s="18" t="str">
        <f>IFERROR(__xludf.DUMMYFUNCTION("""COMPUTED_VALUE"""),"Черника Малина 1")</f>
        <v>Черника Малина 1</v>
      </c>
      <c r="Y2654" s="18" t="str">
        <f>IFERROR(__xludf.DUMMYFUNCTION("""COMPUTED_VALUE"""),"Черника Мята 2")</f>
        <v>Черника Мята 2</v>
      </c>
      <c r="Z2654" s="18" t="str">
        <f>IFERROR(__xludf.DUMMYFUNCTION("""COMPUTED_VALUE"""),"Яблоко Виноград 2")</f>
        <v>Яблоко Виноград 2</v>
      </c>
      <c r="AA2654" s="18" t="str">
        <f>IFERROR(__xludf.DUMMYFUNCTION("""COMPUTED_VALUE"""),"Яблоко Малина 4")</f>
        <v>Яблоко Малина 4</v>
      </c>
      <c r="AB2654" s="18"/>
      <c r="AC2654" s="18"/>
      <c r="AD2654" s="18"/>
      <c r="AE2654" s="18"/>
      <c r="AF2654" s="18"/>
      <c r="AG2654" s="18"/>
      <c r="AH2654" s="18"/>
      <c r="AI2654" s="18"/>
      <c r="AJ2654" s="18"/>
      <c r="AK2654" s="18"/>
      <c r="AL2654" s="18"/>
      <c r="AM2654" s="18"/>
      <c r="AN2654" s="18"/>
      <c r="AO2654" s="18"/>
      <c r="AP2654" s="18"/>
      <c r="AQ2654" s="18"/>
      <c r="AR2654" s="18"/>
      <c r="AS2654" s="18"/>
      <c r="AT2654" s="18"/>
      <c r="AU2654" s="18"/>
      <c r="AV2654" s="18"/>
      <c r="AW2654" s="18"/>
      <c r="AX2654" s="18"/>
    </row>
    <row r="2655">
      <c r="A2655" s="18" t="str">
        <f>IFERROR(__xludf.DUMMYFUNCTION("""COMPUTED_VALUE"""),"0.4")</f>
        <v>0.4</v>
      </c>
      <c r="B2655" s="18" t="str">
        <f>IFERROR(__xludf.DUMMYFUNCTION("""COMPUTED_VALUE"""),"0.6")</f>
        <v>0.6</v>
      </c>
      <c r="C2655" s="18" t="str">
        <f>IFERROR(__xludf.DUMMYFUNCTION("""COMPUTED_VALUE"""),"0.7")</f>
        <v>0.7</v>
      </c>
      <c r="D2655" s="18" t="str">
        <f>IFERROR(__xludf.DUMMYFUNCTION("""COMPUTED_VALUE"""),"0.8")</f>
        <v>0.8</v>
      </c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  <c r="AA2655" s="18"/>
      <c r="AB2655" s="18"/>
      <c r="AC2655" s="18"/>
      <c r="AD2655" s="18"/>
      <c r="AE2655" s="18"/>
      <c r="AF2655" s="18"/>
      <c r="AG2655" s="18"/>
      <c r="AH2655" s="18"/>
      <c r="AI2655" s="18"/>
      <c r="AJ2655" s="18"/>
      <c r="AK2655" s="18"/>
      <c r="AL2655" s="18"/>
      <c r="AM2655" s="18"/>
      <c r="AN2655" s="18"/>
      <c r="AO2655" s="18"/>
      <c r="AP2655" s="18"/>
      <c r="AQ2655" s="18"/>
      <c r="AR2655" s="18"/>
      <c r="AS2655" s="18"/>
      <c r="AT2655" s="18"/>
      <c r="AU2655" s="18"/>
      <c r="AV2655" s="18"/>
      <c r="AW2655" s="18"/>
      <c r="AX2655" s="18"/>
    </row>
    <row r="2656">
      <c r="A2656" s="18" t="str">
        <f>IFERROR(__xludf.DUMMYFUNCTION("""COMPUTED_VALUE"""),"Маракуйя с тропическими нотками")</f>
        <v>Маракуйя с тропическими нотками</v>
      </c>
      <c r="B2656" s="18" t="str">
        <f>IFERROR(__xludf.DUMMYFUNCTION("""COMPUTED_VALUE"""),"Арбузный милкшейк")</f>
        <v>Арбузный милкшейк</v>
      </c>
      <c r="C2656" s="18" t="str">
        <f>IFERROR(__xludf.DUMMYFUNCTION("""COMPUTED_VALUE"""),"Конфеты со вкусом винограда")</f>
        <v>Конфеты со вкусом винограда</v>
      </c>
      <c r="D2656" s="18" t="str">
        <f>IFERROR(__xludf.DUMMYFUNCTION("""COMPUTED_VALUE"""),"Манго с апельсином и послевкусием гуавы")</f>
        <v>Манго с апельсином и послевкусием гуавы</v>
      </c>
      <c r="E2656" s="18" t="str">
        <f>IFERROR(__xludf.DUMMYFUNCTION("""COMPUTED_VALUE"""),"Холодное сочетание мяты и конфет холс")</f>
        <v>Холодное сочетание мяты и конфет холс</v>
      </c>
      <c r="F2656" s="18" t="str">
        <f>IFERROR(__xludf.DUMMYFUNCTION("""COMPUTED_VALUE"""),"Яблочные мармеладные червячки")</f>
        <v>Яблочные мармеладные червячки</v>
      </c>
      <c r="G265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656" s="18" t="str">
        <f>IFERROR(__xludf.DUMMYFUNCTION("""COMPUTED_VALUE"""),"Лимон лайм")</f>
        <v>Лимон лайм</v>
      </c>
      <c r="I2656" s="18" t="str">
        <f>IFERROR(__xludf.DUMMYFUNCTION("""COMPUTED_VALUE"""),"Классика энергетика с кислой малиной")</f>
        <v>Классика энергетика с кислой малиной</v>
      </c>
      <c r="J2656" s="18" t="str">
        <f>IFERROR(__xludf.DUMMYFUNCTION("""COMPUTED_VALUE"""),"Зеленое манго и смородина")</f>
        <v>Зеленое манго и смородина</v>
      </c>
      <c r="K2656" s="18" t="str">
        <f>IFERROR(__xludf.DUMMYFUNCTION("""COMPUTED_VALUE"""),"Дуэт лемонграсса и сладкой малины")</f>
        <v>Дуэт лемонграсса и сладкой малины</v>
      </c>
      <c r="L2656" s="18" t="str">
        <f>IFERROR(__xludf.DUMMYFUNCTION("""COMPUTED_VALUE"""),"Сладкий мармелад из черной смородины")</f>
        <v>Сладкий мармелад из черной смородины</v>
      </c>
      <c r="M2656" s="18" t="str">
        <f>IFERROR(__xludf.DUMMYFUNCTION("""COMPUTED_VALUE"""),"Вишня кола")</f>
        <v>Вишня кола</v>
      </c>
      <c r="N2656" s="18" t="str">
        <f>IFERROR(__xludf.DUMMYFUNCTION("""COMPUTED_VALUE"""),"Малина с кокосом")</f>
        <v>Малина с кокосом</v>
      </c>
      <c r="O2656" s="18" t="str">
        <f>IFERROR(__xludf.DUMMYFUNCTION("""COMPUTED_VALUE"""),"Сладкие конфеты СКИТЛЗ и смородина")</f>
        <v>Сладкие конфеты СКИТЛЗ и смородина</v>
      </c>
      <c r="P2656" s="18" t="str">
        <f>IFERROR(__xludf.DUMMYFUNCTION("""COMPUTED_VALUE"""),"Ежевичный лимонад")</f>
        <v>Ежевичный лимонад</v>
      </c>
      <c r="Q2656" s="18" t="str">
        <f>IFERROR(__xludf.DUMMYFUNCTION("""COMPUTED_VALUE"""),"Дыня кокос")</f>
        <v>Дыня кокос</v>
      </c>
      <c r="R2656" s="18" t="str">
        <f>IFERROR(__xludf.DUMMYFUNCTION("""COMPUTED_VALUE"""),"Земляничный бабл гам")</f>
        <v>Земляничный бабл гам</v>
      </c>
      <c r="S2656" s="18" t="str">
        <f>IFERROR(__xludf.DUMMYFUNCTION("""COMPUTED_VALUE"""),"Лимонные леденцы")</f>
        <v>Лимонные леденцы</v>
      </c>
      <c r="T2656" s="18" t="str">
        <f>IFERROR(__xludf.DUMMYFUNCTION("""COMPUTED_VALUE"""),"Экзотический фрукты")</f>
        <v>Экзотический фрукты</v>
      </c>
      <c r="U2656" s="18" t="str">
        <f>IFERROR(__xludf.DUMMYFUNCTION("""COMPUTED_VALUE"""),"Личи виноград мята")</f>
        <v>Личи виноград мята</v>
      </c>
      <c r="V2656" s="18" t="str">
        <f>IFERROR(__xludf.DUMMYFUNCTION("""COMPUTED_VALUE"""),"Черника малина мята")</f>
        <v>Черника малина мята</v>
      </c>
      <c r="W2656" s="18" t="str">
        <f>IFERROR(__xludf.DUMMYFUNCTION("""COMPUTED_VALUE"""),"Абрикосовый йогурт")</f>
        <v>Абрикосовый йогурт</v>
      </c>
      <c r="X2656" s="18" t="str">
        <f>IFERROR(__xludf.DUMMYFUNCTION("""COMPUTED_VALUE"""),"Арбуз лед")</f>
        <v>Арбуз лед</v>
      </c>
      <c r="Y2656" s="18" t="str">
        <f>IFERROR(__xludf.DUMMYFUNCTION("""COMPUTED_VALUE"""),"Банан клубника лед")</f>
        <v>Банан клубника лед</v>
      </c>
      <c r="Z2656" s="18" t="str">
        <f>IFERROR(__xludf.DUMMYFUNCTION("""COMPUTED_VALUE"""),"Арбузное мороженное")</f>
        <v>Арбузное мороженное</v>
      </c>
      <c r="AA2656" s="18" t="str">
        <f>IFERROR(__xludf.DUMMYFUNCTION("""COMPUTED_VALUE"""),"Клубника малина жвачка")</f>
        <v>Клубника малина жвачка</v>
      </c>
      <c r="AB2656" s="18" t="str">
        <f>IFERROR(__xludf.DUMMYFUNCTION("""COMPUTED_VALUE"""),"Клубничное мороженное")</f>
        <v>Клубничное мороженное</v>
      </c>
      <c r="AC2656" s="18" t="str">
        <f>IFERROR(__xludf.DUMMYFUNCTION("""COMPUTED_VALUE"""),"Кола сода лед")</f>
        <v>Кола сода лед</v>
      </c>
      <c r="AD2656" s="18" t="str">
        <f>IFERROR(__xludf.DUMMYFUNCTION("""COMPUTED_VALUE"""),"Банановый милкшейк")</f>
        <v>Банановый милкшейк</v>
      </c>
      <c r="AE2656" s="18" t="str">
        <f>IFERROR(__xludf.DUMMYFUNCTION("""COMPUTED_VALUE"""),"Микс ягод лед")</f>
        <v>Микс ягод лед</v>
      </c>
      <c r="AF2656" s="18" t="str">
        <f>IFERROR(__xludf.DUMMYFUNCTION("""COMPUTED_VALUE"""),"Брусничный морс")</f>
        <v>Брусничный морс</v>
      </c>
      <c r="AG2656" s="18" t="str">
        <f>IFERROR(__xludf.DUMMYFUNCTION("""COMPUTED_VALUE"""),"Яблочный лимонад")</f>
        <v>Яблочный лимонад</v>
      </c>
      <c r="AH2656" s="18" t="str">
        <f>IFERROR(__xludf.DUMMYFUNCTION("""COMPUTED_VALUE"""),"Лесные ягоды")</f>
        <v>Лесные ягоды</v>
      </c>
      <c r="AI2656" s="18" t="str">
        <f>IFERROR(__xludf.DUMMYFUNCTION("""COMPUTED_VALUE"""),"Смородиновый лимонад")</f>
        <v>Смородиновый лимонад</v>
      </c>
      <c r="AJ2656" s="18" t="str">
        <f>IFERROR(__xludf.DUMMYFUNCTION("""COMPUTED_VALUE"""),"Вишня лайм лед")</f>
        <v>Вишня лайм лед</v>
      </c>
      <c r="AK2656" s="18" t="str">
        <f>IFERROR(__xludf.DUMMYFUNCTION("""COMPUTED_VALUE"""),"Лист виноград мята энергетик")</f>
        <v>Лист виноград мята энергетик</v>
      </c>
      <c r="AL2656" s="18" t="str">
        <f>IFERROR(__xludf.DUMMYFUNCTION("""COMPUTED_VALUE"""),"Двойное яблоко лед")</f>
        <v>Двойное яблоко лед</v>
      </c>
      <c r="AM2656" s="18" t="str">
        <f>IFERROR(__xludf.DUMMYFUNCTION("""COMPUTED_VALUE"""),"Смородиновый холс")</f>
        <v>Смородиновый холс</v>
      </c>
      <c r="AN2656" s="18" t="str">
        <f>IFERROR(__xludf.DUMMYFUNCTION("""COMPUTED_VALUE"""),"Клубничное шампанское")</f>
        <v>Клубничное шампанское</v>
      </c>
      <c r="AO2656" s="18"/>
      <c r="AP2656" s="18"/>
      <c r="AQ2656" s="18"/>
      <c r="AR2656" s="18"/>
      <c r="AS2656" s="18"/>
      <c r="AT2656" s="18"/>
      <c r="AU2656" s="18"/>
      <c r="AV2656" s="18"/>
      <c r="AW2656" s="18"/>
      <c r="AX2656" s="18"/>
    </row>
    <row r="2657">
      <c r="A2657" s="18" t="str">
        <f>IFERROR(__xludf.DUMMYFUNCTION("""COMPUTED_VALUE"""),"Ананас киви")</f>
        <v>Ананас киви</v>
      </c>
      <c r="B2657" s="18" t="str">
        <f>IFERROR(__xludf.DUMMYFUNCTION("""COMPUTED_VALUE"""),"Арбузный смузи")</f>
        <v>Арбузный смузи</v>
      </c>
      <c r="C2657" s="18" t="str">
        <f>IFERROR(__xludf.DUMMYFUNCTION("""COMPUTED_VALUE"""),"Виноградная фанта")</f>
        <v>Виноградная фанта</v>
      </c>
      <c r="D2657" s="18" t="str">
        <f>IFERROR(__xludf.DUMMYFUNCTION("""COMPUTED_VALUE"""),"Вишневый морс")</f>
        <v>Вишневый морс</v>
      </c>
      <c r="E2657" s="18" t="str">
        <f>IFERROR(__xludf.DUMMYFUNCTION("""COMPUTED_VALUE"""),"Гранатовый мармелад")</f>
        <v>Гранатовый мармелад</v>
      </c>
      <c r="F2657" s="18" t="str">
        <f>IFERROR(__xludf.DUMMYFUNCTION("""COMPUTED_VALUE"""),"Грейпфрут киви")</f>
        <v>Грейпфрут киви</v>
      </c>
      <c r="G2657" s="18" t="str">
        <f>IFERROR(__xludf.DUMMYFUNCTION("""COMPUTED_VALUE"""),"Ежевика мята")</f>
        <v>Ежевика мята</v>
      </c>
      <c r="H2657" s="18" t="str">
        <f>IFERROR(__xludf.DUMMYFUNCTION("""COMPUTED_VALUE"""),"Киви манго")</f>
        <v>Киви манго</v>
      </c>
      <c r="I2657" s="18" t="str">
        <f>IFERROR(__xludf.DUMMYFUNCTION("""COMPUTED_VALUE"""),"Клубника манго")</f>
        <v>Клубника манго</v>
      </c>
      <c r="J2657" s="18" t="str">
        <f>IFERROR(__xludf.DUMMYFUNCTION("""COMPUTED_VALUE"""),"черника грейфрут ")</f>
        <v>черника грейфрут </v>
      </c>
      <c r="K2657" s="18" t="str">
        <f>IFERROR(__xludf.DUMMYFUNCTION("""COMPUTED_VALUE"""),"Малина лайм")</f>
        <v>Малина лайм</v>
      </c>
      <c r="L2657" s="18" t="str">
        <f>IFERROR(__xludf.DUMMYFUNCTION("""COMPUTED_VALUE"""),"Манго арбуз ")</f>
        <v>Манго арбуз </v>
      </c>
      <c r="M2657" s="18" t="str">
        <f>IFERROR(__xludf.DUMMYFUNCTION("""COMPUTED_VALUE"""),"Малиновый чай с жасмином")</f>
        <v>Малиновый чай с жасмином</v>
      </c>
      <c r="N2657" s="18" t="str">
        <f>IFERROR(__xludf.DUMMYFUNCTION("""COMPUTED_VALUE"""),"малина  апельсин ")</f>
        <v>малина  апельсин </v>
      </c>
      <c r="O2657" s="18" t="str">
        <f>IFERROR(__xludf.DUMMYFUNCTION("""COMPUTED_VALUE"""),"Манго апельсин")</f>
        <v>Манго апельсин</v>
      </c>
      <c r="P2657" s="18" t="str">
        <f>IFERROR(__xludf.DUMMYFUNCTION("""COMPUTED_VALUE"""),"Ред булл")</f>
        <v>Ред булл</v>
      </c>
      <c r="Q2657" s="18" t="str">
        <f>IFERROR(__xludf.DUMMYFUNCTION("""COMPUTED_VALUE"""),"Спрайт")</f>
        <v>Спрайт</v>
      </c>
      <c r="R2657" s="18" t="str">
        <f>IFERROR(__xludf.DUMMYFUNCTION("""COMPUTED_VALUE"""),"ананас клюква ")</f>
        <v>ананас клюква </v>
      </c>
      <c r="S2657" s="18" t="str">
        <f>IFERROR(__xludf.DUMMYFUNCTION("""COMPUTED_VALUE"""),"Тархун")</f>
        <v>Тархун</v>
      </c>
      <c r="T2657" s="18" t="str">
        <f>IFERROR(__xludf.DUMMYFUNCTION("""COMPUTED_VALUE"""),"алоэ Виноград ")</f>
        <v>алоэ Виноград </v>
      </c>
      <c r="U2657" s="18" t="str">
        <f>IFERROR(__xludf.DUMMYFUNCTION("""COMPUTED_VALUE"""),"Фруктовая жвачка")</f>
        <v>Фруктовая жвачка</v>
      </c>
      <c r="V2657" s="18" t="str">
        <f>IFERROR(__xludf.DUMMYFUNCTION("""COMPUTED_VALUE"""),"Холодная кола")</f>
        <v>Холодная кола</v>
      </c>
      <c r="W2657" s="18" t="str">
        <f>IFERROR(__xludf.DUMMYFUNCTION("""COMPUTED_VALUE"""),"Черная смородина клюква")</f>
        <v>Черная смородина клюква</v>
      </c>
      <c r="X2657" s="18" t="str">
        <f>IFERROR(__xludf.DUMMYFUNCTION("""COMPUTED_VALUE"""),"Черника арбуз")</f>
        <v>Черника арбуз</v>
      </c>
      <c r="Y2657" s="18" t="str">
        <f>IFERROR(__xludf.DUMMYFUNCTION("""COMPUTED_VALUE"""),"Яблоко черника")</f>
        <v>Яблоко черника</v>
      </c>
      <c r="Z2657" s="18"/>
      <c r="AA2657" s="18"/>
      <c r="AB2657" s="18"/>
      <c r="AC2657" s="18"/>
      <c r="AD2657" s="18"/>
      <c r="AE2657" s="18"/>
      <c r="AF2657" s="18"/>
      <c r="AG2657" s="18"/>
      <c r="AH2657" s="18"/>
      <c r="AI2657" s="18"/>
      <c r="AJ2657" s="18"/>
      <c r="AK2657" s="18"/>
      <c r="AL2657" s="18"/>
      <c r="AM2657" s="18"/>
      <c r="AN2657" s="18"/>
      <c r="AO2657" s="18"/>
      <c r="AP2657" s="18"/>
      <c r="AQ2657" s="18"/>
      <c r="AR2657" s="18"/>
      <c r="AS2657" s="18"/>
      <c r="AT2657" s="18"/>
      <c r="AU2657" s="18"/>
      <c r="AV2657" s="18"/>
      <c r="AW2657" s="18"/>
      <c r="AX2657" s="18"/>
    </row>
    <row r="2658">
      <c r="A2658" s="18" t="str">
        <f>IFERROR(__xludf.DUMMYFUNCTION("""COMPUTED_VALUE"""),"0.4")</f>
        <v>0.4</v>
      </c>
      <c r="B2658" s="18" t="str">
        <f>IFERROR(__xludf.DUMMYFUNCTION("""COMPUTED_VALUE"""),"0.6")</f>
        <v>0.6</v>
      </c>
      <c r="C2658" s="18" t="str">
        <f>IFERROR(__xludf.DUMMYFUNCTION("""COMPUTED_VALUE"""),"0.7")</f>
        <v>0.7</v>
      </c>
      <c r="D2658" s="18" t="str">
        <f>IFERROR(__xludf.DUMMYFUNCTION("""COMPUTED_VALUE"""),"0.8")</f>
        <v>0.8</v>
      </c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  <c r="AC2658" s="18"/>
      <c r="AD2658" s="18"/>
      <c r="AE2658" s="18"/>
      <c r="AF2658" s="18"/>
      <c r="AG2658" s="18"/>
      <c r="AH2658" s="18"/>
      <c r="AI2658" s="18"/>
      <c r="AJ2658" s="18"/>
      <c r="AK2658" s="18"/>
      <c r="AL2658" s="18"/>
      <c r="AM2658" s="18"/>
      <c r="AN2658" s="18"/>
      <c r="AO2658" s="18"/>
      <c r="AP2658" s="18"/>
      <c r="AQ2658" s="18"/>
      <c r="AR2658" s="18"/>
      <c r="AS2658" s="18"/>
      <c r="AT2658" s="18"/>
      <c r="AU2658" s="18"/>
      <c r="AV2658" s="18"/>
      <c r="AW2658" s="18"/>
      <c r="AX2658" s="18"/>
    </row>
    <row r="2659">
      <c r="A2659" s="18" t="str">
        <f>IFERROR(__xludf.DUMMYFUNCTION("""COMPUTED_VALUE"""),"Арбуз Малина ")</f>
        <v>Арбуз Малина </v>
      </c>
      <c r="B2659" s="18" t="str">
        <f>IFERROR(__xludf.DUMMYFUNCTION("""COMPUTED_VALUE"""),"Банан Кокос ")</f>
        <v>Банан Кокос </v>
      </c>
      <c r="C2659" s="18" t="str">
        <f>IFERROR(__xludf.DUMMYFUNCTION("""COMPUTED_VALUE"""),"Барбарисовый Энергетик ")</f>
        <v>Барбарисовый Энергетик </v>
      </c>
      <c r="D2659" s="18" t="str">
        <f>IFERROR(__xludf.DUMMYFUNCTION("""COMPUTED_VALUE"""),"Виноградный Энергетик")</f>
        <v>Виноградный Энергетик</v>
      </c>
      <c r="E2659" s="18" t="str">
        <f>IFERROR(__xludf.DUMMYFUNCTION("""COMPUTED_VALUE"""),"Гранат Клубника ")</f>
        <v>Гранат Клубника </v>
      </c>
      <c r="F2659" s="18" t="str">
        <f>IFERROR(__xludf.DUMMYFUNCTION("""COMPUTED_VALUE"""),"Гранат Смородина ")</f>
        <v>Гранат Смородина </v>
      </c>
      <c r="G2659" s="18" t="str">
        <f>IFERROR(__xludf.DUMMYFUNCTION("""COMPUTED_VALUE"""),"Грейпфрутовый Швепс ")</f>
        <v>Грейпфрутовый Швепс </v>
      </c>
      <c r="H2659" s="18" t="str">
        <f>IFERROR(__xludf.DUMMYFUNCTION("""COMPUTED_VALUE"""),"Земляника Драгонфрут ")</f>
        <v>Земляника Драгонфрут </v>
      </c>
      <c r="I2659" s="18" t="str">
        <f>IFERROR(__xludf.DUMMYFUNCTION("""COMPUTED_VALUE"""),"Киви Личи ")</f>
        <v>Киви Личи </v>
      </c>
      <c r="J2659" s="18" t="str">
        <f>IFERROR(__xludf.DUMMYFUNCTION("""COMPUTED_VALUE"""),"Киви Маракуйя Гуава ")</f>
        <v>Киви Маракуйя Гуава </v>
      </c>
      <c r="K2659" s="18" t="str">
        <f>IFERROR(__xludf.DUMMYFUNCTION("""COMPUTED_VALUE"""),"Клубника Банан ")</f>
        <v>Клубника Банан </v>
      </c>
      <c r="L2659" s="18" t="str">
        <f>IFERROR(__xludf.DUMMYFUNCTION("""COMPUTED_VALUE"""),"Клубника Вишня ")</f>
        <v>Клубника Вишня </v>
      </c>
      <c r="M2659" s="18" t="str">
        <f>IFERROR(__xludf.DUMMYFUNCTION("""COMPUTED_VALUE"""),"Клубника Земляника ")</f>
        <v>Клубника Земляника </v>
      </c>
      <c r="N2659" s="18" t="str">
        <f>IFERROR(__xludf.DUMMYFUNCTION("""COMPUTED_VALUE"""),"Клубничный Мохито ")</f>
        <v>Клубничный Мохито </v>
      </c>
      <c r="O2659" s="18" t="str">
        <f>IFERROR(__xludf.DUMMYFUNCTION("""COMPUTED_VALUE"""),"Манго Грейпфрут ")</f>
        <v>Манго Грейпфрут </v>
      </c>
      <c r="P2659" s="18" t="str">
        <f>IFERROR(__xludf.DUMMYFUNCTION("""COMPUTED_VALUE"""),"Манго Персик Личи ")</f>
        <v>Манго Персик Личи </v>
      </c>
      <c r="Q2659" s="18" t="str">
        <f>IFERROR(__xludf.DUMMYFUNCTION("""COMPUTED_VALUE"""),"Персик Бабл Гам ")</f>
        <v>Персик Бабл Гам </v>
      </c>
      <c r="R2659" s="18" t="str">
        <f>IFERROR(__xludf.DUMMYFUNCTION("""COMPUTED_VALUE"""),"Садовые Ягоды ")</f>
        <v>Садовые Ягоды </v>
      </c>
      <c r="S2659" s="18" t="str">
        <f>IFERROR(__xludf.DUMMYFUNCTION("""COMPUTED_VALUE"""),"Скитлс Лимон Лайм 2")</f>
        <v>Скитлс Лимон Лайм 2</v>
      </c>
      <c r="T2659" s="18" t="str">
        <f>IFERROR(__xludf.DUMMYFUNCTION("""COMPUTED_VALUE"""),"Смородина Мармелад 1")</f>
        <v>Смородина Мармелад 1</v>
      </c>
      <c r="U2659" s="18" t="str">
        <f>IFERROR(__xludf.DUMMYFUNCTION("""COMPUTED_VALUE"""),"Темная Вишня 1")</f>
        <v>Темная Вишня 1</v>
      </c>
      <c r="V2659" s="18" t="str">
        <f>IFERROR(__xludf.DUMMYFUNCTION("""COMPUTED_VALUE"""),"Фруктовые Пластинки 1")</f>
        <v>Фруктовые Пластинки 1</v>
      </c>
      <c r="W2659" s="18" t="str">
        <f>IFERROR(__xludf.DUMMYFUNCTION("""COMPUTED_VALUE"""),"Черника Ежевика 1")</f>
        <v>Черника Ежевика 1</v>
      </c>
      <c r="X2659" s="18" t="str">
        <f>IFERROR(__xludf.DUMMYFUNCTION("""COMPUTED_VALUE"""),"Черника Малина 1")</f>
        <v>Черника Малина 1</v>
      </c>
      <c r="Y2659" s="18" t="str">
        <f>IFERROR(__xludf.DUMMYFUNCTION("""COMPUTED_VALUE"""),"Черника Мята 2")</f>
        <v>Черника Мята 2</v>
      </c>
      <c r="Z2659" s="18" t="str">
        <f>IFERROR(__xludf.DUMMYFUNCTION("""COMPUTED_VALUE"""),"Яблоко Виноград 2")</f>
        <v>Яблоко Виноград 2</v>
      </c>
      <c r="AA2659" s="18" t="str">
        <f>IFERROR(__xludf.DUMMYFUNCTION("""COMPUTED_VALUE"""),"Яблоко Малина 4")</f>
        <v>Яблоко Малина 4</v>
      </c>
      <c r="AB2659" s="18"/>
      <c r="AC2659" s="18"/>
      <c r="AD2659" s="18"/>
      <c r="AE2659" s="18"/>
      <c r="AF2659" s="18"/>
      <c r="AG2659" s="18"/>
      <c r="AH2659" s="18"/>
      <c r="AI2659" s="18"/>
      <c r="AJ2659" s="18"/>
      <c r="AK2659" s="18"/>
      <c r="AL2659" s="18"/>
      <c r="AM2659" s="18"/>
      <c r="AN2659" s="18"/>
      <c r="AO2659" s="18"/>
      <c r="AP2659" s="18"/>
      <c r="AQ2659" s="18"/>
      <c r="AR2659" s="18"/>
      <c r="AS2659" s="18"/>
      <c r="AT2659" s="18"/>
      <c r="AU2659" s="18"/>
      <c r="AV2659" s="18"/>
      <c r="AW2659" s="18"/>
      <c r="AX2659" s="18"/>
    </row>
    <row r="2660">
      <c r="A2660" s="18" t="str">
        <f>IFERROR(__xludf.DUMMYFUNCTION("""COMPUTED_VALUE"""),"Смородина холс")</f>
        <v>Смородина холс</v>
      </c>
      <c r="B2660" s="18" t="str">
        <f>IFERROR(__xludf.DUMMYFUNCTION("""COMPUTED_VALUE"""),"Тропические фрукты")</f>
        <v>Тропические фрукты</v>
      </c>
      <c r="C2660" s="18" t="str">
        <f>IFERROR(__xludf.DUMMYFUNCTION("""COMPUTED_VALUE"""),"Черничная конфета")</f>
        <v>Черничная конфета</v>
      </c>
      <c r="D2660" s="18" t="str">
        <f>IFERROR(__xludf.DUMMYFUNCTION("""COMPUTED_VALUE"""),"Яблоко вишня")</f>
        <v>Яблоко вишня</v>
      </c>
      <c r="E2660" s="18" t="str">
        <f>IFERROR(__xludf.DUMMYFUNCTION("""COMPUTED_VALUE"""),"Виноград мята")</f>
        <v>Виноград мята</v>
      </c>
      <c r="F2660" s="18" t="str">
        <f>IFERROR(__xludf.DUMMYFUNCTION("""COMPUTED_VALUE"""),"Виноград холс")</f>
        <v>Виноград холс</v>
      </c>
      <c r="G2660" s="18" t="str">
        <f>IFERROR(__xludf.DUMMYFUNCTION("""COMPUTED_VALUE"""),"Грейпфрутовый лимонад")</f>
        <v>Грейпфрутовый лимонад</v>
      </c>
      <c r="H2660" s="18" t="str">
        <f>IFERROR(__xludf.DUMMYFUNCTION("""COMPUTED_VALUE"""),"Дыня банан")</f>
        <v>Дыня банан</v>
      </c>
      <c r="I2660" s="18" t="str">
        <f>IFERROR(__xludf.DUMMYFUNCTION("""COMPUTED_VALUE"""),"Ежевичный лимонад")</f>
        <v>Ежевичный лимонад</v>
      </c>
      <c r="J2660" s="18" t="str">
        <f>IFERROR(__xludf.DUMMYFUNCTION("""COMPUTED_VALUE"""),"Земляничная конфета ")</f>
        <v>Земляничная конфета </v>
      </c>
      <c r="K2660" s="18" t="str">
        <f>IFERROR(__xludf.DUMMYFUNCTION("""COMPUTED_VALUE"""),"Ананас манго ")</f>
        <v>Ананас манго </v>
      </c>
      <c r="L2660" s="18" t="str">
        <f>IFERROR(__xludf.DUMMYFUNCTION("""COMPUTED_VALUE"""),"Жвачка черника мята ")</f>
        <v>Жвачка черника мята </v>
      </c>
      <c r="M2660" s="18" t="str">
        <f>IFERROR(__xludf.DUMMYFUNCTION("""COMPUTED_VALUE"""),"Зеленый манго")</f>
        <v>Зеленый манго</v>
      </c>
      <c r="N2660" s="18" t="str">
        <f>IFERROR(__xludf.DUMMYFUNCTION("""COMPUTED_VALUE"""),"Клюква брусника")</f>
        <v>Клюква брусника</v>
      </c>
      <c r="O2660" s="18" t="str">
        <f>IFERROR(__xludf.DUMMYFUNCTION("""COMPUTED_VALUE"""),"Апельсин ")</f>
        <v>Апельсин </v>
      </c>
      <c r="P2660" s="18" t="str">
        <f>IFERROR(__xludf.DUMMYFUNCTION("""COMPUTED_VALUE"""),"Кокос малина")</f>
        <v>Кокос малина</v>
      </c>
      <c r="Q2660" s="18" t="str">
        <f>IFERROR(__xludf.DUMMYFUNCTION("""COMPUTED_VALUE"""),"Лимонные черви")</f>
        <v>Лимонные черви</v>
      </c>
      <c r="R2660" s="18" t="str">
        <f>IFERROR(__xludf.DUMMYFUNCTION("""COMPUTED_VALUE"""),"Малиновый лимонад")</f>
        <v>Малиновый лимонад</v>
      </c>
      <c r="S2660" s="18" t="str">
        <f>IFERROR(__xludf.DUMMYFUNCTION("""COMPUTED_VALUE"""),"Смородина малина")</f>
        <v>Смородина малина</v>
      </c>
      <c r="T2660" s="18"/>
      <c r="U2660" s="18"/>
      <c r="V2660" s="18"/>
      <c r="W2660" s="18"/>
      <c r="X2660" s="18"/>
      <c r="Y2660" s="18"/>
      <c r="Z2660" s="18"/>
      <c r="AA2660" s="18"/>
      <c r="AB2660" s="18"/>
      <c r="AC2660" s="18"/>
      <c r="AD2660" s="18"/>
      <c r="AE2660" s="18"/>
      <c r="AF2660" s="18"/>
      <c r="AG2660" s="18"/>
      <c r="AH2660" s="18"/>
      <c r="AI2660" s="18"/>
      <c r="AJ2660" s="18"/>
      <c r="AK2660" s="18"/>
      <c r="AL2660" s="18"/>
      <c r="AM2660" s="18"/>
      <c r="AN2660" s="18"/>
      <c r="AO2660" s="18"/>
      <c r="AP2660" s="18"/>
      <c r="AQ2660" s="18"/>
      <c r="AR2660" s="18"/>
      <c r="AS2660" s="18"/>
      <c r="AT2660" s="18"/>
      <c r="AU2660" s="18"/>
      <c r="AV2660" s="18"/>
      <c r="AW2660" s="18"/>
      <c r="AX2660" s="18"/>
    </row>
    <row r="2661">
      <c r="A2661" s="18" t="str">
        <f>IFERROR(__xludf.DUMMYFUNCTION("""COMPUTED_VALUE"""),"0.4")</f>
        <v>0.4</v>
      </c>
      <c r="B2661" s="18" t="str">
        <f>IFERROR(__xludf.DUMMYFUNCTION("""COMPUTED_VALUE"""),"0.6")</f>
        <v>0.6</v>
      </c>
      <c r="C2661" s="18" t="str">
        <f>IFERROR(__xludf.DUMMYFUNCTION("""COMPUTED_VALUE"""),"0.7")</f>
        <v>0.7</v>
      </c>
      <c r="D2661" s="18" t="str">
        <f>IFERROR(__xludf.DUMMYFUNCTION("""COMPUTED_VALUE"""),"0.8")</f>
        <v>0.8</v>
      </c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  <c r="AA2661" s="18"/>
      <c r="AB2661" s="18"/>
      <c r="AC2661" s="18"/>
      <c r="AD2661" s="18"/>
      <c r="AE2661" s="18"/>
      <c r="AF2661" s="18"/>
      <c r="AG2661" s="18"/>
      <c r="AH2661" s="18"/>
      <c r="AI2661" s="18"/>
      <c r="AJ2661" s="18"/>
      <c r="AK2661" s="18"/>
      <c r="AL2661" s="18"/>
      <c r="AM2661" s="18"/>
      <c r="AN2661" s="18"/>
      <c r="AO2661" s="18"/>
      <c r="AP2661" s="18"/>
      <c r="AQ2661" s="18"/>
      <c r="AR2661" s="18"/>
      <c r="AS2661" s="18"/>
      <c r="AT2661" s="18"/>
      <c r="AU2661" s="18"/>
      <c r="AV2661" s="18"/>
      <c r="AW2661" s="18"/>
      <c r="AX2661" s="18"/>
    </row>
    <row r="2662">
      <c r="A2662" s="18" t="str">
        <f>IFERROR(__xludf.DUMMYFUNCTION("""COMPUTED_VALUE"""),"Арбуз Малина ")</f>
        <v>Арбуз Малина </v>
      </c>
      <c r="B2662" s="18" t="str">
        <f>IFERROR(__xludf.DUMMYFUNCTION("""COMPUTED_VALUE"""),"Банан Кокос ")</f>
        <v>Банан Кокос </v>
      </c>
      <c r="C2662" s="18" t="str">
        <f>IFERROR(__xludf.DUMMYFUNCTION("""COMPUTED_VALUE"""),"Барбарисовый Энергетик ")</f>
        <v>Барбарисовый Энергетик </v>
      </c>
      <c r="D2662" s="18" t="str">
        <f>IFERROR(__xludf.DUMMYFUNCTION("""COMPUTED_VALUE"""),"Виноградный Энергетик")</f>
        <v>Виноградный Энергетик</v>
      </c>
      <c r="E2662" s="18" t="str">
        <f>IFERROR(__xludf.DUMMYFUNCTION("""COMPUTED_VALUE"""),"Гранат Клубника ")</f>
        <v>Гранат Клубника </v>
      </c>
      <c r="F2662" s="18" t="str">
        <f>IFERROR(__xludf.DUMMYFUNCTION("""COMPUTED_VALUE"""),"Гранат Смородина ")</f>
        <v>Гранат Смородина </v>
      </c>
      <c r="G2662" s="18" t="str">
        <f>IFERROR(__xludf.DUMMYFUNCTION("""COMPUTED_VALUE"""),"Грейпфрутовый Швепс ")</f>
        <v>Грейпфрутовый Швепс </v>
      </c>
      <c r="H2662" s="18" t="str">
        <f>IFERROR(__xludf.DUMMYFUNCTION("""COMPUTED_VALUE"""),"Земляника Драгонфрут ")</f>
        <v>Земляника Драгонфрут </v>
      </c>
      <c r="I2662" s="18" t="str">
        <f>IFERROR(__xludf.DUMMYFUNCTION("""COMPUTED_VALUE"""),"Киви Личи ")</f>
        <v>Киви Личи </v>
      </c>
      <c r="J2662" s="18" t="str">
        <f>IFERROR(__xludf.DUMMYFUNCTION("""COMPUTED_VALUE"""),"Киви Маракуйя Гуава ")</f>
        <v>Киви Маракуйя Гуава </v>
      </c>
      <c r="K2662" s="18" t="str">
        <f>IFERROR(__xludf.DUMMYFUNCTION("""COMPUTED_VALUE"""),"Клубника Банан ")</f>
        <v>Клубника Банан </v>
      </c>
      <c r="L2662" s="18" t="str">
        <f>IFERROR(__xludf.DUMMYFUNCTION("""COMPUTED_VALUE"""),"Клубника Вишня ")</f>
        <v>Клубника Вишня </v>
      </c>
      <c r="M2662" s="18" t="str">
        <f>IFERROR(__xludf.DUMMYFUNCTION("""COMPUTED_VALUE"""),"Клубника Земляника ")</f>
        <v>Клубника Земляника </v>
      </c>
      <c r="N2662" s="18" t="str">
        <f>IFERROR(__xludf.DUMMYFUNCTION("""COMPUTED_VALUE"""),"Клубничный Мохито ")</f>
        <v>Клубничный Мохито </v>
      </c>
      <c r="O2662" s="18" t="str">
        <f>IFERROR(__xludf.DUMMYFUNCTION("""COMPUTED_VALUE"""),"Манго Грейпфрут ")</f>
        <v>Манго Грейпфрут </v>
      </c>
      <c r="P2662" s="18" t="str">
        <f>IFERROR(__xludf.DUMMYFUNCTION("""COMPUTED_VALUE"""),"Манго Персик Личи ")</f>
        <v>Манго Персик Личи </v>
      </c>
      <c r="Q2662" s="18" t="str">
        <f>IFERROR(__xludf.DUMMYFUNCTION("""COMPUTED_VALUE"""),"Персик Бабл Гам ")</f>
        <v>Персик Бабл Гам </v>
      </c>
      <c r="R2662" s="18" t="str">
        <f>IFERROR(__xludf.DUMMYFUNCTION("""COMPUTED_VALUE"""),"Садовые Ягоды ")</f>
        <v>Садовые Ягоды </v>
      </c>
      <c r="S2662" s="18" t="str">
        <f>IFERROR(__xludf.DUMMYFUNCTION("""COMPUTED_VALUE"""),"Скитлс Лимон Лайм 2")</f>
        <v>Скитлс Лимон Лайм 2</v>
      </c>
      <c r="T2662" s="18" t="str">
        <f>IFERROR(__xludf.DUMMYFUNCTION("""COMPUTED_VALUE"""),"Смородина Мармелад 1")</f>
        <v>Смородина Мармелад 1</v>
      </c>
      <c r="U2662" s="18" t="str">
        <f>IFERROR(__xludf.DUMMYFUNCTION("""COMPUTED_VALUE"""),"Темная Вишня 1")</f>
        <v>Темная Вишня 1</v>
      </c>
      <c r="V2662" s="18" t="str">
        <f>IFERROR(__xludf.DUMMYFUNCTION("""COMPUTED_VALUE"""),"Фруктовые Пластинки 1")</f>
        <v>Фруктовые Пластинки 1</v>
      </c>
      <c r="W2662" s="18" t="str">
        <f>IFERROR(__xludf.DUMMYFUNCTION("""COMPUTED_VALUE"""),"Черника Ежевика 1")</f>
        <v>Черника Ежевика 1</v>
      </c>
      <c r="X2662" s="18" t="str">
        <f>IFERROR(__xludf.DUMMYFUNCTION("""COMPUTED_VALUE"""),"Черника Малина 1")</f>
        <v>Черника Малина 1</v>
      </c>
      <c r="Y2662" s="18" t="str">
        <f>IFERROR(__xludf.DUMMYFUNCTION("""COMPUTED_VALUE"""),"Черника Мята 2")</f>
        <v>Черника Мята 2</v>
      </c>
      <c r="Z2662" s="18" t="str">
        <f>IFERROR(__xludf.DUMMYFUNCTION("""COMPUTED_VALUE"""),"Яблоко Виноград 2")</f>
        <v>Яблоко Виноград 2</v>
      </c>
      <c r="AA2662" s="18" t="str">
        <f>IFERROR(__xludf.DUMMYFUNCTION("""COMPUTED_VALUE"""),"Яблоко Малина 4")</f>
        <v>Яблоко Малина 4</v>
      </c>
      <c r="AB2662" s="18"/>
      <c r="AC2662" s="18"/>
      <c r="AD2662" s="18"/>
      <c r="AE2662" s="18"/>
      <c r="AF2662" s="18"/>
      <c r="AG2662" s="18"/>
      <c r="AH2662" s="18"/>
      <c r="AI2662" s="18"/>
      <c r="AJ2662" s="18"/>
      <c r="AK2662" s="18"/>
      <c r="AL2662" s="18"/>
      <c r="AM2662" s="18"/>
      <c r="AN2662" s="18"/>
      <c r="AO2662" s="18"/>
      <c r="AP2662" s="18"/>
      <c r="AQ2662" s="18"/>
      <c r="AR2662" s="18"/>
      <c r="AS2662" s="18"/>
      <c r="AT2662" s="18"/>
      <c r="AU2662" s="18"/>
      <c r="AV2662" s="18"/>
      <c r="AW2662" s="18"/>
      <c r="AX2662" s="18"/>
    </row>
    <row r="2663">
      <c r="A2663" s="18" t="str">
        <f>IFERROR(__xludf.DUMMYFUNCTION("""COMPUTED_VALUE"""),"Экзотический микс")</f>
        <v>Экзотический микс</v>
      </c>
      <c r="B2663" s="18" t="str">
        <f>IFERROR(__xludf.DUMMYFUNCTION("""COMPUTED_VALUE"""),"Энергетик")</f>
        <v>Энергетик</v>
      </c>
      <c r="C2663" s="18" t="str">
        <f>IFERROR(__xludf.DUMMYFUNCTION("""COMPUTED_VALUE"""),"Виноградный чупа-чупс")</f>
        <v>Виноградный чупа-чупс</v>
      </c>
      <c r="D2663" s="18" t="str">
        <f>IFERROR(__xludf.DUMMYFUNCTION("""COMPUTED_VALUE"""),"Кислая лесная клюква")</f>
        <v>Кислая лесная клюква</v>
      </c>
      <c r="E2663" s="18" t="str">
        <f>IFERROR(__xludf.DUMMYFUNCTION("""COMPUTED_VALUE"""),"Смородина персик")</f>
        <v>Смородина персик</v>
      </c>
      <c r="F2663" s="18" t="str">
        <f>IFERROR(__xludf.DUMMYFUNCTION("""COMPUTED_VALUE"""),"Спелый киви кисло сладкий")</f>
        <v>Спелый киви кисло сладкий</v>
      </c>
      <c r="G2663" s="18" t="str">
        <f>IFERROR(__xludf.DUMMYFUNCTION("""COMPUTED_VALUE"""),"Кислые черви в вишневом сиропе")</f>
        <v>Кислые черви в вишневом сиропе</v>
      </c>
      <c r="H2663" s="18" t="str">
        <f>IFERROR(__xludf.DUMMYFUNCTION("""COMPUTED_VALUE"""),"Грушевый лимонад")</f>
        <v>Грушевый лимонад</v>
      </c>
      <c r="I2663" s="18" t="str">
        <f>IFERROR(__xludf.DUMMYFUNCTION("""COMPUTED_VALUE"""),"Лимонад с сладкой малиной")</f>
        <v>Лимонад с сладкой малиной</v>
      </c>
      <c r="J2663" s="18" t="str">
        <f>IFERROR(__xludf.DUMMYFUNCTION("""COMPUTED_VALUE"""),"Ананасовая кислинка")</f>
        <v>Ананасовая кислинка</v>
      </c>
      <c r="K2663" s="18" t="str">
        <f>IFERROR(__xludf.DUMMYFUNCTION("""COMPUTED_VALUE"""),"Мармеладные мишки")</f>
        <v>Мармеладные мишки</v>
      </c>
      <c r="L2663" s="18" t="str">
        <f>IFERROR(__xludf.DUMMYFUNCTION("""COMPUTED_VALUE"""),"Мандариновый сок с цедрой")</f>
        <v>Мандариновый сок с цедрой</v>
      </c>
      <c r="M2663" s="18" t="str">
        <f>IFERROR(__xludf.DUMMYFUNCTION("""COMPUTED_VALUE"""),"Кисло-сладкое ягодное драже")</f>
        <v>Кисло-сладкое ягодное драже</v>
      </c>
      <c r="N2663" s="18" t="str">
        <f>IFERROR(__xludf.DUMMYFUNCTION("""COMPUTED_VALUE"""),"Классическая фанта")</f>
        <v>Классическая фанта</v>
      </c>
      <c r="O2663" s="18" t="str">
        <f>IFERROR(__xludf.DUMMYFUNCTION("""COMPUTED_VALUE"""),"Сладкие барбарисоввые конфеты")</f>
        <v>Сладкие барбарисоввые конфеты</v>
      </c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  <c r="AA2663" s="18"/>
      <c r="AB2663" s="18"/>
      <c r="AC2663" s="18"/>
      <c r="AD2663" s="18"/>
      <c r="AE2663" s="18"/>
      <c r="AF2663" s="18"/>
      <c r="AG2663" s="18"/>
      <c r="AH2663" s="18"/>
      <c r="AI2663" s="18"/>
      <c r="AJ2663" s="18"/>
      <c r="AK2663" s="18"/>
      <c r="AL2663" s="18"/>
      <c r="AM2663" s="18"/>
      <c r="AN2663" s="18"/>
      <c r="AO2663" s="18"/>
      <c r="AP2663" s="18"/>
      <c r="AQ2663" s="18"/>
      <c r="AR2663" s="18"/>
      <c r="AS2663" s="18"/>
      <c r="AT2663" s="18"/>
      <c r="AU2663" s="18"/>
      <c r="AV2663" s="18"/>
      <c r="AW2663" s="18"/>
      <c r="AX2663" s="18"/>
    </row>
    <row r="2664">
      <c r="A2664" s="18" t="str">
        <f>IFERROR(__xludf.DUMMYFUNCTION("""COMPUTED_VALUE"""),"Ананас киви")</f>
        <v>Ананас киви</v>
      </c>
      <c r="B2664" s="18" t="str">
        <f>IFERROR(__xludf.DUMMYFUNCTION("""COMPUTED_VALUE"""),"Арбузный смузи")</f>
        <v>Арбузный смузи</v>
      </c>
      <c r="C2664" s="18" t="str">
        <f>IFERROR(__xludf.DUMMYFUNCTION("""COMPUTED_VALUE"""),"Виноградная фанта")</f>
        <v>Виноградная фанта</v>
      </c>
      <c r="D2664" s="18" t="str">
        <f>IFERROR(__xludf.DUMMYFUNCTION("""COMPUTED_VALUE"""),"Вишневый морс")</f>
        <v>Вишневый морс</v>
      </c>
      <c r="E2664" s="18" t="str">
        <f>IFERROR(__xludf.DUMMYFUNCTION("""COMPUTED_VALUE"""),"Гранатовый мармелад")</f>
        <v>Гранатовый мармелад</v>
      </c>
      <c r="F2664" s="18" t="str">
        <f>IFERROR(__xludf.DUMMYFUNCTION("""COMPUTED_VALUE"""),"Грейпфрут киви")</f>
        <v>Грейпфрут киви</v>
      </c>
      <c r="G2664" s="18" t="str">
        <f>IFERROR(__xludf.DUMMYFUNCTION("""COMPUTED_VALUE"""),"Ежевика мята")</f>
        <v>Ежевика мята</v>
      </c>
      <c r="H2664" s="18" t="str">
        <f>IFERROR(__xludf.DUMMYFUNCTION("""COMPUTED_VALUE"""),"Киви манго")</f>
        <v>Киви манго</v>
      </c>
      <c r="I2664" s="18" t="str">
        <f>IFERROR(__xludf.DUMMYFUNCTION("""COMPUTED_VALUE"""),"Клубника манго")</f>
        <v>Клубника манго</v>
      </c>
      <c r="J2664" s="18" t="str">
        <f>IFERROR(__xludf.DUMMYFUNCTION("""COMPUTED_VALUE"""),"черника грейфрут ")</f>
        <v>черника грейфрут </v>
      </c>
      <c r="K2664" s="18" t="str">
        <f>IFERROR(__xludf.DUMMYFUNCTION("""COMPUTED_VALUE"""),"Малина лайм")</f>
        <v>Малина лайм</v>
      </c>
      <c r="L2664" s="18" t="str">
        <f>IFERROR(__xludf.DUMMYFUNCTION("""COMPUTED_VALUE"""),"Манго арбуз ")</f>
        <v>Манго арбуз </v>
      </c>
      <c r="M2664" s="18" t="str">
        <f>IFERROR(__xludf.DUMMYFUNCTION("""COMPUTED_VALUE"""),"Малиновый чай с жасмином")</f>
        <v>Малиновый чай с жасмином</v>
      </c>
      <c r="N2664" s="18" t="str">
        <f>IFERROR(__xludf.DUMMYFUNCTION("""COMPUTED_VALUE"""),"малина  апельсин ")</f>
        <v>малина  апельсин </v>
      </c>
      <c r="O2664" s="18" t="str">
        <f>IFERROR(__xludf.DUMMYFUNCTION("""COMPUTED_VALUE"""),"Манго апельсин")</f>
        <v>Манго апельсин</v>
      </c>
      <c r="P2664" s="18" t="str">
        <f>IFERROR(__xludf.DUMMYFUNCTION("""COMPUTED_VALUE"""),"Ред булл")</f>
        <v>Ред булл</v>
      </c>
      <c r="Q2664" s="18" t="str">
        <f>IFERROR(__xludf.DUMMYFUNCTION("""COMPUTED_VALUE"""),"Спрайт")</f>
        <v>Спрайт</v>
      </c>
      <c r="R2664" s="18" t="str">
        <f>IFERROR(__xludf.DUMMYFUNCTION("""COMPUTED_VALUE"""),"ананас клюква ")</f>
        <v>ананас клюква </v>
      </c>
      <c r="S2664" s="18" t="str">
        <f>IFERROR(__xludf.DUMMYFUNCTION("""COMPUTED_VALUE"""),"Тархун")</f>
        <v>Тархун</v>
      </c>
      <c r="T2664" s="18" t="str">
        <f>IFERROR(__xludf.DUMMYFUNCTION("""COMPUTED_VALUE"""),"алоэ Виноград ")</f>
        <v>алоэ Виноград </v>
      </c>
      <c r="U2664" s="18" t="str">
        <f>IFERROR(__xludf.DUMMYFUNCTION("""COMPUTED_VALUE"""),"Фруктовая жвачка")</f>
        <v>Фруктовая жвачка</v>
      </c>
      <c r="V2664" s="18" t="str">
        <f>IFERROR(__xludf.DUMMYFUNCTION("""COMPUTED_VALUE"""),"Холодная кола")</f>
        <v>Холодная кола</v>
      </c>
      <c r="W2664" s="18" t="str">
        <f>IFERROR(__xludf.DUMMYFUNCTION("""COMPUTED_VALUE"""),"Черная смородина клюква")</f>
        <v>Черная смородина клюква</v>
      </c>
      <c r="X2664" s="18" t="str">
        <f>IFERROR(__xludf.DUMMYFUNCTION("""COMPUTED_VALUE"""),"Черника арбуз")</f>
        <v>Черника арбуз</v>
      </c>
      <c r="Y2664" s="18" t="str">
        <f>IFERROR(__xludf.DUMMYFUNCTION("""COMPUTED_VALUE"""),"Яблоко черника")</f>
        <v>Яблоко черника</v>
      </c>
      <c r="Z2664" s="18"/>
      <c r="AA2664" s="18"/>
      <c r="AB2664" s="18"/>
      <c r="AC2664" s="18"/>
      <c r="AD2664" s="18"/>
      <c r="AE2664" s="18"/>
      <c r="AF2664" s="18"/>
      <c r="AG2664" s="18"/>
      <c r="AH2664" s="18"/>
      <c r="AI2664" s="18"/>
      <c r="AJ2664" s="18"/>
      <c r="AK2664" s="18"/>
      <c r="AL2664" s="18"/>
      <c r="AM2664" s="18"/>
      <c r="AN2664" s="18"/>
      <c r="AO2664" s="18"/>
      <c r="AP2664" s="18"/>
      <c r="AQ2664" s="18"/>
      <c r="AR2664" s="18"/>
      <c r="AS2664" s="18"/>
      <c r="AT2664" s="18"/>
      <c r="AU2664" s="18"/>
      <c r="AV2664" s="18"/>
      <c r="AW2664" s="18"/>
      <c r="AX2664" s="18"/>
    </row>
    <row r="2665">
      <c r="A2665" s="18" t="str">
        <f>IFERROR(__xludf.DUMMYFUNCTION("""COMPUTED_VALUE"""),"Арбуз Малина ")</f>
        <v>Арбуз Малина </v>
      </c>
      <c r="B2665" s="18" t="str">
        <f>IFERROR(__xludf.DUMMYFUNCTION("""COMPUTED_VALUE"""),"Банан Кокос ")</f>
        <v>Банан Кокос </v>
      </c>
      <c r="C2665" s="18" t="str">
        <f>IFERROR(__xludf.DUMMYFUNCTION("""COMPUTED_VALUE"""),"Барбарисовый Энергетик ")</f>
        <v>Барбарисовый Энергетик </v>
      </c>
      <c r="D2665" s="18" t="str">
        <f>IFERROR(__xludf.DUMMYFUNCTION("""COMPUTED_VALUE"""),"Виноградный Энергетик")</f>
        <v>Виноградный Энергетик</v>
      </c>
      <c r="E2665" s="18" t="str">
        <f>IFERROR(__xludf.DUMMYFUNCTION("""COMPUTED_VALUE"""),"Гранат Клубника ")</f>
        <v>Гранат Клубника </v>
      </c>
      <c r="F2665" s="18" t="str">
        <f>IFERROR(__xludf.DUMMYFUNCTION("""COMPUTED_VALUE"""),"Гранат Смородина ")</f>
        <v>Гранат Смородина </v>
      </c>
      <c r="G2665" s="18" t="str">
        <f>IFERROR(__xludf.DUMMYFUNCTION("""COMPUTED_VALUE"""),"Грейпфрутовый Швепс ")</f>
        <v>Грейпфрутовый Швепс </v>
      </c>
      <c r="H2665" s="18" t="str">
        <f>IFERROR(__xludf.DUMMYFUNCTION("""COMPUTED_VALUE"""),"Земляника Драгонфрут ")</f>
        <v>Земляника Драгонфрут </v>
      </c>
      <c r="I2665" s="18" t="str">
        <f>IFERROR(__xludf.DUMMYFUNCTION("""COMPUTED_VALUE"""),"Киви Личи ")</f>
        <v>Киви Личи </v>
      </c>
      <c r="J2665" s="18" t="str">
        <f>IFERROR(__xludf.DUMMYFUNCTION("""COMPUTED_VALUE"""),"Киви Маракуйя Гуава ")</f>
        <v>Киви Маракуйя Гуава </v>
      </c>
      <c r="K2665" s="18" t="str">
        <f>IFERROR(__xludf.DUMMYFUNCTION("""COMPUTED_VALUE"""),"Клубника Банан ")</f>
        <v>Клубника Банан </v>
      </c>
      <c r="L2665" s="18" t="str">
        <f>IFERROR(__xludf.DUMMYFUNCTION("""COMPUTED_VALUE"""),"Клубника Вишня ")</f>
        <v>Клубника Вишня </v>
      </c>
      <c r="M2665" s="18" t="str">
        <f>IFERROR(__xludf.DUMMYFUNCTION("""COMPUTED_VALUE"""),"Клубника Земляника ")</f>
        <v>Клубника Земляника </v>
      </c>
      <c r="N2665" s="18" t="str">
        <f>IFERROR(__xludf.DUMMYFUNCTION("""COMPUTED_VALUE"""),"Клубничный Мохито ")</f>
        <v>Клубничный Мохито </v>
      </c>
      <c r="O2665" s="18" t="str">
        <f>IFERROR(__xludf.DUMMYFUNCTION("""COMPUTED_VALUE"""),"Манго Грейпфрут ")</f>
        <v>Манго Грейпфрут </v>
      </c>
      <c r="P2665" s="18" t="str">
        <f>IFERROR(__xludf.DUMMYFUNCTION("""COMPUTED_VALUE"""),"Манго Персик Личи ")</f>
        <v>Манго Персик Личи </v>
      </c>
      <c r="Q2665" s="18" t="str">
        <f>IFERROR(__xludf.DUMMYFUNCTION("""COMPUTED_VALUE"""),"Персик Бабл Гам ")</f>
        <v>Персик Бабл Гам </v>
      </c>
      <c r="R2665" s="18" t="str">
        <f>IFERROR(__xludf.DUMMYFUNCTION("""COMPUTED_VALUE"""),"Садовые Ягоды ")</f>
        <v>Садовые Ягоды </v>
      </c>
      <c r="S2665" s="18" t="str">
        <f>IFERROR(__xludf.DUMMYFUNCTION("""COMPUTED_VALUE"""),"Скитлс Лимон Лайм 2")</f>
        <v>Скитлс Лимон Лайм 2</v>
      </c>
      <c r="T2665" s="18" t="str">
        <f>IFERROR(__xludf.DUMMYFUNCTION("""COMPUTED_VALUE"""),"Смородина Мармелад 1")</f>
        <v>Смородина Мармелад 1</v>
      </c>
      <c r="U2665" s="18" t="str">
        <f>IFERROR(__xludf.DUMMYFUNCTION("""COMPUTED_VALUE"""),"Темная Вишня 1")</f>
        <v>Темная Вишня 1</v>
      </c>
      <c r="V2665" s="18" t="str">
        <f>IFERROR(__xludf.DUMMYFUNCTION("""COMPUTED_VALUE"""),"Фруктовые Пластинки 1")</f>
        <v>Фруктовые Пластинки 1</v>
      </c>
      <c r="W2665" s="18" t="str">
        <f>IFERROR(__xludf.DUMMYFUNCTION("""COMPUTED_VALUE"""),"Черника Ежевика 1")</f>
        <v>Черника Ежевика 1</v>
      </c>
      <c r="X2665" s="18" t="str">
        <f>IFERROR(__xludf.DUMMYFUNCTION("""COMPUTED_VALUE"""),"Черника Малина 1")</f>
        <v>Черника Малина 1</v>
      </c>
      <c r="Y2665" s="18" t="str">
        <f>IFERROR(__xludf.DUMMYFUNCTION("""COMPUTED_VALUE"""),"Черника Мята 2")</f>
        <v>Черника Мята 2</v>
      </c>
      <c r="Z2665" s="18" t="str">
        <f>IFERROR(__xludf.DUMMYFUNCTION("""COMPUTED_VALUE"""),"Яблоко Виноград 2")</f>
        <v>Яблоко Виноград 2</v>
      </c>
      <c r="AA2665" s="18" t="str">
        <f>IFERROR(__xludf.DUMMYFUNCTION("""COMPUTED_VALUE"""),"Яблоко Малина 4")</f>
        <v>Яблоко Малина 4</v>
      </c>
      <c r="AB2665" s="18"/>
      <c r="AC2665" s="18"/>
      <c r="AD2665" s="18"/>
      <c r="AE2665" s="18"/>
      <c r="AF2665" s="18"/>
      <c r="AG2665" s="18"/>
      <c r="AH2665" s="18"/>
      <c r="AI2665" s="18"/>
      <c r="AJ2665" s="18"/>
      <c r="AK2665" s="18"/>
      <c r="AL2665" s="18"/>
      <c r="AM2665" s="18"/>
      <c r="AN2665" s="18"/>
      <c r="AO2665" s="18"/>
      <c r="AP2665" s="18"/>
      <c r="AQ2665" s="18"/>
      <c r="AR2665" s="18"/>
      <c r="AS2665" s="18"/>
      <c r="AT2665" s="18"/>
      <c r="AU2665" s="18"/>
      <c r="AV2665" s="18"/>
      <c r="AW2665" s="18"/>
      <c r="AX2665" s="18"/>
    </row>
    <row r="2666">
      <c r="A2666" s="18" t="str">
        <f>IFERROR(__xludf.DUMMYFUNCTION("""COMPUTED_VALUE"""),"Арбуз Малина ")</f>
        <v>Арбуз Малина </v>
      </c>
      <c r="B2666" s="18" t="str">
        <f>IFERROR(__xludf.DUMMYFUNCTION("""COMPUTED_VALUE"""),"Банан Кокос ")</f>
        <v>Банан Кокос </v>
      </c>
      <c r="C2666" s="18" t="str">
        <f>IFERROR(__xludf.DUMMYFUNCTION("""COMPUTED_VALUE"""),"Барбарисовый Энергетик ")</f>
        <v>Барбарисовый Энергетик </v>
      </c>
      <c r="D2666" s="18" t="str">
        <f>IFERROR(__xludf.DUMMYFUNCTION("""COMPUTED_VALUE"""),"Виноградный Энергетик")</f>
        <v>Виноградный Энергетик</v>
      </c>
      <c r="E2666" s="18" t="str">
        <f>IFERROR(__xludf.DUMMYFUNCTION("""COMPUTED_VALUE"""),"Гранат Клубника ")</f>
        <v>Гранат Клубника </v>
      </c>
      <c r="F2666" s="18" t="str">
        <f>IFERROR(__xludf.DUMMYFUNCTION("""COMPUTED_VALUE"""),"Гранат Смородина ")</f>
        <v>Гранат Смородина </v>
      </c>
      <c r="G2666" s="18" t="str">
        <f>IFERROR(__xludf.DUMMYFUNCTION("""COMPUTED_VALUE"""),"Грейпфрутовый Швепс ")</f>
        <v>Грейпфрутовый Швепс </v>
      </c>
      <c r="H2666" s="18" t="str">
        <f>IFERROR(__xludf.DUMMYFUNCTION("""COMPUTED_VALUE"""),"Земляника Драгонфрут ")</f>
        <v>Земляника Драгонфрут </v>
      </c>
      <c r="I2666" s="18" t="str">
        <f>IFERROR(__xludf.DUMMYFUNCTION("""COMPUTED_VALUE"""),"Киви Личи ")</f>
        <v>Киви Личи </v>
      </c>
      <c r="J2666" s="18" t="str">
        <f>IFERROR(__xludf.DUMMYFUNCTION("""COMPUTED_VALUE"""),"Киви Маракуйя Гуава ")</f>
        <v>Киви Маракуйя Гуава </v>
      </c>
      <c r="K2666" s="18" t="str">
        <f>IFERROR(__xludf.DUMMYFUNCTION("""COMPUTED_VALUE"""),"Клубника Банан ")</f>
        <v>Клубника Банан </v>
      </c>
      <c r="L2666" s="18" t="str">
        <f>IFERROR(__xludf.DUMMYFUNCTION("""COMPUTED_VALUE"""),"Клубника Вишня ")</f>
        <v>Клубника Вишня </v>
      </c>
      <c r="M2666" s="18" t="str">
        <f>IFERROR(__xludf.DUMMYFUNCTION("""COMPUTED_VALUE"""),"Клубника Земляника ")</f>
        <v>Клубника Земляника </v>
      </c>
      <c r="N2666" s="18" t="str">
        <f>IFERROR(__xludf.DUMMYFUNCTION("""COMPUTED_VALUE"""),"Клубничный Мохито ")</f>
        <v>Клубничный Мохито </v>
      </c>
      <c r="O2666" s="18" t="str">
        <f>IFERROR(__xludf.DUMMYFUNCTION("""COMPUTED_VALUE"""),"Манго Грейпфрут ")</f>
        <v>Манго Грейпфрут </v>
      </c>
      <c r="P2666" s="18" t="str">
        <f>IFERROR(__xludf.DUMMYFUNCTION("""COMPUTED_VALUE"""),"Манго Персик Личи ")</f>
        <v>Манго Персик Личи </v>
      </c>
      <c r="Q2666" s="18" t="str">
        <f>IFERROR(__xludf.DUMMYFUNCTION("""COMPUTED_VALUE"""),"Персик Бабл Гам ")</f>
        <v>Персик Бабл Гам </v>
      </c>
      <c r="R2666" s="18" t="str">
        <f>IFERROR(__xludf.DUMMYFUNCTION("""COMPUTED_VALUE"""),"Садовые Ягоды ")</f>
        <v>Садовые Ягоды </v>
      </c>
      <c r="S2666" s="18" t="str">
        <f>IFERROR(__xludf.DUMMYFUNCTION("""COMPUTED_VALUE"""),"Скитлс Лимон Лайм 2")</f>
        <v>Скитлс Лимон Лайм 2</v>
      </c>
      <c r="T2666" s="18" t="str">
        <f>IFERROR(__xludf.DUMMYFUNCTION("""COMPUTED_VALUE"""),"Смородина Мармелад 1")</f>
        <v>Смородина Мармелад 1</v>
      </c>
      <c r="U2666" s="18" t="str">
        <f>IFERROR(__xludf.DUMMYFUNCTION("""COMPUTED_VALUE"""),"Темная Вишня 1")</f>
        <v>Темная Вишня 1</v>
      </c>
      <c r="V2666" s="18" t="str">
        <f>IFERROR(__xludf.DUMMYFUNCTION("""COMPUTED_VALUE"""),"Фруктовые Пластинки 1")</f>
        <v>Фруктовые Пластинки 1</v>
      </c>
      <c r="W2666" s="18" t="str">
        <f>IFERROR(__xludf.DUMMYFUNCTION("""COMPUTED_VALUE"""),"Черника Ежевика 1")</f>
        <v>Черника Ежевика 1</v>
      </c>
      <c r="X2666" s="18" t="str">
        <f>IFERROR(__xludf.DUMMYFUNCTION("""COMPUTED_VALUE"""),"Черника Малина 1")</f>
        <v>Черника Малина 1</v>
      </c>
      <c r="Y2666" s="18" t="str">
        <f>IFERROR(__xludf.DUMMYFUNCTION("""COMPUTED_VALUE"""),"Черника Мята 2")</f>
        <v>Черника Мята 2</v>
      </c>
      <c r="Z2666" s="18" t="str">
        <f>IFERROR(__xludf.DUMMYFUNCTION("""COMPUTED_VALUE"""),"Яблоко Виноград 2")</f>
        <v>Яблоко Виноград 2</v>
      </c>
      <c r="AA2666" s="18" t="str">
        <f>IFERROR(__xludf.DUMMYFUNCTION("""COMPUTED_VALUE"""),"Яблоко Малина 4")</f>
        <v>Яблоко Малина 4</v>
      </c>
      <c r="AB2666" s="18"/>
      <c r="AC2666" s="18"/>
      <c r="AD2666" s="18"/>
      <c r="AE2666" s="18"/>
      <c r="AF2666" s="18"/>
      <c r="AG2666" s="18"/>
      <c r="AH2666" s="18"/>
      <c r="AI2666" s="18"/>
      <c r="AJ2666" s="18"/>
      <c r="AK2666" s="18"/>
      <c r="AL2666" s="18"/>
      <c r="AM2666" s="18"/>
      <c r="AN2666" s="18"/>
      <c r="AO2666" s="18"/>
      <c r="AP2666" s="18"/>
      <c r="AQ2666" s="18"/>
      <c r="AR2666" s="18"/>
      <c r="AS2666" s="18"/>
      <c r="AT2666" s="18"/>
      <c r="AU2666" s="18"/>
      <c r="AV2666" s="18"/>
      <c r="AW2666" s="18"/>
      <c r="AX2666" s="18"/>
    </row>
    <row r="2667">
      <c r="A2667" s="18" t="str">
        <f>IFERROR(__xludf.DUMMYFUNCTION("""COMPUTED_VALUE"""),"0.4")</f>
        <v>0.4</v>
      </c>
      <c r="B2667" s="18" t="str">
        <f>IFERROR(__xludf.DUMMYFUNCTION("""COMPUTED_VALUE"""),"0.6")</f>
        <v>0.6</v>
      </c>
      <c r="C2667" s="18" t="str">
        <f>IFERROR(__xludf.DUMMYFUNCTION("""COMPUTED_VALUE"""),"0.7")</f>
        <v>0.7</v>
      </c>
      <c r="D2667" s="18" t="str">
        <f>IFERROR(__xludf.DUMMYFUNCTION("""COMPUTED_VALUE"""),"0.8")</f>
        <v>0.8</v>
      </c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  <c r="AA2667" s="18"/>
      <c r="AB2667" s="18"/>
      <c r="AC2667" s="18"/>
      <c r="AD2667" s="18"/>
      <c r="AE2667" s="18"/>
      <c r="AF2667" s="18"/>
      <c r="AG2667" s="18"/>
      <c r="AH2667" s="18"/>
      <c r="AI2667" s="18"/>
      <c r="AJ2667" s="18"/>
      <c r="AK2667" s="18"/>
      <c r="AL2667" s="18"/>
      <c r="AM2667" s="18"/>
      <c r="AN2667" s="18"/>
      <c r="AO2667" s="18"/>
      <c r="AP2667" s="18"/>
      <c r="AQ2667" s="18"/>
      <c r="AR2667" s="18"/>
      <c r="AS2667" s="18"/>
      <c r="AT2667" s="18"/>
      <c r="AU2667" s="18"/>
      <c r="AV2667" s="18"/>
      <c r="AW2667" s="18"/>
      <c r="AX2667" s="18"/>
    </row>
    <row r="2668">
      <c r="A2668" s="18" t="str">
        <f>IFERROR(__xludf.DUMMYFUNCTION("""COMPUTED_VALUE"""),"Юппи-ананас со льдом ")</f>
        <v>Юппи-ананас со льдом </v>
      </c>
      <c r="B2668" s="18" t="str">
        <f>IFERROR(__xludf.DUMMYFUNCTION("""COMPUTED_VALUE"""),"Клубничный мохито")</f>
        <v>Клубничный мохито</v>
      </c>
      <c r="C2668" s="18" t="str">
        <f>IFERROR(__xludf.DUMMYFUNCTION("""COMPUTED_VALUE"""),"Клубничный мусс")</f>
        <v>Клубничный мусс</v>
      </c>
      <c r="D2668" s="18" t="str">
        <f>IFERROR(__xludf.DUMMYFUNCTION("""COMPUTED_VALUE"""),"Освежающий лимонад")</f>
        <v>Освежающий лимонад</v>
      </c>
      <c r="E2668" s="18" t="str">
        <f>IFERROR(__xludf.DUMMYFUNCTION("""COMPUTED_VALUE"""),"Морс черника виноград")</f>
        <v>Морс черника виноград</v>
      </c>
      <c r="F2668" s="18" t="str">
        <f>IFERROR(__xludf.DUMMYFUNCTION("""COMPUTED_VALUE"""),"Клюквенная газировка")</f>
        <v>Клюквенная газировка</v>
      </c>
      <c r="G2668" s="18" t="str">
        <f>IFERROR(__xludf.DUMMYFUNCTION("""COMPUTED_VALUE"""),"Смородиновый лимонад")</f>
        <v>Смородиновый лимонад</v>
      </c>
      <c r="H2668" s="18" t="str">
        <f>IFERROR(__xludf.DUMMYFUNCTION("""COMPUTED_VALUE"""),"Виноградная газировка")</f>
        <v>Виноградная газировка</v>
      </c>
      <c r="I2668" s="18" t="str">
        <f>IFERROR(__xludf.DUMMYFUNCTION("""COMPUTED_VALUE"""),"апельсиновая газировка")</f>
        <v>апельсиновая газировка</v>
      </c>
      <c r="J2668" s="18" t="str">
        <f>IFERROR(__xludf.DUMMYFUNCTION("""COMPUTED_VALUE"""),"Мармеладный джин")</f>
        <v>Мармеладный джин</v>
      </c>
      <c r="K2668" s="18" t="str">
        <f>IFERROR(__xludf.DUMMYFUNCTION("""COMPUTED_VALUE"""),"Пина колада с грушей")</f>
        <v>Пина колада с грушей</v>
      </c>
      <c r="L2668" s="18" t="str">
        <f>IFERROR(__xludf.DUMMYFUNCTION("""COMPUTED_VALUE"""),"Яблочный лимонад")</f>
        <v>Яблочный лимонад</v>
      </c>
      <c r="M2668" s="18" t="str">
        <f>IFERROR(__xludf.DUMMYFUNCTION("""COMPUTED_VALUE"""),"Малиновый пунш")</f>
        <v>Малиновый пунш</v>
      </c>
      <c r="N2668" s="18" t="str">
        <f>IFERROR(__xludf.DUMMYFUNCTION("""COMPUTED_VALUE"""),"Брусничный морс")</f>
        <v>Брусничный морс</v>
      </c>
      <c r="O2668" s="18" t="str">
        <f>IFERROR(__xludf.DUMMYFUNCTION("""COMPUTED_VALUE"""),"Ежевичный лимонад")</f>
        <v>Ежевичный лимонад</v>
      </c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  <c r="AA2668" s="18"/>
      <c r="AB2668" s="18"/>
      <c r="AC2668" s="18"/>
      <c r="AD2668" s="18"/>
      <c r="AE2668" s="18"/>
      <c r="AF2668" s="18"/>
      <c r="AG2668" s="18"/>
      <c r="AH2668" s="18"/>
      <c r="AI2668" s="18"/>
      <c r="AJ2668" s="18"/>
      <c r="AK2668" s="18"/>
      <c r="AL2668" s="18"/>
      <c r="AM2668" s="18"/>
      <c r="AN2668" s="18"/>
      <c r="AO2668" s="18"/>
      <c r="AP2668" s="18"/>
      <c r="AQ2668" s="18"/>
      <c r="AR2668" s="18"/>
      <c r="AS2668" s="18"/>
      <c r="AT2668" s="18"/>
      <c r="AU2668" s="18"/>
      <c r="AV2668" s="18"/>
      <c r="AW2668" s="18"/>
      <c r="AX2668" s="18"/>
    </row>
    <row r="2669">
      <c r="A2669" s="18" t="str">
        <f>IFERROR(__xludf.DUMMYFUNCTION("""COMPUTED_VALUE"""),"Арбуз Малина ")</f>
        <v>Арбуз Малина </v>
      </c>
      <c r="B2669" s="18" t="str">
        <f>IFERROR(__xludf.DUMMYFUNCTION("""COMPUTED_VALUE"""),"Банан Кокос ")</f>
        <v>Банан Кокос </v>
      </c>
      <c r="C2669" s="18" t="str">
        <f>IFERROR(__xludf.DUMMYFUNCTION("""COMPUTED_VALUE"""),"Барбарисовый Энергетик ")</f>
        <v>Барбарисовый Энергетик </v>
      </c>
      <c r="D2669" s="18" t="str">
        <f>IFERROR(__xludf.DUMMYFUNCTION("""COMPUTED_VALUE"""),"Виноградный Энергетик")</f>
        <v>Виноградный Энергетик</v>
      </c>
      <c r="E2669" s="18" t="str">
        <f>IFERROR(__xludf.DUMMYFUNCTION("""COMPUTED_VALUE"""),"Гранат Клубника ")</f>
        <v>Гранат Клубника </v>
      </c>
      <c r="F2669" s="18" t="str">
        <f>IFERROR(__xludf.DUMMYFUNCTION("""COMPUTED_VALUE"""),"Гранат Смородина ")</f>
        <v>Гранат Смородина </v>
      </c>
      <c r="G2669" s="18" t="str">
        <f>IFERROR(__xludf.DUMMYFUNCTION("""COMPUTED_VALUE"""),"Грейпфрутовый Швепс ")</f>
        <v>Грейпфрутовый Швепс </v>
      </c>
      <c r="H2669" s="18" t="str">
        <f>IFERROR(__xludf.DUMMYFUNCTION("""COMPUTED_VALUE"""),"Земляника Драгонфрут ")</f>
        <v>Земляника Драгонфрут </v>
      </c>
      <c r="I2669" s="18" t="str">
        <f>IFERROR(__xludf.DUMMYFUNCTION("""COMPUTED_VALUE"""),"Киви Личи ")</f>
        <v>Киви Личи </v>
      </c>
      <c r="J2669" s="18" t="str">
        <f>IFERROR(__xludf.DUMMYFUNCTION("""COMPUTED_VALUE"""),"Киви Маракуйя Гуава ")</f>
        <v>Киви Маракуйя Гуава </v>
      </c>
      <c r="K2669" s="18" t="str">
        <f>IFERROR(__xludf.DUMMYFUNCTION("""COMPUTED_VALUE"""),"Клубника Банан ")</f>
        <v>Клубника Банан </v>
      </c>
      <c r="L2669" s="18" t="str">
        <f>IFERROR(__xludf.DUMMYFUNCTION("""COMPUTED_VALUE"""),"Клубника Вишня ")</f>
        <v>Клубника Вишня </v>
      </c>
      <c r="M2669" s="18" t="str">
        <f>IFERROR(__xludf.DUMMYFUNCTION("""COMPUTED_VALUE"""),"Клубника Земляника ")</f>
        <v>Клубника Земляника </v>
      </c>
      <c r="N2669" s="18" t="str">
        <f>IFERROR(__xludf.DUMMYFUNCTION("""COMPUTED_VALUE"""),"Клубничный Мохито ")</f>
        <v>Клубничный Мохито </v>
      </c>
      <c r="O2669" s="18" t="str">
        <f>IFERROR(__xludf.DUMMYFUNCTION("""COMPUTED_VALUE"""),"Манго Грейпфрут ")</f>
        <v>Манго Грейпфрут </v>
      </c>
      <c r="P2669" s="18" t="str">
        <f>IFERROR(__xludf.DUMMYFUNCTION("""COMPUTED_VALUE"""),"Манго Персик Личи ")</f>
        <v>Манго Персик Личи </v>
      </c>
      <c r="Q2669" s="18" t="str">
        <f>IFERROR(__xludf.DUMMYFUNCTION("""COMPUTED_VALUE"""),"Персик Бабл Гам ")</f>
        <v>Персик Бабл Гам </v>
      </c>
      <c r="R2669" s="18" t="str">
        <f>IFERROR(__xludf.DUMMYFUNCTION("""COMPUTED_VALUE"""),"Садовые Ягоды ")</f>
        <v>Садовые Ягоды </v>
      </c>
      <c r="S2669" s="18" t="str">
        <f>IFERROR(__xludf.DUMMYFUNCTION("""COMPUTED_VALUE"""),"Скитлс Лимон Лайм 2")</f>
        <v>Скитлс Лимон Лайм 2</v>
      </c>
      <c r="T2669" s="18" t="str">
        <f>IFERROR(__xludf.DUMMYFUNCTION("""COMPUTED_VALUE"""),"Смородина Мармелад 1")</f>
        <v>Смородина Мармелад 1</v>
      </c>
      <c r="U2669" s="18" t="str">
        <f>IFERROR(__xludf.DUMMYFUNCTION("""COMPUTED_VALUE"""),"Темная Вишня 1")</f>
        <v>Темная Вишня 1</v>
      </c>
      <c r="V2669" s="18" t="str">
        <f>IFERROR(__xludf.DUMMYFUNCTION("""COMPUTED_VALUE"""),"Фруктовые Пластинки 1")</f>
        <v>Фруктовые Пластинки 1</v>
      </c>
      <c r="W2669" s="18" t="str">
        <f>IFERROR(__xludf.DUMMYFUNCTION("""COMPUTED_VALUE"""),"Черника Ежевика 1")</f>
        <v>Черника Ежевика 1</v>
      </c>
      <c r="X2669" s="18" t="str">
        <f>IFERROR(__xludf.DUMMYFUNCTION("""COMPUTED_VALUE"""),"Черника Малина 1")</f>
        <v>Черника Малина 1</v>
      </c>
      <c r="Y2669" s="18" t="str">
        <f>IFERROR(__xludf.DUMMYFUNCTION("""COMPUTED_VALUE"""),"Черника Мята 2")</f>
        <v>Черника Мята 2</v>
      </c>
      <c r="Z2669" s="18" t="str">
        <f>IFERROR(__xludf.DUMMYFUNCTION("""COMPUTED_VALUE"""),"Яблоко Виноград 2")</f>
        <v>Яблоко Виноград 2</v>
      </c>
      <c r="AA2669" s="18" t="str">
        <f>IFERROR(__xludf.DUMMYFUNCTION("""COMPUTED_VALUE"""),"Яблоко Малина 4")</f>
        <v>Яблоко Малина 4</v>
      </c>
      <c r="AB2669" s="18"/>
      <c r="AC2669" s="18"/>
      <c r="AD2669" s="18"/>
      <c r="AE2669" s="18"/>
      <c r="AF2669" s="18"/>
      <c r="AG2669" s="18"/>
      <c r="AH2669" s="18"/>
      <c r="AI2669" s="18"/>
      <c r="AJ2669" s="18"/>
      <c r="AK2669" s="18"/>
      <c r="AL2669" s="18"/>
      <c r="AM2669" s="18"/>
      <c r="AN2669" s="18"/>
      <c r="AO2669" s="18"/>
      <c r="AP2669" s="18"/>
      <c r="AQ2669" s="18"/>
      <c r="AR2669" s="18"/>
      <c r="AS2669" s="18"/>
      <c r="AT2669" s="18"/>
      <c r="AU2669" s="18"/>
      <c r="AV2669" s="18"/>
      <c r="AW2669" s="18"/>
      <c r="AX2669" s="18"/>
    </row>
    <row r="2670">
      <c r="A2670" s="18" t="str">
        <f>IFERROR(__xludf.DUMMYFUNCTION("""COMPUTED_VALUE"""),"Ягодный микс")</f>
        <v>Ягодный микс</v>
      </c>
      <c r="B2670" s="18" t="str">
        <f>IFERROR(__xludf.DUMMYFUNCTION("""COMPUTED_VALUE"""),"Энергетик малина")</f>
        <v>Энергетик малина</v>
      </c>
      <c r="C2670" s="18" t="str">
        <f>IFERROR(__xludf.DUMMYFUNCTION("""COMPUTED_VALUE"""),"Клубника арбуз")</f>
        <v>Клубника арбуз</v>
      </c>
      <c r="D2670" s="18" t="str">
        <f>IFERROR(__xludf.DUMMYFUNCTION("""COMPUTED_VALUE"""),"Ежевика малина")</f>
        <v>Ежевика малина</v>
      </c>
      <c r="E2670" s="18" t="str">
        <f>IFERROR(__xludf.DUMMYFUNCTION("""COMPUTED_VALUE"""),"Голубая малина виноград")</f>
        <v>Голубая малина виноград</v>
      </c>
      <c r="F2670" s="18" t="str">
        <f>IFERROR(__xludf.DUMMYFUNCTION("""COMPUTED_VALUE"""),"Вишня яблоко")</f>
        <v>Вишня яблоко</v>
      </c>
      <c r="G2670" s="18" t="str">
        <f>IFERROR(__xludf.DUMMYFUNCTION("""COMPUTED_VALUE"""),"Виноград лёд")</f>
        <v>Виноград лёд</v>
      </c>
      <c r="H2670" s="18" t="str">
        <f>IFERROR(__xludf.DUMMYFUNCTION("""COMPUTED_VALUE"""),"Бабл гам")</f>
        <v>Бабл гам</v>
      </c>
      <c r="I2670" s="18" t="str">
        <f>IFERROR(__xludf.DUMMYFUNCTION("""COMPUTED_VALUE"""),"Энергетик лайм")</f>
        <v>Энергетик лайм</v>
      </c>
      <c r="J2670" s="18" t="str">
        <f>IFERROR(__xludf.DUMMYFUNCTION("""COMPUTED_VALUE"""),"Черника смородина айс")</f>
        <v>Черника смородина айс</v>
      </c>
      <c r="K2670" s="18" t="str">
        <f>IFERROR(__xludf.DUMMYFUNCTION("""COMPUTED_VALUE"""),"Мохито клубничный лёд")</f>
        <v>Мохито клубничный лёд</v>
      </c>
      <c r="L2670" s="18" t="str">
        <f>IFERROR(__xludf.DUMMYFUNCTION("""COMPUTED_VALUE"""),"Черная вишня лёд")</f>
        <v>Черная вишня лёд</v>
      </c>
      <c r="M2670" s="18" t="str">
        <f>IFERROR(__xludf.DUMMYFUNCTION("""COMPUTED_VALUE"""),"Ананас кокос лёд")</f>
        <v>Ананас кокос лёд</v>
      </c>
      <c r="N2670" s="18" t="str">
        <f>IFERROR(__xludf.DUMMYFUNCTION("""COMPUTED_VALUE"""),"Киви лёд")</f>
        <v>Киви лёд</v>
      </c>
      <c r="O2670" s="18" t="str">
        <f>IFERROR(__xludf.DUMMYFUNCTION("""COMPUTED_VALUE"""),"Кислая клюква лёд")</f>
        <v>Кислая клюква лёд</v>
      </c>
      <c r="P2670" s="18" t="str">
        <f>IFERROR(__xludf.DUMMYFUNCTION("""COMPUTED_VALUE"""),"Кислый скитлс лёд")</f>
        <v>Кислый скитлс лёд</v>
      </c>
      <c r="Q2670" s="18" t="str">
        <f>IFERROR(__xludf.DUMMYFUNCTION("""COMPUTED_VALUE"""),"Клубника черника лёд")</f>
        <v>Клубника черника лёд</v>
      </c>
      <c r="R2670" s="18" t="str">
        <f>IFERROR(__xludf.DUMMYFUNCTION("""COMPUTED_VALUE"""),"Малина смородина лёд")</f>
        <v>Малина смородина лёд</v>
      </c>
      <c r="S2670" s="18" t="str">
        <f>IFERROR(__xludf.DUMMYFUNCTION("""COMPUTED_VALUE"""),"Манго лёд")</f>
        <v>Манго лёд</v>
      </c>
      <c r="T2670" s="18" t="str">
        <f>IFERROR(__xludf.DUMMYFUNCTION("""COMPUTED_VALUE"""),"Малина вишня лёд")</f>
        <v>Малина вишня лёд</v>
      </c>
      <c r="U2670" s="18"/>
      <c r="V2670" s="18"/>
      <c r="W2670" s="18"/>
      <c r="X2670" s="18"/>
      <c r="Y2670" s="18"/>
      <c r="Z2670" s="18"/>
      <c r="AA2670" s="18"/>
      <c r="AB2670" s="18"/>
      <c r="AC2670" s="18"/>
      <c r="AD2670" s="18"/>
      <c r="AE2670" s="18"/>
      <c r="AF2670" s="18"/>
      <c r="AG2670" s="18"/>
      <c r="AH2670" s="18"/>
      <c r="AI2670" s="18"/>
      <c r="AJ2670" s="18"/>
      <c r="AK2670" s="18"/>
      <c r="AL2670" s="18"/>
      <c r="AM2670" s="18"/>
      <c r="AN2670" s="18"/>
      <c r="AO2670" s="18"/>
      <c r="AP2670" s="18"/>
      <c r="AQ2670" s="18"/>
      <c r="AR2670" s="18"/>
      <c r="AS2670" s="18"/>
      <c r="AT2670" s="18"/>
      <c r="AU2670" s="18"/>
      <c r="AV2670" s="18"/>
      <c r="AW2670" s="18"/>
      <c r="AX2670" s="18"/>
    </row>
    <row r="2671">
      <c r="A2671" s="18" t="str">
        <f>IFERROR(__xludf.DUMMYFUNCTION("""COMPUTED_VALUE"""),"Арбуз Малина ")</f>
        <v>Арбуз Малина </v>
      </c>
      <c r="B2671" s="18" t="str">
        <f>IFERROR(__xludf.DUMMYFUNCTION("""COMPUTED_VALUE"""),"Банан Кокос ")</f>
        <v>Банан Кокос </v>
      </c>
      <c r="C2671" s="18" t="str">
        <f>IFERROR(__xludf.DUMMYFUNCTION("""COMPUTED_VALUE"""),"Барбарисовый Энергетик ")</f>
        <v>Барбарисовый Энергетик </v>
      </c>
      <c r="D2671" s="18" t="str">
        <f>IFERROR(__xludf.DUMMYFUNCTION("""COMPUTED_VALUE"""),"Виноградный Энергетик")</f>
        <v>Виноградный Энергетик</v>
      </c>
      <c r="E2671" s="18" t="str">
        <f>IFERROR(__xludf.DUMMYFUNCTION("""COMPUTED_VALUE"""),"Гранат Клубника ")</f>
        <v>Гранат Клубника </v>
      </c>
      <c r="F2671" s="18" t="str">
        <f>IFERROR(__xludf.DUMMYFUNCTION("""COMPUTED_VALUE"""),"Гранат Смородина ")</f>
        <v>Гранат Смородина </v>
      </c>
      <c r="G2671" s="18" t="str">
        <f>IFERROR(__xludf.DUMMYFUNCTION("""COMPUTED_VALUE"""),"Грейпфрутовый Швепс ")</f>
        <v>Грейпфрутовый Швепс </v>
      </c>
      <c r="H2671" s="18" t="str">
        <f>IFERROR(__xludf.DUMMYFUNCTION("""COMPUTED_VALUE"""),"Земляника Драгонфрут ")</f>
        <v>Земляника Драгонфрут </v>
      </c>
      <c r="I2671" s="18" t="str">
        <f>IFERROR(__xludf.DUMMYFUNCTION("""COMPUTED_VALUE"""),"Киви Личи ")</f>
        <v>Киви Личи </v>
      </c>
      <c r="J2671" s="18" t="str">
        <f>IFERROR(__xludf.DUMMYFUNCTION("""COMPUTED_VALUE"""),"Киви Маракуйя Гуава ")</f>
        <v>Киви Маракуйя Гуава </v>
      </c>
      <c r="K2671" s="18" t="str">
        <f>IFERROR(__xludf.DUMMYFUNCTION("""COMPUTED_VALUE"""),"Клубника Банан ")</f>
        <v>Клубника Банан </v>
      </c>
      <c r="L2671" s="18" t="str">
        <f>IFERROR(__xludf.DUMMYFUNCTION("""COMPUTED_VALUE"""),"Клубника Вишня ")</f>
        <v>Клубника Вишня </v>
      </c>
      <c r="M2671" s="18" t="str">
        <f>IFERROR(__xludf.DUMMYFUNCTION("""COMPUTED_VALUE"""),"Клубника Земляника ")</f>
        <v>Клубника Земляника </v>
      </c>
      <c r="N2671" s="18" t="str">
        <f>IFERROR(__xludf.DUMMYFUNCTION("""COMPUTED_VALUE"""),"Клубничный Мохито ")</f>
        <v>Клубничный Мохито </v>
      </c>
      <c r="O2671" s="18" t="str">
        <f>IFERROR(__xludf.DUMMYFUNCTION("""COMPUTED_VALUE"""),"Манго Грейпфрут ")</f>
        <v>Манго Грейпфрут </v>
      </c>
      <c r="P2671" s="18" t="str">
        <f>IFERROR(__xludf.DUMMYFUNCTION("""COMPUTED_VALUE"""),"Манго Персик Личи ")</f>
        <v>Манго Персик Личи </v>
      </c>
      <c r="Q2671" s="18" t="str">
        <f>IFERROR(__xludf.DUMMYFUNCTION("""COMPUTED_VALUE"""),"Персик Бабл Гам ")</f>
        <v>Персик Бабл Гам </v>
      </c>
      <c r="R2671" s="18" t="str">
        <f>IFERROR(__xludf.DUMMYFUNCTION("""COMPUTED_VALUE"""),"Садовые Ягоды ")</f>
        <v>Садовые Ягоды </v>
      </c>
      <c r="S2671" s="18" t="str">
        <f>IFERROR(__xludf.DUMMYFUNCTION("""COMPUTED_VALUE"""),"Скитлс Лимон Лайм 2")</f>
        <v>Скитлс Лимон Лайм 2</v>
      </c>
      <c r="T2671" s="18" t="str">
        <f>IFERROR(__xludf.DUMMYFUNCTION("""COMPUTED_VALUE"""),"Смородина Мармелад 1")</f>
        <v>Смородина Мармелад 1</v>
      </c>
      <c r="U2671" s="18" t="str">
        <f>IFERROR(__xludf.DUMMYFUNCTION("""COMPUTED_VALUE"""),"Темная Вишня 1")</f>
        <v>Темная Вишня 1</v>
      </c>
      <c r="V2671" s="18" t="str">
        <f>IFERROR(__xludf.DUMMYFUNCTION("""COMPUTED_VALUE"""),"Фруктовые Пластинки 1")</f>
        <v>Фруктовые Пластинки 1</v>
      </c>
      <c r="W2671" s="18" t="str">
        <f>IFERROR(__xludf.DUMMYFUNCTION("""COMPUTED_VALUE"""),"Черника Ежевика 1")</f>
        <v>Черника Ежевика 1</v>
      </c>
      <c r="X2671" s="18" t="str">
        <f>IFERROR(__xludf.DUMMYFUNCTION("""COMPUTED_VALUE"""),"Черника Малина 1")</f>
        <v>Черника Малина 1</v>
      </c>
      <c r="Y2671" s="18" t="str">
        <f>IFERROR(__xludf.DUMMYFUNCTION("""COMPUTED_VALUE"""),"Черника Мята 2")</f>
        <v>Черника Мята 2</v>
      </c>
      <c r="Z2671" s="18" t="str">
        <f>IFERROR(__xludf.DUMMYFUNCTION("""COMPUTED_VALUE"""),"Яблоко Виноград 2")</f>
        <v>Яблоко Виноград 2</v>
      </c>
      <c r="AA2671" s="18" t="str">
        <f>IFERROR(__xludf.DUMMYFUNCTION("""COMPUTED_VALUE"""),"Яблоко Малина 4")</f>
        <v>Яблоко Малина 4</v>
      </c>
      <c r="AB2671" s="18"/>
      <c r="AC2671" s="18"/>
      <c r="AD2671" s="18"/>
      <c r="AE2671" s="18"/>
      <c r="AF2671" s="18"/>
      <c r="AG2671" s="18"/>
      <c r="AH2671" s="18"/>
      <c r="AI2671" s="18"/>
      <c r="AJ2671" s="18"/>
      <c r="AK2671" s="18"/>
      <c r="AL2671" s="18"/>
      <c r="AM2671" s="18"/>
      <c r="AN2671" s="18"/>
      <c r="AO2671" s="18"/>
      <c r="AP2671" s="18"/>
      <c r="AQ2671" s="18"/>
      <c r="AR2671" s="18"/>
      <c r="AS2671" s="18"/>
      <c r="AT2671" s="18"/>
      <c r="AU2671" s="18"/>
      <c r="AV2671" s="18"/>
      <c r="AW2671" s="18"/>
      <c r="AX2671" s="18"/>
    </row>
    <row r="2672">
      <c r="A2672" s="18" t="str">
        <f>IFERROR(__xludf.DUMMYFUNCTION("""COMPUTED_VALUE"""),"Арбуз Малина ")</f>
        <v>Арбуз Малина </v>
      </c>
      <c r="B2672" s="18" t="str">
        <f>IFERROR(__xludf.DUMMYFUNCTION("""COMPUTED_VALUE"""),"Банан Кокос ")</f>
        <v>Банан Кокос </v>
      </c>
      <c r="C2672" s="18" t="str">
        <f>IFERROR(__xludf.DUMMYFUNCTION("""COMPUTED_VALUE"""),"Барбарисовый Энергетик ")</f>
        <v>Барбарисовый Энергетик </v>
      </c>
      <c r="D2672" s="18" t="str">
        <f>IFERROR(__xludf.DUMMYFUNCTION("""COMPUTED_VALUE"""),"Виноградный Энергетик")</f>
        <v>Виноградный Энергетик</v>
      </c>
      <c r="E2672" s="18" t="str">
        <f>IFERROR(__xludf.DUMMYFUNCTION("""COMPUTED_VALUE"""),"Гранат Клубника ")</f>
        <v>Гранат Клубника </v>
      </c>
      <c r="F2672" s="18" t="str">
        <f>IFERROR(__xludf.DUMMYFUNCTION("""COMPUTED_VALUE"""),"Гранат Смородина ")</f>
        <v>Гранат Смородина </v>
      </c>
      <c r="G2672" s="18" t="str">
        <f>IFERROR(__xludf.DUMMYFUNCTION("""COMPUTED_VALUE"""),"Грейпфрутовый Швепс ")</f>
        <v>Грейпфрутовый Швепс </v>
      </c>
      <c r="H2672" s="18" t="str">
        <f>IFERROR(__xludf.DUMMYFUNCTION("""COMPUTED_VALUE"""),"Земляника Драгонфрут ")</f>
        <v>Земляника Драгонфрут </v>
      </c>
      <c r="I2672" s="18" t="str">
        <f>IFERROR(__xludf.DUMMYFUNCTION("""COMPUTED_VALUE"""),"Киви Личи ")</f>
        <v>Киви Личи </v>
      </c>
      <c r="J2672" s="18" t="str">
        <f>IFERROR(__xludf.DUMMYFUNCTION("""COMPUTED_VALUE"""),"Киви Маракуйя Гуава ")</f>
        <v>Киви Маракуйя Гуава </v>
      </c>
      <c r="K2672" s="18" t="str">
        <f>IFERROR(__xludf.DUMMYFUNCTION("""COMPUTED_VALUE"""),"Клубника Банан ")</f>
        <v>Клубника Банан </v>
      </c>
      <c r="L2672" s="18" t="str">
        <f>IFERROR(__xludf.DUMMYFUNCTION("""COMPUTED_VALUE"""),"Клубника Вишня ")</f>
        <v>Клубника Вишня </v>
      </c>
      <c r="M2672" s="18" t="str">
        <f>IFERROR(__xludf.DUMMYFUNCTION("""COMPUTED_VALUE"""),"Клубника Земляника ")</f>
        <v>Клубника Земляника </v>
      </c>
      <c r="N2672" s="18" t="str">
        <f>IFERROR(__xludf.DUMMYFUNCTION("""COMPUTED_VALUE"""),"Клубничный Мохито ")</f>
        <v>Клубничный Мохито </v>
      </c>
      <c r="O2672" s="18" t="str">
        <f>IFERROR(__xludf.DUMMYFUNCTION("""COMPUTED_VALUE"""),"Манго Грейпфрут ")</f>
        <v>Манго Грейпфрут </v>
      </c>
      <c r="P2672" s="18" t="str">
        <f>IFERROR(__xludf.DUMMYFUNCTION("""COMPUTED_VALUE"""),"Манго Персик Личи ")</f>
        <v>Манго Персик Личи </v>
      </c>
      <c r="Q2672" s="18" t="str">
        <f>IFERROR(__xludf.DUMMYFUNCTION("""COMPUTED_VALUE"""),"Персик Бабл Гам ")</f>
        <v>Персик Бабл Гам </v>
      </c>
      <c r="R2672" s="18" t="str">
        <f>IFERROR(__xludf.DUMMYFUNCTION("""COMPUTED_VALUE"""),"Садовые Ягоды ")</f>
        <v>Садовые Ягоды </v>
      </c>
      <c r="S2672" s="18" t="str">
        <f>IFERROR(__xludf.DUMMYFUNCTION("""COMPUTED_VALUE"""),"Скитлс Лимон Лайм 2")</f>
        <v>Скитлс Лимон Лайм 2</v>
      </c>
      <c r="T2672" s="18" t="str">
        <f>IFERROR(__xludf.DUMMYFUNCTION("""COMPUTED_VALUE"""),"Смородина Мармелад 1")</f>
        <v>Смородина Мармелад 1</v>
      </c>
      <c r="U2672" s="18" t="str">
        <f>IFERROR(__xludf.DUMMYFUNCTION("""COMPUTED_VALUE"""),"Темная Вишня 1")</f>
        <v>Темная Вишня 1</v>
      </c>
      <c r="V2672" s="18" t="str">
        <f>IFERROR(__xludf.DUMMYFUNCTION("""COMPUTED_VALUE"""),"Фруктовые Пластинки 1")</f>
        <v>Фруктовые Пластинки 1</v>
      </c>
      <c r="W2672" s="18" t="str">
        <f>IFERROR(__xludf.DUMMYFUNCTION("""COMPUTED_VALUE"""),"Черника Ежевика 1")</f>
        <v>Черника Ежевика 1</v>
      </c>
      <c r="X2672" s="18" t="str">
        <f>IFERROR(__xludf.DUMMYFUNCTION("""COMPUTED_VALUE"""),"Черника Малина 1")</f>
        <v>Черника Малина 1</v>
      </c>
      <c r="Y2672" s="18" t="str">
        <f>IFERROR(__xludf.DUMMYFUNCTION("""COMPUTED_VALUE"""),"Черника Мята 2")</f>
        <v>Черника Мята 2</v>
      </c>
      <c r="Z2672" s="18" t="str">
        <f>IFERROR(__xludf.DUMMYFUNCTION("""COMPUTED_VALUE"""),"Яблоко Виноград 2")</f>
        <v>Яблоко Виноград 2</v>
      </c>
      <c r="AA2672" s="18" t="str">
        <f>IFERROR(__xludf.DUMMYFUNCTION("""COMPUTED_VALUE"""),"Яблоко Малина 4")</f>
        <v>Яблоко Малина 4</v>
      </c>
      <c r="AB2672" s="18"/>
      <c r="AC2672" s="18"/>
      <c r="AD2672" s="18"/>
      <c r="AE2672" s="18"/>
      <c r="AF2672" s="18"/>
      <c r="AG2672" s="18"/>
      <c r="AH2672" s="18"/>
      <c r="AI2672" s="18"/>
      <c r="AJ2672" s="18"/>
      <c r="AK2672" s="18"/>
      <c r="AL2672" s="18"/>
      <c r="AM2672" s="18"/>
      <c r="AN2672" s="18"/>
      <c r="AO2672" s="18"/>
      <c r="AP2672" s="18"/>
      <c r="AQ2672" s="18"/>
      <c r="AR2672" s="18"/>
      <c r="AS2672" s="18"/>
      <c r="AT2672" s="18"/>
      <c r="AU2672" s="18"/>
      <c r="AV2672" s="18"/>
      <c r="AW2672" s="18"/>
      <c r="AX2672" s="18"/>
    </row>
    <row r="2673">
      <c r="A2673" s="18" t="str">
        <f>IFERROR(__xludf.DUMMYFUNCTION("""COMPUTED_VALUE"""),"0.4")</f>
        <v>0.4</v>
      </c>
      <c r="B2673" s="18" t="str">
        <f>IFERROR(__xludf.DUMMYFUNCTION("""COMPUTED_VALUE"""),"0.6")</f>
        <v>0.6</v>
      </c>
      <c r="C2673" s="18" t="str">
        <f>IFERROR(__xludf.DUMMYFUNCTION("""COMPUTED_VALUE"""),"0.7")</f>
        <v>0.7</v>
      </c>
      <c r="D2673" s="18" t="str">
        <f>IFERROR(__xludf.DUMMYFUNCTION("""COMPUTED_VALUE"""),"0.8")</f>
        <v>0.8</v>
      </c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  <c r="AC2673" s="18"/>
      <c r="AD2673" s="18"/>
      <c r="AE2673" s="18"/>
      <c r="AF2673" s="18"/>
      <c r="AG2673" s="18"/>
      <c r="AH2673" s="18"/>
      <c r="AI2673" s="18"/>
      <c r="AJ2673" s="18"/>
      <c r="AK2673" s="18"/>
      <c r="AL2673" s="18"/>
      <c r="AM2673" s="18"/>
      <c r="AN2673" s="18"/>
      <c r="AO2673" s="18"/>
      <c r="AP2673" s="18"/>
      <c r="AQ2673" s="18"/>
      <c r="AR2673" s="18"/>
      <c r="AS2673" s="18"/>
      <c r="AT2673" s="18"/>
      <c r="AU2673" s="18"/>
      <c r="AV2673" s="18"/>
      <c r="AW2673" s="18"/>
      <c r="AX2673" s="18"/>
    </row>
    <row r="2674">
      <c r="A2674" s="18" t="str">
        <f>IFERROR(__xludf.DUMMYFUNCTION("""COMPUTED_VALUE"""),"Ананас киви")</f>
        <v>Ананас киви</v>
      </c>
      <c r="B2674" s="18" t="str">
        <f>IFERROR(__xludf.DUMMYFUNCTION("""COMPUTED_VALUE"""),"Арбузный смузи")</f>
        <v>Арбузный смузи</v>
      </c>
      <c r="C2674" s="18" t="str">
        <f>IFERROR(__xludf.DUMMYFUNCTION("""COMPUTED_VALUE"""),"Виноградная фанта")</f>
        <v>Виноградная фанта</v>
      </c>
      <c r="D2674" s="18" t="str">
        <f>IFERROR(__xludf.DUMMYFUNCTION("""COMPUTED_VALUE"""),"Вишневый морс")</f>
        <v>Вишневый морс</v>
      </c>
      <c r="E2674" s="18" t="str">
        <f>IFERROR(__xludf.DUMMYFUNCTION("""COMPUTED_VALUE"""),"Гранатовый мармелад")</f>
        <v>Гранатовый мармелад</v>
      </c>
      <c r="F2674" s="18" t="str">
        <f>IFERROR(__xludf.DUMMYFUNCTION("""COMPUTED_VALUE"""),"Грейпфрут киви")</f>
        <v>Грейпфрут киви</v>
      </c>
      <c r="G2674" s="18" t="str">
        <f>IFERROR(__xludf.DUMMYFUNCTION("""COMPUTED_VALUE"""),"Ежевика мята")</f>
        <v>Ежевика мята</v>
      </c>
      <c r="H2674" s="18" t="str">
        <f>IFERROR(__xludf.DUMMYFUNCTION("""COMPUTED_VALUE"""),"Киви манго")</f>
        <v>Киви манго</v>
      </c>
      <c r="I2674" s="18" t="str">
        <f>IFERROR(__xludf.DUMMYFUNCTION("""COMPUTED_VALUE"""),"Клубника манго")</f>
        <v>Клубника манго</v>
      </c>
      <c r="J2674" s="18" t="str">
        <f>IFERROR(__xludf.DUMMYFUNCTION("""COMPUTED_VALUE"""),"черника грейфрут ")</f>
        <v>черника грейфрут </v>
      </c>
      <c r="K2674" s="18" t="str">
        <f>IFERROR(__xludf.DUMMYFUNCTION("""COMPUTED_VALUE"""),"Малина лайм")</f>
        <v>Малина лайм</v>
      </c>
      <c r="L2674" s="18" t="str">
        <f>IFERROR(__xludf.DUMMYFUNCTION("""COMPUTED_VALUE"""),"Манго арбуз ")</f>
        <v>Манго арбуз </v>
      </c>
      <c r="M2674" s="18" t="str">
        <f>IFERROR(__xludf.DUMMYFUNCTION("""COMPUTED_VALUE"""),"Малиновый чай с жасмином")</f>
        <v>Малиновый чай с жасмином</v>
      </c>
      <c r="N2674" s="18" t="str">
        <f>IFERROR(__xludf.DUMMYFUNCTION("""COMPUTED_VALUE"""),"малина  апельсин ")</f>
        <v>малина  апельсин </v>
      </c>
      <c r="O2674" s="18" t="str">
        <f>IFERROR(__xludf.DUMMYFUNCTION("""COMPUTED_VALUE"""),"Манго апельсин")</f>
        <v>Манго апельсин</v>
      </c>
      <c r="P2674" s="18" t="str">
        <f>IFERROR(__xludf.DUMMYFUNCTION("""COMPUTED_VALUE"""),"Ред булл")</f>
        <v>Ред булл</v>
      </c>
      <c r="Q2674" s="18" t="str">
        <f>IFERROR(__xludf.DUMMYFUNCTION("""COMPUTED_VALUE"""),"Спрайт")</f>
        <v>Спрайт</v>
      </c>
      <c r="R2674" s="18" t="str">
        <f>IFERROR(__xludf.DUMMYFUNCTION("""COMPUTED_VALUE"""),"ананас клюква ")</f>
        <v>ананас клюква </v>
      </c>
      <c r="S2674" s="18" t="str">
        <f>IFERROR(__xludf.DUMMYFUNCTION("""COMPUTED_VALUE"""),"Тархун")</f>
        <v>Тархун</v>
      </c>
      <c r="T2674" s="18" t="str">
        <f>IFERROR(__xludf.DUMMYFUNCTION("""COMPUTED_VALUE"""),"алоэ Виноград ")</f>
        <v>алоэ Виноград </v>
      </c>
      <c r="U2674" s="18" t="str">
        <f>IFERROR(__xludf.DUMMYFUNCTION("""COMPUTED_VALUE"""),"Фруктовая жвачка")</f>
        <v>Фруктовая жвачка</v>
      </c>
      <c r="V2674" s="18" t="str">
        <f>IFERROR(__xludf.DUMMYFUNCTION("""COMPUTED_VALUE"""),"Холодная кола")</f>
        <v>Холодная кола</v>
      </c>
      <c r="W2674" s="18" t="str">
        <f>IFERROR(__xludf.DUMMYFUNCTION("""COMPUTED_VALUE"""),"Черная смородина клюква")</f>
        <v>Черная смородина клюква</v>
      </c>
      <c r="X2674" s="18" t="str">
        <f>IFERROR(__xludf.DUMMYFUNCTION("""COMPUTED_VALUE"""),"Черника арбуз")</f>
        <v>Черника арбуз</v>
      </c>
      <c r="Y2674" s="18" t="str">
        <f>IFERROR(__xludf.DUMMYFUNCTION("""COMPUTED_VALUE"""),"Яблоко черника")</f>
        <v>Яблоко черника</v>
      </c>
      <c r="Z2674" s="18"/>
      <c r="AA2674" s="18"/>
      <c r="AB2674" s="18"/>
      <c r="AC2674" s="18"/>
      <c r="AD2674" s="18"/>
      <c r="AE2674" s="18"/>
      <c r="AF2674" s="18"/>
      <c r="AG2674" s="18"/>
      <c r="AH2674" s="18"/>
      <c r="AI2674" s="18"/>
      <c r="AJ2674" s="18"/>
      <c r="AK2674" s="18"/>
      <c r="AL2674" s="18"/>
      <c r="AM2674" s="18"/>
      <c r="AN2674" s="18"/>
      <c r="AO2674" s="18"/>
      <c r="AP2674" s="18"/>
      <c r="AQ2674" s="18"/>
      <c r="AR2674" s="18"/>
      <c r="AS2674" s="18"/>
      <c r="AT2674" s="18"/>
      <c r="AU2674" s="18"/>
      <c r="AV2674" s="18"/>
      <c r="AW2674" s="18"/>
      <c r="AX2674" s="18"/>
    </row>
    <row r="2675">
      <c r="A2675" s="18" t="str">
        <f>IFERROR(__xludf.DUMMYFUNCTION("""COMPUTED_VALUE"""),"Экзотический микс")</f>
        <v>Экзотический микс</v>
      </c>
      <c r="B2675" s="18" t="str">
        <f>IFERROR(__xludf.DUMMYFUNCTION("""COMPUTED_VALUE"""),"Энергетик")</f>
        <v>Энергетик</v>
      </c>
      <c r="C2675" s="18" t="str">
        <f>IFERROR(__xludf.DUMMYFUNCTION("""COMPUTED_VALUE"""),"Виноградный чупа-чупс")</f>
        <v>Виноградный чупа-чупс</v>
      </c>
      <c r="D2675" s="18" t="str">
        <f>IFERROR(__xludf.DUMMYFUNCTION("""COMPUTED_VALUE"""),"Кислая лесная клюква")</f>
        <v>Кислая лесная клюква</v>
      </c>
      <c r="E2675" s="18" t="str">
        <f>IFERROR(__xludf.DUMMYFUNCTION("""COMPUTED_VALUE"""),"Смородина персик")</f>
        <v>Смородина персик</v>
      </c>
      <c r="F2675" s="18" t="str">
        <f>IFERROR(__xludf.DUMMYFUNCTION("""COMPUTED_VALUE"""),"Спелый киви кисло сладкий")</f>
        <v>Спелый киви кисло сладкий</v>
      </c>
      <c r="G2675" s="18" t="str">
        <f>IFERROR(__xludf.DUMMYFUNCTION("""COMPUTED_VALUE"""),"Кислые черви в вишневом сиропе")</f>
        <v>Кислые черви в вишневом сиропе</v>
      </c>
      <c r="H2675" s="18" t="str">
        <f>IFERROR(__xludf.DUMMYFUNCTION("""COMPUTED_VALUE"""),"Грушевый лимонад")</f>
        <v>Грушевый лимонад</v>
      </c>
      <c r="I2675" s="18" t="str">
        <f>IFERROR(__xludf.DUMMYFUNCTION("""COMPUTED_VALUE"""),"Лимонад с сладкой малиной")</f>
        <v>Лимонад с сладкой малиной</v>
      </c>
      <c r="J2675" s="18" t="str">
        <f>IFERROR(__xludf.DUMMYFUNCTION("""COMPUTED_VALUE"""),"Ананасовая кислинка")</f>
        <v>Ананасовая кислинка</v>
      </c>
      <c r="K2675" s="18" t="str">
        <f>IFERROR(__xludf.DUMMYFUNCTION("""COMPUTED_VALUE"""),"Мармеладные мишки")</f>
        <v>Мармеладные мишки</v>
      </c>
      <c r="L2675" s="18" t="str">
        <f>IFERROR(__xludf.DUMMYFUNCTION("""COMPUTED_VALUE"""),"Мандариновый сок с цедрой")</f>
        <v>Мандариновый сок с цедрой</v>
      </c>
      <c r="M2675" s="18" t="str">
        <f>IFERROR(__xludf.DUMMYFUNCTION("""COMPUTED_VALUE"""),"Кисло-сладкое ягодное драже")</f>
        <v>Кисло-сладкое ягодное драже</v>
      </c>
      <c r="N2675" s="18" t="str">
        <f>IFERROR(__xludf.DUMMYFUNCTION("""COMPUTED_VALUE"""),"Классическая фанта")</f>
        <v>Классическая фанта</v>
      </c>
      <c r="O2675" s="18" t="str">
        <f>IFERROR(__xludf.DUMMYFUNCTION("""COMPUTED_VALUE"""),"Сладкие барбарисоввые конфеты")</f>
        <v>Сладкие барбарисоввые конфеты</v>
      </c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  <c r="AA2675" s="18"/>
      <c r="AB2675" s="18"/>
      <c r="AC2675" s="18"/>
      <c r="AD2675" s="18"/>
      <c r="AE2675" s="18"/>
      <c r="AF2675" s="18"/>
      <c r="AG2675" s="18"/>
      <c r="AH2675" s="18"/>
      <c r="AI2675" s="18"/>
      <c r="AJ2675" s="18"/>
      <c r="AK2675" s="18"/>
      <c r="AL2675" s="18"/>
      <c r="AM2675" s="18"/>
      <c r="AN2675" s="18"/>
      <c r="AO2675" s="18"/>
      <c r="AP2675" s="18"/>
      <c r="AQ2675" s="18"/>
      <c r="AR2675" s="18"/>
      <c r="AS2675" s="18"/>
      <c r="AT2675" s="18"/>
      <c r="AU2675" s="18"/>
      <c r="AV2675" s="18"/>
      <c r="AW2675" s="18"/>
      <c r="AX2675" s="18"/>
    </row>
    <row r="2676">
      <c r="A2676" s="18" t="str">
        <f>IFERROR(__xludf.DUMMYFUNCTION("""COMPUTED_VALUE"""),"Арбуз Малина ")</f>
        <v>Арбуз Малина </v>
      </c>
      <c r="B2676" s="18" t="str">
        <f>IFERROR(__xludf.DUMMYFUNCTION("""COMPUTED_VALUE"""),"Банан Кокос ")</f>
        <v>Банан Кокос </v>
      </c>
      <c r="C2676" s="18" t="str">
        <f>IFERROR(__xludf.DUMMYFUNCTION("""COMPUTED_VALUE"""),"Барбарисовый Энергетик ")</f>
        <v>Барбарисовый Энергетик </v>
      </c>
      <c r="D2676" s="18" t="str">
        <f>IFERROR(__xludf.DUMMYFUNCTION("""COMPUTED_VALUE"""),"Виноградный Энергетик")</f>
        <v>Виноградный Энергетик</v>
      </c>
      <c r="E2676" s="18" t="str">
        <f>IFERROR(__xludf.DUMMYFUNCTION("""COMPUTED_VALUE"""),"Гранат Клубника ")</f>
        <v>Гранат Клубника </v>
      </c>
      <c r="F2676" s="18" t="str">
        <f>IFERROR(__xludf.DUMMYFUNCTION("""COMPUTED_VALUE"""),"Гранат Смородина ")</f>
        <v>Гранат Смородина </v>
      </c>
      <c r="G2676" s="18" t="str">
        <f>IFERROR(__xludf.DUMMYFUNCTION("""COMPUTED_VALUE"""),"Грейпфрутовый Швепс ")</f>
        <v>Грейпфрутовый Швепс </v>
      </c>
      <c r="H2676" s="18" t="str">
        <f>IFERROR(__xludf.DUMMYFUNCTION("""COMPUTED_VALUE"""),"Земляника Драгонфрут ")</f>
        <v>Земляника Драгонфрут </v>
      </c>
      <c r="I2676" s="18" t="str">
        <f>IFERROR(__xludf.DUMMYFUNCTION("""COMPUTED_VALUE"""),"Киви Личи ")</f>
        <v>Киви Личи </v>
      </c>
      <c r="J2676" s="18" t="str">
        <f>IFERROR(__xludf.DUMMYFUNCTION("""COMPUTED_VALUE"""),"Киви Маракуйя Гуава ")</f>
        <v>Киви Маракуйя Гуава </v>
      </c>
      <c r="K2676" s="18" t="str">
        <f>IFERROR(__xludf.DUMMYFUNCTION("""COMPUTED_VALUE"""),"Клубника Банан ")</f>
        <v>Клубника Банан </v>
      </c>
      <c r="L2676" s="18" t="str">
        <f>IFERROR(__xludf.DUMMYFUNCTION("""COMPUTED_VALUE"""),"Клубника Вишня ")</f>
        <v>Клубника Вишня </v>
      </c>
      <c r="M2676" s="18" t="str">
        <f>IFERROR(__xludf.DUMMYFUNCTION("""COMPUTED_VALUE"""),"Клубника Земляника ")</f>
        <v>Клубника Земляника </v>
      </c>
      <c r="N2676" s="18" t="str">
        <f>IFERROR(__xludf.DUMMYFUNCTION("""COMPUTED_VALUE"""),"Клубничный Мохито ")</f>
        <v>Клубничный Мохито </v>
      </c>
      <c r="O2676" s="18" t="str">
        <f>IFERROR(__xludf.DUMMYFUNCTION("""COMPUTED_VALUE"""),"Манго Грейпфрут ")</f>
        <v>Манго Грейпфрут </v>
      </c>
      <c r="P2676" s="18" t="str">
        <f>IFERROR(__xludf.DUMMYFUNCTION("""COMPUTED_VALUE"""),"Манго Персик Личи ")</f>
        <v>Манго Персик Личи </v>
      </c>
      <c r="Q2676" s="18" t="str">
        <f>IFERROR(__xludf.DUMMYFUNCTION("""COMPUTED_VALUE"""),"Персик Бабл Гам ")</f>
        <v>Персик Бабл Гам </v>
      </c>
      <c r="R2676" s="18" t="str">
        <f>IFERROR(__xludf.DUMMYFUNCTION("""COMPUTED_VALUE"""),"Садовые Ягоды ")</f>
        <v>Садовые Ягоды </v>
      </c>
      <c r="S2676" s="18" t="str">
        <f>IFERROR(__xludf.DUMMYFUNCTION("""COMPUTED_VALUE"""),"Скитлс Лимон Лайм 2")</f>
        <v>Скитлс Лимон Лайм 2</v>
      </c>
      <c r="T2676" s="18" t="str">
        <f>IFERROR(__xludf.DUMMYFUNCTION("""COMPUTED_VALUE"""),"Смородина Мармелад 1")</f>
        <v>Смородина Мармелад 1</v>
      </c>
      <c r="U2676" s="18" t="str">
        <f>IFERROR(__xludf.DUMMYFUNCTION("""COMPUTED_VALUE"""),"Темная Вишня 1")</f>
        <v>Темная Вишня 1</v>
      </c>
      <c r="V2676" s="18" t="str">
        <f>IFERROR(__xludf.DUMMYFUNCTION("""COMPUTED_VALUE"""),"Фруктовые Пластинки 1")</f>
        <v>Фруктовые Пластинки 1</v>
      </c>
      <c r="W2676" s="18" t="str">
        <f>IFERROR(__xludf.DUMMYFUNCTION("""COMPUTED_VALUE"""),"Черника Ежевика 1")</f>
        <v>Черника Ежевика 1</v>
      </c>
      <c r="X2676" s="18" t="str">
        <f>IFERROR(__xludf.DUMMYFUNCTION("""COMPUTED_VALUE"""),"Черника Малина 1")</f>
        <v>Черника Малина 1</v>
      </c>
      <c r="Y2676" s="18" t="str">
        <f>IFERROR(__xludf.DUMMYFUNCTION("""COMPUTED_VALUE"""),"Черника Мята 2")</f>
        <v>Черника Мята 2</v>
      </c>
      <c r="Z2676" s="18" t="str">
        <f>IFERROR(__xludf.DUMMYFUNCTION("""COMPUTED_VALUE"""),"Яблоко Виноград 2")</f>
        <v>Яблоко Виноград 2</v>
      </c>
      <c r="AA2676" s="18" t="str">
        <f>IFERROR(__xludf.DUMMYFUNCTION("""COMPUTED_VALUE"""),"Яблоко Малина 4")</f>
        <v>Яблоко Малина 4</v>
      </c>
      <c r="AB2676" s="18"/>
      <c r="AC2676" s="18"/>
      <c r="AD2676" s="18"/>
      <c r="AE2676" s="18"/>
      <c r="AF2676" s="18"/>
      <c r="AG2676" s="18"/>
      <c r="AH2676" s="18"/>
      <c r="AI2676" s="18"/>
      <c r="AJ2676" s="18"/>
      <c r="AK2676" s="18"/>
      <c r="AL2676" s="18"/>
      <c r="AM2676" s="18"/>
      <c r="AN2676" s="18"/>
      <c r="AO2676" s="18"/>
      <c r="AP2676" s="18"/>
      <c r="AQ2676" s="18"/>
      <c r="AR2676" s="18"/>
      <c r="AS2676" s="18"/>
      <c r="AT2676" s="18"/>
      <c r="AU2676" s="18"/>
      <c r="AV2676" s="18"/>
      <c r="AW2676" s="18"/>
      <c r="AX2676" s="18"/>
    </row>
    <row r="2677">
      <c r="A2677" s="18" t="str">
        <f>IFERROR(__xludf.DUMMYFUNCTION("""COMPUTED_VALUE"""),"0.7")</f>
        <v>0.7</v>
      </c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  <c r="AA2677" s="18"/>
      <c r="AB2677" s="18"/>
      <c r="AC2677" s="18"/>
      <c r="AD2677" s="18"/>
      <c r="AE2677" s="18"/>
      <c r="AF2677" s="18"/>
      <c r="AG2677" s="18"/>
      <c r="AH2677" s="18"/>
      <c r="AI2677" s="18"/>
      <c r="AJ2677" s="18"/>
      <c r="AK2677" s="18"/>
      <c r="AL2677" s="18"/>
      <c r="AM2677" s="18"/>
      <c r="AN2677" s="18"/>
      <c r="AO2677" s="18"/>
      <c r="AP2677" s="18"/>
      <c r="AQ2677" s="18"/>
      <c r="AR2677" s="18"/>
      <c r="AS2677" s="18"/>
      <c r="AT2677" s="18"/>
      <c r="AU2677" s="18"/>
      <c r="AV2677" s="18"/>
      <c r="AW2677" s="18"/>
      <c r="AX2677" s="18"/>
    </row>
    <row r="2678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  <c r="AA2678" s="18"/>
      <c r="AB2678" s="18"/>
      <c r="AC2678" s="18"/>
      <c r="AD2678" s="18"/>
      <c r="AE2678" s="18"/>
      <c r="AF2678" s="18"/>
      <c r="AG2678" s="18"/>
      <c r="AH2678" s="18"/>
      <c r="AI2678" s="18"/>
      <c r="AJ2678" s="18"/>
      <c r="AK2678" s="18"/>
      <c r="AL2678" s="18"/>
      <c r="AM2678" s="18"/>
      <c r="AN2678" s="18"/>
      <c r="AO2678" s="18"/>
      <c r="AP2678" s="18"/>
      <c r="AQ2678" s="18"/>
      <c r="AR2678" s="18"/>
      <c r="AS2678" s="18"/>
      <c r="AT2678" s="18"/>
      <c r="AU2678" s="18"/>
      <c r="AV2678" s="18"/>
      <c r="AW2678" s="18"/>
      <c r="AX2678" s="18"/>
    </row>
    <row r="2679">
      <c r="A2679" s="18"/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  <c r="AA2679" s="18"/>
      <c r="AB2679" s="18"/>
      <c r="AC2679" s="18"/>
      <c r="AD2679" s="18"/>
      <c r="AE2679" s="18"/>
      <c r="AF2679" s="18"/>
      <c r="AG2679" s="18"/>
      <c r="AH2679" s="18"/>
      <c r="AI2679" s="18"/>
      <c r="AJ2679" s="18"/>
      <c r="AK2679" s="18"/>
      <c r="AL2679" s="18"/>
      <c r="AM2679" s="18"/>
      <c r="AN2679" s="18"/>
      <c r="AO2679" s="18"/>
      <c r="AP2679" s="18"/>
      <c r="AQ2679" s="18"/>
      <c r="AR2679" s="18"/>
      <c r="AS2679" s="18"/>
      <c r="AT2679" s="18"/>
      <c r="AU2679" s="18"/>
      <c r="AV2679" s="18"/>
      <c r="AW2679" s="18"/>
      <c r="AX2679" s="18"/>
    </row>
    <row r="2680">
      <c r="A2680" s="18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  <c r="AC2680" s="18"/>
      <c r="AD2680" s="18"/>
      <c r="AE2680" s="18"/>
      <c r="AF2680" s="18"/>
      <c r="AG2680" s="18"/>
      <c r="AH2680" s="18"/>
      <c r="AI2680" s="18"/>
      <c r="AJ2680" s="18"/>
      <c r="AK2680" s="18"/>
      <c r="AL2680" s="18"/>
      <c r="AM2680" s="18"/>
      <c r="AN2680" s="18"/>
      <c r="AO2680" s="18"/>
      <c r="AP2680" s="18"/>
      <c r="AQ2680" s="18"/>
      <c r="AR2680" s="18"/>
      <c r="AS2680" s="18"/>
      <c r="AT2680" s="18"/>
      <c r="AU2680" s="18"/>
      <c r="AV2680" s="18"/>
      <c r="AW2680" s="18"/>
      <c r="AX2680" s="18"/>
    </row>
    <row r="2681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  <c r="AA2681" s="18"/>
      <c r="AB2681" s="18"/>
      <c r="AC2681" s="18"/>
      <c r="AD2681" s="18"/>
      <c r="AE2681" s="18"/>
      <c r="AF2681" s="18"/>
      <c r="AG2681" s="18"/>
      <c r="AH2681" s="18"/>
      <c r="AI2681" s="18"/>
      <c r="AJ2681" s="18"/>
      <c r="AK2681" s="18"/>
      <c r="AL2681" s="18"/>
      <c r="AM2681" s="18"/>
      <c r="AN2681" s="18"/>
      <c r="AO2681" s="18"/>
      <c r="AP2681" s="18"/>
      <c r="AQ2681" s="18"/>
      <c r="AR2681" s="18"/>
      <c r="AS2681" s="18"/>
      <c r="AT2681" s="18"/>
      <c r="AU2681" s="18"/>
      <c r="AV2681" s="18"/>
      <c r="AW2681" s="18"/>
      <c r="AX2681" s="18"/>
    </row>
    <row r="2682">
      <c r="A2682" s="18"/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  <c r="AC2682" s="18"/>
      <c r="AD2682" s="18"/>
      <c r="AE2682" s="18"/>
      <c r="AF2682" s="18"/>
      <c r="AG2682" s="18"/>
      <c r="AH2682" s="18"/>
      <c r="AI2682" s="18"/>
      <c r="AJ2682" s="18"/>
      <c r="AK2682" s="18"/>
      <c r="AL2682" s="18"/>
      <c r="AM2682" s="18"/>
      <c r="AN2682" s="18"/>
      <c r="AO2682" s="18"/>
      <c r="AP2682" s="18"/>
      <c r="AQ2682" s="18"/>
      <c r="AR2682" s="18"/>
      <c r="AS2682" s="18"/>
      <c r="AT2682" s="18"/>
      <c r="AU2682" s="18"/>
      <c r="AV2682" s="18"/>
      <c r="AW2682" s="18"/>
      <c r="AX2682" s="18"/>
    </row>
    <row r="2683">
      <c r="A2683" s="18"/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  <c r="AA2683" s="18"/>
      <c r="AB2683" s="18"/>
      <c r="AC2683" s="18"/>
      <c r="AD2683" s="18"/>
      <c r="AE2683" s="18"/>
      <c r="AF2683" s="18"/>
      <c r="AG2683" s="18"/>
      <c r="AH2683" s="18"/>
      <c r="AI2683" s="18"/>
      <c r="AJ2683" s="18"/>
      <c r="AK2683" s="18"/>
      <c r="AL2683" s="18"/>
      <c r="AM2683" s="18"/>
      <c r="AN2683" s="18"/>
      <c r="AO2683" s="18"/>
      <c r="AP2683" s="18"/>
      <c r="AQ2683" s="18"/>
      <c r="AR2683" s="18"/>
      <c r="AS2683" s="18"/>
      <c r="AT2683" s="18"/>
      <c r="AU2683" s="18"/>
      <c r="AV2683" s="18"/>
      <c r="AW2683" s="18"/>
      <c r="AX2683" s="18"/>
    </row>
    <row r="2684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  <c r="AA2684" s="18"/>
      <c r="AB2684" s="18"/>
      <c r="AC2684" s="18"/>
      <c r="AD2684" s="18"/>
      <c r="AE2684" s="18"/>
      <c r="AF2684" s="18"/>
      <c r="AG2684" s="18"/>
      <c r="AH2684" s="18"/>
      <c r="AI2684" s="18"/>
      <c r="AJ2684" s="18"/>
      <c r="AK2684" s="18"/>
      <c r="AL2684" s="18"/>
      <c r="AM2684" s="18"/>
      <c r="AN2684" s="18"/>
      <c r="AO2684" s="18"/>
      <c r="AP2684" s="18"/>
      <c r="AQ2684" s="18"/>
      <c r="AR2684" s="18"/>
      <c r="AS2684" s="18"/>
      <c r="AT2684" s="18"/>
      <c r="AU2684" s="18"/>
      <c r="AV2684" s="18"/>
      <c r="AW2684" s="18"/>
      <c r="AX2684" s="18"/>
    </row>
    <row r="2685">
      <c r="A2685" s="18"/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  <c r="AA2685" s="18"/>
      <c r="AB2685" s="18"/>
      <c r="AC2685" s="18"/>
      <c r="AD2685" s="18"/>
      <c r="AE2685" s="18"/>
      <c r="AF2685" s="18"/>
      <c r="AG2685" s="18"/>
      <c r="AH2685" s="18"/>
      <c r="AI2685" s="18"/>
      <c r="AJ2685" s="18"/>
      <c r="AK2685" s="18"/>
      <c r="AL2685" s="18"/>
      <c r="AM2685" s="18"/>
      <c r="AN2685" s="18"/>
      <c r="AO2685" s="18"/>
      <c r="AP2685" s="18"/>
      <c r="AQ2685" s="18"/>
      <c r="AR2685" s="18"/>
      <c r="AS2685" s="18"/>
      <c r="AT2685" s="18"/>
      <c r="AU2685" s="18"/>
      <c r="AV2685" s="18"/>
      <c r="AW2685" s="18"/>
      <c r="AX2685" s="18"/>
    </row>
    <row r="2686">
      <c r="A2686" s="18"/>
      <c r="B2686" s="18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  <c r="AA2686" s="18"/>
      <c r="AB2686" s="18"/>
      <c r="AC2686" s="18"/>
      <c r="AD2686" s="18"/>
      <c r="AE2686" s="18"/>
      <c r="AF2686" s="18"/>
      <c r="AG2686" s="18"/>
      <c r="AH2686" s="18"/>
      <c r="AI2686" s="18"/>
      <c r="AJ2686" s="18"/>
      <c r="AK2686" s="18"/>
      <c r="AL2686" s="18"/>
      <c r="AM2686" s="18"/>
      <c r="AN2686" s="18"/>
      <c r="AO2686" s="18"/>
      <c r="AP2686" s="18"/>
      <c r="AQ2686" s="18"/>
      <c r="AR2686" s="18"/>
      <c r="AS2686" s="18"/>
      <c r="AT2686" s="18"/>
      <c r="AU2686" s="18"/>
      <c r="AV2686" s="18"/>
      <c r="AW2686" s="18"/>
      <c r="AX2686" s="18"/>
    </row>
    <row r="2687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  <c r="AC2687" s="18"/>
      <c r="AD2687" s="18"/>
      <c r="AE2687" s="18"/>
      <c r="AF2687" s="18"/>
      <c r="AG2687" s="18"/>
      <c r="AH2687" s="18"/>
      <c r="AI2687" s="18"/>
      <c r="AJ2687" s="18"/>
      <c r="AK2687" s="18"/>
      <c r="AL2687" s="18"/>
      <c r="AM2687" s="18"/>
      <c r="AN2687" s="18"/>
      <c r="AO2687" s="18"/>
      <c r="AP2687" s="18"/>
      <c r="AQ2687" s="18"/>
      <c r="AR2687" s="18"/>
      <c r="AS2687" s="18"/>
      <c r="AT2687" s="18"/>
      <c r="AU2687" s="18"/>
      <c r="AV2687" s="18"/>
      <c r="AW2687" s="18"/>
      <c r="AX2687" s="18"/>
    </row>
    <row r="2688">
      <c r="A2688" s="18"/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  <c r="AC2688" s="18"/>
      <c r="AD2688" s="18"/>
      <c r="AE2688" s="18"/>
      <c r="AF2688" s="18"/>
      <c r="AG2688" s="18"/>
      <c r="AH2688" s="18"/>
      <c r="AI2688" s="18"/>
      <c r="AJ2688" s="18"/>
      <c r="AK2688" s="18"/>
      <c r="AL2688" s="18"/>
      <c r="AM2688" s="18"/>
      <c r="AN2688" s="18"/>
      <c r="AO2688" s="18"/>
      <c r="AP2688" s="18"/>
      <c r="AQ2688" s="18"/>
      <c r="AR2688" s="18"/>
      <c r="AS2688" s="18"/>
      <c r="AT2688" s="18"/>
      <c r="AU2688" s="18"/>
      <c r="AV2688" s="18"/>
      <c r="AW2688" s="18"/>
      <c r="AX2688" s="18"/>
    </row>
    <row r="2689">
      <c r="A2689" s="18"/>
      <c r="B2689" s="18"/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  <c r="AC2689" s="18"/>
      <c r="AD2689" s="18"/>
      <c r="AE2689" s="18"/>
      <c r="AF2689" s="18"/>
      <c r="AG2689" s="18"/>
      <c r="AH2689" s="18"/>
      <c r="AI2689" s="18"/>
      <c r="AJ2689" s="18"/>
      <c r="AK2689" s="18"/>
      <c r="AL2689" s="18"/>
      <c r="AM2689" s="18"/>
      <c r="AN2689" s="18"/>
      <c r="AO2689" s="18"/>
      <c r="AP2689" s="18"/>
      <c r="AQ2689" s="18"/>
      <c r="AR2689" s="18"/>
      <c r="AS2689" s="18"/>
      <c r="AT2689" s="18"/>
      <c r="AU2689" s="18"/>
      <c r="AV2689" s="18"/>
      <c r="AW2689" s="18"/>
      <c r="AX2689" s="18"/>
    </row>
    <row r="2690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  <c r="AA2690" s="18"/>
      <c r="AB2690" s="18"/>
      <c r="AC2690" s="18"/>
      <c r="AD2690" s="18"/>
      <c r="AE2690" s="18"/>
      <c r="AF2690" s="18"/>
      <c r="AG2690" s="18"/>
      <c r="AH2690" s="18"/>
      <c r="AI2690" s="18"/>
      <c r="AJ2690" s="18"/>
      <c r="AK2690" s="18"/>
      <c r="AL2690" s="18"/>
      <c r="AM2690" s="18"/>
      <c r="AN2690" s="18"/>
      <c r="AO2690" s="18"/>
      <c r="AP2690" s="18"/>
      <c r="AQ2690" s="18"/>
      <c r="AR2690" s="18"/>
      <c r="AS2690" s="18"/>
      <c r="AT2690" s="18"/>
      <c r="AU2690" s="18"/>
      <c r="AV2690" s="18"/>
      <c r="AW2690" s="18"/>
      <c r="AX2690" s="18"/>
    </row>
    <row r="2691">
      <c r="A2691" s="18"/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  <c r="Z2691" s="18"/>
      <c r="AA2691" s="18"/>
      <c r="AB2691" s="18"/>
      <c r="AC2691" s="18"/>
      <c r="AD2691" s="18"/>
      <c r="AE2691" s="18"/>
      <c r="AF2691" s="18"/>
      <c r="AG2691" s="18"/>
      <c r="AH2691" s="18"/>
      <c r="AI2691" s="18"/>
      <c r="AJ2691" s="18"/>
      <c r="AK2691" s="18"/>
      <c r="AL2691" s="18"/>
      <c r="AM2691" s="18"/>
      <c r="AN2691" s="18"/>
      <c r="AO2691" s="18"/>
      <c r="AP2691" s="18"/>
      <c r="AQ2691" s="18"/>
      <c r="AR2691" s="18"/>
      <c r="AS2691" s="18"/>
      <c r="AT2691" s="18"/>
      <c r="AU2691" s="18"/>
      <c r="AV2691" s="18"/>
      <c r="AW2691" s="18"/>
      <c r="AX2691" s="18"/>
    </row>
    <row r="2692">
      <c r="A2692" s="18"/>
      <c r="B2692" s="18"/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  <c r="AA2692" s="18"/>
      <c r="AB2692" s="18"/>
      <c r="AC2692" s="18"/>
      <c r="AD2692" s="18"/>
      <c r="AE2692" s="18"/>
      <c r="AF2692" s="18"/>
      <c r="AG2692" s="18"/>
      <c r="AH2692" s="18"/>
      <c r="AI2692" s="18"/>
      <c r="AJ2692" s="18"/>
      <c r="AK2692" s="18"/>
      <c r="AL2692" s="18"/>
      <c r="AM2692" s="18"/>
      <c r="AN2692" s="18"/>
      <c r="AO2692" s="18"/>
      <c r="AP2692" s="18"/>
      <c r="AQ2692" s="18"/>
      <c r="AR2692" s="18"/>
      <c r="AS2692" s="18"/>
      <c r="AT2692" s="18"/>
      <c r="AU2692" s="18"/>
      <c r="AV2692" s="18"/>
      <c r="AW2692" s="18"/>
      <c r="AX2692" s="18"/>
    </row>
    <row r="2693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  <c r="Z2693" s="18"/>
      <c r="AA2693" s="18"/>
      <c r="AB2693" s="18"/>
      <c r="AC2693" s="18"/>
      <c r="AD2693" s="18"/>
      <c r="AE2693" s="18"/>
      <c r="AF2693" s="18"/>
      <c r="AG2693" s="18"/>
      <c r="AH2693" s="18"/>
      <c r="AI2693" s="18"/>
      <c r="AJ2693" s="18"/>
      <c r="AK2693" s="18"/>
      <c r="AL2693" s="18"/>
      <c r="AM2693" s="18"/>
      <c r="AN2693" s="18"/>
      <c r="AO2693" s="18"/>
      <c r="AP2693" s="18"/>
      <c r="AQ2693" s="18"/>
      <c r="AR2693" s="18"/>
      <c r="AS2693" s="18"/>
      <c r="AT2693" s="18"/>
      <c r="AU2693" s="18"/>
      <c r="AV2693" s="18"/>
      <c r="AW2693" s="18"/>
      <c r="AX2693" s="18"/>
    </row>
    <row r="2694">
      <c r="A2694" s="18"/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  <c r="AA2694" s="18"/>
      <c r="AB2694" s="18"/>
      <c r="AC2694" s="18"/>
      <c r="AD2694" s="18"/>
      <c r="AE2694" s="18"/>
      <c r="AF2694" s="18"/>
      <c r="AG2694" s="18"/>
      <c r="AH2694" s="18"/>
      <c r="AI2694" s="18"/>
      <c r="AJ2694" s="18"/>
      <c r="AK2694" s="18"/>
      <c r="AL2694" s="18"/>
      <c r="AM2694" s="18"/>
      <c r="AN2694" s="18"/>
      <c r="AO2694" s="18"/>
      <c r="AP2694" s="18"/>
      <c r="AQ2694" s="18"/>
      <c r="AR2694" s="18"/>
      <c r="AS2694" s="18"/>
      <c r="AT2694" s="18"/>
      <c r="AU2694" s="18"/>
      <c r="AV2694" s="18"/>
      <c r="AW2694" s="18"/>
      <c r="AX2694" s="18"/>
    </row>
    <row r="2695">
      <c r="A2695" s="18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  <c r="AA2695" s="18"/>
      <c r="AB2695" s="18"/>
      <c r="AC2695" s="18"/>
      <c r="AD2695" s="18"/>
      <c r="AE2695" s="18"/>
      <c r="AF2695" s="18"/>
      <c r="AG2695" s="18"/>
      <c r="AH2695" s="18"/>
      <c r="AI2695" s="18"/>
      <c r="AJ2695" s="18"/>
      <c r="AK2695" s="18"/>
      <c r="AL2695" s="18"/>
      <c r="AM2695" s="18"/>
      <c r="AN2695" s="18"/>
      <c r="AO2695" s="18"/>
      <c r="AP2695" s="18"/>
      <c r="AQ2695" s="18"/>
      <c r="AR2695" s="18"/>
      <c r="AS2695" s="18"/>
      <c r="AT2695" s="18"/>
      <c r="AU2695" s="18"/>
      <c r="AV2695" s="18"/>
      <c r="AW2695" s="18"/>
      <c r="AX2695" s="18"/>
    </row>
    <row r="2696">
      <c r="A2696" s="18"/>
      <c r="B2696" s="18"/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  <c r="AA2696" s="18"/>
      <c r="AB2696" s="18"/>
      <c r="AC2696" s="18"/>
      <c r="AD2696" s="18"/>
      <c r="AE2696" s="18"/>
      <c r="AF2696" s="18"/>
      <c r="AG2696" s="18"/>
      <c r="AH2696" s="18"/>
      <c r="AI2696" s="18"/>
      <c r="AJ2696" s="18"/>
      <c r="AK2696" s="18"/>
      <c r="AL2696" s="18"/>
      <c r="AM2696" s="18"/>
      <c r="AN2696" s="18"/>
      <c r="AO2696" s="18"/>
      <c r="AP2696" s="18"/>
      <c r="AQ2696" s="18"/>
      <c r="AR2696" s="18"/>
      <c r="AS2696" s="18"/>
      <c r="AT2696" s="18"/>
      <c r="AU2696" s="18"/>
      <c r="AV2696" s="18"/>
      <c r="AW2696" s="18"/>
      <c r="AX2696" s="18"/>
    </row>
    <row r="2697">
      <c r="A2697" s="18"/>
      <c r="B2697" s="18"/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  <c r="Z2697" s="18"/>
      <c r="AA2697" s="18"/>
      <c r="AB2697" s="18"/>
      <c r="AC2697" s="18"/>
      <c r="AD2697" s="18"/>
      <c r="AE2697" s="18"/>
      <c r="AF2697" s="18"/>
      <c r="AG2697" s="18"/>
      <c r="AH2697" s="18"/>
      <c r="AI2697" s="18"/>
      <c r="AJ2697" s="18"/>
      <c r="AK2697" s="18"/>
      <c r="AL2697" s="18"/>
      <c r="AM2697" s="18"/>
      <c r="AN2697" s="18"/>
      <c r="AO2697" s="18"/>
      <c r="AP2697" s="18"/>
      <c r="AQ2697" s="18"/>
      <c r="AR2697" s="18"/>
      <c r="AS2697" s="18"/>
      <c r="AT2697" s="18"/>
      <c r="AU2697" s="18"/>
      <c r="AV2697" s="18"/>
      <c r="AW2697" s="18"/>
      <c r="AX2697" s="18"/>
    </row>
    <row r="2698">
      <c r="A2698" s="18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  <c r="AA2698" s="18"/>
      <c r="AB2698" s="18"/>
      <c r="AC2698" s="18"/>
      <c r="AD2698" s="18"/>
      <c r="AE2698" s="18"/>
      <c r="AF2698" s="18"/>
      <c r="AG2698" s="18"/>
      <c r="AH2698" s="18"/>
      <c r="AI2698" s="18"/>
      <c r="AJ2698" s="18"/>
      <c r="AK2698" s="18"/>
      <c r="AL2698" s="18"/>
      <c r="AM2698" s="18"/>
      <c r="AN2698" s="18"/>
      <c r="AO2698" s="18"/>
      <c r="AP2698" s="18"/>
      <c r="AQ2698" s="18"/>
      <c r="AR2698" s="18"/>
      <c r="AS2698" s="18"/>
      <c r="AT2698" s="18"/>
      <c r="AU2698" s="18"/>
      <c r="AV2698" s="18"/>
      <c r="AW2698" s="18"/>
      <c r="AX2698" s="18"/>
    </row>
    <row r="2699">
      <c r="A2699" s="18"/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  <c r="AA2699" s="18"/>
      <c r="AB2699" s="18"/>
      <c r="AC2699" s="18"/>
      <c r="AD2699" s="18"/>
      <c r="AE2699" s="18"/>
      <c r="AF2699" s="18"/>
      <c r="AG2699" s="18"/>
      <c r="AH2699" s="18"/>
      <c r="AI2699" s="18"/>
      <c r="AJ2699" s="18"/>
      <c r="AK2699" s="18"/>
      <c r="AL2699" s="18"/>
      <c r="AM2699" s="18"/>
      <c r="AN2699" s="18"/>
      <c r="AO2699" s="18"/>
      <c r="AP2699" s="18"/>
      <c r="AQ2699" s="18"/>
      <c r="AR2699" s="18"/>
      <c r="AS2699" s="18"/>
      <c r="AT2699" s="18"/>
      <c r="AU2699" s="18"/>
      <c r="AV2699" s="18"/>
      <c r="AW2699" s="18"/>
      <c r="AX2699" s="18"/>
    </row>
    <row r="2700">
      <c r="A2700" s="18"/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  <c r="AA2700" s="18"/>
      <c r="AB2700" s="18"/>
      <c r="AC2700" s="18"/>
      <c r="AD2700" s="18"/>
      <c r="AE2700" s="18"/>
      <c r="AF2700" s="18"/>
      <c r="AG2700" s="18"/>
      <c r="AH2700" s="18"/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</row>
    <row r="2701">
      <c r="A2701" s="18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  <c r="AA2701" s="18"/>
      <c r="AB2701" s="18"/>
      <c r="AC2701" s="18"/>
      <c r="AD2701" s="18"/>
      <c r="AE2701" s="18"/>
      <c r="AF2701" s="18"/>
      <c r="AG2701" s="18"/>
      <c r="AH2701" s="18"/>
      <c r="AI2701" s="18"/>
      <c r="AJ2701" s="18"/>
      <c r="AK2701" s="18"/>
      <c r="AL2701" s="18"/>
      <c r="AM2701" s="18"/>
      <c r="AN2701" s="18"/>
      <c r="AO2701" s="18"/>
      <c r="AP2701" s="18"/>
      <c r="AQ2701" s="18"/>
      <c r="AR2701" s="18"/>
      <c r="AS2701" s="18"/>
      <c r="AT2701" s="18"/>
      <c r="AU2701" s="18"/>
      <c r="AV2701" s="18"/>
      <c r="AW2701" s="18"/>
      <c r="AX2701" s="18"/>
    </row>
    <row r="2702">
      <c r="A2702" s="18"/>
      <c r="B2702" s="18"/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  <c r="AA2702" s="18"/>
      <c r="AB2702" s="18"/>
      <c r="AC2702" s="18"/>
      <c r="AD2702" s="18"/>
      <c r="AE2702" s="18"/>
      <c r="AF2702" s="18"/>
      <c r="AG2702" s="18"/>
      <c r="AH2702" s="18"/>
      <c r="AI2702" s="18"/>
      <c r="AJ2702" s="18"/>
      <c r="AK2702" s="18"/>
      <c r="AL2702" s="18"/>
      <c r="AM2702" s="18"/>
      <c r="AN2702" s="18"/>
      <c r="AO2702" s="18"/>
      <c r="AP2702" s="18"/>
      <c r="AQ2702" s="18"/>
      <c r="AR2702" s="18"/>
      <c r="AS2702" s="18"/>
      <c r="AT2702" s="18"/>
      <c r="AU2702" s="18"/>
      <c r="AV2702" s="18"/>
      <c r="AW2702" s="18"/>
      <c r="AX2702" s="18"/>
    </row>
    <row r="2703">
      <c r="A2703" s="18"/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  <c r="AA2703" s="18"/>
      <c r="AB2703" s="18"/>
      <c r="AC2703" s="18"/>
      <c r="AD2703" s="18"/>
      <c r="AE2703" s="18"/>
      <c r="AF2703" s="18"/>
      <c r="AG2703" s="18"/>
      <c r="AH2703" s="18"/>
      <c r="AI2703" s="18"/>
      <c r="AJ2703" s="18"/>
      <c r="AK2703" s="18"/>
      <c r="AL2703" s="18"/>
      <c r="AM2703" s="18"/>
      <c r="AN2703" s="18"/>
      <c r="AO2703" s="18"/>
      <c r="AP2703" s="18"/>
      <c r="AQ2703" s="18"/>
      <c r="AR2703" s="18"/>
      <c r="AS2703" s="18"/>
      <c r="AT2703" s="18"/>
      <c r="AU2703" s="18"/>
      <c r="AV2703" s="18"/>
      <c r="AW2703" s="18"/>
      <c r="AX2703" s="18"/>
    </row>
    <row r="2704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  <c r="AA2704" s="18"/>
      <c r="AB2704" s="18"/>
      <c r="AC2704" s="18"/>
      <c r="AD2704" s="18"/>
      <c r="AE2704" s="18"/>
      <c r="AF2704" s="18"/>
      <c r="AG2704" s="18"/>
      <c r="AH2704" s="18"/>
      <c r="AI2704" s="18"/>
      <c r="AJ2704" s="18"/>
      <c r="AK2704" s="18"/>
      <c r="AL2704" s="18"/>
      <c r="AM2704" s="18"/>
      <c r="AN2704" s="18"/>
      <c r="AO2704" s="18"/>
      <c r="AP2704" s="18"/>
      <c r="AQ2704" s="18"/>
      <c r="AR2704" s="18"/>
      <c r="AS2704" s="18"/>
      <c r="AT2704" s="18"/>
      <c r="AU2704" s="18"/>
      <c r="AV2704" s="18"/>
      <c r="AW2704" s="18"/>
      <c r="AX2704" s="18"/>
    </row>
    <row r="2705">
      <c r="A2705" s="18"/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  <c r="AA2705" s="18"/>
      <c r="AB2705" s="18"/>
      <c r="AC2705" s="18"/>
      <c r="AD2705" s="18"/>
      <c r="AE2705" s="18"/>
      <c r="AF2705" s="18"/>
      <c r="AG2705" s="18"/>
      <c r="AH2705" s="18"/>
      <c r="AI2705" s="18"/>
      <c r="AJ2705" s="18"/>
      <c r="AK2705" s="18"/>
      <c r="AL2705" s="18"/>
      <c r="AM2705" s="18"/>
      <c r="AN2705" s="18"/>
      <c r="AO2705" s="18"/>
      <c r="AP2705" s="18"/>
      <c r="AQ2705" s="18"/>
      <c r="AR2705" s="18"/>
      <c r="AS2705" s="18"/>
      <c r="AT2705" s="18"/>
      <c r="AU2705" s="18"/>
      <c r="AV2705" s="18"/>
      <c r="AW2705" s="18"/>
      <c r="AX2705" s="18"/>
    </row>
    <row r="2706">
      <c r="A2706" s="18"/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  <c r="AA2706" s="18"/>
      <c r="AB2706" s="18"/>
      <c r="AC2706" s="18"/>
      <c r="AD2706" s="18"/>
      <c r="AE2706" s="18"/>
      <c r="AF2706" s="18"/>
      <c r="AG2706" s="18"/>
      <c r="AH2706" s="18"/>
      <c r="AI2706" s="18"/>
      <c r="AJ2706" s="18"/>
      <c r="AK2706" s="18"/>
      <c r="AL2706" s="18"/>
      <c r="AM2706" s="18"/>
      <c r="AN2706" s="18"/>
      <c r="AO2706" s="18"/>
      <c r="AP2706" s="18"/>
      <c r="AQ2706" s="18"/>
      <c r="AR2706" s="18"/>
      <c r="AS2706" s="18"/>
      <c r="AT2706" s="18"/>
      <c r="AU2706" s="18"/>
      <c r="AV2706" s="18"/>
      <c r="AW2706" s="18"/>
      <c r="AX2706" s="18"/>
    </row>
    <row r="2707">
      <c r="A2707" s="18" t="str">
        <f>IFERROR(__xludf.DUMMYFUNCTION("""COMPUTED_VALUE"""),"Апельсиновое драже")</f>
        <v>Апельсиновое драже</v>
      </c>
      <c r="B2707" s="18" t="str">
        <f>IFERROR(__xludf.DUMMYFUNCTION("""COMPUTED_VALUE"""),"Бабл гам")</f>
        <v>Бабл гам</v>
      </c>
      <c r="C2707" s="18" t="str">
        <f>IFERROR(__xludf.DUMMYFUNCTION("""COMPUTED_VALUE"""),"Виноградная конфета")</f>
        <v>Виноградная конфета</v>
      </c>
      <c r="D2707" s="18" t="str">
        <f>IFERROR(__xludf.DUMMYFUNCTION("""COMPUTED_VALUE"""),"Даня кокос")</f>
        <v>Даня кокос</v>
      </c>
      <c r="E2707" s="18" t="str">
        <f>IFERROR(__xludf.DUMMYFUNCTION("""COMPUTED_VALUE"""),"Земляника груша")</f>
        <v>Земляника груша</v>
      </c>
      <c r="F2707" s="18" t="str">
        <f>IFERROR(__xludf.DUMMYFUNCTION("""COMPUTED_VALUE"""),"Кислый киви")</f>
        <v>Кислый киви</v>
      </c>
      <c r="G2707" s="18" t="str">
        <f>IFERROR(__xludf.DUMMYFUNCTION("""COMPUTED_VALUE"""),"Кислый малиновый лимонад ")</f>
        <v>Кислый малиновый лимонад </v>
      </c>
      <c r="H2707" s="18" t="str">
        <f>IFERROR(__xludf.DUMMYFUNCTION("""COMPUTED_VALUE"""),"Кола сода айс")</f>
        <v>Кола сода айс</v>
      </c>
      <c r="I2707" s="18" t="str">
        <f>IFERROR(__xludf.DUMMYFUNCTION("""COMPUTED_VALUE"""),"Ледяной ананас")</f>
        <v>Ледяной ананас</v>
      </c>
      <c r="J2707" s="18" t="str">
        <f>IFERROR(__xludf.DUMMYFUNCTION("""COMPUTED_VALUE"""),"Лимонные червячки ")</f>
        <v>Лимонные червячки </v>
      </c>
      <c r="K2707" s="18" t="str">
        <f>IFERROR(__xludf.DUMMYFUNCTION("""COMPUTED_VALUE"""),"Манго апельсин")</f>
        <v>Манго апельсин</v>
      </c>
      <c r="L2707" s="18" t="str">
        <f>IFERROR(__xludf.DUMMYFUNCTION("""COMPUTED_VALUE"""),"Смородина виноград")</f>
        <v>Смородина виноград</v>
      </c>
      <c r="M2707" s="18" t="str">
        <f>IFERROR(__xludf.DUMMYFUNCTION("""COMPUTED_VALUE"""),"Яблочный холс")</f>
        <v>Яблочный холс</v>
      </c>
      <c r="N2707" s="18" t="str">
        <f>IFERROR(__xludf.DUMMYFUNCTION("""COMPUTED_VALUE"""),"Ягодный смузи")</f>
        <v>Ягодный смузи</v>
      </c>
      <c r="O2707" s="18" t="str">
        <f>IFERROR(__xludf.DUMMYFUNCTION("""COMPUTED_VALUE"""),"Ягодный энергетик")</f>
        <v>Ягодный энергетик</v>
      </c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  <c r="Z2707" s="18"/>
      <c r="AA2707" s="18"/>
      <c r="AB2707" s="18"/>
      <c r="AC2707" s="18"/>
      <c r="AD2707" s="18"/>
      <c r="AE2707" s="18"/>
      <c r="AF2707" s="18"/>
      <c r="AG2707" s="18"/>
      <c r="AH2707" s="18"/>
      <c r="AI2707" s="18"/>
      <c r="AJ2707" s="18"/>
      <c r="AK2707" s="18"/>
      <c r="AL2707" s="18"/>
      <c r="AM2707" s="18"/>
      <c r="AN2707" s="18"/>
      <c r="AO2707" s="18"/>
      <c r="AP2707" s="18"/>
      <c r="AQ2707" s="18"/>
      <c r="AR2707" s="18"/>
      <c r="AS2707" s="18"/>
      <c r="AT2707" s="18"/>
      <c r="AU2707" s="18"/>
      <c r="AV2707" s="18"/>
      <c r="AW2707" s="18"/>
      <c r="AX2707" s="18"/>
    </row>
    <row r="2708">
      <c r="A2708" s="18" t="str">
        <f>IFERROR(__xludf.DUMMYFUNCTION("""COMPUTED_VALUE"""),"Лесные ягоды")</f>
        <v>Лесные ягоды</v>
      </c>
      <c r="B2708" s="18" t="str">
        <f>IFERROR(__xludf.DUMMYFUNCTION("""COMPUTED_VALUE"""),"Алоэ виноград ")</f>
        <v>Алоэ виноград </v>
      </c>
      <c r="C2708" s="18" t="str">
        <f>IFERROR(__xludf.DUMMYFUNCTION("""COMPUTED_VALUE"""),"Апельсиновый адреналин")</f>
        <v>Апельсиновый адреналин</v>
      </c>
      <c r="D2708" s="18" t="str">
        <f>IFERROR(__xludf.DUMMYFUNCTION("""COMPUTED_VALUE"""),"Клюква лайм")</f>
        <v>Клюква лайм</v>
      </c>
      <c r="E2708" s="18" t="str">
        <f>IFERROR(__xludf.DUMMYFUNCTION("""COMPUTED_VALUE"""),"Виноградная фанта ")</f>
        <v>Виноградная фанта </v>
      </c>
      <c r="F2708" s="18" t="str">
        <f>IFERROR(__xludf.DUMMYFUNCTION("""COMPUTED_VALUE"""),"Зеленый чай лемонграсс")</f>
        <v>Зеленый чай лемонграсс</v>
      </c>
      <c r="G2708" s="18" t="str">
        <f>IFERROR(__xludf.DUMMYFUNCTION("""COMPUTED_VALUE"""),"Малина арбуз")</f>
        <v>Малина арбуз</v>
      </c>
      <c r="H2708" s="18" t="str">
        <f>IFERROR(__xludf.DUMMYFUNCTION("""COMPUTED_VALUE"""),"Ананас персик")</f>
        <v>Ананас персик</v>
      </c>
      <c r="I2708" s="18" t="str">
        <f>IFERROR(__xludf.DUMMYFUNCTION("""COMPUTED_VALUE"""),"Клубничный мохито ")</f>
        <v>Клубничный мохито </v>
      </c>
      <c r="J2708" s="18" t="str">
        <f>IFERROR(__xludf.DUMMYFUNCTION("""COMPUTED_VALUE"""),"Яблоко лайм")</f>
        <v>Яблоко лайм</v>
      </c>
      <c r="K2708" s="18" t="str">
        <f>IFERROR(__xludf.DUMMYFUNCTION("""COMPUTED_VALUE"""),"Спрайт арбуз лайм ")</f>
        <v>Спрайт арбуз лайм </v>
      </c>
      <c r="L2708" s="18" t="str">
        <f>IFERROR(__xludf.DUMMYFUNCTION("""COMPUTED_VALUE"""),"Черничная фанта")</f>
        <v>Черничная фанта</v>
      </c>
      <c r="M2708" s="18" t="str">
        <f>IFERROR(__xludf.DUMMYFUNCTION("""COMPUTED_VALUE"""),"Чёрная смородина")</f>
        <v>Чёрная смородина</v>
      </c>
      <c r="N2708" s="18" t="str">
        <f>IFERROR(__xludf.DUMMYFUNCTION("""COMPUTED_VALUE"""),"Червячки голубика малина")</f>
        <v>Червячки голубика малина</v>
      </c>
      <c r="O2708" s="18" t="str">
        <f>IFERROR(__xludf.DUMMYFUNCTION("""COMPUTED_VALUE"""),"Малина смородина ")</f>
        <v>Малина смородина </v>
      </c>
      <c r="P2708" s="18" t="str">
        <f>IFERROR(__xludf.DUMMYFUNCTION("""COMPUTED_VALUE"""),"Черника лайм ")</f>
        <v>Черника лайм </v>
      </c>
      <c r="Q2708" s="18" t="str">
        <f>IFERROR(__xludf.DUMMYFUNCTION("""COMPUTED_VALUE"""),"Виноградный чупа чупс")</f>
        <v>Виноградный чупа чупс</v>
      </c>
      <c r="R2708" s="18" t="str">
        <f>IFERROR(__xludf.DUMMYFUNCTION("""COMPUTED_VALUE"""),"Киви лайм")</f>
        <v>Киви лайм</v>
      </c>
      <c r="S2708" s="18" t="str">
        <f>IFERROR(__xludf.DUMMYFUNCTION("""COMPUTED_VALUE"""),"Ягодный морс")</f>
        <v>Ягодный морс</v>
      </c>
      <c r="T2708" s="18" t="str">
        <f>IFERROR(__xludf.DUMMYFUNCTION("""COMPUTED_VALUE"""),"Фруктовый скитлс")</f>
        <v>Фруктовый скитлс</v>
      </c>
      <c r="U2708" s="18" t="str">
        <f>IFERROR(__xludf.DUMMYFUNCTION("""COMPUTED_VALUE"""),"черника лимон ")</f>
        <v>черника лимон </v>
      </c>
      <c r="V2708" s="18" t="str">
        <f>IFERROR(__xludf.DUMMYFUNCTION("""COMPUTED_VALUE"""),"Вишнёвая бомба")</f>
        <v>Вишнёвая бомба</v>
      </c>
      <c r="W2708" s="18" t="str">
        <f>IFERROR(__xludf.DUMMYFUNCTION("""COMPUTED_VALUE"""),"Тропический манго")</f>
        <v>Тропический манго</v>
      </c>
      <c r="X2708" s="18"/>
      <c r="Y2708" s="18"/>
      <c r="Z2708" s="18"/>
      <c r="AA2708" s="18"/>
      <c r="AB2708" s="18"/>
      <c r="AC2708" s="18"/>
      <c r="AD2708" s="18"/>
      <c r="AE2708" s="18"/>
      <c r="AF2708" s="18"/>
      <c r="AG2708" s="18"/>
      <c r="AH2708" s="18"/>
      <c r="AI2708" s="18"/>
      <c r="AJ2708" s="18"/>
      <c r="AK2708" s="18"/>
      <c r="AL2708" s="18"/>
      <c r="AM2708" s="18"/>
      <c r="AN2708" s="18"/>
      <c r="AO2708" s="18"/>
      <c r="AP2708" s="18"/>
      <c r="AQ2708" s="18"/>
      <c r="AR2708" s="18"/>
      <c r="AS2708" s="18"/>
      <c r="AT2708" s="18"/>
      <c r="AU2708" s="18"/>
      <c r="AV2708" s="18"/>
      <c r="AW2708" s="18"/>
      <c r="AX2708" s="18"/>
    </row>
    <row r="2709">
      <c r="A2709" s="18" t="str">
        <f>IFERROR(__xludf.DUMMYFUNCTION("""COMPUTED_VALUE"""),"Ягодный микс")</f>
        <v>Ягодный микс</v>
      </c>
      <c r="B2709" s="18" t="str">
        <f>IFERROR(__xludf.DUMMYFUNCTION("""COMPUTED_VALUE"""),"Энергетик малина")</f>
        <v>Энергетик малина</v>
      </c>
      <c r="C2709" s="18" t="str">
        <f>IFERROR(__xludf.DUMMYFUNCTION("""COMPUTED_VALUE"""),"Клубника арбуз")</f>
        <v>Клубника арбуз</v>
      </c>
      <c r="D2709" s="18" t="str">
        <f>IFERROR(__xludf.DUMMYFUNCTION("""COMPUTED_VALUE"""),"Ежевика малина")</f>
        <v>Ежевика малина</v>
      </c>
      <c r="E2709" s="18" t="str">
        <f>IFERROR(__xludf.DUMMYFUNCTION("""COMPUTED_VALUE"""),"Голубая малина виноград")</f>
        <v>Голубая малина виноград</v>
      </c>
      <c r="F2709" s="18" t="str">
        <f>IFERROR(__xludf.DUMMYFUNCTION("""COMPUTED_VALUE"""),"Вишня яблоко")</f>
        <v>Вишня яблоко</v>
      </c>
      <c r="G2709" s="18" t="str">
        <f>IFERROR(__xludf.DUMMYFUNCTION("""COMPUTED_VALUE"""),"Виноград лёд")</f>
        <v>Виноград лёд</v>
      </c>
      <c r="H2709" s="18" t="str">
        <f>IFERROR(__xludf.DUMMYFUNCTION("""COMPUTED_VALUE"""),"Бабл гам")</f>
        <v>Бабл гам</v>
      </c>
      <c r="I2709" s="18" t="str">
        <f>IFERROR(__xludf.DUMMYFUNCTION("""COMPUTED_VALUE"""),"Энергетик лайм")</f>
        <v>Энергетик лайм</v>
      </c>
      <c r="J2709" s="18" t="str">
        <f>IFERROR(__xludf.DUMMYFUNCTION("""COMPUTED_VALUE"""),"Черника смородина айс")</f>
        <v>Черника смородина айс</v>
      </c>
      <c r="K2709" s="18" t="str">
        <f>IFERROR(__xludf.DUMMYFUNCTION("""COMPUTED_VALUE"""),"Мохито клубничный лёд")</f>
        <v>Мохито клубничный лёд</v>
      </c>
      <c r="L2709" s="18" t="str">
        <f>IFERROR(__xludf.DUMMYFUNCTION("""COMPUTED_VALUE"""),"Черная вишня лёд")</f>
        <v>Черная вишня лёд</v>
      </c>
      <c r="M2709" s="18" t="str">
        <f>IFERROR(__xludf.DUMMYFUNCTION("""COMPUTED_VALUE"""),"Ананас кокос лёд")</f>
        <v>Ананас кокос лёд</v>
      </c>
      <c r="N2709" s="18" t="str">
        <f>IFERROR(__xludf.DUMMYFUNCTION("""COMPUTED_VALUE"""),"Киви лёд")</f>
        <v>Киви лёд</v>
      </c>
      <c r="O2709" s="18" t="str">
        <f>IFERROR(__xludf.DUMMYFUNCTION("""COMPUTED_VALUE"""),"Кислая клюква лёд")</f>
        <v>Кислая клюква лёд</v>
      </c>
      <c r="P2709" s="18" t="str">
        <f>IFERROR(__xludf.DUMMYFUNCTION("""COMPUTED_VALUE"""),"Кислый скитлс лёд")</f>
        <v>Кислый скитлс лёд</v>
      </c>
      <c r="Q2709" s="18" t="str">
        <f>IFERROR(__xludf.DUMMYFUNCTION("""COMPUTED_VALUE"""),"Клубника черника лёд")</f>
        <v>Клубника черника лёд</v>
      </c>
      <c r="R2709" s="18" t="str">
        <f>IFERROR(__xludf.DUMMYFUNCTION("""COMPUTED_VALUE"""),"Малина смородина лёд")</f>
        <v>Малина смородина лёд</v>
      </c>
      <c r="S2709" s="18" t="str">
        <f>IFERROR(__xludf.DUMMYFUNCTION("""COMPUTED_VALUE"""),"Манго лёд")</f>
        <v>Манго лёд</v>
      </c>
      <c r="T2709" s="18" t="str">
        <f>IFERROR(__xludf.DUMMYFUNCTION("""COMPUTED_VALUE"""),"Малина вишня лёд")</f>
        <v>Малина вишня лёд</v>
      </c>
      <c r="U2709" s="18"/>
      <c r="V2709" s="18"/>
      <c r="W2709" s="18"/>
      <c r="X2709" s="18"/>
      <c r="Y2709" s="18"/>
      <c r="Z2709" s="18"/>
      <c r="AA2709" s="18"/>
      <c r="AB2709" s="18"/>
      <c r="AC2709" s="18"/>
      <c r="AD2709" s="18"/>
      <c r="AE2709" s="18"/>
      <c r="AF2709" s="18"/>
      <c r="AG2709" s="18"/>
      <c r="AH2709" s="18"/>
      <c r="AI2709" s="18"/>
      <c r="AJ2709" s="18"/>
      <c r="AK2709" s="18"/>
      <c r="AL2709" s="18"/>
      <c r="AM2709" s="18"/>
      <c r="AN2709" s="18"/>
      <c r="AO2709" s="18"/>
      <c r="AP2709" s="18"/>
      <c r="AQ2709" s="18"/>
      <c r="AR2709" s="18"/>
      <c r="AS2709" s="18"/>
      <c r="AT2709" s="18"/>
      <c r="AU2709" s="18"/>
      <c r="AV2709" s="18"/>
      <c r="AW2709" s="18"/>
      <c r="AX2709" s="18"/>
    </row>
    <row r="2710">
      <c r="A2710" s="18" t="str">
        <f>IFERROR(__xludf.DUMMYFUNCTION("""COMPUTED_VALUE"""),"Лесные ягоды")</f>
        <v>Лесные ягоды</v>
      </c>
      <c r="B2710" s="18" t="str">
        <f>IFERROR(__xludf.DUMMYFUNCTION("""COMPUTED_VALUE"""),"Алоэ виноград ")</f>
        <v>Алоэ виноград </v>
      </c>
      <c r="C2710" s="18" t="str">
        <f>IFERROR(__xludf.DUMMYFUNCTION("""COMPUTED_VALUE"""),"Апельсиновый адреналин")</f>
        <v>Апельсиновый адреналин</v>
      </c>
      <c r="D2710" s="18" t="str">
        <f>IFERROR(__xludf.DUMMYFUNCTION("""COMPUTED_VALUE"""),"Клюква лайм")</f>
        <v>Клюква лайм</v>
      </c>
      <c r="E2710" s="18" t="str">
        <f>IFERROR(__xludf.DUMMYFUNCTION("""COMPUTED_VALUE"""),"Виноградная фанта ")</f>
        <v>Виноградная фанта </v>
      </c>
      <c r="F2710" s="18" t="str">
        <f>IFERROR(__xludf.DUMMYFUNCTION("""COMPUTED_VALUE"""),"Зеленый чай лемонграсс")</f>
        <v>Зеленый чай лемонграсс</v>
      </c>
      <c r="G2710" s="18" t="str">
        <f>IFERROR(__xludf.DUMMYFUNCTION("""COMPUTED_VALUE"""),"Малина арбуз")</f>
        <v>Малина арбуз</v>
      </c>
      <c r="H2710" s="18" t="str">
        <f>IFERROR(__xludf.DUMMYFUNCTION("""COMPUTED_VALUE"""),"Ананас персик")</f>
        <v>Ананас персик</v>
      </c>
      <c r="I2710" s="18" t="str">
        <f>IFERROR(__xludf.DUMMYFUNCTION("""COMPUTED_VALUE"""),"Клубничный мохито ")</f>
        <v>Клубничный мохито </v>
      </c>
      <c r="J2710" s="18" t="str">
        <f>IFERROR(__xludf.DUMMYFUNCTION("""COMPUTED_VALUE"""),"Яблоко лайм")</f>
        <v>Яблоко лайм</v>
      </c>
      <c r="K2710" s="18" t="str">
        <f>IFERROR(__xludf.DUMMYFUNCTION("""COMPUTED_VALUE"""),"Спрайт арбуз лайм ")</f>
        <v>Спрайт арбуз лайм </v>
      </c>
      <c r="L2710" s="18" t="str">
        <f>IFERROR(__xludf.DUMMYFUNCTION("""COMPUTED_VALUE"""),"Черничная фанта")</f>
        <v>Черничная фанта</v>
      </c>
      <c r="M2710" s="18" t="str">
        <f>IFERROR(__xludf.DUMMYFUNCTION("""COMPUTED_VALUE"""),"Чёрная смородина")</f>
        <v>Чёрная смородина</v>
      </c>
      <c r="N2710" s="18" t="str">
        <f>IFERROR(__xludf.DUMMYFUNCTION("""COMPUTED_VALUE"""),"Червячки голубика малина")</f>
        <v>Червячки голубика малина</v>
      </c>
      <c r="O2710" s="18" t="str">
        <f>IFERROR(__xludf.DUMMYFUNCTION("""COMPUTED_VALUE"""),"Малина смородина ")</f>
        <v>Малина смородина </v>
      </c>
      <c r="P2710" s="18" t="str">
        <f>IFERROR(__xludf.DUMMYFUNCTION("""COMPUTED_VALUE"""),"Черника лайм ")</f>
        <v>Черника лайм </v>
      </c>
      <c r="Q2710" s="18" t="str">
        <f>IFERROR(__xludf.DUMMYFUNCTION("""COMPUTED_VALUE"""),"Виноградный чупа чупс")</f>
        <v>Виноградный чупа чупс</v>
      </c>
      <c r="R2710" s="18" t="str">
        <f>IFERROR(__xludf.DUMMYFUNCTION("""COMPUTED_VALUE"""),"Киви лайм")</f>
        <v>Киви лайм</v>
      </c>
      <c r="S2710" s="18" t="str">
        <f>IFERROR(__xludf.DUMMYFUNCTION("""COMPUTED_VALUE"""),"Ягодный морс")</f>
        <v>Ягодный морс</v>
      </c>
      <c r="T2710" s="18" t="str">
        <f>IFERROR(__xludf.DUMMYFUNCTION("""COMPUTED_VALUE"""),"Фруктовый скитлс")</f>
        <v>Фруктовый скитлс</v>
      </c>
      <c r="U2710" s="18" t="str">
        <f>IFERROR(__xludf.DUMMYFUNCTION("""COMPUTED_VALUE"""),"черника лимон ")</f>
        <v>черника лимон </v>
      </c>
      <c r="V2710" s="18" t="str">
        <f>IFERROR(__xludf.DUMMYFUNCTION("""COMPUTED_VALUE"""),"Вишнёвая бомба")</f>
        <v>Вишнёвая бомба</v>
      </c>
      <c r="W2710" s="18" t="str">
        <f>IFERROR(__xludf.DUMMYFUNCTION("""COMPUTED_VALUE"""),"Тропический манго")</f>
        <v>Тропический манго</v>
      </c>
      <c r="X2710" s="18"/>
      <c r="Y2710" s="18"/>
      <c r="Z2710" s="18"/>
      <c r="AA2710" s="18"/>
      <c r="AB2710" s="18"/>
      <c r="AC2710" s="18"/>
      <c r="AD2710" s="18"/>
      <c r="AE2710" s="18"/>
      <c r="AF2710" s="18"/>
      <c r="AG2710" s="18"/>
      <c r="AH2710" s="18"/>
      <c r="AI2710" s="18"/>
      <c r="AJ2710" s="18"/>
      <c r="AK2710" s="18"/>
      <c r="AL2710" s="18"/>
      <c r="AM2710" s="18"/>
      <c r="AN2710" s="18"/>
      <c r="AO2710" s="18"/>
      <c r="AP2710" s="18"/>
      <c r="AQ2710" s="18"/>
      <c r="AR2710" s="18"/>
      <c r="AS2710" s="18"/>
      <c r="AT2710" s="18"/>
      <c r="AU2710" s="18"/>
      <c r="AV2710" s="18"/>
      <c r="AW2710" s="18"/>
      <c r="AX2710" s="18"/>
    </row>
    <row r="2711">
      <c r="A2711" s="18" t="str">
        <f>IFERROR(__xludf.DUMMYFUNCTION("""COMPUTED_VALUE"""),"0.4")</f>
        <v>0.4</v>
      </c>
      <c r="B2711" s="18" t="str">
        <f>IFERROR(__xludf.DUMMYFUNCTION("""COMPUTED_VALUE"""),"0.6")</f>
        <v>0.6</v>
      </c>
      <c r="C2711" s="18" t="str">
        <f>IFERROR(__xludf.DUMMYFUNCTION("""COMPUTED_VALUE"""),"0.7")</f>
        <v>0.7</v>
      </c>
      <c r="D2711" s="18" t="str">
        <f>IFERROR(__xludf.DUMMYFUNCTION("""COMPUTED_VALUE"""),"0.8")</f>
        <v>0.8</v>
      </c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  <c r="AA2711" s="18"/>
      <c r="AB2711" s="18"/>
      <c r="AC2711" s="18"/>
      <c r="AD2711" s="18"/>
      <c r="AE2711" s="18"/>
      <c r="AF2711" s="18"/>
      <c r="AG2711" s="18"/>
      <c r="AH2711" s="18"/>
      <c r="AI2711" s="18"/>
      <c r="AJ2711" s="18"/>
      <c r="AK2711" s="18"/>
      <c r="AL2711" s="18"/>
      <c r="AM2711" s="18"/>
      <c r="AN2711" s="18"/>
      <c r="AO2711" s="18"/>
      <c r="AP2711" s="18"/>
      <c r="AQ2711" s="18"/>
      <c r="AR2711" s="18"/>
      <c r="AS2711" s="18"/>
      <c r="AT2711" s="18"/>
      <c r="AU2711" s="18"/>
      <c r="AV2711" s="18"/>
      <c r="AW2711" s="18"/>
      <c r="AX2711" s="18"/>
    </row>
    <row r="2712">
      <c r="A2712" s="18" t="str">
        <f>IFERROR(__xludf.DUMMYFUNCTION("""COMPUTED_VALUE"""),"Ягодный микс")</f>
        <v>Ягодный микс</v>
      </c>
      <c r="B2712" s="18" t="str">
        <f>IFERROR(__xludf.DUMMYFUNCTION("""COMPUTED_VALUE"""),"Энергетик малина")</f>
        <v>Энергетик малина</v>
      </c>
      <c r="C2712" s="18" t="str">
        <f>IFERROR(__xludf.DUMMYFUNCTION("""COMPUTED_VALUE"""),"Клубника арбуз")</f>
        <v>Клубника арбуз</v>
      </c>
      <c r="D2712" s="18" t="str">
        <f>IFERROR(__xludf.DUMMYFUNCTION("""COMPUTED_VALUE"""),"Ежевика малина")</f>
        <v>Ежевика малина</v>
      </c>
      <c r="E2712" s="18" t="str">
        <f>IFERROR(__xludf.DUMMYFUNCTION("""COMPUTED_VALUE"""),"Голубая малина виноград")</f>
        <v>Голубая малина виноград</v>
      </c>
      <c r="F2712" s="18" t="str">
        <f>IFERROR(__xludf.DUMMYFUNCTION("""COMPUTED_VALUE"""),"Вишня яблоко")</f>
        <v>Вишня яблоко</v>
      </c>
      <c r="G2712" s="18" t="str">
        <f>IFERROR(__xludf.DUMMYFUNCTION("""COMPUTED_VALUE"""),"Виноград лёд")</f>
        <v>Виноград лёд</v>
      </c>
      <c r="H2712" s="18" t="str">
        <f>IFERROR(__xludf.DUMMYFUNCTION("""COMPUTED_VALUE"""),"Бабл гам")</f>
        <v>Бабл гам</v>
      </c>
      <c r="I2712" s="18" t="str">
        <f>IFERROR(__xludf.DUMMYFUNCTION("""COMPUTED_VALUE"""),"Энергетик лайм")</f>
        <v>Энергетик лайм</v>
      </c>
      <c r="J2712" s="18" t="str">
        <f>IFERROR(__xludf.DUMMYFUNCTION("""COMPUTED_VALUE"""),"Черника смородина айс")</f>
        <v>Черника смородина айс</v>
      </c>
      <c r="K2712" s="18" t="str">
        <f>IFERROR(__xludf.DUMMYFUNCTION("""COMPUTED_VALUE"""),"Мохито клубничный лёд")</f>
        <v>Мохито клубничный лёд</v>
      </c>
      <c r="L2712" s="18" t="str">
        <f>IFERROR(__xludf.DUMMYFUNCTION("""COMPUTED_VALUE"""),"Черная вишня лёд")</f>
        <v>Черная вишня лёд</v>
      </c>
      <c r="M2712" s="18" t="str">
        <f>IFERROR(__xludf.DUMMYFUNCTION("""COMPUTED_VALUE"""),"Ананас кокос лёд")</f>
        <v>Ананас кокос лёд</v>
      </c>
      <c r="N2712" s="18" t="str">
        <f>IFERROR(__xludf.DUMMYFUNCTION("""COMPUTED_VALUE"""),"Киви лёд")</f>
        <v>Киви лёд</v>
      </c>
      <c r="O2712" s="18" t="str">
        <f>IFERROR(__xludf.DUMMYFUNCTION("""COMPUTED_VALUE"""),"Кислая клюква лёд")</f>
        <v>Кислая клюква лёд</v>
      </c>
      <c r="P2712" s="18" t="str">
        <f>IFERROR(__xludf.DUMMYFUNCTION("""COMPUTED_VALUE"""),"Кислый скитлс лёд")</f>
        <v>Кислый скитлс лёд</v>
      </c>
      <c r="Q2712" s="18" t="str">
        <f>IFERROR(__xludf.DUMMYFUNCTION("""COMPUTED_VALUE"""),"Клубника черника лёд")</f>
        <v>Клубника черника лёд</v>
      </c>
      <c r="R2712" s="18" t="str">
        <f>IFERROR(__xludf.DUMMYFUNCTION("""COMPUTED_VALUE"""),"Малина смородина лёд")</f>
        <v>Малина смородина лёд</v>
      </c>
      <c r="S2712" s="18" t="str">
        <f>IFERROR(__xludf.DUMMYFUNCTION("""COMPUTED_VALUE"""),"Манго лёд")</f>
        <v>Манго лёд</v>
      </c>
      <c r="T2712" s="18" t="str">
        <f>IFERROR(__xludf.DUMMYFUNCTION("""COMPUTED_VALUE"""),"Малина вишня лёд")</f>
        <v>Малина вишня лёд</v>
      </c>
      <c r="U2712" s="18"/>
      <c r="V2712" s="18"/>
      <c r="W2712" s="18"/>
      <c r="X2712" s="18"/>
      <c r="Y2712" s="18"/>
      <c r="Z2712" s="18"/>
      <c r="AA2712" s="18"/>
      <c r="AB2712" s="18"/>
      <c r="AC2712" s="18"/>
      <c r="AD2712" s="18"/>
      <c r="AE2712" s="18"/>
      <c r="AF2712" s="18"/>
      <c r="AG2712" s="18"/>
      <c r="AH2712" s="18"/>
      <c r="AI2712" s="18"/>
      <c r="AJ2712" s="18"/>
      <c r="AK2712" s="18"/>
      <c r="AL2712" s="18"/>
      <c r="AM2712" s="18"/>
      <c r="AN2712" s="18"/>
      <c r="AO2712" s="18"/>
      <c r="AP2712" s="18"/>
      <c r="AQ2712" s="18"/>
      <c r="AR2712" s="18"/>
      <c r="AS2712" s="18"/>
      <c r="AT2712" s="18"/>
      <c r="AU2712" s="18"/>
      <c r="AV2712" s="18"/>
      <c r="AW2712" s="18"/>
      <c r="AX2712" s="18"/>
    </row>
    <row r="2713">
      <c r="A2713" s="18" t="str">
        <f>IFERROR(__xludf.DUMMYFUNCTION("""COMPUTED_VALUE"""),"Арбуз Малина ")</f>
        <v>Арбуз Малина </v>
      </c>
      <c r="B2713" s="18" t="str">
        <f>IFERROR(__xludf.DUMMYFUNCTION("""COMPUTED_VALUE"""),"Банан Кокос ")</f>
        <v>Банан Кокос </v>
      </c>
      <c r="C2713" s="18" t="str">
        <f>IFERROR(__xludf.DUMMYFUNCTION("""COMPUTED_VALUE"""),"Барбарисовый Энергетик ")</f>
        <v>Барбарисовый Энергетик </v>
      </c>
      <c r="D2713" s="18" t="str">
        <f>IFERROR(__xludf.DUMMYFUNCTION("""COMPUTED_VALUE"""),"Виноградный Энергетик")</f>
        <v>Виноградный Энергетик</v>
      </c>
      <c r="E2713" s="18" t="str">
        <f>IFERROR(__xludf.DUMMYFUNCTION("""COMPUTED_VALUE"""),"Гранат Клубника ")</f>
        <v>Гранат Клубника </v>
      </c>
      <c r="F2713" s="18" t="str">
        <f>IFERROR(__xludf.DUMMYFUNCTION("""COMPUTED_VALUE"""),"Гранат Смородина ")</f>
        <v>Гранат Смородина </v>
      </c>
      <c r="G2713" s="18" t="str">
        <f>IFERROR(__xludf.DUMMYFUNCTION("""COMPUTED_VALUE"""),"Грейпфрутовый Швепс ")</f>
        <v>Грейпфрутовый Швепс </v>
      </c>
      <c r="H2713" s="18" t="str">
        <f>IFERROR(__xludf.DUMMYFUNCTION("""COMPUTED_VALUE"""),"Земляника Драгонфрут ")</f>
        <v>Земляника Драгонфрут </v>
      </c>
      <c r="I2713" s="18" t="str">
        <f>IFERROR(__xludf.DUMMYFUNCTION("""COMPUTED_VALUE"""),"Киви Личи ")</f>
        <v>Киви Личи </v>
      </c>
      <c r="J2713" s="18" t="str">
        <f>IFERROR(__xludf.DUMMYFUNCTION("""COMPUTED_VALUE"""),"Киви Маракуйя Гуава ")</f>
        <v>Киви Маракуйя Гуава </v>
      </c>
      <c r="K2713" s="18" t="str">
        <f>IFERROR(__xludf.DUMMYFUNCTION("""COMPUTED_VALUE"""),"Клубника Банан ")</f>
        <v>Клубника Банан </v>
      </c>
      <c r="L2713" s="18" t="str">
        <f>IFERROR(__xludf.DUMMYFUNCTION("""COMPUTED_VALUE"""),"Клубника Вишня ")</f>
        <v>Клубника Вишня </v>
      </c>
      <c r="M2713" s="18" t="str">
        <f>IFERROR(__xludf.DUMMYFUNCTION("""COMPUTED_VALUE"""),"Клубника Земляника ")</f>
        <v>Клубника Земляника </v>
      </c>
      <c r="N2713" s="18" t="str">
        <f>IFERROR(__xludf.DUMMYFUNCTION("""COMPUTED_VALUE"""),"Клубничный Мохито ")</f>
        <v>Клубничный Мохито </v>
      </c>
      <c r="O2713" s="18" t="str">
        <f>IFERROR(__xludf.DUMMYFUNCTION("""COMPUTED_VALUE"""),"Манго Грейпфрут ")</f>
        <v>Манго Грейпфрут </v>
      </c>
      <c r="P2713" s="18" t="str">
        <f>IFERROR(__xludf.DUMMYFUNCTION("""COMPUTED_VALUE"""),"Манго Персик Личи ")</f>
        <v>Манго Персик Личи </v>
      </c>
      <c r="Q2713" s="18" t="str">
        <f>IFERROR(__xludf.DUMMYFUNCTION("""COMPUTED_VALUE"""),"Персик Бабл Гам ")</f>
        <v>Персик Бабл Гам </v>
      </c>
      <c r="R2713" s="18" t="str">
        <f>IFERROR(__xludf.DUMMYFUNCTION("""COMPUTED_VALUE"""),"Садовые Ягоды ")</f>
        <v>Садовые Ягоды </v>
      </c>
      <c r="S2713" s="18" t="str">
        <f>IFERROR(__xludf.DUMMYFUNCTION("""COMPUTED_VALUE"""),"Скитлс Лимон Лайм 2")</f>
        <v>Скитлс Лимон Лайм 2</v>
      </c>
      <c r="T2713" s="18" t="str">
        <f>IFERROR(__xludf.DUMMYFUNCTION("""COMPUTED_VALUE"""),"Смородина Мармелад 1")</f>
        <v>Смородина Мармелад 1</v>
      </c>
      <c r="U2713" s="18" t="str">
        <f>IFERROR(__xludf.DUMMYFUNCTION("""COMPUTED_VALUE"""),"Темная Вишня 1")</f>
        <v>Темная Вишня 1</v>
      </c>
      <c r="V2713" s="18" t="str">
        <f>IFERROR(__xludf.DUMMYFUNCTION("""COMPUTED_VALUE"""),"Фруктовые Пластинки 1")</f>
        <v>Фруктовые Пластинки 1</v>
      </c>
      <c r="W2713" s="18" t="str">
        <f>IFERROR(__xludf.DUMMYFUNCTION("""COMPUTED_VALUE"""),"Черника Ежевика 1")</f>
        <v>Черника Ежевика 1</v>
      </c>
      <c r="X2713" s="18" t="str">
        <f>IFERROR(__xludf.DUMMYFUNCTION("""COMPUTED_VALUE"""),"Черника Малина 1")</f>
        <v>Черника Малина 1</v>
      </c>
      <c r="Y2713" s="18" t="str">
        <f>IFERROR(__xludf.DUMMYFUNCTION("""COMPUTED_VALUE"""),"Черника Мята 2")</f>
        <v>Черника Мята 2</v>
      </c>
      <c r="Z2713" s="18" t="str">
        <f>IFERROR(__xludf.DUMMYFUNCTION("""COMPUTED_VALUE"""),"Яблоко Виноград 2")</f>
        <v>Яблоко Виноград 2</v>
      </c>
      <c r="AA2713" s="18" t="str">
        <f>IFERROR(__xludf.DUMMYFUNCTION("""COMPUTED_VALUE"""),"Яблоко Малина 4")</f>
        <v>Яблоко Малина 4</v>
      </c>
      <c r="AB2713" s="18"/>
      <c r="AC2713" s="18"/>
      <c r="AD2713" s="18"/>
      <c r="AE2713" s="18"/>
      <c r="AF2713" s="18"/>
      <c r="AG2713" s="18"/>
      <c r="AH2713" s="18"/>
      <c r="AI2713" s="18"/>
      <c r="AJ2713" s="18"/>
      <c r="AK2713" s="18"/>
      <c r="AL2713" s="18"/>
      <c r="AM2713" s="18"/>
      <c r="AN2713" s="18"/>
      <c r="AO2713" s="18"/>
      <c r="AP2713" s="18"/>
      <c r="AQ2713" s="18"/>
      <c r="AR2713" s="18"/>
      <c r="AS2713" s="18"/>
      <c r="AT2713" s="18"/>
      <c r="AU2713" s="18"/>
      <c r="AV2713" s="18"/>
      <c r="AW2713" s="18"/>
      <c r="AX2713" s="18"/>
    </row>
    <row r="2714">
      <c r="A2714" s="18" t="str">
        <f>IFERROR(__xludf.DUMMYFUNCTION("""COMPUTED_VALUE"""),"Арбуз Малина ")</f>
        <v>Арбуз Малина </v>
      </c>
      <c r="B2714" s="18" t="str">
        <f>IFERROR(__xludf.DUMMYFUNCTION("""COMPUTED_VALUE"""),"Банан Кокос ")</f>
        <v>Банан Кокос </v>
      </c>
      <c r="C2714" s="18" t="str">
        <f>IFERROR(__xludf.DUMMYFUNCTION("""COMPUTED_VALUE"""),"Барбарисовый Энергетик ")</f>
        <v>Барбарисовый Энергетик </v>
      </c>
      <c r="D2714" s="18" t="str">
        <f>IFERROR(__xludf.DUMMYFUNCTION("""COMPUTED_VALUE"""),"Виноградный Энергетик")</f>
        <v>Виноградный Энергетик</v>
      </c>
      <c r="E2714" s="18" t="str">
        <f>IFERROR(__xludf.DUMMYFUNCTION("""COMPUTED_VALUE"""),"Гранат Клубника ")</f>
        <v>Гранат Клубника </v>
      </c>
      <c r="F2714" s="18" t="str">
        <f>IFERROR(__xludf.DUMMYFUNCTION("""COMPUTED_VALUE"""),"Гранат Смородина ")</f>
        <v>Гранат Смородина </v>
      </c>
      <c r="G2714" s="18" t="str">
        <f>IFERROR(__xludf.DUMMYFUNCTION("""COMPUTED_VALUE"""),"Грейпфрутовый Швепс ")</f>
        <v>Грейпфрутовый Швепс </v>
      </c>
      <c r="H2714" s="18" t="str">
        <f>IFERROR(__xludf.DUMMYFUNCTION("""COMPUTED_VALUE"""),"Земляника Драгонфрут ")</f>
        <v>Земляника Драгонфрут </v>
      </c>
      <c r="I2714" s="18" t="str">
        <f>IFERROR(__xludf.DUMMYFUNCTION("""COMPUTED_VALUE"""),"Киви Личи ")</f>
        <v>Киви Личи </v>
      </c>
      <c r="J2714" s="18" t="str">
        <f>IFERROR(__xludf.DUMMYFUNCTION("""COMPUTED_VALUE"""),"Киви Маракуйя Гуава ")</f>
        <v>Киви Маракуйя Гуава </v>
      </c>
      <c r="K2714" s="18" t="str">
        <f>IFERROR(__xludf.DUMMYFUNCTION("""COMPUTED_VALUE"""),"Клубника Банан ")</f>
        <v>Клубника Банан </v>
      </c>
      <c r="L2714" s="18" t="str">
        <f>IFERROR(__xludf.DUMMYFUNCTION("""COMPUTED_VALUE"""),"Клубника Вишня ")</f>
        <v>Клубника Вишня </v>
      </c>
      <c r="M2714" s="18" t="str">
        <f>IFERROR(__xludf.DUMMYFUNCTION("""COMPUTED_VALUE"""),"Клубника Земляника ")</f>
        <v>Клубника Земляника </v>
      </c>
      <c r="N2714" s="18" t="str">
        <f>IFERROR(__xludf.DUMMYFUNCTION("""COMPUTED_VALUE"""),"Клубничный Мохито ")</f>
        <v>Клубничный Мохито </v>
      </c>
      <c r="O2714" s="18" t="str">
        <f>IFERROR(__xludf.DUMMYFUNCTION("""COMPUTED_VALUE"""),"Манго Грейпфрут ")</f>
        <v>Манго Грейпфрут </v>
      </c>
      <c r="P2714" s="18" t="str">
        <f>IFERROR(__xludf.DUMMYFUNCTION("""COMPUTED_VALUE"""),"Манго Персик Личи ")</f>
        <v>Манго Персик Личи </v>
      </c>
      <c r="Q2714" s="18" t="str">
        <f>IFERROR(__xludf.DUMMYFUNCTION("""COMPUTED_VALUE"""),"Персик Бабл Гам ")</f>
        <v>Персик Бабл Гам </v>
      </c>
      <c r="R2714" s="18" t="str">
        <f>IFERROR(__xludf.DUMMYFUNCTION("""COMPUTED_VALUE"""),"Садовые Ягоды ")</f>
        <v>Садовые Ягоды </v>
      </c>
      <c r="S2714" s="18" t="str">
        <f>IFERROR(__xludf.DUMMYFUNCTION("""COMPUTED_VALUE"""),"Скитлс Лимон Лайм 2")</f>
        <v>Скитлс Лимон Лайм 2</v>
      </c>
      <c r="T2714" s="18" t="str">
        <f>IFERROR(__xludf.DUMMYFUNCTION("""COMPUTED_VALUE"""),"Смородина Мармелад 1")</f>
        <v>Смородина Мармелад 1</v>
      </c>
      <c r="U2714" s="18" t="str">
        <f>IFERROR(__xludf.DUMMYFUNCTION("""COMPUTED_VALUE"""),"Темная Вишня 1")</f>
        <v>Темная Вишня 1</v>
      </c>
      <c r="V2714" s="18" t="str">
        <f>IFERROR(__xludf.DUMMYFUNCTION("""COMPUTED_VALUE"""),"Фруктовые Пластинки 1")</f>
        <v>Фруктовые Пластинки 1</v>
      </c>
      <c r="W2714" s="18" t="str">
        <f>IFERROR(__xludf.DUMMYFUNCTION("""COMPUTED_VALUE"""),"Черника Ежевика 1")</f>
        <v>Черника Ежевика 1</v>
      </c>
      <c r="X2714" s="18" t="str">
        <f>IFERROR(__xludf.DUMMYFUNCTION("""COMPUTED_VALUE"""),"Черника Малина 1")</f>
        <v>Черника Малина 1</v>
      </c>
      <c r="Y2714" s="18" t="str">
        <f>IFERROR(__xludf.DUMMYFUNCTION("""COMPUTED_VALUE"""),"Черника Мята 2")</f>
        <v>Черника Мята 2</v>
      </c>
      <c r="Z2714" s="18" t="str">
        <f>IFERROR(__xludf.DUMMYFUNCTION("""COMPUTED_VALUE"""),"Яблоко Виноград 2")</f>
        <v>Яблоко Виноград 2</v>
      </c>
      <c r="AA2714" s="18" t="str">
        <f>IFERROR(__xludf.DUMMYFUNCTION("""COMPUTED_VALUE"""),"Яблоко Малина 4")</f>
        <v>Яблоко Малина 4</v>
      </c>
      <c r="AB2714" s="18"/>
      <c r="AC2714" s="18"/>
      <c r="AD2714" s="18"/>
      <c r="AE2714" s="18"/>
      <c r="AF2714" s="18"/>
      <c r="AG2714" s="18"/>
      <c r="AH2714" s="18"/>
      <c r="AI2714" s="18"/>
      <c r="AJ2714" s="18"/>
      <c r="AK2714" s="18"/>
      <c r="AL2714" s="18"/>
      <c r="AM2714" s="18"/>
      <c r="AN2714" s="18"/>
      <c r="AO2714" s="18"/>
      <c r="AP2714" s="18"/>
      <c r="AQ2714" s="18"/>
      <c r="AR2714" s="18"/>
      <c r="AS2714" s="18"/>
      <c r="AT2714" s="18"/>
      <c r="AU2714" s="18"/>
      <c r="AV2714" s="18"/>
      <c r="AW2714" s="18"/>
      <c r="AX2714" s="18"/>
    </row>
    <row r="2715">
      <c r="A2715" s="18" t="str">
        <f>IFERROR(__xludf.DUMMYFUNCTION("""COMPUTED_VALUE"""),"Лесные ягоды")</f>
        <v>Лесные ягоды</v>
      </c>
      <c r="B2715" s="18" t="str">
        <f>IFERROR(__xludf.DUMMYFUNCTION("""COMPUTED_VALUE"""),"Алоэ виноград ")</f>
        <v>Алоэ виноград </v>
      </c>
      <c r="C2715" s="18" t="str">
        <f>IFERROR(__xludf.DUMMYFUNCTION("""COMPUTED_VALUE"""),"Апельсиновый адреналин")</f>
        <v>Апельсиновый адреналин</v>
      </c>
      <c r="D2715" s="18" t="str">
        <f>IFERROR(__xludf.DUMMYFUNCTION("""COMPUTED_VALUE"""),"Клюква лайм")</f>
        <v>Клюква лайм</v>
      </c>
      <c r="E2715" s="18" t="str">
        <f>IFERROR(__xludf.DUMMYFUNCTION("""COMPUTED_VALUE"""),"Виноградная фанта ")</f>
        <v>Виноградная фанта </v>
      </c>
      <c r="F2715" s="18" t="str">
        <f>IFERROR(__xludf.DUMMYFUNCTION("""COMPUTED_VALUE"""),"Зеленый чай лемонграсс")</f>
        <v>Зеленый чай лемонграсс</v>
      </c>
      <c r="G2715" s="18" t="str">
        <f>IFERROR(__xludf.DUMMYFUNCTION("""COMPUTED_VALUE"""),"Малина арбуз")</f>
        <v>Малина арбуз</v>
      </c>
      <c r="H2715" s="18" t="str">
        <f>IFERROR(__xludf.DUMMYFUNCTION("""COMPUTED_VALUE"""),"Ананас персик")</f>
        <v>Ананас персик</v>
      </c>
      <c r="I2715" s="18" t="str">
        <f>IFERROR(__xludf.DUMMYFUNCTION("""COMPUTED_VALUE"""),"Клубничный мохито ")</f>
        <v>Клубничный мохито </v>
      </c>
      <c r="J2715" s="18" t="str">
        <f>IFERROR(__xludf.DUMMYFUNCTION("""COMPUTED_VALUE"""),"Яблоко лайм")</f>
        <v>Яблоко лайм</v>
      </c>
      <c r="K2715" s="18" t="str">
        <f>IFERROR(__xludf.DUMMYFUNCTION("""COMPUTED_VALUE"""),"Спрайт арбуз лайм ")</f>
        <v>Спрайт арбуз лайм </v>
      </c>
      <c r="L2715" s="18" t="str">
        <f>IFERROR(__xludf.DUMMYFUNCTION("""COMPUTED_VALUE"""),"Черничная фанта")</f>
        <v>Черничная фанта</v>
      </c>
      <c r="M2715" s="18" t="str">
        <f>IFERROR(__xludf.DUMMYFUNCTION("""COMPUTED_VALUE"""),"Чёрная смородина")</f>
        <v>Чёрная смородина</v>
      </c>
      <c r="N2715" s="18" t="str">
        <f>IFERROR(__xludf.DUMMYFUNCTION("""COMPUTED_VALUE"""),"Червячки голубика малина")</f>
        <v>Червячки голубика малина</v>
      </c>
      <c r="O2715" s="18" t="str">
        <f>IFERROR(__xludf.DUMMYFUNCTION("""COMPUTED_VALUE"""),"Малина смородина ")</f>
        <v>Малина смородина </v>
      </c>
      <c r="P2715" s="18" t="str">
        <f>IFERROR(__xludf.DUMMYFUNCTION("""COMPUTED_VALUE"""),"Черника лайм ")</f>
        <v>Черника лайм </v>
      </c>
      <c r="Q2715" s="18" t="str">
        <f>IFERROR(__xludf.DUMMYFUNCTION("""COMPUTED_VALUE"""),"Виноградный чупа чупс")</f>
        <v>Виноградный чупа чупс</v>
      </c>
      <c r="R2715" s="18" t="str">
        <f>IFERROR(__xludf.DUMMYFUNCTION("""COMPUTED_VALUE"""),"Киви лайм")</f>
        <v>Киви лайм</v>
      </c>
      <c r="S2715" s="18" t="str">
        <f>IFERROR(__xludf.DUMMYFUNCTION("""COMPUTED_VALUE"""),"Ягодный морс")</f>
        <v>Ягодный морс</v>
      </c>
      <c r="T2715" s="18" t="str">
        <f>IFERROR(__xludf.DUMMYFUNCTION("""COMPUTED_VALUE"""),"Фруктовый скитлс")</f>
        <v>Фруктовый скитлс</v>
      </c>
      <c r="U2715" s="18" t="str">
        <f>IFERROR(__xludf.DUMMYFUNCTION("""COMPUTED_VALUE"""),"черника лимон ")</f>
        <v>черника лимон </v>
      </c>
      <c r="V2715" s="18" t="str">
        <f>IFERROR(__xludf.DUMMYFUNCTION("""COMPUTED_VALUE"""),"Вишнёвая бомба")</f>
        <v>Вишнёвая бомба</v>
      </c>
      <c r="W2715" s="18" t="str">
        <f>IFERROR(__xludf.DUMMYFUNCTION("""COMPUTED_VALUE"""),"Тропический манго")</f>
        <v>Тропический манго</v>
      </c>
      <c r="X2715" s="18"/>
      <c r="Y2715" s="18"/>
      <c r="Z2715" s="18"/>
      <c r="AA2715" s="18"/>
      <c r="AB2715" s="18"/>
      <c r="AC2715" s="18"/>
      <c r="AD2715" s="18"/>
      <c r="AE2715" s="18"/>
      <c r="AF2715" s="18"/>
      <c r="AG2715" s="18"/>
      <c r="AH2715" s="18"/>
      <c r="AI2715" s="18"/>
      <c r="AJ2715" s="18"/>
      <c r="AK2715" s="18"/>
      <c r="AL2715" s="18"/>
      <c r="AM2715" s="18"/>
      <c r="AN2715" s="18"/>
      <c r="AO2715" s="18"/>
      <c r="AP2715" s="18"/>
      <c r="AQ2715" s="18"/>
      <c r="AR2715" s="18"/>
      <c r="AS2715" s="18"/>
      <c r="AT2715" s="18"/>
      <c r="AU2715" s="18"/>
      <c r="AV2715" s="18"/>
      <c r="AW2715" s="18"/>
      <c r="AX2715" s="18"/>
    </row>
    <row r="2716">
      <c r="A2716" s="18" t="str">
        <f>IFERROR(__xludf.DUMMYFUNCTION("""COMPUTED_VALUE"""),"Ягодный микс")</f>
        <v>Ягодный микс</v>
      </c>
      <c r="B2716" s="18" t="str">
        <f>IFERROR(__xludf.DUMMYFUNCTION("""COMPUTED_VALUE"""),"Энергетик малина")</f>
        <v>Энергетик малина</v>
      </c>
      <c r="C2716" s="18" t="str">
        <f>IFERROR(__xludf.DUMMYFUNCTION("""COMPUTED_VALUE"""),"Клубника арбуз")</f>
        <v>Клубника арбуз</v>
      </c>
      <c r="D2716" s="18" t="str">
        <f>IFERROR(__xludf.DUMMYFUNCTION("""COMPUTED_VALUE"""),"Ежевика малина")</f>
        <v>Ежевика малина</v>
      </c>
      <c r="E2716" s="18" t="str">
        <f>IFERROR(__xludf.DUMMYFUNCTION("""COMPUTED_VALUE"""),"Голубая малина виноград")</f>
        <v>Голубая малина виноград</v>
      </c>
      <c r="F2716" s="18" t="str">
        <f>IFERROR(__xludf.DUMMYFUNCTION("""COMPUTED_VALUE"""),"Вишня яблоко")</f>
        <v>Вишня яблоко</v>
      </c>
      <c r="G2716" s="18" t="str">
        <f>IFERROR(__xludf.DUMMYFUNCTION("""COMPUTED_VALUE"""),"Виноград лёд")</f>
        <v>Виноград лёд</v>
      </c>
      <c r="H2716" s="18" t="str">
        <f>IFERROR(__xludf.DUMMYFUNCTION("""COMPUTED_VALUE"""),"Бабл гам")</f>
        <v>Бабл гам</v>
      </c>
      <c r="I2716" s="18" t="str">
        <f>IFERROR(__xludf.DUMMYFUNCTION("""COMPUTED_VALUE"""),"Энергетик лайм")</f>
        <v>Энергетик лайм</v>
      </c>
      <c r="J2716" s="18" t="str">
        <f>IFERROR(__xludf.DUMMYFUNCTION("""COMPUTED_VALUE"""),"Черника смородина айс")</f>
        <v>Черника смородина айс</v>
      </c>
      <c r="K2716" s="18" t="str">
        <f>IFERROR(__xludf.DUMMYFUNCTION("""COMPUTED_VALUE"""),"Мохито клубничный лёд")</f>
        <v>Мохито клубничный лёд</v>
      </c>
      <c r="L2716" s="18" t="str">
        <f>IFERROR(__xludf.DUMMYFUNCTION("""COMPUTED_VALUE"""),"Черная вишня лёд")</f>
        <v>Черная вишня лёд</v>
      </c>
      <c r="M2716" s="18" t="str">
        <f>IFERROR(__xludf.DUMMYFUNCTION("""COMPUTED_VALUE"""),"Ананас кокос лёд")</f>
        <v>Ананас кокос лёд</v>
      </c>
      <c r="N2716" s="18" t="str">
        <f>IFERROR(__xludf.DUMMYFUNCTION("""COMPUTED_VALUE"""),"Киви лёд")</f>
        <v>Киви лёд</v>
      </c>
      <c r="O2716" s="18" t="str">
        <f>IFERROR(__xludf.DUMMYFUNCTION("""COMPUTED_VALUE"""),"Кислая клюква лёд")</f>
        <v>Кислая клюква лёд</v>
      </c>
      <c r="P2716" s="18" t="str">
        <f>IFERROR(__xludf.DUMMYFUNCTION("""COMPUTED_VALUE"""),"Кислый скитлс лёд")</f>
        <v>Кислый скитлс лёд</v>
      </c>
      <c r="Q2716" s="18" t="str">
        <f>IFERROR(__xludf.DUMMYFUNCTION("""COMPUTED_VALUE"""),"Клубника черника лёд")</f>
        <v>Клубника черника лёд</v>
      </c>
      <c r="R2716" s="18" t="str">
        <f>IFERROR(__xludf.DUMMYFUNCTION("""COMPUTED_VALUE"""),"Малина смородина лёд")</f>
        <v>Малина смородина лёд</v>
      </c>
      <c r="S2716" s="18" t="str">
        <f>IFERROR(__xludf.DUMMYFUNCTION("""COMPUTED_VALUE"""),"Манго лёд")</f>
        <v>Манго лёд</v>
      </c>
      <c r="T2716" s="18" t="str">
        <f>IFERROR(__xludf.DUMMYFUNCTION("""COMPUTED_VALUE"""),"Малина вишня лёд")</f>
        <v>Малина вишня лёд</v>
      </c>
      <c r="U2716" s="18"/>
      <c r="V2716" s="18"/>
      <c r="W2716" s="18"/>
      <c r="X2716" s="18"/>
      <c r="Y2716" s="18"/>
      <c r="Z2716" s="18"/>
      <c r="AA2716" s="18"/>
      <c r="AB2716" s="18"/>
      <c r="AC2716" s="18"/>
      <c r="AD2716" s="18"/>
      <c r="AE2716" s="18"/>
      <c r="AF2716" s="18"/>
      <c r="AG2716" s="18"/>
      <c r="AH2716" s="18"/>
      <c r="AI2716" s="18"/>
      <c r="AJ2716" s="18"/>
      <c r="AK2716" s="18"/>
      <c r="AL2716" s="18"/>
      <c r="AM2716" s="18"/>
      <c r="AN2716" s="18"/>
      <c r="AO2716" s="18"/>
      <c r="AP2716" s="18"/>
      <c r="AQ2716" s="18"/>
      <c r="AR2716" s="18"/>
      <c r="AS2716" s="18"/>
      <c r="AT2716" s="18"/>
      <c r="AU2716" s="18"/>
      <c r="AV2716" s="18"/>
      <c r="AW2716" s="18"/>
      <c r="AX2716" s="18"/>
    </row>
    <row r="2717">
      <c r="A2717" s="18" t="str">
        <f>IFERROR(__xludf.DUMMYFUNCTION("""COMPUTED_VALUE"""),"Кислый малиново-грейпфрутовый швепс")</f>
        <v>Кислый малиново-грейпфрутовый швепс</v>
      </c>
      <c r="B2717" s="18" t="str">
        <f>IFERROR(__xludf.DUMMYFUNCTION("""COMPUTED_VALUE"""),"Ананас апельсин")</f>
        <v>Ананас апельсин</v>
      </c>
      <c r="C2717" s="18" t="str">
        <f>IFERROR(__xludf.DUMMYFUNCTION("""COMPUTED_VALUE"""),"Пинаколада")</f>
        <v>Пинаколада</v>
      </c>
      <c r="D2717" s="18" t="str">
        <f>IFERROR(__xludf.DUMMYFUNCTION("""COMPUTED_VALUE"""),"Мятный бабл гам")</f>
        <v>Мятный бабл гам</v>
      </c>
      <c r="E2717" s="18" t="str">
        <f>IFERROR(__xludf.DUMMYFUNCTION("""COMPUTED_VALUE"""),"Мянго драгонфрут")</f>
        <v>Мянго драгонфрут</v>
      </c>
      <c r="F2717" s="18" t="str">
        <f>IFERROR(__xludf.DUMMYFUNCTION("""COMPUTED_VALUE"""),"Клубничная фанта")</f>
        <v>Клубничная фанта</v>
      </c>
      <c r="G2717" s="18" t="str">
        <f>IFERROR(__xludf.DUMMYFUNCTION("""COMPUTED_VALUE"""),"Клубничная арбуз")</f>
        <v>Клубничная арбуз</v>
      </c>
      <c r="H2717" s="18" t="str">
        <f>IFERROR(__xludf.DUMMYFUNCTION("""COMPUTED_VALUE"""),"Кислый скитлс")</f>
        <v>Кислый скитлс</v>
      </c>
      <c r="I2717" s="18" t="str">
        <f>IFERROR(__xludf.DUMMYFUNCTION("""COMPUTED_VALUE"""),"Кислый лайм арбуз")</f>
        <v>Кислый лайм арбуз</v>
      </c>
      <c r="J2717" s="18" t="str">
        <f>IFERROR(__xludf.DUMMYFUNCTION("""COMPUTED_VALUE"""),"Тропический банан")</f>
        <v>Тропический банан</v>
      </c>
      <c r="K2717" s="18" t="str">
        <f>IFERROR(__xludf.DUMMYFUNCTION("""COMPUTED_VALUE"""),"Яблочный энергетик")</f>
        <v>Яблочный энергетик</v>
      </c>
      <c r="L2717" s="18" t="str">
        <f>IFERROR(__xludf.DUMMYFUNCTION("""COMPUTED_VALUE"""),"Барбарисовый лимонад")</f>
        <v>Барбарисовый лимонад</v>
      </c>
      <c r="M2717" s="18" t="str">
        <f>IFERROR(__xludf.DUMMYFUNCTION("""COMPUTED_VALUE"""),"Лимонад виноград вишня")</f>
        <v>Лимонад виноград вишня</v>
      </c>
      <c r="N2717" s="18" t="str">
        <f>IFERROR(__xludf.DUMMYFUNCTION("""COMPUTED_VALUE"""),"Розовый лимонад")</f>
        <v>Розовый лимонад</v>
      </c>
      <c r="O2717" s="18" t="str">
        <f>IFERROR(__xludf.DUMMYFUNCTION("""COMPUTED_VALUE"""),"Двойной манго")</f>
        <v>Двойной манго</v>
      </c>
      <c r="P2717" s="18" t="str">
        <f>IFERROR(__xludf.DUMMYFUNCTION("""COMPUTED_VALUE"""),"Лесные ягоды ")</f>
        <v>Лесные ягоды </v>
      </c>
      <c r="Q2717" s="18" t="str">
        <f>IFERROR(__xludf.DUMMYFUNCTION("""COMPUTED_VALUE"""),"Ежевика малина ")</f>
        <v>Ежевика малина </v>
      </c>
      <c r="R2717" s="18" t="str">
        <f>IFERROR(__xludf.DUMMYFUNCTION("""COMPUTED_VALUE"""),"Смородиновый лимонад")</f>
        <v>Смородиновый лимонад</v>
      </c>
      <c r="S2717" s="18" t="str">
        <f>IFERROR(__xludf.DUMMYFUNCTION("""COMPUTED_VALUE"""),"Кола вишня")</f>
        <v>Кола вишня</v>
      </c>
      <c r="T2717" s="18" t="str">
        <f>IFERROR(__xludf.DUMMYFUNCTION("""COMPUTED_VALUE"""),"Манго арбуз")</f>
        <v>Манго арбуз</v>
      </c>
      <c r="U2717" s="18" t="str">
        <f>IFERROR(__xludf.DUMMYFUNCTION("""COMPUTED_VALUE"""),"Алоэ виноград")</f>
        <v>Алоэ виноград</v>
      </c>
      <c r="V2717" s="18" t="str">
        <f>IFERROR(__xludf.DUMMYFUNCTION("""COMPUTED_VALUE"""),"Банан клубника")</f>
        <v>Банан клубника</v>
      </c>
      <c r="W2717" s="18" t="str">
        <f>IFERROR(__xludf.DUMMYFUNCTION("""COMPUTED_VALUE"""),"Малиновый мармелад")</f>
        <v>Малиновый мармелад</v>
      </c>
      <c r="X2717" s="18" t="str">
        <f>IFERROR(__xludf.DUMMYFUNCTION("""COMPUTED_VALUE"""),"Клубника киви")</f>
        <v>Клубника киви</v>
      </c>
      <c r="Y2717" s="18" t="str">
        <f>IFERROR(__xludf.DUMMYFUNCTION("""COMPUTED_VALUE"""),"Клюква лайм")</f>
        <v>Клюква лайм</v>
      </c>
      <c r="Z2717" s="18" t="str">
        <f>IFERROR(__xludf.DUMMYFUNCTION("""COMPUTED_VALUE"""),"Гуава ананас")</f>
        <v>Гуава ананас</v>
      </c>
      <c r="AA2717" s="18" t="str">
        <f>IFERROR(__xludf.DUMMYFUNCTION("""COMPUTED_VALUE"""),"Морс")</f>
        <v>Морс</v>
      </c>
      <c r="AB2717" s="18" t="str">
        <f>IFERROR(__xludf.DUMMYFUNCTION("""COMPUTED_VALUE"""),"Красный апельсин")</f>
        <v>Красный апельсин</v>
      </c>
      <c r="AC2717" s="18" t="str">
        <f>IFERROR(__xludf.DUMMYFUNCTION("""COMPUTED_VALUE"""),"Арбузная жвачка")</f>
        <v>Арбузная жвачка</v>
      </c>
      <c r="AD2717" s="18" t="str">
        <f>IFERROR(__xludf.DUMMYFUNCTION("""COMPUTED_VALUE"""),"Смородина Виноград")</f>
        <v>Смородина Виноград</v>
      </c>
      <c r="AE2717" s="18" t="str">
        <f>IFERROR(__xludf.DUMMYFUNCTION("""COMPUTED_VALUE"""),"Гранатовая Мармелад")</f>
        <v>Гранатовая Мармелад</v>
      </c>
      <c r="AF2717" s="18" t="str">
        <f>IFERROR(__xludf.DUMMYFUNCTION("""COMPUTED_VALUE"""),"Яблоко Киви")</f>
        <v>Яблоко Киви</v>
      </c>
      <c r="AG2717" s="18" t="str">
        <f>IFERROR(__xludf.DUMMYFUNCTION("""COMPUTED_VALUE"""),"Клубника Ежевика")</f>
        <v>Клубника Ежевика</v>
      </c>
      <c r="AH2717" s="18" t="str">
        <f>IFERROR(__xludf.DUMMYFUNCTION("""COMPUTED_VALUE"""),"Клубничный Коктейль")</f>
        <v>Клубничный Коктейль</v>
      </c>
      <c r="AI2717" s="18" t="str">
        <f>IFERROR(__xludf.DUMMYFUNCTION("""COMPUTED_VALUE"""),"Клюква Земляника ")</f>
        <v>Клюква Земляника </v>
      </c>
      <c r="AJ2717" s="18" t="str">
        <f>IFERROR(__xludf.DUMMYFUNCTION("""COMPUTED_VALUE"""),"Какос Дыня")</f>
        <v>Какос Дыня</v>
      </c>
      <c r="AK2717" s="18" t="str">
        <f>IFERROR(__xludf.DUMMYFUNCTION("""COMPUTED_VALUE"""),"Маракуйя мандарин")</f>
        <v>Маракуйя мандарин</v>
      </c>
      <c r="AL2717" s="18" t="str">
        <f>IFERROR(__xludf.DUMMYFUNCTION("""COMPUTED_VALUE"""),"Персик кактус")</f>
        <v>Персик кактус</v>
      </c>
      <c r="AM2717" s="18" t="str">
        <f>IFERROR(__xludf.DUMMYFUNCTION("""COMPUTED_VALUE"""),"Спрайт")</f>
        <v>Спрайт</v>
      </c>
      <c r="AN2717" s="18" t="str">
        <f>IFERROR(__xludf.DUMMYFUNCTION("""COMPUTED_VALUE"""),"Черничная фанта")</f>
        <v>Черничная фанта</v>
      </c>
      <c r="AO2717" s="18" t="str">
        <f>IFERROR(__xludf.DUMMYFUNCTION("""COMPUTED_VALUE"""),"Ягодная жвачка")</f>
        <v>Ягодная жвачка</v>
      </c>
      <c r="AP2717" s="18" t="str">
        <f>IFERROR(__xludf.DUMMYFUNCTION("""COMPUTED_VALUE"""),"Ягодный энергетик")</f>
        <v>Ягодный энергетик</v>
      </c>
      <c r="AQ2717" s="18" t="str">
        <f>IFERROR(__xludf.DUMMYFUNCTION("""COMPUTED_VALUE"""),"Ягодный пунш ")</f>
        <v>Ягодный пунш </v>
      </c>
      <c r="AR2717" s="18" t="str">
        <f>IFERROR(__xludf.DUMMYFUNCTION("""COMPUTED_VALUE"""),"Виноградный холс")</f>
        <v>Виноградный холс</v>
      </c>
      <c r="AS2717" s="18" t="str">
        <f>IFERROR(__xludf.DUMMYFUNCTION("""COMPUTED_VALUE"""),"Грейпфрут смородина")</f>
        <v>Грейпфрут смородина</v>
      </c>
      <c r="AT2717" s="18" t="str">
        <f>IFERROR(__xludf.DUMMYFUNCTION("""COMPUTED_VALUE"""),"Дыня персик")</f>
        <v>Дыня персик</v>
      </c>
      <c r="AU2717" s="18" t="str">
        <f>IFERROR(__xludf.DUMMYFUNCTION("""COMPUTED_VALUE"""),"Земляника виноград")</f>
        <v>Земляника виноград</v>
      </c>
      <c r="AV2717" s="18" t="str">
        <f>IFERROR(__xludf.DUMMYFUNCTION("""COMPUTED_VALUE"""),"Киви маракуйя гуава")</f>
        <v>Киви маракуйя гуава</v>
      </c>
      <c r="AW2717" s="18" t="str">
        <f>IFERROR(__xludf.DUMMYFUNCTION("""COMPUTED_VALUE"""),"Кислые вишнёвые червячки")</f>
        <v>Кислые вишнёвые червячки</v>
      </c>
      <c r="AX2717" s="18" t="str">
        <f>IFERROR(__xludf.DUMMYFUNCTION("""COMPUTED_VALUE"""),"Кислые чернично-малиновое червячки")</f>
        <v>Кислые чернично-малиновое червячки</v>
      </c>
    </row>
    <row r="2718">
      <c r="A2718" s="18" t="str">
        <f>IFERROR(__xludf.DUMMYFUNCTION("""COMPUTED_VALUE"""),"0.4")</f>
        <v>0.4</v>
      </c>
      <c r="B2718" s="18" t="str">
        <f>IFERROR(__xludf.DUMMYFUNCTION("""COMPUTED_VALUE"""),"0.6")</f>
        <v>0.6</v>
      </c>
      <c r="C2718" s="18" t="str">
        <f>IFERROR(__xludf.DUMMYFUNCTION("""COMPUTED_VALUE"""),"0.7")</f>
        <v>0.7</v>
      </c>
      <c r="D2718" s="18" t="str">
        <f>IFERROR(__xludf.DUMMYFUNCTION("""COMPUTED_VALUE"""),"0.8")</f>
        <v>0.8</v>
      </c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  <c r="AA2718" s="18"/>
      <c r="AB2718" s="18"/>
      <c r="AC2718" s="18"/>
      <c r="AD2718" s="18"/>
      <c r="AE2718" s="18"/>
      <c r="AF2718" s="18"/>
      <c r="AG2718" s="18"/>
      <c r="AH2718" s="18"/>
      <c r="AI2718" s="18"/>
      <c r="AJ2718" s="18"/>
      <c r="AK2718" s="18"/>
      <c r="AL2718" s="18"/>
      <c r="AM2718" s="18"/>
      <c r="AN2718" s="18"/>
      <c r="AO2718" s="18"/>
      <c r="AP2718" s="18"/>
      <c r="AQ2718" s="18"/>
      <c r="AR2718" s="18"/>
      <c r="AS2718" s="18"/>
      <c r="AT2718" s="18"/>
      <c r="AU2718" s="18"/>
      <c r="AV2718" s="18"/>
      <c r="AW2718" s="18"/>
      <c r="AX2718" s="18"/>
    </row>
    <row r="2719">
      <c r="A2719" s="18" t="str">
        <f>IFERROR(__xludf.DUMMYFUNCTION("""COMPUTED_VALUE"""),"Лесные ягоды")</f>
        <v>Лесные ягоды</v>
      </c>
      <c r="B2719" s="18" t="str">
        <f>IFERROR(__xludf.DUMMYFUNCTION("""COMPUTED_VALUE"""),"Алоэ виноград ")</f>
        <v>Алоэ виноград </v>
      </c>
      <c r="C2719" s="18" t="str">
        <f>IFERROR(__xludf.DUMMYFUNCTION("""COMPUTED_VALUE"""),"Апельсиновый адреналин")</f>
        <v>Апельсиновый адреналин</v>
      </c>
      <c r="D2719" s="18" t="str">
        <f>IFERROR(__xludf.DUMMYFUNCTION("""COMPUTED_VALUE"""),"Клюква лайм")</f>
        <v>Клюква лайм</v>
      </c>
      <c r="E2719" s="18" t="str">
        <f>IFERROR(__xludf.DUMMYFUNCTION("""COMPUTED_VALUE"""),"Виноградная фанта ")</f>
        <v>Виноградная фанта </v>
      </c>
      <c r="F2719" s="18" t="str">
        <f>IFERROR(__xludf.DUMMYFUNCTION("""COMPUTED_VALUE"""),"Зеленый чай лемонграсс")</f>
        <v>Зеленый чай лемонграсс</v>
      </c>
      <c r="G2719" s="18" t="str">
        <f>IFERROR(__xludf.DUMMYFUNCTION("""COMPUTED_VALUE"""),"Малина арбуз")</f>
        <v>Малина арбуз</v>
      </c>
      <c r="H2719" s="18" t="str">
        <f>IFERROR(__xludf.DUMMYFUNCTION("""COMPUTED_VALUE"""),"Ананас персик")</f>
        <v>Ананас персик</v>
      </c>
      <c r="I2719" s="18" t="str">
        <f>IFERROR(__xludf.DUMMYFUNCTION("""COMPUTED_VALUE"""),"Клубничный мохито ")</f>
        <v>Клубничный мохито </v>
      </c>
      <c r="J2719" s="18" t="str">
        <f>IFERROR(__xludf.DUMMYFUNCTION("""COMPUTED_VALUE"""),"Яблоко лайм")</f>
        <v>Яблоко лайм</v>
      </c>
      <c r="K2719" s="18" t="str">
        <f>IFERROR(__xludf.DUMMYFUNCTION("""COMPUTED_VALUE"""),"Спрайт арбуз лайм ")</f>
        <v>Спрайт арбуз лайм </v>
      </c>
      <c r="L2719" s="18" t="str">
        <f>IFERROR(__xludf.DUMMYFUNCTION("""COMPUTED_VALUE"""),"Черничная фанта")</f>
        <v>Черничная фанта</v>
      </c>
      <c r="M2719" s="18" t="str">
        <f>IFERROR(__xludf.DUMMYFUNCTION("""COMPUTED_VALUE"""),"Чёрная смородина")</f>
        <v>Чёрная смородина</v>
      </c>
      <c r="N2719" s="18" t="str">
        <f>IFERROR(__xludf.DUMMYFUNCTION("""COMPUTED_VALUE"""),"Червячки голубика малина")</f>
        <v>Червячки голубика малина</v>
      </c>
      <c r="O2719" s="18" t="str">
        <f>IFERROR(__xludf.DUMMYFUNCTION("""COMPUTED_VALUE"""),"Малина смородина ")</f>
        <v>Малина смородина </v>
      </c>
      <c r="P2719" s="18" t="str">
        <f>IFERROR(__xludf.DUMMYFUNCTION("""COMPUTED_VALUE"""),"Черника лайм ")</f>
        <v>Черника лайм </v>
      </c>
      <c r="Q2719" s="18" t="str">
        <f>IFERROR(__xludf.DUMMYFUNCTION("""COMPUTED_VALUE"""),"Виноградный чупа чупс")</f>
        <v>Виноградный чупа чупс</v>
      </c>
      <c r="R2719" s="18" t="str">
        <f>IFERROR(__xludf.DUMMYFUNCTION("""COMPUTED_VALUE"""),"Киви лайм")</f>
        <v>Киви лайм</v>
      </c>
      <c r="S2719" s="18" t="str">
        <f>IFERROR(__xludf.DUMMYFUNCTION("""COMPUTED_VALUE"""),"Ягодный морс")</f>
        <v>Ягодный морс</v>
      </c>
      <c r="T2719" s="18" t="str">
        <f>IFERROR(__xludf.DUMMYFUNCTION("""COMPUTED_VALUE"""),"Фруктовый скитлс")</f>
        <v>Фруктовый скитлс</v>
      </c>
      <c r="U2719" s="18" t="str">
        <f>IFERROR(__xludf.DUMMYFUNCTION("""COMPUTED_VALUE"""),"черника лимон ")</f>
        <v>черника лимон </v>
      </c>
      <c r="V2719" s="18" t="str">
        <f>IFERROR(__xludf.DUMMYFUNCTION("""COMPUTED_VALUE"""),"Вишнёвая бомба")</f>
        <v>Вишнёвая бомба</v>
      </c>
      <c r="W2719" s="18" t="str">
        <f>IFERROR(__xludf.DUMMYFUNCTION("""COMPUTED_VALUE"""),"Тропический манго")</f>
        <v>Тропический манго</v>
      </c>
      <c r="X2719" s="18"/>
      <c r="Y2719" s="18"/>
      <c r="Z2719" s="18"/>
      <c r="AA2719" s="18"/>
      <c r="AB2719" s="18"/>
      <c r="AC2719" s="18"/>
      <c r="AD2719" s="18"/>
      <c r="AE2719" s="18"/>
      <c r="AF2719" s="18"/>
      <c r="AG2719" s="18"/>
      <c r="AH2719" s="18"/>
      <c r="AI2719" s="18"/>
      <c r="AJ2719" s="18"/>
      <c r="AK2719" s="18"/>
      <c r="AL2719" s="18"/>
      <c r="AM2719" s="18"/>
      <c r="AN2719" s="18"/>
      <c r="AO2719" s="18"/>
      <c r="AP2719" s="18"/>
      <c r="AQ2719" s="18"/>
      <c r="AR2719" s="18"/>
      <c r="AS2719" s="18"/>
      <c r="AT2719" s="18"/>
      <c r="AU2719" s="18"/>
      <c r="AV2719" s="18"/>
      <c r="AW2719" s="18"/>
      <c r="AX2719" s="18"/>
    </row>
    <row r="2720">
      <c r="A2720" s="18" t="str">
        <f>IFERROR(__xludf.DUMMYFUNCTION("""COMPUTED_VALUE"""),"Ягодный микс")</f>
        <v>Ягодный микс</v>
      </c>
      <c r="B2720" s="18" t="str">
        <f>IFERROR(__xludf.DUMMYFUNCTION("""COMPUTED_VALUE"""),"Энергетик малина")</f>
        <v>Энергетик малина</v>
      </c>
      <c r="C2720" s="18" t="str">
        <f>IFERROR(__xludf.DUMMYFUNCTION("""COMPUTED_VALUE"""),"Клубника арбуз")</f>
        <v>Клубника арбуз</v>
      </c>
      <c r="D2720" s="18" t="str">
        <f>IFERROR(__xludf.DUMMYFUNCTION("""COMPUTED_VALUE"""),"Ежевика малина")</f>
        <v>Ежевика малина</v>
      </c>
      <c r="E2720" s="18" t="str">
        <f>IFERROR(__xludf.DUMMYFUNCTION("""COMPUTED_VALUE"""),"Голубая малина виноград")</f>
        <v>Голубая малина виноград</v>
      </c>
      <c r="F2720" s="18" t="str">
        <f>IFERROR(__xludf.DUMMYFUNCTION("""COMPUTED_VALUE"""),"Вишня яблоко")</f>
        <v>Вишня яблоко</v>
      </c>
      <c r="G2720" s="18" t="str">
        <f>IFERROR(__xludf.DUMMYFUNCTION("""COMPUTED_VALUE"""),"Виноград лёд")</f>
        <v>Виноград лёд</v>
      </c>
      <c r="H2720" s="18" t="str">
        <f>IFERROR(__xludf.DUMMYFUNCTION("""COMPUTED_VALUE"""),"Бабл гам")</f>
        <v>Бабл гам</v>
      </c>
      <c r="I2720" s="18" t="str">
        <f>IFERROR(__xludf.DUMMYFUNCTION("""COMPUTED_VALUE"""),"Энергетик лайм")</f>
        <v>Энергетик лайм</v>
      </c>
      <c r="J2720" s="18" t="str">
        <f>IFERROR(__xludf.DUMMYFUNCTION("""COMPUTED_VALUE"""),"Черника смородина айс")</f>
        <v>Черника смородина айс</v>
      </c>
      <c r="K2720" s="18" t="str">
        <f>IFERROR(__xludf.DUMMYFUNCTION("""COMPUTED_VALUE"""),"Мохито клубничный лёд")</f>
        <v>Мохито клубничный лёд</v>
      </c>
      <c r="L2720" s="18" t="str">
        <f>IFERROR(__xludf.DUMMYFUNCTION("""COMPUTED_VALUE"""),"Черная вишня лёд")</f>
        <v>Черная вишня лёд</v>
      </c>
      <c r="M2720" s="18" t="str">
        <f>IFERROR(__xludf.DUMMYFUNCTION("""COMPUTED_VALUE"""),"Ананас кокос лёд")</f>
        <v>Ананас кокос лёд</v>
      </c>
      <c r="N2720" s="18" t="str">
        <f>IFERROR(__xludf.DUMMYFUNCTION("""COMPUTED_VALUE"""),"Киви лёд")</f>
        <v>Киви лёд</v>
      </c>
      <c r="O2720" s="18" t="str">
        <f>IFERROR(__xludf.DUMMYFUNCTION("""COMPUTED_VALUE"""),"Кислая клюква лёд")</f>
        <v>Кислая клюква лёд</v>
      </c>
      <c r="P2720" s="18" t="str">
        <f>IFERROR(__xludf.DUMMYFUNCTION("""COMPUTED_VALUE"""),"Кислый скитлс лёд")</f>
        <v>Кислый скитлс лёд</v>
      </c>
      <c r="Q2720" s="18" t="str">
        <f>IFERROR(__xludf.DUMMYFUNCTION("""COMPUTED_VALUE"""),"Клубника черника лёд")</f>
        <v>Клубника черника лёд</v>
      </c>
      <c r="R2720" s="18" t="str">
        <f>IFERROR(__xludf.DUMMYFUNCTION("""COMPUTED_VALUE"""),"Малина смородина лёд")</f>
        <v>Малина смородина лёд</v>
      </c>
      <c r="S2720" s="18" t="str">
        <f>IFERROR(__xludf.DUMMYFUNCTION("""COMPUTED_VALUE"""),"Манго лёд")</f>
        <v>Манго лёд</v>
      </c>
      <c r="T2720" s="18" t="str">
        <f>IFERROR(__xludf.DUMMYFUNCTION("""COMPUTED_VALUE"""),"Малина вишня лёд")</f>
        <v>Малина вишня лёд</v>
      </c>
      <c r="U2720" s="18"/>
      <c r="V2720" s="18"/>
      <c r="W2720" s="18"/>
      <c r="X2720" s="18"/>
      <c r="Y2720" s="18"/>
      <c r="Z2720" s="18"/>
      <c r="AA2720" s="18"/>
      <c r="AB2720" s="18"/>
      <c r="AC2720" s="18"/>
      <c r="AD2720" s="18"/>
      <c r="AE2720" s="18"/>
      <c r="AF2720" s="18"/>
      <c r="AG2720" s="18"/>
      <c r="AH2720" s="18"/>
      <c r="AI2720" s="18"/>
      <c r="AJ2720" s="18"/>
      <c r="AK2720" s="18"/>
      <c r="AL2720" s="18"/>
      <c r="AM2720" s="18"/>
      <c r="AN2720" s="18"/>
      <c r="AO2720" s="18"/>
      <c r="AP2720" s="18"/>
      <c r="AQ2720" s="18"/>
      <c r="AR2720" s="18"/>
      <c r="AS2720" s="18"/>
      <c r="AT2720" s="18"/>
      <c r="AU2720" s="18"/>
      <c r="AV2720" s="18"/>
      <c r="AW2720" s="18"/>
      <c r="AX2720" s="18"/>
    </row>
    <row r="2721">
      <c r="A2721" s="18" t="str">
        <f>IFERROR(__xludf.DUMMYFUNCTION("""COMPUTED_VALUE"""),"Арбуз Малина ")</f>
        <v>Арбуз Малина </v>
      </c>
      <c r="B2721" s="18" t="str">
        <f>IFERROR(__xludf.DUMMYFUNCTION("""COMPUTED_VALUE"""),"Банан Кокос ")</f>
        <v>Банан Кокос </v>
      </c>
      <c r="C2721" s="18" t="str">
        <f>IFERROR(__xludf.DUMMYFUNCTION("""COMPUTED_VALUE"""),"Барбарисовый Энергетик ")</f>
        <v>Барбарисовый Энергетик </v>
      </c>
      <c r="D2721" s="18" t="str">
        <f>IFERROR(__xludf.DUMMYFUNCTION("""COMPUTED_VALUE"""),"Виноградный Энергетик")</f>
        <v>Виноградный Энергетик</v>
      </c>
      <c r="E2721" s="18" t="str">
        <f>IFERROR(__xludf.DUMMYFUNCTION("""COMPUTED_VALUE"""),"Гранат Клубника ")</f>
        <v>Гранат Клубника </v>
      </c>
      <c r="F2721" s="18" t="str">
        <f>IFERROR(__xludf.DUMMYFUNCTION("""COMPUTED_VALUE"""),"Гранат Смородина ")</f>
        <v>Гранат Смородина </v>
      </c>
      <c r="G2721" s="18" t="str">
        <f>IFERROR(__xludf.DUMMYFUNCTION("""COMPUTED_VALUE"""),"Грейпфрутовый Швепс ")</f>
        <v>Грейпфрутовый Швепс </v>
      </c>
      <c r="H2721" s="18" t="str">
        <f>IFERROR(__xludf.DUMMYFUNCTION("""COMPUTED_VALUE"""),"Земляника Драгонфрут ")</f>
        <v>Земляника Драгонфрут </v>
      </c>
      <c r="I2721" s="18" t="str">
        <f>IFERROR(__xludf.DUMMYFUNCTION("""COMPUTED_VALUE"""),"Киви Личи ")</f>
        <v>Киви Личи </v>
      </c>
      <c r="J2721" s="18" t="str">
        <f>IFERROR(__xludf.DUMMYFUNCTION("""COMPUTED_VALUE"""),"Киви Маракуйя Гуава ")</f>
        <v>Киви Маракуйя Гуава </v>
      </c>
      <c r="K2721" s="18" t="str">
        <f>IFERROR(__xludf.DUMMYFUNCTION("""COMPUTED_VALUE"""),"Клубника Банан ")</f>
        <v>Клубника Банан </v>
      </c>
      <c r="L2721" s="18" t="str">
        <f>IFERROR(__xludf.DUMMYFUNCTION("""COMPUTED_VALUE"""),"Клубника Вишня ")</f>
        <v>Клубника Вишня </v>
      </c>
      <c r="M2721" s="18" t="str">
        <f>IFERROR(__xludf.DUMMYFUNCTION("""COMPUTED_VALUE"""),"Клубника Земляника ")</f>
        <v>Клубника Земляника </v>
      </c>
      <c r="N2721" s="18" t="str">
        <f>IFERROR(__xludf.DUMMYFUNCTION("""COMPUTED_VALUE"""),"Клубничный Мохито ")</f>
        <v>Клубничный Мохито </v>
      </c>
      <c r="O2721" s="18" t="str">
        <f>IFERROR(__xludf.DUMMYFUNCTION("""COMPUTED_VALUE"""),"Манго Грейпфрут ")</f>
        <v>Манго Грейпфрут </v>
      </c>
      <c r="P2721" s="18" t="str">
        <f>IFERROR(__xludf.DUMMYFUNCTION("""COMPUTED_VALUE"""),"Манго Персик Личи ")</f>
        <v>Манго Персик Личи </v>
      </c>
      <c r="Q2721" s="18" t="str">
        <f>IFERROR(__xludf.DUMMYFUNCTION("""COMPUTED_VALUE"""),"Персик Бабл Гам ")</f>
        <v>Персик Бабл Гам </v>
      </c>
      <c r="R2721" s="18" t="str">
        <f>IFERROR(__xludf.DUMMYFUNCTION("""COMPUTED_VALUE"""),"Садовые Ягоды ")</f>
        <v>Садовые Ягоды </v>
      </c>
      <c r="S2721" s="18" t="str">
        <f>IFERROR(__xludf.DUMMYFUNCTION("""COMPUTED_VALUE"""),"Скитлс Лимон Лайм 2")</f>
        <v>Скитлс Лимон Лайм 2</v>
      </c>
      <c r="T2721" s="18" t="str">
        <f>IFERROR(__xludf.DUMMYFUNCTION("""COMPUTED_VALUE"""),"Смородина Мармелад 1")</f>
        <v>Смородина Мармелад 1</v>
      </c>
      <c r="U2721" s="18" t="str">
        <f>IFERROR(__xludf.DUMMYFUNCTION("""COMPUTED_VALUE"""),"Темная Вишня 1")</f>
        <v>Темная Вишня 1</v>
      </c>
      <c r="V2721" s="18" t="str">
        <f>IFERROR(__xludf.DUMMYFUNCTION("""COMPUTED_VALUE"""),"Фруктовые Пластинки 1")</f>
        <v>Фруктовые Пластинки 1</v>
      </c>
      <c r="W2721" s="18" t="str">
        <f>IFERROR(__xludf.DUMMYFUNCTION("""COMPUTED_VALUE"""),"Черника Ежевика 1")</f>
        <v>Черника Ежевика 1</v>
      </c>
      <c r="X2721" s="18" t="str">
        <f>IFERROR(__xludf.DUMMYFUNCTION("""COMPUTED_VALUE"""),"Черника Малина 1")</f>
        <v>Черника Малина 1</v>
      </c>
      <c r="Y2721" s="18" t="str">
        <f>IFERROR(__xludf.DUMMYFUNCTION("""COMPUTED_VALUE"""),"Черника Мята 2")</f>
        <v>Черника Мята 2</v>
      </c>
      <c r="Z2721" s="18" t="str">
        <f>IFERROR(__xludf.DUMMYFUNCTION("""COMPUTED_VALUE"""),"Яблоко Виноград 2")</f>
        <v>Яблоко Виноград 2</v>
      </c>
      <c r="AA2721" s="18" t="str">
        <f>IFERROR(__xludf.DUMMYFUNCTION("""COMPUTED_VALUE"""),"Яблоко Малина 4")</f>
        <v>Яблоко Малина 4</v>
      </c>
      <c r="AB2721" s="18"/>
      <c r="AC2721" s="18"/>
      <c r="AD2721" s="18"/>
      <c r="AE2721" s="18"/>
      <c r="AF2721" s="18"/>
      <c r="AG2721" s="18"/>
      <c r="AH2721" s="18"/>
      <c r="AI2721" s="18"/>
      <c r="AJ2721" s="18"/>
      <c r="AK2721" s="18"/>
      <c r="AL2721" s="18"/>
      <c r="AM2721" s="18"/>
      <c r="AN2721" s="18"/>
      <c r="AO2721" s="18"/>
      <c r="AP2721" s="18"/>
      <c r="AQ2721" s="18"/>
      <c r="AR2721" s="18"/>
      <c r="AS2721" s="18"/>
      <c r="AT2721" s="18"/>
      <c r="AU2721" s="18"/>
      <c r="AV2721" s="18"/>
      <c r="AW2721" s="18"/>
      <c r="AX2721" s="18"/>
    </row>
    <row r="2722">
      <c r="A2722" s="18" t="str">
        <f>IFERROR(__xludf.DUMMYFUNCTION("""COMPUTED_VALUE"""),"Ягодный микс")</f>
        <v>Ягодный микс</v>
      </c>
      <c r="B2722" s="18" t="str">
        <f>IFERROR(__xludf.DUMMYFUNCTION("""COMPUTED_VALUE"""),"Энергетик малина")</f>
        <v>Энергетик малина</v>
      </c>
      <c r="C2722" s="18" t="str">
        <f>IFERROR(__xludf.DUMMYFUNCTION("""COMPUTED_VALUE"""),"Клубника арбуз")</f>
        <v>Клубника арбуз</v>
      </c>
      <c r="D2722" s="18" t="str">
        <f>IFERROR(__xludf.DUMMYFUNCTION("""COMPUTED_VALUE"""),"Ежевика малина")</f>
        <v>Ежевика малина</v>
      </c>
      <c r="E2722" s="18" t="str">
        <f>IFERROR(__xludf.DUMMYFUNCTION("""COMPUTED_VALUE"""),"Голубая малина виноград")</f>
        <v>Голубая малина виноград</v>
      </c>
      <c r="F2722" s="18" t="str">
        <f>IFERROR(__xludf.DUMMYFUNCTION("""COMPUTED_VALUE"""),"Вишня яблоко")</f>
        <v>Вишня яблоко</v>
      </c>
      <c r="G2722" s="18" t="str">
        <f>IFERROR(__xludf.DUMMYFUNCTION("""COMPUTED_VALUE"""),"Виноград лёд")</f>
        <v>Виноград лёд</v>
      </c>
      <c r="H2722" s="18" t="str">
        <f>IFERROR(__xludf.DUMMYFUNCTION("""COMPUTED_VALUE"""),"Бабл гам")</f>
        <v>Бабл гам</v>
      </c>
      <c r="I2722" s="18" t="str">
        <f>IFERROR(__xludf.DUMMYFUNCTION("""COMPUTED_VALUE"""),"Энергетик лайм")</f>
        <v>Энергетик лайм</v>
      </c>
      <c r="J2722" s="18" t="str">
        <f>IFERROR(__xludf.DUMMYFUNCTION("""COMPUTED_VALUE"""),"Черника смородина айс")</f>
        <v>Черника смородина айс</v>
      </c>
      <c r="K2722" s="18" t="str">
        <f>IFERROR(__xludf.DUMMYFUNCTION("""COMPUTED_VALUE"""),"Мохито клубничный лёд")</f>
        <v>Мохито клубничный лёд</v>
      </c>
      <c r="L2722" s="18" t="str">
        <f>IFERROR(__xludf.DUMMYFUNCTION("""COMPUTED_VALUE"""),"Черная вишня лёд")</f>
        <v>Черная вишня лёд</v>
      </c>
      <c r="M2722" s="18" t="str">
        <f>IFERROR(__xludf.DUMMYFUNCTION("""COMPUTED_VALUE"""),"Ананас кокос лёд")</f>
        <v>Ананас кокос лёд</v>
      </c>
      <c r="N2722" s="18" t="str">
        <f>IFERROR(__xludf.DUMMYFUNCTION("""COMPUTED_VALUE"""),"Киви лёд")</f>
        <v>Киви лёд</v>
      </c>
      <c r="O2722" s="18" t="str">
        <f>IFERROR(__xludf.DUMMYFUNCTION("""COMPUTED_VALUE"""),"Кислая клюква лёд")</f>
        <v>Кислая клюква лёд</v>
      </c>
      <c r="P2722" s="18" t="str">
        <f>IFERROR(__xludf.DUMMYFUNCTION("""COMPUTED_VALUE"""),"Кислый скитлс лёд")</f>
        <v>Кислый скитлс лёд</v>
      </c>
      <c r="Q2722" s="18" t="str">
        <f>IFERROR(__xludf.DUMMYFUNCTION("""COMPUTED_VALUE"""),"Клубника черника лёд")</f>
        <v>Клубника черника лёд</v>
      </c>
      <c r="R2722" s="18" t="str">
        <f>IFERROR(__xludf.DUMMYFUNCTION("""COMPUTED_VALUE"""),"Малина смородина лёд")</f>
        <v>Малина смородина лёд</v>
      </c>
      <c r="S2722" s="18" t="str">
        <f>IFERROR(__xludf.DUMMYFUNCTION("""COMPUTED_VALUE"""),"Манго лёд")</f>
        <v>Манго лёд</v>
      </c>
      <c r="T2722" s="18" t="str">
        <f>IFERROR(__xludf.DUMMYFUNCTION("""COMPUTED_VALUE"""),"Малина вишня лёд")</f>
        <v>Малина вишня лёд</v>
      </c>
      <c r="U2722" s="18"/>
      <c r="V2722" s="18"/>
      <c r="W2722" s="18"/>
      <c r="X2722" s="18"/>
      <c r="Y2722" s="18"/>
      <c r="Z2722" s="18"/>
      <c r="AA2722" s="18"/>
      <c r="AB2722" s="18"/>
      <c r="AC2722" s="18"/>
      <c r="AD2722" s="18"/>
      <c r="AE2722" s="18"/>
      <c r="AF2722" s="18"/>
      <c r="AG2722" s="18"/>
      <c r="AH2722" s="18"/>
      <c r="AI2722" s="18"/>
      <c r="AJ2722" s="18"/>
      <c r="AK2722" s="18"/>
      <c r="AL2722" s="18"/>
      <c r="AM2722" s="18"/>
      <c r="AN2722" s="18"/>
      <c r="AO2722" s="18"/>
      <c r="AP2722" s="18"/>
      <c r="AQ2722" s="18"/>
      <c r="AR2722" s="18"/>
      <c r="AS2722" s="18"/>
      <c r="AT2722" s="18"/>
      <c r="AU2722" s="18"/>
      <c r="AV2722" s="18"/>
      <c r="AW2722" s="18"/>
      <c r="AX2722" s="18"/>
    </row>
    <row r="2723">
      <c r="A2723" s="18" t="str">
        <f>IFERROR(__xludf.DUMMYFUNCTION("""COMPUTED_VALUE"""),"0.4")</f>
        <v>0.4</v>
      </c>
      <c r="B2723" s="18" t="str">
        <f>IFERROR(__xludf.DUMMYFUNCTION("""COMPUTED_VALUE"""),"0.6")</f>
        <v>0.6</v>
      </c>
      <c r="C2723" s="18" t="str">
        <f>IFERROR(__xludf.DUMMYFUNCTION("""COMPUTED_VALUE"""),"0.7")</f>
        <v>0.7</v>
      </c>
      <c r="D2723" s="18" t="str">
        <f>IFERROR(__xludf.DUMMYFUNCTION("""COMPUTED_VALUE"""),"0.8")</f>
        <v>0.8</v>
      </c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  <c r="AA2723" s="18"/>
      <c r="AB2723" s="18"/>
      <c r="AC2723" s="18"/>
      <c r="AD2723" s="18"/>
      <c r="AE2723" s="18"/>
      <c r="AF2723" s="18"/>
      <c r="AG2723" s="18"/>
      <c r="AH2723" s="18"/>
      <c r="AI2723" s="18"/>
      <c r="AJ2723" s="18"/>
      <c r="AK2723" s="18"/>
      <c r="AL2723" s="18"/>
      <c r="AM2723" s="18"/>
      <c r="AN2723" s="18"/>
      <c r="AO2723" s="18"/>
      <c r="AP2723" s="18"/>
      <c r="AQ2723" s="18"/>
      <c r="AR2723" s="18"/>
      <c r="AS2723" s="18"/>
      <c r="AT2723" s="18"/>
      <c r="AU2723" s="18"/>
      <c r="AV2723" s="18"/>
      <c r="AW2723" s="18"/>
      <c r="AX2723" s="18"/>
    </row>
    <row r="2724">
      <c r="A2724" s="18" t="str">
        <f>IFERROR(__xludf.DUMMYFUNCTION("""COMPUTED_VALUE"""),"Арбуз Малина ")</f>
        <v>Арбуз Малина </v>
      </c>
      <c r="B2724" s="18" t="str">
        <f>IFERROR(__xludf.DUMMYFUNCTION("""COMPUTED_VALUE"""),"Банан Кокос ")</f>
        <v>Банан Кокос </v>
      </c>
      <c r="C2724" s="18" t="str">
        <f>IFERROR(__xludf.DUMMYFUNCTION("""COMPUTED_VALUE"""),"Барбарисовый Энергетик ")</f>
        <v>Барбарисовый Энергетик </v>
      </c>
      <c r="D2724" s="18" t="str">
        <f>IFERROR(__xludf.DUMMYFUNCTION("""COMPUTED_VALUE"""),"Виноградный Энергетик")</f>
        <v>Виноградный Энергетик</v>
      </c>
      <c r="E2724" s="18" t="str">
        <f>IFERROR(__xludf.DUMMYFUNCTION("""COMPUTED_VALUE"""),"Гранат Клубника ")</f>
        <v>Гранат Клубника </v>
      </c>
      <c r="F2724" s="18" t="str">
        <f>IFERROR(__xludf.DUMMYFUNCTION("""COMPUTED_VALUE"""),"Гранат Смородина ")</f>
        <v>Гранат Смородина </v>
      </c>
      <c r="G2724" s="18" t="str">
        <f>IFERROR(__xludf.DUMMYFUNCTION("""COMPUTED_VALUE"""),"Грейпфрутовый Швепс ")</f>
        <v>Грейпфрутовый Швепс </v>
      </c>
      <c r="H2724" s="18" t="str">
        <f>IFERROR(__xludf.DUMMYFUNCTION("""COMPUTED_VALUE"""),"Земляника Драгонфрут ")</f>
        <v>Земляника Драгонфрут </v>
      </c>
      <c r="I2724" s="18" t="str">
        <f>IFERROR(__xludf.DUMMYFUNCTION("""COMPUTED_VALUE"""),"Киви Личи ")</f>
        <v>Киви Личи </v>
      </c>
      <c r="J2724" s="18" t="str">
        <f>IFERROR(__xludf.DUMMYFUNCTION("""COMPUTED_VALUE"""),"Киви Маракуйя Гуава ")</f>
        <v>Киви Маракуйя Гуава </v>
      </c>
      <c r="K2724" s="18" t="str">
        <f>IFERROR(__xludf.DUMMYFUNCTION("""COMPUTED_VALUE"""),"Клубника Банан ")</f>
        <v>Клубника Банан </v>
      </c>
      <c r="L2724" s="18" t="str">
        <f>IFERROR(__xludf.DUMMYFUNCTION("""COMPUTED_VALUE"""),"Клубника Вишня ")</f>
        <v>Клубника Вишня </v>
      </c>
      <c r="M2724" s="18" t="str">
        <f>IFERROR(__xludf.DUMMYFUNCTION("""COMPUTED_VALUE"""),"Клубника Земляника ")</f>
        <v>Клубника Земляника </v>
      </c>
      <c r="N2724" s="18" t="str">
        <f>IFERROR(__xludf.DUMMYFUNCTION("""COMPUTED_VALUE"""),"Клубничный Мохито ")</f>
        <v>Клубничный Мохито </v>
      </c>
      <c r="O2724" s="18" t="str">
        <f>IFERROR(__xludf.DUMMYFUNCTION("""COMPUTED_VALUE"""),"Манго Грейпфрут ")</f>
        <v>Манго Грейпфрут </v>
      </c>
      <c r="P2724" s="18" t="str">
        <f>IFERROR(__xludf.DUMMYFUNCTION("""COMPUTED_VALUE"""),"Манго Персик Личи ")</f>
        <v>Манго Персик Личи </v>
      </c>
      <c r="Q2724" s="18" t="str">
        <f>IFERROR(__xludf.DUMMYFUNCTION("""COMPUTED_VALUE"""),"Персик Бабл Гам ")</f>
        <v>Персик Бабл Гам </v>
      </c>
      <c r="R2724" s="18" t="str">
        <f>IFERROR(__xludf.DUMMYFUNCTION("""COMPUTED_VALUE"""),"Садовые Ягоды ")</f>
        <v>Садовые Ягоды </v>
      </c>
      <c r="S2724" s="18" t="str">
        <f>IFERROR(__xludf.DUMMYFUNCTION("""COMPUTED_VALUE"""),"Скитлс Лимон Лайм 2")</f>
        <v>Скитлс Лимон Лайм 2</v>
      </c>
      <c r="T2724" s="18" t="str">
        <f>IFERROR(__xludf.DUMMYFUNCTION("""COMPUTED_VALUE"""),"Смородина Мармелад 1")</f>
        <v>Смородина Мармелад 1</v>
      </c>
      <c r="U2724" s="18" t="str">
        <f>IFERROR(__xludf.DUMMYFUNCTION("""COMPUTED_VALUE"""),"Темная Вишня 1")</f>
        <v>Темная Вишня 1</v>
      </c>
      <c r="V2724" s="18" t="str">
        <f>IFERROR(__xludf.DUMMYFUNCTION("""COMPUTED_VALUE"""),"Фруктовые Пластинки 1")</f>
        <v>Фруктовые Пластинки 1</v>
      </c>
      <c r="W2724" s="18" t="str">
        <f>IFERROR(__xludf.DUMMYFUNCTION("""COMPUTED_VALUE"""),"Черника Ежевика 1")</f>
        <v>Черника Ежевика 1</v>
      </c>
      <c r="X2724" s="18" t="str">
        <f>IFERROR(__xludf.DUMMYFUNCTION("""COMPUTED_VALUE"""),"Черника Малина 1")</f>
        <v>Черника Малина 1</v>
      </c>
      <c r="Y2724" s="18" t="str">
        <f>IFERROR(__xludf.DUMMYFUNCTION("""COMPUTED_VALUE"""),"Черника Мята 2")</f>
        <v>Черника Мята 2</v>
      </c>
      <c r="Z2724" s="18" t="str">
        <f>IFERROR(__xludf.DUMMYFUNCTION("""COMPUTED_VALUE"""),"Яблоко Виноград 2")</f>
        <v>Яблоко Виноград 2</v>
      </c>
      <c r="AA2724" s="18" t="str">
        <f>IFERROR(__xludf.DUMMYFUNCTION("""COMPUTED_VALUE"""),"Яблоко Малина 4")</f>
        <v>Яблоко Малина 4</v>
      </c>
      <c r="AB2724" s="18"/>
      <c r="AC2724" s="18"/>
      <c r="AD2724" s="18"/>
      <c r="AE2724" s="18"/>
      <c r="AF2724" s="18"/>
      <c r="AG2724" s="18"/>
      <c r="AH2724" s="18"/>
      <c r="AI2724" s="18"/>
      <c r="AJ2724" s="18"/>
      <c r="AK2724" s="18"/>
      <c r="AL2724" s="18"/>
      <c r="AM2724" s="18"/>
      <c r="AN2724" s="18"/>
      <c r="AO2724" s="18"/>
      <c r="AP2724" s="18"/>
      <c r="AQ2724" s="18"/>
      <c r="AR2724" s="18"/>
      <c r="AS2724" s="18"/>
      <c r="AT2724" s="18"/>
      <c r="AU2724" s="18"/>
      <c r="AV2724" s="18"/>
      <c r="AW2724" s="18"/>
      <c r="AX2724" s="18"/>
    </row>
    <row r="2725">
      <c r="A2725" s="18" t="str">
        <f>IFERROR(__xludf.DUMMYFUNCTION("""COMPUTED_VALUE"""),"0.4")</f>
        <v>0.4</v>
      </c>
      <c r="B2725" s="18" t="str">
        <f>IFERROR(__xludf.DUMMYFUNCTION("""COMPUTED_VALUE"""),"0.6")</f>
        <v>0.6</v>
      </c>
      <c r="C2725" s="18" t="str">
        <f>IFERROR(__xludf.DUMMYFUNCTION("""COMPUTED_VALUE"""),"0.7")</f>
        <v>0.7</v>
      </c>
      <c r="D2725" s="18" t="str">
        <f>IFERROR(__xludf.DUMMYFUNCTION("""COMPUTED_VALUE"""),"0.8")</f>
        <v>0.8</v>
      </c>
      <c r="E2725" s="18"/>
      <c r="F2725" s="18"/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  <c r="AA2725" s="18"/>
      <c r="AB2725" s="18"/>
      <c r="AC2725" s="18"/>
      <c r="AD2725" s="18"/>
      <c r="AE2725" s="18"/>
      <c r="AF2725" s="18"/>
      <c r="AG2725" s="18"/>
      <c r="AH2725" s="18"/>
      <c r="AI2725" s="18"/>
      <c r="AJ2725" s="18"/>
      <c r="AK2725" s="18"/>
      <c r="AL2725" s="18"/>
      <c r="AM2725" s="18"/>
      <c r="AN2725" s="18"/>
      <c r="AO2725" s="18"/>
      <c r="AP2725" s="18"/>
      <c r="AQ2725" s="18"/>
      <c r="AR2725" s="18"/>
      <c r="AS2725" s="18"/>
      <c r="AT2725" s="18"/>
      <c r="AU2725" s="18"/>
      <c r="AV2725" s="18"/>
      <c r="AW2725" s="18"/>
      <c r="AX2725" s="18"/>
    </row>
    <row r="2726">
      <c r="A2726" s="18" t="str">
        <f>IFERROR(__xludf.DUMMYFUNCTION("""COMPUTED_VALUE"""),"Апельсиновое драже")</f>
        <v>Апельсиновое драже</v>
      </c>
      <c r="B2726" s="18" t="str">
        <f>IFERROR(__xludf.DUMMYFUNCTION("""COMPUTED_VALUE"""),"Бабл гам")</f>
        <v>Бабл гам</v>
      </c>
      <c r="C2726" s="18" t="str">
        <f>IFERROR(__xludf.DUMMYFUNCTION("""COMPUTED_VALUE"""),"Виноградная конфета")</f>
        <v>Виноградная конфета</v>
      </c>
      <c r="D2726" s="18" t="str">
        <f>IFERROR(__xludf.DUMMYFUNCTION("""COMPUTED_VALUE"""),"Даня кокос")</f>
        <v>Даня кокос</v>
      </c>
      <c r="E2726" s="18" t="str">
        <f>IFERROR(__xludf.DUMMYFUNCTION("""COMPUTED_VALUE"""),"Земляника груша")</f>
        <v>Земляника груша</v>
      </c>
      <c r="F2726" s="18" t="str">
        <f>IFERROR(__xludf.DUMMYFUNCTION("""COMPUTED_VALUE"""),"Кислый киви")</f>
        <v>Кислый киви</v>
      </c>
      <c r="G2726" s="18" t="str">
        <f>IFERROR(__xludf.DUMMYFUNCTION("""COMPUTED_VALUE"""),"Кислый малиновый лимонад ")</f>
        <v>Кислый малиновый лимонад </v>
      </c>
      <c r="H2726" s="18" t="str">
        <f>IFERROR(__xludf.DUMMYFUNCTION("""COMPUTED_VALUE"""),"Кола сода айс")</f>
        <v>Кола сода айс</v>
      </c>
      <c r="I2726" s="18" t="str">
        <f>IFERROR(__xludf.DUMMYFUNCTION("""COMPUTED_VALUE"""),"Ледяной ананас")</f>
        <v>Ледяной ананас</v>
      </c>
      <c r="J2726" s="18" t="str">
        <f>IFERROR(__xludf.DUMMYFUNCTION("""COMPUTED_VALUE"""),"Лимонные червячки ")</f>
        <v>Лимонные червячки </v>
      </c>
      <c r="K2726" s="18" t="str">
        <f>IFERROR(__xludf.DUMMYFUNCTION("""COMPUTED_VALUE"""),"Манго апельсин")</f>
        <v>Манго апельсин</v>
      </c>
      <c r="L2726" s="18" t="str">
        <f>IFERROR(__xludf.DUMMYFUNCTION("""COMPUTED_VALUE"""),"Смородина виноград")</f>
        <v>Смородина виноград</v>
      </c>
      <c r="M2726" s="18" t="str">
        <f>IFERROR(__xludf.DUMMYFUNCTION("""COMPUTED_VALUE"""),"Яблочный холс")</f>
        <v>Яблочный холс</v>
      </c>
      <c r="N2726" s="18" t="str">
        <f>IFERROR(__xludf.DUMMYFUNCTION("""COMPUTED_VALUE"""),"Ягодный смузи")</f>
        <v>Ягодный смузи</v>
      </c>
      <c r="O2726" s="18" t="str">
        <f>IFERROR(__xludf.DUMMYFUNCTION("""COMPUTED_VALUE"""),"Ягодный энергетик")</f>
        <v>Ягодный энергетик</v>
      </c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  <c r="AA2726" s="18"/>
      <c r="AB2726" s="18"/>
      <c r="AC2726" s="18"/>
      <c r="AD2726" s="18"/>
      <c r="AE2726" s="18"/>
      <c r="AF2726" s="18"/>
      <c r="AG2726" s="18"/>
      <c r="AH2726" s="18"/>
      <c r="AI2726" s="18"/>
      <c r="AJ2726" s="18"/>
      <c r="AK2726" s="18"/>
      <c r="AL2726" s="18"/>
      <c r="AM2726" s="18"/>
      <c r="AN2726" s="18"/>
      <c r="AO2726" s="18"/>
      <c r="AP2726" s="18"/>
      <c r="AQ2726" s="18"/>
      <c r="AR2726" s="18"/>
      <c r="AS2726" s="18"/>
      <c r="AT2726" s="18"/>
      <c r="AU2726" s="18"/>
      <c r="AV2726" s="18"/>
      <c r="AW2726" s="18"/>
      <c r="AX2726" s="18"/>
    </row>
    <row r="2727">
      <c r="A2727" s="18" t="str">
        <f>IFERROR(__xludf.DUMMYFUNCTION("""COMPUTED_VALUE"""),"Ягодный микс")</f>
        <v>Ягодный микс</v>
      </c>
      <c r="B2727" s="18" t="str">
        <f>IFERROR(__xludf.DUMMYFUNCTION("""COMPUTED_VALUE"""),"Энергетик малина")</f>
        <v>Энергетик малина</v>
      </c>
      <c r="C2727" s="18" t="str">
        <f>IFERROR(__xludf.DUMMYFUNCTION("""COMPUTED_VALUE"""),"Клубника арбуз")</f>
        <v>Клубника арбуз</v>
      </c>
      <c r="D2727" s="18" t="str">
        <f>IFERROR(__xludf.DUMMYFUNCTION("""COMPUTED_VALUE"""),"Ежевика малина")</f>
        <v>Ежевика малина</v>
      </c>
      <c r="E2727" s="18" t="str">
        <f>IFERROR(__xludf.DUMMYFUNCTION("""COMPUTED_VALUE"""),"Голубая малина виноград")</f>
        <v>Голубая малина виноград</v>
      </c>
      <c r="F2727" s="18" t="str">
        <f>IFERROR(__xludf.DUMMYFUNCTION("""COMPUTED_VALUE"""),"Вишня яблоко")</f>
        <v>Вишня яблоко</v>
      </c>
      <c r="G2727" s="18" t="str">
        <f>IFERROR(__xludf.DUMMYFUNCTION("""COMPUTED_VALUE"""),"Виноград лёд")</f>
        <v>Виноград лёд</v>
      </c>
      <c r="H2727" s="18" t="str">
        <f>IFERROR(__xludf.DUMMYFUNCTION("""COMPUTED_VALUE"""),"Бабл гам")</f>
        <v>Бабл гам</v>
      </c>
      <c r="I2727" s="18" t="str">
        <f>IFERROR(__xludf.DUMMYFUNCTION("""COMPUTED_VALUE"""),"Энергетик лайм")</f>
        <v>Энергетик лайм</v>
      </c>
      <c r="J2727" s="18" t="str">
        <f>IFERROR(__xludf.DUMMYFUNCTION("""COMPUTED_VALUE"""),"Черника смородина айс")</f>
        <v>Черника смородина айс</v>
      </c>
      <c r="K2727" s="18" t="str">
        <f>IFERROR(__xludf.DUMMYFUNCTION("""COMPUTED_VALUE"""),"Мохито клубничный лёд")</f>
        <v>Мохито клубничный лёд</v>
      </c>
      <c r="L2727" s="18" t="str">
        <f>IFERROR(__xludf.DUMMYFUNCTION("""COMPUTED_VALUE"""),"Черная вишня лёд")</f>
        <v>Черная вишня лёд</v>
      </c>
      <c r="M2727" s="18" t="str">
        <f>IFERROR(__xludf.DUMMYFUNCTION("""COMPUTED_VALUE"""),"Ананас кокос лёд")</f>
        <v>Ананас кокос лёд</v>
      </c>
      <c r="N2727" s="18" t="str">
        <f>IFERROR(__xludf.DUMMYFUNCTION("""COMPUTED_VALUE"""),"Киви лёд")</f>
        <v>Киви лёд</v>
      </c>
      <c r="O2727" s="18" t="str">
        <f>IFERROR(__xludf.DUMMYFUNCTION("""COMPUTED_VALUE"""),"Кислая клюква лёд")</f>
        <v>Кислая клюква лёд</v>
      </c>
      <c r="P2727" s="18" t="str">
        <f>IFERROR(__xludf.DUMMYFUNCTION("""COMPUTED_VALUE"""),"Кислый скитлс лёд")</f>
        <v>Кислый скитлс лёд</v>
      </c>
      <c r="Q2727" s="18" t="str">
        <f>IFERROR(__xludf.DUMMYFUNCTION("""COMPUTED_VALUE"""),"Клубника черника лёд")</f>
        <v>Клубника черника лёд</v>
      </c>
      <c r="R2727" s="18" t="str">
        <f>IFERROR(__xludf.DUMMYFUNCTION("""COMPUTED_VALUE"""),"Малина смородина лёд")</f>
        <v>Малина смородина лёд</v>
      </c>
      <c r="S2727" s="18" t="str">
        <f>IFERROR(__xludf.DUMMYFUNCTION("""COMPUTED_VALUE"""),"Манго лёд")</f>
        <v>Манго лёд</v>
      </c>
      <c r="T2727" s="18" t="str">
        <f>IFERROR(__xludf.DUMMYFUNCTION("""COMPUTED_VALUE"""),"Малина вишня лёд")</f>
        <v>Малина вишня лёд</v>
      </c>
      <c r="U2727" s="18"/>
      <c r="V2727" s="18"/>
      <c r="W2727" s="18"/>
      <c r="X2727" s="18"/>
      <c r="Y2727" s="18"/>
      <c r="Z2727" s="18"/>
      <c r="AA2727" s="18"/>
      <c r="AB2727" s="18"/>
      <c r="AC2727" s="18"/>
      <c r="AD2727" s="18"/>
      <c r="AE2727" s="18"/>
      <c r="AF2727" s="18"/>
      <c r="AG2727" s="18"/>
      <c r="AH2727" s="18"/>
      <c r="AI2727" s="18"/>
      <c r="AJ2727" s="18"/>
      <c r="AK2727" s="18"/>
      <c r="AL2727" s="18"/>
      <c r="AM2727" s="18"/>
      <c r="AN2727" s="18"/>
      <c r="AO2727" s="18"/>
      <c r="AP2727" s="18"/>
      <c r="AQ2727" s="18"/>
      <c r="AR2727" s="18"/>
      <c r="AS2727" s="18"/>
      <c r="AT2727" s="18"/>
      <c r="AU2727" s="18"/>
      <c r="AV2727" s="18"/>
      <c r="AW2727" s="18"/>
      <c r="AX2727" s="18"/>
    </row>
    <row r="2728">
      <c r="A2728" s="18" t="str">
        <f>IFERROR(__xludf.DUMMYFUNCTION("""COMPUTED_VALUE"""),"Арбуз Малина ")</f>
        <v>Арбуз Малина </v>
      </c>
      <c r="B2728" s="18" t="str">
        <f>IFERROR(__xludf.DUMMYFUNCTION("""COMPUTED_VALUE"""),"Банан Кокос ")</f>
        <v>Банан Кокос </v>
      </c>
      <c r="C2728" s="18" t="str">
        <f>IFERROR(__xludf.DUMMYFUNCTION("""COMPUTED_VALUE"""),"Барбарисовый Энергетик ")</f>
        <v>Барбарисовый Энергетик </v>
      </c>
      <c r="D2728" s="18" t="str">
        <f>IFERROR(__xludf.DUMMYFUNCTION("""COMPUTED_VALUE"""),"Виноградный Энергетик")</f>
        <v>Виноградный Энергетик</v>
      </c>
      <c r="E2728" s="18" t="str">
        <f>IFERROR(__xludf.DUMMYFUNCTION("""COMPUTED_VALUE"""),"Гранат Клубника ")</f>
        <v>Гранат Клубника </v>
      </c>
      <c r="F2728" s="18" t="str">
        <f>IFERROR(__xludf.DUMMYFUNCTION("""COMPUTED_VALUE"""),"Гранат Смородина ")</f>
        <v>Гранат Смородина </v>
      </c>
      <c r="G2728" s="18" t="str">
        <f>IFERROR(__xludf.DUMMYFUNCTION("""COMPUTED_VALUE"""),"Грейпфрутовый Швепс ")</f>
        <v>Грейпфрутовый Швепс </v>
      </c>
      <c r="H2728" s="18" t="str">
        <f>IFERROR(__xludf.DUMMYFUNCTION("""COMPUTED_VALUE"""),"Земляника Драгонфрут ")</f>
        <v>Земляника Драгонфрут </v>
      </c>
      <c r="I2728" s="18" t="str">
        <f>IFERROR(__xludf.DUMMYFUNCTION("""COMPUTED_VALUE"""),"Киви Личи ")</f>
        <v>Киви Личи </v>
      </c>
      <c r="J2728" s="18" t="str">
        <f>IFERROR(__xludf.DUMMYFUNCTION("""COMPUTED_VALUE"""),"Киви Маракуйя Гуава ")</f>
        <v>Киви Маракуйя Гуава </v>
      </c>
      <c r="K2728" s="18" t="str">
        <f>IFERROR(__xludf.DUMMYFUNCTION("""COMPUTED_VALUE"""),"Клубника Банан ")</f>
        <v>Клубника Банан </v>
      </c>
      <c r="L2728" s="18" t="str">
        <f>IFERROR(__xludf.DUMMYFUNCTION("""COMPUTED_VALUE"""),"Клубника Вишня ")</f>
        <v>Клубника Вишня </v>
      </c>
      <c r="M2728" s="18" t="str">
        <f>IFERROR(__xludf.DUMMYFUNCTION("""COMPUTED_VALUE"""),"Клубника Земляника ")</f>
        <v>Клубника Земляника </v>
      </c>
      <c r="N2728" s="18" t="str">
        <f>IFERROR(__xludf.DUMMYFUNCTION("""COMPUTED_VALUE"""),"Клубничный Мохито ")</f>
        <v>Клубничный Мохито </v>
      </c>
      <c r="O2728" s="18" t="str">
        <f>IFERROR(__xludf.DUMMYFUNCTION("""COMPUTED_VALUE"""),"Манго Грейпфрут ")</f>
        <v>Манго Грейпфрут </v>
      </c>
      <c r="P2728" s="18" t="str">
        <f>IFERROR(__xludf.DUMMYFUNCTION("""COMPUTED_VALUE"""),"Манго Персик Личи ")</f>
        <v>Манго Персик Личи </v>
      </c>
      <c r="Q2728" s="18" t="str">
        <f>IFERROR(__xludf.DUMMYFUNCTION("""COMPUTED_VALUE"""),"Персик Бабл Гам ")</f>
        <v>Персик Бабл Гам </v>
      </c>
      <c r="R2728" s="18" t="str">
        <f>IFERROR(__xludf.DUMMYFUNCTION("""COMPUTED_VALUE"""),"Садовые Ягоды ")</f>
        <v>Садовые Ягоды </v>
      </c>
      <c r="S2728" s="18" t="str">
        <f>IFERROR(__xludf.DUMMYFUNCTION("""COMPUTED_VALUE"""),"Скитлс Лимон Лайм 2")</f>
        <v>Скитлс Лимон Лайм 2</v>
      </c>
      <c r="T2728" s="18" t="str">
        <f>IFERROR(__xludf.DUMMYFUNCTION("""COMPUTED_VALUE"""),"Смородина Мармелад 1")</f>
        <v>Смородина Мармелад 1</v>
      </c>
      <c r="U2728" s="18" t="str">
        <f>IFERROR(__xludf.DUMMYFUNCTION("""COMPUTED_VALUE"""),"Темная Вишня 1")</f>
        <v>Темная Вишня 1</v>
      </c>
      <c r="V2728" s="18" t="str">
        <f>IFERROR(__xludf.DUMMYFUNCTION("""COMPUTED_VALUE"""),"Фруктовые Пластинки 1")</f>
        <v>Фруктовые Пластинки 1</v>
      </c>
      <c r="W2728" s="18" t="str">
        <f>IFERROR(__xludf.DUMMYFUNCTION("""COMPUTED_VALUE"""),"Черника Ежевика 1")</f>
        <v>Черника Ежевика 1</v>
      </c>
      <c r="X2728" s="18" t="str">
        <f>IFERROR(__xludf.DUMMYFUNCTION("""COMPUTED_VALUE"""),"Черника Малина 1")</f>
        <v>Черника Малина 1</v>
      </c>
      <c r="Y2728" s="18" t="str">
        <f>IFERROR(__xludf.DUMMYFUNCTION("""COMPUTED_VALUE"""),"Черника Мята 2")</f>
        <v>Черника Мята 2</v>
      </c>
      <c r="Z2728" s="18" t="str">
        <f>IFERROR(__xludf.DUMMYFUNCTION("""COMPUTED_VALUE"""),"Яблоко Виноград 2")</f>
        <v>Яблоко Виноград 2</v>
      </c>
      <c r="AA2728" s="18" t="str">
        <f>IFERROR(__xludf.DUMMYFUNCTION("""COMPUTED_VALUE"""),"Яблоко Малина 4")</f>
        <v>Яблоко Малина 4</v>
      </c>
      <c r="AB2728" s="18"/>
      <c r="AC2728" s="18"/>
      <c r="AD2728" s="18"/>
      <c r="AE2728" s="18"/>
      <c r="AF2728" s="18"/>
      <c r="AG2728" s="18"/>
      <c r="AH2728" s="18"/>
      <c r="AI2728" s="18"/>
      <c r="AJ2728" s="18"/>
      <c r="AK2728" s="18"/>
      <c r="AL2728" s="18"/>
      <c r="AM2728" s="18"/>
      <c r="AN2728" s="18"/>
      <c r="AO2728" s="18"/>
      <c r="AP2728" s="18"/>
      <c r="AQ2728" s="18"/>
      <c r="AR2728" s="18"/>
      <c r="AS2728" s="18"/>
      <c r="AT2728" s="18"/>
      <c r="AU2728" s="18"/>
      <c r="AV2728" s="18"/>
      <c r="AW2728" s="18"/>
      <c r="AX2728" s="18"/>
    </row>
    <row r="2729">
      <c r="A2729" s="18" t="str">
        <f>IFERROR(__xludf.DUMMYFUNCTION("""COMPUTED_VALUE"""),"кислая земляника")</f>
        <v>кислая земляника</v>
      </c>
      <c r="B2729" s="18" t="str">
        <f>IFERROR(__xludf.DUMMYFUNCTION("""COMPUTED_VALUE"""),"кислая фанта с черникой")</f>
        <v>кислая фанта с черникой</v>
      </c>
      <c r="C2729" s="18" t="str">
        <f>IFERROR(__xludf.DUMMYFUNCTION("""COMPUTED_VALUE"""),"кислое харибо с колой и черешней")</f>
        <v>кислое харибо с колой и черешней</v>
      </c>
      <c r="D2729" s="18" t="str">
        <f>IFERROR(__xludf.DUMMYFUNCTION("""COMPUTED_VALUE"""),"кислое яблочно клубничная шипучка")</f>
        <v>кислое яблочно клубничная шипучка</v>
      </c>
      <c r="E2729" s="18" t="str">
        <f>IFERROR(__xludf.DUMMYFUNCTION("""COMPUTED_VALUE"""),"кислые желатинки маракуйя ананас")</f>
        <v>кислые желатинки маракуйя ананас</v>
      </c>
      <c r="F2729" s="18" t="str">
        <f>IFERROR(__xludf.DUMMYFUNCTION("""COMPUTED_VALUE"""),"кислые ленточки маракуя манго")</f>
        <v>кислые ленточки маракуя манго</v>
      </c>
      <c r="G2729" s="18" t="str">
        <f>IFERROR(__xludf.DUMMYFUNCTION("""COMPUTED_VALUE"""),"кислые мармеладные ягоды")</f>
        <v>кислые мармеладные ягоды</v>
      </c>
      <c r="H2729" s="18" t="str">
        <f>IFERROR(__xludf.DUMMYFUNCTION("""COMPUTED_VALUE"""),"кислый виноград лайм")</f>
        <v>кислый виноград лайм</v>
      </c>
      <c r="I2729" s="18" t="str">
        <f>IFERROR(__xludf.DUMMYFUNCTION("""COMPUTED_VALUE"""),"кислый грейпфрут с вишней")</f>
        <v>кислый грейпфрут с вишней</v>
      </c>
      <c r="J2729" s="18" t="str">
        <f>IFERROR(__xludf.DUMMYFUNCTION("""COMPUTED_VALUE"""),"кислый леденец виноград киви яблоко")</f>
        <v>кислый леденец виноград киви яблоко</v>
      </c>
      <c r="K2729" s="18" t="str">
        <f>IFERROR(__xludf.DUMMYFUNCTION("""COMPUTED_VALUE"""),"кислый лимонад арбуз лайм малина")</f>
        <v>кислый лимонад арбуз лайм малина</v>
      </c>
      <c r="L2729" s="18" t="str">
        <f>IFERROR(__xludf.DUMMYFUNCTION("""COMPUTED_VALUE"""),"кислый персик клубника")</f>
        <v>кислый персик клубника</v>
      </c>
      <c r="M2729" s="18" t="str">
        <f>IFERROR(__xludf.DUMMYFUNCTION("""COMPUTED_VALUE"""),"кислый яблочно лимонные колечки")</f>
        <v>кислый яблочно лимонные колечки</v>
      </c>
      <c r="N2729" s="18" t="str">
        <f>IFERROR(__xludf.DUMMYFUNCTION("""COMPUTED_VALUE"""),"фанта апельсин с кислой малиной")</f>
        <v>фанта апельсин с кислой малиной</v>
      </c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  <c r="AA2729" s="18"/>
      <c r="AB2729" s="18"/>
      <c r="AC2729" s="18"/>
      <c r="AD2729" s="18"/>
      <c r="AE2729" s="18"/>
      <c r="AF2729" s="18"/>
      <c r="AG2729" s="18"/>
      <c r="AH2729" s="18"/>
      <c r="AI2729" s="18"/>
      <c r="AJ2729" s="18"/>
      <c r="AK2729" s="18"/>
      <c r="AL2729" s="18"/>
      <c r="AM2729" s="18"/>
      <c r="AN2729" s="18"/>
      <c r="AO2729" s="18"/>
      <c r="AP2729" s="18"/>
      <c r="AQ2729" s="18"/>
      <c r="AR2729" s="18"/>
      <c r="AS2729" s="18"/>
      <c r="AT2729" s="18"/>
      <c r="AU2729" s="18"/>
      <c r="AV2729" s="18"/>
      <c r="AW2729" s="18"/>
      <c r="AX2729" s="18"/>
    </row>
    <row r="2730">
      <c r="A2730" s="18" t="str">
        <f>IFERROR(__xludf.DUMMYFUNCTION("""COMPUTED_VALUE"""),"Лесные ягоды")</f>
        <v>Лесные ягоды</v>
      </c>
      <c r="B2730" s="18" t="str">
        <f>IFERROR(__xludf.DUMMYFUNCTION("""COMPUTED_VALUE"""),"Алоэ виноград ")</f>
        <v>Алоэ виноград </v>
      </c>
      <c r="C2730" s="18" t="str">
        <f>IFERROR(__xludf.DUMMYFUNCTION("""COMPUTED_VALUE"""),"Апельсиновый адреналин")</f>
        <v>Апельсиновый адреналин</v>
      </c>
      <c r="D2730" s="18" t="str">
        <f>IFERROR(__xludf.DUMMYFUNCTION("""COMPUTED_VALUE"""),"Клюква лайм")</f>
        <v>Клюква лайм</v>
      </c>
      <c r="E2730" s="18" t="str">
        <f>IFERROR(__xludf.DUMMYFUNCTION("""COMPUTED_VALUE"""),"Виноградная фанта ")</f>
        <v>Виноградная фанта </v>
      </c>
      <c r="F2730" s="18" t="str">
        <f>IFERROR(__xludf.DUMMYFUNCTION("""COMPUTED_VALUE"""),"Зеленый чай лемонграсс")</f>
        <v>Зеленый чай лемонграсс</v>
      </c>
      <c r="G2730" s="18" t="str">
        <f>IFERROR(__xludf.DUMMYFUNCTION("""COMPUTED_VALUE"""),"Малина арбуз")</f>
        <v>Малина арбуз</v>
      </c>
      <c r="H2730" s="18" t="str">
        <f>IFERROR(__xludf.DUMMYFUNCTION("""COMPUTED_VALUE"""),"Ананас персик")</f>
        <v>Ананас персик</v>
      </c>
      <c r="I2730" s="18" t="str">
        <f>IFERROR(__xludf.DUMMYFUNCTION("""COMPUTED_VALUE"""),"Клубничный мохито ")</f>
        <v>Клубничный мохито </v>
      </c>
      <c r="J2730" s="18" t="str">
        <f>IFERROR(__xludf.DUMMYFUNCTION("""COMPUTED_VALUE"""),"Яблоко лайм")</f>
        <v>Яблоко лайм</v>
      </c>
      <c r="K2730" s="18" t="str">
        <f>IFERROR(__xludf.DUMMYFUNCTION("""COMPUTED_VALUE"""),"Спрайт арбуз лайм ")</f>
        <v>Спрайт арбуз лайм </v>
      </c>
      <c r="L2730" s="18" t="str">
        <f>IFERROR(__xludf.DUMMYFUNCTION("""COMPUTED_VALUE"""),"Черничная фанта")</f>
        <v>Черничная фанта</v>
      </c>
      <c r="M2730" s="18" t="str">
        <f>IFERROR(__xludf.DUMMYFUNCTION("""COMPUTED_VALUE"""),"Чёрная смородина")</f>
        <v>Чёрная смородина</v>
      </c>
      <c r="N2730" s="18" t="str">
        <f>IFERROR(__xludf.DUMMYFUNCTION("""COMPUTED_VALUE"""),"Червячки голубика малина")</f>
        <v>Червячки голубика малина</v>
      </c>
      <c r="O2730" s="18" t="str">
        <f>IFERROR(__xludf.DUMMYFUNCTION("""COMPUTED_VALUE"""),"Малина смородина ")</f>
        <v>Малина смородина </v>
      </c>
      <c r="P2730" s="18" t="str">
        <f>IFERROR(__xludf.DUMMYFUNCTION("""COMPUTED_VALUE"""),"Черника лайм ")</f>
        <v>Черника лайм </v>
      </c>
      <c r="Q2730" s="18" t="str">
        <f>IFERROR(__xludf.DUMMYFUNCTION("""COMPUTED_VALUE"""),"Виноградный чупа чупс")</f>
        <v>Виноградный чупа чупс</v>
      </c>
      <c r="R2730" s="18" t="str">
        <f>IFERROR(__xludf.DUMMYFUNCTION("""COMPUTED_VALUE"""),"Киви лайм")</f>
        <v>Киви лайм</v>
      </c>
      <c r="S2730" s="18" t="str">
        <f>IFERROR(__xludf.DUMMYFUNCTION("""COMPUTED_VALUE"""),"Ягодный морс")</f>
        <v>Ягодный морс</v>
      </c>
      <c r="T2730" s="18" t="str">
        <f>IFERROR(__xludf.DUMMYFUNCTION("""COMPUTED_VALUE"""),"Фруктовый скитлс")</f>
        <v>Фруктовый скитлс</v>
      </c>
      <c r="U2730" s="18" t="str">
        <f>IFERROR(__xludf.DUMMYFUNCTION("""COMPUTED_VALUE"""),"черника лимон ")</f>
        <v>черника лимон </v>
      </c>
      <c r="V2730" s="18" t="str">
        <f>IFERROR(__xludf.DUMMYFUNCTION("""COMPUTED_VALUE"""),"Вишнёвая бомба")</f>
        <v>Вишнёвая бомба</v>
      </c>
      <c r="W2730" s="18" t="str">
        <f>IFERROR(__xludf.DUMMYFUNCTION("""COMPUTED_VALUE"""),"Тропический манго")</f>
        <v>Тропический манго</v>
      </c>
      <c r="X2730" s="18"/>
      <c r="Y2730" s="18"/>
      <c r="Z2730" s="18"/>
      <c r="AA2730" s="18"/>
      <c r="AB2730" s="18"/>
      <c r="AC2730" s="18"/>
      <c r="AD2730" s="18"/>
      <c r="AE2730" s="18"/>
      <c r="AF2730" s="18"/>
      <c r="AG2730" s="18"/>
      <c r="AH2730" s="18"/>
      <c r="AI2730" s="18"/>
      <c r="AJ2730" s="18"/>
      <c r="AK2730" s="18"/>
      <c r="AL2730" s="18"/>
      <c r="AM2730" s="18"/>
      <c r="AN2730" s="18"/>
      <c r="AO2730" s="18"/>
      <c r="AP2730" s="18"/>
      <c r="AQ2730" s="18"/>
      <c r="AR2730" s="18"/>
      <c r="AS2730" s="18"/>
      <c r="AT2730" s="18"/>
      <c r="AU2730" s="18"/>
      <c r="AV2730" s="18"/>
      <c r="AW2730" s="18"/>
      <c r="AX2730" s="18"/>
    </row>
    <row r="2731">
      <c r="A2731" s="18" t="str">
        <f>IFERROR(__xludf.DUMMYFUNCTION("""COMPUTED_VALUE"""),"Ягодный микс")</f>
        <v>Ягодный микс</v>
      </c>
      <c r="B2731" s="18" t="str">
        <f>IFERROR(__xludf.DUMMYFUNCTION("""COMPUTED_VALUE"""),"Энергетик малина")</f>
        <v>Энергетик малина</v>
      </c>
      <c r="C2731" s="18" t="str">
        <f>IFERROR(__xludf.DUMMYFUNCTION("""COMPUTED_VALUE"""),"Клубника арбуз")</f>
        <v>Клубника арбуз</v>
      </c>
      <c r="D2731" s="18" t="str">
        <f>IFERROR(__xludf.DUMMYFUNCTION("""COMPUTED_VALUE"""),"Ежевика малина")</f>
        <v>Ежевика малина</v>
      </c>
      <c r="E2731" s="18" t="str">
        <f>IFERROR(__xludf.DUMMYFUNCTION("""COMPUTED_VALUE"""),"Голубая малина виноград")</f>
        <v>Голубая малина виноград</v>
      </c>
      <c r="F2731" s="18" t="str">
        <f>IFERROR(__xludf.DUMMYFUNCTION("""COMPUTED_VALUE"""),"Вишня яблоко")</f>
        <v>Вишня яблоко</v>
      </c>
      <c r="G2731" s="18" t="str">
        <f>IFERROR(__xludf.DUMMYFUNCTION("""COMPUTED_VALUE"""),"Виноград лёд")</f>
        <v>Виноград лёд</v>
      </c>
      <c r="H2731" s="18" t="str">
        <f>IFERROR(__xludf.DUMMYFUNCTION("""COMPUTED_VALUE"""),"Бабл гам")</f>
        <v>Бабл гам</v>
      </c>
      <c r="I2731" s="18" t="str">
        <f>IFERROR(__xludf.DUMMYFUNCTION("""COMPUTED_VALUE"""),"Энергетик лайм")</f>
        <v>Энергетик лайм</v>
      </c>
      <c r="J2731" s="18" t="str">
        <f>IFERROR(__xludf.DUMMYFUNCTION("""COMPUTED_VALUE"""),"Черника смородина айс")</f>
        <v>Черника смородина айс</v>
      </c>
      <c r="K2731" s="18" t="str">
        <f>IFERROR(__xludf.DUMMYFUNCTION("""COMPUTED_VALUE"""),"Мохито клубничный лёд")</f>
        <v>Мохито клубничный лёд</v>
      </c>
      <c r="L2731" s="18" t="str">
        <f>IFERROR(__xludf.DUMMYFUNCTION("""COMPUTED_VALUE"""),"Черная вишня лёд")</f>
        <v>Черная вишня лёд</v>
      </c>
      <c r="M2731" s="18" t="str">
        <f>IFERROR(__xludf.DUMMYFUNCTION("""COMPUTED_VALUE"""),"Ананас кокос лёд")</f>
        <v>Ананас кокос лёд</v>
      </c>
      <c r="N2731" s="18" t="str">
        <f>IFERROR(__xludf.DUMMYFUNCTION("""COMPUTED_VALUE"""),"Киви лёд")</f>
        <v>Киви лёд</v>
      </c>
      <c r="O2731" s="18" t="str">
        <f>IFERROR(__xludf.DUMMYFUNCTION("""COMPUTED_VALUE"""),"Кислая клюква лёд")</f>
        <v>Кислая клюква лёд</v>
      </c>
      <c r="P2731" s="18" t="str">
        <f>IFERROR(__xludf.DUMMYFUNCTION("""COMPUTED_VALUE"""),"Кислый скитлс лёд")</f>
        <v>Кислый скитлс лёд</v>
      </c>
      <c r="Q2731" s="18" t="str">
        <f>IFERROR(__xludf.DUMMYFUNCTION("""COMPUTED_VALUE"""),"Клубника черника лёд")</f>
        <v>Клубника черника лёд</v>
      </c>
      <c r="R2731" s="18" t="str">
        <f>IFERROR(__xludf.DUMMYFUNCTION("""COMPUTED_VALUE"""),"Малина смородина лёд")</f>
        <v>Малина смородина лёд</v>
      </c>
      <c r="S2731" s="18" t="str">
        <f>IFERROR(__xludf.DUMMYFUNCTION("""COMPUTED_VALUE"""),"Манго лёд")</f>
        <v>Манго лёд</v>
      </c>
      <c r="T2731" s="18" t="str">
        <f>IFERROR(__xludf.DUMMYFUNCTION("""COMPUTED_VALUE"""),"Малина вишня лёд")</f>
        <v>Малина вишня лёд</v>
      </c>
      <c r="U2731" s="18"/>
      <c r="V2731" s="18"/>
      <c r="W2731" s="18"/>
      <c r="X2731" s="18"/>
      <c r="Y2731" s="18"/>
      <c r="Z2731" s="18"/>
      <c r="AA2731" s="18"/>
      <c r="AB2731" s="18"/>
      <c r="AC2731" s="18"/>
      <c r="AD2731" s="18"/>
      <c r="AE2731" s="18"/>
      <c r="AF2731" s="18"/>
      <c r="AG2731" s="18"/>
      <c r="AH2731" s="18"/>
      <c r="AI2731" s="18"/>
      <c r="AJ2731" s="18"/>
      <c r="AK2731" s="18"/>
      <c r="AL2731" s="18"/>
      <c r="AM2731" s="18"/>
      <c r="AN2731" s="18"/>
      <c r="AO2731" s="18"/>
      <c r="AP2731" s="18"/>
      <c r="AQ2731" s="18"/>
      <c r="AR2731" s="18"/>
      <c r="AS2731" s="18"/>
      <c r="AT2731" s="18"/>
      <c r="AU2731" s="18"/>
      <c r="AV2731" s="18"/>
      <c r="AW2731" s="18"/>
      <c r="AX2731" s="18"/>
    </row>
    <row r="2732">
      <c r="A2732" s="18" t="str">
        <f>IFERROR(__xludf.DUMMYFUNCTION("""COMPUTED_VALUE"""),"Кислый малиново-грейпфрутовый швепс")</f>
        <v>Кислый малиново-грейпфрутовый швепс</v>
      </c>
      <c r="B2732" s="18" t="str">
        <f>IFERROR(__xludf.DUMMYFUNCTION("""COMPUTED_VALUE"""),"Ананас апельсин")</f>
        <v>Ананас апельсин</v>
      </c>
      <c r="C2732" s="18" t="str">
        <f>IFERROR(__xludf.DUMMYFUNCTION("""COMPUTED_VALUE"""),"Пинаколада")</f>
        <v>Пинаколада</v>
      </c>
      <c r="D2732" s="18" t="str">
        <f>IFERROR(__xludf.DUMMYFUNCTION("""COMPUTED_VALUE"""),"Мятный бабл гам")</f>
        <v>Мятный бабл гам</v>
      </c>
      <c r="E2732" s="18" t="str">
        <f>IFERROR(__xludf.DUMMYFUNCTION("""COMPUTED_VALUE"""),"Мянго драгонфрут")</f>
        <v>Мянго драгонфрут</v>
      </c>
      <c r="F2732" s="18" t="str">
        <f>IFERROR(__xludf.DUMMYFUNCTION("""COMPUTED_VALUE"""),"Клубничная фанта")</f>
        <v>Клубничная фанта</v>
      </c>
      <c r="G2732" s="18" t="str">
        <f>IFERROR(__xludf.DUMMYFUNCTION("""COMPUTED_VALUE"""),"Клубничная арбуз")</f>
        <v>Клубничная арбуз</v>
      </c>
      <c r="H2732" s="18" t="str">
        <f>IFERROR(__xludf.DUMMYFUNCTION("""COMPUTED_VALUE"""),"Кислый скитлс")</f>
        <v>Кислый скитлс</v>
      </c>
      <c r="I2732" s="18" t="str">
        <f>IFERROR(__xludf.DUMMYFUNCTION("""COMPUTED_VALUE"""),"Кислый лайм арбуз")</f>
        <v>Кислый лайм арбуз</v>
      </c>
      <c r="J2732" s="18" t="str">
        <f>IFERROR(__xludf.DUMMYFUNCTION("""COMPUTED_VALUE"""),"Тропический банан")</f>
        <v>Тропический банан</v>
      </c>
      <c r="K2732" s="18" t="str">
        <f>IFERROR(__xludf.DUMMYFUNCTION("""COMPUTED_VALUE"""),"Яблочный энергетик")</f>
        <v>Яблочный энергетик</v>
      </c>
      <c r="L2732" s="18" t="str">
        <f>IFERROR(__xludf.DUMMYFUNCTION("""COMPUTED_VALUE"""),"Барбарисовый лимонад")</f>
        <v>Барбарисовый лимонад</v>
      </c>
      <c r="M2732" s="18" t="str">
        <f>IFERROR(__xludf.DUMMYFUNCTION("""COMPUTED_VALUE"""),"Лимонад виноград вишня")</f>
        <v>Лимонад виноград вишня</v>
      </c>
      <c r="N2732" s="18" t="str">
        <f>IFERROR(__xludf.DUMMYFUNCTION("""COMPUTED_VALUE"""),"Розовый лимонад")</f>
        <v>Розовый лимонад</v>
      </c>
      <c r="O2732" s="18" t="str">
        <f>IFERROR(__xludf.DUMMYFUNCTION("""COMPUTED_VALUE"""),"Двойной манго")</f>
        <v>Двойной манго</v>
      </c>
      <c r="P2732" s="18" t="str">
        <f>IFERROR(__xludf.DUMMYFUNCTION("""COMPUTED_VALUE"""),"Лесные ягоды ")</f>
        <v>Лесные ягоды </v>
      </c>
      <c r="Q2732" s="18" t="str">
        <f>IFERROR(__xludf.DUMMYFUNCTION("""COMPUTED_VALUE"""),"Ежевика малина ")</f>
        <v>Ежевика малина </v>
      </c>
      <c r="R2732" s="18" t="str">
        <f>IFERROR(__xludf.DUMMYFUNCTION("""COMPUTED_VALUE"""),"Смородиновый лимонад")</f>
        <v>Смородиновый лимонад</v>
      </c>
      <c r="S2732" s="18" t="str">
        <f>IFERROR(__xludf.DUMMYFUNCTION("""COMPUTED_VALUE"""),"Кола вишня")</f>
        <v>Кола вишня</v>
      </c>
      <c r="T2732" s="18" t="str">
        <f>IFERROR(__xludf.DUMMYFUNCTION("""COMPUTED_VALUE"""),"Манго арбуз")</f>
        <v>Манго арбуз</v>
      </c>
      <c r="U2732" s="18" t="str">
        <f>IFERROR(__xludf.DUMMYFUNCTION("""COMPUTED_VALUE"""),"Алоэ виноград")</f>
        <v>Алоэ виноград</v>
      </c>
      <c r="V2732" s="18" t="str">
        <f>IFERROR(__xludf.DUMMYFUNCTION("""COMPUTED_VALUE"""),"Банан клубника")</f>
        <v>Банан клубника</v>
      </c>
      <c r="W2732" s="18" t="str">
        <f>IFERROR(__xludf.DUMMYFUNCTION("""COMPUTED_VALUE"""),"Малиновый мармелад")</f>
        <v>Малиновый мармелад</v>
      </c>
      <c r="X2732" s="18" t="str">
        <f>IFERROR(__xludf.DUMMYFUNCTION("""COMPUTED_VALUE"""),"Клубника киви")</f>
        <v>Клубника киви</v>
      </c>
      <c r="Y2732" s="18" t="str">
        <f>IFERROR(__xludf.DUMMYFUNCTION("""COMPUTED_VALUE"""),"Клюква лайм")</f>
        <v>Клюква лайм</v>
      </c>
      <c r="Z2732" s="18" t="str">
        <f>IFERROR(__xludf.DUMMYFUNCTION("""COMPUTED_VALUE"""),"Гуава ананас")</f>
        <v>Гуава ананас</v>
      </c>
      <c r="AA2732" s="18" t="str">
        <f>IFERROR(__xludf.DUMMYFUNCTION("""COMPUTED_VALUE"""),"Морс")</f>
        <v>Морс</v>
      </c>
      <c r="AB2732" s="18" t="str">
        <f>IFERROR(__xludf.DUMMYFUNCTION("""COMPUTED_VALUE"""),"Красный апельсин")</f>
        <v>Красный апельсин</v>
      </c>
      <c r="AC2732" s="18" t="str">
        <f>IFERROR(__xludf.DUMMYFUNCTION("""COMPUTED_VALUE"""),"Арбузная жвачка")</f>
        <v>Арбузная жвачка</v>
      </c>
      <c r="AD2732" s="18" t="str">
        <f>IFERROR(__xludf.DUMMYFUNCTION("""COMPUTED_VALUE"""),"Смородина Виноград")</f>
        <v>Смородина Виноград</v>
      </c>
      <c r="AE2732" s="18" t="str">
        <f>IFERROR(__xludf.DUMMYFUNCTION("""COMPUTED_VALUE"""),"Гранатовая Мармелад")</f>
        <v>Гранатовая Мармелад</v>
      </c>
      <c r="AF2732" s="18" t="str">
        <f>IFERROR(__xludf.DUMMYFUNCTION("""COMPUTED_VALUE"""),"Яблоко Киви")</f>
        <v>Яблоко Киви</v>
      </c>
      <c r="AG2732" s="18" t="str">
        <f>IFERROR(__xludf.DUMMYFUNCTION("""COMPUTED_VALUE"""),"Клубника Ежевика")</f>
        <v>Клубника Ежевика</v>
      </c>
      <c r="AH2732" s="18" t="str">
        <f>IFERROR(__xludf.DUMMYFUNCTION("""COMPUTED_VALUE"""),"Клубничный Коктейль")</f>
        <v>Клубничный Коктейль</v>
      </c>
      <c r="AI2732" s="18" t="str">
        <f>IFERROR(__xludf.DUMMYFUNCTION("""COMPUTED_VALUE"""),"Клюква Земляника ")</f>
        <v>Клюква Земляника </v>
      </c>
      <c r="AJ2732" s="18" t="str">
        <f>IFERROR(__xludf.DUMMYFUNCTION("""COMPUTED_VALUE"""),"Какос Дыня")</f>
        <v>Какос Дыня</v>
      </c>
      <c r="AK2732" s="18" t="str">
        <f>IFERROR(__xludf.DUMMYFUNCTION("""COMPUTED_VALUE"""),"Маракуйя мандарин")</f>
        <v>Маракуйя мандарин</v>
      </c>
      <c r="AL2732" s="18" t="str">
        <f>IFERROR(__xludf.DUMMYFUNCTION("""COMPUTED_VALUE"""),"Персик кактус")</f>
        <v>Персик кактус</v>
      </c>
      <c r="AM2732" s="18" t="str">
        <f>IFERROR(__xludf.DUMMYFUNCTION("""COMPUTED_VALUE"""),"Спрайт")</f>
        <v>Спрайт</v>
      </c>
      <c r="AN2732" s="18" t="str">
        <f>IFERROR(__xludf.DUMMYFUNCTION("""COMPUTED_VALUE"""),"Черничная фанта")</f>
        <v>Черничная фанта</v>
      </c>
      <c r="AO2732" s="18" t="str">
        <f>IFERROR(__xludf.DUMMYFUNCTION("""COMPUTED_VALUE"""),"Ягодная жвачка")</f>
        <v>Ягодная жвачка</v>
      </c>
      <c r="AP2732" s="18" t="str">
        <f>IFERROR(__xludf.DUMMYFUNCTION("""COMPUTED_VALUE"""),"Ягодный энергетик")</f>
        <v>Ягодный энергетик</v>
      </c>
      <c r="AQ2732" s="18" t="str">
        <f>IFERROR(__xludf.DUMMYFUNCTION("""COMPUTED_VALUE"""),"Ягодный пунш ")</f>
        <v>Ягодный пунш </v>
      </c>
      <c r="AR2732" s="18" t="str">
        <f>IFERROR(__xludf.DUMMYFUNCTION("""COMPUTED_VALUE"""),"Виноградный холс")</f>
        <v>Виноградный холс</v>
      </c>
      <c r="AS2732" s="18" t="str">
        <f>IFERROR(__xludf.DUMMYFUNCTION("""COMPUTED_VALUE"""),"Грейпфрут смородина")</f>
        <v>Грейпфрут смородина</v>
      </c>
      <c r="AT2732" s="18" t="str">
        <f>IFERROR(__xludf.DUMMYFUNCTION("""COMPUTED_VALUE"""),"Дыня персик")</f>
        <v>Дыня персик</v>
      </c>
      <c r="AU2732" s="18" t="str">
        <f>IFERROR(__xludf.DUMMYFUNCTION("""COMPUTED_VALUE"""),"Земляника виноград")</f>
        <v>Земляника виноград</v>
      </c>
      <c r="AV2732" s="18" t="str">
        <f>IFERROR(__xludf.DUMMYFUNCTION("""COMPUTED_VALUE"""),"Киви маракуйя гуава")</f>
        <v>Киви маракуйя гуава</v>
      </c>
      <c r="AW2732" s="18" t="str">
        <f>IFERROR(__xludf.DUMMYFUNCTION("""COMPUTED_VALUE"""),"Кислые вишнёвые червячки")</f>
        <v>Кислые вишнёвые червячки</v>
      </c>
      <c r="AX2732" s="18" t="str">
        <f>IFERROR(__xludf.DUMMYFUNCTION("""COMPUTED_VALUE"""),"Кислые чернично-малиновое червячки")</f>
        <v>Кислые чернично-малиновое червячки</v>
      </c>
    </row>
    <row r="2733">
      <c r="A2733" s="18" t="str">
        <f>IFERROR(__xludf.DUMMYFUNCTION("""COMPUTED_VALUE"""),"Смородина холс")</f>
        <v>Смородина холс</v>
      </c>
      <c r="B2733" s="18" t="str">
        <f>IFERROR(__xludf.DUMMYFUNCTION("""COMPUTED_VALUE"""),"Тропические фрукты")</f>
        <v>Тропические фрукты</v>
      </c>
      <c r="C2733" s="18" t="str">
        <f>IFERROR(__xludf.DUMMYFUNCTION("""COMPUTED_VALUE"""),"Черничная конфета")</f>
        <v>Черничная конфета</v>
      </c>
      <c r="D2733" s="18" t="str">
        <f>IFERROR(__xludf.DUMMYFUNCTION("""COMPUTED_VALUE"""),"Яблоко вишня")</f>
        <v>Яблоко вишня</v>
      </c>
      <c r="E2733" s="18" t="str">
        <f>IFERROR(__xludf.DUMMYFUNCTION("""COMPUTED_VALUE"""),"Виноград мята")</f>
        <v>Виноград мята</v>
      </c>
      <c r="F2733" s="18" t="str">
        <f>IFERROR(__xludf.DUMMYFUNCTION("""COMPUTED_VALUE"""),"Виноград холс")</f>
        <v>Виноград холс</v>
      </c>
      <c r="G2733" s="18" t="str">
        <f>IFERROR(__xludf.DUMMYFUNCTION("""COMPUTED_VALUE"""),"Грейпфрутовый лимонад")</f>
        <v>Грейпфрутовый лимонад</v>
      </c>
      <c r="H2733" s="18" t="str">
        <f>IFERROR(__xludf.DUMMYFUNCTION("""COMPUTED_VALUE"""),"Дыня банан")</f>
        <v>Дыня банан</v>
      </c>
      <c r="I2733" s="18" t="str">
        <f>IFERROR(__xludf.DUMMYFUNCTION("""COMPUTED_VALUE"""),"Ежевичный лимонад")</f>
        <v>Ежевичный лимонад</v>
      </c>
      <c r="J2733" s="18" t="str">
        <f>IFERROR(__xludf.DUMMYFUNCTION("""COMPUTED_VALUE"""),"Земляничная конфета ")</f>
        <v>Земляничная конфета </v>
      </c>
      <c r="K2733" s="18" t="str">
        <f>IFERROR(__xludf.DUMMYFUNCTION("""COMPUTED_VALUE"""),"Ананас манго ")</f>
        <v>Ананас манго </v>
      </c>
      <c r="L2733" s="18" t="str">
        <f>IFERROR(__xludf.DUMMYFUNCTION("""COMPUTED_VALUE"""),"Жвачка черника мята ")</f>
        <v>Жвачка черника мята </v>
      </c>
      <c r="M2733" s="18" t="str">
        <f>IFERROR(__xludf.DUMMYFUNCTION("""COMPUTED_VALUE"""),"Зеленый манго")</f>
        <v>Зеленый манго</v>
      </c>
      <c r="N2733" s="18" t="str">
        <f>IFERROR(__xludf.DUMMYFUNCTION("""COMPUTED_VALUE"""),"Клюква брусника")</f>
        <v>Клюква брусника</v>
      </c>
      <c r="O2733" s="18" t="str">
        <f>IFERROR(__xludf.DUMMYFUNCTION("""COMPUTED_VALUE"""),"Апельсин ")</f>
        <v>Апельсин </v>
      </c>
      <c r="P2733" s="18" t="str">
        <f>IFERROR(__xludf.DUMMYFUNCTION("""COMPUTED_VALUE"""),"Кокос малина")</f>
        <v>Кокос малина</v>
      </c>
      <c r="Q2733" s="18" t="str">
        <f>IFERROR(__xludf.DUMMYFUNCTION("""COMPUTED_VALUE"""),"Лимонные черви")</f>
        <v>Лимонные черви</v>
      </c>
      <c r="R2733" s="18" t="str">
        <f>IFERROR(__xludf.DUMMYFUNCTION("""COMPUTED_VALUE"""),"Малиновый лимонад")</f>
        <v>Малиновый лимонад</v>
      </c>
      <c r="S2733" s="18" t="str">
        <f>IFERROR(__xludf.DUMMYFUNCTION("""COMPUTED_VALUE"""),"Смородина малина")</f>
        <v>Смородина малина</v>
      </c>
      <c r="T2733" s="18"/>
      <c r="U2733" s="18"/>
      <c r="V2733" s="18"/>
      <c r="W2733" s="18"/>
      <c r="X2733" s="18"/>
      <c r="Y2733" s="18"/>
      <c r="Z2733" s="18"/>
      <c r="AA2733" s="18"/>
      <c r="AB2733" s="18"/>
      <c r="AC2733" s="18"/>
      <c r="AD2733" s="18"/>
      <c r="AE2733" s="18"/>
      <c r="AF2733" s="18"/>
      <c r="AG2733" s="18"/>
      <c r="AH2733" s="18"/>
      <c r="AI2733" s="18"/>
      <c r="AJ2733" s="18"/>
      <c r="AK2733" s="18"/>
      <c r="AL2733" s="18"/>
      <c r="AM2733" s="18"/>
      <c r="AN2733" s="18"/>
      <c r="AO2733" s="18"/>
      <c r="AP2733" s="18"/>
      <c r="AQ2733" s="18"/>
      <c r="AR2733" s="18"/>
      <c r="AS2733" s="18"/>
      <c r="AT2733" s="18"/>
      <c r="AU2733" s="18"/>
      <c r="AV2733" s="18"/>
      <c r="AW2733" s="18"/>
      <c r="AX2733" s="18"/>
    </row>
    <row r="2734">
      <c r="A2734" s="18" t="str">
        <f>IFERROR(__xludf.DUMMYFUNCTION("""COMPUTED_VALUE"""),"0.4")</f>
        <v>0.4</v>
      </c>
      <c r="B2734" s="18" t="str">
        <f>IFERROR(__xludf.DUMMYFUNCTION("""COMPUTED_VALUE"""),"0.6")</f>
        <v>0.6</v>
      </c>
      <c r="C2734" s="18" t="str">
        <f>IFERROR(__xludf.DUMMYFUNCTION("""COMPUTED_VALUE"""),"0.7")</f>
        <v>0.7</v>
      </c>
      <c r="D2734" s="18" t="str">
        <f>IFERROR(__xludf.DUMMYFUNCTION("""COMPUTED_VALUE"""),"0.8")</f>
        <v>0.8</v>
      </c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  <c r="AA2734" s="18"/>
      <c r="AB2734" s="18"/>
      <c r="AC2734" s="18"/>
      <c r="AD2734" s="18"/>
      <c r="AE2734" s="18"/>
      <c r="AF2734" s="18"/>
      <c r="AG2734" s="18"/>
      <c r="AH2734" s="18"/>
      <c r="AI2734" s="18"/>
      <c r="AJ2734" s="18"/>
      <c r="AK2734" s="18"/>
      <c r="AL2734" s="18"/>
      <c r="AM2734" s="18"/>
      <c r="AN2734" s="18"/>
      <c r="AO2734" s="18"/>
      <c r="AP2734" s="18"/>
      <c r="AQ2734" s="18"/>
      <c r="AR2734" s="18"/>
      <c r="AS2734" s="18"/>
      <c r="AT2734" s="18"/>
      <c r="AU2734" s="18"/>
      <c r="AV2734" s="18"/>
      <c r="AW2734" s="18"/>
      <c r="AX2734" s="18"/>
    </row>
    <row r="2735">
      <c r="A2735" s="18" t="str">
        <f>IFERROR(__xludf.DUMMYFUNCTION("""COMPUTED_VALUE"""),"0.4")</f>
        <v>0.4</v>
      </c>
      <c r="B2735" s="18" t="str">
        <f>IFERROR(__xludf.DUMMYFUNCTION("""COMPUTED_VALUE"""),"0.6")</f>
        <v>0.6</v>
      </c>
      <c r="C2735" s="18" t="str">
        <f>IFERROR(__xludf.DUMMYFUNCTION("""COMPUTED_VALUE"""),"0.7")</f>
        <v>0.7</v>
      </c>
      <c r="D2735" s="18" t="str">
        <f>IFERROR(__xludf.DUMMYFUNCTION("""COMPUTED_VALUE"""),"0.8")</f>
        <v>0.8</v>
      </c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  <c r="AA2735" s="18"/>
      <c r="AB2735" s="18"/>
      <c r="AC2735" s="18"/>
      <c r="AD2735" s="18"/>
      <c r="AE2735" s="18"/>
      <c r="AF2735" s="18"/>
      <c r="AG2735" s="18"/>
      <c r="AH2735" s="18"/>
      <c r="AI2735" s="18"/>
      <c r="AJ2735" s="18"/>
      <c r="AK2735" s="18"/>
      <c r="AL2735" s="18"/>
      <c r="AM2735" s="18"/>
      <c r="AN2735" s="18"/>
      <c r="AO2735" s="18"/>
      <c r="AP2735" s="18"/>
      <c r="AQ2735" s="18"/>
      <c r="AR2735" s="18"/>
      <c r="AS2735" s="18"/>
      <c r="AT2735" s="18"/>
      <c r="AU2735" s="18"/>
      <c r="AV2735" s="18"/>
      <c r="AW2735" s="18"/>
      <c r="AX2735" s="18"/>
    </row>
    <row r="2736">
      <c r="A2736" s="18" t="str">
        <f>IFERROR(__xludf.DUMMYFUNCTION("""COMPUTED_VALUE"""),"Лесные ягоды")</f>
        <v>Лесные ягоды</v>
      </c>
      <c r="B2736" s="18" t="str">
        <f>IFERROR(__xludf.DUMMYFUNCTION("""COMPUTED_VALUE"""),"Алоэ виноград ")</f>
        <v>Алоэ виноград </v>
      </c>
      <c r="C2736" s="18" t="str">
        <f>IFERROR(__xludf.DUMMYFUNCTION("""COMPUTED_VALUE"""),"Апельсиновый адреналин")</f>
        <v>Апельсиновый адреналин</v>
      </c>
      <c r="D2736" s="18" t="str">
        <f>IFERROR(__xludf.DUMMYFUNCTION("""COMPUTED_VALUE"""),"Клюква лайм")</f>
        <v>Клюква лайм</v>
      </c>
      <c r="E2736" s="18" t="str">
        <f>IFERROR(__xludf.DUMMYFUNCTION("""COMPUTED_VALUE"""),"Виноградная фанта ")</f>
        <v>Виноградная фанта </v>
      </c>
      <c r="F2736" s="18" t="str">
        <f>IFERROR(__xludf.DUMMYFUNCTION("""COMPUTED_VALUE"""),"Зеленый чай лемонграсс")</f>
        <v>Зеленый чай лемонграсс</v>
      </c>
      <c r="G2736" s="18" t="str">
        <f>IFERROR(__xludf.DUMMYFUNCTION("""COMPUTED_VALUE"""),"Малина арбуз")</f>
        <v>Малина арбуз</v>
      </c>
      <c r="H2736" s="18" t="str">
        <f>IFERROR(__xludf.DUMMYFUNCTION("""COMPUTED_VALUE"""),"Ананас персик")</f>
        <v>Ананас персик</v>
      </c>
      <c r="I2736" s="18" t="str">
        <f>IFERROR(__xludf.DUMMYFUNCTION("""COMPUTED_VALUE"""),"Клубничный мохито ")</f>
        <v>Клубничный мохито </v>
      </c>
      <c r="J2736" s="18" t="str">
        <f>IFERROR(__xludf.DUMMYFUNCTION("""COMPUTED_VALUE"""),"Яблоко лайм")</f>
        <v>Яблоко лайм</v>
      </c>
      <c r="K2736" s="18" t="str">
        <f>IFERROR(__xludf.DUMMYFUNCTION("""COMPUTED_VALUE"""),"Спрайт арбуз лайм ")</f>
        <v>Спрайт арбуз лайм </v>
      </c>
      <c r="L2736" s="18" t="str">
        <f>IFERROR(__xludf.DUMMYFUNCTION("""COMPUTED_VALUE"""),"Черничная фанта")</f>
        <v>Черничная фанта</v>
      </c>
      <c r="M2736" s="18" t="str">
        <f>IFERROR(__xludf.DUMMYFUNCTION("""COMPUTED_VALUE"""),"Чёрная смородина")</f>
        <v>Чёрная смородина</v>
      </c>
      <c r="N2736" s="18" t="str">
        <f>IFERROR(__xludf.DUMMYFUNCTION("""COMPUTED_VALUE"""),"Червячки голубика малина")</f>
        <v>Червячки голубика малина</v>
      </c>
      <c r="O2736" s="18" t="str">
        <f>IFERROR(__xludf.DUMMYFUNCTION("""COMPUTED_VALUE"""),"Малина смородина ")</f>
        <v>Малина смородина </v>
      </c>
      <c r="P2736" s="18" t="str">
        <f>IFERROR(__xludf.DUMMYFUNCTION("""COMPUTED_VALUE"""),"Черника лайм ")</f>
        <v>Черника лайм </v>
      </c>
      <c r="Q2736" s="18" t="str">
        <f>IFERROR(__xludf.DUMMYFUNCTION("""COMPUTED_VALUE"""),"Виноградный чупа чупс")</f>
        <v>Виноградный чупа чупс</v>
      </c>
      <c r="R2736" s="18" t="str">
        <f>IFERROR(__xludf.DUMMYFUNCTION("""COMPUTED_VALUE"""),"Киви лайм")</f>
        <v>Киви лайм</v>
      </c>
      <c r="S2736" s="18" t="str">
        <f>IFERROR(__xludf.DUMMYFUNCTION("""COMPUTED_VALUE"""),"Ягодный морс")</f>
        <v>Ягодный морс</v>
      </c>
      <c r="T2736" s="18" t="str">
        <f>IFERROR(__xludf.DUMMYFUNCTION("""COMPUTED_VALUE"""),"Фруктовый скитлс")</f>
        <v>Фруктовый скитлс</v>
      </c>
      <c r="U2736" s="18" t="str">
        <f>IFERROR(__xludf.DUMMYFUNCTION("""COMPUTED_VALUE"""),"черника лимон ")</f>
        <v>черника лимон </v>
      </c>
      <c r="V2736" s="18" t="str">
        <f>IFERROR(__xludf.DUMMYFUNCTION("""COMPUTED_VALUE"""),"Вишнёвая бомба")</f>
        <v>Вишнёвая бомба</v>
      </c>
      <c r="W2736" s="18" t="str">
        <f>IFERROR(__xludf.DUMMYFUNCTION("""COMPUTED_VALUE"""),"Тропический манго")</f>
        <v>Тропический манго</v>
      </c>
      <c r="X2736" s="18"/>
      <c r="Y2736" s="18"/>
      <c r="Z2736" s="18"/>
      <c r="AA2736" s="18"/>
      <c r="AB2736" s="18"/>
      <c r="AC2736" s="18"/>
      <c r="AD2736" s="18"/>
      <c r="AE2736" s="18"/>
      <c r="AF2736" s="18"/>
      <c r="AG2736" s="18"/>
      <c r="AH2736" s="18"/>
      <c r="AI2736" s="18"/>
      <c r="AJ2736" s="18"/>
      <c r="AK2736" s="18"/>
      <c r="AL2736" s="18"/>
      <c r="AM2736" s="18"/>
      <c r="AN2736" s="18"/>
      <c r="AO2736" s="18"/>
      <c r="AP2736" s="18"/>
      <c r="AQ2736" s="18"/>
      <c r="AR2736" s="18"/>
      <c r="AS2736" s="18"/>
      <c r="AT2736" s="18"/>
      <c r="AU2736" s="18"/>
      <c r="AV2736" s="18"/>
      <c r="AW2736" s="18"/>
      <c r="AX2736" s="18"/>
    </row>
    <row r="2737">
      <c r="A2737" s="18" t="str">
        <f>IFERROR(__xludf.DUMMYFUNCTION("""COMPUTED_VALUE"""),"0.4")</f>
        <v>0.4</v>
      </c>
      <c r="B2737" s="18" t="str">
        <f>IFERROR(__xludf.DUMMYFUNCTION("""COMPUTED_VALUE"""),"0.6")</f>
        <v>0.6</v>
      </c>
      <c r="C2737" s="18" t="str">
        <f>IFERROR(__xludf.DUMMYFUNCTION("""COMPUTED_VALUE"""),"0.7")</f>
        <v>0.7</v>
      </c>
      <c r="D2737" s="18" t="str">
        <f>IFERROR(__xludf.DUMMYFUNCTION("""COMPUTED_VALUE"""),"0.8")</f>
        <v>0.8</v>
      </c>
      <c r="E2737" s="18"/>
      <c r="F2737" s="18"/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  <c r="Z2737" s="18"/>
      <c r="AA2737" s="18"/>
      <c r="AB2737" s="18"/>
      <c r="AC2737" s="18"/>
      <c r="AD2737" s="18"/>
      <c r="AE2737" s="18"/>
      <c r="AF2737" s="18"/>
      <c r="AG2737" s="18"/>
      <c r="AH2737" s="18"/>
      <c r="AI2737" s="18"/>
      <c r="AJ2737" s="18"/>
      <c r="AK2737" s="18"/>
      <c r="AL2737" s="18"/>
      <c r="AM2737" s="18"/>
      <c r="AN2737" s="18"/>
      <c r="AO2737" s="18"/>
      <c r="AP2737" s="18"/>
      <c r="AQ2737" s="18"/>
      <c r="AR2737" s="18"/>
      <c r="AS2737" s="18"/>
      <c r="AT2737" s="18"/>
      <c r="AU2737" s="18"/>
      <c r="AV2737" s="18"/>
      <c r="AW2737" s="18"/>
      <c r="AX2737" s="18"/>
    </row>
    <row r="2738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  <c r="AA2738" s="18"/>
      <c r="AB2738" s="18"/>
      <c r="AC2738" s="18"/>
      <c r="AD2738" s="18"/>
      <c r="AE2738" s="18"/>
      <c r="AF2738" s="18"/>
      <c r="AG2738" s="18"/>
      <c r="AH2738" s="18"/>
      <c r="AI2738" s="18"/>
      <c r="AJ2738" s="18"/>
      <c r="AK2738" s="18"/>
      <c r="AL2738" s="18"/>
      <c r="AM2738" s="18"/>
      <c r="AN2738" s="18"/>
      <c r="AO2738" s="18"/>
      <c r="AP2738" s="18"/>
      <c r="AQ2738" s="18"/>
      <c r="AR2738" s="18"/>
      <c r="AS2738" s="18"/>
      <c r="AT2738" s="18"/>
      <c r="AU2738" s="18"/>
      <c r="AV2738" s="18"/>
      <c r="AW2738" s="18"/>
      <c r="AX2738" s="18"/>
    </row>
    <row r="2739">
      <c r="A2739" s="18"/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  <c r="Z2739" s="18"/>
      <c r="AA2739" s="18"/>
      <c r="AB2739" s="18"/>
      <c r="AC2739" s="18"/>
      <c r="AD2739" s="18"/>
      <c r="AE2739" s="18"/>
      <c r="AF2739" s="18"/>
      <c r="AG2739" s="18"/>
      <c r="AH2739" s="18"/>
      <c r="AI2739" s="18"/>
      <c r="AJ2739" s="18"/>
      <c r="AK2739" s="18"/>
      <c r="AL2739" s="18"/>
      <c r="AM2739" s="18"/>
      <c r="AN2739" s="18"/>
      <c r="AO2739" s="18"/>
      <c r="AP2739" s="18"/>
      <c r="AQ2739" s="18"/>
      <c r="AR2739" s="18"/>
      <c r="AS2739" s="18"/>
      <c r="AT2739" s="18"/>
      <c r="AU2739" s="18"/>
      <c r="AV2739" s="18"/>
      <c r="AW2739" s="18"/>
      <c r="AX2739" s="18"/>
    </row>
    <row r="2740">
      <c r="A2740" s="18"/>
      <c r="B2740" s="18"/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  <c r="AA2740" s="18"/>
      <c r="AB2740" s="18"/>
      <c r="AC2740" s="18"/>
      <c r="AD2740" s="18"/>
      <c r="AE2740" s="18"/>
      <c r="AF2740" s="18"/>
      <c r="AG2740" s="18"/>
      <c r="AH2740" s="18"/>
      <c r="AI2740" s="18"/>
      <c r="AJ2740" s="18"/>
      <c r="AK2740" s="18"/>
      <c r="AL2740" s="18"/>
      <c r="AM2740" s="18"/>
      <c r="AN2740" s="18"/>
      <c r="AO2740" s="18"/>
      <c r="AP2740" s="18"/>
      <c r="AQ2740" s="18"/>
      <c r="AR2740" s="18"/>
      <c r="AS2740" s="18"/>
      <c r="AT2740" s="18"/>
      <c r="AU2740" s="18"/>
      <c r="AV2740" s="18"/>
      <c r="AW2740" s="18"/>
      <c r="AX2740" s="18"/>
    </row>
    <row r="2741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  <c r="AA2741" s="18"/>
      <c r="AB2741" s="18"/>
      <c r="AC2741" s="18"/>
      <c r="AD2741" s="18"/>
      <c r="AE2741" s="18"/>
      <c r="AF2741" s="18"/>
      <c r="AG2741" s="18"/>
      <c r="AH2741" s="18"/>
      <c r="AI2741" s="18"/>
      <c r="AJ2741" s="18"/>
      <c r="AK2741" s="18"/>
      <c r="AL2741" s="18"/>
      <c r="AM2741" s="18"/>
      <c r="AN2741" s="18"/>
      <c r="AO2741" s="18"/>
      <c r="AP2741" s="18"/>
      <c r="AQ2741" s="18"/>
      <c r="AR2741" s="18"/>
      <c r="AS2741" s="18"/>
      <c r="AT2741" s="18"/>
      <c r="AU2741" s="18"/>
      <c r="AV2741" s="18"/>
      <c r="AW2741" s="18"/>
      <c r="AX2741" s="18"/>
    </row>
    <row r="2742">
      <c r="A2742" s="18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8"/>
      <c r="AD2742" s="18"/>
      <c r="AE2742" s="18"/>
      <c r="AF2742" s="18"/>
      <c r="AG2742" s="18"/>
      <c r="AH2742" s="18"/>
      <c r="AI2742" s="18"/>
      <c r="AJ2742" s="18"/>
      <c r="AK2742" s="18"/>
      <c r="AL2742" s="18"/>
      <c r="AM2742" s="18"/>
      <c r="AN2742" s="18"/>
      <c r="AO2742" s="18"/>
      <c r="AP2742" s="18"/>
      <c r="AQ2742" s="18"/>
      <c r="AR2742" s="18"/>
      <c r="AS2742" s="18"/>
      <c r="AT2742" s="18"/>
      <c r="AU2742" s="18"/>
      <c r="AV2742" s="18"/>
      <c r="AW2742" s="18"/>
      <c r="AX2742" s="18"/>
    </row>
    <row r="2743">
      <c r="A2743" s="18"/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  <c r="Z2743" s="18"/>
      <c r="AA2743" s="18"/>
      <c r="AB2743" s="18"/>
      <c r="AC2743" s="18"/>
      <c r="AD2743" s="18"/>
      <c r="AE2743" s="18"/>
      <c r="AF2743" s="18"/>
      <c r="AG2743" s="18"/>
      <c r="AH2743" s="18"/>
      <c r="AI2743" s="18"/>
      <c r="AJ2743" s="18"/>
      <c r="AK2743" s="18"/>
      <c r="AL2743" s="18"/>
      <c r="AM2743" s="18"/>
      <c r="AN2743" s="18"/>
      <c r="AO2743" s="18"/>
      <c r="AP2743" s="18"/>
      <c r="AQ2743" s="18"/>
      <c r="AR2743" s="18"/>
      <c r="AS2743" s="18"/>
      <c r="AT2743" s="18"/>
      <c r="AU2743" s="18"/>
      <c r="AV2743" s="18"/>
      <c r="AW2743" s="18"/>
      <c r="AX2743" s="18"/>
    </row>
    <row r="2744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  <c r="AA2744" s="18"/>
      <c r="AB2744" s="18"/>
      <c r="AC2744" s="18"/>
      <c r="AD2744" s="18"/>
      <c r="AE2744" s="18"/>
      <c r="AF2744" s="18"/>
      <c r="AG2744" s="18"/>
      <c r="AH2744" s="18"/>
      <c r="AI2744" s="18"/>
      <c r="AJ2744" s="18"/>
      <c r="AK2744" s="18"/>
      <c r="AL2744" s="18"/>
      <c r="AM2744" s="18"/>
      <c r="AN2744" s="18"/>
      <c r="AO2744" s="18"/>
      <c r="AP2744" s="18"/>
      <c r="AQ2744" s="18"/>
      <c r="AR2744" s="18"/>
      <c r="AS2744" s="18"/>
      <c r="AT2744" s="18"/>
      <c r="AU2744" s="18"/>
      <c r="AV2744" s="18"/>
      <c r="AW2744" s="18"/>
      <c r="AX2744" s="18"/>
    </row>
    <row r="2745">
      <c r="A2745" s="18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  <c r="AA2745" s="18"/>
      <c r="AB2745" s="18"/>
      <c r="AC2745" s="18"/>
      <c r="AD2745" s="18"/>
      <c r="AE2745" s="18"/>
      <c r="AF2745" s="18"/>
      <c r="AG2745" s="18"/>
      <c r="AH2745" s="18"/>
      <c r="AI2745" s="18"/>
      <c r="AJ2745" s="18"/>
      <c r="AK2745" s="18"/>
      <c r="AL2745" s="18"/>
      <c r="AM2745" s="18"/>
      <c r="AN2745" s="18"/>
      <c r="AO2745" s="18"/>
      <c r="AP2745" s="18"/>
      <c r="AQ2745" s="18"/>
      <c r="AR2745" s="18"/>
      <c r="AS2745" s="18"/>
      <c r="AT2745" s="18"/>
      <c r="AU2745" s="18"/>
      <c r="AV2745" s="18"/>
      <c r="AW2745" s="18"/>
      <c r="AX2745" s="18"/>
    </row>
    <row r="2746">
      <c r="A2746" s="18"/>
      <c r="B2746" s="18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  <c r="AC2746" s="18"/>
      <c r="AD2746" s="18"/>
      <c r="AE2746" s="18"/>
      <c r="AF2746" s="18"/>
      <c r="AG2746" s="18"/>
      <c r="AH2746" s="18"/>
      <c r="AI2746" s="18"/>
      <c r="AJ2746" s="18"/>
      <c r="AK2746" s="18"/>
      <c r="AL2746" s="18"/>
      <c r="AM2746" s="18"/>
      <c r="AN2746" s="18"/>
      <c r="AO2746" s="18"/>
      <c r="AP2746" s="18"/>
      <c r="AQ2746" s="18"/>
      <c r="AR2746" s="18"/>
      <c r="AS2746" s="18"/>
      <c r="AT2746" s="18"/>
      <c r="AU2746" s="18"/>
      <c r="AV2746" s="18"/>
      <c r="AW2746" s="18"/>
      <c r="AX2746" s="18"/>
    </row>
    <row r="2747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  <c r="AC2747" s="18"/>
      <c r="AD2747" s="18"/>
      <c r="AE2747" s="18"/>
      <c r="AF2747" s="18"/>
      <c r="AG2747" s="18"/>
      <c r="AH2747" s="18"/>
      <c r="AI2747" s="18"/>
      <c r="AJ2747" s="18"/>
      <c r="AK2747" s="18"/>
      <c r="AL2747" s="18"/>
      <c r="AM2747" s="18"/>
      <c r="AN2747" s="18"/>
      <c r="AO2747" s="18"/>
      <c r="AP2747" s="18"/>
      <c r="AQ2747" s="18"/>
      <c r="AR2747" s="18"/>
      <c r="AS2747" s="18"/>
      <c r="AT2747" s="18"/>
      <c r="AU2747" s="18"/>
      <c r="AV2747" s="18"/>
      <c r="AW2747" s="18"/>
      <c r="AX2747" s="18"/>
    </row>
    <row r="2748">
      <c r="A2748" s="18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18"/>
      <c r="AG2748" s="18"/>
      <c r="AH2748" s="18"/>
      <c r="AI2748" s="18"/>
      <c r="AJ2748" s="18"/>
      <c r="AK2748" s="18"/>
      <c r="AL2748" s="18"/>
      <c r="AM2748" s="18"/>
      <c r="AN2748" s="18"/>
      <c r="AO2748" s="18"/>
      <c r="AP2748" s="18"/>
      <c r="AQ2748" s="18"/>
      <c r="AR2748" s="18"/>
      <c r="AS2748" s="18"/>
      <c r="AT2748" s="18"/>
      <c r="AU2748" s="18"/>
      <c r="AV2748" s="18"/>
      <c r="AW2748" s="18"/>
      <c r="AX2748" s="18"/>
    </row>
    <row r="2749">
      <c r="A2749" s="18"/>
      <c r="B2749" s="18"/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  <c r="Z2749" s="18"/>
      <c r="AA2749" s="18"/>
      <c r="AB2749" s="18"/>
      <c r="AC2749" s="18"/>
      <c r="AD2749" s="18"/>
      <c r="AE2749" s="18"/>
      <c r="AF2749" s="18"/>
      <c r="AG2749" s="18"/>
      <c r="AH2749" s="18"/>
      <c r="AI2749" s="18"/>
      <c r="AJ2749" s="18"/>
      <c r="AK2749" s="18"/>
      <c r="AL2749" s="18"/>
      <c r="AM2749" s="18"/>
      <c r="AN2749" s="18"/>
      <c r="AO2749" s="18"/>
      <c r="AP2749" s="18"/>
      <c r="AQ2749" s="18"/>
      <c r="AR2749" s="18"/>
      <c r="AS2749" s="18"/>
      <c r="AT2749" s="18"/>
      <c r="AU2749" s="18"/>
      <c r="AV2749" s="18"/>
      <c r="AW2749" s="18"/>
      <c r="AX2749" s="18"/>
    </row>
    <row r="2750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  <c r="AA2750" s="18"/>
      <c r="AB2750" s="18"/>
      <c r="AC2750" s="18"/>
      <c r="AD2750" s="18"/>
      <c r="AE2750" s="18"/>
      <c r="AF2750" s="18"/>
      <c r="AG2750" s="18"/>
      <c r="AH2750" s="18"/>
      <c r="AI2750" s="18"/>
      <c r="AJ2750" s="18"/>
      <c r="AK2750" s="18"/>
      <c r="AL2750" s="18"/>
      <c r="AM2750" s="18"/>
      <c r="AN2750" s="18"/>
      <c r="AO2750" s="18"/>
      <c r="AP2750" s="18"/>
      <c r="AQ2750" s="18"/>
      <c r="AR2750" s="18"/>
      <c r="AS2750" s="18"/>
      <c r="AT2750" s="18"/>
      <c r="AU2750" s="18"/>
      <c r="AV2750" s="18"/>
      <c r="AW2750" s="18"/>
      <c r="AX2750" s="18"/>
    </row>
    <row r="2751">
      <c r="A2751" s="18"/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  <c r="AA2751" s="18"/>
      <c r="AB2751" s="18"/>
      <c r="AC2751" s="18"/>
      <c r="AD2751" s="18"/>
      <c r="AE2751" s="18"/>
      <c r="AF2751" s="18"/>
      <c r="AG2751" s="18"/>
      <c r="AH2751" s="18"/>
      <c r="AI2751" s="18"/>
      <c r="AJ2751" s="18"/>
      <c r="AK2751" s="18"/>
      <c r="AL2751" s="18"/>
      <c r="AM2751" s="18"/>
      <c r="AN2751" s="18"/>
      <c r="AO2751" s="18"/>
      <c r="AP2751" s="18"/>
      <c r="AQ2751" s="18"/>
      <c r="AR2751" s="18"/>
      <c r="AS2751" s="18"/>
      <c r="AT2751" s="18"/>
      <c r="AU2751" s="18"/>
      <c r="AV2751" s="18"/>
      <c r="AW2751" s="18"/>
      <c r="AX2751" s="18"/>
    </row>
    <row r="2752">
      <c r="A2752" s="18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  <c r="AC2752" s="18"/>
      <c r="AD2752" s="18"/>
      <c r="AE2752" s="18"/>
      <c r="AF2752" s="18"/>
      <c r="AG2752" s="18"/>
      <c r="AH2752" s="18"/>
      <c r="AI2752" s="18"/>
      <c r="AJ2752" s="18"/>
      <c r="AK2752" s="18"/>
      <c r="AL2752" s="18"/>
      <c r="AM2752" s="18"/>
      <c r="AN2752" s="18"/>
      <c r="AO2752" s="18"/>
      <c r="AP2752" s="18"/>
      <c r="AQ2752" s="18"/>
      <c r="AR2752" s="18"/>
      <c r="AS2752" s="18"/>
      <c r="AT2752" s="18"/>
      <c r="AU2752" s="18"/>
      <c r="AV2752" s="18"/>
      <c r="AW2752" s="18"/>
      <c r="AX2752" s="18"/>
    </row>
    <row r="2753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  <c r="AA2753" s="18"/>
      <c r="AB2753" s="18"/>
      <c r="AC2753" s="18"/>
      <c r="AD2753" s="18"/>
      <c r="AE2753" s="18"/>
      <c r="AF2753" s="18"/>
      <c r="AG2753" s="18"/>
      <c r="AH2753" s="18"/>
      <c r="AI2753" s="18"/>
      <c r="AJ2753" s="18"/>
      <c r="AK2753" s="18"/>
      <c r="AL2753" s="18"/>
      <c r="AM2753" s="18"/>
      <c r="AN2753" s="18"/>
      <c r="AO2753" s="18"/>
      <c r="AP2753" s="18"/>
      <c r="AQ2753" s="18"/>
      <c r="AR2753" s="18"/>
      <c r="AS2753" s="18"/>
      <c r="AT2753" s="18"/>
      <c r="AU2753" s="18"/>
      <c r="AV2753" s="18"/>
      <c r="AW2753" s="18"/>
      <c r="AX2753" s="18"/>
    </row>
    <row r="2754">
      <c r="A2754" s="18"/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  <c r="AC2754" s="18"/>
      <c r="AD2754" s="18"/>
      <c r="AE2754" s="18"/>
      <c r="AF2754" s="18"/>
      <c r="AG2754" s="18"/>
      <c r="AH2754" s="18"/>
      <c r="AI2754" s="18"/>
      <c r="AJ2754" s="18"/>
      <c r="AK2754" s="18"/>
      <c r="AL2754" s="18"/>
      <c r="AM2754" s="18"/>
      <c r="AN2754" s="18"/>
      <c r="AO2754" s="18"/>
      <c r="AP2754" s="18"/>
      <c r="AQ2754" s="18"/>
      <c r="AR2754" s="18"/>
      <c r="AS2754" s="18"/>
      <c r="AT2754" s="18"/>
      <c r="AU2754" s="18"/>
      <c r="AV2754" s="18"/>
      <c r="AW2754" s="18"/>
      <c r="AX2754" s="18"/>
    </row>
    <row r="2755">
      <c r="A2755" s="18"/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  <c r="Z2755" s="18"/>
      <c r="AA2755" s="18"/>
      <c r="AB2755" s="18"/>
      <c r="AC2755" s="18"/>
      <c r="AD2755" s="18"/>
      <c r="AE2755" s="18"/>
      <c r="AF2755" s="18"/>
      <c r="AG2755" s="18"/>
      <c r="AH2755" s="18"/>
      <c r="AI2755" s="18"/>
      <c r="AJ2755" s="18"/>
      <c r="AK2755" s="18"/>
      <c r="AL2755" s="18"/>
      <c r="AM2755" s="18"/>
      <c r="AN2755" s="18"/>
      <c r="AO2755" s="18"/>
      <c r="AP2755" s="18"/>
      <c r="AQ2755" s="18"/>
      <c r="AR2755" s="18"/>
      <c r="AS2755" s="18"/>
      <c r="AT2755" s="18"/>
      <c r="AU2755" s="18"/>
      <c r="AV2755" s="18"/>
      <c r="AW2755" s="18"/>
      <c r="AX2755" s="18"/>
    </row>
    <row r="2756">
      <c r="A2756" s="18"/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  <c r="AA2756" s="18"/>
      <c r="AB2756" s="18"/>
      <c r="AC2756" s="18"/>
      <c r="AD2756" s="18"/>
      <c r="AE2756" s="18"/>
      <c r="AF2756" s="18"/>
      <c r="AG2756" s="18"/>
      <c r="AH2756" s="18"/>
      <c r="AI2756" s="18"/>
      <c r="AJ2756" s="18"/>
      <c r="AK2756" s="18"/>
      <c r="AL2756" s="18"/>
      <c r="AM2756" s="18"/>
      <c r="AN2756" s="18"/>
      <c r="AO2756" s="18"/>
      <c r="AP2756" s="18"/>
      <c r="AQ2756" s="18"/>
      <c r="AR2756" s="18"/>
      <c r="AS2756" s="18"/>
      <c r="AT2756" s="18"/>
      <c r="AU2756" s="18"/>
      <c r="AV2756" s="18"/>
      <c r="AW2756" s="18"/>
      <c r="AX2756" s="18"/>
    </row>
    <row r="2757">
      <c r="A2757" s="18"/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  <c r="AC2757" s="18"/>
      <c r="AD2757" s="18"/>
      <c r="AE2757" s="18"/>
      <c r="AF2757" s="18"/>
      <c r="AG2757" s="18"/>
      <c r="AH2757" s="18"/>
      <c r="AI2757" s="18"/>
      <c r="AJ2757" s="18"/>
      <c r="AK2757" s="18"/>
      <c r="AL2757" s="18"/>
      <c r="AM2757" s="18"/>
      <c r="AN2757" s="18"/>
      <c r="AO2757" s="18"/>
      <c r="AP2757" s="18"/>
      <c r="AQ2757" s="18"/>
      <c r="AR2757" s="18"/>
      <c r="AS2757" s="18"/>
      <c r="AT2757" s="18"/>
      <c r="AU2757" s="18"/>
      <c r="AV2757" s="18"/>
      <c r="AW2757" s="18"/>
      <c r="AX2757" s="18"/>
    </row>
    <row r="2758">
      <c r="A2758" s="18"/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  <c r="AC2758" s="18"/>
      <c r="AD2758" s="18"/>
      <c r="AE2758" s="18"/>
      <c r="AF2758" s="18"/>
      <c r="AG2758" s="18"/>
      <c r="AH2758" s="18"/>
      <c r="AI2758" s="18"/>
      <c r="AJ2758" s="18"/>
      <c r="AK2758" s="18"/>
      <c r="AL2758" s="18"/>
      <c r="AM2758" s="18"/>
      <c r="AN2758" s="18"/>
      <c r="AO2758" s="18"/>
      <c r="AP2758" s="18"/>
      <c r="AQ2758" s="18"/>
      <c r="AR2758" s="18"/>
      <c r="AS2758" s="18"/>
      <c r="AT2758" s="18"/>
      <c r="AU2758" s="18"/>
      <c r="AV2758" s="18"/>
      <c r="AW2758" s="18"/>
      <c r="AX2758" s="18"/>
    </row>
    <row r="2759">
      <c r="A2759" s="18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  <c r="Z2759" s="18"/>
      <c r="AA2759" s="18"/>
      <c r="AB2759" s="18"/>
      <c r="AC2759" s="18"/>
      <c r="AD2759" s="18"/>
      <c r="AE2759" s="18"/>
      <c r="AF2759" s="18"/>
      <c r="AG2759" s="18"/>
      <c r="AH2759" s="18"/>
      <c r="AI2759" s="18"/>
      <c r="AJ2759" s="18"/>
      <c r="AK2759" s="18"/>
      <c r="AL2759" s="18"/>
      <c r="AM2759" s="18"/>
      <c r="AN2759" s="18"/>
      <c r="AO2759" s="18"/>
      <c r="AP2759" s="18"/>
      <c r="AQ2759" s="18"/>
      <c r="AR2759" s="18"/>
      <c r="AS2759" s="18"/>
      <c r="AT2759" s="18"/>
      <c r="AU2759" s="18"/>
      <c r="AV2759" s="18"/>
      <c r="AW2759" s="18"/>
      <c r="AX2759" s="18"/>
    </row>
    <row r="2760">
      <c r="A2760" s="18"/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  <c r="AC2760" s="18"/>
      <c r="AD2760" s="18"/>
      <c r="AE2760" s="18"/>
      <c r="AF2760" s="18"/>
      <c r="AG2760" s="18"/>
      <c r="AH2760" s="18"/>
      <c r="AI2760" s="18"/>
      <c r="AJ2760" s="18"/>
      <c r="AK2760" s="18"/>
      <c r="AL2760" s="18"/>
      <c r="AM2760" s="18"/>
      <c r="AN2760" s="18"/>
      <c r="AO2760" s="18"/>
      <c r="AP2760" s="18"/>
      <c r="AQ2760" s="18"/>
      <c r="AR2760" s="18"/>
      <c r="AS2760" s="18"/>
      <c r="AT2760" s="18"/>
      <c r="AU2760" s="18"/>
      <c r="AV2760" s="18"/>
      <c r="AW2760" s="18"/>
      <c r="AX2760" s="18"/>
    </row>
    <row r="2761">
      <c r="A2761" s="18"/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  <c r="Z2761" s="18"/>
      <c r="AA2761" s="18"/>
      <c r="AB2761" s="18"/>
      <c r="AC2761" s="18"/>
      <c r="AD2761" s="18"/>
      <c r="AE2761" s="18"/>
      <c r="AF2761" s="18"/>
      <c r="AG2761" s="18"/>
      <c r="AH2761" s="18"/>
      <c r="AI2761" s="18"/>
      <c r="AJ2761" s="18"/>
      <c r="AK2761" s="18"/>
      <c r="AL2761" s="18"/>
      <c r="AM2761" s="18"/>
      <c r="AN2761" s="18"/>
      <c r="AO2761" s="18"/>
      <c r="AP2761" s="18"/>
      <c r="AQ2761" s="18"/>
      <c r="AR2761" s="18"/>
      <c r="AS2761" s="18"/>
      <c r="AT2761" s="18"/>
      <c r="AU2761" s="18"/>
      <c r="AV2761" s="18"/>
      <c r="AW2761" s="18"/>
      <c r="AX2761" s="18"/>
    </row>
    <row r="2762">
      <c r="A2762" s="18"/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  <c r="AC2762" s="18"/>
      <c r="AD2762" s="18"/>
      <c r="AE2762" s="18"/>
      <c r="AF2762" s="18"/>
      <c r="AG2762" s="18"/>
      <c r="AH2762" s="18"/>
      <c r="AI2762" s="18"/>
      <c r="AJ2762" s="18"/>
      <c r="AK2762" s="18"/>
      <c r="AL2762" s="18"/>
      <c r="AM2762" s="18"/>
      <c r="AN2762" s="18"/>
      <c r="AO2762" s="18"/>
      <c r="AP2762" s="18"/>
      <c r="AQ2762" s="18"/>
      <c r="AR2762" s="18"/>
      <c r="AS2762" s="18"/>
      <c r="AT2762" s="18"/>
      <c r="AU2762" s="18"/>
      <c r="AV2762" s="18"/>
      <c r="AW2762" s="18"/>
      <c r="AX2762" s="18"/>
    </row>
    <row r="2763">
      <c r="A2763" s="18"/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  <c r="AC2763" s="18"/>
      <c r="AD2763" s="18"/>
      <c r="AE2763" s="18"/>
      <c r="AF2763" s="18"/>
      <c r="AG2763" s="18"/>
      <c r="AH2763" s="18"/>
      <c r="AI2763" s="18"/>
      <c r="AJ2763" s="18"/>
      <c r="AK2763" s="18"/>
      <c r="AL2763" s="18"/>
      <c r="AM2763" s="18"/>
      <c r="AN2763" s="18"/>
      <c r="AO2763" s="18"/>
      <c r="AP2763" s="18"/>
      <c r="AQ2763" s="18"/>
      <c r="AR2763" s="18"/>
      <c r="AS2763" s="18"/>
      <c r="AT2763" s="18"/>
      <c r="AU2763" s="18"/>
      <c r="AV2763" s="18"/>
      <c r="AW2763" s="18"/>
      <c r="AX2763" s="18"/>
    </row>
    <row r="2764">
      <c r="A2764" s="18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  <c r="AA2764" s="18"/>
      <c r="AB2764" s="18"/>
      <c r="AC2764" s="18"/>
      <c r="AD2764" s="18"/>
      <c r="AE2764" s="18"/>
      <c r="AF2764" s="18"/>
      <c r="AG2764" s="18"/>
      <c r="AH2764" s="18"/>
      <c r="AI2764" s="18"/>
      <c r="AJ2764" s="18"/>
      <c r="AK2764" s="18"/>
      <c r="AL2764" s="18"/>
      <c r="AM2764" s="18"/>
      <c r="AN2764" s="18"/>
      <c r="AO2764" s="18"/>
      <c r="AP2764" s="18"/>
      <c r="AQ2764" s="18"/>
      <c r="AR2764" s="18"/>
      <c r="AS2764" s="18"/>
      <c r="AT2764" s="18"/>
      <c r="AU2764" s="18"/>
      <c r="AV2764" s="18"/>
      <c r="AW2764" s="18"/>
      <c r="AX2764" s="18"/>
    </row>
    <row r="2765">
      <c r="A2765" s="18"/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  <c r="Z2765" s="18"/>
      <c r="AA2765" s="18"/>
      <c r="AB2765" s="18"/>
      <c r="AC2765" s="18"/>
      <c r="AD2765" s="18"/>
      <c r="AE2765" s="18"/>
      <c r="AF2765" s="18"/>
      <c r="AG2765" s="18"/>
      <c r="AH2765" s="18"/>
      <c r="AI2765" s="18"/>
      <c r="AJ2765" s="18"/>
      <c r="AK2765" s="18"/>
      <c r="AL2765" s="18"/>
      <c r="AM2765" s="18"/>
      <c r="AN2765" s="18"/>
      <c r="AO2765" s="18"/>
      <c r="AP2765" s="18"/>
      <c r="AQ2765" s="18"/>
      <c r="AR2765" s="18"/>
      <c r="AS2765" s="18"/>
      <c r="AT2765" s="18"/>
      <c r="AU2765" s="18"/>
      <c r="AV2765" s="18"/>
      <c r="AW2765" s="18"/>
      <c r="AX2765" s="18"/>
    </row>
    <row r="2766">
      <c r="A2766" s="18"/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  <c r="AC2766" s="18"/>
      <c r="AD2766" s="18"/>
      <c r="AE2766" s="18"/>
      <c r="AF2766" s="18"/>
      <c r="AG2766" s="18"/>
      <c r="AH2766" s="18"/>
      <c r="AI2766" s="18"/>
      <c r="AJ2766" s="18"/>
      <c r="AK2766" s="18"/>
      <c r="AL2766" s="18"/>
      <c r="AM2766" s="18"/>
      <c r="AN2766" s="18"/>
      <c r="AO2766" s="18"/>
      <c r="AP2766" s="18"/>
      <c r="AQ2766" s="18"/>
      <c r="AR2766" s="18"/>
      <c r="AS2766" s="18"/>
      <c r="AT2766" s="18"/>
      <c r="AU2766" s="18"/>
      <c r="AV2766" s="18"/>
      <c r="AW2766" s="18"/>
      <c r="AX2766" s="18"/>
    </row>
    <row r="2767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  <c r="Z2767" s="18"/>
      <c r="AA2767" s="18"/>
      <c r="AB2767" s="18"/>
      <c r="AC2767" s="18"/>
      <c r="AD2767" s="18"/>
      <c r="AE2767" s="18"/>
      <c r="AF2767" s="18"/>
      <c r="AG2767" s="18"/>
      <c r="AH2767" s="18"/>
      <c r="AI2767" s="18"/>
      <c r="AJ2767" s="18"/>
      <c r="AK2767" s="18"/>
      <c r="AL2767" s="18"/>
      <c r="AM2767" s="18"/>
      <c r="AN2767" s="18"/>
      <c r="AO2767" s="18"/>
      <c r="AP2767" s="18"/>
      <c r="AQ2767" s="18"/>
      <c r="AR2767" s="18"/>
      <c r="AS2767" s="18"/>
      <c r="AT2767" s="18"/>
      <c r="AU2767" s="18"/>
      <c r="AV2767" s="18"/>
      <c r="AW2767" s="18"/>
      <c r="AX2767" s="18"/>
    </row>
    <row r="2768">
      <c r="A2768" s="18"/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  <c r="AA2768" s="18"/>
      <c r="AB2768" s="18"/>
      <c r="AC2768" s="18"/>
      <c r="AD2768" s="18"/>
      <c r="AE2768" s="18"/>
      <c r="AF2768" s="18"/>
      <c r="AG2768" s="18"/>
      <c r="AH2768" s="18"/>
      <c r="AI2768" s="18"/>
      <c r="AJ2768" s="18"/>
      <c r="AK2768" s="18"/>
      <c r="AL2768" s="18"/>
      <c r="AM2768" s="18"/>
      <c r="AN2768" s="18"/>
      <c r="AO2768" s="18"/>
      <c r="AP2768" s="18"/>
      <c r="AQ2768" s="18"/>
      <c r="AR2768" s="18"/>
      <c r="AS2768" s="18"/>
      <c r="AT2768" s="18"/>
      <c r="AU2768" s="18"/>
      <c r="AV2768" s="18"/>
      <c r="AW2768" s="18"/>
      <c r="AX2768" s="18"/>
    </row>
    <row r="2769">
      <c r="A2769" s="18"/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  <c r="AA2769" s="18"/>
      <c r="AB2769" s="18"/>
      <c r="AC2769" s="18"/>
      <c r="AD2769" s="18"/>
      <c r="AE2769" s="18"/>
      <c r="AF2769" s="18"/>
      <c r="AG2769" s="18"/>
      <c r="AH2769" s="18"/>
      <c r="AI2769" s="18"/>
      <c r="AJ2769" s="18"/>
      <c r="AK2769" s="18"/>
      <c r="AL2769" s="18"/>
      <c r="AM2769" s="18"/>
      <c r="AN2769" s="18"/>
      <c r="AO2769" s="18"/>
      <c r="AP2769" s="18"/>
      <c r="AQ2769" s="18"/>
      <c r="AR2769" s="18"/>
      <c r="AS2769" s="18"/>
      <c r="AT2769" s="18"/>
      <c r="AU2769" s="18"/>
      <c r="AV2769" s="18"/>
      <c r="AW2769" s="18"/>
      <c r="AX2769" s="18"/>
    </row>
    <row r="2770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  <c r="AA2770" s="18"/>
      <c r="AB2770" s="18"/>
      <c r="AC2770" s="18"/>
      <c r="AD2770" s="18"/>
      <c r="AE2770" s="18"/>
      <c r="AF2770" s="18"/>
      <c r="AG2770" s="18"/>
      <c r="AH2770" s="18"/>
      <c r="AI2770" s="18"/>
      <c r="AJ2770" s="18"/>
      <c r="AK2770" s="18"/>
      <c r="AL2770" s="18"/>
      <c r="AM2770" s="18"/>
      <c r="AN2770" s="18"/>
      <c r="AO2770" s="18"/>
      <c r="AP2770" s="18"/>
      <c r="AQ2770" s="18"/>
      <c r="AR2770" s="18"/>
      <c r="AS2770" s="18"/>
      <c r="AT2770" s="18"/>
      <c r="AU2770" s="18"/>
      <c r="AV2770" s="18"/>
      <c r="AW2770" s="18"/>
      <c r="AX2770" s="18"/>
    </row>
    <row r="2771">
      <c r="A2771" s="18"/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  <c r="AC2771" s="18"/>
      <c r="AD2771" s="18"/>
      <c r="AE2771" s="18"/>
      <c r="AF2771" s="18"/>
      <c r="AG2771" s="18"/>
      <c r="AH2771" s="18"/>
      <c r="AI2771" s="18"/>
      <c r="AJ2771" s="18"/>
      <c r="AK2771" s="18"/>
      <c r="AL2771" s="18"/>
      <c r="AM2771" s="18"/>
      <c r="AN2771" s="18"/>
      <c r="AO2771" s="18"/>
      <c r="AP2771" s="18"/>
      <c r="AQ2771" s="18"/>
      <c r="AR2771" s="18"/>
      <c r="AS2771" s="18"/>
      <c r="AT2771" s="18"/>
      <c r="AU2771" s="18"/>
      <c r="AV2771" s="18"/>
      <c r="AW2771" s="18"/>
      <c r="AX2771" s="18"/>
    </row>
    <row r="2772">
      <c r="A2772" s="18"/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  <c r="AC2772" s="18"/>
      <c r="AD2772" s="18"/>
      <c r="AE2772" s="18"/>
      <c r="AF2772" s="18"/>
      <c r="AG2772" s="18"/>
      <c r="AH2772" s="18"/>
      <c r="AI2772" s="18"/>
      <c r="AJ2772" s="18"/>
      <c r="AK2772" s="18"/>
      <c r="AL2772" s="18"/>
      <c r="AM2772" s="18"/>
      <c r="AN2772" s="18"/>
      <c r="AO2772" s="18"/>
      <c r="AP2772" s="18"/>
      <c r="AQ2772" s="18"/>
      <c r="AR2772" s="18"/>
      <c r="AS2772" s="18"/>
      <c r="AT2772" s="18"/>
      <c r="AU2772" s="18"/>
      <c r="AV2772" s="18"/>
      <c r="AW2772" s="18"/>
      <c r="AX2772" s="18"/>
    </row>
    <row r="2773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  <c r="Z2773" s="18"/>
      <c r="AA2773" s="18"/>
      <c r="AB2773" s="18"/>
      <c r="AC2773" s="18"/>
      <c r="AD2773" s="18"/>
      <c r="AE2773" s="18"/>
      <c r="AF2773" s="18"/>
      <c r="AG2773" s="18"/>
      <c r="AH2773" s="18"/>
      <c r="AI2773" s="18"/>
      <c r="AJ2773" s="18"/>
      <c r="AK2773" s="18"/>
      <c r="AL2773" s="18"/>
      <c r="AM2773" s="18"/>
      <c r="AN2773" s="18"/>
      <c r="AO2773" s="18"/>
      <c r="AP2773" s="18"/>
      <c r="AQ2773" s="18"/>
      <c r="AR2773" s="18"/>
      <c r="AS2773" s="18"/>
      <c r="AT2773" s="18"/>
      <c r="AU2773" s="18"/>
      <c r="AV2773" s="18"/>
      <c r="AW2773" s="18"/>
      <c r="AX2773" s="18"/>
    </row>
    <row r="2774">
      <c r="A2774" s="18"/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  <c r="AA2774" s="18"/>
      <c r="AB2774" s="18"/>
      <c r="AC2774" s="18"/>
      <c r="AD2774" s="18"/>
      <c r="AE2774" s="18"/>
      <c r="AF2774" s="18"/>
      <c r="AG2774" s="18"/>
      <c r="AH2774" s="18"/>
      <c r="AI2774" s="18"/>
      <c r="AJ2774" s="18"/>
      <c r="AK2774" s="18"/>
      <c r="AL2774" s="18"/>
      <c r="AM2774" s="18"/>
      <c r="AN2774" s="18"/>
      <c r="AO2774" s="18"/>
      <c r="AP2774" s="18"/>
      <c r="AQ2774" s="18"/>
      <c r="AR2774" s="18"/>
      <c r="AS2774" s="18"/>
      <c r="AT2774" s="18"/>
      <c r="AU2774" s="18"/>
      <c r="AV2774" s="18"/>
      <c r="AW2774" s="18"/>
      <c r="AX2774" s="18"/>
    </row>
    <row r="2775">
      <c r="A2775" s="18"/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  <c r="Z2775" s="18"/>
      <c r="AA2775" s="18"/>
      <c r="AB2775" s="18"/>
      <c r="AC2775" s="18"/>
      <c r="AD2775" s="18"/>
      <c r="AE2775" s="18"/>
      <c r="AF2775" s="18"/>
      <c r="AG2775" s="18"/>
      <c r="AH2775" s="18"/>
      <c r="AI2775" s="18"/>
      <c r="AJ2775" s="18"/>
      <c r="AK2775" s="18"/>
      <c r="AL2775" s="18"/>
      <c r="AM2775" s="18"/>
      <c r="AN2775" s="18"/>
      <c r="AO2775" s="18"/>
      <c r="AP2775" s="18"/>
      <c r="AQ2775" s="18"/>
      <c r="AR2775" s="18"/>
      <c r="AS2775" s="18"/>
      <c r="AT2775" s="18"/>
      <c r="AU2775" s="18"/>
      <c r="AV2775" s="18"/>
      <c r="AW2775" s="18"/>
      <c r="AX2775" s="18"/>
    </row>
    <row r="2776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  <c r="AC2776" s="18"/>
      <c r="AD2776" s="18"/>
      <c r="AE2776" s="18"/>
      <c r="AF2776" s="18"/>
      <c r="AG2776" s="18"/>
      <c r="AH2776" s="18"/>
      <c r="AI2776" s="18"/>
      <c r="AJ2776" s="18"/>
      <c r="AK2776" s="18"/>
      <c r="AL2776" s="18"/>
      <c r="AM2776" s="18"/>
      <c r="AN2776" s="18"/>
      <c r="AO2776" s="18"/>
      <c r="AP2776" s="18"/>
      <c r="AQ2776" s="18"/>
      <c r="AR2776" s="18"/>
      <c r="AS2776" s="18"/>
      <c r="AT2776" s="18"/>
      <c r="AU2776" s="18"/>
      <c r="AV2776" s="18"/>
      <c r="AW2776" s="18"/>
      <c r="AX2776" s="18"/>
    </row>
    <row r="2777">
      <c r="A2777" s="18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  <c r="AA2777" s="18"/>
      <c r="AB2777" s="18"/>
      <c r="AC2777" s="18"/>
      <c r="AD2777" s="18"/>
      <c r="AE2777" s="18"/>
      <c r="AF2777" s="18"/>
      <c r="AG2777" s="18"/>
      <c r="AH2777" s="18"/>
      <c r="AI2777" s="18"/>
      <c r="AJ2777" s="18"/>
      <c r="AK2777" s="18"/>
      <c r="AL2777" s="18"/>
      <c r="AM2777" s="18"/>
      <c r="AN2777" s="18"/>
      <c r="AO2777" s="18"/>
      <c r="AP2777" s="18"/>
      <c r="AQ2777" s="18"/>
      <c r="AR2777" s="18"/>
      <c r="AS2777" s="18"/>
      <c r="AT2777" s="18"/>
      <c r="AU2777" s="18"/>
      <c r="AV2777" s="18"/>
      <c r="AW2777" s="18"/>
      <c r="AX2777" s="18"/>
    </row>
    <row r="2778">
      <c r="A2778" s="18"/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  <c r="AA2778" s="18"/>
      <c r="AB2778" s="18"/>
      <c r="AC2778" s="18"/>
      <c r="AD2778" s="18"/>
      <c r="AE2778" s="18"/>
      <c r="AF2778" s="18"/>
      <c r="AG2778" s="18"/>
      <c r="AH2778" s="18"/>
      <c r="AI2778" s="18"/>
      <c r="AJ2778" s="18"/>
      <c r="AK2778" s="18"/>
      <c r="AL2778" s="18"/>
      <c r="AM2778" s="18"/>
      <c r="AN2778" s="18"/>
      <c r="AO2778" s="18"/>
      <c r="AP2778" s="18"/>
      <c r="AQ2778" s="18"/>
      <c r="AR2778" s="18"/>
      <c r="AS2778" s="18"/>
      <c r="AT2778" s="18"/>
      <c r="AU2778" s="18"/>
      <c r="AV2778" s="18"/>
      <c r="AW2778" s="18"/>
      <c r="AX2778" s="18"/>
    </row>
    <row r="2779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  <c r="Z2779" s="18"/>
      <c r="AA2779" s="18"/>
      <c r="AB2779" s="18"/>
      <c r="AC2779" s="18"/>
      <c r="AD2779" s="18"/>
      <c r="AE2779" s="18"/>
      <c r="AF2779" s="18"/>
      <c r="AG2779" s="18"/>
      <c r="AH2779" s="18"/>
      <c r="AI2779" s="18"/>
      <c r="AJ2779" s="18"/>
      <c r="AK2779" s="18"/>
      <c r="AL2779" s="18"/>
      <c r="AM2779" s="18"/>
      <c r="AN2779" s="18"/>
      <c r="AO2779" s="18"/>
      <c r="AP2779" s="18"/>
      <c r="AQ2779" s="18"/>
      <c r="AR2779" s="18"/>
      <c r="AS2779" s="18"/>
      <c r="AT2779" s="18"/>
      <c r="AU2779" s="18"/>
      <c r="AV2779" s="18"/>
      <c r="AW2779" s="18"/>
      <c r="AX2779" s="18"/>
    </row>
    <row r="2780">
      <c r="A2780" s="18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  <c r="AA2780" s="18"/>
      <c r="AB2780" s="18"/>
      <c r="AC2780" s="18"/>
      <c r="AD2780" s="18"/>
      <c r="AE2780" s="18"/>
      <c r="AF2780" s="18"/>
      <c r="AG2780" s="18"/>
      <c r="AH2780" s="18"/>
      <c r="AI2780" s="18"/>
      <c r="AJ2780" s="18"/>
      <c r="AK2780" s="18"/>
      <c r="AL2780" s="18"/>
      <c r="AM2780" s="18"/>
      <c r="AN2780" s="18"/>
      <c r="AO2780" s="18"/>
      <c r="AP2780" s="18"/>
      <c r="AQ2780" s="18"/>
      <c r="AR2780" s="18"/>
      <c r="AS2780" s="18"/>
      <c r="AT2780" s="18"/>
      <c r="AU2780" s="18"/>
      <c r="AV2780" s="18"/>
      <c r="AW2780" s="18"/>
      <c r="AX2780" s="18"/>
    </row>
    <row r="2781">
      <c r="A2781" s="18"/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  <c r="AA2781" s="18"/>
      <c r="AB2781" s="18"/>
      <c r="AC2781" s="18"/>
      <c r="AD2781" s="18"/>
      <c r="AE2781" s="18"/>
      <c r="AF2781" s="18"/>
      <c r="AG2781" s="18"/>
      <c r="AH2781" s="18"/>
      <c r="AI2781" s="18"/>
      <c r="AJ2781" s="18"/>
      <c r="AK2781" s="18"/>
      <c r="AL2781" s="18"/>
      <c r="AM2781" s="18"/>
      <c r="AN2781" s="18"/>
      <c r="AO2781" s="18"/>
      <c r="AP2781" s="18"/>
      <c r="AQ2781" s="18"/>
      <c r="AR2781" s="18"/>
      <c r="AS2781" s="18"/>
      <c r="AT2781" s="18"/>
      <c r="AU2781" s="18"/>
      <c r="AV2781" s="18"/>
      <c r="AW2781" s="18"/>
      <c r="AX2781" s="18"/>
    </row>
    <row r="2782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  <c r="AA2782" s="18"/>
      <c r="AB2782" s="18"/>
      <c r="AC2782" s="18"/>
      <c r="AD2782" s="18"/>
      <c r="AE2782" s="18"/>
      <c r="AF2782" s="18"/>
      <c r="AG2782" s="18"/>
      <c r="AH2782" s="18"/>
      <c r="AI2782" s="18"/>
      <c r="AJ2782" s="18"/>
      <c r="AK2782" s="18"/>
      <c r="AL2782" s="18"/>
      <c r="AM2782" s="18"/>
      <c r="AN2782" s="18"/>
      <c r="AO2782" s="18"/>
      <c r="AP2782" s="18"/>
      <c r="AQ2782" s="18"/>
      <c r="AR2782" s="18"/>
      <c r="AS2782" s="18"/>
      <c r="AT2782" s="18"/>
      <c r="AU2782" s="18"/>
      <c r="AV2782" s="18"/>
      <c r="AW2782" s="18"/>
      <c r="AX2782" s="18"/>
    </row>
    <row r="2783">
      <c r="A2783" s="18"/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  <c r="Z2783" s="18"/>
      <c r="AA2783" s="18"/>
      <c r="AB2783" s="18"/>
      <c r="AC2783" s="18"/>
      <c r="AD2783" s="18"/>
      <c r="AE2783" s="18"/>
      <c r="AF2783" s="18"/>
      <c r="AG2783" s="18"/>
      <c r="AH2783" s="18"/>
      <c r="AI2783" s="18"/>
      <c r="AJ2783" s="18"/>
      <c r="AK2783" s="18"/>
      <c r="AL2783" s="18"/>
      <c r="AM2783" s="18"/>
      <c r="AN2783" s="18"/>
      <c r="AO2783" s="18"/>
      <c r="AP2783" s="18"/>
      <c r="AQ2783" s="18"/>
      <c r="AR2783" s="18"/>
      <c r="AS2783" s="18"/>
      <c r="AT2783" s="18"/>
      <c r="AU2783" s="18"/>
      <c r="AV2783" s="18"/>
      <c r="AW2783" s="18"/>
      <c r="AX2783" s="18"/>
    </row>
    <row r="2784">
      <c r="A2784" s="18"/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  <c r="AC2784" s="18"/>
      <c r="AD2784" s="18"/>
      <c r="AE2784" s="18"/>
      <c r="AF2784" s="18"/>
      <c r="AG2784" s="18"/>
      <c r="AH2784" s="18"/>
      <c r="AI2784" s="18"/>
      <c r="AJ2784" s="18"/>
      <c r="AK2784" s="18"/>
      <c r="AL2784" s="18"/>
      <c r="AM2784" s="18"/>
      <c r="AN2784" s="18"/>
      <c r="AO2784" s="18"/>
      <c r="AP2784" s="18"/>
      <c r="AQ2784" s="18"/>
      <c r="AR2784" s="18"/>
      <c r="AS2784" s="18"/>
      <c r="AT2784" s="18"/>
      <c r="AU2784" s="18"/>
      <c r="AV2784" s="18"/>
      <c r="AW2784" s="18"/>
      <c r="AX2784" s="18"/>
    </row>
    <row r="2785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  <c r="Z2785" s="18"/>
      <c r="AA2785" s="18"/>
      <c r="AB2785" s="18"/>
      <c r="AC2785" s="18"/>
      <c r="AD2785" s="18"/>
      <c r="AE2785" s="18"/>
      <c r="AF2785" s="18"/>
      <c r="AG2785" s="18"/>
      <c r="AH2785" s="18"/>
      <c r="AI2785" s="18"/>
      <c r="AJ2785" s="18"/>
      <c r="AK2785" s="18"/>
      <c r="AL2785" s="18"/>
      <c r="AM2785" s="18"/>
      <c r="AN2785" s="18"/>
      <c r="AO2785" s="18"/>
      <c r="AP2785" s="18"/>
      <c r="AQ2785" s="18"/>
      <c r="AR2785" s="18"/>
      <c r="AS2785" s="18"/>
      <c r="AT2785" s="18"/>
      <c r="AU2785" s="18"/>
      <c r="AV2785" s="18"/>
      <c r="AW2785" s="18"/>
      <c r="AX2785" s="18"/>
    </row>
    <row r="2786">
      <c r="A2786" s="18"/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  <c r="AA2786" s="18"/>
      <c r="AB2786" s="18"/>
      <c r="AC2786" s="18"/>
      <c r="AD2786" s="18"/>
      <c r="AE2786" s="18"/>
      <c r="AF2786" s="18"/>
      <c r="AG2786" s="18"/>
      <c r="AH2786" s="18"/>
      <c r="AI2786" s="18"/>
      <c r="AJ2786" s="18"/>
      <c r="AK2786" s="18"/>
      <c r="AL2786" s="18"/>
      <c r="AM2786" s="18"/>
      <c r="AN2786" s="18"/>
      <c r="AO2786" s="18"/>
      <c r="AP2786" s="18"/>
      <c r="AQ2786" s="18"/>
      <c r="AR2786" s="18"/>
      <c r="AS2786" s="18"/>
      <c r="AT2786" s="18"/>
      <c r="AU2786" s="18"/>
      <c r="AV2786" s="18"/>
      <c r="AW2786" s="18"/>
      <c r="AX2786" s="18"/>
    </row>
    <row r="2787">
      <c r="A2787" s="18"/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  <c r="AA2787" s="18"/>
      <c r="AB2787" s="18"/>
      <c r="AC2787" s="18"/>
      <c r="AD2787" s="18"/>
      <c r="AE2787" s="18"/>
      <c r="AF2787" s="18"/>
      <c r="AG2787" s="18"/>
      <c r="AH2787" s="18"/>
      <c r="AI2787" s="18"/>
      <c r="AJ2787" s="18"/>
      <c r="AK2787" s="18"/>
      <c r="AL2787" s="18"/>
      <c r="AM2787" s="18"/>
      <c r="AN2787" s="18"/>
      <c r="AO2787" s="18"/>
      <c r="AP2787" s="18"/>
      <c r="AQ2787" s="18"/>
      <c r="AR2787" s="18"/>
      <c r="AS2787" s="18"/>
      <c r="AT2787" s="18"/>
      <c r="AU2787" s="18"/>
      <c r="AV2787" s="18"/>
      <c r="AW2787" s="18"/>
      <c r="AX2787" s="18"/>
    </row>
    <row r="2788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  <c r="AA2788" s="18"/>
      <c r="AB2788" s="18"/>
      <c r="AC2788" s="18"/>
      <c r="AD2788" s="18"/>
      <c r="AE2788" s="18"/>
      <c r="AF2788" s="18"/>
      <c r="AG2788" s="18"/>
      <c r="AH2788" s="18"/>
      <c r="AI2788" s="18"/>
      <c r="AJ2788" s="18"/>
      <c r="AK2788" s="18"/>
      <c r="AL2788" s="18"/>
      <c r="AM2788" s="18"/>
      <c r="AN2788" s="18"/>
      <c r="AO2788" s="18"/>
      <c r="AP2788" s="18"/>
      <c r="AQ2788" s="18"/>
      <c r="AR2788" s="18"/>
      <c r="AS2788" s="18"/>
      <c r="AT2788" s="18"/>
      <c r="AU2788" s="18"/>
      <c r="AV2788" s="18"/>
      <c r="AW2788" s="18"/>
      <c r="AX2788" s="18"/>
    </row>
    <row r="2789">
      <c r="A2789" s="18"/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Y2789" s="18"/>
      <c r="Z2789" s="18"/>
      <c r="AA2789" s="18"/>
      <c r="AB2789" s="18"/>
      <c r="AC2789" s="18"/>
      <c r="AD2789" s="18"/>
      <c r="AE2789" s="18"/>
      <c r="AF2789" s="18"/>
      <c r="AG2789" s="18"/>
      <c r="AH2789" s="18"/>
      <c r="AI2789" s="18"/>
      <c r="AJ2789" s="18"/>
      <c r="AK2789" s="18"/>
      <c r="AL2789" s="18"/>
      <c r="AM2789" s="18"/>
      <c r="AN2789" s="18"/>
      <c r="AO2789" s="18"/>
      <c r="AP2789" s="18"/>
      <c r="AQ2789" s="18"/>
      <c r="AR2789" s="18"/>
      <c r="AS2789" s="18"/>
      <c r="AT2789" s="18"/>
      <c r="AU2789" s="18"/>
      <c r="AV2789" s="18"/>
      <c r="AW2789" s="18"/>
      <c r="AX2789" s="18"/>
    </row>
    <row r="2790">
      <c r="A2790" s="18"/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  <c r="AA2790" s="18"/>
      <c r="AB2790" s="18"/>
      <c r="AC2790" s="18"/>
      <c r="AD2790" s="18"/>
      <c r="AE2790" s="18"/>
      <c r="AF2790" s="18"/>
      <c r="AG2790" s="18"/>
      <c r="AH2790" s="18"/>
      <c r="AI2790" s="18"/>
      <c r="AJ2790" s="18"/>
      <c r="AK2790" s="18"/>
      <c r="AL2790" s="18"/>
      <c r="AM2790" s="18"/>
      <c r="AN2790" s="18"/>
      <c r="AO2790" s="18"/>
      <c r="AP2790" s="18"/>
      <c r="AQ2790" s="18"/>
      <c r="AR2790" s="18"/>
      <c r="AS2790" s="18"/>
      <c r="AT2790" s="18"/>
      <c r="AU2790" s="18"/>
      <c r="AV2790" s="18"/>
      <c r="AW2790" s="18"/>
      <c r="AX2790" s="18"/>
    </row>
    <row r="2791">
      <c r="A2791" s="18" t="str">
        <f>IFERROR(__xludf.DUMMYFUNCTION("""COMPUTED_VALUE"""),"кислая земляника")</f>
        <v>кислая земляника</v>
      </c>
      <c r="B2791" s="18" t="str">
        <f>IFERROR(__xludf.DUMMYFUNCTION("""COMPUTED_VALUE"""),"кислая фанта с черникой")</f>
        <v>кислая фанта с черникой</v>
      </c>
      <c r="C2791" s="18" t="str">
        <f>IFERROR(__xludf.DUMMYFUNCTION("""COMPUTED_VALUE"""),"кислое харибо с колой и черешней")</f>
        <v>кислое харибо с колой и черешней</v>
      </c>
      <c r="D2791" s="18" t="str">
        <f>IFERROR(__xludf.DUMMYFUNCTION("""COMPUTED_VALUE"""),"кислое яблочно клубничная шипучка")</f>
        <v>кислое яблочно клубничная шипучка</v>
      </c>
      <c r="E2791" s="18" t="str">
        <f>IFERROR(__xludf.DUMMYFUNCTION("""COMPUTED_VALUE"""),"кислые желатинки маракуйя ананас")</f>
        <v>кислые желатинки маракуйя ананас</v>
      </c>
      <c r="F2791" s="18" t="str">
        <f>IFERROR(__xludf.DUMMYFUNCTION("""COMPUTED_VALUE"""),"кислые ленточки маракуя манго")</f>
        <v>кислые ленточки маракуя манго</v>
      </c>
      <c r="G2791" s="18" t="str">
        <f>IFERROR(__xludf.DUMMYFUNCTION("""COMPUTED_VALUE"""),"кислые мармеладные ягоды")</f>
        <v>кислые мармеладные ягоды</v>
      </c>
      <c r="H2791" s="18" t="str">
        <f>IFERROR(__xludf.DUMMYFUNCTION("""COMPUTED_VALUE"""),"кислый виноград лайм")</f>
        <v>кислый виноград лайм</v>
      </c>
      <c r="I2791" s="18" t="str">
        <f>IFERROR(__xludf.DUMMYFUNCTION("""COMPUTED_VALUE"""),"кислый грейпфрут с вишней")</f>
        <v>кислый грейпфрут с вишней</v>
      </c>
      <c r="J2791" s="18" t="str">
        <f>IFERROR(__xludf.DUMMYFUNCTION("""COMPUTED_VALUE"""),"кислый леденец виноград киви яблоко")</f>
        <v>кислый леденец виноград киви яблоко</v>
      </c>
      <c r="K2791" s="18" t="str">
        <f>IFERROR(__xludf.DUMMYFUNCTION("""COMPUTED_VALUE"""),"кислый лимонад арбуз лайм малина")</f>
        <v>кислый лимонад арбуз лайм малина</v>
      </c>
      <c r="L2791" s="18" t="str">
        <f>IFERROR(__xludf.DUMMYFUNCTION("""COMPUTED_VALUE"""),"кислый персик клубника")</f>
        <v>кислый персик клубника</v>
      </c>
      <c r="M2791" s="18" t="str">
        <f>IFERROR(__xludf.DUMMYFUNCTION("""COMPUTED_VALUE"""),"кислый яблочно лимонные колечки")</f>
        <v>кислый яблочно лимонные колечки</v>
      </c>
      <c r="N2791" s="18" t="str">
        <f>IFERROR(__xludf.DUMMYFUNCTION("""COMPUTED_VALUE"""),"фанта апельсин с кислой малиной")</f>
        <v>фанта апельсин с кислой малиной</v>
      </c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  <c r="Z2791" s="18"/>
      <c r="AA2791" s="18"/>
      <c r="AB2791" s="18"/>
      <c r="AC2791" s="18"/>
      <c r="AD2791" s="18"/>
      <c r="AE2791" s="18"/>
      <c r="AF2791" s="18"/>
      <c r="AG2791" s="18"/>
      <c r="AH2791" s="18"/>
      <c r="AI2791" s="18"/>
      <c r="AJ2791" s="18"/>
      <c r="AK2791" s="18"/>
      <c r="AL2791" s="18"/>
      <c r="AM2791" s="18"/>
      <c r="AN2791" s="18"/>
      <c r="AO2791" s="18"/>
      <c r="AP2791" s="18"/>
      <c r="AQ2791" s="18"/>
      <c r="AR2791" s="18"/>
      <c r="AS2791" s="18"/>
      <c r="AT2791" s="18"/>
      <c r="AU2791" s="18"/>
      <c r="AV2791" s="18"/>
      <c r="AW2791" s="18"/>
      <c r="AX2791" s="18"/>
    </row>
    <row r="2792">
      <c r="A2792" s="18" t="str">
        <f>IFERROR(__xludf.DUMMYFUNCTION("""COMPUTED_VALUE"""),"0.4")</f>
        <v>0.4</v>
      </c>
      <c r="B2792" s="18" t="str">
        <f>IFERROR(__xludf.DUMMYFUNCTION("""COMPUTED_VALUE"""),"0.6")</f>
        <v>0.6</v>
      </c>
      <c r="C2792" s="18" t="str">
        <f>IFERROR(__xludf.DUMMYFUNCTION("""COMPUTED_VALUE"""),"0.7")</f>
        <v>0.7</v>
      </c>
      <c r="D2792" s="18" t="str">
        <f>IFERROR(__xludf.DUMMYFUNCTION("""COMPUTED_VALUE"""),"0.8")</f>
        <v>0.8</v>
      </c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  <c r="AA2792" s="18"/>
      <c r="AB2792" s="18"/>
      <c r="AC2792" s="18"/>
      <c r="AD2792" s="18"/>
      <c r="AE2792" s="18"/>
      <c r="AF2792" s="18"/>
      <c r="AG2792" s="18"/>
      <c r="AH2792" s="18"/>
      <c r="AI2792" s="18"/>
      <c r="AJ2792" s="18"/>
      <c r="AK2792" s="18"/>
      <c r="AL2792" s="18"/>
      <c r="AM2792" s="18"/>
      <c r="AN2792" s="18"/>
      <c r="AO2792" s="18"/>
      <c r="AP2792" s="18"/>
      <c r="AQ2792" s="18"/>
      <c r="AR2792" s="18"/>
      <c r="AS2792" s="18"/>
      <c r="AT2792" s="18"/>
      <c r="AU2792" s="18"/>
      <c r="AV2792" s="18"/>
      <c r="AW2792" s="18"/>
      <c r="AX2792" s="18"/>
    </row>
    <row r="2793">
      <c r="A2793" s="18" t="str">
        <f>IFERROR(__xludf.DUMMYFUNCTION("""COMPUTED_VALUE"""),"0.2")</f>
        <v>0.2</v>
      </c>
      <c r="B2793" s="18" t="str">
        <f>IFERROR(__xludf.DUMMYFUNCTION("""COMPUTED_VALUE"""),"0.3")</f>
        <v>0.3</v>
      </c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  <c r="AA2793" s="18"/>
      <c r="AB2793" s="18"/>
      <c r="AC2793" s="18"/>
      <c r="AD2793" s="18"/>
      <c r="AE2793" s="18"/>
      <c r="AF2793" s="18"/>
      <c r="AG2793" s="18"/>
      <c r="AH2793" s="18"/>
      <c r="AI2793" s="18"/>
      <c r="AJ2793" s="18"/>
      <c r="AK2793" s="18"/>
      <c r="AL2793" s="18"/>
      <c r="AM2793" s="18"/>
      <c r="AN2793" s="18"/>
      <c r="AO2793" s="18"/>
      <c r="AP2793" s="18"/>
      <c r="AQ2793" s="18"/>
      <c r="AR2793" s="18"/>
      <c r="AS2793" s="18"/>
      <c r="AT2793" s="18"/>
      <c r="AU2793" s="18"/>
      <c r="AV2793" s="18"/>
      <c r="AW2793" s="18"/>
      <c r="AX2793" s="18"/>
    </row>
    <row r="2794">
      <c r="A2794" s="18" t="str">
        <f>IFERROR(__xludf.DUMMYFUNCTION("""COMPUTED_VALUE"""),"0.2")</f>
        <v>0.2</v>
      </c>
      <c r="B2794" s="18" t="str">
        <f>IFERROR(__xludf.DUMMYFUNCTION("""COMPUTED_VALUE"""),"0.3")</f>
        <v>0.3</v>
      </c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  <c r="AA2794" s="18"/>
      <c r="AB2794" s="18"/>
      <c r="AC2794" s="18"/>
      <c r="AD2794" s="18"/>
      <c r="AE2794" s="18"/>
      <c r="AF2794" s="18"/>
      <c r="AG2794" s="18"/>
      <c r="AH2794" s="18"/>
      <c r="AI2794" s="18"/>
      <c r="AJ2794" s="18"/>
      <c r="AK2794" s="18"/>
      <c r="AL2794" s="18"/>
      <c r="AM2794" s="18"/>
      <c r="AN2794" s="18"/>
      <c r="AO2794" s="18"/>
      <c r="AP2794" s="18"/>
      <c r="AQ2794" s="18"/>
      <c r="AR2794" s="18"/>
      <c r="AS2794" s="18"/>
      <c r="AT2794" s="18"/>
      <c r="AU2794" s="18"/>
      <c r="AV2794" s="18"/>
      <c r="AW2794" s="18"/>
      <c r="AX2794" s="18"/>
    </row>
    <row r="2795">
      <c r="A2795" s="18" t="str">
        <f>IFERROR(__xludf.DUMMYFUNCTION("""COMPUTED_VALUE"""),"0.2")</f>
        <v>0.2</v>
      </c>
      <c r="B2795" s="18" t="str">
        <f>IFERROR(__xludf.DUMMYFUNCTION("""COMPUTED_VALUE"""),"0.3")</f>
        <v>0.3</v>
      </c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  <c r="AA2795" s="18"/>
      <c r="AB2795" s="18"/>
      <c r="AC2795" s="18"/>
      <c r="AD2795" s="18"/>
      <c r="AE2795" s="18"/>
      <c r="AF2795" s="18"/>
      <c r="AG2795" s="18"/>
      <c r="AH2795" s="18"/>
      <c r="AI2795" s="18"/>
      <c r="AJ2795" s="18"/>
      <c r="AK2795" s="18"/>
      <c r="AL2795" s="18"/>
      <c r="AM2795" s="18"/>
      <c r="AN2795" s="18"/>
      <c r="AO2795" s="18"/>
      <c r="AP2795" s="18"/>
      <c r="AQ2795" s="18"/>
      <c r="AR2795" s="18"/>
      <c r="AS2795" s="18"/>
      <c r="AT2795" s="18"/>
      <c r="AU2795" s="18"/>
      <c r="AV2795" s="18"/>
      <c r="AW2795" s="18"/>
      <c r="AX2795" s="18"/>
    </row>
    <row r="2796">
      <c r="A2796" s="18" t="str">
        <f>IFERROR(__xludf.DUMMYFUNCTION("""COMPUTED_VALUE"""),"0.2")</f>
        <v>0.2</v>
      </c>
      <c r="B2796" s="18" t="str">
        <f>IFERROR(__xludf.DUMMYFUNCTION("""COMPUTED_VALUE"""),"0.3")</f>
        <v>0.3</v>
      </c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  <c r="AA2796" s="18"/>
      <c r="AB2796" s="18"/>
      <c r="AC2796" s="18"/>
      <c r="AD2796" s="18"/>
      <c r="AE2796" s="18"/>
      <c r="AF2796" s="18"/>
      <c r="AG2796" s="18"/>
      <c r="AH2796" s="18"/>
      <c r="AI2796" s="18"/>
      <c r="AJ2796" s="18"/>
      <c r="AK2796" s="18"/>
      <c r="AL2796" s="18"/>
      <c r="AM2796" s="18"/>
      <c r="AN2796" s="18"/>
      <c r="AO2796" s="18"/>
      <c r="AP2796" s="18"/>
      <c r="AQ2796" s="18"/>
      <c r="AR2796" s="18"/>
      <c r="AS2796" s="18"/>
      <c r="AT2796" s="18"/>
      <c r="AU2796" s="18"/>
      <c r="AV2796" s="18"/>
      <c r="AW2796" s="18"/>
      <c r="AX2796" s="18"/>
    </row>
    <row r="2797">
      <c r="A2797" s="18" t="str">
        <f>IFERROR(__xludf.DUMMYFUNCTION("""COMPUTED_VALUE"""),"0.2")</f>
        <v>0.2</v>
      </c>
      <c r="B2797" s="18" t="str">
        <f>IFERROR(__xludf.DUMMYFUNCTION("""COMPUTED_VALUE"""),"0.3")</f>
        <v>0.3</v>
      </c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  <c r="Z2797" s="18"/>
      <c r="AA2797" s="18"/>
      <c r="AB2797" s="18"/>
      <c r="AC2797" s="18"/>
      <c r="AD2797" s="18"/>
      <c r="AE2797" s="18"/>
      <c r="AF2797" s="18"/>
      <c r="AG2797" s="18"/>
      <c r="AH2797" s="18"/>
      <c r="AI2797" s="18"/>
      <c r="AJ2797" s="18"/>
      <c r="AK2797" s="18"/>
      <c r="AL2797" s="18"/>
      <c r="AM2797" s="18"/>
      <c r="AN2797" s="18"/>
      <c r="AO2797" s="18"/>
      <c r="AP2797" s="18"/>
      <c r="AQ2797" s="18"/>
      <c r="AR2797" s="18"/>
      <c r="AS2797" s="18"/>
      <c r="AT2797" s="18"/>
      <c r="AU2797" s="18"/>
      <c r="AV2797" s="18"/>
      <c r="AW2797" s="18"/>
      <c r="AX2797" s="18"/>
    </row>
    <row r="2798">
      <c r="A2798" s="18" t="str">
        <f>IFERROR(__xludf.DUMMYFUNCTION("""COMPUTED_VALUE"""),"Маракуйя с тропическими нотками")</f>
        <v>Маракуйя с тропическими нотками</v>
      </c>
      <c r="B2798" s="18" t="str">
        <f>IFERROR(__xludf.DUMMYFUNCTION("""COMPUTED_VALUE"""),"Арбузный милкшейк")</f>
        <v>Арбузный милкшейк</v>
      </c>
      <c r="C2798" s="18" t="str">
        <f>IFERROR(__xludf.DUMMYFUNCTION("""COMPUTED_VALUE"""),"Конфеты со вкусом винограда")</f>
        <v>Конфеты со вкусом винограда</v>
      </c>
      <c r="D2798" s="18" t="str">
        <f>IFERROR(__xludf.DUMMYFUNCTION("""COMPUTED_VALUE"""),"Манго с апельсином и послевкусием гуавы")</f>
        <v>Манго с апельсином и послевкусием гуавы</v>
      </c>
      <c r="E2798" s="18" t="str">
        <f>IFERROR(__xludf.DUMMYFUNCTION("""COMPUTED_VALUE"""),"Холодное сочетание мяты и конфет холс")</f>
        <v>Холодное сочетание мяты и конфет холс</v>
      </c>
      <c r="F2798" s="18" t="str">
        <f>IFERROR(__xludf.DUMMYFUNCTION("""COMPUTED_VALUE"""),"Яблочные мармеладные червячки")</f>
        <v>Яблочные мармеладные червячки</v>
      </c>
      <c r="G279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798" s="18" t="str">
        <f>IFERROR(__xludf.DUMMYFUNCTION("""COMPUTED_VALUE"""),"Лимон лайм")</f>
        <v>Лимон лайм</v>
      </c>
      <c r="I2798" s="18" t="str">
        <f>IFERROR(__xludf.DUMMYFUNCTION("""COMPUTED_VALUE"""),"Классика энергетика с кислой малиной")</f>
        <v>Классика энергетика с кислой малиной</v>
      </c>
      <c r="J2798" s="18" t="str">
        <f>IFERROR(__xludf.DUMMYFUNCTION("""COMPUTED_VALUE"""),"Зеленое манго и смородина")</f>
        <v>Зеленое манго и смородина</v>
      </c>
      <c r="K2798" s="18" t="str">
        <f>IFERROR(__xludf.DUMMYFUNCTION("""COMPUTED_VALUE"""),"Дуэт лемонграсса и сладкой малины")</f>
        <v>Дуэт лемонграсса и сладкой малины</v>
      </c>
      <c r="L2798" s="18" t="str">
        <f>IFERROR(__xludf.DUMMYFUNCTION("""COMPUTED_VALUE"""),"Сладкий мармелад из черной смородины")</f>
        <v>Сладкий мармелад из черной смородины</v>
      </c>
      <c r="M2798" s="18" t="str">
        <f>IFERROR(__xludf.DUMMYFUNCTION("""COMPUTED_VALUE"""),"Вишня кола")</f>
        <v>Вишня кола</v>
      </c>
      <c r="N2798" s="18" t="str">
        <f>IFERROR(__xludf.DUMMYFUNCTION("""COMPUTED_VALUE"""),"Малина с кокосом")</f>
        <v>Малина с кокосом</v>
      </c>
      <c r="O2798" s="18" t="str">
        <f>IFERROR(__xludf.DUMMYFUNCTION("""COMPUTED_VALUE"""),"Сладкие конфеты СКИТЛЗ и смородина")</f>
        <v>Сладкие конфеты СКИТЛЗ и смородина</v>
      </c>
      <c r="P2798" s="18" t="str">
        <f>IFERROR(__xludf.DUMMYFUNCTION("""COMPUTED_VALUE"""),"Ежевичный лимонад")</f>
        <v>Ежевичный лимонад</v>
      </c>
      <c r="Q2798" s="18" t="str">
        <f>IFERROR(__xludf.DUMMYFUNCTION("""COMPUTED_VALUE"""),"Дыня кокос")</f>
        <v>Дыня кокос</v>
      </c>
      <c r="R2798" s="18" t="str">
        <f>IFERROR(__xludf.DUMMYFUNCTION("""COMPUTED_VALUE"""),"Земляничный бабл гам")</f>
        <v>Земляничный бабл гам</v>
      </c>
      <c r="S2798" s="18" t="str">
        <f>IFERROR(__xludf.DUMMYFUNCTION("""COMPUTED_VALUE"""),"Лимонные леденцы")</f>
        <v>Лимонные леденцы</v>
      </c>
      <c r="T2798" s="18" t="str">
        <f>IFERROR(__xludf.DUMMYFUNCTION("""COMPUTED_VALUE"""),"Экзотический фрукты")</f>
        <v>Экзотический фрукты</v>
      </c>
      <c r="U2798" s="18" t="str">
        <f>IFERROR(__xludf.DUMMYFUNCTION("""COMPUTED_VALUE"""),"Личи виноград мята")</f>
        <v>Личи виноград мята</v>
      </c>
      <c r="V2798" s="18" t="str">
        <f>IFERROR(__xludf.DUMMYFUNCTION("""COMPUTED_VALUE"""),"Черника малина мята")</f>
        <v>Черника малина мята</v>
      </c>
      <c r="W2798" s="18" t="str">
        <f>IFERROR(__xludf.DUMMYFUNCTION("""COMPUTED_VALUE"""),"Абрикосовый йогурт")</f>
        <v>Абрикосовый йогурт</v>
      </c>
      <c r="X2798" s="18" t="str">
        <f>IFERROR(__xludf.DUMMYFUNCTION("""COMPUTED_VALUE"""),"Арбуз лед")</f>
        <v>Арбуз лед</v>
      </c>
      <c r="Y2798" s="18" t="str">
        <f>IFERROR(__xludf.DUMMYFUNCTION("""COMPUTED_VALUE"""),"Банан клубника лед")</f>
        <v>Банан клубника лед</v>
      </c>
      <c r="Z2798" s="18" t="str">
        <f>IFERROR(__xludf.DUMMYFUNCTION("""COMPUTED_VALUE"""),"Арбузное мороженное")</f>
        <v>Арбузное мороженное</v>
      </c>
      <c r="AA2798" s="18" t="str">
        <f>IFERROR(__xludf.DUMMYFUNCTION("""COMPUTED_VALUE"""),"Клубника малина жвачка")</f>
        <v>Клубника малина жвачка</v>
      </c>
      <c r="AB2798" s="18" t="str">
        <f>IFERROR(__xludf.DUMMYFUNCTION("""COMPUTED_VALUE"""),"Клубничное мороженное")</f>
        <v>Клубничное мороженное</v>
      </c>
      <c r="AC2798" s="18" t="str">
        <f>IFERROR(__xludf.DUMMYFUNCTION("""COMPUTED_VALUE"""),"Кола сода лед")</f>
        <v>Кола сода лед</v>
      </c>
      <c r="AD2798" s="18" t="str">
        <f>IFERROR(__xludf.DUMMYFUNCTION("""COMPUTED_VALUE"""),"Банановый милкшейк")</f>
        <v>Банановый милкшейк</v>
      </c>
      <c r="AE2798" s="18" t="str">
        <f>IFERROR(__xludf.DUMMYFUNCTION("""COMPUTED_VALUE"""),"Микс ягод лед")</f>
        <v>Микс ягод лед</v>
      </c>
      <c r="AF2798" s="18" t="str">
        <f>IFERROR(__xludf.DUMMYFUNCTION("""COMPUTED_VALUE"""),"Брусничный морс")</f>
        <v>Брусничный морс</v>
      </c>
      <c r="AG2798" s="18" t="str">
        <f>IFERROR(__xludf.DUMMYFUNCTION("""COMPUTED_VALUE"""),"Яблочный лимонад")</f>
        <v>Яблочный лимонад</v>
      </c>
      <c r="AH2798" s="18" t="str">
        <f>IFERROR(__xludf.DUMMYFUNCTION("""COMPUTED_VALUE"""),"Лесные ягоды")</f>
        <v>Лесные ягоды</v>
      </c>
      <c r="AI2798" s="18" t="str">
        <f>IFERROR(__xludf.DUMMYFUNCTION("""COMPUTED_VALUE"""),"Смородиновый лимонад")</f>
        <v>Смородиновый лимонад</v>
      </c>
      <c r="AJ2798" s="18" t="str">
        <f>IFERROR(__xludf.DUMMYFUNCTION("""COMPUTED_VALUE"""),"Вишня лайм лед")</f>
        <v>Вишня лайм лед</v>
      </c>
      <c r="AK2798" s="18" t="str">
        <f>IFERROR(__xludf.DUMMYFUNCTION("""COMPUTED_VALUE"""),"Лист виноград мята энергетик")</f>
        <v>Лист виноград мята энергетик</v>
      </c>
      <c r="AL2798" s="18" t="str">
        <f>IFERROR(__xludf.DUMMYFUNCTION("""COMPUTED_VALUE"""),"Двойное яблоко лед")</f>
        <v>Двойное яблоко лед</v>
      </c>
      <c r="AM2798" s="18" t="str">
        <f>IFERROR(__xludf.DUMMYFUNCTION("""COMPUTED_VALUE"""),"Смородиновый холс")</f>
        <v>Смородиновый холс</v>
      </c>
      <c r="AN2798" s="18" t="str">
        <f>IFERROR(__xludf.DUMMYFUNCTION("""COMPUTED_VALUE"""),"Клубничное шампанское")</f>
        <v>Клубничное шампанское</v>
      </c>
      <c r="AO2798" s="18"/>
      <c r="AP2798" s="18"/>
      <c r="AQ2798" s="18"/>
      <c r="AR2798" s="18"/>
      <c r="AS2798" s="18"/>
      <c r="AT2798" s="18"/>
      <c r="AU2798" s="18"/>
      <c r="AV2798" s="18"/>
      <c r="AW2798" s="18"/>
      <c r="AX2798" s="18"/>
    </row>
    <row r="2799">
      <c r="A2799" s="18" t="str">
        <f>IFERROR(__xludf.DUMMYFUNCTION("""COMPUTED_VALUE"""),"Маракуйя с тропическими нотками")</f>
        <v>Маракуйя с тропическими нотками</v>
      </c>
      <c r="B2799" s="18" t="str">
        <f>IFERROR(__xludf.DUMMYFUNCTION("""COMPUTED_VALUE"""),"Арбузный милкшейк")</f>
        <v>Арбузный милкшейк</v>
      </c>
      <c r="C2799" s="18" t="str">
        <f>IFERROR(__xludf.DUMMYFUNCTION("""COMPUTED_VALUE"""),"Конфеты со вкусом винограда")</f>
        <v>Конфеты со вкусом винограда</v>
      </c>
      <c r="D2799" s="18" t="str">
        <f>IFERROR(__xludf.DUMMYFUNCTION("""COMPUTED_VALUE"""),"Манго с апельсином и послевкусием гуавы")</f>
        <v>Манго с апельсином и послевкусием гуавы</v>
      </c>
      <c r="E2799" s="18" t="str">
        <f>IFERROR(__xludf.DUMMYFUNCTION("""COMPUTED_VALUE"""),"Холодное сочетание мяты и конфет холс")</f>
        <v>Холодное сочетание мяты и конфет холс</v>
      </c>
      <c r="F2799" s="18" t="str">
        <f>IFERROR(__xludf.DUMMYFUNCTION("""COMPUTED_VALUE"""),"Яблочные мармеладные червячки")</f>
        <v>Яблочные мармеладные червячки</v>
      </c>
      <c r="G279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799" s="18" t="str">
        <f>IFERROR(__xludf.DUMMYFUNCTION("""COMPUTED_VALUE"""),"Лимон лайм")</f>
        <v>Лимон лайм</v>
      </c>
      <c r="I2799" s="18" t="str">
        <f>IFERROR(__xludf.DUMMYFUNCTION("""COMPUTED_VALUE"""),"Классика энергетика с кислой малиной")</f>
        <v>Классика энергетика с кислой малиной</v>
      </c>
      <c r="J2799" s="18" t="str">
        <f>IFERROR(__xludf.DUMMYFUNCTION("""COMPUTED_VALUE"""),"Зеленое манго и смородина")</f>
        <v>Зеленое манго и смородина</v>
      </c>
      <c r="K2799" s="18" t="str">
        <f>IFERROR(__xludf.DUMMYFUNCTION("""COMPUTED_VALUE"""),"Дуэт лемонграсса и сладкой малины")</f>
        <v>Дуэт лемонграсса и сладкой малины</v>
      </c>
      <c r="L2799" s="18" t="str">
        <f>IFERROR(__xludf.DUMMYFUNCTION("""COMPUTED_VALUE"""),"Сладкий мармелад из черной смородины")</f>
        <v>Сладкий мармелад из черной смородины</v>
      </c>
      <c r="M2799" s="18" t="str">
        <f>IFERROR(__xludf.DUMMYFUNCTION("""COMPUTED_VALUE"""),"Вишня кола")</f>
        <v>Вишня кола</v>
      </c>
      <c r="N2799" s="18" t="str">
        <f>IFERROR(__xludf.DUMMYFUNCTION("""COMPUTED_VALUE"""),"Малина с кокосом")</f>
        <v>Малина с кокосом</v>
      </c>
      <c r="O2799" s="18" t="str">
        <f>IFERROR(__xludf.DUMMYFUNCTION("""COMPUTED_VALUE"""),"Сладкие конфеты СКИТЛЗ и смородина")</f>
        <v>Сладкие конфеты СКИТЛЗ и смородина</v>
      </c>
      <c r="P2799" s="18" t="str">
        <f>IFERROR(__xludf.DUMMYFUNCTION("""COMPUTED_VALUE"""),"Ежевичный лимонад")</f>
        <v>Ежевичный лимонад</v>
      </c>
      <c r="Q2799" s="18" t="str">
        <f>IFERROR(__xludf.DUMMYFUNCTION("""COMPUTED_VALUE"""),"Дыня кокос")</f>
        <v>Дыня кокос</v>
      </c>
      <c r="R2799" s="18" t="str">
        <f>IFERROR(__xludf.DUMMYFUNCTION("""COMPUTED_VALUE"""),"Земляничный бабл гам")</f>
        <v>Земляничный бабл гам</v>
      </c>
      <c r="S2799" s="18" t="str">
        <f>IFERROR(__xludf.DUMMYFUNCTION("""COMPUTED_VALUE"""),"Лимонные леденцы")</f>
        <v>Лимонные леденцы</v>
      </c>
      <c r="T2799" s="18" t="str">
        <f>IFERROR(__xludf.DUMMYFUNCTION("""COMPUTED_VALUE"""),"Экзотический фрукты")</f>
        <v>Экзотический фрукты</v>
      </c>
      <c r="U2799" s="18" t="str">
        <f>IFERROR(__xludf.DUMMYFUNCTION("""COMPUTED_VALUE"""),"Личи виноград мята")</f>
        <v>Личи виноград мята</v>
      </c>
      <c r="V2799" s="18" t="str">
        <f>IFERROR(__xludf.DUMMYFUNCTION("""COMPUTED_VALUE"""),"Черника малина мята")</f>
        <v>Черника малина мята</v>
      </c>
      <c r="W2799" s="18" t="str">
        <f>IFERROR(__xludf.DUMMYFUNCTION("""COMPUTED_VALUE"""),"Абрикосовый йогурт")</f>
        <v>Абрикосовый йогурт</v>
      </c>
      <c r="X2799" s="18" t="str">
        <f>IFERROR(__xludf.DUMMYFUNCTION("""COMPUTED_VALUE"""),"Арбуз лед")</f>
        <v>Арбуз лед</v>
      </c>
      <c r="Y2799" s="18" t="str">
        <f>IFERROR(__xludf.DUMMYFUNCTION("""COMPUTED_VALUE"""),"Банан клубника лед")</f>
        <v>Банан клубника лед</v>
      </c>
      <c r="Z2799" s="18" t="str">
        <f>IFERROR(__xludf.DUMMYFUNCTION("""COMPUTED_VALUE"""),"Арбузное мороженное")</f>
        <v>Арбузное мороженное</v>
      </c>
      <c r="AA2799" s="18" t="str">
        <f>IFERROR(__xludf.DUMMYFUNCTION("""COMPUTED_VALUE"""),"Клубника малина жвачка")</f>
        <v>Клубника малина жвачка</v>
      </c>
      <c r="AB2799" s="18" t="str">
        <f>IFERROR(__xludf.DUMMYFUNCTION("""COMPUTED_VALUE"""),"Клубничное мороженное")</f>
        <v>Клубничное мороженное</v>
      </c>
      <c r="AC2799" s="18" t="str">
        <f>IFERROR(__xludf.DUMMYFUNCTION("""COMPUTED_VALUE"""),"Кола сода лед")</f>
        <v>Кола сода лед</v>
      </c>
      <c r="AD2799" s="18" t="str">
        <f>IFERROR(__xludf.DUMMYFUNCTION("""COMPUTED_VALUE"""),"Банановый милкшейк")</f>
        <v>Банановый милкшейк</v>
      </c>
      <c r="AE2799" s="18" t="str">
        <f>IFERROR(__xludf.DUMMYFUNCTION("""COMPUTED_VALUE"""),"Микс ягод лед")</f>
        <v>Микс ягод лед</v>
      </c>
      <c r="AF2799" s="18" t="str">
        <f>IFERROR(__xludf.DUMMYFUNCTION("""COMPUTED_VALUE"""),"Брусничный морс")</f>
        <v>Брусничный морс</v>
      </c>
      <c r="AG2799" s="18" t="str">
        <f>IFERROR(__xludf.DUMMYFUNCTION("""COMPUTED_VALUE"""),"Яблочный лимонад")</f>
        <v>Яблочный лимонад</v>
      </c>
      <c r="AH2799" s="18" t="str">
        <f>IFERROR(__xludf.DUMMYFUNCTION("""COMPUTED_VALUE"""),"Лесные ягоды")</f>
        <v>Лесные ягоды</v>
      </c>
      <c r="AI2799" s="18" t="str">
        <f>IFERROR(__xludf.DUMMYFUNCTION("""COMPUTED_VALUE"""),"Смородиновый лимонад")</f>
        <v>Смородиновый лимонад</v>
      </c>
      <c r="AJ2799" s="18" t="str">
        <f>IFERROR(__xludf.DUMMYFUNCTION("""COMPUTED_VALUE"""),"Вишня лайм лед")</f>
        <v>Вишня лайм лед</v>
      </c>
      <c r="AK2799" s="18" t="str">
        <f>IFERROR(__xludf.DUMMYFUNCTION("""COMPUTED_VALUE"""),"Лист виноград мята энергетик")</f>
        <v>Лист виноград мята энергетик</v>
      </c>
      <c r="AL2799" s="18" t="str">
        <f>IFERROR(__xludf.DUMMYFUNCTION("""COMPUTED_VALUE"""),"Двойное яблоко лед")</f>
        <v>Двойное яблоко лед</v>
      </c>
      <c r="AM2799" s="18" t="str">
        <f>IFERROR(__xludf.DUMMYFUNCTION("""COMPUTED_VALUE"""),"Смородиновый холс")</f>
        <v>Смородиновый холс</v>
      </c>
      <c r="AN2799" s="18" t="str">
        <f>IFERROR(__xludf.DUMMYFUNCTION("""COMPUTED_VALUE"""),"Клубничное шампанское")</f>
        <v>Клубничное шампанское</v>
      </c>
      <c r="AO2799" s="18"/>
      <c r="AP2799" s="18"/>
      <c r="AQ2799" s="18"/>
      <c r="AR2799" s="18"/>
      <c r="AS2799" s="18"/>
      <c r="AT2799" s="18"/>
      <c r="AU2799" s="18"/>
      <c r="AV2799" s="18"/>
      <c r="AW2799" s="18"/>
      <c r="AX2799" s="18"/>
    </row>
    <row r="2800">
      <c r="A2800" s="18" t="str">
        <f>IFERROR(__xludf.DUMMYFUNCTION("""COMPUTED_VALUE"""),"Маракуйя с тропическими нотками")</f>
        <v>Маракуйя с тропическими нотками</v>
      </c>
      <c r="B2800" s="18" t="str">
        <f>IFERROR(__xludf.DUMMYFUNCTION("""COMPUTED_VALUE"""),"Арбузный милкшейк")</f>
        <v>Арбузный милкшейк</v>
      </c>
      <c r="C2800" s="18" t="str">
        <f>IFERROR(__xludf.DUMMYFUNCTION("""COMPUTED_VALUE"""),"Конфеты со вкусом винограда")</f>
        <v>Конфеты со вкусом винограда</v>
      </c>
      <c r="D2800" s="18" t="str">
        <f>IFERROR(__xludf.DUMMYFUNCTION("""COMPUTED_VALUE"""),"Манго с апельсином и послевкусием гуавы")</f>
        <v>Манго с апельсином и послевкусием гуавы</v>
      </c>
      <c r="E2800" s="18" t="str">
        <f>IFERROR(__xludf.DUMMYFUNCTION("""COMPUTED_VALUE"""),"Холодное сочетание мяты и конфет холс")</f>
        <v>Холодное сочетание мяты и конфет холс</v>
      </c>
      <c r="F2800" s="18" t="str">
        <f>IFERROR(__xludf.DUMMYFUNCTION("""COMPUTED_VALUE"""),"Яблочные мармеладные червячки")</f>
        <v>Яблочные мармеладные червячки</v>
      </c>
      <c r="G280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800" s="18" t="str">
        <f>IFERROR(__xludf.DUMMYFUNCTION("""COMPUTED_VALUE"""),"Лимон лайм")</f>
        <v>Лимон лайм</v>
      </c>
      <c r="I2800" s="18" t="str">
        <f>IFERROR(__xludf.DUMMYFUNCTION("""COMPUTED_VALUE"""),"Классика энергетика с кислой малиной")</f>
        <v>Классика энергетика с кислой малиной</v>
      </c>
      <c r="J2800" s="18" t="str">
        <f>IFERROR(__xludf.DUMMYFUNCTION("""COMPUTED_VALUE"""),"Зеленое манго и смородина")</f>
        <v>Зеленое манго и смородина</v>
      </c>
      <c r="K2800" s="18" t="str">
        <f>IFERROR(__xludf.DUMMYFUNCTION("""COMPUTED_VALUE"""),"Дуэт лемонграсса и сладкой малины")</f>
        <v>Дуэт лемонграсса и сладкой малины</v>
      </c>
      <c r="L2800" s="18" t="str">
        <f>IFERROR(__xludf.DUMMYFUNCTION("""COMPUTED_VALUE"""),"Сладкий мармелад из черной смородины")</f>
        <v>Сладкий мармелад из черной смородины</v>
      </c>
      <c r="M2800" s="18" t="str">
        <f>IFERROR(__xludf.DUMMYFUNCTION("""COMPUTED_VALUE"""),"Вишня кола")</f>
        <v>Вишня кола</v>
      </c>
      <c r="N2800" s="18" t="str">
        <f>IFERROR(__xludf.DUMMYFUNCTION("""COMPUTED_VALUE"""),"Малина с кокосом")</f>
        <v>Малина с кокосом</v>
      </c>
      <c r="O2800" s="18" t="str">
        <f>IFERROR(__xludf.DUMMYFUNCTION("""COMPUTED_VALUE"""),"Сладкие конфеты СКИТЛЗ и смородина")</f>
        <v>Сладкие конфеты СКИТЛЗ и смородина</v>
      </c>
      <c r="P2800" s="18" t="str">
        <f>IFERROR(__xludf.DUMMYFUNCTION("""COMPUTED_VALUE"""),"Ежевичный лимонад")</f>
        <v>Ежевичный лимонад</v>
      </c>
      <c r="Q2800" s="18" t="str">
        <f>IFERROR(__xludf.DUMMYFUNCTION("""COMPUTED_VALUE"""),"Дыня кокос")</f>
        <v>Дыня кокос</v>
      </c>
      <c r="R2800" s="18" t="str">
        <f>IFERROR(__xludf.DUMMYFUNCTION("""COMPUTED_VALUE"""),"Земляничный бабл гам")</f>
        <v>Земляничный бабл гам</v>
      </c>
      <c r="S2800" s="18" t="str">
        <f>IFERROR(__xludf.DUMMYFUNCTION("""COMPUTED_VALUE"""),"Лимонные леденцы")</f>
        <v>Лимонные леденцы</v>
      </c>
      <c r="T2800" s="18" t="str">
        <f>IFERROR(__xludf.DUMMYFUNCTION("""COMPUTED_VALUE"""),"Экзотический фрукты")</f>
        <v>Экзотический фрукты</v>
      </c>
      <c r="U2800" s="18" t="str">
        <f>IFERROR(__xludf.DUMMYFUNCTION("""COMPUTED_VALUE"""),"Личи виноград мята")</f>
        <v>Личи виноград мята</v>
      </c>
      <c r="V2800" s="18" t="str">
        <f>IFERROR(__xludf.DUMMYFUNCTION("""COMPUTED_VALUE"""),"Черника малина мята")</f>
        <v>Черника малина мята</v>
      </c>
      <c r="W2800" s="18" t="str">
        <f>IFERROR(__xludf.DUMMYFUNCTION("""COMPUTED_VALUE"""),"Абрикосовый йогурт")</f>
        <v>Абрикосовый йогурт</v>
      </c>
      <c r="X2800" s="18" t="str">
        <f>IFERROR(__xludf.DUMMYFUNCTION("""COMPUTED_VALUE"""),"Арбуз лед")</f>
        <v>Арбуз лед</v>
      </c>
      <c r="Y2800" s="18" t="str">
        <f>IFERROR(__xludf.DUMMYFUNCTION("""COMPUTED_VALUE"""),"Банан клубника лед")</f>
        <v>Банан клубника лед</v>
      </c>
      <c r="Z2800" s="18" t="str">
        <f>IFERROR(__xludf.DUMMYFUNCTION("""COMPUTED_VALUE"""),"Арбузное мороженное")</f>
        <v>Арбузное мороженное</v>
      </c>
      <c r="AA2800" s="18" t="str">
        <f>IFERROR(__xludf.DUMMYFUNCTION("""COMPUTED_VALUE"""),"Клубника малина жвачка")</f>
        <v>Клубника малина жвачка</v>
      </c>
      <c r="AB2800" s="18" t="str">
        <f>IFERROR(__xludf.DUMMYFUNCTION("""COMPUTED_VALUE"""),"Клубничное мороженное")</f>
        <v>Клубничное мороженное</v>
      </c>
      <c r="AC2800" s="18" t="str">
        <f>IFERROR(__xludf.DUMMYFUNCTION("""COMPUTED_VALUE"""),"Кола сода лед")</f>
        <v>Кола сода лед</v>
      </c>
      <c r="AD2800" s="18" t="str">
        <f>IFERROR(__xludf.DUMMYFUNCTION("""COMPUTED_VALUE"""),"Банановый милкшейк")</f>
        <v>Банановый милкшейк</v>
      </c>
      <c r="AE2800" s="18" t="str">
        <f>IFERROR(__xludf.DUMMYFUNCTION("""COMPUTED_VALUE"""),"Микс ягод лед")</f>
        <v>Микс ягод лед</v>
      </c>
      <c r="AF2800" s="18" t="str">
        <f>IFERROR(__xludf.DUMMYFUNCTION("""COMPUTED_VALUE"""),"Брусничный морс")</f>
        <v>Брусничный морс</v>
      </c>
      <c r="AG2800" s="18" t="str">
        <f>IFERROR(__xludf.DUMMYFUNCTION("""COMPUTED_VALUE"""),"Яблочный лимонад")</f>
        <v>Яблочный лимонад</v>
      </c>
      <c r="AH2800" s="18" t="str">
        <f>IFERROR(__xludf.DUMMYFUNCTION("""COMPUTED_VALUE"""),"Лесные ягоды")</f>
        <v>Лесные ягоды</v>
      </c>
      <c r="AI2800" s="18" t="str">
        <f>IFERROR(__xludf.DUMMYFUNCTION("""COMPUTED_VALUE"""),"Смородиновый лимонад")</f>
        <v>Смородиновый лимонад</v>
      </c>
      <c r="AJ2800" s="18" t="str">
        <f>IFERROR(__xludf.DUMMYFUNCTION("""COMPUTED_VALUE"""),"Вишня лайм лед")</f>
        <v>Вишня лайм лед</v>
      </c>
      <c r="AK2800" s="18" t="str">
        <f>IFERROR(__xludf.DUMMYFUNCTION("""COMPUTED_VALUE"""),"Лист виноград мята энергетик")</f>
        <v>Лист виноград мята энергетик</v>
      </c>
      <c r="AL2800" s="18" t="str">
        <f>IFERROR(__xludf.DUMMYFUNCTION("""COMPUTED_VALUE"""),"Двойное яблоко лед")</f>
        <v>Двойное яблоко лед</v>
      </c>
      <c r="AM2800" s="18" t="str">
        <f>IFERROR(__xludf.DUMMYFUNCTION("""COMPUTED_VALUE"""),"Смородиновый холс")</f>
        <v>Смородиновый холс</v>
      </c>
      <c r="AN2800" s="18" t="str">
        <f>IFERROR(__xludf.DUMMYFUNCTION("""COMPUTED_VALUE"""),"Клубничное шампанское")</f>
        <v>Клубничное шампанское</v>
      </c>
      <c r="AO2800" s="18"/>
      <c r="AP2800" s="18"/>
      <c r="AQ2800" s="18"/>
      <c r="AR2800" s="18"/>
      <c r="AS2800" s="18"/>
      <c r="AT2800" s="18"/>
      <c r="AU2800" s="18"/>
      <c r="AV2800" s="18"/>
      <c r="AW2800" s="18"/>
      <c r="AX2800" s="18"/>
    </row>
    <row r="2801">
      <c r="A2801" s="18" t="str">
        <f>IFERROR(__xludf.DUMMYFUNCTION("""COMPUTED_VALUE"""),"0.4")</f>
        <v>0.4</v>
      </c>
      <c r="B2801" s="18" t="str">
        <f>IFERROR(__xludf.DUMMYFUNCTION("""COMPUTED_VALUE"""),"0.6")</f>
        <v>0.6</v>
      </c>
      <c r="C2801" s="18" t="str">
        <f>IFERROR(__xludf.DUMMYFUNCTION("""COMPUTED_VALUE"""),"0.7")</f>
        <v>0.7</v>
      </c>
      <c r="D2801" s="18" t="str">
        <f>IFERROR(__xludf.DUMMYFUNCTION("""COMPUTED_VALUE"""),"0.8")</f>
        <v>0.8</v>
      </c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  <c r="AA2801" s="18"/>
      <c r="AB2801" s="18"/>
      <c r="AC2801" s="18"/>
      <c r="AD2801" s="18"/>
      <c r="AE2801" s="18"/>
      <c r="AF2801" s="18"/>
      <c r="AG2801" s="18"/>
      <c r="AH2801" s="18"/>
      <c r="AI2801" s="18"/>
      <c r="AJ2801" s="18"/>
      <c r="AK2801" s="18"/>
      <c r="AL2801" s="18"/>
      <c r="AM2801" s="18"/>
      <c r="AN2801" s="18"/>
      <c r="AO2801" s="18"/>
      <c r="AP2801" s="18"/>
      <c r="AQ2801" s="18"/>
      <c r="AR2801" s="18"/>
      <c r="AS2801" s="18"/>
      <c r="AT2801" s="18"/>
      <c r="AU2801" s="18"/>
      <c r="AV2801" s="18"/>
      <c r="AW2801" s="18"/>
      <c r="AX2801" s="18"/>
    </row>
    <row r="2802">
      <c r="A2802" s="18" t="str">
        <f>IFERROR(__xludf.DUMMYFUNCTION("""COMPUTED_VALUE"""),"Экзотический микс")</f>
        <v>Экзотический микс</v>
      </c>
      <c r="B2802" s="18" t="str">
        <f>IFERROR(__xludf.DUMMYFUNCTION("""COMPUTED_VALUE"""),"Энергетик")</f>
        <v>Энергетик</v>
      </c>
      <c r="C2802" s="18" t="str">
        <f>IFERROR(__xludf.DUMMYFUNCTION("""COMPUTED_VALUE"""),"Виноградный чупа-чупс")</f>
        <v>Виноградный чупа-чупс</v>
      </c>
      <c r="D2802" s="18" t="str">
        <f>IFERROR(__xludf.DUMMYFUNCTION("""COMPUTED_VALUE"""),"Кислая лесная клюква")</f>
        <v>Кислая лесная клюква</v>
      </c>
      <c r="E2802" s="18" t="str">
        <f>IFERROR(__xludf.DUMMYFUNCTION("""COMPUTED_VALUE"""),"Смородина персик")</f>
        <v>Смородина персик</v>
      </c>
      <c r="F2802" s="18" t="str">
        <f>IFERROR(__xludf.DUMMYFUNCTION("""COMPUTED_VALUE"""),"Спелый киви кисло сладкий")</f>
        <v>Спелый киви кисло сладкий</v>
      </c>
      <c r="G2802" s="18" t="str">
        <f>IFERROR(__xludf.DUMMYFUNCTION("""COMPUTED_VALUE"""),"Кислые черви в вишневом сиропе")</f>
        <v>Кислые черви в вишневом сиропе</v>
      </c>
      <c r="H2802" s="18" t="str">
        <f>IFERROR(__xludf.DUMMYFUNCTION("""COMPUTED_VALUE"""),"Грушевый лимонад")</f>
        <v>Грушевый лимонад</v>
      </c>
      <c r="I2802" s="18" t="str">
        <f>IFERROR(__xludf.DUMMYFUNCTION("""COMPUTED_VALUE"""),"Лимонад с сладкой малиной")</f>
        <v>Лимонад с сладкой малиной</v>
      </c>
      <c r="J2802" s="18" t="str">
        <f>IFERROR(__xludf.DUMMYFUNCTION("""COMPUTED_VALUE"""),"Ананасовая кислинка")</f>
        <v>Ананасовая кислинка</v>
      </c>
      <c r="K2802" s="18" t="str">
        <f>IFERROR(__xludf.DUMMYFUNCTION("""COMPUTED_VALUE"""),"Мармеладные мишки")</f>
        <v>Мармеладные мишки</v>
      </c>
      <c r="L2802" s="18" t="str">
        <f>IFERROR(__xludf.DUMMYFUNCTION("""COMPUTED_VALUE"""),"Мандариновый сок с цедрой")</f>
        <v>Мандариновый сок с цедрой</v>
      </c>
      <c r="M2802" s="18" t="str">
        <f>IFERROR(__xludf.DUMMYFUNCTION("""COMPUTED_VALUE"""),"Кисло-сладкое ягодное драже")</f>
        <v>Кисло-сладкое ягодное драже</v>
      </c>
      <c r="N2802" s="18" t="str">
        <f>IFERROR(__xludf.DUMMYFUNCTION("""COMPUTED_VALUE"""),"Классическая фанта")</f>
        <v>Классическая фанта</v>
      </c>
      <c r="O2802" s="18" t="str">
        <f>IFERROR(__xludf.DUMMYFUNCTION("""COMPUTED_VALUE"""),"Сладкие барбарисоввые конфеты")</f>
        <v>Сладкие барбарисоввые конфеты</v>
      </c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  <c r="AC2802" s="18"/>
      <c r="AD2802" s="18"/>
      <c r="AE2802" s="18"/>
      <c r="AF2802" s="18"/>
      <c r="AG2802" s="18"/>
      <c r="AH2802" s="18"/>
      <c r="AI2802" s="18"/>
      <c r="AJ2802" s="18"/>
      <c r="AK2802" s="18"/>
      <c r="AL2802" s="18"/>
      <c r="AM2802" s="18"/>
      <c r="AN2802" s="18"/>
      <c r="AO2802" s="18"/>
      <c r="AP2802" s="18"/>
      <c r="AQ2802" s="18"/>
      <c r="AR2802" s="18"/>
      <c r="AS2802" s="18"/>
      <c r="AT2802" s="18"/>
      <c r="AU2802" s="18"/>
      <c r="AV2802" s="18"/>
      <c r="AW2802" s="18"/>
      <c r="AX2802" s="18"/>
    </row>
    <row r="2803">
      <c r="A2803" s="18" t="str">
        <f>IFERROR(__xludf.DUMMYFUNCTION("""COMPUTED_VALUE"""),"0.4")</f>
        <v>0.4</v>
      </c>
      <c r="B2803" s="18" t="str">
        <f>IFERROR(__xludf.DUMMYFUNCTION("""COMPUTED_VALUE"""),"0.6")</f>
        <v>0.6</v>
      </c>
      <c r="C2803" s="18" t="str">
        <f>IFERROR(__xludf.DUMMYFUNCTION("""COMPUTED_VALUE"""),"0.7")</f>
        <v>0.7</v>
      </c>
      <c r="D2803" s="18" t="str">
        <f>IFERROR(__xludf.DUMMYFUNCTION("""COMPUTED_VALUE"""),"0.8")</f>
        <v>0.8</v>
      </c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  <c r="AA2803" s="18"/>
      <c r="AB2803" s="18"/>
      <c r="AC2803" s="18"/>
      <c r="AD2803" s="18"/>
      <c r="AE2803" s="18"/>
      <c r="AF2803" s="18"/>
      <c r="AG2803" s="18"/>
      <c r="AH2803" s="18"/>
      <c r="AI2803" s="18"/>
      <c r="AJ2803" s="18"/>
      <c r="AK2803" s="18"/>
      <c r="AL2803" s="18"/>
      <c r="AM2803" s="18"/>
      <c r="AN2803" s="18"/>
      <c r="AO2803" s="18"/>
      <c r="AP2803" s="18"/>
      <c r="AQ2803" s="18"/>
      <c r="AR2803" s="18"/>
      <c r="AS2803" s="18"/>
      <c r="AT2803" s="18"/>
      <c r="AU2803" s="18"/>
      <c r="AV2803" s="18"/>
      <c r="AW2803" s="18"/>
      <c r="AX2803" s="18"/>
    </row>
    <row r="2804">
      <c r="A2804" s="18" t="str">
        <f>IFERROR(__xludf.DUMMYFUNCTION("""COMPUTED_VALUE"""),"Апельсиновое драже")</f>
        <v>Апельсиновое драже</v>
      </c>
      <c r="B2804" s="18" t="str">
        <f>IFERROR(__xludf.DUMMYFUNCTION("""COMPUTED_VALUE"""),"Бабл гам")</f>
        <v>Бабл гам</v>
      </c>
      <c r="C2804" s="18" t="str">
        <f>IFERROR(__xludf.DUMMYFUNCTION("""COMPUTED_VALUE"""),"Виноградная конфета")</f>
        <v>Виноградная конфета</v>
      </c>
      <c r="D2804" s="18" t="str">
        <f>IFERROR(__xludf.DUMMYFUNCTION("""COMPUTED_VALUE"""),"Даня кокос")</f>
        <v>Даня кокос</v>
      </c>
      <c r="E2804" s="18" t="str">
        <f>IFERROR(__xludf.DUMMYFUNCTION("""COMPUTED_VALUE"""),"Земляника груша")</f>
        <v>Земляника груша</v>
      </c>
      <c r="F2804" s="18" t="str">
        <f>IFERROR(__xludf.DUMMYFUNCTION("""COMPUTED_VALUE"""),"Кислый киви")</f>
        <v>Кислый киви</v>
      </c>
      <c r="G2804" s="18" t="str">
        <f>IFERROR(__xludf.DUMMYFUNCTION("""COMPUTED_VALUE"""),"Кислый малиновый лимонад ")</f>
        <v>Кислый малиновый лимонад </v>
      </c>
      <c r="H2804" s="18" t="str">
        <f>IFERROR(__xludf.DUMMYFUNCTION("""COMPUTED_VALUE"""),"Кола сода айс")</f>
        <v>Кола сода айс</v>
      </c>
      <c r="I2804" s="18" t="str">
        <f>IFERROR(__xludf.DUMMYFUNCTION("""COMPUTED_VALUE"""),"Ледяной ананас")</f>
        <v>Ледяной ананас</v>
      </c>
      <c r="J2804" s="18" t="str">
        <f>IFERROR(__xludf.DUMMYFUNCTION("""COMPUTED_VALUE"""),"Лимонные червячки ")</f>
        <v>Лимонные червячки </v>
      </c>
      <c r="K2804" s="18" t="str">
        <f>IFERROR(__xludf.DUMMYFUNCTION("""COMPUTED_VALUE"""),"Манго апельсин")</f>
        <v>Манго апельсин</v>
      </c>
      <c r="L2804" s="18" t="str">
        <f>IFERROR(__xludf.DUMMYFUNCTION("""COMPUTED_VALUE"""),"Смородина виноград")</f>
        <v>Смородина виноград</v>
      </c>
      <c r="M2804" s="18" t="str">
        <f>IFERROR(__xludf.DUMMYFUNCTION("""COMPUTED_VALUE"""),"Яблочный холс")</f>
        <v>Яблочный холс</v>
      </c>
      <c r="N2804" s="18" t="str">
        <f>IFERROR(__xludf.DUMMYFUNCTION("""COMPUTED_VALUE"""),"Ягодный смузи")</f>
        <v>Ягодный смузи</v>
      </c>
      <c r="O2804" s="18" t="str">
        <f>IFERROR(__xludf.DUMMYFUNCTION("""COMPUTED_VALUE"""),"Ягодный энергетик")</f>
        <v>Ягодный энергетик</v>
      </c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  <c r="AA2804" s="18"/>
      <c r="AB2804" s="18"/>
      <c r="AC2804" s="18"/>
      <c r="AD2804" s="18"/>
      <c r="AE2804" s="18"/>
      <c r="AF2804" s="18"/>
      <c r="AG2804" s="18"/>
      <c r="AH2804" s="18"/>
      <c r="AI2804" s="18"/>
      <c r="AJ2804" s="18"/>
      <c r="AK2804" s="18"/>
      <c r="AL2804" s="18"/>
      <c r="AM2804" s="18"/>
      <c r="AN2804" s="18"/>
      <c r="AO2804" s="18"/>
      <c r="AP2804" s="18"/>
      <c r="AQ2804" s="18"/>
      <c r="AR2804" s="18"/>
      <c r="AS2804" s="18"/>
      <c r="AT2804" s="18"/>
      <c r="AU2804" s="18"/>
      <c r="AV2804" s="18"/>
      <c r="AW2804" s="18"/>
      <c r="AX2804" s="18"/>
    </row>
    <row r="2805">
      <c r="A2805" s="18" t="str">
        <f>IFERROR(__xludf.DUMMYFUNCTION("""COMPUTED_VALUE"""),"Ягодный микс")</f>
        <v>Ягодный микс</v>
      </c>
      <c r="B2805" s="18" t="str">
        <f>IFERROR(__xludf.DUMMYFUNCTION("""COMPUTED_VALUE"""),"Энергетик малина")</f>
        <v>Энергетик малина</v>
      </c>
      <c r="C2805" s="18" t="str">
        <f>IFERROR(__xludf.DUMMYFUNCTION("""COMPUTED_VALUE"""),"Клубника арбуз")</f>
        <v>Клубника арбуз</v>
      </c>
      <c r="D2805" s="18" t="str">
        <f>IFERROR(__xludf.DUMMYFUNCTION("""COMPUTED_VALUE"""),"Ежевика малина")</f>
        <v>Ежевика малина</v>
      </c>
      <c r="E2805" s="18" t="str">
        <f>IFERROR(__xludf.DUMMYFUNCTION("""COMPUTED_VALUE"""),"Голубая малина виноград")</f>
        <v>Голубая малина виноград</v>
      </c>
      <c r="F2805" s="18" t="str">
        <f>IFERROR(__xludf.DUMMYFUNCTION("""COMPUTED_VALUE"""),"Вишня яблоко")</f>
        <v>Вишня яблоко</v>
      </c>
      <c r="G2805" s="18" t="str">
        <f>IFERROR(__xludf.DUMMYFUNCTION("""COMPUTED_VALUE"""),"Виноград лёд")</f>
        <v>Виноград лёд</v>
      </c>
      <c r="H2805" s="18" t="str">
        <f>IFERROR(__xludf.DUMMYFUNCTION("""COMPUTED_VALUE"""),"Бабл гам")</f>
        <v>Бабл гам</v>
      </c>
      <c r="I2805" s="18" t="str">
        <f>IFERROR(__xludf.DUMMYFUNCTION("""COMPUTED_VALUE"""),"Энергетик лайм")</f>
        <v>Энергетик лайм</v>
      </c>
      <c r="J2805" s="18" t="str">
        <f>IFERROR(__xludf.DUMMYFUNCTION("""COMPUTED_VALUE"""),"Черника смородина айс")</f>
        <v>Черника смородина айс</v>
      </c>
      <c r="K2805" s="18" t="str">
        <f>IFERROR(__xludf.DUMMYFUNCTION("""COMPUTED_VALUE"""),"Мохито клубничный лёд")</f>
        <v>Мохито клубничный лёд</v>
      </c>
      <c r="L2805" s="18" t="str">
        <f>IFERROR(__xludf.DUMMYFUNCTION("""COMPUTED_VALUE"""),"Черная вишня лёд")</f>
        <v>Черная вишня лёд</v>
      </c>
      <c r="M2805" s="18" t="str">
        <f>IFERROR(__xludf.DUMMYFUNCTION("""COMPUTED_VALUE"""),"Ананас кокос лёд")</f>
        <v>Ананас кокос лёд</v>
      </c>
      <c r="N2805" s="18" t="str">
        <f>IFERROR(__xludf.DUMMYFUNCTION("""COMPUTED_VALUE"""),"Киви лёд")</f>
        <v>Киви лёд</v>
      </c>
      <c r="O2805" s="18" t="str">
        <f>IFERROR(__xludf.DUMMYFUNCTION("""COMPUTED_VALUE"""),"Кислая клюква лёд")</f>
        <v>Кислая клюква лёд</v>
      </c>
      <c r="P2805" s="18" t="str">
        <f>IFERROR(__xludf.DUMMYFUNCTION("""COMPUTED_VALUE"""),"Кислый скитлс лёд")</f>
        <v>Кислый скитлс лёд</v>
      </c>
      <c r="Q2805" s="18" t="str">
        <f>IFERROR(__xludf.DUMMYFUNCTION("""COMPUTED_VALUE"""),"Клубника черника лёд")</f>
        <v>Клубника черника лёд</v>
      </c>
      <c r="R2805" s="18" t="str">
        <f>IFERROR(__xludf.DUMMYFUNCTION("""COMPUTED_VALUE"""),"Малина смородина лёд")</f>
        <v>Малина смородина лёд</v>
      </c>
      <c r="S2805" s="18" t="str">
        <f>IFERROR(__xludf.DUMMYFUNCTION("""COMPUTED_VALUE"""),"Манго лёд")</f>
        <v>Манго лёд</v>
      </c>
      <c r="T2805" s="18" t="str">
        <f>IFERROR(__xludf.DUMMYFUNCTION("""COMPUTED_VALUE"""),"Малина вишня лёд")</f>
        <v>Малина вишня лёд</v>
      </c>
      <c r="U2805" s="18"/>
      <c r="V2805" s="18"/>
      <c r="W2805" s="18"/>
      <c r="X2805" s="18"/>
      <c r="Y2805" s="18"/>
      <c r="Z2805" s="18"/>
      <c r="AA2805" s="18"/>
      <c r="AB2805" s="18"/>
      <c r="AC2805" s="18"/>
      <c r="AD2805" s="18"/>
      <c r="AE2805" s="18"/>
      <c r="AF2805" s="18"/>
      <c r="AG2805" s="18"/>
      <c r="AH2805" s="18"/>
      <c r="AI2805" s="18"/>
      <c r="AJ2805" s="18"/>
      <c r="AK2805" s="18"/>
      <c r="AL2805" s="18"/>
      <c r="AM2805" s="18"/>
      <c r="AN2805" s="18"/>
      <c r="AO2805" s="18"/>
      <c r="AP2805" s="18"/>
      <c r="AQ2805" s="18"/>
      <c r="AR2805" s="18"/>
      <c r="AS2805" s="18"/>
      <c r="AT2805" s="18"/>
      <c r="AU2805" s="18"/>
      <c r="AV2805" s="18"/>
      <c r="AW2805" s="18"/>
      <c r="AX2805" s="18"/>
    </row>
    <row r="2806">
      <c r="A2806" s="18" t="str">
        <f>IFERROR(__xludf.DUMMYFUNCTION("""COMPUTED_VALUE"""),"Лесные ягоды")</f>
        <v>Лесные ягоды</v>
      </c>
      <c r="B2806" s="18" t="str">
        <f>IFERROR(__xludf.DUMMYFUNCTION("""COMPUTED_VALUE"""),"Алоэ виноград ")</f>
        <v>Алоэ виноград </v>
      </c>
      <c r="C2806" s="18" t="str">
        <f>IFERROR(__xludf.DUMMYFUNCTION("""COMPUTED_VALUE"""),"Апельсиновый адреналин")</f>
        <v>Апельсиновый адреналин</v>
      </c>
      <c r="D2806" s="18" t="str">
        <f>IFERROR(__xludf.DUMMYFUNCTION("""COMPUTED_VALUE"""),"Клюква лайм")</f>
        <v>Клюква лайм</v>
      </c>
      <c r="E2806" s="18" t="str">
        <f>IFERROR(__xludf.DUMMYFUNCTION("""COMPUTED_VALUE"""),"Виноградная фанта ")</f>
        <v>Виноградная фанта </v>
      </c>
      <c r="F2806" s="18" t="str">
        <f>IFERROR(__xludf.DUMMYFUNCTION("""COMPUTED_VALUE"""),"Зеленый чай лемонграсс")</f>
        <v>Зеленый чай лемонграсс</v>
      </c>
      <c r="G2806" s="18" t="str">
        <f>IFERROR(__xludf.DUMMYFUNCTION("""COMPUTED_VALUE"""),"Малина арбуз")</f>
        <v>Малина арбуз</v>
      </c>
      <c r="H2806" s="18" t="str">
        <f>IFERROR(__xludf.DUMMYFUNCTION("""COMPUTED_VALUE"""),"Ананас персик")</f>
        <v>Ананас персик</v>
      </c>
      <c r="I2806" s="18" t="str">
        <f>IFERROR(__xludf.DUMMYFUNCTION("""COMPUTED_VALUE"""),"Клубничный мохито ")</f>
        <v>Клубничный мохито </v>
      </c>
      <c r="J2806" s="18" t="str">
        <f>IFERROR(__xludf.DUMMYFUNCTION("""COMPUTED_VALUE"""),"Яблоко лайм")</f>
        <v>Яблоко лайм</v>
      </c>
      <c r="K2806" s="18" t="str">
        <f>IFERROR(__xludf.DUMMYFUNCTION("""COMPUTED_VALUE"""),"Спрайт арбуз лайм ")</f>
        <v>Спрайт арбуз лайм </v>
      </c>
      <c r="L2806" s="18" t="str">
        <f>IFERROR(__xludf.DUMMYFUNCTION("""COMPUTED_VALUE"""),"Черничная фанта")</f>
        <v>Черничная фанта</v>
      </c>
      <c r="M2806" s="18" t="str">
        <f>IFERROR(__xludf.DUMMYFUNCTION("""COMPUTED_VALUE"""),"Чёрная смородина")</f>
        <v>Чёрная смородина</v>
      </c>
      <c r="N2806" s="18" t="str">
        <f>IFERROR(__xludf.DUMMYFUNCTION("""COMPUTED_VALUE"""),"Червячки голубика малина")</f>
        <v>Червячки голубика малина</v>
      </c>
      <c r="O2806" s="18" t="str">
        <f>IFERROR(__xludf.DUMMYFUNCTION("""COMPUTED_VALUE"""),"Малина смородина ")</f>
        <v>Малина смородина </v>
      </c>
      <c r="P2806" s="18" t="str">
        <f>IFERROR(__xludf.DUMMYFUNCTION("""COMPUTED_VALUE"""),"Черника лайм ")</f>
        <v>Черника лайм </v>
      </c>
      <c r="Q2806" s="18" t="str">
        <f>IFERROR(__xludf.DUMMYFUNCTION("""COMPUTED_VALUE"""),"Виноградный чупа чупс")</f>
        <v>Виноградный чупа чупс</v>
      </c>
      <c r="R2806" s="18" t="str">
        <f>IFERROR(__xludf.DUMMYFUNCTION("""COMPUTED_VALUE"""),"Киви лайм")</f>
        <v>Киви лайм</v>
      </c>
      <c r="S2806" s="18" t="str">
        <f>IFERROR(__xludf.DUMMYFUNCTION("""COMPUTED_VALUE"""),"Ягодный морс")</f>
        <v>Ягодный морс</v>
      </c>
      <c r="T2806" s="18" t="str">
        <f>IFERROR(__xludf.DUMMYFUNCTION("""COMPUTED_VALUE"""),"Фруктовый скитлс")</f>
        <v>Фруктовый скитлс</v>
      </c>
      <c r="U2806" s="18" t="str">
        <f>IFERROR(__xludf.DUMMYFUNCTION("""COMPUTED_VALUE"""),"черника лимон ")</f>
        <v>черника лимон </v>
      </c>
      <c r="V2806" s="18" t="str">
        <f>IFERROR(__xludf.DUMMYFUNCTION("""COMPUTED_VALUE"""),"Вишнёвая бомба")</f>
        <v>Вишнёвая бомба</v>
      </c>
      <c r="W2806" s="18" t="str">
        <f>IFERROR(__xludf.DUMMYFUNCTION("""COMPUTED_VALUE"""),"Тропический манго")</f>
        <v>Тропический манго</v>
      </c>
      <c r="X2806" s="18"/>
      <c r="Y2806" s="18"/>
      <c r="Z2806" s="18"/>
      <c r="AA2806" s="18"/>
      <c r="AB2806" s="18"/>
      <c r="AC2806" s="18"/>
      <c r="AD2806" s="18"/>
      <c r="AE2806" s="18"/>
      <c r="AF2806" s="18"/>
      <c r="AG2806" s="18"/>
      <c r="AH2806" s="18"/>
      <c r="AI2806" s="18"/>
      <c r="AJ2806" s="18"/>
      <c r="AK2806" s="18"/>
      <c r="AL2806" s="18"/>
      <c r="AM2806" s="18"/>
      <c r="AN2806" s="18"/>
      <c r="AO2806" s="18"/>
      <c r="AP2806" s="18"/>
      <c r="AQ2806" s="18"/>
      <c r="AR2806" s="18"/>
      <c r="AS2806" s="18"/>
      <c r="AT2806" s="18"/>
      <c r="AU2806" s="18"/>
      <c r="AV2806" s="18"/>
      <c r="AW2806" s="18"/>
      <c r="AX2806" s="18"/>
    </row>
    <row r="2807">
      <c r="A2807" s="18" t="str">
        <f>IFERROR(__xludf.DUMMYFUNCTION("""COMPUTED_VALUE"""),"0.4")</f>
        <v>0.4</v>
      </c>
      <c r="B2807" s="18" t="str">
        <f>IFERROR(__xludf.DUMMYFUNCTION("""COMPUTED_VALUE"""),"0.6")</f>
        <v>0.6</v>
      </c>
      <c r="C2807" s="18" t="str">
        <f>IFERROR(__xludf.DUMMYFUNCTION("""COMPUTED_VALUE"""),"0.7")</f>
        <v>0.7</v>
      </c>
      <c r="D2807" s="18" t="str">
        <f>IFERROR(__xludf.DUMMYFUNCTION("""COMPUTED_VALUE"""),"0.8")</f>
        <v>0.8</v>
      </c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  <c r="AA2807" s="18"/>
      <c r="AB2807" s="18"/>
      <c r="AC2807" s="18"/>
      <c r="AD2807" s="18"/>
      <c r="AE2807" s="18"/>
      <c r="AF2807" s="18"/>
      <c r="AG2807" s="18"/>
      <c r="AH2807" s="18"/>
      <c r="AI2807" s="18"/>
      <c r="AJ2807" s="18"/>
      <c r="AK2807" s="18"/>
      <c r="AL2807" s="18"/>
      <c r="AM2807" s="18"/>
      <c r="AN2807" s="18"/>
      <c r="AO2807" s="18"/>
      <c r="AP2807" s="18"/>
      <c r="AQ2807" s="18"/>
      <c r="AR2807" s="18"/>
      <c r="AS2807" s="18"/>
      <c r="AT2807" s="18"/>
      <c r="AU2807" s="18"/>
      <c r="AV2807" s="18"/>
      <c r="AW2807" s="18"/>
      <c r="AX2807" s="18"/>
    </row>
    <row r="2808">
      <c r="A2808" s="18" t="str">
        <f>IFERROR(__xludf.DUMMYFUNCTION("""COMPUTED_VALUE"""),"Ягодный микс")</f>
        <v>Ягодный микс</v>
      </c>
      <c r="B2808" s="18" t="str">
        <f>IFERROR(__xludf.DUMMYFUNCTION("""COMPUTED_VALUE"""),"Энергетик малина")</f>
        <v>Энергетик малина</v>
      </c>
      <c r="C2808" s="18" t="str">
        <f>IFERROR(__xludf.DUMMYFUNCTION("""COMPUTED_VALUE"""),"Клубника арбуз")</f>
        <v>Клубника арбуз</v>
      </c>
      <c r="D2808" s="18" t="str">
        <f>IFERROR(__xludf.DUMMYFUNCTION("""COMPUTED_VALUE"""),"Ежевика малина")</f>
        <v>Ежевика малина</v>
      </c>
      <c r="E2808" s="18" t="str">
        <f>IFERROR(__xludf.DUMMYFUNCTION("""COMPUTED_VALUE"""),"Голубая малина виноград")</f>
        <v>Голубая малина виноград</v>
      </c>
      <c r="F2808" s="18" t="str">
        <f>IFERROR(__xludf.DUMMYFUNCTION("""COMPUTED_VALUE"""),"Вишня яблоко")</f>
        <v>Вишня яблоко</v>
      </c>
      <c r="G2808" s="18" t="str">
        <f>IFERROR(__xludf.DUMMYFUNCTION("""COMPUTED_VALUE"""),"Виноград лёд")</f>
        <v>Виноград лёд</v>
      </c>
      <c r="H2808" s="18" t="str">
        <f>IFERROR(__xludf.DUMMYFUNCTION("""COMPUTED_VALUE"""),"Бабл гам")</f>
        <v>Бабл гам</v>
      </c>
      <c r="I2808" s="18" t="str">
        <f>IFERROR(__xludf.DUMMYFUNCTION("""COMPUTED_VALUE"""),"Энергетик лайм")</f>
        <v>Энергетик лайм</v>
      </c>
      <c r="J2808" s="18" t="str">
        <f>IFERROR(__xludf.DUMMYFUNCTION("""COMPUTED_VALUE"""),"Черника смородина айс")</f>
        <v>Черника смородина айс</v>
      </c>
      <c r="K2808" s="18" t="str">
        <f>IFERROR(__xludf.DUMMYFUNCTION("""COMPUTED_VALUE"""),"Мохито клубничный лёд")</f>
        <v>Мохито клубничный лёд</v>
      </c>
      <c r="L2808" s="18" t="str">
        <f>IFERROR(__xludf.DUMMYFUNCTION("""COMPUTED_VALUE"""),"Черная вишня лёд")</f>
        <v>Черная вишня лёд</v>
      </c>
      <c r="M2808" s="18" t="str">
        <f>IFERROR(__xludf.DUMMYFUNCTION("""COMPUTED_VALUE"""),"Ананас кокос лёд")</f>
        <v>Ананас кокос лёд</v>
      </c>
      <c r="N2808" s="18" t="str">
        <f>IFERROR(__xludf.DUMMYFUNCTION("""COMPUTED_VALUE"""),"Киви лёд")</f>
        <v>Киви лёд</v>
      </c>
      <c r="O2808" s="18" t="str">
        <f>IFERROR(__xludf.DUMMYFUNCTION("""COMPUTED_VALUE"""),"Кислая клюква лёд")</f>
        <v>Кислая клюква лёд</v>
      </c>
      <c r="P2808" s="18" t="str">
        <f>IFERROR(__xludf.DUMMYFUNCTION("""COMPUTED_VALUE"""),"Кислый скитлс лёд")</f>
        <v>Кислый скитлс лёд</v>
      </c>
      <c r="Q2808" s="18" t="str">
        <f>IFERROR(__xludf.DUMMYFUNCTION("""COMPUTED_VALUE"""),"Клубника черника лёд")</f>
        <v>Клубника черника лёд</v>
      </c>
      <c r="R2808" s="18" t="str">
        <f>IFERROR(__xludf.DUMMYFUNCTION("""COMPUTED_VALUE"""),"Малина смородина лёд")</f>
        <v>Малина смородина лёд</v>
      </c>
      <c r="S2808" s="18" t="str">
        <f>IFERROR(__xludf.DUMMYFUNCTION("""COMPUTED_VALUE"""),"Манго лёд")</f>
        <v>Манго лёд</v>
      </c>
      <c r="T2808" s="18" t="str">
        <f>IFERROR(__xludf.DUMMYFUNCTION("""COMPUTED_VALUE"""),"Малина вишня лёд")</f>
        <v>Малина вишня лёд</v>
      </c>
      <c r="U2808" s="18"/>
      <c r="V2808" s="18"/>
      <c r="W2808" s="18"/>
      <c r="X2808" s="18"/>
      <c r="Y2808" s="18"/>
      <c r="Z2808" s="18"/>
      <c r="AA2808" s="18"/>
      <c r="AB2808" s="18"/>
      <c r="AC2808" s="18"/>
      <c r="AD2808" s="18"/>
      <c r="AE2808" s="18"/>
      <c r="AF2808" s="18"/>
      <c r="AG2808" s="18"/>
      <c r="AH2808" s="18"/>
      <c r="AI2808" s="18"/>
      <c r="AJ2808" s="18"/>
      <c r="AK2808" s="18"/>
      <c r="AL2808" s="18"/>
      <c r="AM2808" s="18"/>
      <c r="AN2808" s="18"/>
      <c r="AO2808" s="18"/>
      <c r="AP2808" s="18"/>
      <c r="AQ2808" s="18"/>
      <c r="AR2808" s="18"/>
      <c r="AS2808" s="18"/>
      <c r="AT2808" s="18"/>
      <c r="AU2808" s="18"/>
      <c r="AV2808" s="18"/>
      <c r="AW2808" s="18"/>
      <c r="AX2808" s="18"/>
    </row>
    <row r="2809">
      <c r="A2809" s="18" t="str">
        <f>IFERROR(__xludf.DUMMYFUNCTION("""COMPUTED_VALUE"""),"Лесные ягоды")</f>
        <v>Лесные ягоды</v>
      </c>
      <c r="B2809" s="18" t="str">
        <f>IFERROR(__xludf.DUMMYFUNCTION("""COMPUTED_VALUE"""),"Алоэ виноград ")</f>
        <v>Алоэ виноград </v>
      </c>
      <c r="C2809" s="18" t="str">
        <f>IFERROR(__xludf.DUMMYFUNCTION("""COMPUTED_VALUE"""),"Апельсиновый адреналин")</f>
        <v>Апельсиновый адреналин</v>
      </c>
      <c r="D2809" s="18" t="str">
        <f>IFERROR(__xludf.DUMMYFUNCTION("""COMPUTED_VALUE"""),"Клюква лайм")</f>
        <v>Клюква лайм</v>
      </c>
      <c r="E2809" s="18" t="str">
        <f>IFERROR(__xludf.DUMMYFUNCTION("""COMPUTED_VALUE"""),"Виноградная фанта ")</f>
        <v>Виноградная фанта </v>
      </c>
      <c r="F2809" s="18" t="str">
        <f>IFERROR(__xludf.DUMMYFUNCTION("""COMPUTED_VALUE"""),"Зеленый чай лемонграсс")</f>
        <v>Зеленый чай лемонграсс</v>
      </c>
      <c r="G2809" s="18" t="str">
        <f>IFERROR(__xludf.DUMMYFUNCTION("""COMPUTED_VALUE"""),"Малина арбуз")</f>
        <v>Малина арбуз</v>
      </c>
      <c r="H2809" s="18" t="str">
        <f>IFERROR(__xludf.DUMMYFUNCTION("""COMPUTED_VALUE"""),"Ананас персик")</f>
        <v>Ананас персик</v>
      </c>
      <c r="I2809" s="18" t="str">
        <f>IFERROR(__xludf.DUMMYFUNCTION("""COMPUTED_VALUE"""),"Клубничный мохито ")</f>
        <v>Клубничный мохито </v>
      </c>
      <c r="J2809" s="18" t="str">
        <f>IFERROR(__xludf.DUMMYFUNCTION("""COMPUTED_VALUE"""),"Яблоко лайм")</f>
        <v>Яблоко лайм</v>
      </c>
      <c r="K2809" s="18" t="str">
        <f>IFERROR(__xludf.DUMMYFUNCTION("""COMPUTED_VALUE"""),"Спрайт арбуз лайм ")</f>
        <v>Спрайт арбуз лайм </v>
      </c>
      <c r="L2809" s="18" t="str">
        <f>IFERROR(__xludf.DUMMYFUNCTION("""COMPUTED_VALUE"""),"Черничная фанта")</f>
        <v>Черничная фанта</v>
      </c>
      <c r="M2809" s="18" t="str">
        <f>IFERROR(__xludf.DUMMYFUNCTION("""COMPUTED_VALUE"""),"Чёрная смородина")</f>
        <v>Чёрная смородина</v>
      </c>
      <c r="N2809" s="18" t="str">
        <f>IFERROR(__xludf.DUMMYFUNCTION("""COMPUTED_VALUE"""),"Червячки голубика малина")</f>
        <v>Червячки голубика малина</v>
      </c>
      <c r="O2809" s="18" t="str">
        <f>IFERROR(__xludf.DUMMYFUNCTION("""COMPUTED_VALUE"""),"Малина смородина ")</f>
        <v>Малина смородина </v>
      </c>
      <c r="P2809" s="18" t="str">
        <f>IFERROR(__xludf.DUMMYFUNCTION("""COMPUTED_VALUE"""),"Черника лайм ")</f>
        <v>Черника лайм </v>
      </c>
      <c r="Q2809" s="18" t="str">
        <f>IFERROR(__xludf.DUMMYFUNCTION("""COMPUTED_VALUE"""),"Виноградный чупа чупс")</f>
        <v>Виноградный чупа чупс</v>
      </c>
      <c r="R2809" s="18" t="str">
        <f>IFERROR(__xludf.DUMMYFUNCTION("""COMPUTED_VALUE"""),"Киви лайм")</f>
        <v>Киви лайм</v>
      </c>
      <c r="S2809" s="18" t="str">
        <f>IFERROR(__xludf.DUMMYFUNCTION("""COMPUTED_VALUE"""),"Ягодный морс")</f>
        <v>Ягодный морс</v>
      </c>
      <c r="T2809" s="18" t="str">
        <f>IFERROR(__xludf.DUMMYFUNCTION("""COMPUTED_VALUE"""),"Фруктовый скитлс")</f>
        <v>Фруктовый скитлс</v>
      </c>
      <c r="U2809" s="18" t="str">
        <f>IFERROR(__xludf.DUMMYFUNCTION("""COMPUTED_VALUE"""),"черника лимон ")</f>
        <v>черника лимон </v>
      </c>
      <c r="V2809" s="18" t="str">
        <f>IFERROR(__xludf.DUMMYFUNCTION("""COMPUTED_VALUE"""),"Вишнёвая бомба")</f>
        <v>Вишнёвая бомба</v>
      </c>
      <c r="W2809" s="18" t="str">
        <f>IFERROR(__xludf.DUMMYFUNCTION("""COMPUTED_VALUE"""),"Тропический манго")</f>
        <v>Тропический манго</v>
      </c>
      <c r="X2809" s="18"/>
      <c r="Y2809" s="18"/>
      <c r="Z2809" s="18"/>
      <c r="AA2809" s="18"/>
      <c r="AB2809" s="18"/>
      <c r="AC2809" s="18"/>
      <c r="AD2809" s="18"/>
      <c r="AE2809" s="18"/>
      <c r="AF2809" s="18"/>
      <c r="AG2809" s="18"/>
      <c r="AH2809" s="18"/>
      <c r="AI2809" s="18"/>
      <c r="AJ2809" s="18"/>
      <c r="AK2809" s="18"/>
      <c r="AL2809" s="18"/>
      <c r="AM2809" s="18"/>
      <c r="AN2809" s="18"/>
      <c r="AO2809" s="18"/>
      <c r="AP2809" s="18"/>
      <c r="AQ2809" s="18"/>
      <c r="AR2809" s="18"/>
      <c r="AS2809" s="18"/>
      <c r="AT2809" s="18"/>
      <c r="AU2809" s="18"/>
      <c r="AV2809" s="18"/>
      <c r="AW2809" s="18"/>
      <c r="AX2809" s="18"/>
    </row>
    <row r="2810">
      <c r="A2810" s="18" t="str">
        <f>IFERROR(__xludf.DUMMYFUNCTION("""COMPUTED_VALUE"""),"0.4")</f>
        <v>0.4</v>
      </c>
      <c r="B2810" s="18" t="str">
        <f>IFERROR(__xludf.DUMMYFUNCTION("""COMPUTED_VALUE"""),"0.6")</f>
        <v>0.6</v>
      </c>
      <c r="C2810" s="18" t="str">
        <f>IFERROR(__xludf.DUMMYFUNCTION("""COMPUTED_VALUE"""),"0.7")</f>
        <v>0.7</v>
      </c>
      <c r="D2810" s="18" t="str">
        <f>IFERROR(__xludf.DUMMYFUNCTION("""COMPUTED_VALUE"""),"0.8")</f>
        <v>0.8</v>
      </c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  <c r="AA2810" s="18"/>
      <c r="AB2810" s="18"/>
      <c r="AC2810" s="18"/>
      <c r="AD2810" s="18"/>
      <c r="AE2810" s="18"/>
      <c r="AF2810" s="18"/>
      <c r="AG2810" s="18"/>
      <c r="AH2810" s="18"/>
      <c r="AI2810" s="18"/>
      <c r="AJ2810" s="18"/>
      <c r="AK2810" s="18"/>
      <c r="AL2810" s="18"/>
      <c r="AM2810" s="18"/>
      <c r="AN2810" s="18"/>
      <c r="AO2810" s="18"/>
      <c r="AP2810" s="18"/>
      <c r="AQ2810" s="18"/>
      <c r="AR2810" s="18"/>
      <c r="AS2810" s="18"/>
      <c r="AT2810" s="18"/>
      <c r="AU2810" s="18"/>
      <c r="AV2810" s="18"/>
      <c r="AW2810" s="18"/>
      <c r="AX2810" s="18"/>
    </row>
    <row r="2811">
      <c r="A2811" s="18" t="str">
        <f>IFERROR(__xludf.DUMMYFUNCTION("""COMPUTED_VALUE"""),"0.4")</f>
        <v>0.4</v>
      </c>
      <c r="B2811" s="18" t="str">
        <f>IFERROR(__xludf.DUMMYFUNCTION("""COMPUTED_VALUE"""),"0.6")</f>
        <v>0.6</v>
      </c>
      <c r="C2811" s="18" t="str">
        <f>IFERROR(__xludf.DUMMYFUNCTION("""COMPUTED_VALUE"""),"0.7")</f>
        <v>0.7</v>
      </c>
      <c r="D2811" s="18" t="str">
        <f>IFERROR(__xludf.DUMMYFUNCTION("""COMPUTED_VALUE"""),"0.8")</f>
        <v>0.8</v>
      </c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  <c r="Z2811" s="18"/>
      <c r="AA2811" s="18"/>
      <c r="AB2811" s="18"/>
      <c r="AC2811" s="18"/>
      <c r="AD2811" s="18"/>
      <c r="AE2811" s="18"/>
      <c r="AF2811" s="18"/>
      <c r="AG2811" s="18"/>
      <c r="AH2811" s="18"/>
      <c r="AI2811" s="18"/>
      <c r="AJ2811" s="18"/>
      <c r="AK2811" s="18"/>
      <c r="AL2811" s="18"/>
      <c r="AM2811" s="18"/>
      <c r="AN2811" s="18"/>
      <c r="AO2811" s="18"/>
      <c r="AP2811" s="18"/>
      <c r="AQ2811" s="18"/>
      <c r="AR2811" s="18"/>
      <c r="AS2811" s="18"/>
      <c r="AT2811" s="18"/>
      <c r="AU2811" s="18"/>
      <c r="AV2811" s="18"/>
      <c r="AW2811" s="18"/>
      <c r="AX2811" s="18"/>
    </row>
    <row r="2812">
      <c r="A2812" s="18" t="str">
        <f>IFERROR(__xludf.DUMMYFUNCTION("""COMPUTED_VALUE"""),"Ягодный микс")</f>
        <v>Ягодный микс</v>
      </c>
      <c r="B2812" s="18" t="str">
        <f>IFERROR(__xludf.DUMMYFUNCTION("""COMPUTED_VALUE"""),"Энергетик малина")</f>
        <v>Энергетик малина</v>
      </c>
      <c r="C2812" s="18" t="str">
        <f>IFERROR(__xludf.DUMMYFUNCTION("""COMPUTED_VALUE"""),"Клубника арбуз")</f>
        <v>Клубника арбуз</v>
      </c>
      <c r="D2812" s="18" t="str">
        <f>IFERROR(__xludf.DUMMYFUNCTION("""COMPUTED_VALUE"""),"Ежевика малина")</f>
        <v>Ежевика малина</v>
      </c>
      <c r="E2812" s="18" t="str">
        <f>IFERROR(__xludf.DUMMYFUNCTION("""COMPUTED_VALUE"""),"Голубая малина виноград")</f>
        <v>Голубая малина виноград</v>
      </c>
      <c r="F2812" s="18" t="str">
        <f>IFERROR(__xludf.DUMMYFUNCTION("""COMPUTED_VALUE"""),"Вишня яблоко")</f>
        <v>Вишня яблоко</v>
      </c>
      <c r="G2812" s="18" t="str">
        <f>IFERROR(__xludf.DUMMYFUNCTION("""COMPUTED_VALUE"""),"Виноград лёд")</f>
        <v>Виноград лёд</v>
      </c>
      <c r="H2812" s="18" t="str">
        <f>IFERROR(__xludf.DUMMYFUNCTION("""COMPUTED_VALUE"""),"Бабл гам")</f>
        <v>Бабл гам</v>
      </c>
      <c r="I2812" s="18" t="str">
        <f>IFERROR(__xludf.DUMMYFUNCTION("""COMPUTED_VALUE"""),"Энергетик лайм")</f>
        <v>Энергетик лайм</v>
      </c>
      <c r="J2812" s="18" t="str">
        <f>IFERROR(__xludf.DUMMYFUNCTION("""COMPUTED_VALUE"""),"Черника смородина айс")</f>
        <v>Черника смородина айс</v>
      </c>
      <c r="K2812" s="18" t="str">
        <f>IFERROR(__xludf.DUMMYFUNCTION("""COMPUTED_VALUE"""),"Мохито клубничный лёд")</f>
        <v>Мохито клубничный лёд</v>
      </c>
      <c r="L2812" s="18" t="str">
        <f>IFERROR(__xludf.DUMMYFUNCTION("""COMPUTED_VALUE"""),"Черная вишня лёд")</f>
        <v>Черная вишня лёд</v>
      </c>
      <c r="M2812" s="18" t="str">
        <f>IFERROR(__xludf.DUMMYFUNCTION("""COMPUTED_VALUE"""),"Ананас кокос лёд")</f>
        <v>Ананас кокос лёд</v>
      </c>
      <c r="N2812" s="18" t="str">
        <f>IFERROR(__xludf.DUMMYFUNCTION("""COMPUTED_VALUE"""),"Киви лёд")</f>
        <v>Киви лёд</v>
      </c>
      <c r="O2812" s="18" t="str">
        <f>IFERROR(__xludf.DUMMYFUNCTION("""COMPUTED_VALUE"""),"Кислая клюква лёд")</f>
        <v>Кислая клюква лёд</v>
      </c>
      <c r="P2812" s="18" t="str">
        <f>IFERROR(__xludf.DUMMYFUNCTION("""COMPUTED_VALUE"""),"Кислый скитлс лёд")</f>
        <v>Кислый скитлс лёд</v>
      </c>
      <c r="Q2812" s="18" t="str">
        <f>IFERROR(__xludf.DUMMYFUNCTION("""COMPUTED_VALUE"""),"Клубника черника лёд")</f>
        <v>Клубника черника лёд</v>
      </c>
      <c r="R2812" s="18" t="str">
        <f>IFERROR(__xludf.DUMMYFUNCTION("""COMPUTED_VALUE"""),"Малина смородина лёд")</f>
        <v>Малина смородина лёд</v>
      </c>
      <c r="S2812" s="18" t="str">
        <f>IFERROR(__xludf.DUMMYFUNCTION("""COMPUTED_VALUE"""),"Манго лёд")</f>
        <v>Манго лёд</v>
      </c>
      <c r="T2812" s="18" t="str">
        <f>IFERROR(__xludf.DUMMYFUNCTION("""COMPUTED_VALUE"""),"Малина вишня лёд")</f>
        <v>Малина вишня лёд</v>
      </c>
      <c r="U2812" s="18"/>
      <c r="V2812" s="18"/>
      <c r="W2812" s="18"/>
      <c r="X2812" s="18"/>
      <c r="Y2812" s="18"/>
      <c r="Z2812" s="18"/>
      <c r="AA2812" s="18"/>
      <c r="AB2812" s="18"/>
      <c r="AC2812" s="18"/>
      <c r="AD2812" s="18"/>
      <c r="AE2812" s="18"/>
      <c r="AF2812" s="18"/>
      <c r="AG2812" s="18"/>
      <c r="AH2812" s="18"/>
      <c r="AI2812" s="18"/>
      <c r="AJ2812" s="18"/>
      <c r="AK2812" s="18"/>
      <c r="AL2812" s="18"/>
      <c r="AM2812" s="18"/>
      <c r="AN2812" s="18"/>
      <c r="AO2812" s="18"/>
      <c r="AP2812" s="18"/>
      <c r="AQ2812" s="18"/>
      <c r="AR2812" s="18"/>
      <c r="AS2812" s="18"/>
      <c r="AT2812" s="18"/>
      <c r="AU2812" s="18"/>
      <c r="AV2812" s="18"/>
      <c r="AW2812" s="18"/>
      <c r="AX2812" s="18"/>
    </row>
    <row r="2813">
      <c r="A2813" s="18" t="str">
        <f>IFERROR(__xludf.DUMMYFUNCTION("""COMPUTED_VALUE"""),"0.4")</f>
        <v>0.4</v>
      </c>
      <c r="B2813" s="18" t="str">
        <f>IFERROR(__xludf.DUMMYFUNCTION("""COMPUTED_VALUE"""),"0.6")</f>
        <v>0.6</v>
      </c>
      <c r="C2813" s="18" t="str">
        <f>IFERROR(__xludf.DUMMYFUNCTION("""COMPUTED_VALUE"""),"0.7")</f>
        <v>0.7</v>
      </c>
      <c r="D2813" s="18" t="str">
        <f>IFERROR(__xludf.DUMMYFUNCTION("""COMPUTED_VALUE"""),"0.8")</f>
        <v>0.8</v>
      </c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  <c r="AA2813" s="18"/>
      <c r="AB2813" s="18"/>
      <c r="AC2813" s="18"/>
      <c r="AD2813" s="18"/>
      <c r="AE2813" s="18"/>
      <c r="AF2813" s="18"/>
      <c r="AG2813" s="18"/>
      <c r="AH2813" s="18"/>
      <c r="AI2813" s="18"/>
      <c r="AJ2813" s="18"/>
      <c r="AK2813" s="18"/>
      <c r="AL2813" s="18"/>
      <c r="AM2813" s="18"/>
      <c r="AN2813" s="18"/>
      <c r="AO2813" s="18"/>
      <c r="AP2813" s="18"/>
      <c r="AQ2813" s="18"/>
      <c r="AR2813" s="18"/>
      <c r="AS2813" s="18"/>
      <c r="AT2813" s="18"/>
      <c r="AU2813" s="18"/>
      <c r="AV2813" s="18"/>
      <c r="AW2813" s="18"/>
      <c r="AX2813" s="18"/>
    </row>
    <row r="2814">
      <c r="A2814" s="18" t="str">
        <f>IFERROR(__xludf.DUMMYFUNCTION("""COMPUTED_VALUE"""),"Арбуз Малина ")</f>
        <v>Арбуз Малина </v>
      </c>
      <c r="B2814" s="18" t="str">
        <f>IFERROR(__xludf.DUMMYFUNCTION("""COMPUTED_VALUE"""),"Банан Кокос ")</f>
        <v>Банан Кокос </v>
      </c>
      <c r="C2814" s="18" t="str">
        <f>IFERROR(__xludf.DUMMYFUNCTION("""COMPUTED_VALUE"""),"Барбарисовый Энергетик ")</f>
        <v>Барбарисовый Энергетик </v>
      </c>
      <c r="D2814" s="18" t="str">
        <f>IFERROR(__xludf.DUMMYFUNCTION("""COMPUTED_VALUE"""),"Виноградный Энергетик")</f>
        <v>Виноградный Энергетик</v>
      </c>
      <c r="E2814" s="18" t="str">
        <f>IFERROR(__xludf.DUMMYFUNCTION("""COMPUTED_VALUE"""),"Гранат Клубника ")</f>
        <v>Гранат Клубника </v>
      </c>
      <c r="F2814" s="18" t="str">
        <f>IFERROR(__xludf.DUMMYFUNCTION("""COMPUTED_VALUE"""),"Гранат Смородина ")</f>
        <v>Гранат Смородина </v>
      </c>
      <c r="G2814" s="18" t="str">
        <f>IFERROR(__xludf.DUMMYFUNCTION("""COMPUTED_VALUE"""),"Грейпфрутовый Швепс ")</f>
        <v>Грейпфрутовый Швепс </v>
      </c>
      <c r="H2814" s="18" t="str">
        <f>IFERROR(__xludf.DUMMYFUNCTION("""COMPUTED_VALUE"""),"Земляника Драгонфрут ")</f>
        <v>Земляника Драгонфрут </v>
      </c>
      <c r="I2814" s="18" t="str">
        <f>IFERROR(__xludf.DUMMYFUNCTION("""COMPUTED_VALUE"""),"Киви Личи ")</f>
        <v>Киви Личи </v>
      </c>
      <c r="J2814" s="18" t="str">
        <f>IFERROR(__xludf.DUMMYFUNCTION("""COMPUTED_VALUE"""),"Киви Маракуйя Гуава ")</f>
        <v>Киви Маракуйя Гуава </v>
      </c>
      <c r="K2814" s="18" t="str">
        <f>IFERROR(__xludf.DUMMYFUNCTION("""COMPUTED_VALUE"""),"Клубника Банан ")</f>
        <v>Клубника Банан </v>
      </c>
      <c r="L2814" s="18" t="str">
        <f>IFERROR(__xludf.DUMMYFUNCTION("""COMPUTED_VALUE"""),"Клубника Вишня ")</f>
        <v>Клубника Вишня </v>
      </c>
      <c r="M2814" s="18" t="str">
        <f>IFERROR(__xludf.DUMMYFUNCTION("""COMPUTED_VALUE"""),"Клубника Земляника ")</f>
        <v>Клубника Земляника </v>
      </c>
      <c r="N2814" s="18" t="str">
        <f>IFERROR(__xludf.DUMMYFUNCTION("""COMPUTED_VALUE"""),"Клубничный Мохито ")</f>
        <v>Клубничный Мохито </v>
      </c>
      <c r="O2814" s="18" t="str">
        <f>IFERROR(__xludf.DUMMYFUNCTION("""COMPUTED_VALUE"""),"Манго Грейпфрут ")</f>
        <v>Манго Грейпфрут </v>
      </c>
      <c r="P2814" s="18" t="str">
        <f>IFERROR(__xludf.DUMMYFUNCTION("""COMPUTED_VALUE"""),"Манго Персик Личи ")</f>
        <v>Манго Персик Личи </v>
      </c>
      <c r="Q2814" s="18" t="str">
        <f>IFERROR(__xludf.DUMMYFUNCTION("""COMPUTED_VALUE"""),"Персик Бабл Гам ")</f>
        <v>Персик Бабл Гам </v>
      </c>
      <c r="R2814" s="18" t="str">
        <f>IFERROR(__xludf.DUMMYFUNCTION("""COMPUTED_VALUE"""),"Садовые Ягоды ")</f>
        <v>Садовые Ягоды </v>
      </c>
      <c r="S2814" s="18" t="str">
        <f>IFERROR(__xludf.DUMMYFUNCTION("""COMPUTED_VALUE"""),"Скитлс Лимон Лайм 2")</f>
        <v>Скитлс Лимон Лайм 2</v>
      </c>
      <c r="T2814" s="18" t="str">
        <f>IFERROR(__xludf.DUMMYFUNCTION("""COMPUTED_VALUE"""),"Смородина Мармелад 1")</f>
        <v>Смородина Мармелад 1</v>
      </c>
      <c r="U2814" s="18" t="str">
        <f>IFERROR(__xludf.DUMMYFUNCTION("""COMPUTED_VALUE"""),"Темная Вишня 1")</f>
        <v>Темная Вишня 1</v>
      </c>
      <c r="V2814" s="18" t="str">
        <f>IFERROR(__xludf.DUMMYFUNCTION("""COMPUTED_VALUE"""),"Фруктовые Пластинки 1")</f>
        <v>Фруктовые Пластинки 1</v>
      </c>
      <c r="W2814" s="18" t="str">
        <f>IFERROR(__xludf.DUMMYFUNCTION("""COMPUTED_VALUE"""),"Черника Ежевика 1")</f>
        <v>Черника Ежевика 1</v>
      </c>
      <c r="X2814" s="18" t="str">
        <f>IFERROR(__xludf.DUMMYFUNCTION("""COMPUTED_VALUE"""),"Черника Малина 1")</f>
        <v>Черника Малина 1</v>
      </c>
      <c r="Y2814" s="18" t="str">
        <f>IFERROR(__xludf.DUMMYFUNCTION("""COMPUTED_VALUE"""),"Черника Мята 2")</f>
        <v>Черника Мята 2</v>
      </c>
      <c r="Z2814" s="18" t="str">
        <f>IFERROR(__xludf.DUMMYFUNCTION("""COMPUTED_VALUE"""),"Яблоко Виноград 2")</f>
        <v>Яблоко Виноград 2</v>
      </c>
      <c r="AA2814" s="18" t="str">
        <f>IFERROR(__xludf.DUMMYFUNCTION("""COMPUTED_VALUE"""),"Яблоко Малина 4")</f>
        <v>Яблоко Малина 4</v>
      </c>
      <c r="AB2814" s="18"/>
      <c r="AC2814" s="18"/>
      <c r="AD2814" s="18"/>
      <c r="AE2814" s="18"/>
      <c r="AF2814" s="18"/>
      <c r="AG2814" s="18"/>
      <c r="AH2814" s="18"/>
      <c r="AI2814" s="18"/>
      <c r="AJ2814" s="18"/>
      <c r="AK2814" s="18"/>
      <c r="AL2814" s="18"/>
      <c r="AM2814" s="18"/>
      <c r="AN2814" s="18"/>
      <c r="AO2814" s="18"/>
      <c r="AP2814" s="18"/>
      <c r="AQ2814" s="18"/>
      <c r="AR2814" s="18"/>
      <c r="AS2814" s="18"/>
      <c r="AT2814" s="18"/>
      <c r="AU2814" s="18"/>
      <c r="AV2814" s="18"/>
      <c r="AW2814" s="18"/>
      <c r="AX2814" s="18"/>
    </row>
    <row r="2815">
      <c r="A2815" s="18" t="str">
        <f>IFERROR(__xludf.DUMMYFUNCTION("""COMPUTED_VALUE"""),"Арбуз Малина ")</f>
        <v>Арбуз Малина </v>
      </c>
      <c r="B2815" s="18" t="str">
        <f>IFERROR(__xludf.DUMMYFUNCTION("""COMPUTED_VALUE"""),"Банан Кокос ")</f>
        <v>Банан Кокос </v>
      </c>
      <c r="C2815" s="18" t="str">
        <f>IFERROR(__xludf.DUMMYFUNCTION("""COMPUTED_VALUE"""),"Барбарисовый Энергетик ")</f>
        <v>Барбарисовый Энергетик </v>
      </c>
      <c r="D2815" s="18" t="str">
        <f>IFERROR(__xludf.DUMMYFUNCTION("""COMPUTED_VALUE"""),"Виноградный Энергетик")</f>
        <v>Виноградный Энергетик</v>
      </c>
      <c r="E2815" s="18" t="str">
        <f>IFERROR(__xludf.DUMMYFUNCTION("""COMPUTED_VALUE"""),"Гранат Клубника ")</f>
        <v>Гранат Клубника </v>
      </c>
      <c r="F2815" s="18" t="str">
        <f>IFERROR(__xludf.DUMMYFUNCTION("""COMPUTED_VALUE"""),"Гранат Смородина ")</f>
        <v>Гранат Смородина </v>
      </c>
      <c r="G2815" s="18" t="str">
        <f>IFERROR(__xludf.DUMMYFUNCTION("""COMPUTED_VALUE"""),"Грейпфрутовый Швепс ")</f>
        <v>Грейпфрутовый Швепс </v>
      </c>
      <c r="H2815" s="18" t="str">
        <f>IFERROR(__xludf.DUMMYFUNCTION("""COMPUTED_VALUE"""),"Земляника Драгонфрут ")</f>
        <v>Земляника Драгонфрут </v>
      </c>
      <c r="I2815" s="18" t="str">
        <f>IFERROR(__xludf.DUMMYFUNCTION("""COMPUTED_VALUE"""),"Киви Личи ")</f>
        <v>Киви Личи </v>
      </c>
      <c r="J2815" s="18" t="str">
        <f>IFERROR(__xludf.DUMMYFUNCTION("""COMPUTED_VALUE"""),"Киви Маракуйя Гуава ")</f>
        <v>Киви Маракуйя Гуава </v>
      </c>
      <c r="K2815" s="18" t="str">
        <f>IFERROR(__xludf.DUMMYFUNCTION("""COMPUTED_VALUE"""),"Клубника Банан ")</f>
        <v>Клубника Банан </v>
      </c>
      <c r="L2815" s="18" t="str">
        <f>IFERROR(__xludf.DUMMYFUNCTION("""COMPUTED_VALUE"""),"Клубника Вишня ")</f>
        <v>Клубника Вишня </v>
      </c>
      <c r="M2815" s="18" t="str">
        <f>IFERROR(__xludf.DUMMYFUNCTION("""COMPUTED_VALUE"""),"Клубника Земляника ")</f>
        <v>Клубника Земляника </v>
      </c>
      <c r="N2815" s="18" t="str">
        <f>IFERROR(__xludf.DUMMYFUNCTION("""COMPUTED_VALUE"""),"Клубничный Мохито ")</f>
        <v>Клубничный Мохито </v>
      </c>
      <c r="O2815" s="18" t="str">
        <f>IFERROR(__xludf.DUMMYFUNCTION("""COMPUTED_VALUE"""),"Манго Грейпфрут ")</f>
        <v>Манго Грейпфрут </v>
      </c>
      <c r="P2815" s="18" t="str">
        <f>IFERROR(__xludf.DUMMYFUNCTION("""COMPUTED_VALUE"""),"Манго Персик Личи ")</f>
        <v>Манго Персик Личи </v>
      </c>
      <c r="Q2815" s="18" t="str">
        <f>IFERROR(__xludf.DUMMYFUNCTION("""COMPUTED_VALUE"""),"Персик Бабл Гам ")</f>
        <v>Персик Бабл Гам </v>
      </c>
      <c r="R2815" s="18" t="str">
        <f>IFERROR(__xludf.DUMMYFUNCTION("""COMPUTED_VALUE"""),"Садовые Ягоды ")</f>
        <v>Садовые Ягоды </v>
      </c>
      <c r="S2815" s="18" t="str">
        <f>IFERROR(__xludf.DUMMYFUNCTION("""COMPUTED_VALUE"""),"Скитлс Лимон Лайм 2")</f>
        <v>Скитлс Лимон Лайм 2</v>
      </c>
      <c r="T2815" s="18" t="str">
        <f>IFERROR(__xludf.DUMMYFUNCTION("""COMPUTED_VALUE"""),"Смородина Мармелад 1")</f>
        <v>Смородина Мармелад 1</v>
      </c>
      <c r="U2815" s="18" t="str">
        <f>IFERROR(__xludf.DUMMYFUNCTION("""COMPUTED_VALUE"""),"Темная Вишня 1")</f>
        <v>Темная Вишня 1</v>
      </c>
      <c r="V2815" s="18" t="str">
        <f>IFERROR(__xludf.DUMMYFUNCTION("""COMPUTED_VALUE"""),"Фруктовые Пластинки 1")</f>
        <v>Фруктовые Пластинки 1</v>
      </c>
      <c r="W2815" s="18" t="str">
        <f>IFERROR(__xludf.DUMMYFUNCTION("""COMPUTED_VALUE"""),"Черника Ежевика 1")</f>
        <v>Черника Ежевика 1</v>
      </c>
      <c r="X2815" s="18" t="str">
        <f>IFERROR(__xludf.DUMMYFUNCTION("""COMPUTED_VALUE"""),"Черника Малина 1")</f>
        <v>Черника Малина 1</v>
      </c>
      <c r="Y2815" s="18" t="str">
        <f>IFERROR(__xludf.DUMMYFUNCTION("""COMPUTED_VALUE"""),"Черника Мята 2")</f>
        <v>Черника Мята 2</v>
      </c>
      <c r="Z2815" s="18" t="str">
        <f>IFERROR(__xludf.DUMMYFUNCTION("""COMPUTED_VALUE"""),"Яблоко Виноград 2")</f>
        <v>Яблоко Виноград 2</v>
      </c>
      <c r="AA2815" s="18" t="str">
        <f>IFERROR(__xludf.DUMMYFUNCTION("""COMPUTED_VALUE"""),"Яблоко Малина 4")</f>
        <v>Яблоко Малина 4</v>
      </c>
      <c r="AB2815" s="18"/>
      <c r="AC2815" s="18"/>
      <c r="AD2815" s="18"/>
      <c r="AE2815" s="18"/>
      <c r="AF2815" s="18"/>
      <c r="AG2815" s="18"/>
      <c r="AH2815" s="18"/>
      <c r="AI2815" s="18"/>
      <c r="AJ2815" s="18"/>
      <c r="AK2815" s="18"/>
      <c r="AL2815" s="18"/>
      <c r="AM2815" s="18"/>
      <c r="AN2815" s="18"/>
      <c r="AO2815" s="18"/>
      <c r="AP2815" s="18"/>
      <c r="AQ2815" s="18"/>
      <c r="AR2815" s="18"/>
      <c r="AS2815" s="18"/>
      <c r="AT2815" s="18"/>
      <c r="AU2815" s="18"/>
      <c r="AV2815" s="18"/>
      <c r="AW2815" s="18"/>
      <c r="AX2815" s="18"/>
    </row>
    <row r="2816">
      <c r="A2816" s="18" t="str">
        <f>IFERROR(__xludf.DUMMYFUNCTION("""COMPUTED_VALUE"""),"Экзотический микс")</f>
        <v>Экзотический микс</v>
      </c>
      <c r="B2816" s="18" t="str">
        <f>IFERROR(__xludf.DUMMYFUNCTION("""COMPUTED_VALUE"""),"Энергетик")</f>
        <v>Энергетик</v>
      </c>
      <c r="C2816" s="18" t="str">
        <f>IFERROR(__xludf.DUMMYFUNCTION("""COMPUTED_VALUE"""),"Виноградный чупа-чупс")</f>
        <v>Виноградный чупа-чупс</v>
      </c>
      <c r="D2816" s="18" t="str">
        <f>IFERROR(__xludf.DUMMYFUNCTION("""COMPUTED_VALUE"""),"Кислая лесная клюква")</f>
        <v>Кислая лесная клюква</v>
      </c>
      <c r="E2816" s="18" t="str">
        <f>IFERROR(__xludf.DUMMYFUNCTION("""COMPUTED_VALUE"""),"Смородина персик")</f>
        <v>Смородина персик</v>
      </c>
      <c r="F2816" s="18" t="str">
        <f>IFERROR(__xludf.DUMMYFUNCTION("""COMPUTED_VALUE"""),"Спелый киви кисло сладкий")</f>
        <v>Спелый киви кисло сладкий</v>
      </c>
      <c r="G2816" s="18" t="str">
        <f>IFERROR(__xludf.DUMMYFUNCTION("""COMPUTED_VALUE"""),"Кислые черви в вишневом сиропе")</f>
        <v>Кислые черви в вишневом сиропе</v>
      </c>
      <c r="H2816" s="18" t="str">
        <f>IFERROR(__xludf.DUMMYFUNCTION("""COMPUTED_VALUE"""),"Грушевый лимонад")</f>
        <v>Грушевый лимонад</v>
      </c>
      <c r="I2816" s="18" t="str">
        <f>IFERROR(__xludf.DUMMYFUNCTION("""COMPUTED_VALUE"""),"Лимонад с сладкой малиной")</f>
        <v>Лимонад с сладкой малиной</v>
      </c>
      <c r="J2816" s="18" t="str">
        <f>IFERROR(__xludf.DUMMYFUNCTION("""COMPUTED_VALUE"""),"Ананасовая кислинка")</f>
        <v>Ананасовая кислинка</v>
      </c>
      <c r="K2816" s="18" t="str">
        <f>IFERROR(__xludf.DUMMYFUNCTION("""COMPUTED_VALUE"""),"Мармеладные мишки")</f>
        <v>Мармеладные мишки</v>
      </c>
      <c r="L2816" s="18" t="str">
        <f>IFERROR(__xludf.DUMMYFUNCTION("""COMPUTED_VALUE"""),"Мандариновый сок с цедрой")</f>
        <v>Мандариновый сок с цедрой</v>
      </c>
      <c r="M2816" s="18" t="str">
        <f>IFERROR(__xludf.DUMMYFUNCTION("""COMPUTED_VALUE"""),"Кисло-сладкое ягодное драже")</f>
        <v>Кисло-сладкое ягодное драже</v>
      </c>
      <c r="N2816" s="18" t="str">
        <f>IFERROR(__xludf.DUMMYFUNCTION("""COMPUTED_VALUE"""),"Классическая фанта")</f>
        <v>Классическая фанта</v>
      </c>
      <c r="O2816" s="18" t="str">
        <f>IFERROR(__xludf.DUMMYFUNCTION("""COMPUTED_VALUE"""),"Сладкие барбарисоввые конфеты")</f>
        <v>Сладкие барбарисоввые конфеты</v>
      </c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  <c r="AA2816" s="18"/>
      <c r="AB2816" s="18"/>
      <c r="AC2816" s="18"/>
      <c r="AD2816" s="18"/>
      <c r="AE2816" s="18"/>
      <c r="AF2816" s="18"/>
      <c r="AG2816" s="18"/>
      <c r="AH2816" s="18"/>
      <c r="AI2816" s="18"/>
      <c r="AJ2816" s="18"/>
      <c r="AK2816" s="18"/>
      <c r="AL2816" s="18"/>
      <c r="AM2816" s="18"/>
      <c r="AN2816" s="18"/>
      <c r="AO2816" s="18"/>
      <c r="AP2816" s="18"/>
      <c r="AQ2816" s="18"/>
      <c r="AR2816" s="18"/>
      <c r="AS2816" s="18"/>
      <c r="AT2816" s="18"/>
      <c r="AU2816" s="18"/>
      <c r="AV2816" s="18"/>
      <c r="AW2816" s="18"/>
      <c r="AX2816" s="18"/>
    </row>
    <row r="2817">
      <c r="A2817" s="18" t="str">
        <f>IFERROR(__xludf.DUMMYFUNCTION("""COMPUTED_VALUE"""),"0.3")</f>
        <v>0.3</v>
      </c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  <c r="AA2817" s="18"/>
      <c r="AB2817" s="18"/>
      <c r="AC2817" s="18"/>
      <c r="AD2817" s="18"/>
      <c r="AE2817" s="18"/>
      <c r="AF2817" s="18"/>
      <c r="AG2817" s="18"/>
      <c r="AH2817" s="18"/>
      <c r="AI2817" s="18"/>
      <c r="AJ2817" s="18"/>
      <c r="AK2817" s="18"/>
      <c r="AL2817" s="18"/>
      <c r="AM2817" s="18"/>
      <c r="AN2817" s="18"/>
      <c r="AO2817" s="18"/>
      <c r="AP2817" s="18"/>
      <c r="AQ2817" s="18"/>
      <c r="AR2817" s="18"/>
      <c r="AS2817" s="18"/>
      <c r="AT2817" s="18"/>
      <c r="AU2817" s="18"/>
      <c r="AV2817" s="18"/>
      <c r="AW2817" s="18"/>
      <c r="AX2817" s="18"/>
    </row>
    <row r="2818">
      <c r="A2818" s="18" t="str">
        <f>IFERROR(__xludf.DUMMYFUNCTION("""COMPUTED_VALUE"""),"0.4")</f>
        <v>0.4</v>
      </c>
      <c r="B2818" s="18" t="str">
        <f>IFERROR(__xludf.DUMMYFUNCTION("""COMPUTED_VALUE"""),"0.6")</f>
        <v>0.6</v>
      </c>
      <c r="C2818" s="18" t="str">
        <f>IFERROR(__xludf.DUMMYFUNCTION("""COMPUTED_VALUE"""),"0.7")</f>
        <v>0.7</v>
      </c>
      <c r="D2818" s="18" t="str">
        <f>IFERROR(__xludf.DUMMYFUNCTION("""COMPUTED_VALUE"""),"0.8")</f>
        <v>0.8</v>
      </c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  <c r="AA2818" s="18"/>
      <c r="AB2818" s="18"/>
      <c r="AC2818" s="18"/>
      <c r="AD2818" s="18"/>
      <c r="AE2818" s="18"/>
      <c r="AF2818" s="18"/>
      <c r="AG2818" s="18"/>
      <c r="AH2818" s="18"/>
      <c r="AI2818" s="18"/>
      <c r="AJ2818" s="18"/>
      <c r="AK2818" s="18"/>
      <c r="AL2818" s="18"/>
      <c r="AM2818" s="18"/>
      <c r="AN2818" s="18"/>
      <c r="AO2818" s="18"/>
      <c r="AP2818" s="18"/>
      <c r="AQ2818" s="18"/>
      <c r="AR2818" s="18"/>
      <c r="AS2818" s="18"/>
      <c r="AT2818" s="18"/>
      <c r="AU2818" s="18"/>
      <c r="AV2818" s="18"/>
      <c r="AW2818" s="18"/>
      <c r="AX2818" s="18"/>
    </row>
    <row r="2819">
      <c r="A2819" s="18" t="str">
        <f>IFERROR(__xludf.DUMMYFUNCTION("""COMPUTED_VALUE"""),"Ягодный микс")</f>
        <v>Ягодный микс</v>
      </c>
      <c r="B2819" s="18" t="str">
        <f>IFERROR(__xludf.DUMMYFUNCTION("""COMPUTED_VALUE"""),"Энергетик малина")</f>
        <v>Энергетик малина</v>
      </c>
      <c r="C2819" s="18" t="str">
        <f>IFERROR(__xludf.DUMMYFUNCTION("""COMPUTED_VALUE"""),"Клубника арбуз")</f>
        <v>Клубника арбуз</v>
      </c>
      <c r="D2819" s="18" t="str">
        <f>IFERROR(__xludf.DUMMYFUNCTION("""COMPUTED_VALUE"""),"Ежевика малина")</f>
        <v>Ежевика малина</v>
      </c>
      <c r="E2819" s="18" t="str">
        <f>IFERROR(__xludf.DUMMYFUNCTION("""COMPUTED_VALUE"""),"Голубая малина виноград")</f>
        <v>Голубая малина виноград</v>
      </c>
      <c r="F2819" s="18" t="str">
        <f>IFERROR(__xludf.DUMMYFUNCTION("""COMPUTED_VALUE"""),"Вишня яблоко")</f>
        <v>Вишня яблоко</v>
      </c>
      <c r="G2819" s="18" t="str">
        <f>IFERROR(__xludf.DUMMYFUNCTION("""COMPUTED_VALUE"""),"Виноград лёд")</f>
        <v>Виноград лёд</v>
      </c>
      <c r="H2819" s="18" t="str">
        <f>IFERROR(__xludf.DUMMYFUNCTION("""COMPUTED_VALUE"""),"Бабл гам")</f>
        <v>Бабл гам</v>
      </c>
      <c r="I2819" s="18" t="str">
        <f>IFERROR(__xludf.DUMMYFUNCTION("""COMPUTED_VALUE"""),"Энергетик лайм")</f>
        <v>Энергетик лайм</v>
      </c>
      <c r="J2819" s="18" t="str">
        <f>IFERROR(__xludf.DUMMYFUNCTION("""COMPUTED_VALUE"""),"Черника смородина айс")</f>
        <v>Черника смородина айс</v>
      </c>
      <c r="K2819" s="18" t="str">
        <f>IFERROR(__xludf.DUMMYFUNCTION("""COMPUTED_VALUE"""),"Мохито клубничный лёд")</f>
        <v>Мохито клубничный лёд</v>
      </c>
      <c r="L2819" s="18" t="str">
        <f>IFERROR(__xludf.DUMMYFUNCTION("""COMPUTED_VALUE"""),"Черная вишня лёд")</f>
        <v>Черная вишня лёд</v>
      </c>
      <c r="M2819" s="18" t="str">
        <f>IFERROR(__xludf.DUMMYFUNCTION("""COMPUTED_VALUE"""),"Ананас кокос лёд")</f>
        <v>Ананас кокос лёд</v>
      </c>
      <c r="N2819" s="18" t="str">
        <f>IFERROR(__xludf.DUMMYFUNCTION("""COMPUTED_VALUE"""),"Киви лёд")</f>
        <v>Киви лёд</v>
      </c>
      <c r="O2819" s="18" t="str">
        <f>IFERROR(__xludf.DUMMYFUNCTION("""COMPUTED_VALUE"""),"Кислая клюква лёд")</f>
        <v>Кислая клюква лёд</v>
      </c>
      <c r="P2819" s="18" t="str">
        <f>IFERROR(__xludf.DUMMYFUNCTION("""COMPUTED_VALUE"""),"Кислый скитлс лёд")</f>
        <v>Кислый скитлс лёд</v>
      </c>
      <c r="Q2819" s="18" t="str">
        <f>IFERROR(__xludf.DUMMYFUNCTION("""COMPUTED_VALUE"""),"Клубника черника лёд")</f>
        <v>Клубника черника лёд</v>
      </c>
      <c r="R2819" s="18" t="str">
        <f>IFERROR(__xludf.DUMMYFUNCTION("""COMPUTED_VALUE"""),"Малина смородина лёд")</f>
        <v>Малина смородина лёд</v>
      </c>
      <c r="S2819" s="18" t="str">
        <f>IFERROR(__xludf.DUMMYFUNCTION("""COMPUTED_VALUE"""),"Манго лёд")</f>
        <v>Манго лёд</v>
      </c>
      <c r="T2819" s="18" t="str">
        <f>IFERROR(__xludf.DUMMYFUNCTION("""COMPUTED_VALUE"""),"Малина вишня лёд")</f>
        <v>Малина вишня лёд</v>
      </c>
      <c r="U2819" s="18"/>
      <c r="V2819" s="18"/>
      <c r="W2819" s="18"/>
      <c r="X2819" s="18"/>
      <c r="Y2819" s="18"/>
      <c r="Z2819" s="18"/>
      <c r="AA2819" s="18"/>
      <c r="AB2819" s="18"/>
      <c r="AC2819" s="18"/>
      <c r="AD2819" s="18"/>
      <c r="AE2819" s="18"/>
      <c r="AF2819" s="18"/>
      <c r="AG2819" s="18"/>
      <c r="AH2819" s="18"/>
      <c r="AI2819" s="18"/>
      <c r="AJ2819" s="18"/>
      <c r="AK2819" s="18"/>
      <c r="AL2819" s="18"/>
      <c r="AM2819" s="18"/>
      <c r="AN2819" s="18"/>
      <c r="AO2819" s="18"/>
      <c r="AP2819" s="18"/>
      <c r="AQ2819" s="18"/>
      <c r="AR2819" s="18"/>
      <c r="AS2819" s="18"/>
      <c r="AT2819" s="18"/>
      <c r="AU2819" s="18"/>
      <c r="AV2819" s="18"/>
      <c r="AW2819" s="18"/>
      <c r="AX2819" s="18"/>
    </row>
    <row r="2820">
      <c r="A2820" s="18" t="str">
        <f>IFERROR(__xludf.DUMMYFUNCTION("""COMPUTED_VALUE"""),"кислая земляника")</f>
        <v>кислая земляника</v>
      </c>
      <c r="B2820" s="18" t="str">
        <f>IFERROR(__xludf.DUMMYFUNCTION("""COMPUTED_VALUE"""),"кислая фанта с черникой")</f>
        <v>кислая фанта с черникой</v>
      </c>
      <c r="C2820" s="18" t="str">
        <f>IFERROR(__xludf.DUMMYFUNCTION("""COMPUTED_VALUE"""),"кислое харибо с колой и черешней")</f>
        <v>кислое харибо с колой и черешней</v>
      </c>
      <c r="D2820" s="18" t="str">
        <f>IFERROR(__xludf.DUMMYFUNCTION("""COMPUTED_VALUE"""),"кислое яблочно клубничная шипучка")</f>
        <v>кислое яблочно клубничная шипучка</v>
      </c>
      <c r="E2820" s="18" t="str">
        <f>IFERROR(__xludf.DUMMYFUNCTION("""COMPUTED_VALUE"""),"кислые желатинки маракуйя ананас")</f>
        <v>кислые желатинки маракуйя ананас</v>
      </c>
      <c r="F2820" s="18" t="str">
        <f>IFERROR(__xludf.DUMMYFUNCTION("""COMPUTED_VALUE"""),"кислые ленточки маракуя манго")</f>
        <v>кислые ленточки маракуя манго</v>
      </c>
      <c r="G2820" s="18" t="str">
        <f>IFERROR(__xludf.DUMMYFUNCTION("""COMPUTED_VALUE"""),"кислые мармеладные ягоды")</f>
        <v>кислые мармеладные ягоды</v>
      </c>
      <c r="H2820" s="18" t="str">
        <f>IFERROR(__xludf.DUMMYFUNCTION("""COMPUTED_VALUE"""),"кислый виноград лайм")</f>
        <v>кислый виноград лайм</v>
      </c>
      <c r="I2820" s="18" t="str">
        <f>IFERROR(__xludf.DUMMYFUNCTION("""COMPUTED_VALUE"""),"кислый грейпфрут с вишней")</f>
        <v>кислый грейпфрут с вишней</v>
      </c>
      <c r="J2820" s="18" t="str">
        <f>IFERROR(__xludf.DUMMYFUNCTION("""COMPUTED_VALUE"""),"кислый леденец виноград киви яблоко")</f>
        <v>кислый леденец виноград киви яблоко</v>
      </c>
      <c r="K2820" s="18" t="str">
        <f>IFERROR(__xludf.DUMMYFUNCTION("""COMPUTED_VALUE"""),"кислый лимонад арбуз лайм малина")</f>
        <v>кислый лимонад арбуз лайм малина</v>
      </c>
      <c r="L2820" s="18" t="str">
        <f>IFERROR(__xludf.DUMMYFUNCTION("""COMPUTED_VALUE"""),"кислый персик клубника")</f>
        <v>кислый персик клубника</v>
      </c>
      <c r="M2820" s="18" t="str">
        <f>IFERROR(__xludf.DUMMYFUNCTION("""COMPUTED_VALUE"""),"кислый яблочно лимонные колечки")</f>
        <v>кислый яблочно лимонные колечки</v>
      </c>
      <c r="N2820" s="18" t="str">
        <f>IFERROR(__xludf.DUMMYFUNCTION("""COMPUTED_VALUE"""),"фанта апельсин с кислой малиной")</f>
        <v>фанта апельсин с кислой малиной</v>
      </c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  <c r="AC2820" s="18"/>
      <c r="AD2820" s="18"/>
      <c r="AE2820" s="18"/>
      <c r="AF2820" s="18"/>
      <c r="AG2820" s="18"/>
      <c r="AH2820" s="18"/>
      <c r="AI2820" s="18"/>
      <c r="AJ2820" s="18"/>
      <c r="AK2820" s="18"/>
      <c r="AL2820" s="18"/>
      <c r="AM2820" s="18"/>
      <c r="AN2820" s="18"/>
      <c r="AO2820" s="18"/>
      <c r="AP2820" s="18"/>
      <c r="AQ2820" s="18"/>
      <c r="AR2820" s="18"/>
      <c r="AS2820" s="18"/>
      <c r="AT2820" s="18"/>
      <c r="AU2820" s="18"/>
      <c r="AV2820" s="18"/>
      <c r="AW2820" s="18"/>
      <c r="AX2820" s="18"/>
    </row>
    <row r="2821">
      <c r="A2821" s="18" t="str">
        <f>IFERROR(__xludf.DUMMYFUNCTION("""COMPUTED_VALUE"""),"Кислый малиново-грейпфрутовый швепс")</f>
        <v>Кислый малиново-грейпфрутовый швепс</v>
      </c>
      <c r="B2821" s="18" t="str">
        <f>IFERROR(__xludf.DUMMYFUNCTION("""COMPUTED_VALUE"""),"Ананас апельсин")</f>
        <v>Ананас апельсин</v>
      </c>
      <c r="C2821" s="18" t="str">
        <f>IFERROR(__xludf.DUMMYFUNCTION("""COMPUTED_VALUE"""),"Пинаколада")</f>
        <v>Пинаколада</v>
      </c>
      <c r="D2821" s="18" t="str">
        <f>IFERROR(__xludf.DUMMYFUNCTION("""COMPUTED_VALUE"""),"Мятный бабл гам")</f>
        <v>Мятный бабл гам</v>
      </c>
      <c r="E2821" s="18" t="str">
        <f>IFERROR(__xludf.DUMMYFUNCTION("""COMPUTED_VALUE"""),"Мянго драгонфрут")</f>
        <v>Мянго драгонфрут</v>
      </c>
      <c r="F2821" s="18" t="str">
        <f>IFERROR(__xludf.DUMMYFUNCTION("""COMPUTED_VALUE"""),"Клубничная фанта")</f>
        <v>Клубничная фанта</v>
      </c>
      <c r="G2821" s="18" t="str">
        <f>IFERROR(__xludf.DUMMYFUNCTION("""COMPUTED_VALUE"""),"Клубничная арбуз")</f>
        <v>Клубничная арбуз</v>
      </c>
      <c r="H2821" s="18" t="str">
        <f>IFERROR(__xludf.DUMMYFUNCTION("""COMPUTED_VALUE"""),"Кислый скитлс")</f>
        <v>Кислый скитлс</v>
      </c>
      <c r="I2821" s="18" t="str">
        <f>IFERROR(__xludf.DUMMYFUNCTION("""COMPUTED_VALUE"""),"Кислый лайм арбуз")</f>
        <v>Кислый лайм арбуз</v>
      </c>
      <c r="J2821" s="18" t="str">
        <f>IFERROR(__xludf.DUMMYFUNCTION("""COMPUTED_VALUE"""),"Тропический банан")</f>
        <v>Тропический банан</v>
      </c>
      <c r="K2821" s="18" t="str">
        <f>IFERROR(__xludf.DUMMYFUNCTION("""COMPUTED_VALUE"""),"Яблочный энергетик")</f>
        <v>Яблочный энергетик</v>
      </c>
      <c r="L2821" s="18" t="str">
        <f>IFERROR(__xludf.DUMMYFUNCTION("""COMPUTED_VALUE"""),"Барбарисовый лимонад")</f>
        <v>Барбарисовый лимонад</v>
      </c>
      <c r="M2821" s="18" t="str">
        <f>IFERROR(__xludf.DUMMYFUNCTION("""COMPUTED_VALUE"""),"Лимонад виноград вишня")</f>
        <v>Лимонад виноград вишня</v>
      </c>
      <c r="N2821" s="18" t="str">
        <f>IFERROR(__xludf.DUMMYFUNCTION("""COMPUTED_VALUE"""),"Розовый лимонад")</f>
        <v>Розовый лимонад</v>
      </c>
      <c r="O2821" s="18" t="str">
        <f>IFERROR(__xludf.DUMMYFUNCTION("""COMPUTED_VALUE"""),"Двойной манго")</f>
        <v>Двойной манго</v>
      </c>
      <c r="P2821" s="18" t="str">
        <f>IFERROR(__xludf.DUMMYFUNCTION("""COMPUTED_VALUE"""),"Лесные ягоды ")</f>
        <v>Лесные ягоды </v>
      </c>
      <c r="Q2821" s="18" t="str">
        <f>IFERROR(__xludf.DUMMYFUNCTION("""COMPUTED_VALUE"""),"Ежевика малина ")</f>
        <v>Ежевика малина </v>
      </c>
      <c r="R2821" s="18" t="str">
        <f>IFERROR(__xludf.DUMMYFUNCTION("""COMPUTED_VALUE"""),"Смородиновый лимонад")</f>
        <v>Смородиновый лимонад</v>
      </c>
      <c r="S2821" s="18" t="str">
        <f>IFERROR(__xludf.DUMMYFUNCTION("""COMPUTED_VALUE"""),"Кола вишня")</f>
        <v>Кола вишня</v>
      </c>
      <c r="T2821" s="18" t="str">
        <f>IFERROR(__xludf.DUMMYFUNCTION("""COMPUTED_VALUE"""),"Манго арбуз")</f>
        <v>Манго арбуз</v>
      </c>
      <c r="U2821" s="18" t="str">
        <f>IFERROR(__xludf.DUMMYFUNCTION("""COMPUTED_VALUE"""),"Алоэ виноград")</f>
        <v>Алоэ виноград</v>
      </c>
      <c r="V2821" s="18" t="str">
        <f>IFERROR(__xludf.DUMMYFUNCTION("""COMPUTED_VALUE"""),"Банан клубника")</f>
        <v>Банан клубника</v>
      </c>
      <c r="W2821" s="18" t="str">
        <f>IFERROR(__xludf.DUMMYFUNCTION("""COMPUTED_VALUE"""),"Малиновый мармелад")</f>
        <v>Малиновый мармелад</v>
      </c>
      <c r="X2821" s="18" t="str">
        <f>IFERROR(__xludf.DUMMYFUNCTION("""COMPUTED_VALUE"""),"Клубника киви")</f>
        <v>Клубника киви</v>
      </c>
      <c r="Y2821" s="18" t="str">
        <f>IFERROR(__xludf.DUMMYFUNCTION("""COMPUTED_VALUE"""),"Клюква лайм")</f>
        <v>Клюква лайм</v>
      </c>
      <c r="Z2821" s="18" t="str">
        <f>IFERROR(__xludf.DUMMYFUNCTION("""COMPUTED_VALUE"""),"Гуава ананас")</f>
        <v>Гуава ананас</v>
      </c>
      <c r="AA2821" s="18" t="str">
        <f>IFERROR(__xludf.DUMMYFUNCTION("""COMPUTED_VALUE"""),"Морс")</f>
        <v>Морс</v>
      </c>
      <c r="AB2821" s="18" t="str">
        <f>IFERROR(__xludf.DUMMYFUNCTION("""COMPUTED_VALUE"""),"Красный апельсин")</f>
        <v>Красный апельсин</v>
      </c>
      <c r="AC2821" s="18" t="str">
        <f>IFERROR(__xludf.DUMMYFUNCTION("""COMPUTED_VALUE"""),"Арбузная жвачка")</f>
        <v>Арбузная жвачка</v>
      </c>
      <c r="AD2821" s="18" t="str">
        <f>IFERROR(__xludf.DUMMYFUNCTION("""COMPUTED_VALUE"""),"Смородина Виноград")</f>
        <v>Смородина Виноград</v>
      </c>
      <c r="AE2821" s="18" t="str">
        <f>IFERROR(__xludf.DUMMYFUNCTION("""COMPUTED_VALUE"""),"Гранатовая Мармелад")</f>
        <v>Гранатовая Мармелад</v>
      </c>
      <c r="AF2821" s="18" t="str">
        <f>IFERROR(__xludf.DUMMYFUNCTION("""COMPUTED_VALUE"""),"Яблоко Киви")</f>
        <v>Яблоко Киви</v>
      </c>
      <c r="AG2821" s="18" t="str">
        <f>IFERROR(__xludf.DUMMYFUNCTION("""COMPUTED_VALUE"""),"Клубника Ежевика")</f>
        <v>Клубника Ежевика</v>
      </c>
      <c r="AH2821" s="18" t="str">
        <f>IFERROR(__xludf.DUMMYFUNCTION("""COMPUTED_VALUE"""),"Клубничный Коктейль")</f>
        <v>Клубничный Коктейль</v>
      </c>
      <c r="AI2821" s="18" t="str">
        <f>IFERROR(__xludf.DUMMYFUNCTION("""COMPUTED_VALUE"""),"Клюква Земляника ")</f>
        <v>Клюква Земляника </v>
      </c>
      <c r="AJ2821" s="18" t="str">
        <f>IFERROR(__xludf.DUMMYFUNCTION("""COMPUTED_VALUE"""),"Какос Дыня")</f>
        <v>Какос Дыня</v>
      </c>
      <c r="AK2821" s="18" t="str">
        <f>IFERROR(__xludf.DUMMYFUNCTION("""COMPUTED_VALUE"""),"Маракуйя мандарин")</f>
        <v>Маракуйя мандарин</v>
      </c>
      <c r="AL2821" s="18" t="str">
        <f>IFERROR(__xludf.DUMMYFUNCTION("""COMPUTED_VALUE"""),"Персик кактус")</f>
        <v>Персик кактус</v>
      </c>
      <c r="AM2821" s="18" t="str">
        <f>IFERROR(__xludf.DUMMYFUNCTION("""COMPUTED_VALUE"""),"Спрайт")</f>
        <v>Спрайт</v>
      </c>
      <c r="AN2821" s="18" t="str">
        <f>IFERROR(__xludf.DUMMYFUNCTION("""COMPUTED_VALUE"""),"Черничная фанта")</f>
        <v>Черничная фанта</v>
      </c>
      <c r="AO2821" s="18" t="str">
        <f>IFERROR(__xludf.DUMMYFUNCTION("""COMPUTED_VALUE"""),"Ягодная жвачка")</f>
        <v>Ягодная жвачка</v>
      </c>
      <c r="AP2821" s="18" t="str">
        <f>IFERROR(__xludf.DUMMYFUNCTION("""COMPUTED_VALUE"""),"Ягодный энергетик")</f>
        <v>Ягодный энергетик</v>
      </c>
      <c r="AQ2821" s="18" t="str">
        <f>IFERROR(__xludf.DUMMYFUNCTION("""COMPUTED_VALUE"""),"Ягодный пунш ")</f>
        <v>Ягодный пунш </v>
      </c>
      <c r="AR2821" s="18" t="str">
        <f>IFERROR(__xludf.DUMMYFUNCTION("""COMPUTED_VALUE"""),"Виноградный холс")</f>
        <v>Виноградный холс</v>
      </c>
      <c r="AS2821" s="18" t="str">
        <f>IFERROR(__xludf.DUMMYFUNCTION("""COMPUTED_VALUE"""),"Грейпфрут смородина")</f>
        <v>Грейпфрут смородина</v>
      </c>
      <c r="AT2821" s="18" t="str">
        <f>IFERROR(__xludf.DUMMYFUNCTION("""COMPUTED_VALUE"""),"Дыня персик")</f>
        <v>Дыня персик</v>
      </c>
      <c r="AU2821" s="18" t="str">
        <f>IFERROR(__xludf.DUMMYFUNCTION("""COMPUTED_VALUE"""),"Земляника виноград")</f>
        <v>Земляника виноград</v>
      </c>
      <c r="AV2821" s="18" t="str">
        <f>IFERROR(__xludf.DUMMYFUNCTION("""COMPUTED_VALUE"""),"Киви маракуйя гуава")</f>
        <v>Киви маракуйя гуава</v>
      </c>
      <c r="AW2821" s="18" t="str">
        <f>IFERROR(__xludf.DUMMYFUNCTION("""COMPUTED_VALUE"""),"Кислые вишнёвые червячки")</f>
        <v>Кислые вишнёвые червячки</v>
      </c>
      <c r="AX2821" s="18" t="str">
        <f>IFERROR(__xludf.DUMMYFUNCTION("""COMPUTED_VALUE"""),"Кислые чернично-малиновое червячки")</f>
        <v>Кислые чернично-малиновое червячки</v>
      </c>
    </row>
    <row r="2822">
      <c r="A2822" s="18" t="str">
        <f>IFERROR(__xludf.DUMMYFUNCTION("""COMPUTED_VALUE"""),"0.4")</f>
        <v>0.4</v>
      </c>
      <c r="B2822" s="18" t="str">
        <f>IFERROR(__xludf.DUMMYFUNCTION("""COMPUTED_VALUE"""),"0.6")</f>
        <v>0.6</v>
      </c>
      <c r="C2822" s="18" t="str">
        <f>IFERROR(__xludf.DUMMYFUNCTION("""COMPUTED_VALUE"""),"0.7")</f>
        <v>0.7</v>
      </c>
      <c r="D2822" s="18" t="str">
        <f>IFERROR(__xludf.DUMMYFUNCTION("""COMPUTED_VALUE"""),"0.8")</f>
        <v>0.8</v>
      </c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  <c r="AA2822" s="18"/>
      <c r="AB2822" s="18"/>
      <c r="AC2822" s="18"/>
      <c r="AD2822" s="18"/>
      <c r="AE2822" s="18"/>
      <c r="AF2822" s="18"/>
      <c r="AG2822" s="18"/>
      <c r="AH2822" s="18"/>
      <c r="AI2822" s="18"/>
      <c r="AJ2822" s="18"/>
      <c r="AK2822" s="18"/>
      <c r="AL2822" s="18"/>
      <c r="AM2822" s="18"/>
      <c r="AN2822" s="18"/>
      <c r="AO2822" s="18"/>
      <c r="AP2822" s="18"/>
      <c r="AQ2822" s="18"/>
      <c r="AR2822" s="18"/>
      <c r="AS2822" s="18"/>
      <c r="AT2822" s="18"/>
      <c r="AU2822" s="18"/>
      <c r="AV2822" s="18"/>
      <c r="AW2822" s="18"/>
      <c r="AX2822" s="18"/>
    </row>
    <row r="2823">
      <c r="A2823" s="18" t="str">
        <f>IFERROR(__xludf.DUMMYFUNCTION("""COMPUTED_VALUE"""),"Лесные ягоды")</f>
        <v>Лесные ягоды</v>
      </c>
      <c r="B2823" s="18" t="str">
        <f>IFERROR(__xludf.DUMMYFUNCTION("""COMPUTED_VALUE"""),"Алоэ виноград ")</f>
        <v>Алоэ виноград </v>
      </c>
      <c r="C2823" s="18" t="str">
        <f>IFERROR(__xludf.DUMMYFUNCTION("""COMPUTED_VALUE"""),"Апельсиновый адреналин")</f>
        <v>Апельсиновый адреналин</v>
      </c>
      <c r="D2823" s="18" t="str">
        <f>IFERROR(__xludf.DUMMYFUNCTION("""COMPUTED_VALUE"""),"Клюква лайм")</f>
        <v>Клюква лайм</v>
      </c>
      <c r="E2823" s="18" t="str">
        <f>IFERROR(__xludf.DUMMYFUNCTION("""COMPUTED_VALUE"""),"Виноградная фанта ")</f>
        <v>Виноградная фанта </v>
      </c>
      <c r="F2823" s="18" t="str">
        <f>IFERROR(__xludf.DUMMYFUNCTION("""COMPUTED_VALUE"""),"Зеленый чай лемонграсс")</f>
        <v>Зеленый чай лемонграсс</v>
      </c>
      <c r="G2823" s="18" t="str">
        <f>IFERROR(__xludf.DUMMYFUNCTION("""COMPUTED_VALUE"""),"Малина арбуз")</f>
        <v>Малина арбуз</v>
      </c>
      <c r="H2823" s="18" t="str">
        <f>IFERROR(__xludf.DUMMYFUNCTION("""COMPUTED_VALUE"""),"Ананас персик")</f>
        <v>Ананас персик</v>
      </c>
      <c r="I2823" s="18" t="str">
        <f>IFERROR(__xludf.DUMMYFUNCTION("""COMPUTED_VALUE"""),"Клубничный мохито ")</f>
        <v>Клубничный мохито </v>
      </c>
      <c r="J2823" s="18" t="str">
        <f>IFERROR(__xludf.DUMMYFUNCTION("""COMPUTED_VALUE"""),"Яблоко лайм")</f>
        <v>Яблоко лайм</v>
      </c>
      <c r="K2823" s="18" t="str">
        <f>IFERROR(__xludf.DUMMYFUNCTION("""COMPUTED_VALUE"""),"Спрайт арбуз лайм ")</f>
        <v>Спрайт арбуз лайм </v>
      </c>
      <c r="L2823" s="18" t="str">
        <f>IFERROR(__xludf.DUMMYFUNCTION("""COMPUTED_VALUE"""),"Черничная фанта")</f>
        <v>Черничная фанта</v>
      </c>
      <c r="M2823" s="18" t="str">
        <f>IFERROR(__xludf.DUMMYFUNCTION("""COMPUTED_VALUE"""),"Чёрная смородина")</f>
        <v>Чёрная смородина</v>
      </c>
      <c r="N2823" s="18" t="str">
        <f>IFERROR(__xludf.DUMMYFUNCTION("""COMPUTED_VALUE"""),"Червячки голубика малина")</f>
        <v>Червячки голубика малина</v>
      </c>
      <c r="O2823" s="18" t="str">
        <f>IFERROR(__xludf.DUMMYFUNCTION("""COMPUTED_VALUE"""),"Малина смородина ")</f>
        <v>Малина смородина </v>
      </c>
      <c r="P2823" s="18" t="str">
        <f>IFERROR(__xludf.DUMMYFUNCTION("""COMPUTED_VALUE"""),"Черника лайм ")</f>
        <v>Черника лайм </v>
      </c>
      <c r="Q2823" s="18" t="str">
        <f>IFERROR(__xludf.DUMMYFUNCTION("""COMPUTED_VALUE"""),"Виноградный чупа чупс")</f>
        <v>Виноградный чупа чупс</v>
      </c>
      <c r="R2823" s="18" t="str">
        <f>IFERROR(__xludf.DUMMYFUNCTION("""COMPUTED_VALUE"""),"Киви лайм")</f>
        <v>Киви лайм</v>
      </c>
      <c r="S2823" s="18" t="str">
        <f>IFERROR(__xludf.DUMMYFUNCTION("""COMPUTED_VALUE"""),"Ягодный морс")</f>
        <v>Ягодный морс</v>
      </c>
      <c r="T2823" s="18" t="str">
        <f>IFERROR(__xludf.DUMMYFUNCTION("""COMPUTED_VALUE"""),"Фруктовый скитлс")</f>
        <v>Фруктовый скитлс</v>
      </c>
      <c r="U2823" s="18" t="str">
        <f>IFERROR(__xludf.DUMMYFUNCTION("""COMPUTED_VALUE"""),"черника лимон ")</f>
        <v>черника лимон </v>
      </c>
      <c r="V2823" s="18" t="str">
        <f>IFERROR(__xludf.DUMMYFUNCTION("""COMPUTED_VALUE"""),"Вишнёвая бомба")</f>
        <v>Вишнёвая бомба</v>
      </c>
      <c r="W2823" s="18" t="str">
        <f>IFERROR(__xludf.DUMMYFUNCTION("""COMPUTED_VALUE"""),"Тропический манго")</f>
        <v>Тропический манго</v>
      </c>
      <c r="X2823" s="18"/>
      <c r="Y2823" s="18"/>
      <c r="Z2823" s="18"/>
      <c r="AA2823" s="18"/>
      <c r="AB2823" s="18"/>
      <c r="AC2823" s="18"/>
      <c r="AD2823" s="18"/>
      <c r="AE2823" s="18"/>
      <c r="AF2823" s="18"/>
      <c r="AG2823" s="18"/>
      <c r="AH2823" s="18"/>
      <c r="AI2823" s="18"/>
      <c r="AJ2823" s="18"/>
      <c r="AK2823" s="18"/>
      <c r="AL2823" s="18"/>
      <c r="AM2823" s="18"/>
      <c r="AN2823" s="18"/>
      <c r="AO2823" s="18"/>
      <c r="AP2823" s="18"/>
      <c r="AQ2823" s="18"/>
      <c r="AR2823" s="18"/>
      <c r="AS2823" s="18"/>
      <c r="AT2823" s="18"/>
      <c r="AU2823" s="18"/>
      <c r="AV2823" s="18"/>
      <c r="AW2823" s="18"/>
      <c r="AX2823" s="18"/>
    </row>
    <row r="2824">
      <c r="A2824" s="18" t="str">
        <f>IFERROR(__xludf.DUMMYFUNCTION("""COMPUTED_VALUE"""),"Ягодный микс")</f>
        <v>Ягодный микс</v>
      </c>
      <c r="B2824" s="18" t="str">
        <f>IFERROR(__xludf.DUMMYFUNCTION("""COMPUTED_VALUE"""),"Энергетик малина")</f>
        <v>Энергетик малина</v>
      </c>
      <c r="C2824" s="18" t="str">
        <f>IFERROR(__xludf.DUMMYFUNCTION("""COMPUTED_VALUE"""),"Клубника арбуз")</f>
        <v>Клубника арбуз</v>
      </c>
      <c r="D2824" s="18" t="str">
        <f>IFERROR(__xludf.DUMMYFUNCTION("""COMPUTED_VALUE"""),"Ежевика малина")</f>
        <v>Ежевика малина</v>
      </c>
      <c r="E2824" s="18" t="str">
        <f>IFERROR(__xludf.DUMMYFUNCTION("""COMPUTED_VALUE"""),"Голубая малина виноград")</f>
        <v>Голубая малина виноград</v>
      </c>
      <c r="F2824" s="18" t="str">
        <f>IFERROR(__xludf.DUMMYFUNCTION("""COMPUTED_VALUE"""),"Вишня яблоко")</f>
        <v>Вишня яблоко</v>
      </c>
      <c r="G2824" s="18" t="str">
        <f>IFERROR(__xludf.DUMMYFUNCTION("""COMPUTED_VALUE"""),"Виноград лёд")</f>
        <v>Виноград лёд</v>
      </c>
      <c r="H2824" s="18" t="str">
        <f>IFERROR(__xludf.DUMMYFUNCTION("""COMPUTED_VALUE"""),"Бабл гам")</f>
        <v>Бабл гам</v>
      </c>
      <c r="I2824" s="18" t="str">
        <f>IFERROR(__xludf.DUMMYFUNCTION("""COMPUTED_VALUE"""),"Энергетик лайм")</f>
        <v>Энергетик лайм</v>
      </c>
      <c r="J2824" s="18" t="str">
        <f>IFERROR(__xludf.DUMMYFUNCTION("""COMPUTED_VALUE"""),"Черника смородина айс")</f>
        <v>Черника смородина айс</v>
      </c>
      <c r="K2824" s="18" t="str">
        <f>IFERROR(__xludf.DUMMYFUNCTION("""COMPUTED_VALUE"""),"Мохито клубничный лёд")</f>
        <v>Мохито клубничный лёд</v>
      </c>
      <c r="L2824" s="18" t="str">
        <f>IFERROR(__xludf.DUMMYFUNCTION("""COMPUTED_VALUE"""),"Черная вишня лёд")</f>
        <v>Черная вишня лёд</v>
      </c>
      <c r="M2824" s="18" t="str">
        <f>IFERROR(__xludf.DUMMYFUNCTION("""COMPUTED_VALUE"""),"Ананас кокос лёд")</f>
        <v>Ананас кокос лёд</v>
      </c>
      <c r="N2824" s="18" t="str">
        <f>IFERROR(__xludf.DUMMYFUNCTION("""COMPUTED_VALUE"""),"Киви лёд")</f>
        <v>Киви лёд</v>
      </c>
      <c r="O2824" s="18" t="str">
        <f>IFERROR(__xludf.DUMMYFUNCTION("""COMPUTED_VALUE"""),"Кислая клюква лёд")</f>
        <v>Кислая клюква лёд</v>
      </c>
      <c r="P2824" s="18" t="str">
        <f>IFERROR(__xludf.DUMMYFUNCTION("""COMPUTED_VALUE"""),"Кислый скитлс лёд")</f>
        <v>Кислый скитлс лёд</v>
      </c>
      <c r="Q2824" s="18" t="str">
        <f>IFERROR(__xludf.DUMMYFUNCTION("""COMPUTED_VALUE"""),"Клубника черника лёд")</f>
        <v>Клубника черника лёд</v>
      </c>
      <c r="R2824" s="18" t="str">
        <f>IFERROR(__xludf.DUMMYFUNCTION("""COMPUTED_VALUE"""),"Малина смородина лёд")</f>
        <v>Малина смородина лёд</v>
      </c>
      <c r="S2824" s="18" t="str">
        <f>IFERROR(__xludf.DUMMYFUNCTION("""COMPUTED_VALUE"""),"Манго лёд")</f>
        <v>Манго лёд</v>
      </c>
      <c r="T2824" s="18" t="str">
        <f>IFERROR(__xludf.DUMMYFUNCTION("""COMPUTED_VALUE"""),"Малина вишня лёд")</f>
        <v>Малина вишня лёд</v>
      </c>
      <c r="U2824" s="18"/>
      <c r="V2824" s="18"/>
      <c r="W2824" s="18"/>
      <c r="X2824" s="18"/>
      <c r="Y2824" s="18"/>
      <c r="Z2824" s="18"/>
      <c r="AA2824" s="18"/>
      <c r="AB2824" s="18"/>
      <c r="AC2824" s="18"/>
      <c r="AD2824" s="18"/>
      <c r="AE2824" s="18"/>
      <c r="AF2824" s="18"/>
      <c r="AG2824" s="18"/>
      <c r="AH2824" s="18"/>
      <c r="AI2824" s="18"/>
      <c r="AJ2824" s="18"/>
      <c r="AK2824" s="18"/>
      <c r="AL2824" s="18"/>
      <c r="AM2824" s="18"/>
      <c r="AN2824" s="18"/>
      <c r="AO2824" s="18"/>
      <c r="AP2824" s="18"/>
      <c r="AQ2824" s="18"/>
      <c r="AR2824" s="18"/>
      <c r="AS2824" s="18"/>
      <c r="AT2824" s="18"/>
      <c r="AU2824" s="18"/>
      <c r="AV2824" s="18"/>
      <c r="AW2824" s="18"/>
      <c r="AX2824" s="18"/>
    </row>
    <row r="2825">
      <c r="A2825" s="18" t="str">
        <f>IFERROR(__xludf.DUMMYFUNCTION("""COMPUTED_VALUE"""),"Ягодный микс")</f>
        <v>Ягодный микс</v>
      </c>
      <c r="B2825" s="18" t="str">
        <f>IFERROR(__xludf.DUMMYFUNCTION("""COMPUTED_VALUE"""),"Энергетик малина")</f>
        <v>Энергетик малина</v>
      </c>
      <c r="C2825" s="18" t="str">
        <f>IFERROR(__xludf.DUMMYFUNCTION("""COMPUTED_VALUE"""),"Клубника арбуз")</f>
        <v>Клубника арбуз</v>
      </c>
      <c r="D2825" s="18" t="str">
        <f>IFERROR(__xludf.DUMMYFUNCTION("""COMPUTED_VALUE"""),"Ежевика малина")</f>
        <v>Ежевика малина</v>
      </c>
      <c r="E2825" s="18" t="str">
        <f>IFERROR(__xludf.DUMMYFUNCTION("""COMPUTED_VALUE"""),"Голубая малина виноград")</f>
        <v>Голубая малина виноград</v>
      </c>
      <c r="F2825" s="18" t="str">
        <f>IFERROR(__xludf.DUMMYFUNCTION("""COMPUTED_VALUE"""),"Вишня яблоко")</f>
        <v>Вишня яблоко</v>
      </c>
      <c r="G2825" s="18" t="str">
        <f>IFERROR(__xludf.DUMMYFUNCTION("""COMPUTED_VALUE"""),"Виноград лёд")</f>
        <v>Виноград лёд</v>
      </c>
      <c r="H2825" s="18" t="str">
        <f>IFERROR(__xludf.DUMMYFUNCTION("""COMPUTED_VALUE"""),"Бабл гам")</f>
        <v>Бабл гам</v>
      </c>
      <c r="I2825" s="18" t="str">
        <f>IFERROR(__xludf.DUMMYFUNCTION("""COMPUTED_VALUE"""),"Энергетик лайм")</f>
        <v>Энергетик лайм</v>
      </c>
      <c r="J2825" s="18" t="str">
        <f>IFERROR(__xludf.DUMMYFUNCTION("""COMPUTED_VALUE"""),"Черника смородина айс")</f>
        <v>Черника смородина айс</v>
      </c>
      <c r="K2825" s="18" t="str">
        <f>IFERROR(__xludf.DUMMYFUNCTION("""COMPUTED_VALUE"""),"Мохито клубничный лёд")</f>
        <v>Мохито клубничный лёд</v>
      </c>
      <c r="L2825" s="18" t="str">
        <f>IFERROR(__xludf.DUMMYFUNCTION("""COMPUTED_VALUE"""),"Черная вишня лёд")</f>
        <v>Черная вишня лёд</v>
      </c>
      <c r="M2825" s="18" t="str">
        <f>IFERROR(__xludf.DUMMYFUNCTION("""COMPUTED_VALUE"""),"Ананас кокос лёд")</f>
        <v>Ананас кокос лёд</v>
      </c>
      <c r="N2825" s="18" t="str">
        <f>IFERROR(__xludf.DUMMYFUNCTION("""COMPUTED_VALUE"""),"Киви лёд")</f>
        <v>Киви лёд</v>
      </c>
      <c r="O2825" s="18" t="str">
        <f>IFERROR(__xludf.DUMMYFUNCTION("""COMPUTED_VALUE"""),"Кислая клюква лёд")</f>
        <v>Кислая клюква лёд</v>
      </c>
      <c r="P2825" s="18" t="str">
        <f>IFERROR(__xludf.DUMMYFUNCTION("""COMPUTED_VALUE"""),"Кислый скитлс лёд")</f>
        <v>Кислый скитлс лёд</v>
      </c>
      <c r="Q2825" s="18" t="str">
        <f>IFERROR(__xludf.DUMMYFUNCTION("""COMPUTED_VALUE"""),"Клубника черника лёд")</f>
        <v>Клубника черника лёд</v>
      </c>
      <c r="R2825" s="18" t="str">
        <f>IFERROR(__xludf.DUMMYFUNCTION("""COMPUTED_VALUE"""),"Малина смородина лёд")</f>
        <v>Малина смородина лёд</v>
      </c>
      <c r="S2825" s="18" t="str">
        <f>IFERROR(__xludf.DUMMYFUNCTION("""COMPUTED_VALUE"""),"Манго лёд")</f>
        <v>Манго лёд</v>
      </c>
      <c r="T2825" s="18" t="str">
        <f>IFERROR(__xludf.DUMMYFUNCTION("""COMPUTED_VALUE"""),"Малина вишня лёд")</f>
        <v>Малина вишня лёд</v>
      </c>
      <c r="U2825" s="18"/>
      <c r="V2825" s="18"/>
      <c r="W2825" s="18"/>
      <c r="X2825" s="18"/>
      <c r="Y2825" s="18"/>
      <c r="Z2825" s="18"/>
      <c r="AA2825" s="18"/>
      <c r="AB2825" s="18"/>
      <c r="AC2825" s="18"/>
      <c r="AD2825" s="18"/>
      <c r="AE2825" s="18"/>
      <c r="AF2825" s="18"/>
      <c r="AG2825" s="18"/>
      <c r="AH2825" s="18"/>
      <c r="AI2825" s="18"/>
      <c r="AJ2825" s="18"/>
      <c r="AK2825" s="18"/>
      <c r="AL2825" s="18"/>
      <c r="AM2825" s="18"/>
      <c r="AN2825" s="18"/>
      <c r="AO2825" s="18"/>
      <c r="AP2825" s="18"/>
      <c r="AQ2825" s="18"/>
      <c r="AR2825" s="18"/>
      <c r="AS2825" s="18"/>
      <c r="AT2825" s="18"/>
      <c r="AU2825" s="18"/>
      <c r="AV2825" s="18"/>
      <c r="AW2825" s="18"/>
      <c r="AX2825" s="18"/>
    </row>
    <row r="2826">
      <c r="A2826" s="18" t="str">
        <f>IFERROR(__xludf.DUMMYFUNCTION("""COMPUTED_VALUE"""),"Ягодный микс")</f>
        <v>Ягодный микс</v>
      </c>
      <c r="B2826" s="18" t="str">
        <f>IFERROR(__xludf.DUMMYFUNCTION("""COMPUTED_VALUE"""),"Энергетик малина")</f>
        <v>Энергетик малина</v>
      </c>
      <c r="C2826" s="18" t="str">
        <f>IFERROR(__xludf.DUMMYFUNCTION("""COMPUTED_VALUE"""),"Клубника арбуз")</f>
        <v>Клубника арбуз</v>
      </c>
      <c r="D2826" s="18" t="str">
        <f>IFERROR(__xludf.DUMMYFUNCTION("""COMPUTED_VALUE"""),"Ежевика малина")</f>
        <v>Ежевика малина</v>
      </c>
      <c r="E2826" s="18" t="str">
        <f>IFERROR(__xludf.DUMMYFUNCTION("""COMPUTED_VALUE"""),"Голубая малина виноград")</f>
        <v>Голубая малина виноград</v>
      </c>
      <c r="F2826" s="18" t="str">
        <f>IFERROR(__xludf.DUMMYFUNCTION("""COMPUTED_VALUE"""),"Вишня яблоко")</f>
        <v>Вишня яблоко</v>
      </c>
      <c r="G2826" s="18" t="str">
        <f>IFERROR(__xludf.DUMMYFUNCTION("""COMPUTED_VALUE"""),"Виноград лёд")</f>
        <v>Виноград лёд</v>
      </c>
      <c r="H2826" s="18" t="str">
        <f>IFERROR(__xludf.DUMMYFUNCTION("""COMPUTED_VALUE"""),"Бабл гам")</f>
        <v>Бабл гам</v>
      </c>
      <c r="I2826" s="18" t="str">
        <f>IFERROR(__xludf.DUMMYFUNCTION("""COMPUTED_VALUE"""),"Энергетик лайм")</f>
        <v>Энергетик лайм</v>
      </c>
      <c r="J2826" s="18" t="str">
        <f>IFERROR(__xludf.DUMMYFUNCTION("""COMPUTED_VALUE"""),"Черника смородина айс")</f>
        <v>Черника смородина айс</v>
      </c>
      <c r="K2826" s="18" t="str">
        <f>IFERROR(__xludf.DUMMYFUNCTION("""COMPUTED_VALUE"""),"Мохито клубничный лёд")</f>
        <v>Мохито клубничный лёд</v>
      </c>
      <c r="L2826" s="18" t="str">
        <f>IFERROR(__xludf.DUMMYFUNCTION("""COMPUTED_VALUE"""),"Черная вишня лёд")</f>
        <v>Черная вишня лёд</v>
      </c>
      <c r="M2826" s="18" t="str">
        <f>IFERROR(__xludf.DUMMYFUNCTION("""COMPUTED_VALUE"""),"Ананас кокос лёд")</f>
        <v>Ананас кокос лёд</v>
      </c>
      <c r="N2826" s="18" t="str">
        <f>IFERROR(__xludf.DUMMYFUNCTION("""COMPUTED_VALUE"""),"Киви лёд")</f>
        <v>Киви лёд</v>
      </c>
      <c r="O2826" s="18" t="str">
        <f>IFERROR(__xludf.DUMMYFUNCTION("""COMPUTED_VALUE"""),"Кислая клюква лёд")</f>
        <v>Кислая клюква лёд</v>
      </c>
      <c r="P2826" s="18" t="str">
        <f>IFERROR(__xludf.DUMMYFUNCTION("""COMPUTED_VALUE"""),"Кислый скитлс лёд")</f>
        <v>Кислый скитлс лёд</v>
      </c>
      <c r="Q2826" s="18" t="str">
        <f>IFERROR(__xludf.DUMMYFUNCTION("""COMPUTED_VALUE"""),"Клубника черника лёд")</f>
        <v>Клубника черника лёд</v>
      </c>
      <c r="R2826" s="18" t="str">
        <f>IFERROR(__xludf.DUMMYFUNCTION("""COMPUTED_VALUE"""),"Малина смородина лёд")</f>
        <v>Малина смородина лёд</v>
      </c>
      <c r="S2826" s="18" t="str">
        <f>IFERROR(__xludf.DUMMYFUNCTION("""COMPUTED_VALUE"""),"Манго лёд")</f>
        <v>Манго лёд</v>
      </c>
      <c r="T2826" s="18" t="str">
        <f>IFERROR(__xludf.DUMMYFUNCTION("""COMPUTED_VALUE"""),"Малина вишня лёд")</f>
        <v>Малина вишня лёд</v>
      </c>
      <c r="U2826" s="18"/>
      <c r="V2826" s="18"/>
      <c r="W2826" s="18"/>
      <c r="X2826" s="18"/>
      <c r="Y2826" s="18"/>
      <c r="Z2826" s="18"/>
      <c r="AA2826" s="18"/>
      <c r="AB2826" s="18"/>
      <c r="AC2826" s="18"/>
      <c r="AD2826" s="18"/>
      <c r="AE2826" s="18"/>
      <c r="AF2826" s="18"/>
      <c r="AG2826" s="18"/>
      <c r="AH2826" s="18"/>
      <c r="AI2826" s="18"/>
      <c r="AJ2826" s="18"/>
      <c r="AK2826" s="18"/>
      <c r="AL2826" s="18"/>
      <c r="AM2826" s="18"/>
      <c r="AN2826" s="18"/>
      <c r="AO2826" s="18"/>
      <c r="AP2826" s="18"/>
      <c r="AQ2826" s="18"/>
      <c r="AR2826" s="18"/>
      <c r="AS2826" s="18"/>
      <c r="AT2826" s="18"/>
      <c r="AU2826" s="18"/>
      <c r="AV2826" s="18"/>
      <c r="AW2826" s="18"/>
      <c r="AX2826" s="18"/>
    </row>
    <row r="2827">
      <c r="A2827" s="18" t="str">
        <f>IFERROR(__xludf.DUMMYFUNCTION("""COMPUTED_VALUE"""),"Кислый малиново-грейпфрутовый швепс")</f>
        <v>Кислый малиново-грейпфрутовый швепс</v>
      </c>
      <c r="B2827" s="18" t="str">
        <f>IFERROR(__xludf.DUMMYFUNCTION("""COMPUTED_VALUE"""),"Ананас апельсин")</f>
        <v>Ананас апельсин</v>
      </c>
      <c r="C2827" s="18" t="str">
        <f>IFERROR(__xludf.DUMMYFUNCTION("""COMPUTED_VALUE"""),"Пинаколада")</f>
        <v>Пинаколада</v>
      </c>
      <c r="D2827" s="18" t="str">
        <f>IFERROR(__xludf.DUMMYFUNCTION("""COMPUTED_VALUE"""),"Мятный бабл гам")</f>
        <v>Мятный бабл гам</v>
      </c>
      <c r="E2827" s="18" t="str">
        <f>IFERROR(__xludf.DUMMYFUNCTION("""COMPUTED_VALUE"""),"Мянго драгонфрут")</f>
        <v>Мянго драгонфрут</v>
      </c>
      <c r="F2827" s="18" t="str">
        <f>IFERROR(__xludf.DUMMYFUNCTION("""COMPUTED_VALUE"""),"Клубничная фанта")</f>
        <v>Клубничная фанта</v>
      </c>
      <c r="G2827" s="18" t="str">
        <f>IFERROR(__xludf.DUMMYFUNCTION("""COMPUTED_VALUE"""),"Клубничная арбуз")</f>
        <v>Клубничная арбуз</v>
      </c>
      <c r="H2827" s="18" t="str">
        <f>IFERROR(__xludf.DUMMYFUNCTION("""COMPUTED_VALUE"""),"Кислый скитлс")</f>
        <v>Кислый скитлс</v>
      </c>
      <c r="I2827" s="18" t="str">
        <f>IFERROR(__xludf.DUMMYFUNCTION("""COMPUTED_VALUE"""),"Кислый лайм арбуз")</f>
        <v>Кислый лайм арбуз</v>
      </c>
      <c r="J2827" s="18" t="str">
        <f>IFERROR(__xludf.DUMMYFUNCTION("""COMPUTED_VALUE"""),"Тропический банан")</f>
        <v>Тропический банан</v>
      </c>
      <c r="K2827" s="18" t="str">
        <f>IFERROR(__xludf.DUMMYFUNCTION("""COMPUTED_VALUE"""),"Яблочный энергетик")</f>
        <v>Яблочный энергетик</v>
      </c>
      <c r="L2827" s="18" t="str">
        <f>IFERROR(__xludf.DUMMYFUNCTION("""COMPUTED_VALUE"""),"Барбарисовый лимонад")</f>
        <v>Барбарисовый лимонад</v>
      </c>
      <c r="M2827" s="18" t="str">
        <f>IFERROR(__xludf.DUMMYFUNCTION("""COMPUTED_VALUE"""),"Лимонад виноград вишня")</f>
        <v>Лимонад виноград вишня</v>
      </c>
      <c r="N2827" s="18" t="str">
        <f>IFERROR(__xludf.DUMMYFUNCTION("""COMPUTED_VALUE"""),"Розовый лимонад")</f>
        <v>Розовый лимонад</v>
      </c>
      <c r="O2827" s="18" t="str">
        <f>IFERROR(__xludf.DUMMYFUNCTION("""COMPUTED_VALUE"""),"Двойной манго")</f>
        <v>Двойной манго</v>
      </c>
      <c r="P2827" s="18" t="str">
        <f>IFERROR(__xludf.DUMMYFUNCTION("""COMPUTED_VALUE"""),"Лесные ягоды ")</f>
        <v>Лесные ягоды </v>
      </c>
      <c r="Q2827" s="18" t="str">
        <f>IFERROR(__xludf.DUMMYFUNCTION("""COMPUTED_VALUE"""),"Ежевика малина ")</f>
        <v>Ежевика малина </v>
      </c>
      <c r="R2827" s="18" t="str">
        <f>IFERROR(__xludf.DUMMYFUNCTION("""COMPUTED_VALUE"""),"Смородиновый лимонад")</f>
        <v>Смородиновый лимонад</v>
      </c>
      <c r="S2827" s="18" t="str">
        <f>IFERROR(__xludf.DUMMYFUNCTION("""COMPUTED_VALUE"""),"Кола вишня")</f>
        <v>Кола вишня</v>
      </c>
      <c r="T2827" s="18" t="str">
        <f>IFERROR(__xludf.DUMMYFUNCTION("""COMPUTED_VALUE"""),"Манго арбуз")</f>
        <v>Манго арбуз</v>
      </c>
      <c r="U2827" s="18" t="str">
        <f>IFERROR(__xludf.DUMMYFUNCTION("""COMPUTED_VALUE"""),"Алоэ виноград")</f>
        <v>Алоэ виноград</v>
      </c>
      <c r="V2827" s="18" t="str">
        <f>IFERROR(__xludf.DUMMYFUNCTION("""COMPUTED_VALUE"""),"Банан клубника")</f>
        <v>Банан клубника</v>
      </c>
      <c r="W2827" s="18" t="str">
        <f>IFERROR(__xludf.DUMMYFUNCTION("""COMPUTED_VALUE"""),"Малиновый мармелад")</f>
        <v>Малиновый мармелад</v>
      </c>
      <c r="X2827" s="18" t="str">
        <f>IFERROR(__xludf.DUMMYFUNCTION("""COMPUTED_VALUE"""),"Клубника киви")</f>
        <v>Клубника киви</v>
      </c>
      <c r="Y2827" s="18" t="str">
        <f>IFERROR(__xludf.DUMMYFUNCTION("""COMPUTED_VALUE"""),"Клюква лайм")</f>
        <v>Клюква лайм</v>
      </c>
      <c r="Z2827" s="18" t="str">
        <f>IFERROR(__xludf.DUMMYFUNCTION("""COMPUTED_VALUE"""),"Гуава ананас")</f>
        <v>Гуава ананас</v>
      </c>
      <c r="AA2827" s="18" t="str">
        <f>IFERROR(__xludf.DUMMYFUNCTION("""COMPUTED_VALUE"""),"Морс")</f>
        <v>Морс</v>
      </c>
      <c r="AB2827" s="18" t="str">
        <f>IFERROR(__xludf.DUMMYFUNCTION("""COMPUTED_VALUE"""),"Красный апельсин")</f>
        <v>Красный апельсин</v>
      </c>
      <c r="AC2827" s="18" t="str">
        <f>IFERROR(__xludf.DUMMYFUNCTION("""COMPUTED_VALUE"""),"Арбузная жвачка")</f>
        <v>Арбузная жвачка</v>
      </c>
      <c r="AD2827" s="18" t="str">
        <f>IFERROR(__xludf.DUMMYFUNCTION("""COMPUTED_VALUE"""),"Смородина Виноград")</f>
        <v>Смородина Виноград</v>
      </c>
      <c r="AE2827" s="18" t="str">
        <f>IFERROR(__xludf.DUMMYFUNCTION("""COMPUTED_VALUE"""),"Гранатовая Мармелад")</f>
        <v>Гранатовая Мармелад</v>
      </c>
      <c r="AF2827" s="18" t="str">
        <f>IFERROR(__xludf.DUMMYFUNCTION("""COMPUTED_VALUE"""),"Яблоко Киви")</f>
        <v>Яблоко Киви</v>
      </c>
      <c r="AG2827" s="18" t="str">
        <f>IFERROR(__xludf.DUMMYFUNCTION("""COMPUTED_VALUE"""),"Клубника Ежевика")</f>
        <v>Клубника Ежевика</v>
      </c>
      <c r="AH2827" s="18" t="str">
        <f>IFERROR(__xludf.DUMMYFUNCTION("""COMPUTED_VALUE"""),"Клубничный Коктейль")</f>
        <v>Клубничный Коктейль</v>
      </c>
      <c r="AI2827" s="18" t="str">
        <f>IFERROR(__xludf.DUMMYFUNCTION("""COMPUTED_VALUE"""),"Клюква Земляника ")</f>
        <v>Клюква Земляника </v>
      </c>
      <c r="AJ2827" s="18" t="str">
        <f>IFERROR(__xludf.DUMMYFUNCTION("""COMPUTED_VALUE"""),"Какос Дыня")</f>
        <v>Какос Дыня</v>
      </c>
      <c r="AK2827" s="18" t="str">
        <f>IFERROR(__xludf.DUMMYFUNCTION("""COMPUTED_VALUE"""),"Маракуйя мандарин")</f>
        <v>Маракуйя мандарин</v>
      </c>
      <c r="AL2827" s="18" t="str">
        <f>IFERROR(__xludf.DUMMYFUNCTION("""COMPUTED_VALUE"""),"Персик кактус")</f>
        <v>Персик кактус</v>
      </c>
      <c r="AM2827" s="18" t="str">
        <f>IFERROR(__xludf.DUMMYFUNCTION("""COMPUTED_VALUE"""),"Спрайт")</f>
        <v>Спрайт</v>
      </c>
      <c r="AN2827" s="18" t="str">
        <f>IFERROR(__xludf.DUMMYFUNCTION("""COMPUTED_VALUE"""),"Черничная фанта")</f>
        <v>Черничная фанта</v>
      </c>
      <c r="AO2827" s="18" t="str">
        <f>IFERROR(__xludf.DUMMYFUNCTION("""COMPUTED_VALUE"""),"Ягодная жвачка")</f>
        <v>Ягодная жвачка</v>
      </c>
      <c r="AP2827" s="18" t="str">
        <f>IFERROR(__xludf.DUMMYFUNCTION("""COMPUTED_VALUE"""),"Ягодный энергетик")</f>
        <v>Ягодный энергетик</v>
      </c>
      <c r="AQ2827" s="18" t="str">
        <f>IFERROR(__xludf.DUMMYFUNCTION("""COMPUTED_VALUE"""),"Ягодный пунш ")</f>
        <v>Ягодный пунш </v>
      </c>
      <c r="AR2827" s="18" t="str">
        <f>IFERROR(__xludf.DUMMYFUNCTION("""COMPUTED_VALUE"""),"Виноградный холс")</f>
        <v>Виноградный холс</v>
      </c>
      <c r="AS2827" s="18" t="str">
        <f>IFERROR(__xludf.DUMMYFUNCTION("""COMPUTED_VALUE"""),"Грейпфрут смородина")</f>
        <v>Грейпфрут смородина</v>
      </c>
      <c r="AT2827" s="18" t="str">
        <f>IFERROR(__xludf.DUMMYFUNCTION("""COMPUTED_VALUE"""),"Дыня персик")</f>
        <v>Дыня персик</v>
      </c>
      <c r="AU2827" s="18" t="str">
        <f>IFERROR(__xludf.DUMMYFUNCTION("""COMPUTED_VALUE"""),"Земляника виноград")</f>
        <v>Земляника виноград</v>
      </c>
      <c r="AV2827" s="18" t="str">
        <f>IFERROR(__xludf.DUMMYFUNCTION("""COMPUTED_VALUE"""),"Киви маракуйя гуава")</f>
        <v>Киви маракуйя гуава</v>
      </c>
      <c r="AW2827" s="18" t="str">
        <f>IFERROR(__xludf.DUMMYFUNCTION("""COMPUTED_VALUE"""),"Кислые вишнёвые червячки")</f>
        <v>Кислые вишнёвые червячки</v>
      </c>
      <c r="AX2827" s="18" t="str">
        <f>IFERROR(__xludf.DUMMYFUNCTION("""COMPUTED_VALUE"""),"Кислые чернично-малиновое червячки")</f>
        <v>Кислые чернично-малиновое червячки</v>
      </c>
    </row>
    <row r="2828">
      <c r="A2828" s="18" t="str">
        <f>IFERROR(__xludf.DUMMYFUNCTION("""COMPUTED_VALUE"""),"Лесные ягоды")</f>
        <v>Лесные ягоды</v>
      </c>
      <c r="B2828" s="18" t="str">
        <f>IFERROR(__xludf.DUMMYFUNCTION("""COMPUTED_VALUE"""),"Алоэ виноград ")</f>
        <v>Алоэ виноград </v>
      </c>
      <c r="C2828" s="18" t="str">
        <f>IFERROR(__xludf.DUMMYFUNCTION("""COMPUTED_VALUE"""),"Апельсиновый адреналин")</f>
        <v>Апельсиновый адреналин</v>
      </c>
      <c r="D2828" s="18" t="str">
        <f>IFERROR(__xludf.DUMMYFUNCTION("""COMPUTED_VALUE"""),"Клюква лайм")</f>
        <v>Клюква лайм</v>
      </c>
      <c r="E2828" s="18" t="str">
        <f>IFERROR(__xludf.DUMMYFUNCTION("""COMPUTED_VALUE"""),"Виноградная фанта ")</f>
        <v>Виноградная фанта </v>
      </c>
      <c r="F2828" s="18" t="str">
        <f>IFERROR(__xludf.DUMMYFUNCTION("""COMPUTED_VALUE"""),"Зеленый чай лемонграсс")</f>
        <v>Зеленый чай лемонграсс</v>
      </c>
      <c r="G2828" s="18" t="str">
        <f>IFERROR(__xludf.DUMMYFUNCTION("""COMPUTED_VALUE"""),"Малина арбуз")</f>
        <v>Малина арбуз</v>
      </c>
      <c r="H2828" s="18" t="str">
        <f>IFERROR(__xludf.DUMMYFUNCTION("""COMPUTED_VALUE"""),"Ананас персик")</f>
        <v>Ананас персик</v>
      </c>
      <c r="I2828" s="18" t="str">
        <f>IFERROR(__xludf.DUMMYFUNCTION("""COMPUTED_VALUE"""),"Клубничный мохито ")</f>
        <v>Клубничный мохито </v>
      </c>
      <c r="J2828" s="18" t="str">
        <f>IFERROR(__xludf.DUMMYFUNCTION("""COMPUTED_VALUE"""),"Яблоко лайм")</f>
        <v>Яблоко лайм</v>
      </c>
      <c r="K2828" s="18" t="str">
        <f>IFERROR(__xludf.DUMMYFUNCTION("""COMPUTED_VALUE"""),"Спрайт арбуз лайм ")</f>
        <v>Спрайт арбуз лайм </v>
      </c>
      <c r="L2828" s="18" t="str">
        <f>IFERROR(__xludf.DUMMYFUNCTION("""COMPUTED_VALUE"""),"Черничная фанта")</f>
        <v>Черничная фанта</v>
      </c>
      <c r="M2828" s="18" t="str">
        <f>IFERROR(__xludf.DUMMYFUNCTION("""COMPUTED_VALUE"""),"Чёрная смородина")</f>
        <v>Чёрная смородина</v>
      </c>
      <c r="N2828" s="18" t="str">
        <f>IFERROR(__xludf.DUMMYFUNCTION("""COMPUTED_VALUE"""),"Червячки голубика малина")</f>
        <v>Червячки голубика малина</v>
      </c>
      <c r="O2828" s="18" t="str">
        <f>IFERROR(__xludf.DUMMYFUNCTION("""COMPUTED_VALUE"""),"Малина смородина ")</f>
        <v>Малина смородина </v>
      </c>
      <c r="P2828" s="18" t="str">
        <f>IFERROR(__xludf.DUMMYFUNCTION("""COMPUTED_VALUE"""),"Черника лайм ")</f>
        <v>Черника лайм </v>
      </c>
      <c r="Q2828" s="18" t="str">
        <f>IFERROR(__xludf.DUMMYFUNCTION("""COMPUTED_VALUE"""),"Виноградный чупа чупс")</f>
        <v>Виноградный чупа чупс</v>
      </c>
      <c r="R2828" s="18" t="str">
        <f>IFERROR(__xludf.DUMMYFUNCTION("""COMPUTED_VALUE"""),"Киви лайм")</f>
        <v>Киви лайм</v>
      </c>
      <c r="S2828" s="18" t="str">
        <f>IFERROR(__xludf.DUMMYFUNCTION("""COMPUTED_VALUE"""),"Ягодный морс")</f>
        <v>Ягодный морс</v>
      </c>
      <c r="T2828" s="18" t="str">
        <f>IFERROR(__xludf.DUMMYFUNCTION("""COMPUTED_VALUE"""),"Фруктовый скитлс")</f>
        <v>Фруктовый скитлс</v>
      </c>
      <c r="U2828" s="18" t="str">
        <f>IFERROR(__xludf.DUMMYFUNCTION("""COMPUTED_VALUE"""),"черника лимон ")</f>
        <v>черника лимон </v>
      </c>
      <c r="V2828" s="18" t="str">
        <f>IFERROR(__xludf.DUMMYFUNCTION("""COMPUTED_VALUE"""),"Вишнёвая бомба")</f>
        <v>Вишнёвая бомба</v>
      </c>
      <c r="W2828" s="18" t="str">
        <f>IFERROR(__xludf.DUMMYFUNCTION("""COMPUTED_VALUE"""),"Тропический манго")</f>
        <v>Тропический манго</v>
      </c>
      <c r="X2828" s="18"/>
      <c r="Y2828" s="18"/>
      <c r="Z2828" s="18"/>
      <c r="AA2828" s="18"/>
      <c r="AB2828" s="18"/>
      <c r="AC2828" s="18"/>
      <c r="AD2828" s="18"/>
      <c r="AE2828" s="18"/>
      <c r="AF2828" s="18"/>
      <c r="AG2828" s="18"/>
      <c r="AH2828" s="18"/>
      <c r="AI2828" s="18"/>
      <c r="AJ2828" s="18"/>
      <c r="AK2828" s="18"/>
      <c r="AL2828" s="18"/>
      <c r="AM2828" s="18"/>
      <c r="AN2828" s="18"/>
      <c r="AO2828" s="18"/>
      <c r="AP2828" s="18"/>
      <c r="AQ2828" s="18"/>
      <c r="AR2828" s="18"/>
      <c r="AS2828" s="18"/>
      <c r="AT2828" s="18"/>
      <c r="AU2828" s="18"/>
      <c r="AV2828" s="18"/>
      <c r="AW2828" s="18"/>
      <c r="AX2828" s="18"/>
    </row>
    <row r="2829">
      <c r="A2829" s="18"/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  <c r="AA2829" s="18"/>
      <c r="AB2829" s="18"/>
      <c r="AC2829" s="18"/>
      <c r="AD2829" s="18"/>
      <c r="AE2829" s="18"/>
      <c r="AF2829" s="18"/>
      <c r="AG2829" s="18"/>
      <c r="AH2829" s="18"/>
      <c r="AI2829" s="18"/>
      <c r="AJ2829" s="18"/>
      <c r="AK2829" s="18"/>
      <c r="AL2829" s="18"/>
      <c r="AM2829" s="18"/>
      <c r="AN2829" s="18"/>
      <c r="AO2829" s="18"/>
      <c r="AP2829" s="18"/>
      <c r="AQ2829" s="18"/>
      <c r="AR2829" s="18"/>
      <c r="AS2829" s="18"/>
      <c r="AT2829" s="18"/>
      <c r="AU2829" s="18"/>
      <c r="AV2829" s="18"/>
      <c r="AW2829" s="18"/>
      <c r="AX2829" s="18"/>
    </row>
    <row r="2830">
      <c r="A2830" s="18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  <c r="AA2830" s="18"/>
      <c r="AB2830" s="18"/>
      <c r="AC2830" s="18"/>
      <c r="AD2830" s="18"/>
      <c r="AE2830" s="18"/>
      <c r="AF2830" s="18"/>
      <c r="AG2830" s="18"/>
      <c r="AH2830" s="18"/>
      <c r="AI2830" s="18"/>
      <c r="AJ2830" s="18"/>
      <c r="AK2830" s="18"/>
      <c r="AL2830" s="18"/>
      <c r="AM2830" s="18"/>
      <c r="AN2830" s="18"/>
      <c r="AO2830" s="18"/>
      <c r="AP2830" s="18"/>
      <c r="AQ2830" s="18"/>
      <c r="AR2830" s="18"/>
      <c r="AS2830" s="18"/>
      <c r="AT2830" s="18"/>
      <c r="AU2830" s="18"/>
      <c r="AV2830" s="18"/>
      <c r="AW2830" s="18"/>
      <c r="AX2830" s="18"/>
    </row>
    <row r="2831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  <c r="AA2831" s="18"/>
      <c r="AB2831" s="18"/>
      <c r="AC2831" s="18"/>
      <c r="AD2831" s="18"/>
      <c r="AE2831" s="18"/>
      <c r="AF2831" s="18"/>
      <c r="AG2831" s="18"/>
      <c r="AH2831" s="18"/>
      <c r="AI2831" s="18"/>
      <c r="AJ2831" s="18"/>
      <c r="AK2831" s="18"/>
      <c r="AL2831" s="18"/>
      <c r="AM2831" s="18"/>
      <c r="AN2831" s="18"/>
      <c r="AO2831" s="18"/>
      <c r="AP2831" s="18"/>
      <c r="AQ2831" s="18"/>
      <c r="AR2831" s="18"/>
      <c r="AS2831" s="18"/>
      <c r="AT2831" s="18"/>
      <c r="AU2831" s="18"/>
      <c r="AV2831" s="18"/>
      <c r="AW2831" s="18"/>
      <c r="AX2831" s="18"/>
    </row>
    <row r="2832">
      <c r="A2832" s="18"/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  <c r="AC2832" s="18"/>
      <c r="AD2832" s="18"/>
      <c r="AE2832" s="18"/>
      <c r="AF2832" s="18"/>
      <c r="AG2832" s="18"/>
      <c r="AH2832" s="18"/>
      <c r="AI2832" s="18"/>
      <c r="AJ2832" s="18"/>
      <c r="AK2832" s="18"/>
      <c r="AL2832" s="18"/>
      <c r="AM2832" s="18"/>
      <c r="AN2832" s="18"/>
      <c r="AO2832" s="18"/>
      <c r="AP2832" s="18"/>
      <c r="AQ2832" s="18"/>
      <c r="AR2832" s="18"/>
      <c r="AS2832" s="18"/>
      <c r="AT2832" s="18"/>
      <c r="AU2832" s="18"/>
      <c r="AV2832" s="18"/>
      <c r="AW2832" s="18"/>
      <c r="AX2832" s="18"/>
    </row>
    <row r="2833">
      <c r="A2833" s="18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  <c r="AA2833" s="18"/>
      <c r="AB2833" s="18"/>
      <c r="AC2833" s="18"/>
      <c r="AD2833" s="18"/>
      <c r="AE2833" s="18"/>
      <c r="AF2833" s="18"/>
      <c r="AG2833" s="18"/>
      <c r="AH2833" s="18"/>
      <c r="AI2833" s="18"/>
      <c r="AJ2833" s="18"/>
      <c r="AK2833" s="18"/>
      <c r="AL2833" s="18"/>
      <c r="AM2833" s="18"/>
      <c r="AN2833" s="18"/>
      <c r="AO2833" s="18"/>
      <c r="AP2833" s="18"/>
      <c r="AQ2833" s="18"/>
      <c r="AR2833" s="18"/>
      <c r="AS2833" s="18"/>
      <c r="AT2833" s="18"/>
      <c r="AU2833" s="18"/>
      <c r="AV2833" s="18"/>
      <c r="AW2833" s="18"/>
      <c r="AX2833" s="18"/>
    </row>
    <row r="2834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  <c r="AA2834" s="18"/>
      <c r="AB2834" s="18"/>
      <c r="AC2834" s="18"/>
      <c r="AD2834" s="18"/>
      <c r="AE2834" s="18"/>
      <c r="AF2834" s="18"/>
      <c r="AG2834" s="18"/>
      <c r="AH2834" s="18"/>
      <c r="AI2834" s="18"/>
      <c r="AJ2834" s="18"/>
      <c r="AK2834" s="18"/>
      <c r="AL2834" s="18"/>
      <c r="AM2834" s="18"/>
      <c r="AN2834" s="18"/>
      <c r="AO2834" s="18"/>
      <c r="AP2834" s="18"/>
      <c r="AQ2834" s="18"/>
      <c r="AR2834" s="18"/>
      <c r="AS2834" s="18"/>
      <c r="AT2834" s="18"/>
      <c r="AU2834" s="18"/>
      <c r="AV2834" s="18"/>
      <c r="AW2834" s="18"/>
      <c r="AX2834" s="18"/>
    </row>
    <row r="2835">
      <c r="A2835" s="18"/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  <c r="AA2835" s="18"/>
      <c r="AB2835" s="18"/>
      <c r="AC2835" s="18"/>
      <c r="AD2835" s="18"/>
      <c r="AE2835" s="18"/>
      <c r="AF2835" s="18"/>
      <c r="AG2835" s="18"/>
      <c r="AH2835" s="18"/>
      <c r="AI2835" s="18"/>
      <c r="AJ2835" s="18"/>
      <c r="AK2835" s="18"/>
      <c r="AL2835" s="18"/>
      <c r="AM2835" s="18"/>
      <c r="AN2835" s="18"/>
      <c r="AO2835" s="18"/>
      <c r="AP2835" s="18"/>
      <c r="AQ2835" s="18"/>
      <c r="AR2835" s="18"/>
      <c r="AS2835" s="18"/>
      <c r="AT2835" s="18"/>
      <c r="AU2835" s="18"/>
      <c r="AV2835" s="18"/>
      <c r="AW2835" s="18"/>
      <c r="AX2835" s="18"/>
    </row>
    <row r="2836">
      <c r="A2836" s="18"/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  <c r="AA2836" s="18"/>
      <c r="AB2836" s="18"/>
      <c r="AC2836" s="18"/>
      <c r="AD2836" s="18"/>
      <c r="AE2836" s="18"/>
      <c r="AF2836" s="18"/>
      <c r="AG2836" s="18"/>
      <c r="AH2836" s="18"/>
      <c r="AI2836" s="18"/>
      <c r="AJ2836" s="18"/>
      <c r="AK2836" s="18"/>
      <c r="AL2836" s="18"/>
      <c r="AM2836" s="18"/>
      <c r="AN2836" s="18"/>
      <c r="AO2836" s="18"/>
      <c r="AP2836" s="18"/>
      <c r="AQ2836" s="18"/>
      <c r="AR2836" s="18"/>
      <c r="AS2836" s="18"/>
      <c r="AT2836" s="18"/>
      <c r="AU2836" s="18"/>
      <c r="AV2836" s="18"/>
      <c r="AW2836" s="18"/>
      <c r="AX2836" s="18"/>
    </row>
    <row r="2837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  <c r="AA2837" s="18"/>
      <c r="AB2837" s="18"/>
      <c r="AC2837" s="18"/>
      <c r="AD2837" s="18"/>
      <c r="AE2837" s="18"/>
      <c r="AF2837" s="18"/>
      <c r="AG2837" s="18"/>
      <c r="AH2837" s="18"/>
      <c r="AI2837" s="18"/>
      <c r="AJ2837" s="18"/>
      <c r="AK2837" s="18"/>
      <c r="AL2837" s="18"/>
      <c r="AM2837" s="18"/>
      <c r="AN2837" s="18"/>
      <c r="AO2837" s="18"/>
      <c r="AP2837" s="18"/>
      <c r="AQ2837" s="18"/>
      <c r="AR2837" s="18"/>
      <c r="AS2837" s="18"/>
      <c r="AT2837" s="18"/>
      <c r="AU2837" s="18"/>
      <c r="AV2837" s="18"/>
      <c r="AW2837" s="18"/>
      <c r="AX2837" s="18"/>
    </row>
    <row r="2838">
      <c r="A2838" s="18"/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  <c r="AC2838" s="18"/>
      <c r="AD2838" s="18"/>
      <c r="AE2838" s="18"/>
      <c r="AF2838" s="18"/>
      <c r="AG2838" s="18"/>
      <c r="AH2838" s="18"/>
      <c r="AI2838" s="18"/>
      <c r="AJ2838" s="18"/>
      <c r="AK2838" s="18"/>
      <c r="AL2838" s="18"/>
      <c r="AM2838" s="18"/>
      <c r="AN2838" s="18"/>
      <c r="AO2838" s="18"/>
      <c r="AP2838" s="18"/>
      <c r="AQ2838" s="18"/>
      <c r="AR2838" s="18"/>
      <c r="AS2838" s="18"/>
      <c r="AT2838" s="18"/>
      <c r="AU2838" s="18"/>
      <c r="AV2838" s="18"/>
      <c r="AW2838" s="18"/>
      <c r="AX2838" s="18"/>
    </row>
    <row r="2839">
      <c r="A2839" s="18"/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  <c r="AC2839" s="18"/>
      <c r="AD2839" s="18"/>
      <c r="AE2839" s="18"/>
      <c r="AF2839" s="18"/>
      <c r="AG2839" s="18"/>
      <c r="AH2839" s="18"/>
      <c r="AI2839" s="18"/>
      <c r="AJ2839" s="18"/>
      <c r="AK2839" s="18"/>
      <c r="AL2839" s="18"/>
      <c r="AM2839" s="18"/>
      <c r="AN2839" s="18"/>
      <c r="AO2839" s="18"/>
      <c r="AP2839" s="18"/>
      <c r="AQ2839" s="18"/>
      <c r="AR2839" s="18"/>
      <c r="AS2839" s="18"/>
      <c r="AT2839" s="18"/>
      <c r="AU2839" s="18"/>
      <c r="AV2839" s="18"/>
      <c r="AW2839" s="18"/>
      <c r="AX2839" s="18"/>
    </row>
    <row r="2840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  <c r="AC2840" s="18"/>
      <c r="AD2840" s="18"/>
      <c r="AE2840" s="18"/>
      <c r="AF2840" s="18"/>
      <c r="AG2840" s="18"/>
      <c r="AH2840" s="18"/>
      <c r="AI2840" s="18"/>
      <c r="AJ2840" s="18"/>
      <c r="AK2840" s="18"/>
      <c r="AL2840" s="18"/>
      <c r="AM2840" s="18"/>
      <c r="AN2840" s="18"/>
      <c r="AO2840" s="18"/>
      <c r="AP2840" s="18"/>
      <c r="AQ2840" s="18"/>
      <c r="AR2840" s="18"/>
      <c r="AS2840" s="18"/>
      <c r="AT2840" s="18"/>
      <c r="AU2840" s="18"/>
      <c r="AV2840" s="18"/>
      <c r="AW2840" s="18"/>
      <c r="AX2840" s="18"/>
    </row>
    <row r="2841">
      <c r="A2841" s="18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  <c r="AC2841" s="18"/>
      <c r="AD2841" s="18"/>
      <c r="AE2841" s="18"/>
      <c r="AF2841" s="18"/>
      <c r="AG2841" s="18"/>
      <c r="AH2841" s="18"/>
      <c r="AI2841" s="18"/>
      <c r="AJ2841" s="18"/>
      <c r="AK2841" s="18"/>
      <c r="AL2841" s="18"/>
      <c r="AM2841" s="18"/>
      <c r="AN2841" s="18"/>
      <c r="AO2841" s="18"/>
      <c r="AP2841" s="18"/>
      <c r="AQ2841" s="18"/>
      <c r="AR2841" s="18"/>
      <c r="AS2841" s="18"/>
      <c r="AT2841" s="18"/>
      <c r="AU2841" s="18"/>
      <c r="AV2841" s="18"/>
      <c r="AW2841" s="18"/>
      <c r="AX2841" s="18"/>
    </row>
    <row r="2842">
      <c r="A2842" s="18"/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  <c r="AC2842" s="18"/>
      <c r="AD2842" s="18"/>
      <c r="AE2842" s="18"/>
      <c r="AF2842" s="18"/>
      <c r="AG2842" s="18"/>
      <c r="AH2842" s="18"/>
      <c r="AI2842" s="18"/>
      <c r="AJ2842" s="18"/>
      <c r="AK2842" s="18"/>
      <c r="AL2842" s="18"/>
      <c r="AM2842" s="18"/>
      <c r="AN2842" s="18"/>
      <c r="AO2842" s="18"/>
      <c r="AP2842" s="18"/>
      <c r="AQ2842" s="18"/>
      <c r="AR2842" s="18"/>
      <c r="AS2842" s="18"/>
      <c r="AT2842" s="18"/>
      <c r="AU2842" s="18"/>
      <c r="AV2842" s="18"/>
      <c r="AW2842" s="18"/>
      <c r="AX2842" s="18"/>
    </row>
    <row r="2843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  <c r="AC2843" s="18"/>
      <c r="AD2843" s="18"/>
      <c r="AE2843" s="18"/>
      <c r="AF2843" s="18"/>
      <c r="AG2843" s="18"/>
      <c r="AH2843" s="18"/>
      <c r="AI2843" s="18"/>
      <c r="AJ2843" s="18"/>
      <c r="AK2843" s="18"/>
      <c r="AL2843" s="18"/>
      <c r="AM2843" s="18"/>
      <c r="AN2843" s="18"/>
      <c r="AO2843" s="18"/>
      <c r="AP2843" s="18"/>
      <c r="AQ2843" s="18"/>
      <c r="AR2843" s="18"/>
      <c r="AS2843" s="18"/>
      <c r="AT2843" s="18"/>
      <c r="AU2843" s="18"/>
      <c r="AV2843" s="18"/>
      <c r="AW2843" s="18"/>
      <c r="AX2843" s="18"/>
    </row>
    <row r="2844">
      <c r="A2844" s="18"/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18"/>
      <c r="AG2844" s="18"/>
      <c r="AH2844" s="18"/>
      <c r="AI2844" s="18"/>
      <c r="AJ2844" s="18"/>
      <c r="AK2844" s="18"/>
      <c r="AL2844" s="18"/>
      <c r="AM2844" s="18"/>
      <c r="AN2844" s="18"/>
      <c r="AO2844" s="18"/>
      <c r="AP2844" s="18"/>
      <c r="AQ2844" s="18"/>
      <c r="AR2844" s="18"/>
      <c r="AS2844" s="18"/>
      <c r="AT2844" s="18"/>
      <c r="AU2844" s="18"/>
      <c r="AV2844" s="18"/>
      <c r="AW2844" s="18"/>
      <c r="AX2844" s="18"/>
    </row>
    <row r="2845">
      <c r="A2845" s="18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  <c r="AC2845" s="18"/>
      <c r="AD2845" s="18"/>
      <c r="AE2845" s="18"/>
      <c r="AF2845" s="18"/>
      <c r="AG2845" s="18"/>
      <c r="AH2845" s="18"/>
      <c r="AI2845" s="18"/>
      <c r="AJ2845" s="18"/>
      <c r="AK2845" s="18"/>
      <c r="AL2845" s="18"/>
      <c r="AM2845" s="18"/>
      <c r="AN2845" s="18"/>
      <c r="AO2845" s="18"/>
      <c r="AP2845" s="18"/>
      <c r="AQ2845" s="18"/>
      <c r="AR2845" s="18"/>
      <c r="AS2845" s="18"/>
      <c r="AT2845" s="18"/>
      <c r="AU2845" s="18"/>
      <c r="AV2845" s="18"/>
      <c r="AW2845" s="18"/>
      <c r="AX2845" s="18"/>
    </row>
    <row r="2846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  <c r="AC2846" s="18"/>
      <c r="AD2846" s="18"/>
      <c r="AE2846" s="18"/>
      <c r="AF2846" s="18"/>
      <c r="AG2846" s="18"/>
      <c r="AH2846" s="18"/>
      <c r="AI2846" s="18"/>
      <c r="AJ2846" s="18"/>
      <c r="AK2846" s="18"/>
      <c r="AL2846" s="18"/>
      <c r="AM2846" s="18"/>
      <c r="AN2846" s="18"/>
      <c r="AO2846" s="18"/>
      <c r="AP2846" s="18"/>
      <c r="AQ2846" s="18"/>
      <c r="AR2846" s="18"/>
      <c r="AS2846" s="18"/>
      <c r="AT2846" s="18"/>
      <c r="AU2846" s="18"/>
      <c r="AV2846" s="18"/>
      <c r="AW2846" s="18"/>
      <c r="AX2846" s="18"/>
    </row>
    <row r="2847">
      <c r="A2847" s="18"/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  <c r="AC2847" s="18"/>
      <c r="AD2847" s="18"/>
      <c r="AE2847" s="18"/>
      <c r="AF2847" s="18"/>
      <c r="AG2847" s="18"/>
      <c r="AH2847" s="18"/>
      <c r="AI2847" s="18"/>
      <c r="AJ2847" s="18"/>
      <c r="AK2847" s="18"/>
      <c r="AL2847" s="18"/>
      <c r="AM2847" s="18"/>
      <c r="AN2847" s="18"/>
      <c r="AO2847" s="18"/>
      <c r="AP2847" s="18"/>
      <c r="AQ2847" s="18"/>
      <c r="AR2847" s="18"/>
      <c r="AS2847" s="18"/>
      <c r="AT2847" s="18"/>
      <c r="AU2847" s="18"/>
      <c r="AV2847" s="18"/>
      <c r="AW2847" s="18"/>
      <c r="AX2847" s="18"/>
    </row>
    <row r="2848">
      <c r="A2848" s="18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  <c r="AC2848" s="18"/>
      <c r="AD2848" s="18"/>
      <c r="AE2848" s="18"/>
      <c r="AF2848" s="18"/>
      <c r="AG2848" s="18"/>
      <c r="AH2848" s="18"/>
      <c r="AI2848" s="18"/>
      <c r="AJ2848" s="18"/>
      <c r="AK2848" s="18"/>
      <c r="AL2848" s="18"/>
      <c r="AM2848" s="18"/>
      <c r="AN2848" s="18"/>
      <c r="AO2848" s="18"/>
      <c r="AP2848" s="18"/>
      <c r="AQ2848" s="18"/>
      <c r="AR2848" s="18"/>
      <c r="AS2848" s="18"/>
      <c r="AT2848" s="18"/>
      <c r="AU2848" s="18"/>
      <c r="AV2848" s="18"/>
      <c r="AW2848" s="18"/>
      <c r="AX2848" s="18"/>
    </row>
    <row r="2849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  <c r="AC2849" s="18"/>
      <c r="AD2849" s="18"/>
      <c r="AE2849" s="18"/>
      <c r="AF2849" s="18"/>
      <c r="AG2849" s="18"/>
      <c r="AH2849" s="18"/>
      <c r="AI2849" s="18"/>
      <c r="AJ2849" s="18"/>
      <c r="AK2849" s="18"/>
      <c r="AL2849" s="18"/>
      <c r="AM2849" s="18"/>
      <c r="AN2849" s="18"/>
      <c r="AO2849" s="18"/>
      <c r="AP2849" s="18"/>
      <c r="AQ2849" s="18"/>
      <c r="AR2849" s="18"/>
      <c r="AS2849" s="18"/>
      <c r="AT2849" s="18"/>
      <c r="AU2849" s="18"/>
      <c r="AV2849" s="18"/>
      <c r="AW2849" s="18"/>
      <c r="AX2849" s="18"/>
    </row>
    <row r="2850">
      <c r="A2850" s="18"/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  <c r="AC2850" s="18"/>
      <c r="AD2850" s="18"/>
      <c r="AE2850" s="18"/>
      <c r="AF2850" s="18"/>
      <c r="AG2850" s="18"/>
      <c r="AH2850" s="18"/>
      <c r="AI2850" s="18"/>
      <c r="AJ2850" s="18"/>
      <c r="AK2850" s="18"/>
      <c r="AL2850" s="18"/>
      <c r="AM2850" s="18"/>
      <c r="AN2850" s="18"/>
      <c r="AO2850" s="18"/>
      <c r="AP2850" s="18"/>
      <c r="AQ2850" s="18"/>
      <c r="AR2850" s="18"/>
      <c r="AS2850" s="18"/>
      <c r="AT2850" s="18"/>
      <c r="AU2850" s="18"/>
      <c r="AV2850" s="18"/>
      <c r="AW2850" s="18"/>
      <c r="AX2850" s="18"/>
    </row>
    <row r="2851">
      <c r="A2851" s="18"/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  <c r="AC2851" s="18"/>
      <c r="AD2851" s="18"/>
      <c r="AE2851" s="18"/>
      <c r="AF2851" s="18"/>
      <c r="AG2851" s="18"/>
      <c r="AH2851" s="18"/>
      <c r="AI2851" s="18"/>
      <c r="AJ2851" s="18"/>
      <c r="AK2851" s="18"/>
      <c r="AL2851" s="18"/>
      <c r="AM2851" s="18"/>
      <c r="AN2851" s="18"/>
      <c r="AO2851" s="18"/>
      <c r="AP2851" s="18"/>
      <c r="AQ2851" s="18"/>
      <c r="AR2851" s="18"/>
      <c r="AS2851" s="18"/>
      <c r="AT2851" s="18"/>
      <c r="AU2851" s="18"/>
      <c r="AV2851" s="18"/>
      <c r="AW2851" s="18"/>
      <c r="AX2851" s="18"/>
    </row>
    <row r="2852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  <c r="AC2852" s="18"/>
      <c r="AD2852" s="18"/>
      <c r="AE2852" s="18"/>
      <c r="AF2852" s="18"/>
      <c r="AG2852" s="18"/>
      <c r="AH2852" s="18"/>
      <c r="AI2852" s="18"/>
      <c r="AJ2852" s="18"/>
      <c r="AK2852" s="18"/>
      <c r="AL2852" s="18"/>
      <c r="AM2852" s="18"/>
      <c r="AN2852" s="18"/>
      <c r="AO2852" s="18"/>
      <c r="AP2852" s="18"/>
      <c r="AQ2852" s="18"/>
      <c r="AR2852" s="18"/>
      <c r="AS2852" s="18"/>
      <c r="AT2852" s="18"/>
      <c r="AU2852" s="18"/>
      <c r="AV2852" s="18"/>
      <c r="AW2852" s="18"/>
      <c r="AX2852" s="18"/>
    </row>
    <row r="2853">
      <c r="A2853" s="18"/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  <c r="AC2853" s="18"/>
      <c r="AD2853" s="18"/>
      <c r="AE2853" s="18"/>
      <c r="AF2853" s="18"/>
      <c r="AG2853" s="18"/>
      <c r="AH2853" s="18"/>
      <c r="AI2853" s="18"/>
      <c r="AJ2853" s="18"/>
      <c r="AK2853" s="18"/>
      <c r="AL2853" s="18"/>
      <c r="AM2853" s="18"/>
      <c r="AN2853" s="18"/>
      <c r="AO2853" s="18"/>
      <c r="AP2853" s="18"/>
      <c r="AQ2853" s="18"/>
      <c r="AR2853" s="18"/>
      <c r="AS2853" s="18"/>
      <c r="AT2853" s="18"/>
      <c r="AU2853" s="18"/>
      <c r="AV2853" s="18"/>
      <c r="AW2853" s="18"/>
      <c r="AX2853" s="18"/>
    </row>
    <row r="2854">
      <c r="A2854" s="18" t="str">
        <f>IFERROR(__xludf.DUMMYFUNCTION("""COMPUTED_VALUE"""),"кислая земляника")</f>
        <v>кислая земляника</v>
      </c>
      <c r="B2854" s="18" t="str">
        <f>IFERROR(__xludf.DUMMYFUNCTION("""COMPUTED_VALUE"""),"кислая фанта с черникой")</f>
        <v>кислая фанта с черникой</v>
      </c>
      <c r="C2854" s="18" t="str">
        <f>IFERROR(__xludf.DUMMYFUNCTION("""COMPUTED_VALUE"""),"кислое харибо с колой и черешней")</f>
        <v>кислое харибо с колой и черешней</v>
      </c>
      <c r="D2854" s="18" t="str">
        <f>IFERROR(__xludf.DUMMYFUNCTION("""COMPUTED_VALUE"""),"кислое яблочно клубничная шипучка")</f>
        <v>кислое яблочно клубничная шипучка</v>
      </c>
      <c r="E2854" s="18" t="str">
        <f>IFERROR(__xludf.DUMMYFUNCTION("""COMPUTED_VALUE"""),"кислые желатинки маракуйя ананас")</f>
        <v>кислые желатинки маракуйя ананас</v>
      </c>
      <c r="F2854" s="18" t="str">
        <f>IFERROR(__xludf.DUMMYFUNCTION("""COMPUTED_VALUE"""),"кислые ленточки маракуя манго")</f>
        <v>кислые ленточки маракуя манго</v>
      </c>
      <c r="G2854" s="18" t="str">
        <f>IFERROR(__xludf.DUMMYFUNCTION("""COMPUTED_VALUE"""),"кислые мармеладные ягоды")</f>
        <v>кислые мармеладные ягоды</v>
      </c>
      <c r="H2854" s="18" t="str">
        <f>IFERROR(__xludf.DUMMYFUNCTION("""COMPUTED_VALUE"""),"кислый виноград лайм")</f>
        <v>кислый виноград лайм</v>
      </c>
      <c r="I2854" s="18" t="str">
        <f>IFERROR(__xludf.DUMMYFUNCTION("""COMPUTED_VALUE"""),"кислый грейпфрут с вишней")</f>
        <v>кислый грейпфрут с вишней</v>
      </c>
      <c r="J2854" s="18" t="str">
        <f>IFERROR(__xludf.DUMMYFUNCTION("""COMPUTED_VALUE"""),"кислый леденец виноград киви яблоко")</f>
        <v>кислый леденец виноград киви яблоко</v>
      </c>
      <c r="K2854" s="18" t="str">
        <f>IFERROR(__xludf.DUMMYFUNCTION("""COMPUTED_VALUE"""),"кислый лимонад арбуз лайм малина")</f>
        <v>кислый лимонад арбуз лайм малина</v>
      </c>
      <c r="L2854" s="18" t="str">
        <f>IFERROR(__xludf.DUMMYFUNCTION("""COMPUTED_VALUE"""),"кислый персик клубника")</f>
        <v>кислый персик клубника</v>
      </c>
      <c r="M2854" s="18" t="str">
        <f>IFERROR(__xludf.DUMMYFUNCTION("""COMPUTED_VALUE"""),"кислый яблочно лимонные колечки")</f>
        <v>кислый яблочно лимонные колечки</v>
      </c>
      <c r="N2854" s="18" t="str">
        <f>IFERROR(__xludf.DUMMYFUNCTION("""COMPUTED_VALUE"""),"фанта апельсин с кислой малиной")</f>
        <v>фанта апельсин с кислой малиной</v>
      </c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  <c r="AC2854" s="18"/>
      <c r="AD2854" s="18"/>
      <c r="AE2854" s="18"/>
      <c r="AF2854" s="18"/>
      <c r="AG2854" s="18"/>
      <c r="AH2854" s="18"/>
      <c r="AI2854" s="18"/>
      <c r="AJ2854" s="18"/>
      <c r="AK2854" s="18"/>
      <c r="AL2854" s="18"/>
      <c r="AM2854" s="18"/>
      <c r="AN2854" s="18"/>
      <c r="AO2854" s="18"/>
      <c r="AP2854" s="18"/>
      <c r="AQ2854" s="18"/>
      <c r="AR2854" s="18"/>
      <c r="AS2854" s="18"/>
      <c r="AT2854" s="18"/>
      <c r="AU2854" s="18"/>
      <c r="AV2854" s="18"/>
      <c r="AW2854" s="18"/>
      <c r="AX2854" s="18"/>
    </row>
    <row r="2855">
      <c r="A2855" s="18" t="str">
        <f>IFERROR(__xludf.DUMMYFUNCTION("""COMPUTED_VALUE"""),"Экзотический микс")</f>
        <v>Экзотический микс</v>
      </c>
      <c r="B2855" s="18" t="str">
        <f>IFERROR(__xludf.DUMMYFUNCTION("""COMPUTED_VALUE"""),"Энергетик")</f>
        <v>Энергетик</v>
      </c>
      <c r="C2855" s="18" t="str">
        <f>IFERROR(__xludf.DUMMYFUNCTION("""COMPUTED_VALUE"""),"Виноградный чупа-чупс")</f>
        <v>Виноградный чупа-чупс</v>
      </c>
      <c r="D2855" s="18" t="str">
        <f>IFERROR(__xludf.DUMMYFUNCTION("""COMPUTED_VALUE"""),"Кислая лесная клюква")</f>
        <v>Кислая лесная клюква</v>
      </c>
      <c r="E2855" s="18" t="str">
        <f>IFERROR(__xludf.DUMMYFUNCTION("""COMPUTED_VALUE"""),"Смородина персик")</f>
        <v>Смородина персик</v>
      </c>
      <c r="F2855" s="18" t="str">
        <f>IFERROR(__xludf.DUMMYFUNCTION("""COMPUTED_VALUE"""),"Спелый киви кисло сладкий")</f>
        <v>Спелый киви кисло сладкий</v>
      </c>
      <c r="G2855" s="18" t="str">
        <f>IFERROR(__xludf.DUMMYFUNCTION("""COMPUTED_VALUE"""),"Кислые черви в вишневом сиропе")</f>
        <v>Кислые черви в вишневом сиропе</v>
      </c>
      <c r="H2855" s="18" t="str">
        <f>IFERROR(__xludf.DUMMYFUNCTION("""COMPUTED_VALUE"""),"Грушевый лимонад")</f>
        <v>Грушевый лимонад</v>
      </c>
      <c r="I2855" s="18" t="str">
        <f>IFERROR(__xludf.DUMMYFUNCTION("""COMPUTED_VALUE"""),"Лимонад с сладкой малиной")</f>
        <v>Лимонад с сладкой малиной</v>
      </c>
      <c r="J2855" s="18" t="str">
        <f>IFERROR(__xludf.DUMMYFUNCTION("""COMPUTED_VALUE"""),"Ананасовая кислинка")</f>
        <v>Ананасовая кислинка</v>
      </c>
      <c r="K2855" s="18" t="str">
        <f>IFERROR(__xludf.DUMMYFUNCTION("""COMPUTED_VALUE"""),"Мармеладные мишки")</f>
        <v>Мармеладные мишки</v>
      </c>
      <c r="L2855" s="18" t="str">
        <f>IFERROR(__xludf.DUMMYFUNCTION("""COMPUTED_VALUE"""),"Мандариновый сок с цедрой")</f>
        <v>Мандариновый сок с цедрой</v>
      </c>
      <c r="M2855" s="18" t="str">
        <f>IFERROR(__xludf.DUMMYFUNCTION("""COMPUTED_VALUE"""),"Кисло-сладкое ягодное драже")</f>
        <v>Кисло-сладкое ягодное драже</v>
      </c>
      <c r="N2855" s="18" t="str">
        <f>IFERROR(__xludf.DUMMYFUNCTION("""COMPUTED_VALUE"""),"Классическая фанта")</f>
        <v>Классическая фанта</v>
      </c>
      <c r="O2855" s="18" t="str">
        <f>IFERROR(__xludf.DUMMYFUNCTION("""COMPUTED_VALUE"""),"Сладкие барбарисоввые конфеты")</f>
        <v>Сладкие барбарисоввые конфеты</v>
      </c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  <c r="AC2855" s="18"/>
      <c r="AD2855" s="18"/>
      <c r="AE2855" s="18"/>
      <c r="AF2855" s="18"/>
      <c r="AG2855" s="18"/>
      <c r="AH2855" s="18"/>
      <c r="AI2855" s="18"/>
      <c r="AJ2855" s="18"/>
      <c r="AK2855" s="18"/>
      <c r="AL2855" s="18"/>
      <c r="AM2855" s="18"/>
      <c r="AN2855" s="18"/>
      <c r="AO2855" s="18"/>
      <c r="AP2855" s="18"/>
      <c r="AQ2855" s="18"/>
      <c r="AR2855" s="18"/>
      <c r="AS2855" s="18"/>
      <c r="AT2855" s="18"/>
      <c r="AU2855" s="18"/>
      <c r="AV2855" s="18"/>
      <c r="AW2855" s="18"/>
      <c r="AX2855" s="18"/>
    </row>
    <row r="2856">
      <c r="A2856" s="18" t="str">
        <f>IFERROR(__xludf.DUMMYFUNCTION("""COMPUTED_VALUE"""),"0.4")</f>
        <v>0.4</v>
      </c>
      <c r="B2856" s="18" t="str">
        <f>IFERROR(__xludf.DUMMYFUNCTION("""COMPUTED_VALUE"""),"0.6")</f>
        <v>0.6</v>
      </c>
      <c r="C2856" s="18" t="str">
        <f>IFERROR(__xludf.DUMMYFUNCTION("""COMPUTED_VALUE"""),"0.7")</f>
        <v>0.7</v>
      </c>
      <c r="D2856" s="18" t="str">
        <f>IFERROR(__xludf.DUMMYFUNCTION("""COMPUTED_VALUE"""),"0.8")</f>
        <v>0.8</v>
      </c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8"/>
      <c r="AD2856" s="18"/>
      <c r="AE2856" s="18"/>
      <c r="AF2856" s="18"/>
      <c r="AG2856" s="18"/>
      <c r="AH2856" s="18"/>
      <c r="AI2856" s="18"/>
      <c r="AJ2856" s="18"/>
      <c r="AK2856" s="18"/>
      <c r="AL2856" s="18"/>
      <c r="AM2856" s="18"/>
      <c r="AN2856" s="18"/>
      <c r="AO2856" s="18"/>
      <c r="AP2856" s="18"/>
      <c r="AQ2856" s="18"/>
      <c r="AR2856" s="18"/>
      <c r="AS2856" s="18"/>
      <c r="AT2856" s="18"/>
      <c r="AU2856" s="18"/>
      <c r="AV2856" s="18"/>
      <c r="AW2856" s="18"/>
      <c r="AX2856" s="18"/>
    </row>
    <row r="2857">
      <c r="A2857" s="18" t="str">
        <f>IFERROR(__xludf.DUMMYFUNCTION("""COMPUTED_VALUE"""),"кислая земляника")</f>
        <v>кислая земляника</v>
      </c>
      <c r="B2857" s="18" t="str">
        <f>IFERROR(__xludf.DUMMYFUNCTION("""COMPUTED_VALUE"""),"кислая фанта с черникой")</f>
        <v>кислая фанта с черникой</v>
      </c>
      <c r="C2857" s="18" t="str">
        <f>IFERROR(__xludf.DUMMYFUNCTION("""COMPUTED_VALUE"""),"кислое харибо с колой и черешней")</f>
        <v>кислое харибо с колой и черешней</v>
      </c>
      <c r="D2857" s="18" t="str">
        <f>IFERROR(__xludf.DUMMYFUNCTION("""COMPUTED_VALUE"""),"кислое яблочно клубничная шипучка")</f>
        <v>кислое яблочно клубничная шипучка</v>
      </c>
      <c r="E2857" s="18" t="str">
        <f>IFERROR(__xludf.DUMMYFUNCTION("""COMPUTED_VALUE"""),"кислые желатинки маракуйя ананас")</f>
        <v>кислые желатинки маракуйя ананас</v>
      </c>
      <c r="F2857" s="18" t="str">
        <f>IFERROR(__xludf.DUMMYFUNCTION("""COMPUTED_VALUE"""),"кислые ленточки маракуя манго")</f>
        <v>кислые ленточки маракуя манго</v>
      </c>
      <c r="G2857" s="18" t="str">
        <f>IFERROR(__xludf.DUMMYFUNCTION("""COMPUTED_VALUE"""),"кислые мармеладные ягоды")</f>
        <v>кислые мармеладные ягоды</v>
      </c>
      <c r="H2857" s="18" t="str">
        <f>IFERROR(__xludf.DUMMYFUNCTION("""COMPUTED_VALUE"""),"кислый виноград лайм")</f>
        <v>кислый виноград лайм</v>
      </c>
      <c r="I2857" s="18" t="str">
        <f>IFERROR(__xludf.DUMMYFUNCTION("""COMPUTED_VALUE"""),"кислый грейпфрут с вишней")</f>
        <v>кислый грейпфрут с вишней</v>
      </c>
      <c r="J2857" s="18" t="str">
        <f>IFERROR(__xludf.DUMMYFUNCTION("""COMPUTED_VALUE"""),"кислый леденец виноград киви яблоко")</f>
        <v>кислый леденец виноград киви яблоко</v>
      </c>
      <c r="K2857" s="18" t="str">
        <f>IFERROR(__xludf.DUMMYFUNCTION("""COMPUTED_VALUE"""),"кислый лимонад арбуз лайм малина")</f>
        <v>кислый лимонад арбуз лайм малина</v>
      </c>
      <c r="L2857" s="18" t="str">
        <f>IFERROR(__xludf.DUMMYFUNCTION("""COMPUTED_VALUE"""),"кислый персик клубника")</f>
        <v>кислый персик клубника</v>
      </c>
      <c r="M2857" s="18" t="str">
        <f>IFERROR(__xludf.DUMMYFUNCTION("""COMPUTED_VALUE"""),"кислый яблочно лимонные колечки")</f>
        <v>кислый яблочно лимонные колечки</v>
      </c>
      <c r="N2857" s="18" t="str">
        <f>IFERROR(__xludf.DUMMYFUNCTION("""COMPUTED_VALUE"""),"фанта апельсин с кислой малиной")</f>
        <v>фанта апельсин с кислой малиной</v>
      </c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  <c r="AC2857" s="18"/>
      <c r="AD2857" s="18"/>
      <c r="AE2857" s="18"/>
      <c r="AF2857" s="18"/>
      <c r="AG2857" s="18"/>
      <c r="AH2857" s="18"/>
      <c r="AI2857" s="18"/>
      <c r="AJ2857" s="18"/>
      <c r="AK2857" s="18"/>
      <c r="AL2857" s="18"/>
      <c r="AM2857" s="18"/>
      <c r="AN2857" s="18"/>
      <c r="AO2857" s="18"/>
      <c r="AP2857" s="18"/>
      <c r="AQ2857" s="18"/>
      <c r="AR2857" s="18"/>
      <c r="AS2857" s="18"/>
      <c r="AT2857" s="18"/>
      <c r="AU2857" s="18"/>
      <c r="AV2857" s="18"/>
      <c r="AW2857" s="18"/>
      <c r="AX2857" s="18"/>
    </row>
    <row r="2858">
      <c r="A2858" s="18" t="str">
        <f>IFERROR(__xludf.DUMMYFUNCTION("""COMPUTED_VALUE"""),"Апельсиновое драже")</f>
        <v>Апельсиновое драже</v>
      </c>
      <c r="B2858" s="18" t="str">
        <f>IFERROR(__xludf.DUMMYFUNCTION("""COMPUTED_VALUE"""),"Бабл гам")</f>
        <v>Бабл гам</v>
      </c>
      <c r="C2858" s="18" t="str">
        <f>IFERROR(__xludf.DUMMYFUNCTION("""COMPUTED_VALUE"""),"Виноградная конфета")</f>
        <v>Виноградная конфета</v>
      </c>
      <c r="D2858" s="18" t="str">
        <f>IFERROR(__xludf.DUMMYFUNCTION("""COMPUTED_VALUE"""),"Даня кокос")</f>
        <v>Даня кокос</v>
      </c>
      <c r="E2858" s="18" t="str">
        <f>IFERROR(__xludf.DUMMYFUNCTION("""COMPUTED_VALUE"""),"Земляника груша")</f>
        <v>Земляника груша</v>
      </c>
      <c r="F2858" s="18" t="str">
        <f>IFERROR(__xludf.DUMMYFUNCTION("""COMPUTED_VALUE"""),"Кислый киви")</f>
        <v>Кислый киви</v>
      </c>
      <c r="G2858" s="18" t="str">
        <f>IFERROR(__xludf.DUMMYFUNCTION("""COMPUTED_VALUE"""),"Кислый малиновый лимонад ")</f>
        <v>Кислый малиновый лимонад </v>
      </c>
      <c r="H2858" s="18" t="str">
        <f>IFERROR(__xludf.DUMMYFUNCTION("""COMPUTED_VALUE"""),"Кола сода айс")</f>
        <v>Кола сода айс</v>
      </c>
      <c r="I2858" s="18" t="str">
        <f>IFERROR(__xludf.DUMMYFUNCTION("""COMPUTED_VALUE"""),"Ледяной ананас")</f>
        <v>Ледяной ананас</v>
      </c>
      <c r="J2858" s="18" t="str">
        <f>IFERROR(__xludf.DUMMYFUNCTION("""COMPUTED_VALUE"""),"Лимонные червячки ")</f>
        <v>Лимонные червячки </v>
      </c>
      <c r="K2858" s="18" t="str">
        <f>IFERROR(__xludf.DUMMYFUNCTION("""COMPUTED_VALUE"""),"Манго апельсин")</f>
        <v>Манго апельсин</v>
      </c>
      <c r="L2858" s="18" t="str">
        <f>IFERROR(__xludf.DUMMYFUNCTION("""COMPUTED_VALUE"""),"Смородина виноград")</f>
        <v>Смородина виноград</v>
      </c>
      <c r="M2858" s="18" t="str">
        <f>IFERROR(__xludf.DUMMYFUNCTION("""COMPUTED_VALUE"""),"Яблочный холс")</f>
        <v>Яблочный холс</v>
      </c>
      <c r="N2858" s="18" t="str">
        <f>IFERROR(__xludf.DUMMYFUNCTION("""COMPUTED_VALUE"""),"Ягодный смузи")</f>
        <v>Ягодный смузи</v>
      </c>
      <c r="O2858" s="18" t="str">
        <f>IFERROR(__xludf.DUMMYFUNCTION("""COMPUTED_VALUE"""),"Ягодный энергетик")</f>
        <v>Ягодный энергетик</v>
      </c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  <c r="AC2858" s="18"/>
      <c r="AD2858" s="18"/>
      <c r="AE2858" s="18"/>
      <c r="AF2858" s="18"/>
      <c r="AG2858" s="18"/>
      <c r="AH2858" s="18"/>
      <c r="AI2858" s="18"/>
      <c r="AJ2858" s="18"/>
      <c r="AK2858" s="18"/>
      <c r="AL2858" s="18"/>
      <c r="AM2858" s="18"/>
      <c r="AN2858" s="18"/>
      <c r="AO2858" s="18"/>
      <c r="AP2858" s="18"/>
      <c r="AQ2858" s="18"/>
      <c r="AR2858" s="18"/>
      <c r="AS2858" s="18"/>
      <c r="AT2858" s="18"/>
      <c r="AU2858" s="18"/>
      <c r="AV2858" s="18"/>
      <c r="AW2858" s="18"/>
      <c r="AX2858" s="18"/>
    </row>
    <row r="2859">
      <c r="A2859" s="18" t="str">
        <f>IFERROR(__xludf.DUMMYFUNCTION("""COMPUTED_VALUE"""),"Ананас киви")</f>
        <v>Ананас киви</v>
      </c>
      <c r="B2859" s="18" t="str">
        <f>IFERROR(__xludf.DUMMYFUNCTION("""COMPUTED_VALUE"""),"Арбузный смузи")</f>
        <v>Арбузный смузи</v>
      </c>
      <c r="C2859" s="18" t="str">
        <f>IFERROR(__xludf.DUMMYFUNCTION("""COMPUTED_VALUE"""),"Виноградная фанта")</f>
        <v>Виноградная фанта</v>
      </c>
      <c r="D2859" s="18" t="str">
        <f>IFERROR(__xludf.DUMMYFUNCTION("""COMPUTED_VALUE"""),"Вишневый морс")</f>
        <v>Вишневый морс</v>
      </c>
      <c r="E2859" s="18" t="str">
        <f>IFERROR(__xludf.DUMMYFUNCTION("""COMPUTED_VALUE"""),"Гранатовый мармелад")</f>
        <v>Гранатовый мармелад</v>
      </c>
      <c r="F2859" s="18" t="str">
        <f>IFERROR(__xludf.DUMMYFUNCTION("""COMPUTED_VALUE"""),"Грейпфрут киви")</f>
        <v>Грейпфрут киви</v>
      </c>
      <c r="G2859" s="18" t="str">
        <f>IFERROR(__xludf.DUMMYFUNCTION("""COMPUTED_VALUE"""),"Ежевика мята")</f>
        <v>Ежевика мята</v>
      </c>
      <c r="H2859" s="18" t="str">
        <f>IFERROR(__xludf.DUMMYFUNCTION("""COMPUTED_VALUE"""),"Киви манго")</f>
        <v>Киви манго</v>
      </c>
      <c r="I2859" s="18" t="str">
        <f>IFERROR(__xludf.DUMMYFUNCTION("""COMPUTED_VALUE"""),"Клубника манго")</f>
        <v>Клубника манго</v>
      </c>
      <c r="J2859" s="18" t="str">
        <f>IFERROR(__xludf.DUMMYFUNCTION("""COMPUTED_VALUE"""),"черника грейфрут ")</f>
        <v>черника грейфрут </v>
      </c>
      <c r="K2859" s="18" t="str">
        <f>IFERROR(__xludf.DUMMYFUNCTION("""COMPUTED_VALUE"""),"Малина лайм")</f>
        <v>Малина лайм</v>
      </c>
      <c r="L2859" s="18" t="str">
        <f>IFERROR(__xludf.DUMMYFUNCTION("""COMPUTED_VALUE"""),"Манго арбуз ")</f>
        <v>Манго арбуз </v>
      </c>
      <c r="M2859" s="18" t="str">
        <f>IFERROR(__xludf.DUMMYFUNCTION("""COMPUTED_VALUE"""),"Малиновый чай с жасмином")</f>
        <v>Малиновый чай с жасмином</v>
      </c>
      <c r="N2859" s="18" t="str">
        <f>IFERROR(__xludf.DUMMYFUNCTION("""COMPUTED_VALUE"""),"малина  апельсин ")</f>
        <v>малина  апельсин </v>
      </c>
      <c r="O2859" s="18" t="str">
        <f>IFERROR(__xludf.DUMMYFUNCTION("""COMPUTED_VALUE"""),"Манго апельсин")</f>
        <v>Манго апельсин</v>
      </c>
      <c r="P2859" s="18" t="str">
        <f>IFERROR(__xludf.DUMMYFUNCTION("""COMPUTED_VALUE"""),"Ред булл")</f>
        <v>Ред булл</v>
      </c>
      <c r="Q2859" s="18" t="str">
        <f>IFERROR(__xludf.DUMMYFUNCTION("""COMPUTED_VALUE"""),"Спрайт")</f>
        <v>Спрайт</v>
      </c>
      <c r="R2859" s="18" t="str">
        <f>IFERROR(__xludf.DUMMYFUNCTION("""COMPUTED_VALUE"""),"ананас клюква ")</f>
        <v>ананас клюква </v>
      </c>
      <c r="S2859" s="18" t="str">
        <f>IFERROR(__xludf.DUMMYFUNCTION("""COMPUTED_VALUE"""),"Тархун")</f>
        <v>Тархун</v>
      </c>
      <c r="T2859" s="18" t="str">
        <f>IFERROR(__xludf.DUMMYFUNCTION("""COMPUTED_VALUE"""),"алоэ Виноград ")</f>
        <v>алоэ Виноград </v>
      </c>
      <c r="U2859" s="18" t="str">
        <f>IFERROR(__xludf.DUMMYFUNCTION("""COMPUTED_VALUE"""),"Фруктовая жвачка")</f>
        <v>Фруктовая жвачка</v>
      </c>
      <c r="V2859" s="18" t="str">
        <f>IFERROR(__xludf.DUMMYFUNCTION("""COMPUTED_VALUE"""),"Холодная кола")</f>
        <v>Холодная кола</v>
      </c>
      <c r="W2859" s="18" t="str">
        <f>IFERROR(__xludf.DUMMYFUNCTION("""COMPUTED_VALUE"""),"Черная смородина клюква")</f>
        <v>Черная смородина клюква</v>
      </c>
      <c r="X2859" s="18" t="str">
        <f>IFERROR(__xludf.DUMMYFUNCTION("""COMPUTED_VALUE"""),"Черника арбуз")</f>
        <v>Черника арбуз</v>
      </c>
      <c r="Y2859" s="18" t="str">
        <f>IFERROR(__xludf.DUMMYFUNCTION("""COMPUTED_VALUE"""),"Яблоко черника")</f>
        <v>Яблоко черника</v>
      </c>
      <c r="Z2859" s="18"/>
      <c r="AA2859" s="18"/>
      <c r="AB2859" s="18"/>
      <c r="AC2859" s="18"/>
      <c r="AD2859" s="18"/>
      <c r="AE2859" s="18"/>
      <c r="AF2859" s="18"/>
      <c r="AG2859" s="18"/>
      <c r="AH2859" s="18"/>
      <c r="AI2859" s="18"/>
      <c r="AJ2859" s="18"/>
      <c r="AK2859" s="18"/>
      <c r="AL2859" s="18"/>
      <c r="AM2859" s="18"/>
      <c r="AN2859" s="18"/>
      <c r="AO2859" s="18"/>
      <c r="AP2859" s="18"/>
      <c r="AQ2859" s="18"/>
      <c r="AR2859" s="18"/>
      <c r="AS2859" s="18"/>
      <c r="AT2859" s="18"/>
      <c r="AU2859" s="18"/>
      <c r="AV2859" s="18"/>
      <c r="AW2859" s="18"/>
      <c r="AX2859" s="18"/>
    </row>
    <row r="2860">
      <c r="A2860" s="18" t="str">
        <f>IFERROR(__xludf.DUMMYFUNCTION("""COMPUTED_VALUE"""),"Лесные ягоды")</f>
        <v>Лесные ягоды</v>
      </c>
      <c r="B2860" s="18" t="str">
        <f>IFERROR(__xludf.DUMMYFUNCTION("""COMPUTED_VALUE"""),"Алоэ виноград ")</f>
        <v>Алоэ виноград </v>
      </c>
      <c r="C2860" s="18" t="str">
        <f>IFERROR(__xludf.DUMMYFUNCTION("""COMPUTED_VALUE"""),"Апельсиновый адреналин")</f>
        <v>Апельсиновый адреналин</v>
      </c>
      <c r="D2860" s="18" t="str">
        <f>IFERROR(__xludf.DUMMYFUNCTION("""COMPUTED_VALUE"""),"Клюква лайм")</f>
        <v>Клюква лайм</v>
      </c>
      <c r="E2860" s="18" t="str">
        <f>IFERROR(__xludf.DUMMYFUNCTION("""COMPUTED_VALUE"""),"Виноградная фанта ")</f>
        <v>Виноградная фанта </v>
      </c>
      <c r="F2860" s="18" t="str">
        <f>IFERROR(__xludf.DUMMYFUNCTION("""COMPUTED_VALUE"""),"Зеленый чай лемонграсс")</f>
        <v>Зеленый чай лемонграсс</v>
      </c>
      <c r="G2860" s="18" t="str">
        <f>IFERROR(__xludf.DUMMYFUNCTION("""COMPUTED_VALUE"""),"Малина арбуз")</f>
        <v>Малина арбуз</v>
      </c>
      <c r="H2860" s="18" t="str">
        <f>IFERROR(__xludf.DUMMYFUNCTION("""COMPUTED_VALUE"""),"Ананас персик")</f>
        <v>Ананас персик</v>
      </c>
      <c r="I2860" s="18" t="str">
        <f>IFERROR(__xludf.DUMMYFUNCTION("""COMPUTED_VALUE"""),"Клубничный мохито ")</f>
        <v>Клубничный мохито </v>
      </c>
      <c r="J2860" s="18" t="str">
        <f>IFERROR(__xludf.DUMMYFUNCTION("""COMPUTED_VALUE"""),"Яблоко лайм")</f>
        <v>Яблоко лайм</v>
      </c>
      <c r="K2860" s="18" t="str">
        <f>IFERROR(__xludf.DUMMYFUNCTION("""COMPUTED_VALUE"""),"Спрайт арбуз лайм ")</f>
        <v>Спрайт арбуз лайм </v>
      </c>
      <c r="L2860" s="18" t="str">
        <f>IFERROR(__xludf.DUMMYFUNCTION("""COMPUTED_VALUE"""),"Черничная фанта")</f>
        <v>Черничная фанта</v>
      </c>
      <c r="M2860" s="18" t="str">
        <f>IFERROR(__xludf.DUMMYFUNCTION("""COMPUTED_VALUE"""),"Чёрная смородина")</f>
        <v>Чёрная смородина</v>
      </c>
      <c r="N2860" s="18" t="str">
        <f>IFERROR(__xludf.DUMMYFUNCTION("""COMPUTED_VALUE"""),"Червячки голубика малина")</f>
        <v>Червячки голубика малина</v>
      </c>
      <c r="O2860" s="18" t="str">
        <f>IFERROR(__xludf.DUMMYFUNCTION("""COMPUTED_VALUE"""),"Малина смородина ")</f>
        <v>Малина смородина </v>
      </c>
      <c r="P2860" s="18" t="str">
        <f>IFERROR(__xludf.DUMMYFUNCTION("""COMPUTED_VALUE"""),"Черника лайм ")</f>
        <v>Черника лайм </v>
      </c>
      <c r="Q2860" s="18" t="str">
        <f>IFERROR(__xludf.DUMMYFUNCTION("""COMPUTED_VALUE"""),"Виноградный чупа чупс")</f>
        <v>Виноградный чупа чупс</v>
      </c>
      <c r="R2860" s="18" t="str">
        <f>IFERROR(__xludf.DUMMYFUNCTION("""COMPUTED_VALUE"""),"Киви лайм")</f>
        <v>Киви лайм</v>
      </c>
      <c r="S2860" s="18" t="str">
        <f>IFERROR(__xludf.DUMMYFUNCTION("""COMPUTED_VALUE"""),"Ягодный морс")</f>
        <v>Ягодный морс</v>
      </c>
      <c r="T2860" s="18" t="str">
        <f>IFERROR(__xludf.DUMMYFUNCTION("""COMPUTED_VALUE"""),"Фруктовый скитлс")</f>
        <v>Фруктовый скитлс</v>
      </c>
      <c r="U2860" s="18" t="str">
        <f>IFERROR(__xludf.DUMMYFUNCTION("""COMPUTED_VALUE"""),"черника лимон ")</f>
        <v>черника лимон </v>
      </c>
      <c r="V2860" s="18" t="str">
        <f>IFERROR(__xludf.DUMMYFUNCTION("""COMPUTED_VALUE"""),"Вишнёвая бомба")</f>
        <v>Вишнёвая бомба</v>
      </c>
      <c r="W2860" s="18" t="str">
        <f>IFERROR(__xludf.DUMMYFUNCTION("""COMPUTED_VALUE"""),"Тропический манго")</f>
        <v>Тропический манго</v>
      </c>
      <c r="X2860" s="18"/>
      <c r="Y2860" s="18"/>
      <c r="Z2860" s="18"/>
      <c r="AA2860" s="18"/>
      <c r="AB2860" s="18"/>
      <c r="AC2860" s="18"/>
      <c r="AD2860" s="18"/>
      <c r="AE2860" s="18"/>
      <c r="AF2860" s="18"/>
      <c r="AG2860" s="18"/>
      <c r="AH2860" s="18"/>
      <c r="AI2860" s="18"/>
      <c r="AJ2860" s="18"/>
      <c r="AK2860" s="18"/>
      <c r="AL2860" s="18"/>
      <c r="AM2860" s="18"/>
      <c r="AN2860" s="18"/>
      <c r="AO2860" s="18"/>
      <c r="AP2860" s="18"/>
      <c r="AQ2860" s="18"/>
      <c r="AR2860" s="18"/>
      <c r="AS2860" s="18"/>
      <c r="AT2860" s="18"/>
      <c r="AU2860" s="18"/>
      <c r="AV2860" s="18"/>
      <c r="AW2860" s="18"/>
      <c r="AX2860" s="18"/>
    </row>
    <row r="2861">
      <c r="A2861" s="18" t="str">
        <f>IFERROR(__xludf.DUMMYFUNCTION("""COMPUTED_VALUE"""),"кислая земляника")</f>
        <v>кислая земляника</v>
      </c>
      <c r="B2861" s="18" t="str">
        <f>IFERROR(__xludf.DUMMYFUNCTION("""COMPUTED_VALUE"""),"кислая фанта с черникой")</f>
        <v>кислая фанта с черникой</v>
      </c>
      <c r="C2861" s="18" t="str">
        <f>IFERROR(__xludf.DUMMYFUNCTION("""COMPUTED_VALUE"""),"кислое харибо с колой и черешней")</f>
        <v>кислое харибо с колой и черешней</v>
      </c>
      <c r="D2861" s="18" t="str">
        <f>IFERROR(__xludf.DUMMYFUNCTION("""COMPUTED_VALUE"""),"кислое яблочно клубничная шипучка")</f>
        <v>кислое яблочно клубничная шипучка</v>
      </c>
      <c r="E2861" s="18" t="str">
        <f>IFERROR(__xludf.DUMMYFUNCTION("""COMPUTED_VALUE"""),"кислые желатинки маракуйя ананас")</f>
        <v>кислые желатинки маракуйя ананас</v>
      </c>
      <c r="F2861" s="18" t="str">
        <f>IFERROR(__xludf.DUMMYFUNCTION("""COMPUTED_VALUE"""),"кислые ленточки маракуя манго")</f>
        <v>кислые ленточки маракуя манго</v>
      </c>
      <c r="G2861" s="18" t="str">
        <f>IFERROR(__xludf.DUMMYFUNCTION("""COMPUTED_VALUE"""),"кислые мармеладные ягоды")</f>
        <v>кислые мармеладные ягоды</v>
      </c>
      <c r="H2861" s="18" t="str">
        <f>IFERROR(__xludf.DUMMYFUNCTION("""COMPUTED_VALUE"""),"кислый виноград лайм")</f>
        <v>кислый виноград лайм</v>
      </c>
      <c r="I2861" s="18" t="str">
        <f>IFERROR(__xludf.DUMMYFUNCTION("""COMPUTED_VALUE"""),"кислый грейпфрут с вишней")</f>
        <v>кислый грейпфрут с вишней</v>
      </c>
      <c r="J2861" s="18" t="str">
        <f>IFERROR(__xludf.DUMMYFUNCTION("""COMPUTED_VALUE"""),"кислый леденец виноград киви яблоко")</f>
        <v>кислый леденец виноград киви яблоко</v>
      </c>
      <c r="K2861" s="18" t="str">
        <f>IFERROR(__xludf.DUMMYFUNCTION("""COMPUTED_VALUE"""),"кислый лимонад арбуз лайм малина")</f>
        <v>кислый лимонад арбуз лайм малина</v>
      </c>
      <c r="L2861" s="18" t="str">
        <f>IFERROR(__xludf.DUMMYFUNCTION("""COMPUTED_VALUE"""),"кислый персик клубника")</f>
        <v>кислый персик клубника</v>
      </c>
      <c r="M2861" s="18" t="str">
        <f>IFERROR(__xludf.DUMMYFUNCTION("""COMPUTED_VALUE"""),"кислый яблочно лимонные колечки")</f>
        <v>кислый яблочно лимонные колечки</v>
      </c>
      <c r="N2861" s="18" t="str">
        <f>IFERROR(__xludf.DUMMYFUNCTION("""COMPUTED_VALUE"""),"фанта апельсин с кислой малиной")</f>
        <v>фанта апельсин с кислой малиной</v>
      </c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  <c r="AC2861" s="18"/>
      <c r="AD2861" s="18"/>
      <c r="AE2861" s="18"/>
      <c r="AF2861" s="18"/>
      <c r="AG2861" s="18"/>
      <c r="AH2861" s="18"/>
      <c r="AI2861" s="18"/>
      <c r="AJ2861" s="18"/>
      <c r="AK2861" s="18"/>
      <c r="AL2861" s="18"/>
      <c r="AM2861" s="18"/>
      <c r="AN2861" s="18"/>
      <c r="AO2861" s="18"/>
      <c r="AP2861" s="18"/>
      <c r="AQ2861" s="18"/>
      <c r="AR2861" s="18"/>
      <c r="AS2861" s="18"/>
      <c r="AT2861" s="18"/>
      <c r="AU2861" s="18"/>
      <c r="AV2861" s="18"/>
      <c r="AW2861" s="18"/>
      <c r="AX2861" s="18"/>
    </row>
    <row r="2862">
      <c r="A2862" s="18" t="str">
        <f>IFERROR(__xludf.DUMMYFUNCTION("""COMPUTED_VALUE"""),"Малина вишня лёд")</f>
        <v>Малина вишня лёд</v>
      </c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18"/>
      <c r="AG2862" s="18"/>
      <c r="AH2862" s="18"/>
      <c r="AI2862" s="18"/>
      <c r="AJ2862" s="18"/>
      <c r="AK2862" s="18"/>
      <c r="AL2862" s="18"/>
      <c r="AM2862" s="18"/>
      <c r="AN2862" s="18"/>
      <c r="AO2862" s="18"/>
      <c r="AP2862" s="18"/>
      <c r="AQ2862" s="18"/>
      <c r="AR2862" s="18"/>
      <c r="AS2862" s="18"/>
      <c r="AT2862" s="18"/>
      <c r="AU2862" s="18"/>
      <c r="AV2862" s="18"/>
      <c r="AW2862" s="18"/>
      <c r="AX2862" s="18"/>
    </row>
    <row r="2863">
      <c r="A2863" s="18" t="str">
        <f>IFERROR(__xludf.DUMMYFUNCTION("""COMPUTED_VALUE"""),"Арбуз Малина ")</f>
        <v>Арбуз Малина </v>
      </c>
      <c r="B2863" s="18" t="str">
        <f>IFERROR(__xludf.DUMMYFUNCTION("""COMPUTED_VALUE"""),"Банан Кокос ")</f>
        <v>Банан Кокос </v>
      </c>
      <c r="C2863" s="18" t="str">
        <f>IFERROR(__xludf.DUMMYFUNCTION("""COMPUTED_VALUE"""),"Барбарисовый Энергетик ")</f>
        <v>Барбарисовый Энергетик </v>
      </c>
      <c r="D2863" s="18" t="str">
        <f>IFERROR(__xludf.DUMMYFUNCTION("""COMPUTED_VALUE"""),"Виноградный Энергетик")</f>
        <v>Виноградный Энергетик</v>
      </c>
      <c r="E2863" s="18" t="str">
        <f>IFERROR(__xludf.DUMMYFUNCTION("""COMPUTED_VALUE"""),"Гранат Клубника ")</f>
        <v>Гранат Клубника </v>
      </c>
      <c r="F2863" s="18" t="str">
        <f>IFERROR(__xludf.DUMMYFUNCTION("""COMPUTED_VALUE"""),"Гранат Смородина ")</f>
        <v>Гранат Смородина </v>
      </c>
      <c r="G2863" s="18" t="str">
        <f>IFERROR(__xludf.DUMMYFUNCTION("""COMPUTED_VALUE"""),"Грейпфрутовый Швепс ")</f>
        <v>Грейпфрутовый Швепс </v>
      </c>
      <c r="H2863" s="18" t="str">
        <f>IFERROR(__xludf.DUMMYFUNCTION("""COMPUTED_VALUE"""),"Земляника Драгонфрут ")</f>
        <v>Земляника Драгонфрут </v>
      </c>
      <c r="I2863" s="18" t="str">
        <f>IFERROR(__xludf.DUMMYFUNCTION("""COMPUTED_VALUE"""),"Киви Личи ")</f>
        <v>Киви Личи </v>
      </c>
      <c r="J2863" s="18" t="str">
        <f>IFERROR(__xludf.DUMMYFUNCTION("""COMPUTED_VALUE"""),"Киви Маракуйя Гуава ")</f>
        <v>Киви Маракуйя Гуава </v>
      </c>
      <c r="K2863" s="18" t="str">
        <f>IFERROR(__xludf.DUMMYFUNCTION("""COMPUTED_VALUE"""),"Клубника Банан ")</f>
        <v>Клубника Банан </v>
      </c>
      <c r="L2863" s="18" t="str">
        <f>IFERROR(__xludf.DUMMYFUNCTION("""COMPUTED_VALUE"""),"Клубника Вишня ")</f>
        <v>Клубника Вишня </v>
      </c>
      <c r="M2863" s="18" t="str">
        <f>IFERROR(__xludf.DUMMYFUNCTION("""COMPUTED_VALUE"""),"Клубника Земляника ")</f>
        <v>Клубника Земляника </v>
      </c>
      <c r="N2863" s="18" t="str">
        <f>IFERROR(__xludf.DUMMYFUNCTION("""COMPUTED_VALUE"""),"Клубничный Мохито ")</f>
        <v>Клубничный Мохито </v>
      </c>
      <c r="O2863" s="18" t="str">
        <f>IFERROR(__xludf.DUMMYFUNCTION("""COMPUTED_VALUE"""),"Манго Грейпфрут ")</f>
        <v>Манго Грейпфрут </v>
      </c>
      <c r="P2863" s="18" t="str">
        <f>IFERROR(__xludf.DUMMYFUNCTION("""COMPUTED_VALUE"""),"Манго Персик Личи ")</f>
        <v>Манго Персик Личи </v>
      </c>
      <c r="Q2863" s="18" t="str">
        <f>IFERROR(__xludf.DUMMYFUNCTION("""COMPUTED_VALUE"""),"Персик Бабл Гам ")</f>
        <v>Персик Бабл Гам </v>
      </c>
      <c r="R2863" s="18" t="str">
        <f>IFERROR(__xludf.DUMMYFUNCTION("""COMPUTED_VALUE"""),"Садовые Ягоды ")</f>
        <v>Садовые Ягоды </v>
      </c>
      <c r="S2863" s="18" t="str">
        <f>IFERROR(__xludf.DUMMYFUNCTION("""COMPUTED_VALUE"""),"Скитлс Лимон Лайм 2")</f>
        <v>Скитлс Лимон Лайм 2</v>
      </c>
      <c r="T2863" s="18" t="str">
        <f>IFERROR(__xludf.DUMMYFUNCTION("""COMPUTED_VALUE"""),"Смородина Мармелад 1")</f>
        <v>Смородина Мармелад 1</v>
      </c>
      <c r="U2863" s="18" t="str">
        <f>IFERROR(__xludf.DUMMYFUNCTION("""COMPUTED_VALUE"""),"Темная Вишня 1")</f>
        <v>Темная Вишня 1</v>
      </c>
      <c r="V2863" s="18" t="str">
        <f>IFERROR(__xludf.DUMMYFUNCTION("""COMPUTED_VALUE"""),"Фруктовые Пластинки 1")</f>
        <v>Фруктовые Пластинки 1</v>
      </c>
      <c r="W2863" s="18" t="str">
        <f>IFERROR(__xludf.DUMMYFUNCTION("""COMPUTED_VALUE"""),"Черника Ежевика 1")</f>
        <v>Черника Ежевика 1</v>
      </c>
      <c r="X2863" s="18" t="str">
        <f>IFERROR(__xludf.DUMMYFUNCTION("""COMPUTED_VALUE"""),"Черника Малина 1")</f>
        <v>Черника Малина 1</v>
      </c>
      <c r="Y2863" s="18" t="str">
        <f>IFERROR(__xludf.DUMMYFUNCTION("""COMPUTED_VALUE"""),"Черника Мята 2")</f>
        <v>Черника Мята 2</v>
      </c>
      <c r="Z2863" s="18" t="str">
        <f>IFERROR(__xludf.DUMMYFUNCTION("""COMPUTED_VALUE"""),"Яблоко Виноград 2")</f>
        <v>Яблоко Виноград 2</v>
      </c>
      <c r="AA2863" s="18" t="str">
        <f>IFERROR(__xludf.DUMMYFUNCTION("""COMPUTED_VALUE"""),"Яблоко Малина 4")</f>
        <v>Яблоко Малина 4</v>
      </c>
      <c r="AB2863" s="18"/>
      <c r="AC2863" s="18"/>
      <c r="AD2863" s="18"/>
      <c r="AE2863" s="18"/>
      <c r="AF2863" s="18"/>
      <c r="AG2863" s="18"/>
      <c r="AH2863" s="18"/>
      <c r="AI2863" s="18"/>
      <c r="AJ2863" s="18"/>
      <c r="AK2863" s="18"/>
      <c r="AL2863" s="18"/>
      <c r="AM2863" s="18"/>
      <c r="AN2863" s="18"/>
      <c r="AO2863" s="18"/>
      <c r="AP2863" s="18"/>
      <c r="AQ2863" s="18"/>
      <c r="AR2863" s="18"/>
      <c r="AS2863" s="18"/>
      <c r="AT2863" s="18"/>
      <c r="AU2863" s="18"/>
      <c r="AV2863" s="18"/>
      <c r="AW2863" s="18"/>
      <c r="AX2863" s="18"/>
    </row>
    <row r="2864">
      <c r="A2864" s="18" t="str">
        <f>IFERROR(__xludf.DUMMYFUNCTION("""COMPUTED_VALUE"""),"Арбуз Малина ")</f>
        <v>Арбуз Малина </v>
      </c>
      <c r="B2864" s="18" t="str">
        <f>IFERROR(__xludf.DUMMYFUNCTION("""COMPUTED_VALUE"""),"Банан Кокос ")</f>
        <v>Банан Кокос </v>
      </c>
      <c r="C2864" s="18" t="str">
        <f>IFERROR(__xludf.DUMMYFUNCTION("""COMPUTED_VALUE"""),"Барбарисовый Энергетик ")</f>
        <v>Барбарисовый Энергетик </v>
      </c>
      <c r="D2864" s="18" t="str">
        <f>IFERROR(__xludf.DUMMYFUNCTION("""COMPUTED_VALUE"""),"Виноградный Энергетик")</f>
        <v>Виноградный Энергетик</v>
      </c>
      <c r="E2864" s="18" t="str">
        <f>IFERROR(__xludf.DUMMYFUNCTION("""COMPUTED_VALUE"""),"Гранат Клубника ")</f>
        <v>Гранат Клубника </v>
      </c>
      <c r="F2864" s="18" t="str">
        <f>IFERROR(__xludf.DUMMYFUNCTION("""COMPUTED_VALUE"""),"Гранат Смородина ")</f>
        <v>Гранат Смородина </v>
      </c>
      <c r="G2864" s="18" t="str">
        <f>IFERROR(__xludf.DUMMYFUNCTION("""COMPUTED_VALUE"""),"Грейпфрутовый Швепс ")</f>
        <v>Грейпфрутовый Швепс </v>
      </c>
      <c r="H2864" s="18" t="str">
        <f>IFERROR(__xludf.DUMMYFUNCTION("""COMPUTED_VALUE"""),"Земляника Драгонфрут ")</f>
        <v>Земляника Драгонфрут </v>
      </c>
      <c r="I2864" s="18" t="str">
        <f>IFERROR(__xludf.DUMMYFUNCTION("""COMPUTED_VALUE"""),"Киви Личи ")</f>
        <v>Киви Личи </v>
      </c>
      <c r="J2864" s="18" t="str">
        <f>IFERROR(__xludf.DUMMYFUNCTION("""COMPUTED_VALUE"""),"Киви Маракуйя Гуава ")</f>
        <v>Киви Маракуйя Гуава </v>
      </c>
      <c r="K2864" s="18" t="str">
        <f>IFERROR(__xludf.DUMMYFUNCTION("""COMPUTED_VALUE"""),"Клубника Банан ")</f>
        <v>Клубника Банан </v>
      </c>
      <c r="L2864" s="18" t="str">
        <f>IFERROR(__xludf.DUMMYFUNCTION("""COMPUTED_VALUE"""),"Клубника Вишня ")</f>
        <v>Клубника Вишня </v>
      </c>
      <c r="M2864" s="18" t="str">
        <f>IFERROR(__xludf.DUMMYFUNCTION("""COMPUTED_VALUE"""),"Клубника Земляника ")</f>
        <v>Клубника Земляника </v>
      </c>
      <c r="N2864" s="18" t="str">
        <f>IFERROR(__xludf.DUMMYFUNCTION("""COMPUTED_VALUE"""),"Клубничный Мохито ")</f>
        <v>Клубничный Мохито </v>
      </c>
      <c r="O2864" s="18" t="str">
        <f>IFERROR(__xludf.DUMMYFUNCTION("""COMPUTED_VALUE"""),"Манго Грейпфрут ")</f>
        <v>Манго Грейпфрут </v>
      </c>
      <c r="P2864" s="18" t="str">
        <f>IFERROR(__xludf.DUMMYFUNCTION("""COMPUTED_VALUE"""),"Манго Персик Личи ")</f>
        <v>Манго Персик Личи </v>
      </c>
      <c r="Q2864" s="18" t="str">
        <f>IFERROR(__xludf.DUMMYFUNCTION("""COMPUTED_VALUE"""),"Персик Бабл Гам ")</f>
        <v>Персик Бабл Гам </v>
      </c>
      <c r="R2864" s="18" t="str">
        <f>IFERROR(__xludf.DUMMYFUNCTION("""COMPUTED_VALUE"""),"Садовые Ягоды ")</f>
        <v>Садовые Ягоды </v>
      </c>
      <c r="S2864" s="18" t="str">
        <f>IFERROR(__xludf.DUMMYFUNCTION("""COMPUTED_VALUE"""),"Скитлс Лимон Лайм 2")</f>
        <v>Скитлс Лимон Лайм 2</v>
      </c>
      <c r="T2864" s="18" t="str">
        <f>IFERROR(__xludf.DUMMYFUNCTION("""COMPUTED_VALUE"""),"Смородина Мармелад 1")</f>
        <v>Смородина Мармелад 1</v>
      </c>
      <c r="U2864" s="18" t="str">
        <f>IFERROR(__xludf.DUMMYFUNCTION("""COMPUTED_VALUE"""),"Темная Вишня 1")</f>
        <v>Темная Вишня 1</v>
      </c>
      <c r="V2864" s="18" t="str">
        <f>IFERROR(__xludf.DUMMYFUNCTION("""COMPUTED_VALUE"""),"Фруктовые Пластинки 1")</f>
        <v>Фруктовые Пластинки 1</v>
      </c>
      <c r="W2864" s="18" t="str">
        <f>IFERROR(__xludf.DUMMYFUNCTION("""COMPUTED_VALUE"""),"Черника Ежевика 1")</f>
        <v>Черника Ежевика 1</v>
      </c>
      <c r="X2864" s="18" t="str">
        <f>IFERROR(__xludf.DUMMYFUNCTION("""COMPUTED_VALUE"""),"Черника Малина 1")</f>
        <v>Черника Малина 1</v>
      </c>
      <c r="Y2864" s="18" t="str">
        <f>IFERROR(__xludf.DUMMYFUNCTION("""COMPUTED_VALUE"""),"Черника Мята 2")</f>
        <v>Черника Мята 2</v>
      </c>
      <c r="Z2864" s="18" t="str">
        <f>IFERROR(__xludf.DUMMYFUNCTION("""COMPUTED_VALUE"""),"Яблоко Виноград 2")</f>
        <v>Яблоко Виноград 2</v>
      </c>
      <c r="AA2864" s="18" t="str">
        <f>IFERROR(__xludf.DUMMYFUNCTION("""COMPUTED_VALUE"""),"Яблоко Малина 4")</f>
        <v>Яблоко Малина 4</v>
      </c>
      <c r="AB2864" s="18"/>
      <c r="AC2864" s="18"/>
      <c r="AD2864" s="18"/>
      <c r="AE2864" s="18"/>
      <c r="AF2864" s="18"/>
      <c r="AG2864" s="18"/>
      <c r="AH2864" s="18"/>
      <c r="AI2864" s="18"/>
      <c r="AJ2864" s="18"/>
      <c r="AK2864" s="18"/>
      <c r="AL2864" s="18"/>
      <c r="AM2864" s="18"/>
      <c r="AN2864" s="18"/>
      <c r="AO2864" s="18"/>
      <c r="AP2864" s="18"/>
      <c r="AQ2864" s="18"/>
      <c r="AR2864" s="18"/>
      <c r="AS2864" s="18"/>
      <c r="AT2864" s="18"/>
      <c r="AU2864" s="18"/>
      <c r="AV2864" s="18"/>
      <c r="AW2864" s="18"/>
      <c r="AX2864" s="18"/>
    </row>
    <row r="2865">
      <c r="A2865" s="18" t="str">
        <f>IFERROR(__xludf.DUMMYFUNCTION("""COMPUTED_VALUE"""),"Кислый малиново-грейпфрутовый швепс")</f>
        <v>Кислый малиново-грейпфрутовый швепс</v>
      </c>
      <c r="B2865" s="18" t="str">
        <f>IFERROR(__xludf.DUMMYFUNCTION("""COMPUTED_VALUE"""),"Ананас апельсин")</f>
        <v>Ананас апельсин</v>
      </c>
      <c r="C2865" s="18" t="str">
        <f>IFERROR(__xludf.DUMMYFUNCTION("""COMPUTED_VALUE"""),"Пинаколада")</f>
        <v>Пинаколада</v>
      </c>
      <c r="D2865" s="18" t="str">
        <f>IFERROR(__xludf.DUMMYFUNCTION("""COMPUTED_VALUE"""),"Мятный бабл гам")</f>
        <v>Мятный бабл гам</v>
      </c>
      <c r="E2865" s="18" t="str">
        <f>IFERROR(__xludf.DUMMYFUNCTION("""COMPUTED_VALUE"""),"Мянго драгонфрут")</f>
        <v>Мянго драгонфрут</v>
      </c>
      <c r="F2865" s="18" t="str">
        <f>IFERROR(__xludf.DUMMYFUNCTION("""COMPUTED_VALUE"""),"Клубничная фанта")</f>
        <v>Клубничная фанта</v>
      </c>
      <c r="G2865" s="18" t="str">
        <f>IFERROR(__xludf.DUMMYFUNCTION("""COMPUTED_VALUE"""),"Клубничная арбуз")</f>
        <v>Клубничная арбуз</v>
      </c>
      <c r="H2865" s="18" t="str">
        <f>IFERROR(__xludf.DUMMYFUNCTION("""COMPUTED_VALUE"""),"Кислый скитлс")</f>
        <v>Кислый скитлс</v>
      </c>
      <c r="I2865" s="18" t="str">
        <f>IFERROR(__xludf.DUMMYFUNCTION("""COMPUTED_VALUE"""),"Кислый лайм арбуз")</f>
        <v>Кислый лайм арбуз</v>
      </c>
      <c r="J2865" s="18" t="str">
        <f>IFERROR(__xludf.DUMMYFUNCTION("""COMPUTED_VALUE"""),"Тропический банан")</f>
        <v>Тропический банан</v>
      </c>
      <c r="K2865" s="18" t="str">
        <f>IFERROR(__xludf.DUMMYFUNCTION("""COMPUTED_VALUE"""),"Яблочный энергетик")</f>
        <v>Яблочный энергетик</v>
      </c>
      <c r="L2865" s="18" t="str">
        <f>IFERROR(__xludf.DUMMYFUNCTION("""COMPUTED_VALUE"""),"Барбарисовый лимонад")</f>
        <v>Барбарисовый лимонад</v>
      </c>
      <c r="M2865" s="18" t="str">
        <f>IFERROR(__xludf.DUMMYFUNCTION("""COMPUTED_VALUE"""),"Лимонад виноград вишня")</f>
        <v>Лимонад виноград вишня</v>
      </c>
      <c r="N2865" s="18" t="str">
        <f>IFERROR(__xludf.DUMMYFUNCTION("""COMPUTED_VALUE"""),"Розовый лимонад")</f>
        <v>Розовый лимонад</v>
      </c>
      <c r="O2865" s="18" t="str">
        <f>IFERROR(__xludf.DUMMYFUNCTION("""COMPUTED_VALUE"""),"Двойной манго")</f>
        <v>Двойной манго</v>
      </c>
      <c r="P2865" s="18" t="str">
        <f>IFERROR(__xludf.DUMMYFUNCTION("""COMPUTED_VALUE"""),"Лесные ягоды ")</f>
        <v>Лесные ягоды </v>
      </c>
      <c r="Q2865" s="18" t="str">
        <f>IFERROR(__xludf.DUMMYFUNCTION("""COMPUTED_VALUE"""),"Ежевика малина ")</f>
        <v>Ежевика малина </v>
      </c>
      <c r="R2865" s="18" t="str">
        <f>IFERROR(__xludf.DUMMYFUNCTION("""COMPUTED_VALUE"""),"Смородиновый лимонад")</f>
        <v>Смородиновый лимонад</v>
      </c>
      <c r="S2865" s="18" t="str">
        <f>IFERROR(__xludf.DUMMYFUNCTION("""COMPUTED_VALUE"""),"Кола вишня")</f>
        <v>Кола вишня</v>
      </c>
      <c r="T2865" s="18" t="str">
        <f>IFERROR(__xludf.DUMMYFUNCTION("""COMPUTED_VALUE"""),"Манго арбуз")</f>
        <v>Манго арбуз</v>
      </c>
      <c r="U2865" s="18" t="str">
        <f>IFERROR(__xludf.DUMMYFUNCTION("""COMPUTED_VALUE"""),"Алоэ виноград")</f>
        <v>Алоэ виноград</v>
      </c>
      <c r="V2865" s="18" t="str">
        <f>IFERROR(__xludf.DUMMYFUNCTION("""COMPUTED_VALUE"""),"Банан клубника")</f>
        <v>Банан клубника</v>
      </c>
      <c r="W2865" s="18" t="str">
        <f>IFERROR(__xludf.DUMMYFUNCTION("""COMPUTED_VALUE"""),"Малиновый мармелад")</f>
        <v>Малиновый мармелад</v>
      </c>
      <c r="X2865" s="18" t="str">
        <f>IFERROR(__xludf.DUMMYFUNCTION("""COMPUTED_VALUE"""),"Клубника киви")</f>
        <v>Клубника киви</v>
      </c>
      <c r="Y2865" s="18" t="str">
        <f>IFERROR(__xludf.DUMMYFUNCTION("""COMPUTED_VALUE"""),"Клюква лайм")</f>
        <v>Клюква лайм</v>
      </c>
      <c r="Z2865" s="18" t="str">
        <f>IFERROR(__xludf.DUMMYFUNCTION("""COMPUTED_VALUE"""),"Гуава ананас")</f>
        <v>Гуава ананас</v>
      </c>
      <c r="AA2865" s="18" t="str">
        <f>IFERROR(__xludf.DUMMYFUNCTION("""COMPUTED_VALUE"""),"Морс")</f>
        <v>Морс</v>
      </c>
      <c r="AB2865" s="18" t="str">
        <f>IFERROR(__xludf.DUMMYFUNCTION("""COMPUTED_VALUE"""),"Красный апельсин")</f>
        <v>Красный апельсин</v>
      </c>
      <c r="AC2865" s="18" t="str">
        <f>IFERROR(__xludf.DUMMYFUNCTION("""COMPUTED_VALUE"""),"Арбузная жвачка")</f>
        <v>Арбузная жвачка</v>
      </c>
      <c r="AD2865" s="18" t="str">
        <f>IFERROR(__xludf.DUMMYFUNCTION("""COMPUTED_VALUE"""),"Смородина Виноград")</f>
        <v>Смородина Виноград</v>
      </c>
      <c r="AE2865" s="18" t="str">
        <f>IFERROR(__xludf.DUMMYFUNCTION("""COMPUTED_VALUE"""),"Гранатовая Мармелад")</f>
        <v>Гранатовая Мармелад</v>
      </c>
      <c r="AF2865" s="18" t="str">
        <f>IFERROR(__xludf.DUMMYFUNCTION("""COMPUTED_VALUE"""),"Яблоко Киви")</f>
        <v>Яблоко Киви</v>
      </c>
      <c r="AG2865" s="18" t="str">
        <f>IFERROR(__xludf.DUMMYFUNCTION("""COMPUTED_VALUE"""),"Клубника Ежевика")</f>
        <v>Клубника Ежевика</v>
      </c>
      <c r="AH2865" s="18" t="str">
        <f>IFERROR(__xludf.DUMMYFUNCTION("""COMPUTED_VALUE"""),"Клубничный Коктейль")</f>
        <v>Клубничный Коктейль</v>
      </c>
      <c r="AI2865" s="18" t="str">
        <f>IFERROR(__xludf.DUMMYFUNCTION("""COMPUTED_VALUE"""),"Клюква Земляника ")</f>
        <v>Клюква Земляника </v>
      </c>
      <c r="AJ2865" s="18" t="str">
        <f>IFERROR(__xludf.DUMMYFUNCTION("""COMPUTED_VALUE"""),"Какос Дыня")</f>
        <v>Какос Дыня</v>
      </c>
      <c r="AK2865" s="18" t="str">
        <f>IFERROR(__xludf.DUMMYFUNCTION("""COMPUTED_VALUE"""),"Маракуйя мандарин")</f>
        <v>Маракуйя мандарин</v>
      </c>
      <c r="AL2865" s="18" t="str">
        <f>IFERROR(__xludf.DUMMYFUNCTION("""COMPUTED_VALUE"""),"Персик кактус")</f>
        <v>Персик кактус</v>
      </c>
      <c r="AM2865" s="18" t="str">
        <f>IFERROR(__xludf.DUMMYFUNCTION("""COMPUTED_VALUE"""),"Спрайт")</f>
        <v>Спрайт</v>
      </c>
      <c r="AN2865" s="18" t="str">
        <f>IFERROR(__xludf.DUMMYFUNCTION("""COMPUTED_VALUE"""),"Черничная фанта")</f>
        <v>Черничная фанта</v>
      </c>
      <c r="AO2865" s="18" t="str">
        <f>IFERROR(__xludf.DUMMYFUNCTION("""COMPUTED_VALUE"""),"Ягодная жвачка")</f>
        <v>Ягодная жвачка</v>
      </c>
      <c r="AP2865" s="18" t="str">
        <f>IFERROR(__xludf.DUMMYFUNCTION("""COMPUTED_VALUE"""),"Ягодный энергетик")</f>
        <v>Ягодный энергетик</v>
      </c>
      <c r="AQ2865" s="18" t="str">
        <f>IFERROR(__xludf.DUMMYFUNCTION("""COMPUTED_VALUE"""),"Ягодный пунш ")</f>
        <v>Ягодный пунш </v>
      </c>
      <c r="AR2865" s="18" t="str">
        <f>IFERROR(__xludf.DUMMYFUNCTION("""COMPUTED_VALUE"""),"Виноградный холс")</f>
        <v>Виноградный холс</v>
      </c>
      <c r="AS2865" s="18" t="str">
        <f>IFERROR(__xludf.DUMMYFUNCTION("""COMPUTED_VALUE"""),"Грейпфрут смородина")</f>
        <v>Грейпфрут смородина</v>
      </c>
      <c r="AT2865" s="18" t="str">
        <f>IFERROR(__xludf.DUMMYFUNCTION("""COMPUTED_VALUE"""),"Дыня персик")</f>
        <v>Дыня персик</v>
      </c>
      <c r="AU2865" s="18" t="str">
        <f>IFERROR(__xludf.DUMMYFUNCTION("""COMPUTED_VALUE"""),"Земляника виноград")</f>
        <v>Земляника виноград</v>
      </c>
      <c r="AV2865" s="18" t="str">
        <f>IFERROR(__xludf.DUMMYFUNCTION("""COMPUTED_VALUE"""),"Киви маракуйя гуава")</f>
        <v>Киви маракуйя гуава</v>
      </c>
      <c r="AW2865" s="18" t="str">
        <f>IFERROR(__xludf.DUMMYFUNCTION("""COMPUTED_VALUE"""),"Кислые вишнёвые червячки")</f>
        <v>Кислые вишнёвые червячки</v>
      </c>
      <c r="AX2865" s="18" t="str">
        <f>IFERROR(__xludf.DUMMYFUNCTION("""COMPUTED_VALUE"""),"Кислые чернично-малиновое червячки")</f>
        <v>Кислые чернично-малиновое червячки</v>
      </c>
    </row>
    <row r="2866">
      <c r="A2866" s="18" t="str">
        <f>IFERROR(__xludf.DUMMYFUNCTION("""COMPUTED_VALUE"""),"Кислый малиново-грейпфрутовый швепс")</f>
        <v>Кислый малиново-грейпфрутовый швепс</v>
      </c>
      <c r="B2866" s="18" t="str">
        <f>IFERROR(__xludf.DUMMYFUNCTION("""COMPUTED_VALUE"""),"Ананас апельсин")</f>
        <v>Ананас апельсин</v>
      </c>
      <c r="C2866" s="18" t="str">
        <f>IFERROR(__xludf.DUMMYFUNCTION("""COMPUTED_VALUE"""),"Пинаколада")</f>
        <v>Пинаколада</v>
      </c>
      <c r="D2866" s="18" t="str">
        <f>IFERROR(__xludf.DUMMYFUNCTION("""COMPUTED_VALUE"""),"Мятный бабл гам")</f>
        <v>Мятный бабл гам</v>
      </c>
      <c r="E2866" s="18" t="str">
        <f>IFERROR(__xludf.DUMMYFUNCTION("""COMPUTED_VALUE"""),"Мянго драгонфрут")</f>
        <v>Мянго драгонфрут</v>
      </c>
      <c r="F2866" s="18" t="str">
        <f>IFERROR(__xludf.DUMMYFUNCTION("""COMPUTED_VALUE"""),"Клубничная фанта")</f>
        <v>Клубничная фанта</v>
      </c>
      <c r="G2866" s="18" t="str">
        <f>IFERROR(__xludf.DUMMYFUNCTION("""COMPUTED_VALUE"""),"Клубничная арбуз")</f>
        <v>Клубничная арбуз</v>
      </c>
      <c r="H2866" s="18" t="str">
        <f>IFERROR(__xludf.DUMMYFUNCTION("""COMPUTED_VALUE"""),"Кислый скитлс")</f>
        <v>Кислый скитлс</v>
      </c>
      <c r="I2866" s="18" t="str">
        <f>IFERROR(__xludf.DUMMYFUNCTION("""COMPUTED_VALUE"""),"Кислый лайм арбуз")</f>
        <v>Кислый лайм арбуз</v>
      </c>
      <c r="J2866" s="18" t="str">
        <f>IFERROR(__xludf.DUMMYFUNCTION("""COMPUTED_VALUE"""),"Тропический банан")</f>
        <v>Тропический банан</v>
      </c>
      <c r="K2866" s="18" t="str">
        <f>IFERROR(__xludf.DUMMYFUNCTION("""COMPUTED_VALUE"""),"Яблочный энергетик")</f>
        <v>Яблочный энергетик</v>
      </c>
      <c r="L2866" s="18" t="str">
        <f>IFERROR(__xludf.DUMMYFUNCTION("""COMPUTED_VALUE"""),"Барбарисовый лимонад")</f>
        <v>Барбарисовый лимонад</v>
      </c>
      <c r="M2866" s="18" t="str">
        <f>IFERROR(__xludf.DUMMYFUNCTION("""COMPUTED_VALUE"""),"Лимонад виноград вишня")</f>
        <v>Лимонад виноград вишня</v>
      </c>
      <c r="N2866" s="18" t="str">
        <f>IFERROR(__xludf.DUMMYFUNCTION("""COMPUTED_VALUE"""),"Розовый лимонад")</f>
        <v>Розовый лимонад</v>
      </c>
      <c r="O2866" s="18" t="str">
        <f>IFERROR(__xludf.DUMMYFUNCTION("""COMPUTED_VALUE"""),"Двойной манго")</f>
        <v>Двойной манго</v>
      </c>
      <c r="P2866" s="18" t="str">
        <f>IFERROR(__xludf.DUMMYFUNCTION("""COMPUTED_VALUE"""),"Лесные ягоды ")</f>
        <v>Лесные ягоды </v>
      </c>
      <c r="Q2866" s="18" t="str">
        <f>IFERROR(__xludf.DUMMYFUNCTION("""COMPUTED_VALUE"""),"Ежевика малина ")</f>
        <v>Ежевика малина </v>
      </c>
      <c r="R2866" s="18" t="str">
        <f>IFERROR(__xludf.DUMMYFUNCTION("""COMPUTED_VALUE"""),"Смородиновый лимонад")</f>
        <v>Смородиновый лимонад</v>
      </c>
      <c r="S2866" s="18" t="str">
        <f>IFERROR(__xludf.DUMMYFUNCTION("""COMPUTED_VALUE"""),"Кола вишня")</f>
        <v>Кола вишня</v>
      </c>
      <c r="T2866" s="18" t="str">
        <f>IFERROR(__xludf.DUMMYFUNCTION("""COMPUTED_VALUE"""),"Манго арбуз")</f>
        <v>Манго арбуз</v>
      </c>
      <c r="U2866" s="18" t="str">
        <f>IFERROR(__xludf.DUMMYFUNCTION("""COMPUTED_VALUE"""),"Алоэ виноград")</f>
        <v>Алоэ виноград</v>
      </c>
      <c r="V2866" s="18" t="str">
        <f>IFERROR(__xludf.DUMMYFUNCTION("""COMPUTED_VALUE"""),"Банан клубника")</f>
        <v>Банан клубника</v>
      </c>
      <c r="W2866" s="18" t="str">
        <f>IFERROR(__xludf.DUMMYFUNCTION("""COMPUTED_VALUE"""),"Малиновый мармелад")</f>
        <v>Малиновый мармелад</v>
      </c>
      <c r="X2866" s="18" t="str">
        <f>IFERROR(__xludf.DUMMYFUNCTION("""COMPUTED_VALUE"""),"Клубника киви")</f>
        <v>Клубника киви</v>
      </c>
      <c r="Y2866" s="18" t="str">
        <f>IFERROR(__xludf.DUMMYFUNCTION("""COMPUTED_VALUE"""),"Клюква лайм")</f>
        <v>Клюква лайм</v>
      </c>
      <c r="Z2866" s="18" t="str">
        <f>IFERROR(__xludf.DUMMYFUNCTION("""COMPUTED_VALUE"""),"Гуава ананас")</f>
        <v>Гуава ананас</v>
      </c>
      <c r="AA2866" s="18" t="str">
        <f>IFERROR(__xludf.DUMMYFUNCTION("""COMPUTED_VALUE"""),"Морс")</f>
        <v>Морс</v>
      </c>
      <c r="AB2866" s="18" t="str">
        <f>IFERROR(__xludf.DUMMYFUNCTION("""COMPUTED_VALUE"""),"Красный апельсин")</f>
        <v>Красный апельсин</v>
      </c>
      <c r="AC2866" s="18" t="str">
        <f>IFERROR(__xludf.DUMMYFUNCTION("""COMPUTED_VALUE"""),"Арбузная жвачка")</f>
        <v>Арбузная жвачка</v>
      </c>
      <c r="AD2866" s="18" t="str">
        <f>IFERROR(__xludf.DUMMYFUNCTION("""COMPUTED_VALUE"""),"Смородина Виноград")</f>
        <v>Смородина Виноград</v>
      </c>
      <c r="AE2866" s="18" t="str">
        <f>IFERROR(__xludf.DUMMYFUNCTION("""COMPUTED_VALUE"""),"Гранатовая Мармелад")</f>
        <v>Гранатовая Мармелад</v>
      </c>
      <c r="AF2866" s="18" t="str">
        <f>IFERROR(__xludf.DUMMYFUNCTION("""COMPUTED_VALUE"""),"Яблоко Киви")</f>
        <v>Яблоко Киви</v>
      </c>
      <c r="AG2866" s="18" t="str">
        <f>IFERROR(__xludf.DUMMYFUNCTION("""COMPUTED_VALUE"""),"Клубника Ежевика")</f>
        <v>Клубника Ежевика</v>
      </c>
      <c r="AH2866" s="18" t="str">
        <f>IFERROR(__xludf.DUMMYFUNCTION("""COMPUTED_VALUE"""),"Клубничный Коктейль")</f>
        <v>Клубничный Коктейль</v>
      </c>
      <c r="AI2866" s="18" t="str">
        <f>IFERROR(__xludf.DUMMYFUNCTION("""COMPUTED_VALUE"""),"Клюква Земляника ")</f>
        <v>Клюква Земляника </v>
      </c>
      <c r="AJ2866" s="18" t="str">
        <f>IFERROR(__xludf.DUMMYFUNCTION("""COMPUTED_VALUE"""),"Какос Дыня")</f>
        <v>Какос Дыня</v>
      </c>
      <c r="AK2866" s="18" t="str">
        <f>IFERROR(__xludf.DUMMYFUNCTION("""COMPUTED_VALUE"""),"Маракуйя мандарин")</f>
        <v>Маракуйя мандарин</v>
      </c>
      <c r="AL2866" s="18" t="str">
        <f>IFERROR(__xludf.DUMMYFUNCTION("""COMPUTED_VALUE"""),"Персик кактус")</f>
        <v>Персик кактус</v>
      </c>
      <c r="AM2866" s="18" t="str">
        <f>IFERROR(__xludf.DUMMYFUNCTION("""COMPUTED_VALUE"""),"Спрайт")</f>
        <v>Спрайт</v>
      </c>
      <c r="AN2866" s="18" t="str">
        <f>IFERROR(__xludf.DUMMYFUNCTION("""COMPUTED_VALUE"""),"Черничная фанта")</f>
        <v>Черничная фанта</v>
      </c>
      <c r="AO2866" s="18" t="str">
        <f>IFERROR(__xludf.DUMMYFUNCTION("""COMPUTED_VALUE"""),"Ягодная жвачка")</f>
        <v>Ягодная жвачка</v>
      </c>
      <c r="AP2866" s="18" t="str">
        <f>IFERROR(__xludf.DUMMYFUNCTION("""COMPUTED_VALUE"""),"Ягодный энергетик")</f>
        <v>Ягодный энергетик</v>
      </c>
      <c r="AQ2866" s="18" t="str">
        <f>IFERROR(__xludf.DUMMYFUNCTION("""COMPUTED_VALUE"""),"Ягодный пунш ")</f>
        <v>Ягодный пунш </v>
      </c>
      <c r="AR2866" s="18" t="str">
        <f>IFERROR(__xludf.DUMMYFUNCTION("""COMPUTED_VALUE"""),"Виноградный холс")</f>
        <v>Виноградный холс</v>
      </c>
      <c r="AS2866" s="18" t="str">
        <f>IFERROR(__xludf.DUMMYFUNCTION("""COMPUTED_VALUE"""),"Грейпфрут смородина")</f>
        <v>Грейпфрут смородина</v>
      </c>
      <c r="AT2866" s="18" t="str">
        <f>IFERROR(__xludf.DUMMYFUNCTION("""COMPUTED_VALUE"""),"Дыня персик")</f>
        <v>Дыня персик</v>
      </c>
      <c r="AU2866" s="18" t="str">
        <f>IFERROR(__xludf.DUMMYFUNCTION("""COMPUTED_VALUE"""),"Земляника виноград")</f>
        <v>Земляника виноград</v>
      </c>
      <c r="AV2866" s="18" t="str">
        <f>IFERROR(__xludf.DUMMYFUNCTION("""COMPUTED_VALUE"""),"Киви маракуйя гуава")</f>
        <v>Киви маракуйя гуава</v>
      </c>
      <c r="AW2866" s="18" t="str">
        <f>IFERROR(__xludf.DUMMYFUNCTION("""COMPUTED_VALUE"""),"Кислые вишнёвые червячки")</f>
        <v>Кислые вишнёвые червячки</v>
      </c>
      <c r="AX2866" s="18" t="str">
        <f>IFERROR(__xludf.DUMMYFUNCTION("""COMPUTED_VALUE"""),"Кислые чернично-малиновое червячки")</f>
        <v>Кислые чернично-малиновое червячки</v>
      </c>
    </row>
    <row r="2867">
      <c r="A2867" s="18" t="str">
        <f>IFERROR(__xludf.DUMMYFUNCTION("""COMPUTED_VALUE"""),"0.4")</f>
        <v>0.4</v>
      </c>
      <c r="B2867" s="18" t="str">
        <f>IFERROR(__xludf.DUMMYFUNCTION("""COMPUTED_VALUE"""),"0.6")</f>
        <v>0.6</v>
      </c>
      <c r="C2867" s="18" t="str">
        <f>IFERROR(__xludf.DUMMYFUNCTION("""COMPUTED_VALUE"""),"0.7")</f>
        <v>0.7</v>
      </c>
      <c r="D2867" s="18" t="str">
        <f>IFERROR(__xludf.DUMMYFUNCTION("""COMPUTED_VALUE"""),"0.8")</f>
        <v>0.8</v>
      </c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  <c r="AC2867" s="18"/>
      <c r="AD2867" s="18"/>
      <c r="AE2867" s="18"/>
      <c r="AF2867" s="18"/>
      <c r="AG2867" s="18"/>
      <c r="AH2867" s="18"/>
      <c r="AI2867" s="18"/>
      <c r="AJ2867" s="18"/>
      <c r="AK2867" s="18"/>
      <c r="AL2867" s="18"/>
      <c r="AM2867" s="18"/>
      <c r="AN2867" s="18"/>
      <c r="AO2867" s="18"/>
      <c r="AP2867" s="18"/>
      <c r="AQ2867" s="18"/>
      <c r="AR2867" s="18"/>
      <c r="AS2867" s="18"/>
      <c r="AT2867" s="18"/>
      <c r="AU2867" s="18"/>
      <c r="AV2867" s="18"/>
      <c r="AW2867" s="18"/>
      <c r="AX2867" s="18"/>
    </row>
    <row r="2868">
      <c r="A2868" s="18" t="str">
        <f>IFERROR(__xludf.DUMMYFUNCTION("""COMPUTED_VALUE"""),"Ананас киви")</f>
        <v>Ананас киви</v>
      </c>
      <c r="B2868" s="18" t="str">
        <f>IFERROR(__xludf.DUMMYFUNCTION("""COMPUTED_VALUE"""),"Арбузный смузи")</f>
        <v>Арбузный смузи</v>
      </c>
      <c r="C2868" s="18" t="str">
        <f>IFERROR(__xludf.DUMMYFUNCTION("""COMPUTED_VALUE"""),"Виноградная фанта")</f>
        <v>Виноградная фанта</v>
      </c>
      <c r="D2868" s="18" t="str">
        <f>IFERROR(__xludf.DUMMYFUNCTION("""COMPUTED_VALUE"""),"Вишневый морс")</f>
        <v>Вишневый морс</v>
      </c>
      <c r="E2868" s="18" t="str">
        <f>IFERROR(__xludf.DUMMYFUNCTION("""COMPUTED_VALUE"""),"Гранатовый мармелад")</f>
        <v>Гранатовый мармелад</v>
      </c>
      <c r="F2868" s="18" t="str">
        <f>IFERROR(__xludf.DUMMYFUNCTION("""COMPUTED_VALUE"""),"Грейпфрут киви")</f>
        <v>Грейпфрут киви</v>
      </c>
      <c r="G2868" s="18" t="str">
        <f>IFERROR(__xludf.DUMMYFUNCTION("""COMPUTED_VALUE"""),"Ежевика мята")</f>
        <v>Ежевика мята</v>
      </c>
      <c r="H2868" s="18" t="str">
        <f>IFERROR(__xludf.DUMMYFUNCTION("""COMPUTED_VALUE"""),"Киви манго")</f>
        <v>Киви манго</v>
      </c>
      <c r="I2868" s="18" t="str">
        <f>IFERROR(__xludf.DUMMYFUNCTION("""COMPUTED_VALUE"""),"Клубника манго")</f>
        <v>Клубника манго</v>
      </c>
      <c r="J2868" s="18" t="str">
        <f>IFERROR(__xludf.DUMMYFUNCTION("""COMPUTED_VALUE"""),"черника грейфрут ")</f>
        <v>черника грейфрут </v>
      </c>
      <c r="K2868" s="18" t="str">
        <f>IFERROR(__xludf.DUMMYFUNCTION("""COMPUTED_VALUE"""),"Малина лайм")</f>
        <v>Малина лайм</v>
      </c>
      <c r="L2868" s="18" t="str">
        <f>IFERROR(__xludf.DUMMYFUNCTION("""COMPUTED_VALUE"""),"Манго арбуз ")</f>
        <v>Манго арбуз </v>
      </c>
      <c r="M2868" s="18" t="str">
        <f>IFERROR(__xludf.DUMMYFUNCTION("""COMPUTED_VALUE"""),"Малиновый чай с жасмином")</f>
        <v>Малиновый чай с жасмином</v>
      </c>
      <c r="N2868" s="18" t="str">
        <f>IFERROR(__xludf.DUMMYFUNCTION("""COMPUTED_VALUE"""),"малина  апельсин ")</f>
        <v>малина  апельсин </v>
      </c>
      <c r="O2868" s="18" t="str">
        <f>IFERROR(__xludf.DUMMYFUNCTION("""COMPUTED_VALUE"""),"Манго апельсин")</f>
        <v>Манго апельсин</v>
      </c>
      <c r="P2868" s="18" t="str">
        <f>IFERROR(__xludf.DUMMYFUNCTION("""COMPUTED_VALUE"""),"Ред булл")</f>
        <v>Ред булл</v>
      </c>
      <c r="Q2868" s="18" t="str">
        <f>IFERROR(__xludf.DUMMYFUNCTION("""COMPUTED_VALUE"""),"Спрайт")</f>
        <v>Спрайт</v>
      </c>
      <c r="R2868" s="18" t="str">
        <f>IFERROR(__xludf.DUMMYFUNCTION("""COMPUTED_VALUE"""),"ананас клюква ")</f>
        <v>ананас клюква </v>
      </c>
      <c r="S2868" s="18" t="str">
        <f>IFERROR(__xludf.DUMMYFUNCTION("""COMPUTED_VALUE"""),"Тархун")</f>
        <v>Тархун</v>
      </c>
      <c r="T2868" s="18" t="str">
        <f>IFERROR(__xludf.DUMMYFUNCTION("""COMPUTED_VALUE"""),"алоэ Виноград ")</f>
        <v>алоэ Виноград </v>
      </c>
      <c r="U2868" s="18" t="str">
        <f>IFERROR(__xludf.DUMMYFUNCTION("""COMPUTED_VALUE"""),"Фруктовая жвачка")</f>
        <v>Фруктовая жвачка</v>
      </c>
      <c r="V2868" s="18" t="str">
        <f>IFERROR(__xludf.DUMMYFUNCTION("""COMPUTED_VALUE"""),"Холодная кола")</f>
        <v>Холодная кола</v>
      </c>
      <c r="W2868" s="18" t="str">
        <f>IFERROR(__xludf.DUMMYFUNCTION("""COMPUTED_VALUE"""),"Черная смородина клюква")</f>
        <v>Черная смородина клюква</v>
      </c>
      <c r="X2868" s="18" t="str">
        <f>IFERROR(__xludf.DUMMYFUNCTION("""COMPUTED_VALUE"""),"Черника арбуз")</f>
        <v>Черника арбуз</v>
      </c>
      <c r="Y2868" s="18" t="str">
        <f>IFERROR(__xludf.DUMMYFUNCTION("""COMPUTED_VALUE"""),"Яблоко черника")</f>
        <v>Яблоко черника</v>
      </c>
      <c r="Z2868" s="18"/>
      <c r="AA2868" s="18"/>
      <c r="AB2868" s="18"/>
      <c r="AC2868" s="18"/>
      <c r="AD2868" s="18"/>
      <c r="AE2868" s="18"/>
      <c r="AF2868" s="18"/>
      <c r="AG2868" s="18"/>
      <c r="AH2868" s="18"/>
      <c r="AI2868" s="18"/>
      <c r="AJ2868" s="18"/>
      <c r="AK2868" s="18"/>
      <c r="AL2868" s="18"/>
      <c r="AM2868" s="18"/>
      <c r="AN2868" s="18"/>
      <c r="AO2868" s="18"/>
      <c r="AP2868" s="18"/>
      <c r="AQ2868" s="18"/>
      <c r="AR2868" s="18"/>
      <c r="AS2868" s="18"/>
      <c r="AT2868" s="18"/>
      <c r="AU2868" s="18"/>
      <c r="AV2868" s="18"/>
      <c r="AW2868" s="18"/>
      <c r="AX2868" s="18"/>
    </row>
    <row r="2869">
      <c r="A2869" s="18" t="str">
        <f>IFERROR(__xludf.DUMMYFUNCTION("""COMPUTED_VALUE"""),"Ягодный микс")</f>
        <v>Ягодный микс</v>
      </c>
      <c r="B2869" s="18" t="str">
        <f>IFERROR(__xludf.DUMMYFUNCTION("""COMPUTED_VALUE"""),"Энергетик малина")</f>
        <v>Энергетик малина</v>
      </c>
      <c r="C2869" s="18" t="str">
        <f>IFERROR(__xludf.DUMMYFUNCTION("""COMPUTED_VALUE"""),"Клубника арбуз")</f>
        <v>Клубника арбуз</v>
      </c>
      <c r="D2869" s="18" t="str">
        <f>IFERROR(__xludf.DUMMYFUNCTION("""COMPUTED_VALUE"""),"Ежевика малина")</f>
        <v>Ежевика малина</v>
      </c>
      <c r="E2869" s="18" t="str">
        <f>IFERROR(__xludf.DUMMYFUNCTION("""COMPUTED_VALUE"""),"Голубая малина виноград")</f>
        <v>Голубая малина виноград</v>
      </c>
      <c r="F2869" s="18" t="str">
        <f>IFERROR(__xludf.DUMMYFUNCTION("""COMPUTED_VALUE"""),"Вишня яблоко")</f>
        <v>Вишня яблоко</v>
      </c>
      <c r="G2869" s="18" t="str">
        <f>IFERROR(__xludf.DUMMYFUNCTION("""COMPUTED_VALUE"""),"Виноград лёд")</f>
        <v>Виноград лёд</v>
      </c>
      <c r="H2869" s="18" t="str">
        <f>IFERROR(__xludf.DUMMYFUNCTION("""COMPUTED_VALUE"""),"Бабл гам")</f>
        <v>Бабл гам</v>
      </c>
      <c r="I2869" s="18" t="str">
        <f>IFERROR(__xludf.DUMMYFUNCTION("""COMPUTED_VALUE"""),"Энергетик лайм")</f>
        <v>Энергетик лайм</v>
      </c>
      <c r="J2869" s="18" t="str">
        <f>IFERROR(__xludf.DUMMYFUNCTION("""COMPUTED_VALUE"""),"Черника смородина айс")</f>
        <v>Черника смородина айс</v>
      </c>
      <c r="K2869" s="18" t="str">
        <f>IFERROR(__xludf.DUMMYFUNCTION("""COMPUTED_VALUE"""),"Мохито клубничный лёд")</f>
        <v>Мохито клубничный лёд</v>
      </c>
      <c r="L2869" s="18" t="str">
        <f>IFERROR(__xludf.DUMMYFUNCTION("""COMPUTED_VALUE"""),"Черная вишня лёд")</f>
        <v>Черная вишня лёд</v>
      </c>
      <c r="M2869" s="18" t="str">
        <f>IFERROR(__xludf.DUMMYFUNCTION("""COMPUTED_VALUE"""),"Ананас кокос лёд")</f>
        <v>Ананас кокос лёд</v>
      </c>
      <c r="N2869" s="18" t="str">
        <f>IFERROR(__xludf.DUMMYFUNCTION("""COMPUTED_VALUE"""),"Киви лёд")</f>
        <v>Киви лёд</v>
      </c>
      <c r="O2869" s="18" t="str">
        <f>IFERROR(__xludf.DUMMYFUNCTION("""COMPUTED_VALUE"""),"Кислая клюква лёд")</f>
        <v>Кислая клюква лёд</v>
      </c>
      <c r="P2869" s="18" t="str">
        <f>IFERROR(__xludf.DUMMYFUNCTION("""COMPUTED_VALUE"""),"Кислый скитлс лёд")</f>
        <v>Кислый скитлс лёд</v>
      </c>
      <c r="Q2869" s="18" t="str">
        <f>IFERROR(__xludf.DUMMYFUNCTION("""COMPUTED_VALUE"""),"Клубника черника лёд")</f>
        <v>Клубника черника лёд</v>
      </c>
      <c r="R2869" s="18" t="str">
        <f>IFERROR(__xludf.DUMMYFUNCTION("""COMPUTED_VALUE"""),"Малина смородина лёд")</f>
        <v>Малина смородина лёд</v>
      </c>
      <c r="S2869" s="18" t="str">
        <f>IFERROR(__xludf.DUMMYFUNCTION("""COMPUTED_VALUE"""),"Манго лёд")</f>
        <v>Манго лёд</v>
      </c>
      <c r="T2869" s="18" t="str">
        <f>IFERROR(__xludf.DUMMYFUNCTION("""COMPUTED_VALUE"""),"Малина вишня лёд")</f>
        <v>Малина вишня лёд</v>
      </c>
      <c r="U2869" s="18"/>
      <c r="V2869" s="18"/>
      <c r="W2869" s="18"/>
      <c r="X2869" s="18"/>
      <c r="Y2869" s="18"/>
      <c r="Z2869" s="18"/>
      <c r="AA2869" s="18"/>
      <c r="AB2869" s="18"/>
      <c r="AC2869" s="18"/>
      <c r="AD2869" s="18"/>
      <c r="AE2869" s="18"/>
      <c r="AF2869" s="18"/>
      <c r="AG2869" s="18"/>
      <c r="AH2869" s="18"/>
      <c r="AI2869" s="18"/>
      <c r="AJ2869" s="18"/>
      <c r="AK2869" s="18"/>
      <c r="AL2869" s="18"/>
      <c r="AM2869" s="18"/>
      <c r="AN2869" s="18"/>
      <c r="AO2869" s="18"/>
      <c r="AP2869" s="18"/>
      <c r="AQ2869" s="18"/>
      <c r="AR2869" s="18"/>
      <c r="AS2869" s="18"/>
      <c r="AT2869" s="18"/>
      <c r="AU2869" s="18"/>
      <c r="AV2869" s="18"/>
      <c r="AW2869" s="18"/>
      <c r="AX2869" s="18"/>
    </row>
    <row r="2870">
      <c r="A2870" s="18" t="str">
        <f>IFERROR(__xludf.DUMMYFUNCTION("""COMPUTED_VALUE"""),"Ананас киви")</f>
        <v>Ананас киви</v>
      </c>
      <c r="B2870" s="18" t="str">
        <f>IFERROR(__xludf.DUMMYFUNCTION("""COMPUTED_VALUE"""),"Арбузный смузи")</f>
        <v>Арбузный смузи</v>
      </c>
      <c r="C2870" s="18" t="str">
        <f>IFERROR(__xludf.DUMMYFUNCTION("""COMPUTED_VALUE"""),"Виноградная фанта")</f>
        <v>Виноградная фанта</v>
      </c>
      <c r="D2870" s="18" t="str">
        <f>IFERROR(__xludf.DUMMYFUNCTION("""COMPUTED_VALUE"""),"Вишневый морс")</f>
        <v>Вишневый морс</v>
      </c>
      <c r="E2870" s="18" t="str">
        <f>IFERROR(__xludf.DUMMYFUNCTION("""COMPUTED_VALUE"""),"Гранатовый мармелад")</f>
        <v>Гранатовый мармелад</v>
      </c>
      <c r="F2870" s="18" t="str">
        <f>IFERROR(__xludf.DUMMYFUNCTION("""COMPUTED_VALUE"""),"Грейпфрут киви")</f>
        <v>Грейпфрут киви</v>
      </c>
      <c r="G2870" s="18" t="str">
        <f>IFERROR(__xludf.DUMMYFUNCTION("""COMPUTED_VALUE"""),"Ежевика мята")</f>
        <v>Ежевика мята</v>
      </c>
      <c r="H2870" s="18" t="str">
        <f>IFERROR(__xludf.DUMMYFUNCTION("""COMPUTED_VALUE"""),"Киви манго")</f>
        <v>Киви манго</v>
      </c>
      <c r="I2870" s="18" t="str">
        <f>IFERROR(__xludf.DUMMYFUNCTION("""COMPUTED_VALUE"""),"Клубника манго")</f>
        <v>Клубника манго</v>
      </c>
      <c r="J2870" s="18" t="str">
        <f>IFERROR(__xludf.DUMMYFUNCTION("""COMPUTED_VALUE"""),"черника грейфрут ")</f>
        <v>черника грейфрут </v>
      </c>
      <c r="K2870" s="18" t="str">
        <f>IFERROR(__xludf.DUMMYFUNCTION("""COMPUTED_VALUE"""),"Малина лайм")</f>
        <v>Малина лайм</v>
      </c>
      <c r="L2870" s="18" t="str">
        <f>IFERROR(__xludf.DUMMYFUNCTION("""COMPUTED_VALUE"""),"Манго арбуз ")</f>
        <v>Манго арбуз </v>
      </c>
      <c r="M2870" s="18" t="str">
        <f>IFERROR(__xludf.DUMMYFUNCTION("""COMPUTED_VALUE"""),"Малиновый чай с жасмином")</f>
        <v>Малиновый чай с жасмином</v>
      </c>
      <c r="N2870" s="18" t="str">
        <f>IFERROR(__xludf.DUMMYFUNCTION("""COMPUTED_VALUE"""),"малина  апельсин ")</f>
        <v>малина  апельсин </v>
      </c>
      <c r="O2870" s="18" t="str">
        <f>IFERROR(__xludf.DUMMYFUNCTION("""COMPUTED_VALUE"""),"Манго апельсин")</f>
        <v>Манго апельсин</v>
      </c>
      <c r="P2870" s="18" t="str">
        <f>IFERROR(__xludf.DUMMYFUNCTION("""COMPUTED_VALUE"""),"Ред булл")</f>
        <v>Ред булл</v>
      </c>
      <c r="Q2870" s="18" t="str">
        <f>IFERROR(__xludf.DUMMYFUNCTION("""COMPUTED_VALUE"""),"Спрайт")</f>
        <v>Спрайт</v>
      </c>
      <c r="R2870" s="18" t="str">
        <f>IFERROR(__xludf.DUMMYFUNCTION("""COMPUTED_VALUE"""),"ананас клюква ")</f>
        <v>ананас клюква </v>
      </c>
      <c r="S2870" s="18" t="str">
        <f>IFERROR(__xludf.DUMMYFUNCTION("""COMPUTED_VALUE"""),"Тархун")</f>
        <v>Тархун</v>
      </c>
      <c r="T2870" s="18" t="str">
        <f>IFERROR(__xludf.DUMMYFUNCTION("""COMPUTED_VALUE"""),"алоэ Виноград ")</f>
        <v>алоэ Виноград </v>
      </c>
      <c r="U2870" s="18" t="str">
        <f>IFERROR(__xludf.DUMMYFUNCTION("""COMPUTED_VALUE"""),"Фруктовая жвачка")</f>
        <v>Фруктовая жвачка</v>
      </c>
      <c r="V2870" s="18" t="str">
        <f>IFERROR(__xludf.DUMMYFUNCTION("""COMPUTED_VALUE"""),"Холодная кола")</f>
        <v>Холодная кола</v>
      </c>
      <c r="W2870" s="18" t="str">
        <f>IFERROR(__xludf.DUMMYFUNCTION("""COMPUTED_VALUE"""),"Черная смородина клюква")</f>
        <v>Черная смородина клюква</v>
      </c>
      <c r="X2870" s="18" t="str">
        <f>IFERROR(__xludf.DUMMYFUNCTION("""COMPUTED_VALUE"""),"Черника арбуз")</f>
        <v>Черника арбуз</v>
      </c>
      <c r="Y2870" s="18" t="str">
        <f>IFERROR(__xludf.DUMMYFUNCTION("""COMPUTED_VALUE"""),"Яблоко черника")</f>
        <v>Яблоко черника</v>
      </c>
      <c r="Z2870" s="18"/>
      <c r="AA2870" s="18"/>
      <c r="AB2870" s="18"/>
      <c r="AC2870" s="18"/>
      <c r="AD2870" s="18"/>
      <c r="AE2870" s="18"/>
      <c r="AF2870" s="18"/>
      <c r="AG2870" s="18"/>
      <c r="AH2870" s="18"/>
      <c r="AI2870" s="18"/>
      <c r="AJ2870" s="18"/>
      <c r="AK2870" s="18"/>
      <c r="AL2870" s="18"/>
      <c r="AM2870" s="18"/>
      <c r="AN2870" s="18"/>
      <c r="AO2870" s="18"/>
      <c r="AP2870" s="18"/>
      <c r="AQ2870" s="18"/>
      <c r="AR2870" s="18"/>
      <c r="AS2870" s="18"/>
      <c r="AT2870" s="18"/>
      <c r="AU2870" s="18"/>
      <c r="AV2870" s="18"/>
      <c r="AW2870" s="18"/>
      <c r="AX2870" s="18"/>
    </row>
    <row r="2871">
      <c r="A2871" s="18" t="str">
        <f>IFERROR(__xludf.DUMMYFUNCTION("""COMPUTED_VALUE"""),"Ананас киви")</f>
        <v>Ананас киви</v>
      </c>
      <c r="B2871" s="18" t="str">
        <f>IFERROR(__xludf.DUMMYFUNCTION("""COMPUTED_VALUE"""),"Арбузный смузи")</f>
        <v>Арбузный смузи</v>
      </c>
      <c r="C2871" s="18" t="str">
        <f>IFERROR(__xludf.DUMMYFUNCTION("""COMPUTED_VALUE"""),"Виноградная фанта")</f>
        <v>Виноградная фанта</v>
      </c>
      <c r="D2871" s="18" t="str">
        <f>IFERROR(__xludf.DUMMYFUNCTION("""COMPUTED_VALUE"""),"Вишневый морс")</f>
        <v>Вишневый морс</v>
      </c>
      <c r="E2871" s="18" t="str">
        <f>IFERROR(__xludf.DUMMYFUNCTION("""COMPUTED_VALUE"""),"Гранатовый мармелад")</f>
        <v>Гранатовый мармелад</v>
      </c>
      <c r="F2871" s="18" t="str">
        <f>IFERROR(__xludf.DUMMYFUNCTION("""COMPUTED_VALUE"""),"Грейпфрут киви")</f>
        <v>Грейпфрут киви</v>
      </c>
      <c r="G2871" s="18" t="str">
        <f>IFERROR(__xludf.DUMMYFUNCTION("""COMPUTED_VALUE"""),"Ежевика мята")</f>
        <v>Ежевика мята</v>
      </c>
      <c r="H2871" s="18" t="str">
        <f>IFERROR(__xludf.DUMMYFUNCTION("""COMPUTED_VALUE"""),"Киви манго")</f>
        <v>Киви манго</v>
      </c>
      <c r="I2871" s="18" t="str">
        <f>IFERROR(__xludf.DUMMYFUNCTION("""COMPUTED_VALUE"""),"Клубника манго")</f>
        <v>Клубника манго</v>
      </c>
      <c r="J2871" s="18" t="str">
        <f>IFERROR(__xludf.DUMMYFUNCTION("""COMPUTED_VALUE"""),"черника грейфрут ")</f>
        <v>черника грейфрут </v>
      </c>
      <c r="K2871" s="18" t="str">
        <f>IFERROR(__xludf.DUMMYFUNCTION("""COMPUTED_VALUE"""),"Малина лайм")</f>
        <v>Малина лайм</v>
      </c>
      <c r="L2871" s="18" t="str">
        <f>IFERROR(__xludf.DUMMYFUNCTION("""COMPUTED_VALUE"""),"Манго арбуз ")</f>
        <v>Манго арбуз </v>
      </c>
      <c r="M2871" s="18" t="str">
        <f>IFERROR(__xludf.DUMMYFUNCTION("""COMPUTED_VALUE"""),"Малиновый чай с жасмином")</f>
        <v>Малиновый чай с жасмином</v>
      </c>
      <c r="N2871" s="18" t="str">
        <f>IFERROR(__xludf.DUMMYFUNCTION("""COMPUTED_VALUE"""),"малина  апельсин ")</f>
        <v>малина  апельсин </v>
      </c>
      <c r="O2871" s="18" t="str">
        <f>IFERROR(__xludf.DUMMYFUNCTION("""COMPUTED_VALUE"""),"Манго апельсин")</f>
        <v>Манго апельсин</v>
      </c>
      <c r="P2871" s="18" t="str">
        <f>IFERROR(__xludf.DUMMYFUNCTION("""COMPUTED_VALUE"""),"Ред булл")</f>
        <v>Ред булл</v>
      </c>
      <c r="Q2871" s="18" t="str">
        <f>IFERROR(__xludf.DUMMYFUNCTION("""COMPUTED_VALUE"""),"Спрайт")</f>
        <v>Спрайт</v>
      </c>
      <c r="R2871" s="18" t="str">
        <f>IFERROR(__xludf.DUMMYFUNCTION("""COMPUTED_VALUE"""),"ананас клюква ")</f>
        <v>ананас клюква </v>
      </c>
      <c r="S2871" s="18" t="str">
        <f>IFERROR(__xludf.DUMMYFUNCTION("""COMPUTED_VALUE"""),"Тархун")</f>
        <v>Тархун</v>
      </c>
      <c r="T2871" s="18" t="str">
        <f>IFERROR(__xludf.DUMMYFUNCTION("""COMPUTED_VALUE"""),"алоэ Виноград ")</f>
        <v>алоэ Виноград </v>
      </c>
      <c r="U2871" s="18" t="str">
        <f>IFERROR(__xludf.DUMMYFUNCTION("""COMPUTED_VALUE"""),"Фруктовая жвачка")</f>
        <v>Фруктовая жвачка</v>
      </c>
      <c r="V2871" s="18" t="str">
        <f>IFERROR(__xludf.DUMMYFUNCTION("""COMPUTED_VALUE"""),"Холодная кола")</f>
        <v>Холодная кола</v>
      </c>
      <c r="W2871" s="18" t="str">
        <f>IFERROR(__xludf.DUMMYFUNCTION("""COMPUTED_VALUE"""),"Черная смородина клюква")</f>
        <v>Черная смородина клюква</v>
      </c>
      <c r="X2871" s="18" t="str">
        <f>IFERROR(__xludf.DUMMYFUNCTION("""COMPUTED_VALUE"""),"Черника арбуз")</f>
        <v>Черника арбуз</v>
      </c>
      <c r="Y2871" s="18" t="str">
        <f>IFERROR(__xludf.DUMMYFUNCTION("""COMPUTED_VALUE"""),"Яблоко черника")</f>
        <v>Яблоко черника</v>
      </c>
      <c r="Z2871" s="18"/>
      <c r="AA2871" s="18"/>
      <c r="AB2871" s="18"/>
      <c r="AC2871" s="18"/>
      <c r="AD2871" s="18"/>
      <c r="AE2871" s="18"/>
      <c r="AF2871" s="18"/>
      <c r="AG2871" s="18"/>
      <c r="AH2871" s="18"/>
      <c r="AI2871" s="18"/>
      <c r="AJ2871" s="18"/>
      <c r="AK2871" s="18"/>
      <c r="AL2871" s="18"/>
      <c r="AM2871" s="18"/>
      <c r="AN2871" s="18"/>
      <c r="AO2871" s="18"/>
      <c r="AP2871" s="18"/>
      <c r="AQ2871" s="18"/>
      <c r="AR2871" s="18"/>
      <c r="AS2871" s="18"/>
      <c r="AT2871" s="18"/>
      <c r="AU2871" s="18"/>
      <c r="AV2871" s="18"/>
      <c r="AW2871" s="18"/>
      <c r="AX2871" s="18"/>
    </row>
    <row r="2872">
      <c r="A2872" s="18" t="str">
        <f>IFERROR(__xludf.DUMMYFUNCTION("""COMPUTED_VALUE"""),"0.4")</f>
        <v>0.4</v>
      </c>
      <c r="B2872" s="18" t="str">
        <f>IFERROR(__xludf.DUMMYFUNCTION("""COMPUTED_VALUE"""),"0.6")</f>
        <v>0.6</v>
      </c>
      <c r="C2872" s="18" t="str">
        <f>IFERROR(__xludf.DUMMYFUNCTION("""COMPUTED_VALUE"""),"0.7")</f>
        <v>0.7</v>
      </c>
      <c r="D2872" s="18" t="str">
        <f>IFERROR(__xludf.DUMMYFUNCTION("""COMPUTED_VALUE"""),"0.8")</f>
        <v>0.8</v>
      </c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  <c r="AC2872" s="18"/>
      <c r="AD2872" s="18"/>
      <c r="AE2872" s="18"/>
      <c r="AF2872" s="18"/>
      <c r="AG2872" s="18"/>
      <c r="AH2872" s="18"/>
      <c r="AI2872" s="18"/>
      <c r="AJ2872" s="18"/>
      <c r="AK2872" s="18"/>
      <c r="AL2872" s="18"/>
      <c r="AM2872" s="18"/>
      <c r="AN2872" s="18"/>
      <c r="AO2872" s="18"/>
      <c r="AP2872" s="18"/>
      <c r="AQ2872" s="18"/>
      <c r="AR2872" s="18"/>
      <c r="AS2872" s="18"/>
      <c r="AT2872" s="18"/>
      <c r="AU2872" s="18"/>
      <c r="AV2872" s="18"/>
      <c r="AW2872" s="18"/>
      <c r="AX2872" s="18"/>
    </row>
    <row r="2873">
      <c r="A2873" s="18" t="str">
        <f>IFERROR(__xludf.DUMMYFUNCTION("""COMPUTED_VALUE"""),"0.4")</f>
        <v>0.4</v>
      </c>
      <c r="B2873" s="18" t="str">
        <f>IFERROR(__xludf.DUMMYFUNCTION("""COMPUTED_VALUE"""),"0.6")</f>
        <v>0.6</v>
      </c>
      <c r="C2873" s="18" t="str">
        <f>IFERROR(__xludf.DUMMYFUNCTION("""COMPUTED_VALUE"""),"0.7")</f>
        <v>0.7</v>
      </c>
      <c r="D2873" s="18" t="str">
        <f>IFERROR(__xludf.DUMMYFUNCTION("""COMPUTED_VALUE"""),"0.8")</f>
        <v>0.8</v>
      </c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  <c r="AC2873" s="18"/>
      <c r="AD2873" s="18"/>
      <c r="AE2873" s="18"/>
      <c r="AF2873" s="18"/>
      <c r="AG2873" s="18"/>
      <c r="AH2873" s="18"/>
      <c r="AI2873" s="18"/>
      <c r="AJ2873" s="18"/>
      <c r="AK2873" s="18"/>
      <c r="AL2873" s="18"/>
      <c r="AM2873" s="18"/>
      <c r="AN2873" s="18"/>
      <c r="AO2873" s="18"/>
      <c r="AP2873" s="18"/>
      <c r="AQ2873" s="18"/>
      <c r="AR2873" s="18"/>
      <c r="AS2873" s="18"/>
      <c r="AT2873" s="18"/>
      <c r="AU2873" s="18"/>
      <c r="AV2873" s="18"/>
      <c r="AW2873" s="18"/>
      <c r="AX2873" s="18"/>
    </row>
    <row r="2874">
      <c r="A2874" s="18" t="str">
        <f>IFERROR(__xludf.DUMMYFUNCTION("""COMPUTED_VALUE"""),"Лесные ягоды")</f>
        <v>Лесные ягоды</v>
      </c>
      <c r="B2874" s="18" t="str">
        <f>IFERROR(__xludf.DUMMYFUNCTION("""COMPUTED_VALUE"""),"Алоэ виноград ")</f>
        <v>Алоэ виноград </v>
      </c>
      <c r="C2874" s="18" t="str">
        <f>IFERROR(__xludf.DUMMYFUNCTION("""COMPUTED_VALUE"""),"Апельсиновый адреналин")</f>
        <v>Апельсиновый адреналин</v>
      </c>
      <c r="D2874" s="18" t="str">
        <f>IFERROR(__xludf.DUMMYFUNCTION("""COMPUTED_VALUE"""),"Клюква лайм")</f>
        <v>Клюква лайм</v>
      </c>
      <c r="E2874" s="18" t="str">
        <f>IFERROR(__xludf.DUMMYFUNCTION("""COMPUTED_VALUE"""),"Виноградная фанта ")</f>
        <v>Виноградная фанта </v>
      </c>
      <c r="F2874" s="18" t="str">
        <f>IFERROR(__xludf.DUMMYFUNCTION("""COMPUTED_VALUE"""),"Зеленый чай лемонграсс")</f>
        <v>Зеленый чай лемонграсс</v>
      </c>
      <c r="G2874" s="18" t="str">
        <f>IFERROR(__xludf.DUMMYFUNCTION("""COMPUTED_VALUE"""),"Малина арбуз")</f>
        <v>Малина арбуз</v>
      </c>
      <c r="H2874" s="18" t="str">
        <f>IFERROR(__xludf.DUMMYFUNCTION("""COMPUTED_VALUE"""),"Ананас персик")</f>
        <v>Ананас персик</v>
      </c>
      <c r="I2874" s="18" t="str">
        <f>IFERROR(__xludf.DUMMYFUNCTION("""COMPUTED_VALUE"""),"Клубничный мохито ")</f>
        <v>Клубничный мохито </v>
      </c>
      <c r="J2874" s="18" t="str">
        <f>IFERROR(__xludf.DUMMYFUNCTION("""COMPUTED_VALUE"""),"Яблоко лайм")</f>
        <v>Яблоко лайм</v>
      </c>
      <c r="K2874" s="18" t="str">
        <f>IFERROR(__xludf.DUMMYFUNCTION("""COMPUTED_VALUE"""),"Спрайт арбуз лайм ")</f>
        <v>Спрайт арбуз лайм </v>
      </c>
      <c r="L2874" s="18" t="str">
        <f>IFERROR(__xludf.DUMMYFUNCTION("""COMPUTED_VALUE"""),"Черничная фанта")</f>
        <v>Черничная фанта</v>
      </c>
      <c r="M2874" s="18" t="str">
        <f>IFERROR(__xludf.DUMMYFUNCTION("""COMPUTED_VALUE"""),"Чёрная смородина")</f>
        <v>Чёрная смородина</v>
      </c>
      <c r="N2874" s="18" t="str">
        <f>IFERROR(__xludf.DUMMYFUNCTION("""COMPUTED_VALUE"""),"Червячки голубика малина")</f>
        <v>Червячки голубика малина</v>
      </c>
      <c r="O2874" s="18" t="str">
        <f>IFERROR(__xludf.DUMMYFUNCTION("""COMPUTED_VALUE"""),"Малина смородина ")</f>
        <v>Малина смородина </v>
      </c>
      <c r="P2874" s="18" t="str">
        <f>IFERROR(__xludf.DUMMYFUNCTION("""COMPUTED_VALUE"""),"Черника лайм ")</f>
        <v>Черника лайм </v>
      </c>
      <c r="Q2874" s="18" t="str">
        <f>IFERROR(__xludf.DUMMYFUNCTION("""COMPUTED_VALUE"""),"Виноградный чупа чупс")</f>
        <v>Виноградный чупа чупс</v>
      </c>
      <c r="R2874" s="18" t="str">
        <f>IFERROR(__xludf.DUMMYFUNCTION("""COMPUTED_VALUE"""),"Киви лайм")</f>
        <v>Киви лайм</v>
      </c>
      <c r="S2874" s="18" t="str">
        <f>IFERROR(__xludf.DUMMYFUNCTION("""COMPUTED_VALUE"""),"Ягодный морс")</f>
        <v>Ягодный морс</v>
      </c>
      <c r="T2874" s="18" t="str">
        <f>IFERROR(__xludf.DUMMYFUNCTION("""COMPUTED_VALUE"""),"Фруктовый скитлс")</f>
        <v>Фруктовый скитлс</v>
      </c>
      <c r="U2874" s="18" t="str">
        <f>IFERROR(__xludf.DUMMYFUNCTION("""COMPUTED_VALUE"""),"черника лимон ")</f>
        <v>черника лимон </v>
      </c>
      <c r="V2874" s="18" t="str">
        <f>IFERROR(__xludf.DUMMYFUNCTION("""COMPUTED_VALUE"""),"Вишнёвая бомба")</f>
        <v>Вишнёвая бомба</v>
      </c>
      <c r="W2874" s="18" t="str">
        <f>IFERROR(__xludf.DUMMYFUNCTION("""COMPUTED_VALUE"""),"Тропический манго")</f>
        <v>Тропический манго</v>
      </c>
      <c r="X2874" s="18"/>
      <c r="Y2874" s="18"/>
      <c r="Z2874" s="18"/>
      <c r="AA2874" s="18"/>
      <c r="AB2874" s="18"/>
      <c r="AC2874" s="18"/>
      <c r="AD2874" s="18"/>
      <c r="AE2874" s="18"/>
      <c r="AF2874" s="18"/>
      <c r="AG2874" s="18"/>
      <c r="AH2874" s="18"/>
      <c r="AI2874" s="18"/>
      <c r="AJ2874" s="18"/>
      <c r="AK2874" s="18"/>
      <c r="AL2874" s="18"/>
      <c r="AM2874" s="18"/>
      <c r="AN2874" s="18"/>
      <c r="AO2874" s="18"/>
      <c r="AP2874" s="18"/>
      <c r="AQ2874" s="18"/>
      <c r="AR2874" s="18"/>
      <c r="AS2874" s="18"/>
      <c r="AT2874" s="18"/>
      <c r="AU2874" s="18"/>
      <c r="AV2874" s="18"/>
      <c r="AW2874" s="18"/>
      <c r="AX2874" s="18"/>
    </row>
    <row r="2875">
      <c r="A2875" s="18" t="str">
        <f>IFERROR(__xludf.DUMMYFUNCTION("""COMPUTED_VALUE"""),"Ананас киви")</f>
        <v>Ананас киви</v>
      </c>
      <c r="B2875" s="18" t="str">
        <f>IFERROR(__xludf.DUMMYFUNCTION("""COMPUTED_VALUE"""),"Арбузный смузи")</f>
        <v>Арбузный смузи</v>
      </c>
      <c r="C2875" s="18" t="str">
        <f>IFERROR(__xludf.DUMMYFUNCTION("""COMPUTED_VALUE"""),"Виноградная фанта")</f>
        <v>Виноградная фанта</v>
      </c>
      <c r="D2875" s="18" t="str">
        <f>IFERROR(__xludf.DUMMYFUNCTION("""COMPUTED_VALUE"""),"Вишневый морс")</f>
        <v>Вишневый морс</v>
      </c>
      <c r="E2875" s="18" t="str">
        <f>IFERROR(__xludf.DUMMYFUNCTION("""COMPUTED_VALUE"""),"Гранатовый мармелад")</f>
        <v>Гранатовый мармелад</v>
      </c>
      <c r="F2875" s="18" t="str">
        <f>IFERROR(__xludf.DUMMYFUNCTION("""COMPUTED_VALUE"""),"Грейпфрут киви")</f>
        <v>Грейпфрут киви</v>
      </c>
      <c r="G2875" s="18" t="str">
        <f>IFERROR(__xludf.DUMMYFUNCTION("""COMPUTED_VALUE"""),"Ежевика мята")</f>
        <v>Ежевика мята</v>
      </c>
      <c r="H2875" s="18" t="str">
        <f>IFERROR(__xludf.DUMMYFUNCTION("""COMPUTED_VALUE"""),"Киви манго")</f>
        <v>Киви манго</v>
      </c>
      <c r="I2875" s="18" t="str">
        <f>IFERROR(__xludf.DUMMYFUNCTION("""COMPUTED_VALUE"""),"Клубника манго")</f>
        <v>Клубника манго</v>
      </c>
      <c r="J2875" s="18" t="str">
        <f>IFERROR(__xludf.DUMMYFUNCTION("""COMPUTED_VALUE"""),"черника грейфрут ")</f>
        <v>черника грейфрут </v>
      </c>
      <c r="K2875" s="18" t="str">
        <f>IFERROR(__xludf.DUMMYFUNCTION("""COMPUTED_VALUE"""),"Малина лайм")</f>
        <v>Малина лайм</v>
      </c>
      <c r="L2875" s="18" t="str">
        <f>IFERROR(__xludf.DUMMYFUNCTION("""COMPUTED_VALUE"""),"Манго арбуз ")</f>
        <v>Манго арбуз </v>
      </c>
      <c r="M2875" s="18" t="str">
        <f>IFERROR(__xludf.DUMMYFUNCTION("""COMPUTED_VALUE"""),"Малиновый чай с жасмином")</f>
        <v>Малиновый чай с жасмином</v>
      </c>
      <c r="N2875" s="18" t="str">
        <f>IFERROR(__xludf.DUMMYFUNCTION("""COMPUTED_VALUE"""),"малина  апельсин ")</f>
        <v>малина  апельсин </v>
      </c>
      <c r="O2875" s="18" t="str">
        <f>IFERROR(__xludf.DUMMYFUNCTION("""COMPUTED_VALUE"""),"Манго апельсин")</f>
        <v>Манго апельсин</v>
      </c>
      <c r="P2875" s="18" t="str">
        <f>IFERROR(__xludf.DUMMYFUNCTION("""COMPUTED_VALUE"""),"Ред булл")</f>
        <v>Ред булл</v>
      </c>
      <c r="Q2875" s="18" t="str">
        <f>IFERROR(__xludf.DUMMYFUNCTION("""COMPUTED_VALUE"""),"Спрайт")</f>
        <v>Спрайт</v>
      </c>
      <c r="R2875" s="18" t="str">
        <f>IFERROR(__xludf.DUMMYFUNCTION("""COMPUTED_VALUE"""),"ананас клюква ")</f>
        <v>ананас клюква </v>
      </c>
      <c r="S2875" s="18" t="str">
        <f>IFERROR(__xludf.DUMMYFUNCTION("""COMPUTED_VALUE"""),"Тархун")</f>
        <v>Тархун</v>
      </c>
      <c r="T2875" s="18" t="str">
        <f>IFERROR(__xludf.DUMMYFUNCTION("""COMPUTED_VALUE"""),"алоэ Виноград ")</f>
        <v>алоэ Виноград </v>
      </c>
      <c r="U2875" s="18" t="str">
        <f>IFERROR(__xludf.DUMMYFUNCTION("""COMPUTED_VALUE"""),"Фруктовая жвачка")</f>
        <v>Фруктовая жвачка</v>
      </c>
      <c r="V2875" s="18" t="str">
        <f>IFERROR(__xludf.DUMMYFUNCTION("""COMPUTED_VALUE"""),"Холодная кола")</f>
        <v>Холодная кола</v>
      </c>
      <c r="W2875" s="18" t="str">
        <f>IFERROR(__xludf.DUMMYFUNCTION("""COMPUTED_VALUE"""),"Черная смородина клюква")</f>
        <v>Черная смородина клюква</v>
      </c>
      <c r="X2875" s="18" t="str">
        <f>IFERROR(__xludf.DUMMYFUNCTION("""COMPUTED_VALUE"""),"Черника арбуз")</f>
        <v>Черника арбуз</v>
      </c>
      <c r="Y2875" s="18" t="str">
        <f>IFERROR(__xludf.DUMMYFUNCTION("""COMPUTED_VALUE"""),"Яблоко черника")</f>
        <v>Яблоко черника</v>
      </c>
      <c r="Z2875" s="18"/>
      <c r="AA2875" s="18"/>
      <c r="AB2875" s="18"/>
      <c r="AC2875" s="18"/>
      <c r="AD2875" s="18"/>
      <c r="AE2875" s="18"/>
      <c r="AF2875" s="18"/>
      <c r="AG2875" s="18"/>
      <c r="AH2875" s="18"/>
      <c r="AI2875" s="18"/>
      <c r="AJ2875" s="18"/>
      <c r="AK2875" s="18"/>
      <c r="AL2875" s="18"/>
      <c r="AM2875" s="18"/>
      <c r="AN2875" s="18"/>
      <c r="AO2875" s="18"/>
      <c r="AP2875" s="18"/>
      <c r="AQ2875" s="18"/>
      <c r="AR2875" s="18"/>
      <c r="AS2875" s="18"/>
      <c r="AT2875" s="18"/>
      <c r="AU2875" s="18"/>
      <c r="AV2875" s="18"/>
      <c r="AW2875" s="18"/>
      <c r="AX2875" s="18"/>
    </row>
    <row r="2876">
      <c r="A2876" s="18" t="str">
        <f>IFERROR(__xludf.DUMMYFUNCTION("""COMPUTED_VALUE"""),"0.4")</f>
        <v>0.4</v>
      </c>
      <c r="B2876" s="18" t="str">
        <f>IFERROR(__xludf.DUMMYFUNCTION("""COMPUTED_VALUE"""),"0.6")</f>
        <v>0.6</v>
      </c>
      <c r="C2876" s="18" t="str">
        <f>IFERROR(__xludf.DUMMYFUNCTION("""COMPUTED_VALUE"""),"0.7")</f>
        <v>0.7</v>
      </c>
      <c r="D2876" s="18" t="str">
        <f>IFERROR(__xludf.DUMMYFUNCTION("""COMPUTED_VALUE"""),"0.8")</f>
        <v>0.8</v>
      </c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  <c r="AC2876" s="18"/>
      <c r="AD2876" s="18"/>
      <c r="AE2876" s="18"/>
      <c r="AF2876" s="18"/>
      <c r="AG2876" s="18"/>
      <c r="AH2876" s="18"/>
      <c r="AI2876" s="18"/>
      <c r="AJ2876" s="18"/>
      <c r="AK2876" s="18"/>
      <c r="AL2876" s="18"/>
      <c r="AM2876" s="18"/>
      <c r="AN2876" s="18"/>
      <c r="AO2876" s="18"/>
      <c r="AP2876" s="18"/>
      <c r="AQ2876" s="18"/>
      <c r="AR2876" s="18"/>
      <c r="AS2876" s="18"/>
      <c r="AT2876" s="18"/>
      <c r="AU2876" s="18"/>
      <c r="AV2876" s="18"/>
      <c r="AW2876" s="18"/>
      <c r="AX2876" s="18"/>
    </row>
    <row r="2877">
      <c r="A2877" s="18" t="str">
        <f>IFERROR(__xludf.DUMMYFUNCTION("""COMPUTED_VALUE"""),"кислая земляника")</f>
        <v>кислая земляника</v>
      </c>
      <c r="B2877" s="18" t="str">
        <f>IFERROR(__xludf.DUMMYFUNCTION("""COMPUTED_VALUE"""),"кислая фанта с черникой")</f>
        <v>кислая фанта с черникой</v>
      </c>
      <c r="C2877" s="18" t="str">
        <f>IFERROR(__xludf.DUMMYFUNCTION("""COMPUTED_VALUE"""),"кислое харибо с колой и черешней")</f>
        <v>кислое харибо с колой и черешней</v>
      </c>
      <c r="D2877" s="18" t="str">
        <f>IFERROR(__xludf.DUMMYFUNCTION("""COMPUTED_VALUE"""),"кислое яблочно клубничная шипучка")</f>
        <v>кислое яблочно клубничная шипучка</v>
      </c>
      <c r="E2877" s="18" t="str">
        <f>IFERROR(__xludf.DUMMYFUNCTION("""COMPUTED_VALUE"""),"кислые желатинки маракуйя ананас")</f>
        <v>кислые желатинки маракуйя ананас</v>
      </c>
      <c r="F2877" s="18" t="str">
        <f>IFERROR(__xludf.DUMMYFUNCTION("""COMPUTED_VALUE"""),"кислые ленточки маракуя манго")</f>
        <v>кислые ленточки маракуя манго</v>
      </c>
      <c r="G2877" s="18" t="str">
        <f>IFERROR(__xludf.DUMMYFUNCTION("""COMPUTED_VALUE"""),"кислые мармеладные ягоды")</f>
        <v>кислые мармеладные ягоды</v>
      </c>
      <c r="H2877" s="18" t="str">
        <f>IFERROR(__xludf.DUMMYFUNCTION("""COMPUTED_VALUE"""),"кислый виноград лайм")</f>
        <v>кислый виноград лайм</v>
      </c>
      <c r="I2877" s="18" t="str">
        <f>IFERROR(__xludf.DUMMYFUNCTION("""COMPUTED_VALUE"""),"кислый грейпфрут с вишней")</f>
        <v>кислый грейпфрут с вишней</v>
      </c>
      <c r="J2877" s="18" t="str">
        <f>IFERROR(__xludf.DUMMYFUNCTION("""COMPUTED_VALUE"""),"кислый леденец виноград киви яблоко")</f>
        <v>кислый леденец виноград киви яблоко</v>
      </c>
      <c r="K2877" s="18" t="str">
        <f>IFERROR(__xludf.DUMMYFUNCTION("""COMPUTED_VALUE"""),"кислый лимонад арбуз лайм малина")</f>
        <v>кислый лимонад арбуз лайм малина</v>
      </c>
      <c r="L2877" s="18" t="str">
        <f>IFERROR(__xludf.DUMMYFUNCTION("""COMPUTED_VALUE"""),"кислый персик клубника")</f>
        <v>кислый персик клубника</v>
      </c>
      <c r="M2877" s="18" t="str">
        <f>IFERROR(__xludf.DUMMYFUNCTION("""COMPUTED_VALUE"""),"кислый яблочно лимонные колечки")</f>
        <v>кислый яблочно лимонные колечки</v>
      </c>
      <c r="N2877" s="18" t="str">
        <f>IFERROR(__xludf.DUMMYFUNCTION("""COMPUTED_VALUE"""),"фанта апельсин с кислой малиной")</f>
        <v>фанта апельсин с кислой малиной</v>
      </c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  <c r="AC2877" s="18"/>
      <c r="AD2877" s="18"/>
      <c r="AE2877" s="18"/>
      <c r="AF2877" s="18"/>
      <c r="AG2877" s="18"/>
      <c r="AH2877" s="18"/>
      <c r="AI2877" s="18"/>
      <c r="AJ2877" s="18"/>
      <c r="AK2877" s="18"/>
      <c r="AL2877" s="18"/>
      <c r="AM2877" s="18"/>
      <c r="AN2877" s="18"/>
      <c r="AO2877" s="18"/>
      <c r="AP2877" s="18"/>
      <c r="AQ2877" s="18"/>
      <c r="AR2877" s="18"/>
      <c r="AS2877" s="18"/>
      <c r="AT2877" s="18"/>
      <c r="AU2877" s="18"/>
      <c r="AV2877" s="18"/>
      <c r="AW2877" s="18"/>
      <c r="AX2877" s="18"/>
    </row>
    <row r="2878">
      <c r="A2878" s="18" t="str">
        <f>IFERROR(__xludf.DUMMYFUNCTION("""COMPUTED_VALUE"""),"0.4")</f>
        <v>0.4</v>
      </c>
      <c r="B2878" s="18" t="str">
        <f>IFERROR(__xludf.DUMMYFUNCTION("""COMPUTED_VALUE"""),"0.6")</f>
        <v>0.6</v>
      </c>
      <c r="C2878" s="18" t="str">
        <f>IFERROR(__xludf.DUMMYFUNCTION("""COMPUTED_VALUE"""),"0.7")</f>
        <v>0.7</v>
      </c>
      <c r="D2878" s="18" t="str">
        <f>IFERROR(__xludf.DUMMYFUNCTION("""COMPUTED_VALUE"""),"0.8")</f>
        <v>0.8</v>
      </c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  <c r="AE2878" s="18"/>
      <c r="AF2878" s="18"/>
      <c r="AG2878" s="18"/>
      <c r="AH2878" s="18"/>
      <c r="AI2878" s="18"/>
      <c r="AJ2878" s="18"/>
      <c r="AK2878" s="18"/>
      <c r="AL2878" s="18"/>
      <c r="AM2878" s="18"/>
      <c r="AN2878" s="18"/>
      <c r="AO2878" s="18"/>
      <c r="AP2878" s="18"/>
      <c r="AQ2878" s="18"/>
      <c r="AR2878" s="18"/>
      <c r="AS2878" s="18"/>
      <c r="AT2878" s="18"/>
      <c r="AU2878" s="18"/>
      <c r="AV2878" s="18"/>
      <c r="AW2878" s="18"/>
      <c r="AX2878" s="18"/>
    </row>
    <row r="2879">
      <c r="A2879" s="18" t="str">
        <f>IFERROR(__xludf.DUMMYFUNCTION("""COMPUTED_VALUE"""),"0.4")</f>
        <v>0.4</v>
      </c>
      <c r="B2879" s="18" t="str">
        <f>IFERROR(__xludf.DUMMYFUNCTION("""COMPUTED_VALUE"""),"0.6")</f>
        <v>0.6</v>
      </c>
      <c r="C2879" s="18" t="str">
        <f>IFERROR(__xludf.DUMMYFUNCTION("""COMPUTED_VALUE"""),"0.7")</f>
        <v>0.7</v>
      </c>
      <c r="D2879" s="18" t="str">
        <f>IFERROR(__xludf.DUMMYFUNCTION("""COMPUTED_VALUE"""),"0.8")</f>
        <v>0.8</v>
      </c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  <c r="AC2879" s="18"/>
      <c r="AD2879" s="18"/>
      <c r="AE2879" s="18"/>
      <c r="AF2879" s="18"/>
      <c r="AG2879" s="18"/>
      <c r="AH2879" s="18"/>
      <c r="AI2879" s="18"/>
      <c r="AJ2879" s="18"/>
      <c r="AK2879" s="18"/>
      <c r="AL2879" s="18"/>
      <c r="AM2879" s="18"/>
      <c r="AN2879" s="18"/>
      <c r="AO2879" s="18"/>
      <c r="AP2879" s="18"/>
      <c r="AQ2879" s="18"/>
      <c r="AR2879" s="18"/>
      <c r="AS2879" s="18"/>
      <c r="AT2879" s="18"/>
      <c r="AU2879" s="18"/>
      <c r="AV2879" s="18"/>
      <c r="AW2879" s="18"/>
      <c r="AX2879" s="18"/>
    </row>
    <row r="2880">
      <c r="A2880" s="18" t="str">
        <f>IFERROR(__xludf.DUMMYFUNCTION("""COMPUTED_VALUE"""),"0.3")</f>
        <v>0.3</v>
      </c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  <c r="AC2880" s="18"/>
      <c r="AD2880" s="18"/>
      <c r="AE2880" s="18"/>
      <c r="AF2880" s="18"/>
      <c r="AG2880" s="18"/>
      <c r="AH2880" s="18"/>
      <c r="AI2880" s="18"/>
      <c r="AJ2880" s="18"/>
      <c r="AK2880" s="18"/>
      <c r="AL2880" s="18"/>
      <c r="AM2880" s="18"/>
      <c r="AN2880" s="18"/>
      <c r="AO2880" s="18"/>
      <c r="AP2880" s="18"/>
      <c r="AQ2880" s="18"/>
      <c r="AR2880" s="18"/>
      <c r="AS2880" s="18"/>
      <c r="AT2880" s="18"/>
      <c r="AU2880" s="18"/>
      <c r="AV2880" s="18"/>
      <c r="AW2880" s="18"/>
      <c r="AX2880" s="18"/>
    </row>
    <row r="2881">
      <c r="A2881" s="18" t="str">
        <f>IFERROR(__xludf.DUMMYFUNCTION("""COMPUTED_VALUE"""),"0.3")</f>
        <v>0.3</v>
      </c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  <c r="AC2881" s="18"/>
      <c r="AD2881" s="18"/>
      <c r="AE2881" s="18"/>
      <c r="AF2881" s="18"/>
      <c r="AG2881" s="18"/>
      <c r="AH2881" s="18"/>
      <c r="AI2881" s="18"/>
      <c r="AJ2881" s="18"/>
      <c r="AK2881" s="18"/>
      <c r="AL2881" s="18"/>
      <c r="AM2881" s="18"/>
      <c r="AN2881" s="18"/>
      <c r="AO2881" s="18"/>
      <c r="AP2881" s="18"/>
      <c r="AQ2881" s="18"/>
      <c r="AR2881" s="18"/>
      <c r="AS2881" s="18"/>
      <c r="AT2881" s="18"/>
      <c r="AU2881" s="18"/>
      <c r="AV2881" s="18"/>
      <c r="AW2881" s="18"/>
      <c r="AX2881" s="18"/>
    </row>
    <row r="2882">
      <c r="A2882" s="18" t="str">
        <f>IFERROR(__xludf.DUMMYFUNCTION("""COMPUTED_VALUE"""),"Ананас ежевика")</f>
        <v>Ананас ежевика</v>
      </c>
      <c r="B2882" s="18" t="str">
        <f>IFERROR(__xludf.DUMMYFUNCTION("""COMPUTED_VALUE"""),"Перечная мята")</f>
        <v>Перечная мята</v>
      </c>
      <c r="C2882" s="18" t="str">
        <f>IFERROR(__xludf.DUMMYFUNCTION("""COMPUTED_VALUE"""),"Яблоко груша")</f>
        <v>Яблоко груша</v>
      </c>
      <c r="D2882" s="18" t="str">
        <f>IFERROR(__xludf.DUMMYFUNCTION("""COMPUTED_VALUE"""),"Манго грейпфрут")</f>
        <v>Манго грейпфрут</v>
      </c>
      <c r="E2882" s="18" t="str">
        <f>IFERROR(__xludf.DUMMYFUNCTION("""COMPUTED_VALUE"""),"Хвоя грейпфрут")</f>
        <v>Хвоя грейпфрут</v>
      </c>
      <c r="F2882" s="18" t="str">
        <f>IFERROR(__xludf.DUMMYFUNCTION("""COMPUTED_VALUE"""),"Дыня черника")</f>
        <v>Дыня черника</v>
      </c>
      <c r="G2882" s="18" t="str">
        <f>IFERROR(__xludf.DUMMYFUNCTION("""COMPUTED_VALUE"""),"Смородина мята")</f>
        <v>Смородина мята</v>
      </c>
      <c r="H2882" s="18" t="str">
        <f>IFERROR(__xludf.DUMMYFUNCTION("""COMPUTED_VALUE"""),"Киви помело")</f>
        <v>Киви помело</v>
      </c>
      <c r="I2882" s="18" t="str">
        <f>IFERROR(__xludf.DUMMYFUNCTION("""COMPUTED_VALUE"""),"Манго персик")</f>
        <v>Манго персик</v>
      </c>
      <c r="J2882" s="18" t="str">
        <f>IFERROR(__xludf.DUMMYFUNCTION("""COMPUTED_VALUE"""),"Персик маракуйя")</f>
        <v>Персик маракуйя</v>
      </c>
      <c r="K2882" s="18" t="str">
        <f>IFERROR(__xludf.DUMMYFUNCTION("""COMPUTED_VALUE"""),"Личи лайм")</f>
        <v>Личи лайм</v>
      </c>
      <c r="L2882" s="18" t="str">
        <f>IFERROR(__xludf.DUMMYFUNCTION("""COMPUTED_VALUE"""),"Ананас кокос")</f>
        <v>Ананас кокос</v>
      </c>
      <c r="M2882" s="18" t="str">
        <f>IFERROR(__xludf.DUMMYFUNCTION("""COMPUTED_VALUE"""),"Брусника лимон")</f>
        <v>Брусника лимон</v>
      </c>
      <c r="N2882" s="18" t="str">
        <f>IFERROR(__xludf.DUMMYFUNCTION("""COMPUTED_VALUE"""),"Киви банан")</f>
        <v>Киви банан</v>
      </c>
      <c r="O2882" s="18" t="str">
        <f>IFERROR(__xludf.DUMMYFUNCTION("""COMPUTED_VALUE"""),"Кислые лесные ягоды")</f>
        <v>Кислые лесные ягоды</v>
      </c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  <c r="AC2882" s="18"/>
      <c r="AD2882" s="18"/>
      <c r="AE2882" s="18"/>
      <c r="AF2882" s="18"/>
      <c r="AG2882" s="18"/>
      <c r="AH2882" s="18"/>
      <c r="AI2882" s="18"/>
      <c r="AJ2882" s="18"/>
      <c r="AK2882" s="18"/>
      <c r="AL2882" s="18"/>
      <c r="AM2882" s="18"/>
      <c r="AN2882" s="18"/>
      <c r="AO2882" s="18"/>
      <c r="AP2882" s="18"/>
      <c r="AQ2882" s="18"/>
      <c r="AR2882" s="18"/>
      <c r="AS2882" s="18"/>
      <c r="AT2882" s="18"/>
      <c r="AU2882" s="18"/>
      <c r="AV2882" s="18"/>
      <c r="AW2882" s="18"/>
      <c r="AX2882" s="18"/>
    </row>
    <row r="2883">
      <c r="A2883" s="18" t="str">
        <f>IFERROR(__xludf.DUMMYFUNCTION("""COMPUTED_VALUE"""),"Смородина холс")</f>
        <v>Смородина холс</v>
      </c>
      <c r="B2883" s="18" t="str">
        <f>IFERROR(__xludf.DUMMYFUNCTION("""COMPUTED_VALUE"""),"Тропические фрукты")</f>
        <v>Тропические фрукты</v>
      </c>
      <c r="C2883" s="18" t="str">
        <f>IFERROR(__xludf.DUMMYFUNCTION("""COMPUTED_VALUE"""),"Черничная конфета")</f>
        <v>Черничная конфета</v>
      </c>
      <c r="D2883" s="18" t="str">
        <f>IFERROR(__xludf.DUMMYFUNCTION("""COMPUTED_VALUE"""),"Яблоко вишня")</f>
        <v>Яблоко вишня</v>
      </c>
      <c r="E2883" s="18" t="str">
        <f>IFERROR(__xludf.DUMMYFUNCTION("""COMPUTED_VALUE"""),"Виноград мята")</f>
        <v>Виноград мята</v>
      </c>
      <c r="F2883" s="18" t="str">
        <f>IFERROR(__xludf.DUMMYFUNCTION("""COMPUTED_VALUE"""),"Виноград холс")</f>
        <v>Виноград холс</v>
      </c>
      <c r="G2883" s="18" t="str">
        <f>IFERROR(__xludf.DUMMYFUNCTION("""COMPUTED_VALUE"""),"Грейпфрутовый лимонад")</f>
        <v>Грейпфрутовый лимонад</v>
      </c>
      <c r="H2883" s="18" t="str">
        <f>IFERROR(__xludf.DUMMYFUNCTION("""COMPUTED_VALUE"""),"Дыня банан")</f>
        <v>Дыня банан</v>
      </c>
      <c r="I2883" s="18" t="str">
        <f>IFERROR(__xludf.DUMMYFUNCTION("""COMPUTED_VALUE"""),"Ежевичный лимонад")</f>
        <v>Ежевичный лимонад</v>
      </c>
      <c r="J2883" s="18" t="str">
        <f>IFERROR(__xludf.DUMMYFUNCTION("""COMPUTED_VALUE"""),"Земляничная конфета ")</f>
        <v>Земляничная конфета </v>
      </c>
      <c r="K2883" s="18" t="str">
        <f>IFERROR(__xludf.DUMMYFUNCTION("""COMPUTED_VALUE"""),"Ананас манго ")</f>
        <v>Ананас манго </v>
      </c>
      <c r="L2883" s="18" t="str">
        <f>IFERROR(__xludf.DUMMYFUNCTION("""COMPUTED_VALUE"""),"Жвачка черника мята ")</f>
        <v>Жвачка черника мята </v>
      </c>
      <c r="M2883" s="18" t="str">
        <f>IFERROR(__xludf.DUMMYFUNCTION("""COMPUTED_VALUE"""),"Зеленый манго")</f>
        <v>Зеленый манго</v>
      </c>
      <c r="N2883" s="18" t="str">
        <f>IFERROR(__xludf.DUMMYFUNCTION("""COMPUTED_VALUE"""),"Клюква брусника")</f>
        <v>Клюква брусника</v>
      </c>
      <c r="O2883" s="18" t="str">
        <f>IFERROR(__xludf.DUMMYFUNCTION("""COMPUTED_VALUE"""),"Апельсин ")</f>
        <v>Апельсин </v>
      </c>
      <c r="P2883" s="18" t="str">
        <f>IFERROR(__xludf.DUMMYFUNCTION("""COMPUTED_VALUE"""),"Кокос малина")</f>
        <v>Кокос малина</v>
      </c>
      <c r="Q2883" s="18" t="str">
        <f>IFERROR(__xludf.DUMMYFUNCTION("""COMPUTED_VALUE"""),"Лимонные черви")</f>
        <v>Лимонные черви</v>
      </c>
      <c r="R2883" s="18" t="str">
        <f>IFERROR(__xludf.DUMMYFUNCTION("""COMPUTED_VALUE"""),"Малиновый лимонад")</f>
        <v>Малиновый лимонад</v>
      </c>
      <c r="S2883" s="18" t="str">
        <f>IFERROR(__xludf.DUMMYFUNCTION("""COMPUTED_VALUE"""),"Смородина малина")</f>
        <v>Смородина малина</v>
      </c>
      <c r="T2883" s="18"/>
      <c r="U2883" s="18"/>
      <c r="V2883" s="18"/>
      <c r="W2883" s="18"/>
      <c r="X2883" s="18"/>
      <c r="Y2883" s="18"/>
      <c r="Z2883" s="18"/>
      <c r="AA2883" s="18"/>
      <c r="AB2883" s="18"/>
      <c r="AC2883" s="18"/>
      <c r="AD2883" s="18"/>
      <c r="AE2883" s="18"/>
      <c r="AF2883" s="18"/>
      <c r="AG2883" s="18"/>
      <c r="AH2883" s="18"/>
      <c r="AI2883" s="18"/>
      <c r="AJ2883" s="18"/>
      <c r="AK2883" s="18"/>
      <c r="AL2883" s="18"/>
      <c r="AM2883" s="18"/>
      <c r="AN2883" s="18"/>
      <c r="AO2883" s="18"/>
      <c r="AP2883" s="18"/>
      <c r="AQ2883" s="18"/>
      <c r="AR2883" s="18"/>
      <c r="AS2883" s="18"/>
      <c r="AT2883" s="18"/>
      <c r="AU2883" s="18"/>
      <c r="AV2883" s="18"/>
      <c r="AW2883" s="18"/>
      <c r="AX2883" s="18"/>
    </row>
    <row r="2884">
      <c r="A2884" s="18" t="str">
        <f>IFERROR(__xludf.DUMMYFUNCTION("""COMPUTED_VALUE"""),"Маракуйя с тропическими нотками")</f>
        <v>Маракуйя с тропическими нотками</v>
      </c>
      <c r="B2884" s="18" t="str">
        <f>IFERROR(__xludf.DUMMYFUNCTION("""COMPUTED_VALUE"""),"Арбузный милкшейк")</f>
        <v>Арбузный милкшейк</v>
      </c>
      <c r="C2884" s="18" t="str">
        <f>IFERROR(__xludf.DUMMYFUNCTION("""COMPUTED_VALUE"""),"Конфеты со вкусом винограда")</f>
        <v>Конфеты со вкусом винограда</v>
      </c>
      <c r="D2884" s="18" t="str">
        <f>IFERROR(__xludf.DUMMYFUNCTION("""COMPUTED_VALUE"""),"Манго с апельсином и послевкусием гуавы")</f>
        <v>Манго с апельсином и послевкусием гуавы</v>
      </c>
      <c r="E2884" s="18" t="str">
        <f>IFERROR(__xludf.DUMMYFUNCTION("""COMPUTED_VALUE"""),"Холодное сочетание мяты и конфет холс")</f>
        <v>Холодное сочетание мяты и конфет холс</v>
      </c>
      <c r="F2884" s="18" t="str">
        <f>IFERROR(__xludf.DUMMYFUNCTION("""COMPUTED_VALUE"""),"Яблочные мармеладные червячки")</f>
        <v>Яблочные мармеладные червячки</v>
      </c>
      <c r="G288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884" s="18" t="str">
        <f>IFERROR(__xludf.DUMMYFUNCTION("""COMPUTED_VALUE"""),"Лимон лайм")</f>
        <v>Лимон лайм</v>
      </c>
      <c r="I2884" s="18" t="str">
        <f>IFERROR(__xludf.DUMMYFUNCTION("""COMPUTED_VALUE"""),"Классика энергетика с кислой малиной")</f>
        <v>Классика энергетика с кислой малиной</v>
      </c>
      <c r="J2884" s="18" t="str">
        <f>IFERROR(__xludf.DUMMYFUNCTION("""COMPUTED_VALUE"""),"Зеленое манго и смородина")</f>
        <v>Зеленое манго и смородина</v>
      </c>
      <c r="K2884" s="18" t="str">
        <f>IFERROR(__xludf.DUMMYFUNCTION("""COMPUTED_VALUE"""),"Дуэт лемонграсса и сладкой малины")</f>
        <v>Дуэт лемонграсса и сладкой малины</v>
      </c>
      <c r="L2884" s="18" t="str">
        <f>IFERROR(__xludf.DUMMYFUNCTION("""COMPUTED_VALUE"""),"Сладкий мармелад из черной смородины")</f>
        <v>Сладкий мармелад из черной смородины</v>
      </c>
      <c r="M2884" s="18" t="str">
        <f>IFERROR(__xludf.DUMMYFUNCTION("""COMPUTED_VALUE"""),"Вишня кола")</f>
        <v>Вишня кола</v>
      </c>
      <c r="N2884" s="18" t="str">
        <f>IFERROR(__xludf.DUMMYFUNCTION("""COMPUTED_VALUE"""),"Малина с кокосом")</f>
        <v>Малина с кокосом</v>
      </c>
      <c r="O2884" s="18" t="str">
        <f>IFERROR(__xludf.DUMMYFUNCTION("""COMPUTED_VALUE"""),"Сладкие конфеты СКИТЛЗ и смородина")</f>
        <v>Сладкие конфеты СКИТЛЗ и смородина</v>
      </c>
      <c r="P2884" s="18" t="str">
        <f>IFERROR(__xludf.DUMMYFUNCTION("""COMPUTED_VALUE"""),"Ежевичный лимонад")</f>
        <v>Ежевичный лимонад</v>
      </c>
      <c r="Q2884" s="18" t="str">
        <f>IFERROR(__xludf.DUMMYFUNCTION("""COMPUTED_VALUE"""),"Дыня кокос")</f>
        <v>Дыня кокос</v>
      </c>
      <c r="R2884" s="18" t="str">
        <f>IFERROR(__xludf.DUMMYFUNCTION("""COMPUTED_VALUE"""),"Земляничный бабл гам")</f>
        <v>Земляничный бабл гам</v>
      </c>
      <c r="S2884" s="18" t="str">
        <f>IFERROR(__xludf.DUMMYFUNCTION("""COMPUTED_VALUE"""),"Лимонные леденцы")</f>
        <v>Лимонные леденцы</v>
      </c>
      <c r="T2884" s="18" t="str">
        <f>IFERROR(__xludf.DUMMYFUNCTION("""COMPUTED_VALUE"""),"Экзотический фрукты")</f>
        <v>Экзотический фрукты</v>
      </c>
      <c r="U2884" s="18" t="str">
        <f>IFERROR(__xludf.DUMMYFUNCTION("""COMPUTED_VALUE"""),"Личи виноград мята")</f>
        <v>Личи виноград мята</v>
      </c>
      <c r="V2884" s="18" t="str">
        <f>IFERROR(__xludf.DUMMYFUNCTION("""COMPUTED_VALUE"""),"Черника малина мята")</f>
        <v>Черника малина мята</v>
      </c>
      <c r="W2884" s="18" t="str">
        <f>IFERROR(__xludf.DUMMYFUNCTION("""COMPUTED_VALUE"""),"Абрикосовый йогурт")</f>
        <v>Абрикосовый йогурт</v>
      </c>
      <c r="X2884" s="18" t="str">
        <f>IFERROR(__xludf.DUMMYFUNCTION("""COMPUTED_VALUE"""),"Арбуз лед")</f>
        <v>Арбуз лед</v>
      </c>
      <c r="Y2884" s="18" t="str">
        <f>IFERROR(__xludf.DUMMYFUNCTION("""COMPUTED_VALUE"""),"Банан клубника лед")</f>
        <v>Банан клубника лед</v>
      </c>
      <c r="Z2884" s="18" t="str">
        <f>IFERROR(__xludf.DUMMYFUNCTION("""COMPUTED_VALUE"""),"Арбузное мороженное")</f>
        <v>Арбузное мороженное</v>
      </c>
      <c r="AA2884" s="18" t="str">
        <f>IFERROR(__xludf.DUMMYFUNCTION("""COMPUTED_VALUE"""),"Клубника малина жвачка")</f>
        <v>Клубника малина жвачка</v>
      </c>
      <c r="AB2884" s="18" t="str">
        <f>IFERROR(__xludf.DUMMYFUNCTION("""COMPUTED_VALUE"""),"Клубничное мороженное")</f>
        <v>Клубничное мороженное</v>
      </c>
      <c r="AC2884" s="18" t="str">
        <f>IFERROR(__xludf.DUMMYFUNCTION("""COMPUTED_VALUE"""),"Кола сода лед")</f>
        <v>Кола сода лед</v>
      </c>
      <c r="AD2884" s="18" t="str">
        <f>IFERROR(__xludf.DUMMYFUNCTION("""COMPUTED_VALUE"""),"Банановый милкшейк")</f>
        <v>Банановый милкшейк</v>
      </c>
      <c r="AE2884" s="18" t="str">
        <f>IFERROR(__xludf.DUMMYFUNCTION("""COMPUTED_VALUE"""),"Микс ягод лед")</f>
        <v>Микс ягод лед</v>
      </c>
      <c r="AF2884" s="18" t="str">
        <f>IFERROR(__xludf.DUMMYFUNCTION("""COMPUTED_VALUE"""),"Брусничный морс")</f>
        <v>Брусничный морс</v>
      </c>
      <c r="AG2884" s="18" t="str">
        <f>IFERROR(__xludf.DUMMYFUNCTION("""COMPUTED_VALUE"""),"Яблочный лимонад")</f>
        <v>Яблочный лимонад</v>
      </c>
      <c r="AH2884" s="18" t="str">
        <f>IFERROR(__xludf.DUMMYFUNCTION("""COMPUTED_VALUE"""),"Лесные ягоды")</f>
        <v>Лесные ягоды</v>
      </c>
      <c r="AI2884" s="18" t="str">
        <f>IFERROR(__xludf.DUMMYFUNCTION("""COMPUTED_VALUE"""),"Смородиновый лимонад")</f>
        <v>Смородиновый лимонад</v>
      </c>
      <c r="AJ2884" s="18" t="str">
        <f>IFERROR(__xludf.DUMMYFUNCTION("""COMPUTED_VALUE"""),"Вишня лайм лед")</f>
        <v>Вишня лайм лед</v>
      </c>
      <c r="AK2884" s="18" t="str">
        <f>IFERROR(__xludf.DUMMYFUNCTION("""COMPUTED_VALUE"""),"Лист виноград мята энергетик")</f>
        <v>Лист виноград мята энергетик</v>
      </c>
      <c r="AL2884" s="18" t="str">
        <f>IFERROR(__xludf.DUMMYFUNCTION("""COMPUTED_VALUE"""),"Двойное яблоко лед")</f>
        <v>Двойное яблоко лед</v>
      </c>
      <c r="AM2884" s="18" t="str">
        <f>IFERROR(__xludf.DUMMYFUNCTION("""COMPUTED_VALUE"""),"Смородиновый холс")</f>
        <v>Смородиновый холс</v>
      </c>
      <c r="AN2884" s="18" t="str">
        <f>IFERROR(__xludf.DUMMYFUNCTION("""COMPUTED_VALUE"""),"Клубничное шампанское")</f>
        <v>Клубничное шампанское</v>
      </c>
      <c r="AO2884" s="18"/>
      <c r="AP2884" s="18"/>
      <c r="AQ2884" s="18"/>
      <c r="AR2884" s="18"/>
      <c r="AS2884" s="18"/>
      <c r="AT2884" s="18"/>
      <c r="AU2884" s="18"/>
      <c r="AV2884" s="18"/>
      <c r="AW2884" s="18"/>
      <c r="AX2884" s="18"/>
    </row>
    <row r="2885">
      <c r="A2885" s="18" t="str">
        <f>IFERROR(__xludf.DUMMYFUNCTION("""COMPUTED_VALUE"""),"0.4")</f>
        <v>0.4</v>
      </c>
      <c r="B2885" s="18" t="str">
        <f>IFERROR(__xludf.DUMMYFUNCTION("""COMPUTED_VALUE"""),"0.6")</f>
        <v>0.6</v>
      </c>
      <c r="C2885" s="18" t="str">
        <f>IFERROR(__xludf.DUMMYFUNCTION("""COMPUTED_VALUE"""),"0.7")</f>
        <v>0.7</v>
      </c>
      <c r="D2885" s="18" t="str">
        <f>IFERROR(__xludf.DUMMYFUNCTION("""COMPUTED_VALUE"""),"0.8")</f>
        <v>0.8</v>
      </c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  <c r="AC2885" s="18"/>
      <c r="AD2885" s="18"/>
      <c r="AE2885" s="18"/>
      <c r="AF2885" s="18"/>
      <c r="AG2885" s="18"/>
      <c r="AH2885" s="18"/>
      <c r="AI2885" s="18"/>
      <c r="AJ2885" s="18"/>
      <c r="AK2885" s="18"/>
      <c r="AL2885" s="18"/>
      <c r="AM2885" s="18"/>
      <c r="AN2885" s="18"/>
      <c r="AO2885" s="18"/>
      <c r="AP2885" s="18"/>
      <c r="AQ2885" s="18"/>
      <c r="AR2885" s="18"/>
      <c r="AS2885" s="18"/>
      <c r="AT2885" s="18"/>
      <c r="AU2885" s="18"/>
      <c r="AV2885" s="18"/>
      <c r="AW2885" s="18"/>
      <c r="AX2885" s="18"/>
    </row>
    <row r="2886">
      <c r="A2886" s="18" t="str">
        <f>IFERROR(__xludf.DUMMYFUNCTION("""COMPUTED_VALUE"""),"Смородина холс")</f>
        <v>Смородина холс</v>
      </c>
      <c r="B2886" s="18" t="str">
        <f>IFERROR(__xludf.DUMMYFUNCTION("""COMPUTED_VALUE"""),"Тропические фрукты")</f>
        <v>Тропические фрукты</v>
      </c>
      <c r="C2886" s="18" t="str">
        <f>IFERROR(__xludf.DUMMYFUNCTION("""COMPUTED_VALUE"""),"Черничная конфета")</f>
        <v>Черничная конфета</v>
      </c>
      <c r="D2886" s="18" t="str">
        <f>IFERROR(__xludf.DUMMYFUNCTION("""COMPUTED_VALUE"""),"Яблоко вишня")</f>
        <v>Яблоко вишня</v>
      </c>
      <c r="E2886" s="18" t="str">
        <f>IFERROR(__xludf.DUMMYFUNCTION("""COMPUTED_VALUE"""),"Виноград мята")</f>
        <v>Виноград мята</v>
      </c>
      <c r="F2886" s="18" t="str">
        <f>IFERROR(__xludf.DUMMYFUNCTION("""COMPUTED_VALUE"""),"Виноград холс")</f>
        <v>Виноград холс</v>
      </c>
      <c r="G2886" s="18" t="str">
        <f>IFERROR(__xludf.DUMMYFUNCTION("""COMPUTED_VALUE"""),"Грейпфрутовый лимонад")</f>
        <v>Грейпфрутовый лимонад</v>
      </c>
      <c r="H2886" s="18" t="str">
        <f>IFERROR(__xludf.DUMMYFUNCTION("""COMPUTED_VALUE"""),"Дыня банан")</f>
        <v>Дыня банан</v>
      </c>
      <c r="I2886" s="18" t="str">
        <f>IFERROR(__xludf.DUMMYFUNCTION("""COMPUTED_VALUE"""),"Ежевичный лимонад")</f>
        <v>Ежевичный лимонад</v>
      </c>
      <c r="J2886" s="18" t="str">
        <f>IFERROR(__xludf.DUMMYFUNCTION("""COMPUTED_VALUE"""),"Земляничная конфета ")</f>
        <v>Земляничная конфета </v>
      </c>
      <c r="K2886" s="18" t="str">
        <f>IFERROR(__xludf.DUMMYFUNCTION("""COMPUTED_VALUE"""),"Ананас манго ")</f>
        <v>Ананас манго </v>
      </c>
      <c r="L2886" s="18" t="str">
        <f>IFERROR(__xludf.DUMMYFUNCTION("""COMPUTED_VALUE"""),"Жвачка черника мята ")</f>
        <v>Жвачка черника мята </v>
      </c>
      <c r="M2886" s="18" t="str">
        <f>IFERROR(__xludf.DUMMYFUNCTION("""COMPUTED_VALUE"""),"Зеленый манго")</f>
        <v>Зеленый манго</v>
      </c>
      <c r="N2886" s="18" t="str">
        <f>IFERROR(__xludf.DUMMYFUNCTION("""COMPUTED_VALUE"""),"Клюква брусника")</f>
        <v>Клюква брусника</v>
      </c>
      <c r="O2886" s="18" t="str">
        <f>IFERROR(__xludf.DUMMYFUNCTION("""COMPUTED_VALUE"""),"Апельсин ")</f>
        <v>Апельсин </v>
      </c>
      <c r="P2886" s="18" t="str">
        <f>IFERROR(__xludf.DUMMYFUNCTION("""COMPUTED_VALUE"""),"Кокос малина")</f>
        <v>Кокос малина</v>
      </c>
      <c r="Q2886" s="18" t="str">
        <f>IFERROR(__xludf.DUMMYFUNCTION("""COMPUTED_VALUE"""),"Лимонные черви")</f>
        <v>Лимонные черви</v>
      </c>
      <c r="R2886" s="18" t="str">
        <f>IFERROR(__xludf.DUMMYFUNCTION("""COMPUTED_VALUE"""),"Малиновый лимонад")</f>
        <v>Малиновый лимонад</v>
      </c>
      <c r="S2886" s="18" t="str">
        <f>IFERROR(__xludf.DUMMYFUNCTION("""COMPUTED_VALUE"""),"Смородина малина")</f>
        <v>Смородина малина</v>
      </c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8"/>
      <c r="AI2886" s="18"/>
      <c r="AJ2886" s="18"/>
      <c r="AK2886" s="18"/>
      <c r="AL2886" s="18"/>
      <c r="AM2886" s="18"/>
      <c r="AN2886" s="18"/>
      <c r="AO2886" s="18"/>
      <c r="AP2886" s="18"/>
      <c r="AQ2886" s="18"/>
      <c r="AR2886" s="18"/>
      <c r="AS2886" s="18"/>
      <c r="AT2886" s="18"/>
      <c r="AU2886" s="18"/>
      <c r="AV2886" s="18"/>
      <c r="AW2886" s="18"/>
      <c r="AX2886" s="18"/>
    </row>
    <row r="2887">
      <c r="A2887" s="18" t="str">
        <f>IFERROR(__xludf.DUMMYFUNCTION("""COMPUTED_VALUE"""),"0.4")</f>
        <v>0.4</v>
      </c>
      <c r="B2887" s="18" t="str">
        <f>IFERROR(__xludf.DUMMYFUNCTION("""COMPUTED_VALUE"""),"0.6")</f>
        <v>0.6</v>
      </c>
      <c r="C2887" s="18" t="str">
        <f>IFERROR(__xludf.DUMMYFUNCTION("""COMPUTED_VALUE"""),"0.7")</f>
        <v>0.7</v>
      </c>
      <c r="D2887" s="18" t="str">
        <f>IFERROR(__xludf.DUMMYFUNCTION("""COMPUTED_VALUE"""),"0.8")</f>
        <v>0.8</v>
      </c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  <c r="AC2887" s="18"/>
      <c r="AD2887" s="18"/>
      <c r="AE2887" s="18"/>
      <c r="AF2887" s="18"/>
      <c r="AG2887" s="18"/>
      <c r="AH2887" s="18"/>
      <c r="AI2887" s="18"/>
      <c r="AJ2887" s="18"/>
      <c r="AK2887" s="18"/>
      <c r="AL2887" s="18"/>
      <c r="AM2887" s="18"/>
      <c r="AN2887" s="18"/>
      <c r="AO2887" s="18"/>
      <c r="AP2887" s="18"/>
      <c r="AQ2887" s="18"/>
      <c r="AR2887" s="18"/>
      <c r="AS2887" s="18"/>
      <c r="AT2887" s="18"/>
      <c r="AU2887" s="18"/>
      <c r="AV2887" s="18"/>
      <c r="AW2887" s="18"/>
      <c r="AX2887" s="18"/>
    </row>
    <row r="2888">
      <c r="A2888" s="18" t="str">
        <f>IFERROR(__xludf.DUMMYFUNCTION("""COMPUTED_VALUE"""),"Лесные ягоды")</f>
        <v>Лесные ягоды</v>
      </c>
      <c r="B2888" s="18" t="str">
        <f>IFERROR(__xludf.DUMMYFUNCTION("""COMPUTED_VALUE"""),"Алоэ виноград ")</f>
        <v>Алоэ виноград </v>
      </c>
      <c r="C2888" s="18" t="str">
        <f>IFERROR(__xludf.DUMMYFUNCTION("""COMPUTED_VALUE"""),"Апельсиновый адреналин")</f>
        <v>Апельсиновый адреналин</v>
      </c>
      <c r="D2888" s="18" t="str">
        <f>IFERROR(__xludf.DUMMYFUNCTION("""COMPUTED_VALUE"""),"Клюква лайм")</f>
        <v>Клюква лайм</v>
      </c>
      <c r="E2888" s="18" t="str">
        <f>IFERROR(__xludf.DUMMYFUNCTION("""COMPUTED_VALUE"""),"Виноградная фанта ")</f>
        <v>Виноградная фанта </v>
      </c>
      <c r="F2888" s="18" t="str">
        <f>IFERROR(__xludf.DUMMYFUNCTION("""COMPUTED_VALUE"""),"Зеленый чай лемонграсс")</f>
        <v>Зеленый чай лемонграсс</v>
      </c>
      <c r="G2888" s="18" t="str">
        <f>IFERROR(__xludf.DUMMYFUNCTION("""COMPUTED_VALUE"""),"Малина арбуз")</f>
        <v>Малина арбуз</v>
      </c>
      <c r="H2888" s="18" t="str">
        <f>IFERROR(__xludf.DUMMYFUNCTION("""COMPUTED_VALUE"""),"Ананас персик")</f>
        <v>Ананас персик</v>
      </c>
      <c r="I2888" s="18" t="str">
        <f>IFERROR(__xludf.DUMMYFUNCTION("""COMPUTED_VALUE"""),"Клубничный мохито ")</f>
        <v>Клубничный мохито </v>
      </c>
      <c r="J2888" s="18" t="str">
        <f>IFERROR(__xludf.DUMMYFUNCTION("""COMPUTED_VALUE"""),"Яблоко лайм")</f>
        <v>Яблоко лайм</v>
      </c>
      <c r="K2888" s="18" t="str">
        <f>IFERROR(__xludf.DUMMYFUNCTION("""COMPUTED_VALUE"""),"Спрайт арбуз лайм ")</f>
        <v>Спрайт арбуз лайм </v>
      </c>
      <c r="L2888" s="18" t="str">
        <f>IFERROR(__xludf.DUMMYFUNCTION("""COMPUTED_VALUE"""),"Черничная фанта")</f>
        <v>Черничная фанта</v>
      </c>
      <c r="M2888" s="18" t="str">
        <f>IFERROR(__xludf.DUMMYFUNCTION("""COMPUTED_VALUE"""),"Чёрная смородина")</f>
        <v>Чёрная смородина</v>
      </c>
      <c r="N2888" s="18" t="str">
        <f>IFERROR(__xludf.DUMMYFUNCTION("""COMPUTED_VALUE"""),"Червячки голубика малина")</f>
        <v>Червячки голубика малина</v>
      </c>
      <c r="O2888" s="18" t="str">
        <f>IFERROR(__xludf.DUMMYFUNCTION("""COMPUTED_VALUE"""),"Малина смородина ")</f>
        <v>Малина смородина </v>
      </c>
      <c r="P2888" s="18" t="str">
        <f>IFERROR(__xludf.DUMMYFUNCTION("""COMPUTED_VALUE"""),"Черника лайм ")</f>
        <v>Черника лайм </v>
      </c>
      <c r="Q2888" s="18" t="str">
        <f>IFERROR(__xludf.DUMMYFUNCTION("""COMPUTED_VALUE"""),"Виноградный чупа чупс")</f>
        <v>Виноградный чупа чупс</v>
      </c>
      <c r="R2888" s="18" t="str">
        <f>IFERROR(__xludf.DUMMYFUNCTION("""COMPUTED_VALUE"""),"Киви лайм")</f>
        <v>Киви лайм</v>
      </c>
      <c r="S2888" s="18" t="str">
        <f>IFERROR(__xludf.DUMMYFUNCTION("""COMPUTED_VALUE"""),"Ягодный морс")</f>
        <v>Ягодный морс</v>
      </c>
      <c r="T2888" s="18" t="str">
        <f>IFERROR(__xludf.DUMMYFUNCTION("""COMPUTED_VALUE"""),"Фруктовый скитлс")</f>
        <v>Фруктовый скитлс</v>
      </c>
      <c r="U2888" s="18" t="str">
        <f>IFERROR(__xludf.DUMMYFUNCTION("""COMPUTED_VALUE"""),"черника лимон ")</f>
        <v>черника лимон </v>
      </c>
      <c r="V2888" s="18" t="str">
        <f>IFERROR(__xludf.DUMMYFUNCTION("""COMPUTED_VALUE"""),"Вишнёвая бомба")</f>
        <v>Вишнёвая бомба</v>
      </c>
      <c r="W2888" s="18" t="str">
        <f>IFERROR(__xludf.DUMMYFUNCTION("""COMPUTED_VALUE"""),"Тропический манго")</f>
        <v>Тропический манго</v>
      </c>
      <c r="X2888" s="18"/>
      <c r="Y2888" s="18"/>
      <c r="Z2888" s="18"/>
      <c r="AA2888" s="18"/>
      <c r="AB2888" s="18"/>
      <c r="AC2888" s="18"/>
      <c r="AD2888" s="18"/>
      <c r="AE2888" s="18"/>
      <c r="AF2888" s="18"/>
      <c r="AG2888" s="18"/>
      <c r="AH2888" s="18"/>
      <c r="AI2888" s="18"/>
      <c r="AJ2888" s="18"/>
      <c r="AK2888" s="18"/>
      <c r="AL2888" s="18"/>
      <c r="AM2888" s="18"/>
      <c r="AN2888" s="18"/>
      <c r="AO2888" s="18"/>
      <c r="AP2888" s="18"/>
      <c r="AQ2888" s="18"/>
      <c r="AR2888" s="18"/>
      <c r="AS2888" s="18"/>
      <c r="AT2888" s="18"/>
      <c r="AU2888" s="18"/>
      <c r="AV2888" s="18"/>
      <c r="AW2888" s="18"/>
      <c r="AX2888" s="18"/>
    </row>
    <row r="2889">
      <c r="A2889" s="18"/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  <c r="AC2889" s="18"/>
      <c r="AD2889" s="18"/>
      <c r="AE2889" s="18"/>
      <c r="AF2889" s="18"/>
      <c r="AG2889" s="18"/>
      <c r="AH2889" s="18"/>
      <c r="AI2889" s="18"/>
      <c r="AJ2889" s="18"/>
      <c r="AK2889" s="18"/>
      <c r="AL2889" s="18"/>
      <c r="AM2889" s="18"/>
      <c r="AN2889" s="18"/>
      <c r="AO2889" s="18"/>
      <c r="AP2889" s="18"/>
      <c r="AQ2889" s="18"/>
      <c r="AR2889" s="18"/>
      <c r="AS2889" s="18"/>
      <c r="AT2889" s="18"/>
      <c r="AU2889" s="18"/>
      <c r="AV2889" s="18"/>
      <c r="AW2889" s="18"/>
      <c r="AX2889" s="18"/>
    </row>
    <row r="2890">
      <c r="A2890" s="18"/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  <c r="AA2890" s="18"/>
      <c r="AB2890" s="18"/>
      <c r="AC2890" s="18"/>
      <c r="AD2890" s="18"/>
      <c r="AE2890" s="18"/>
      <c r="AF2890" s="18"/>
      <c r="AG2890" s="18"/>
      <c r="AH2890" s="18"/>
      <c r="AI2890" s="18"/>
      <c r="AJ2890" s="18"/>
      <c r="AK2890" s="18"/>
      <c r="AL2890" s="18"/>
      <c r="AM2890" s="18"/>
      <c r="AN2890" s="18"/>
      <c r="AO2890" s="18"/>
      <c r="AP2890" s="18"/>
      <c r="AQ2890" s="18"/>
      <c r="AR2890" s="18"/>
      <c r="AS2890" s="18"/>
      <c r="AT2890" s="18"/>
      <c r="AU2890" s="18"/>
      <c r="AV2890" s="18"/>
      <c r="AW2890" s="18"/>
      <c r="AX2890" s="18"/>
    </row>
    <row r="2891">
      <c r="A2891" s="18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  <c r="AC2891" s="18"/>
      <c r="AD2891" s="18"/>
      <c r="AE2891" s="18"/>
      <c r="AF2891" s="18"/>
      <c r="AG2891" s="18"/>
      <c r="AH2891" s="18"/>
      <c r="AI2891" s="18"/>
      <c r="AJ2891" s="18"/>
      <c r="AK2891" s="18"/>
      <c r="AL2891" s="18"/>
      <c r="AM2891" s="18"/>
      <c r="AN2891" s="18"/>
      <c r="AO2891" s="18"/>
      <c r="AP2891" s="18"/>
      <c r="AQ2891" s="18"/>
      <c r="AR2891" s="18"/>
      <c r="AS2891" s="18"/>
      <c r="AT2891" s="18"/>
      <c r="AU2891" s="18"/>
      <c r="AV2891" s="18"/>
      <c r="AW2891" s="18"/>
      <c r="AX2891" s="18"/>
    </row>
    <row r="2892">
      <c r="A2892" s="18"/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8"/>
      <c r="AD2892" s="18"/>
      <c r="AE2892" s="18"/>
      <c r="AF2892" s="18"/>
      <c r="AG2892" s="18"/>
      <c r="AH2892" s="18"/>
      <c r="AI2892" s="18"/>
      <c r="AJ2892" s="18"/>
      <c r="AK2892" s="18"/>
      <c r="AL2892" s="18"/>
      <c r="AM2892" s="18"/>
      <c r="AN2892" s="18"/>
      <c r="AO2892" s="18"/>
      <c r="AP2892" s="18"/>
      <c r="AQ2892" s="18"/>
      <c r="AR2892" s="18"/>
      <c r="AS2892" s="18"/>
      <c r="AT2892" s="18"/>
      <c r="AU2892" s="18"/>
      <c r="AV2892" s="18"/>
      <c r="AW2892" s="18"/>
      <c r="AX2892" s="18"/>
    </row>
    <row r="2893">
      <c r="A2893" s="18"/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8"/>
      <c r="AD2893" s="18"/>
      <c r="AE2893" s="18"/>
      <c r="AF2893" s="18"/>
      <c r="AG2893" s="18"/>
      <c r="AH2893" s="18"/>
      <c r="AI2893" s="18"/>
      <c r="AJ2893" s="18"/>
      <c r="AK2893" s="18"/>
      <c r="AL2893" s="18"/>
      <c r="AM2893" s="18"/>
      <c r="AN2893" s="18"/>
      <c r="AO2893" s="18"/>
      <c r="AP2893" s="18"/>
      <c r="AQ2893" s="18"/>
      <c r="AR2893" s="18"/>
      <c r="AS2893" s="18"/>
      <c r="AT2893" s="18"/>
      <c r="AU2893" s="18"/>
      <c r="AV2893" s="18"/>
      <c r="AW2893" s="18"/>
      <c r="AX2893" s="18"/>
    </row>
    <row r="2894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  <c r="AC2894" s="18"/>
      <c r="AD2894" s="18"/>
      <c r="AE2894" s="18"/>
      <c r="AF2894" s="18"/>
      <c r="AG2894" s="18"/>
      <c r="AH2894" s="18"/>
      <c r="AI2894" s="18"/>
      <c r="AJ2894" s="18"/>
      <c r="AK2894" s="18"/>
      <c r="AL2894" s="18"/>
      <c r="AM2894" s="18"/>
      <c r="AN2894" s="18"/>
      <c r="AO2894" s="18"/>
      <c r="AP2894" s="18"/>
      <c r="AQ2894" s="18"/>
      <c r="AR2894" s="18"/>
      <c r="AS2894" s="18"/>
      <c r="AT2894" s="18"/>
      <c r="AU2894" s="18"/>
      <c r="AV2894" s="18"/>
      <c r="AW2894" s="18"/>
      <c r="AX2894" s="18"/>
    </row>
    <row r="2895">
      <c r="A2895" s="18"/>
      <c r="B2895" s="18"/>
      <c r="C2895" s="1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  <c r="AC2895" s="18"/>
      <c r="AD2895" s="18"/>
      <c r="AE2895" s="18"/>
      <c r="AF2895" s="18"/>
      <c r="AG2895" s="18"/>
      <c r="AH2895" s="18"/>
      <c r="AI2895" s="18"/>
      <c r="AJ2895" s="18"/>
      <c r="AK2895" s="18"/>
      <c r="AL2895" s="18"/>
      <c r="AM2895" s="18"/>
      <c r="AN2895" s="18"/>
      <c r="AO2895" s="18"/>
      <c r="AP2895" s="18"/>
      <c r="AQ2895" s="18"/>
      <c r="AR2895" s="18"/>
      <c r="AS2895" s="18"/>
      <c r="AT2895" s="18"/>
      <c r="AU2895" s="18"/>
      <c r="AV2895" s="18"/>
      <c r="AW2895" s="18"/>
      <c r="AX2895" s="18"/>
    </row>
    <row r="2896">
      <c r="A2896" s="18"/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  <c r="AC2896" s="18"/>
      <c r="AD2896" s="18"/>
      <c r="AE2896" s="18"/>
      <c r="AF2896" s="18"/>
      <c r="AG2896" s="18"/>
      <c r="AH2896" s="18"/>
      <c r="AI2896" s="18"/>
      <c r="AJ2896" s="18"/>
      <c r="AK2896" s="18"/>
      <c r="AL2896" s="18"/>
      <c r="AM2896" s="18"/>
      <c r="AN2896" s="18"/>
      <c r="AO2896" s="18"/>
      <c r="AP2896" s="18"/>
      <c r="AQ2896" s="18"/>
      <c r="AR2896" s="18"/>
      <c r="AS2896" s="18"/>
      <c r="AT2896" s="18"/>
      <c r="AU2896" s="18"/>
      <c r="AV2896" s="18"/>
      <c r="AW2896" s="18"/>
      <c r="AX2896" s="18"/>
    </row>
    <row r="2897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  <c r="AC2897" s="18"/>
      <c r="AD2897" s="18"/>
      <c r="AE2897" s="18"/>
      <c r="AF2897" s="18"/>
      <c r="AG2897" s="18"/>
      <c r="AH2897" s="18"/>
      <c r="AI2897" s="18"/>
      <c r="AJ2897" s="18"/>
      <c r="AK2897" s="18"/>
      <c r="AL2897" s="18"/>
      <c r="AM2897" s="18"/>
      <c r="AN2897" s="18"/>
      <c r="AO2897" s="18"/>
      <c r="AP2897" s="18"/>
      <c r="AQ2897" s="18"/>
      <c r="AR2897" s="18"/>
      <c r="AS2897" s="18"/>
      <c r="AT2897" s="18"/>
      <c r="AU2897" s="18"/>
      <c r="AV2897" s="18"/>
      <c r="AW2897" s="18"/>
      <c r="AX2897" s="18"/>
    </row>
    <row r="2898">
      <c r="A2898" s="18"/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8"/>
      <c r="AK2898" s="18"/>
      <c r="AL2898" s="18"/>
      <c r="AM2898" s="18"/>
      <c r="AN2898" s="18"/>
      <c r="AO2898" s="18"/>
      <c r="AP2898" s="18"/>
      <c r="AQ2898" s="18"/>
      <c r="AR2898" s="18"/>
      <c r="AS2898" s="18"/>
      <c r="AT2898" s="18"/>
      <c r="AU2898" s="18"/>
      <c r="AV2898" s="18"/>
      <c r="AW2898" s="18"/>
      <c r="AX2898" s="18"/>
    </row>
    <row r="2899">
      <c r="A2899" s="18"/>
      <c r="B2899" s="18"/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  <c r="AC2899" s="18"/>
      <c r="AD2899" s="18"/>
      <c r="AE2899" s="18"/>
      <c r="AF2899" s="18"/>
      <c r="AG2899" s="18"/>
      <c r="AH2899" s="18"/>
      <c r="AI2899" s="18"/>
      <c r="AJ2899" s="18"/>
      <c r="AK2899" s="18"/>
      <c r="AL2899" s="18"/>
      <c r="AM2899" s="18"/>
      <c r="AN2899" s="18"/>
      <c r="AO2899" s="18"/>
      <c r="AP2899" s="18"/>
      <c r="AQ2899" s="18"/>
      <c r="AR2899" s="18"/>
      <c r="AS2899" s="18"/>
      <c r="AT2899" s="18"/>
      <c r="AU2899" s="18"/>
      <c r="AV2899" s="18"/>
      <c r="AW2899" s="18"/>
      <c r="AX2899" s="18"/>
    </row>
    <row r="2900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  <c r="AC2900" s="18"/>
      <c r="AD2900" s="18"/>
      <c r="AE2900" s="18"/>
      <c r="AF2900" s="18"/>
      <c r="AG2900" s="18"/>
      <c r="AH2900" s="18"/>
      <c r="AI2900" s="18"/>
      <c r="AJ2900" s="18"/>
      <c r="AK2900" s="18"/>
      <c r="AL2900" s="18"/>
      <c r="AM2900" s="18"/>
      <c r="AN2900" s="18"/>
      <c r="AO2900" s="18"/>
      <c r="AP2900" s="18"/>
      <c r="AQ2900" s="18"/>
      <c r="AR2900" s="18"/>
      <c r="AS2900" s="18"/>
      <c r="AT2900" s="18"/>
      <c r="AU2900" s="18"/>
      <c r="AV2900" s="18"/>
      <c r="AW2900" s="18"/>
      <c r="AX2900" s="18"/>
    </row>
    <row r="2901">
      <c r="A2901" s="18"/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  <c r="AC2901" s="18"/>
      <c r="AD2901" s="18"/>
      <c r="AE2901" s="18"/>
      <c r="AF2901" s="18"/>
      <c r="AG2901" s="18"/>
      <c r="AH2901" s="18"/>
      <c r="AI2901" s="18"/>
      <c r="AJ2901" s="18"/>
      <c r="AK2901" s="18"/>
      <c r="AL2901" s="18"/>
      <c r="AM2901" s="18"/>
      <c r="AN2901" s="18"/>
      <c r="AO2901" s="18"/>
      <c r="AP2901" s="18"/>
      <c r="AQ2901" s="18"/>
      <c r="AR2901" s="18"/>
      <c r="AS2901" s="18"/>
      <c r="AT2901" s="18"/>
      <c r="AU2901" s="18"/>
      <c r="AV2901" s="18"/>
      <c r="AW2901" s="18"/>
      <c r="AX2901" s="18"/>
    </row>
    <row r="2902">
      <c r="A2902" s="18"/>
      <c r="B2902" s="18"/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  <c r="AC2902" s="18"/>
      <c r="AD2902" s="18"/>
      <c r="AE2902" s="18"/>
      <c r="AF2902" s="18"/>
      <c r="AG2902" s="18"/>
      <c r="AH2902" s="18"/>
      <c r="AI2902" s="18"/>
      <c r="AJ2902" s="18"/>
      <c r="AK2902" s="18"/>
      <c r="AL2902" s="18"/>
      <c r="AM2902" s="18"/>
      <c r="AN2902" s="18"/>
      <c r="AO2902" s="18"/>
      <c r="AP2902" s="18"/>
      <c r="AQ2902" s="18"/>
      <c r="AR2902" s="18"/>
      <c r="AS2902" s="18"/>
      <c r="AT2902" s="18"/>
      <c r="AU2902" s="18"/>
      <c r="AV2902" s="18"/>
      <c r="AW2902" s="18"/>
      <c r="AX2902" s="18"/>
    </row>
    <row r="2903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  <c r="AC2903" s="18"/>
      <c r="AD2903" s="18"/>
      <c r="AE2903" s="18"/>
      <c r="AF2903" s="18"/>
      <c r="AG2903" s="18"/>
      <c r="AH2903" s="18"/>
      <c r="AI2903" s="18"/>
      <c r="AJ2903" s="18"/>
      <c r="AK2903" s="18"/>
      <c r="AL2903" s="18"/>
      <c r="AM2903" s="18"/>
      <c r="AN2903" s="18"/>
      <c r="AO2903" s="18"/>
      <c r="AP2903" s="18"/>
      <c r="AQ2903" s="18"/>
      <c r="AR2903" s="18"/>
      <c r="AS2903" s="18"/>
      <c r="AT2903" s="18"/>
      <c r="AU2903" s="18"/>
      <c r="AV2903" s="18"/>
      <c r="AW2903" s="18"/>
      <c r="AX2903" s="18"/>
    </row>
    <row r="2904">
      <c r="A2904" s="18"/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  <c r="AC2904" s="18"/>
      <c r="AD2904" s="18"/>
      <c r="AE2904" s="18"/>
      <c r="AF2904" s="18"/>
      <c r="AG2904" s="18"/>
      <c r="AH2904" s="18"/>
      <c r="AI2904" s="18"/>
      <c r="AJ2904" s="18"/>
      <c r="AK2904" s="18"/>
      <c r="AL2904" s="18"/>
      <c r="AM2904" s="18"/>
      <c r="AN2904" s="18"/>
      <c r="AO2904" s="18"/>
      <c r="AP2904" s="18"/>
      <c r="AQ2904" s="18"/>
      <c r="AR2904" s="18"/>
      <c r="AS2904" s="18"/>
      <c r="AT2904" s="18"/>
      <c r="AU2904" s="18"/>
      <c r="AV2904" s="18"/>
      <c r="AW2904" s="18"/>
      <c r="AX2904" s="18"/>
    </row>
    <row r="2905">
      <c r="A2905" s="18"/>
      <c r="B2905" s="18"/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  <c r="AC2905" s="18"/>
      <c r="AD2905" s="18"/>
      <c r="AE2905" s="18"/>
      <c r="AF2905" s="18"/>
      <c r="AG2905" s="18"/>
      <c r="AH2905" s="18"/>
      <c r="AI2905" s="18"/>
      <c r="AJ2905" s="18"/>
      <c r="AK2905" s="18"/>
      <c r="AL2905" s="18"/>
      <c r="AM2905" s="18"/>
      <c r="AN2905" s="18"/>
      <c r="AO2905" s="18"/>
      <c r="AP2905" s="18"/>
      <c r="AQ2905" s="18"/>
      <c r="AR2905" s="18"/>
      <c r="AS2905" s="18"/>
      <c r="AT2905" s="18"/>
      <c r="AU2905" s="18"/>
      <c r="AV2905" s="18"/>
      <c r="AW2905" s="18"/>
      <c r="AX2905" s="18"/>
    </row>
    <row r="2906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  <c r="AC2906" s="18"/>
      <c r="AD2906" s="18"/>
      <c r="AE2906" s="18"/>
      <c r="AF2906" s="18"/>
      <c r="AG2906" s="18"/>
      <c r="AH2906" s="18"/>
      <c r="AI2906" s="18"/>
      <c r="AJ2906" s="18"/>
      <c r="AK2906" s="18"/>
      <c r="AL2906" s="18"/>
      <c r="AM2906" s="18"/>
      <c r="AN2906" s="18"/>
      <c r="AO2906" s="18"/>
      <c r="AP2906" s="18"/>
      <c r="AQ2906" s="18"/>
      <c r="AR2906" s="18"/>
      <c r="AS2906" s="18"/>
      <c r="AT2906" s="18"/>
      <c r="AU2906" s="18"/>
      <c r="AV2906" s="18"/>
      <c r="AW2906" s="18"/>
      <c r="AX2906" s="18"/>
    </row>
    <row r="2907">
      <c r="A2907" s="18"/>
      <c r="B2907" s="18"/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  <c r="AC2907" s="18"/>
      <c r="AD2907" s="18"/>
      <c r="AE2907" s="18"/>
      <c r="AF2907" s="18"/>
      <c r="AG2907" s="18"/>
      <c r="AH2907" s="18"/>
      <c r="AI2907" s="18"/>
      <c r="AJ2907" s="18"/>
      <c r="AK2907" s="18"/>
      <c r="AL2907" s="18"/>
      <c r="AM2907" s="18"/>
      <c r="AN2907" s="18"/>
      <c r="AO2907" s="18"/>
      <c r="AP2907" s="18"/>
      <c r="AQ2907" s="18"/>
      <c r="AR2907" s="18"/>
      <c r="AS2907" s="18"/>
      <c r="AT2907" s="18"/>
      <c r="AU2907" s="18"/>
      <c r="AV2907" s="18"/>
      <c r="AW2907" s="18"/>
      <c r="AX2907" s="18"/>
    </row>
    <row r="2908">
      <c r="A2908" s="18"/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  <c r="AC2908" s="18"/>
      <c r="AD2908" s="18"/>
      <c r="AE2908" s="18"/>
      <c r="AF2908" s="18"/>
      <c r="AG2908" s="18"/>
      <c r="AH2908" s="18"/>
      <c r="AI2908" s="18"/>
      <c r="AJ2908" s="18"/>
      <c r="AK2908" s="18"/>
      <c r="AL2908" s="18"/>
      <c r="AM2908" s="18"/>
      <c r="AN2908" s="18"/>
      <c r="AO2908" s="18"/>
      <c r="AP2908" s="18"/>
      <c r="AQ2908" s="18"/>
      <c r="AR2908" s="18"/>
      <c r="AS2908" s="18"/>
      <c r="AT2908" s="18"/>
      <c r="AU2908" s="18"/>
      <c r="AV2908" s="18"/>
      <c r="AW2908" s="18"/>
      <c r="AX2908" s="18"/>
    </row>
    <row r="2909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  <c r="AC2909" s="18"/>
      <c r="AD2909" s="18"/>
      <c r="AE2909" s="18"/>
      <c r="AF2909" s="18"/>
      <c r="AG2909" s="18"/>
      <c r="AH2909" s="18"/>
      <c r="AI2909" s="18"/>
      <c r="AJ2909" s="18"/>
      <c r="AK2909" s="18"/>
      <c r="AL2909" s="18"/>
      <c r="AM2909" s="18"/>
      <c r="AN2909" s="18"/>
      <c r="AO2909" s="18"/>
      <c r="AP2909" s="18"/>
      <c r="AQ2909" s="18"/>
      <c r="AR2909" s="18"/>
      <c r="AS2909" s="18"/>
      <c r="AT2909" s="18"/>
      <c r="AU2909" s="18"/>
      <c r="AV2909" s="18"/>
      <c r="AW2909" s="18"/>
      <c r="AX2909" s="18"/>
    </row>
    <row r="2910">
      <c r="A2910" s="18"/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  <c r="AC2910" s="18"/>
      <c r="AD2910" s="18"/>
      <c r="AE2910" s="18"/>
      <c r="AF2910" s="18"/>
      <c r="AG2910" s="18"/>
      <c r="AH2910" s="18"/>
      <c r="AI2910" s="18"/>
      <c r="AJ2910" s="18"/>
      <c r="AK2910" s="18"/>
      <c r="AL2910" s="18"/>
      <c r="AM2910" s="18"/>
      <c r="AN2910" s="18"/>
      <c r="AO2910" s="18"/>
      <c r="AP2910" s="18"/>
      <c r="AQ2910" s="18"/>
      <c r="AR2910" s="18"/>
      <c r="AS2910" s="18"/>
      <c r="AT2910" s="18"/>
      <c r="AU2910" s="18"/>
      <c r="AV2910" s="18"/>
      <c r="AW2910" s="18"/>
      <c r="AX2910" s="18"/>
    </row>
    <row r="2911">
      <c r="A2911" s="18"/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  <c r="AC2911" s="18"/>
      <c r="AD2911" s="18"/>
      <c r="AE2911" s="18"/>
      <c r="AF2911" s="18"/>
      <c r="AG2911" s="18"/>
      <c r="AH2911" s="18"/>
      <c r="AI2911" s="18"/>
      <c r="AJ2911" s="18"/>
      <c r="AK2911" s="18"/>
      <c r="AL2911" s="18"/>
      <c r="AM2911" s="18"/>
      <c r="AN2911" s="18"/>
      <c r="AO2911" s="18"/>
      <c r="AP2911" s="18"/>
      <c r="AQ2911" s="18"/>
      <c r="AR2911" s="18"/>
      <c r="AS2911" s="18"/>
      <c r="AT2911" s="18"/>
      <c r="AU2911" s="18"/>
      <c r="AV2911" s="18"/>
      <c r="AW2911" s="18"/>
      <c r="AX2911" s="18"/>
    </row>
    <row r="2912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  <c r="AC2912" s="18"/>
      <c r="AD2912" s="18"/>
      <c r="AE2912" s="18"/>
      <c r="AF2912" s="18"/>
      <c r="AG2912" s="18"/>
      <c r="AH2912" s="18"/>
      <c r="AI2912" s="18"/>
      <c r="AJ2912" s="18"/>
      <c r="AK2912" s="18"/>
      <c r="AL2912" s="18"/>
      <c r="AM2912" s="18"/>
      <c r="AN2912" s="18"/>
      <c r="AO2912" s="18"/>
      <c r="AP2912" s="18"/>
      <c r="AQ2912" s="18"/>
      <c r="AR2912" s="18"/>
      <c r="AS2912" s="18"/>
      <c r="AT2912" s="18"/>
      <c r="AU2912" s="18"/>
      <c r="AV2912" s="18"/>
      <c r="AW2912" s="18"/>
      <c r="AX2912" s="18"/>
    </row>
    <row r="2913">
      <c r="A2913" s="18"/>
      <c r="B2913" s="18"/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  <c r="AC2913" s="18"/>
      <c r="AD2913" s="18"/>
      <c r="AE2913" s="18"/>
      <c r="AF2913" s="18"/>
      <c r="AG2913" s="18"/>
      <c r="AH2913" s="18"/>
      <c r="AI2913" s="18"/>
      <c r="AJ2913" s="18"/>
      <c r="AK2913" s="18"/>
      <c r="AL2913" s="18"/>
      <c r="AM2913" s="18"/>
      <c r="AN2913" s="18"/>
      <c r="AO2913" s="18"/>
      <c r="AP2913" s="18"/>
      <c r="AQ2913" s="18"/>
      <c r="AR2913" s="18"/>
      <c r="AS2913" s="18"/>
      <c r="AT2913" s="18"/>
      <c r="AU2913" s="18"/>
      <c r="AV2913" s="18"/>
      <c r="AW2913" s="18"/>
      <c r="AX2913" s="18"/>
    </row>
    <row r="2914">
      <c r="A2914" s="18"/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  <c r="AA2914" s="18"/>
      <c r="AB2914" s="18"/>
      <c r="AC2914" s="18"/>
      <c r="AD2914" s="18"/>
      <c r="AE2914" s="18"/>
      <c r="AF2914" s="18"/>
      <c r="AG2914" s="18"/>
      <c r="AH2914" s="18"/>
      <c r="AI2914" s="18"/>
      <c r="AJ2914" s="18"/>
      <c r="AK2914" s="18"/>
      <c r="AL2914" s="18"/>
      <c r="AM2914" s="18"/>
      <c r="AN2914" s="18"/>
      <c r="AO2914" s="18"/>
      <c r="AP2914" s="18"/>
      <c r="AQ2914" s="18"/>
      <c r="AR2914" s="18"/>
      <c r="AS2914" s="18"/>
      <c r="AT2914" s="18"/>
      <c r="AU2914" s="18"/>
      <c r="AV2914" s="18"/>
      <c r="AW2914" s="18"/>
      <c r="AX2914" s="18"/>
    </row>
    <row r="2915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  <c r="AC2915" s="18"/>
      <c r="AD2915" s="18"/>
      <c r="AE2915" s="18"/>
      <c r="AF2915" s="18"/>
      <c r="AG2915" s="18"/>
      <c r="AH2915" s="18"/>
      <c r="AI2915" s="18"/>
      <c r="AJ2915" s="18"/>
      <c r="AK2915" s="18"/>
      <c r="AL2915" s="18"/>
      <c r="AM2915" s="18"/>
      <c r="AN2915" s="18"/>
      <c r="AO2915" s="18"/>
      <c r="AP2915" s="18"/>
      <c r="AQ2915" s="18"/>
      <c r="AR2915" s="18"/>
      <c r="AS2915" s="18"/>
      <c r="AT2915" s="18"/>
      <c r="AU2915" s="18"/>
      <c r="AV2915" s="18"/>
      <c r="AW2915" s="18"/>
      <c r="AX2915" s="18"/>
    </row>
    <row r="2916">
      <c r="A2916" s="18"/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8"/>
      <c r="AK2916" s="18"/>
      <c r="AL2916" s="18"/>
      <c r="AM2916" s="18"/>
      <c r="AN2916" s="18"/>
      <c r="AO2916" s="18"/>
      <c r="AP2916" s="18"/>
      <c r="AQ2916" s="18"/>
      <c r="AR2916" s="18"/>
      <c r="AS2916" s="18"/>
      <c r="AT2916" s="18"/>
      <c r="AU2916" s="18"/>
      <c r="AV2916" s="18"/>
      <c r="AW2916" s="18"/>
      <c r="AX2916" s="18"/>
    </row>
    <row r="2917">
      <c r="A2917" s="18" t="str">
        <f>IFERROR(__xludf.DUMMYFUNCTION("""COMPUTED_VALUE"""),"Маракуйя с тропическими нотками")</f>
        <v>Маракуйя с тропическими нотками</v>
      </c>
      <c r="B2917" s="18" t="str">
        <f>IFERROR(__xludf.DUMMYFUNCTION("""COMPUTED_VALUE"""),"Арбузный милкшейк")</f>
        <v>Арбузный милкшейк</v>
      </c>
      <c r="C2917" s="18" t="str">
        <f>IFERROR(__xludf.DUMMYFUNCTION("""COMPUTED_VALUE"""),"Конфеты со вкусом винограда")</f>
        <v>Конфеты со вкусом винограда</v>
      </c>
      <c r="D2917" s="18" t="str">
        <f>IFERROR(__xludf.DUMMYFUNCTION("""COMPUTED_VALUE"""),"Манго с апельсином и послевкусием гуавы")</f>
        <v>Манго с апельсином и послевкусием гуавы</v>
      </c>
      <c r="E2917" s="18" t="str">
        <f>IFERROR(__xludf.DUMMYFUNCTION("""COMPUTED_VALUE"""),"Холодное сочетание мяты и конфет холс")</f>
        <v>Холодное сочетание мяты и конфет холс</v>
      </c>
      <c r="F2917" s="18" t="str">
        <f>IFERROR(__xludf.DUMMYFUNCTION("""COMPUTED_VALUE"""),"Яблочные мармеладные червячки")</f>
        <v>Яблочные мармеладные червячки</v>
      </c>
      <c r="G291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2917" s="18" t="str">
        <f>IFERROR(__xludf.DUMMYFUNCTION("""COMPUTED_VALUE"""),"Лимон лайм")</f>
        <v>Лимон лайм</v>
      </c>
      <c r="I2917" s="18" t="str">
        <f>IFERROR(__xludf.DUMMYFUNCTION("""COMPUTED_VALUE"""),"Классика энергетика с кислой малиной")</f>
        <v>Классика энергетика с кислой малиной</v>
      </c>
      <c r="J2917" s="18" t="str">
        <f>IFERROR(__xludf.DUMMYFUNCTION("""COMPUTED_VALUE"""),"Зеленое манго и смородина")</f>
        <v>Зеленое манго и смородина</v>
      </c>
      <c r="K2917" s="18" t="str">
        <f>IFERROR(__xludf.DUMMYFUNCTION("""COMPUTED_VALUE"""),"Дуэт лемонграсса и сладкой малины")</f>
        <v>Дуэт лемонграсса и сладкой малины</v>
      </c>
      <c r="L2917" s="18" t="str">
        <f>IFERROR(__xludf.DUMMYFUNCTION("""COMPUTED_VALUE"""),"Сладкий мармелад из черной смородины")</f>
        <v>Сладкий мармелад из черной смородины</v>
      </c>
      <c r="M2917" s="18" t="str">
        <f>IFERROR(__xludf.DUMMYFUNCTION("""COMPUTED_VALUE"""),"Вишня кола")</f>
        <v>Вишня кола</v>
      </c>
      <c r="N2917" s="18" t="str">
        <f>IFERROR(__xludf.DUMMYFUNCTION("""COMPUTED_VALUE"""),"Малина с кокосом")</f>
        <v>Малина с кокосом</v>
      </c>
      <c r="O2917" s="18" t="str">
        <f>IFERROR(__xludf.DUMMYFUNCTION("""COMPUTED_VALUE"""),"Сладкие конфеты СКИТЛЗ и смородина")</f>
        <v>Сладкие конфеты СКИТЛЗ и смородина</v>
      </c>
      <c r="P2917" s="18" t="str">
        <f>IFERROR(__xludf.DUMMYFUNCTION("""COMPUTED_VALUE"""),"Ежевичный лимонад")</f>
        <v>Ежевичный лимонад</v>
      </c>
      <c r="Q2917" s="18" t="str">
        <f>IFERROR(__xludf.DUMMYFUNCTION("""COMPUTED_VALUE"""),"Дыня кокос")</f>
        <v>Дыня кокос</v>
      </c>
      <c r="R2917" s="18" t="str">
        <f>IFERROR(__xludf.DUMMYFUNCTION("""COMPUTED_VALUE"""),"Земляничный бабл гам")</f>
        <v>Земляничный бабл гам</v>
      </c>
      <c r="S2917" s="18" t="str">
        <f>IFERROR(__xludf.DUMMYFUNCTION("""COMPUTED_VALUE"""),"Лимонные леденцы")</f>
        <v>Лимонные леденцы</v>
      </c>
      <c r="T2917" s="18" t="str">
        <f>IFERROR(__xludf.DUMMYFUNCTION("""COMPUTED_VALUE"""),"Экзотический фрукты")</f>
        <v>Экзотический фрукты</v>
      </c>
      <c r="U2917" s="18" t="str">
        <f>IFERROR(__xludf.DUMMYFUNCTION("""COMPUTED_VALUE"""),"Личи виноград мята")</f>
        <v>Личи виноград мята</v>
      </c>
      <c r="V2917" s="18" t="str">
        <f>IFERROR(__xludf.DUMMYFUNCTION("""COMPUTED_VALUE"""),"Черника малина мята")</f>
        <v>Черника малина мята</v>
      </c>
      <c r="W2917" s="18" t="str">
        <f>IFERROR(__xludf.DUMMYFUNCTION("""COMPUTED_VALUE"""),"Абрикосовый йогурт")</f>
        <v>Абрикосовый йогурт</v>
      </c>
      <c r="X2917" s="18" t="str">
        <f>IFERROR(__xludf.DUMMYFUNCTION("""COMPUTED_VALUE"""),"Арбуз лед")</f>
        <v>Арбуз лед</v>
      </c>
      <c r="Y2917" s="18" t="str">
        <f>IFERROR(__xludf.DUMMYFUNCTION("""COMPUTED_VALUE"""),"Банан клубника лед")</f>
        <v>Банан клубника лед</v>
      </c>
      <c r="Z2917" s="18" t="str">
        <f>IFERROR(__xludf.DUMMYFUNCTION("""COMPUTED_VALUE"""),"Арбузное мороженное")</f>
        <v>Арбузное мороженное</v>
      </c>
      <c r="AA2917" s="18" t="str">
        <f>IFERROR(__xludf.DUMMYFUNCTION("""COMPUTED_VALUE"""),"Клубника малина жвачка")</f>
        <v>Клубника малина жвачка</v>
      </c>
      <c r="AB2917" s="18" t="str">
        <f>IFERROR(__xludf.DUMMYFUNCTION("""COMPUTED_VALUE"""),"Клубничное мороженное")</f>
        <v>Клубничное мороженное</v>
      </c>
      <c r="AC2917" s="18" t="str">
        <f>IFERROR(__xludf.DUMMYFUNCTION("""COMPUTED_VALUE"""),"Кола сода лед")</f>
        <v>Кола сода лед</v>
      </c>
      <c r="AD2917" s="18" t="str">
        <f>IFERROR(__xludf.DUMMYFUNCTION("""COMPUTED_VALUE"""),"Банановый милкшейк")</f>
        <v>Банановый милкшейк</v>
      </c>
      <c r="AE2917" s="18" t="str">
        <f>IFERROR(__xludf.DUMMYFUNCTION("""COMPUTED_VALUE"""),"Микс ягод лед")</f>
        <v>Микс ягод лед</v>
      </c>
      <c r="AF2917" s="18" t="str">
        <f>IFERROR(__xludf.DUMMYFUNCTION("""COMPUTED_VALUE"""),"Брусничный морс")</f>
        <v>Брусничный морс</v>
      </c>
      <c r="AG2917" s="18" t="str">
        <f>IFERROR(__xludf.DUMMYFUNCTION("""COMPUTED_VALUE"""),"Яблочный лимонад")</f>
        <v>Яблочный лимонад</v>
      </c>
      <c r="AH2917" s="18" t="str">
        <f>IFERROR(__xludf.DUMMYFUNCTION("""COMPUTED_VALUE"""),"Лесные ягоды")</f>
        <v>Лесные ягоды</v>
      </c>
      <c r="AI2917" s="18" t="str">
        <f>IFERROR(__xludf.DUMMYFUNCTION("""COMPUTED_VALUE"""),"Смородиновый лимонад")</f>
        <v>Смородиновый лимонад</v>
      </c>
      <c r="AJ2917" s="18" t="str">
        <f>IFERROR(__xludf.DUMMYFUNCTION("""COMPUTED_VALUE"""),"Вишня лайм лед")</f>
        <v>Вишня лайм лед</v>
      </c>
      <c r="AK2917" s="18" t="str">
        <f>IFERROR(__xludf.DUMMYFUNCTION("""COMPUTED_VALUE"""),"Лист виноград мята энергетик")</f>
        <v>Лист виноград мята энергетик</v>
      </c>
      <c r="AL2917" s="18" t="str">
        <f>IFERROR(__xludf.DUMMYFUNCTION("""COMPUTED_VALUE"""),"Двойное яблоко лед")</f>
        <v>Двойное яблоко лед</v>
      </c>
      <c r="AM2917" s="18" t="str">
        <f>IFERROR(__xludf.DUMMYFUNCTION("""COMPUTED_VALUE"""),"Смородиновый холс")</f>
        <v>Смородиновый холс</v>
      </c>
      <c r="AN2917" s="18" t="str">
        <f>IFERROR(__xludf.DUMMYFUNCTION("""COMPUTED_VALUE"""),"Клубничное шампанское")</f>
        <v>Клубничное шампанское</v>
      </c>
      <c r="AO2917" s="18"/>
      <c r="AP2917" s="18"/>
      <c r="AQ2917" s="18"/>
      <c r="AR2917" s="18"/>
      <c r="AS2917" s="18"/>
      <c r="AT2917" s="18"/>
      <c r="AU2917" s="18"/>
      <c r="AV2917" s="18"/>
      <c r="AW2917" s="18"/>
      <c r="AX2917" s="18"/>
    </row>
    <row r="2918">
      <c r="A2918" s="18" t="str">
        <f>IFERROR(__xludf.DUMMYFUNCTION("""COMPUTED_VALUE"""),"0.4")</f>
        <v>0.4</v>
      </c>
      <c r="B2918" s="18" t="str">
        <f>IFERROR(__xludf.DUMMYFUNCTION("""COMPUTED_VALUE"""),"0.6")</f>
        <v>0.6</v>
      </c>
      <c r="C2918" s="18" t="str">
        <f>IFERROR(__xludf.DUMMYFUNCTION("""COMPUTED_VALUE"""),"0.7")</f>
        <v>0.7</v>
      </c>
      <c r="D2918" s="18" t="str">
        <f>IFERROR(__xludf.DUMMYFUNCTION("""COMPUTED_VALUE"""),"0.8")</f>
        <v>0.8</v>
      </c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  <c r="AC2918" s="18"/>
      <c r="AD2918" s="18"/>
      <c r="AE2918" s="18"/>
      <c r="AF2918" s="18"/>
      <c r="AG2918" s="18"/>
      <c r="AH2918" s="18"/>
      <c r="AI2918" s="18"/>
      <c r="AJ2918" s="18"/>
      <c r="AK2918" s="18"/>
      <c r="AL2918" s="18"/>
      <c r="AM2918" s="18"/>
      <c r="AN2918" s="18"/>
      <c r="AO2918" s="18"/>
      <c r="AP2918" s="18"/>
      <c r="AQ2918" s="18"/>
      <c r="AR2918" s="18"/>
      <c r="AS2918" s="18"/>
      <c r="AT2918" s="18"/>
      <c r="AU2918" s="18"/>
      <c r="AV2918" s="18"/>
      <c r="AW2918" s="18"/>
      <c r="AX2918" s="18"/>
    </row>
    <row r="2919">
      <c r="A2919" s="18" t="str">
        <f>IFERROR(__xludf.DUMMYFUNCTION("""COMPUTED_VALUE"""),"0.4")</f>
        <v>0.4</v>
      </c>
      <c r="B2919" s="18" t="str">
        <f>IFERROR(__xludf.DUMMYFUNCTION("""COMPUTED_VALUE"""),"0.6")</f>
        <v>0.6</v>
      </c>
      <c r="C2919" s="18" t="str">
        <f>IFERROR(__xludf.DUMMYFUNCTION("""COMPUTED_VALUE"""),"0.7")</f>
        <v>0.7</v>
      </c>
      <c r="D2919" s="18" t="str">
        <f>IFERROR(__xludf.DUMMYFUNCTION("""COMPUTED_VALUE"""),"0.8")</f>
        <v>0.8</v>
      </c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  <c r="AC2919" s="18"/>
      <c r="AD2919" s="18"/>
      <c r="AE2919" s="18"/>
      <c r="AF2919" s="18"/>
      <c r="AG2919" s="18"/>
      <c r="AH2919" s="18"/>
      <c r="AI2919" s="18"/>
      <c r="AJ2919" s="18"/>
      <c r="AK2919" s="18"/>
      <c r="AL2919" s="18"/>
      <c r="AM2919" s="18"/>
      <c r="AN2919" s="18"/>
      <c r="AO2919" s="18"/>
      <c r="AP2919" s="18"/>
      <c r="AQ2919" s="18"/>
      <c r="AR2919" s="18"/>
      <c r="AS2919" s="18"/>
      <c r="AT2919" s="18"/>
      <c r="AU2919" s="18"/>
      <c r="AV2919" s="18"/>
      <c r="AW2919" s="18"/>
      <c r="AX2919" s="18"/>
    </row>
    <row r="2920">
      <c r="A2920" s="18" t="str">
        <f>IFERROR(__xludf.DUMMYFUNCTION("""COMPUTED_VALUE"""),"кислая земляника")</f>
        <v>кислая земляника</v>
      </c>
      <c r="B2920" s="18" t="str">
        <f>IFERROR(__xludf.DUMMYFUNCTION("""COMPUTED_VALUE"""),"кислая фанта с черникой")</f>
        <v>кислая фанта с черникой</v>
      </c>
      <c r="C2920" s="18" t="str">
        <f>IFERROR(__xludf.DUMMYFUNCTION("""COMPUTED_VALUE"""),"кислое харибо с колой и черешней")</f>
        <v>кислое харибо с колой и черешней</v>
      </c>
      <c r="D2920" s="18" t="str">
        <f>IFERROR(__xludf.DUMMYFUNCTION("""COMPUTED_VALUE"""),"кислое яблочно клубничная шипучка")</f>
        <v>кислое яблочно клубничная шипучка</v>
      </c>
      <c r="E2920" s="18" t="str">
        <f>IFERROR(__xludf.DUMMYFUNCTION("""COMPUTED_VALUE"""),"кислые желатинки маракуйя ананас")</f>
        <v>кислые желатинки маракуйя ананас</v>
      </c>
      <c r="F2920" s="18" t="str">
        <f>IFERROR(__xludf.DUMMYFUNCTION("""COMPUTED_VALUE"""),"кислые ленточки маракуя манго")</f>
        <v>кислые ленточки маракуя манго</v>
      </c>
      <c r="G2920" s="18" t="str">
        <f>IFERROR(__xludf.DUMMYFUNCTION("""COMPUTED_VALUE"""),"кислые мармеладные ягоды")</f>
        <v>кислые мармеладные ягоды</v>
      </c>
      <c r="H2920" s="18" t="str">
        <f>IFERROR(__xludf.DUMMYFUNCTION("""COMPUTED_VALUE"""),"кислый виноград лайм")</f>
        <v>кислый виноград лайм</v>
      </c>
      <c r="I2920" s="18" t="str">
        <f>IFERROR(__xludf.DUMMYFUNCTION("""COMPUTED_VALUE"""),"кислый грейпфрут с вишней")</f>
        <v>кислый грейпфрут с вишней</v>
      </c>
      <c r="J2920" s="18" t="str">
        <f>IFERROR(__xludf.DUMMYFUNCTION("""COMPUTED_VALUE"""),"кислый леденец виноград киви яблоко")</f>
        <v>кислый леденец виноград киви яблоко</v>
      </c>
      <c r="K2920" s="18" t="str">
        <f>IFERROR(__xludf.DUMMYFUNCTION("""COMPUTED_VALUE"""),"кислый лимонад арбуз лайм малина")</f>
        <v>кислый лимонад арбуз лайм малина</v>
      </c>
      <c r="L2920" s="18" t="str">
        <f>IFERROR(__xludf.DUMMYFUNCTION("""COMPUTED_VALUE"""),"кислый персик клубника")</f>
        <v>кислый персик клубника</v>
      </c>
      <c r="M2920" s="18" t="str">
        <f>IFERROR(__xludf.DUMMYFUNCTION("""COMPUTED_VALUE"""),"кислый яблочно лимонные колечки")</f>
        <v>кислый яблочно лимонные колечки</v>
      </c>
      <c r="N2920" s="18" t="str">
        <f>IFERROR(__xludf.DUMMYFUNCTION("""COMPUTED_VALUE"""),"фанта апельсин с кислой малиной")</f>
        <v>фанта апельсин с кислой малиной</v>
      </c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  <c r="AC2920" s="18"/>
      <c r="AD2920" s="18"/>
      <c r="AE2920" s="18"/>
      <c r="AF2920" s="18"/>
      <c r="AG2920" s="18"/>
      <c r="AH2920" s="18"/>
      <c r="AI2920" s="18"/>
      <c r="AJ2920" s="18"/>
      <c r="AK2920" s="18"/>
      <c r="AL2920" s="18"/>
      <c r="AM2920" s="18"/>
      <c r="AN2920" s="18"/>
      <c r="AO2920" s="18"/>
      <c r="AP2920" s="18"/>
      <c r="AQ2920" s="18"/>
      <c r="AR2920" s="18"/>
      <c r="AS2920" s="18"/>
      <c r="AT2920" s="18"/>
      <c r="AU2920" s="18"/>
      <c r="AV2920" s="18"/>
      <c r="AW2920" s="18"/>
      <c r="AX2920" s="18"/>
    </row>
    <row r="2921">
      <c r="A2921" s="18" t="str">
        <f>IFERROR(__xludf.DUMMYFUNCTION("""COMPUTED_VALUE"""),"кислая земляника")</f>
        <v>кислая земляника</v>
      </c>
      <c r="B2921" s="18" t="str">
        <f>IFERROR(__xludf.DUMMYFUNCTION("""COMPUTED_VALUE"""),"кислая фанта с черникой")</f>
        <v>кислая фанта с черникой</v>
      </c>
      <c r="C2921" s="18" t="str">
        <f>IFERROR(__xludf.DUMMYFUNCTION("""COMPUTED_VALUE"""),"кислое харибо с колой и черешней")</f>
        <v>кислое харибо с колой и черешней</v>
      </c>
      <c r="D2921" s="18" t="str">
        <f>IFERROR(__xludf.DUMMYFUNCTION("""COMPUTED_VALUE"""),"кислое яблочно клубничная шипучка")</f>
        <v>кислое яблочно клубничная шипучка</v>
      </c>
      <c r="E2921" s="18" t="str">
        <f>IFERROR(__xludf.DUMMYFUNCTION("""COMPUTED_VALUE"""),"кислые желатинки маракуйя ананас")</f>
        <v>кислые желатинки маракуйя ананас</v>
      </c>
      <c r="F2921" s="18" t="str">
        <f>IFERROR(__xludf.DUMMYFUNCTION("""COMPUTED_VALUE"""),"кислые ленточки маракуя манго")</f>
        <v>кислые ленточки маракуя манго</v>
      </c>
      <c r="G2921" s="18" t="str">
        <f>IFERROR(__xludf.DUMMYFUNCTION("""COMPUTED_VALUE"""),"кислые мармеладные ягоды")</f>
        <v>кислые мармеладные ягоды</v>
      </c>
      <c r="H2921" s="18" t="str">
        <f>IFERROR(__xludf.DUMMYFUNCTION("""COMPUTED_VALUE"""),"кислый виноград лайм")</f>
        <v>кислый виноград лайм</v>
      </c>
      <c r="I2921" s="18" t="str">
        <f>IFERROR(__xludf.DUMMYFUNCTION("""COMPUTED_VALUE"""),"кислый грейпфрут с вишней")</f>
        <v>кислый грейпфрут с вишней</v>
      </c>
      <c r="J2921" s="18" t="str">
        <f>IFERROR(__xludf.DUMMYFUNCTION("""COMPUTED_VALUE"""),"кислый леденец виноград киви яблоко")</f>
        <v>кислый леденец виноград киви яблоко</v>
      </c>
      <c r="K2921" s="18" t="str">
        <f>IFERROR(__xludf.DUMMYFUNCTION("""COMPUTED_VALUE"""),"кислый лимонад арбуз лайм малина")</f>
        <v>кислый лимонад арбуз лайм малина</v>
      </c>
      <c r="L2921" s="18" t="str">
        <f>IFERROR(__xludf.DUMMYFUNCTION("""COMPUTED_VALUE"""),"кислый персик клубника")</f>
        <v>кислый персик клубника</v>
      </c>
      <c r="M2921" s="18" t="str">
        <f>IFERROR(__xludf.DUMMYFUNCTION("""COMPUTED_VALUE"""),"кислый яблочно лимонные колечки")</f>
        <v>кислый яблочно лимонные колечки</v>
      </c>
      <c r="N2921" s="18" t="str">
        <f>IFERROR(__xludf.DUMMYFUNCTION("""COMPUTED_VALUE"""),"фанта апельсин с кислой малиной")</f>
        <v>фанта апельсин с кислой малиной</v>
      </c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  <c r="AC2921" s="18"/>
      <c r="AD2921" s="18"/>
      <c r="AE2921" s="18"/>
      <c r="AF2921" s="18"/>
      <c r="AG2921" s="18"/>
      <c r="AH2921" s="18"/>
      <c r="AI2921" s="18"/>
      <c r="AJ2921" s="18"/>
      <c r="AK2921" s="18"/>
      <c r="AL2921" s="18"/>
      <c r="AM2921" s="18"/>
      <c r="AN2921" s="18"/>
      <c r="AO2921" s="18"/>
      <c r="AP2921" s="18"/>
      <c r="AQ2921" s="18"/>
      <c r="AR2921" s="18"/>
      <c r="AS2921" s="18"/>
      <c r="AT2921" s="18"/>
      <c r="AU2921" s="18"/>
      <c r="AV2921" s="18"/>
      <c r="AW2921" s="18"/>
      <c r="AX2921" s="18"/>
    </row>
    <row r="2922">
      <c r="A2922" s="18" t="str">
        <f>IFERROR(__xludf.DUMMYFUNCTION("""COMPUTED_VALUE"""),"кислая земляника")</f>
        <v>кислая земляника</v>
      </c>
      <c r="B2922" s="18" t="str">
        <f>IFERROR(__xludf.DUMMYFUNCTION("""COMPUTED_VALUE"""),"кислая фанта с черникой")</f>
        <v>кислая фанта с черникой</v>
      </c>
      <c r="C2922" s="18" t="str">
        <f>IFERROR(__xludf.DUMMYFUNCTION("""COMPUTED_VALUE"""),"кислое харибо с колой и черешней")</f>
        <v>кислое харибо с колой и черешней</v>
      </c>
      <c r="D2922" s="18" t="str">
        <f>IFERROR(__xludf.DUMMYFUNCTION("""COMPUTED_VALUE"""),"кислое яблочно клубничная шипучка")</f>
        <v>кислое яблочно клубничная шипучка</v>
      </c>
      <c r="E2922" s="18" t="str">
        <f>IFERROR(__xludf.DUMMYFUNCTION("""COMPUTED_VALUE"""),"кислые желатинки маракуйя ананас")</f>
        <v>кислые желатинки маракуйя ананас</v>
      </c>
      <c r="F2922" s="18" t="str">
        <f>IFERROR(__xludf.DUMMYFUNCTION("""COMPUTED_VALUE"""),"кислые ленточки маракуя манго")</f>
        <v>кислые ленточки маракуя манго</v>
      </c>
      <c r="G2922" s="18" t="str">
        <f>IFERROR(__xludf.DUMMYFUNCTION("""COMPUTED_VALUE"""),"кислые мармеладные ягоды")</f>
        <v>кислые мармеладные ягоды</v>
      </c>
      <c r="H2922" s="18" t="str">
        <f>IFERROR(__xludf.DUMMYFUNCTION("""COMPUTED_VALUE"""),"кислый виноград лайм")</f>
        <v>кислый виноград лайм</v>
      </c>
      <c r="I2922" s="18" t="str">
        <f>IFERROR(__xludf.DUMMYFUNCTION("""COMPUTED_VALUE"""),"кислый грейпфрут с вишней")</f>
        <v>кислый грейпфрут с вишней</v>
      </c>
      <c r="J2922" s="18" t="str">
        <f>IFERROR(__xludf.DUMMYFUNCTION("""COMPUTED_VALUE"""),"кислый леденец виноград киви яблоко")</f>
        <v>кислый леденец виноград киви яблоко</v>
      </c>
      <c r="K2922" s="18" t="str">
        <f>IFERROR(__xludf.DUMMYFUNCTION("""COMPUTED_VALUE"""),"кислый лимонад арбуз лайм малина")</f>
        <v>кислый лимонад арбуз лайм малина</v>
      </c>
      <c r="L2922" s="18" t="str">
        <f>IFERROR(__xludf.DUMMYFUNCTION("""COMPUTED_VALUE"""),"кислый персик клубника")</f>
        <v>кислый персик клубника</v>
      </c>
      <c r="M2922" s="18" t="str">
        <f>IFERROR(__xludf.DUMMYFUNCTION("""COMPUTED_VALUE"""),"кислый яблочно лимонные колечки")</f>
        <v>кислый яблочно лимонные колечки</v>
      </c>
      <c r="N2922" s="18" t="str">
        <f>IFERROR(__xludf.DUMMYFUNCTION("""COMPUTED_VALUE"""),"фанта апельсин с кислой малиной")</f>
        <v>фанта апельсин с кислой малиной</v>
      </c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8"/>
      <c r="AD2922" s="18"/>
      <c r="AE2922" s="18"/>
      <c r="AF2922" s="18"/>
      <c r="AG2922" s="18"/>
      <c r="AH2922" s="18"/>
      <c r="AI2922" s="18"/>
      <c r="AJ2922" s="18"/>
      <c r="AK2922" s="18"/>
      <c r="AL2922" s="18"/>
      <c r="AM2922" s="18"/>
      <c r="AN2922" s="18"/>
      <c r="AO2922" s="18"/>
      <c r="AP2922" s="18"/>
      <c r="AQ2922" s="18"/>
      <c r="AR2922" s="18"/>
      <c r="AS2922" s="18"/>
      <c r="AT2922" s="18"/>
      <c r="AU2922" s="18"/>
      <c r="AV2922" s="18"/>
      <c r="AW2922" s="18"/>
      <c r="AX2922" s="18"/>
    </row>
    <row r="2923">
      <c r="A2923" s="18" t="str">
        <f>IFERROR(__xludf.DUMMYFUNCTION("""COMPUTED_VALUE"""),"кислая земляника")</f>
        <v>кислая земляника</v>
      </c>
      <c r="B2923" s="18" t="str">
        <f>IFERROR(__xludf.DUMMYFUNCTION("""COMPUTED_VALUE"""),"кислая фанта с черникой")</f>
        <v>кислая фанта с черникой</v>
      </c>
      <c r="C2923" s="18" t="str">
        <f>IFERROR(__xludf.DUMMYFUNCTION("""COMPUTED_VALUE"""),"кислое харибо с колой и черешней")</f>
        <v>кислое харибо с колой и черешней</v>
      </c>
      <c r="D2923" s="18" t="str">
        <f>IFERROR(__xludf.DUMMYFUNCTION("""COMPUTED_VALUE"""),"кислое яблочно клубничная шипучка")</f>
        <v>кислое яблочно клубничная шипучка</v>
      </c>
      <c r="E2923" s="18" t="str">
        <f>IFERROR(__xludf.DUMMYFUNCTION("""COMPUTED_VALUE"""),"кислые желатинки маракуйя ананас")</f>
        <v>кислые желатинки маракуйя ананас</v>
      </c>
      <c r="F2923" s="18" t="str">
        <f>IFERROR(__xludf.DUMMYFUNCTION("""COMPUTED_VALUE"""),"кислые ленточки маракуя манго")</f>
        <v>кислые ленточки маракуя манго</v>
      </c>
      <c r="G2923" s="18" t="str">
        <f>IFERROR(__xludf.DUMMYFUNCTION("""COMPUTED_VALUE"""),"кислые мармеладные ягоды")</f>
        <v>кислые мармеладные ягоды</v>
      </c>
      <c r="H2923" s="18" t="str">
        <f>IFERROR(__xludf.DUMMYFUNCTION("""COMPUTED_VALUE"""),"кислый виноград лайм")</f>
        <v>кислый виноград лайм</v>
      </c>
      <c r="I2923" s="18" t="str">
        <f>IFERROR(__xludf.DUMMYFUNCTION("""COMPUTED_VALUE"""),"кислый грейпфрут с вишней")</f>
        <v>кислый грейпфрут с вишней</v>
      </c>
      <c r="J2923" s="18" t="str">
        <f>IFERROR(__xludf.DUMMYFUNCTION("""COMPUTED_VALUE"""),"кислый леденец виноград киви яблоко")</f>
        <v>кислый леденец виноград киви яблоко</v>
      </c>
      <c r="K2923" s="18" t="str">
        <f>IFERROR(__xludf.DUMMYFUNCTION("""COMPUTED_VALUE"""),"кислый лимонад арбуз лайм малина")</f>
        <v>кислый лимонад арбуз лайм малина</v>
      </c>
      <c r="L2923" s="18" t="str">
        <f>IFERROR(__xludf.DUMMYFUNCTION("""COMPUTED_VALUE"""),"кислый персик клубника")</f>
        <v>кислый персик клубника</v>
      </c>
      <c r="M2923" s="18" t="str">
        <f>IFERROR(__xludf.DUMMYFUNCTION("""COMPUTED_VALUE"""),"кислый яблочно лимонные колечки")</f>
        <v>кислый яблочно лимонные колечки</v>
      </c>
      <c r="N2923" s="18" t="str">
        <f>IFERROR(__xludf.DUMMYFUNCTION("""COMPUTED_VALUE"""),"фанта апельсин с кислой малиной")</f>
        <v>фанта апельсин с кислой малиной</v>
      </c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  <c r="AA2923" s="18"/>
      <c r="AB2923" s="18"/>
      <c r="AC2923" s="18"/>
      <c r="AD2923" s="18"/>
      <c r="AE2923" s="18"/>
      <c r="AF2923" s="18"/>
      <c r="AG2923" s="18"/>
      <c r="AH2923" s="18"/>
      <c r="AI2923" s="18"/>
      <c r="AJ2923" s="18"/>
      <c r="AK2923" s="18"/>
      <c r="AL2923" s="18"/>
      <c r="AM2923" s="18"/>
      <c r="AN2923" s="18"/>
      <c r="AO2923" s="18"/>
      <c r="AP2923" s="18"/>
      <c r="AQ2923" s="18"/>
      <c r="AR2923" s="18"/>
      <c r="AS2923" s="18"/>
      <c r="AT2923" s="18"/>
      <c r="AU2923" s="18"/>
      <c r="AV2923" s="18"/>
      <c r="AW2923" s="18"/>
      <c r="AX2923" s="18"/>
    </row>
    <row r="2924">
      <c r="A2924" s="18" t="str">
        <f>IFERROR(__xludf.DUMMYFUNCTION("""COMPUTED_VALUE"""),"кислая земляника")</f>
        <v>кислая земляника</v>
      </c>
      <c r="B2924" s="18" t="str">
        <f>IFERROR(__xludf.DUMMYFUNCTION("""COMPUTED_VALUE"""),"кислая фанта с черникой")</f>
        <v>кислая фанта с черникой</v>
      </c>
      <c r="C2924" s="18" t="str">
        <f>IFERROR(__xludf.DUMMYFUNCTION("""COMPUTED_VALUE"""),"кислое харибо с колой и черешней")</f>
        <v>кислое харибо с колой и черешней</v>
      </c>
      <c r="D2924" s="18" t="str">
        <f>IFERROR(__xludf.DUMMYFUNCTION("""COMPUTED_VALUE"""),"кислое яблочно клубничная шипучка")</f>
        <v>кислое яблочно клубничная шипучка</v>
      </c>
      <c r="E2924" s="18" t="str">
        <f>IFERROR(__xludf.DUMMYFUNCTION("""COMPUTED_VALUE"""),"кислые желатинки маракуйя ананас")</f>
        <v>кислые желатинки маракуйя ананас</v>
      </c>
      <c r="F2924" s="18" t="str">
        <f>IFERROR(__xludf.DUMMYFUNCTION("""COMPUTED_VALUE"""),"кислые ленточки маракуя манго")</f>
        <v>кислые ленточки маракуя манго</v>
      </c>
      <c r="G2924" s="18" t="str">
        <f>IFERROR(__xludf.DUMMYFUNCTION("""COMPUTED_VALUE"""),"кислые мармеладные ягоды")</f>
        <v>кислые мармеладные ягоды</v>
      </c>
      <c r="H2924" s="18" t="str">
        <f>IFERROR(__xludf.DUMMYFUNCTION("""COMPUTED_VALUE"""),"кислый виноград лайм")</f>
        <v>кислый виноград лайм</v>
      </c>
      <c r="I2924" s="18" t="str">
        <f>IFERROR(__xludf.DUMMYFUNCTION("""COMPUTED_VALUE"""),"кислый грейпфрут с вишней")</f>
        <v>кислый грейпфрут с вишней</v>
      </c>
      <c r="J2924" s="18" t="str">
        <f>IFERROR(__xludf.DUMMYFUNCTION("""COMPUTED_VALUE"""),"кислый леденец виноград киви яблоко")</f>
        <v>кислый леденец виноград киви яблоко</v>
      </c>
      <c r="K2924" s="18" t="str">
        <f>IFERROR(__xludf.DUMMYFUNCTION("""COMPUTED_VALUE"""),"кислый лимонад арбуз лайм малина")</f>
        <v>кислый лимонад арбуз лайм малина</v>
      </c>
      <c r="L2924" s="18" t="str">
        <f>IFERROR(__xludf.DUMMYFUNCTION("""COMPUTED_VALUE"""),"кислый персик клубника")</f>
        <v>кислый персик клубника</v>
      </c>
      <c r="M2924" s="18" t="str">
        <f>IFERROR(__xludf.DUMMYFUNCTION("""COMPUTED_VALUE"""),"кислый яблочно лимонные колечки")</f>
        <v>кислый яблочно лимонные колечки</v>
      </c>
      <c r="N2924" s="18" t="str">
        <f>IFERROR(__xludf.DUMMYFUNCTION("""COMPUTED_VALUE"""),"фанта апельсин с кислой малиной")</f>
        <v>фанта апельсин с кислой малиной</v>
      </c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  <c r="AA2924" s="18"/>
      <c r="AB2924" s="18"/>
      <c r="AC2924" s="18"/>
      <c r="AD2924" s="18"/>
      <c r="AE2924" s="18"/>
      <c r="AF2924" s="18"/>
      <c r="AG2924" s="18"/>
      <c r="AH2924" s="18"/>
      <c r="AI2924" s="18"/>
      <c r="AJ2924" s="18"/>
      <c r="AK2924" s="18"/>
      <c r="AL2924" s="18"/>
      <c r="AM2924" s="18"/>
      <c r="AN2924" s="18"/>
      <c r="AO2924" s="18"/>
      <c r="AP2924" s="18"/>
      <c r="AQ2924" s="18"/>
      <c r="AR2924" s="18"/>
      <c r="AS2924" s="18"/>
      <c r="AT2924" s="18"/>
      <c r="AU2924" s="18"/>
      <c r="AV2924" s="18"/>
      <c r="AW2924" s="18"/>
      <c r="AX2924" s="18"/>
    </row>
    <row r="2925">
      <c r="A2925" s="18" t="str">
        <f>IFERROR(__xludf.DUMMYFUNCTION("""COMPUTED_VALUE"""),"Смородина холс")</f>
        <v>Смородина холс</v>
      </c>
      <c r="B2925" s="18" t="str">
        <f>IFERROR(__xludf.DUMMYFUNCTION("""COMPUTED_VALUE"""),"Тропические фрукты")</f>
        <v>Тропические фрукты</v>
      </c>
      <c r="C2925" s="18" t="str">
        <f>IFERROR(__xludf.DUMMYFUNCTION("""COMPUTED_VALUE"""),"Черничная конфета")</f>
        <v>Черничная конфета</v>
      </c>
      <c r="D2925" s="18" t="str">
        <f>IFERROR(__xludf.DUMMYFUNCTION("""COMPUTED_VALUE"""),"Яблоко вишня")</f>
        <v>Яблоко вишня</v>
      </c>
      <c r="E2925" s="18" t="str">
        <f>IFERROR(__xludf.DUMMYFUNCTION("""COMPUTED_VALUE"""),"Виноград мята")</f>
        <v>Виноград мята</v>
      </c>
      <c r="F2925" s="18" t="str">
        <f>IFERROR(__xludf.DUMMYFUNCTION("""COMPUTED_VALUE"""),"Виноград холс")</f>
        <v>Виноград холс</v>
      </c>
      <c r="G2925" s="18" t="str">
        <f>IFERROR(__xludf.DUMMYFUNCTION("""COMPUTED_VALUE"""),"Грейпфрутовый лимонад")</f>
        <v>Грейпфрутовый лимонад</v>
      </c>
      <c r="H2925" s="18" t="str">
        <f>IFERROR(__xludf.DUMMYFUNCTION("""COMPUTED_VALUE"""),"Дыня банан")</f>
        <v>Дыня банан</v>
      </c>
      <c r="I2925" s="18" t="str">
        <f>IFERROR(__xludf.DUMMYFUNCTION("""COMPUTED_VALUE"""),"Ежевичный лимонад")</f>
        <v>Ежевичный лимонад</v>
      </c>
      <c r="J2925" s="18" t="str">
        <f>IFERROR(__xludf.DUMMYFUNCTION("""COMPUTED_VALUE"""),"Земляничная конфета ")</f>
        <v>Земляничная конфета </v>
      </c>
      <c r="K2925" s="18" t="str">
        <f>IFERROR(__xludf.DUMMYFUNCTION("""COMPUTED_VALUE"""),"Ананас манго ")</f>
        <v>Ананас манго </v>
      </c>
      <c r="L2925" s="18" t="str">
        <f>IFERROR(__xludf.DUMMYFUNCTION("""COMPUTED_VALUE"""),"Жвачка черника мята ")</f>
        <v>Жвачка черника мята </v>
      </c>
      <c r="M2925" s="18" t="str">
        <f>IFERROR(__xludf.DUMMYFUNCTION("""COMPUTED_VALUE"""),"Зеленый манго")</f>
        <v>Зеленый манго</v>
      </c>
      <c r="N2925" s="18" t="str">
        <f>IFERROR(__xludf.DUMMYFUNCTION("""COMPUTED_VALUE"""),"Клюква брусника")</f>
        <v>Клюква брусника</v>
      </c>
      <c r="O2925" s="18" t="str">
        <f>IFERROR(__xludf.DUMMYFUNCTION("""COMPUTED_VALUE"""),"Апельсин ")</f>
        <v>Апельсин </v>
      </c>
      <c r="P2925" s="18" t="str">
        <f>IFERROR(__xludf.DUMMYFUNCTION("""COMPUTED_VALUE"""),"Кокос малина")</f>
        <v>Кокос малина</v>
      </c>
      <c r="Q2925" s="18" t="str">
        <f>IFERROR(__xludf.DUMMYFUNCTION("""COMPUTED_VALUE"""),"Лимонные черви")</f>
        <v>Лимонные черви</v>
      </c>
      <c r="R2925" s="18" t="str">
        <f>IFERROR(__xludf.DUMMYFUNCTION("""COMPUTED_VALUE"""),"Малиновый лимонад")</f>
        <v>Малиновый лимонад</v>
      </c>
      <c r="S2925" s="18" t="str">
        <f>IFERROR(__xludf.DUMMYFUNCTION("""COMPUTED_VALUE"""),"Смородина малина")</f>
        <v>Смородина малина</v>
      </c>
      <c r="T2925" s="18"/>
      <c r="U2925" s="18"/>
      <c r="V2925" s="18"/>
      <c r="W2925" s="18"/>
      <c r="X2925" s="18"/>
      <c r="Y2925" s="18"/>
      <c r="Z2925" s="18"/>
      <c r="AA2925" s="18"/>
      <c r="AB2925" s="18"/>
      <c r="AC2925" s="18"/>
      <c r="AD2925" s="18"/>
      <c r="AE2925" s="18"/>
      <c r="AF2925" s="18"/>
      <c r="AG2925" s="18"/>
      <c r="AH2925" s="18"/>
      <c r="AI2925" s="18"/>
      <c r="AJ2925" s="18"/>
      <c r="AK2925" s="18"/>
      <c r="AL2925" s="18"/>
      <c r="AM2925" s="18"/>
      <c r="AN2925" s="18"/>
      <c r="AO2925" s="18"/>
      <c r="AP2925" s="18"/>
      <c r="AQ2925" s="18"/>
      <c r="AR2925" s="18"/>
      <c r="AS2925" s="18"/>
      <c r="AT2925" s="18"/>
      <c r="AU2925" s="18"/>
      <c r="AV2925" s="18"/>
      <c r="AW2925" s="18"/>
      <c r="AX2925" s="18"/>
    </row>
    <row r="2926">
      <c r="A2926" s="18" t="str">
        <f>IFERROR(__xludf.DUMMYFUNCTION("""COMPUTED_VALUE"""),"Апельсиновое драже")</f>
        <v>Апельсиновое драже</v>
      </c>
      <c r="B2926" s="18" t="str">
        <f>IFERROR(__xludf.DUMMYFUNCTION("""COMPUTED_VALUE"""),"Бабл гам")</f>
        <v>Бабл гам</v>
      </c>
      <c r="C2926" s="18" t="str">
        <f>IFERROR(__xludf.DUMMYFUNCTION("""COMPUTED_VALUE"""),"Виноградная конфета")</f>
        <v>Виноградная конфета</v>
      </c>
      <c r="D2926" s="18" t="str">
        <f>IFERROR(__xludf.DUMMYFUNCTION("""COMPUTED_VALUE"""),"Даня кокос")</f>
        <v>Даня кокос</v>
      </c>
      <c r="E2926" s="18" t="str">
        <f>IFERROR(__xludf.DUMMYFUNCTION("""COMPUTED_VALUE"""),"Земляника груша")</f>
        <v>Земляника груша</v>
      </c>
      <c r="F2926" s="18" t="str">
        <f>IFERROR(__xludf.DUMMYFUNCTION("""COMPUTED_VALUE"""),"Кислый киви")</f>
        <v>Кислый киви</v>
      </c>
      <c r="G2926" s="18" t="str">
        <f>IFERROR(__xludf.DUMMYFUNCTION("""COMPUTED_VALUE"""),"Кислый малиновый лимонад ")</f>
        <v>Кислый малиновый лимонад </v>
      </c>
      <c r="H2926" s="18" t="str">
        <f>IFERROR(__xludf.DUMMYFUNCTION("""COMPUTED_VALUE"""),"Кола сода айс")</f>
        <v>Кола сода айс</v>
      </c>
      <c r="I2926" s="18" t="str">
        <f>IFERROR(__xludf.DUMMYFUNCTION("""COMPUTED_VALUE"""),"Ледяной ананас")</f>
        <v>Ледяной ананас</v>
      </c>
      <c r="J2926" s="18" t="str">
        <f>IFERROR(__xludf.DUMMYFUNCTION("""COMPUTED_VALUE"""),"Лимонные червячки ")</f>
        <v>Лимонные червячки </v>
      </c>
      <c r="K2926" s="18" t="str">
        <f>IFERROR(__xludf.DUMMYFUNCTION("""COMPUTED_VALUE"""),"Манго апельсин")</f>
        <v>Манго апельсин</v>
      </c>
      <c r="L2926" s="18" t="str">
        <f>IFERROR(__xludf.DUMMYFUNCTION("""COMPUTED_VALUE"""),"Смородина виноград")</f>
        <v>Смородина виноград</v>
      </c>
      <c r="M2926" s="18" t="str">
        <f>IFERROR(__xludf.DUMMYFUNCTION("""COMPUTED_VALUE"""),"Яблочный холс")</f>
        <v>Яблочный холс</v>
      </c>
      <c r="N2926" s="18" t="str">
        <f>IFERROR(__xludf.DUMMYFUNCTION("""COMPUTED_VALUE"""),"Ягодный смузи")</f>
        <v>Ягодный смузи</v>
      </c>
      <c r="O2926" s="18" t="str">
        <f>IFERROR(__xludf.DUMMYFUNCTION("""COMPUTED_VALUE"""),"Ягодный энергетик")</f>
        <v>Ягодный энергетик</v>
      </c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  <c r="AA2926" s="18"/>
      <c r="AB2926" s="18"/>
      <c r="AC2926" s="18"/>
      <c r="AD2926" s="18"/>
      <c r="AE2926" s="18"/>
      <c r="AF2926" s="18"/>
      <c r="AG2926" s="18"/>
      <c r="AH2926" s="18"/>
      <c r="AI2926" s="18"/>
      <c r="AJ2926" s="18"/>
      <c r="AK2926" s="18"/>
      <c r="AL2926" s="18"/>
      <c r="AM2926" s="18"/>
      <c r="AN2926" s="18"/>
      <c r="AO2926" s="18"/>
      <c r="AP2926" s="18"/>
      <c r="AQ2926" s="18"/>
      <c r="AR2926" s="18"/>
      <c r="AS2926" s="18"/>
      <c r="AT2926" s="18"/>
      <c r="AU2926" s="18"/>
      <c r="AV2926" s="18"/>
      <c r="AW2926" s="18"/>
      <c r="AX2926" s="18"/>
    </row>
    <row r="2927">
      <c r="A2927" s="18" t="str">
        <f>IFERROR(__xludf.DUMMYFUNCTION("""COMPUTED_VALUE"""),"Арбуз Малина ")</f>
        <v>Арбуз Малина </v>
      </c>
      <c r="B2927" s="18" t="str">
        <f>IFERROR(__xludf.DUMMYFUNCTION("""COMPUTED_VALUE"""),"Банан Кокос ")</f>
        <v>Банан Кокос </v>
      </c>
      <c r="C2927" s="18" t="str">
        <f>IFERROR(__xludf.DUMMYFUNCTION("""COMPUTED_VALUE"""),"Барбарисовый Энергетик ")</f>
        <v>Барбарисовый Энергетик </v>
      </c>
      <c r="D2927" s="18" t="str">
        <f>IFERROR(__xludf.DUMMYFUNCTION("""COMPUTED_VALUE"""),"Виноградный Энергетик")</f>
        <v>Виноградный Энергетик</v>
      </c>
      <c r="E2927" s="18" t="str">
        <f>IFERROR(__xludf.DUMMYFUNCTION("""COMPUTED_VALUE"""),"Гранат Клубника ")</f>
        <v>Гранат Клубника </v>
      </c>
      <c r="F2927" s="18" t="str">
        <f>IFERROR(__xludf.DUMMYFUNCTION("""COMPUTED_VALUE"""),"Гранат Смородина ")</f>
        <v>Гранат Смородина </v>
      </c>
      <c r="G2927" s="18" t="str">
        <f>IFERROR(__xludf.DUMMYFUNCTION("""COMPUTED_VALUE"""),"Грейпфрутовый Швепс ")</f>
        <v>Грейпфрутовый Швепс </v>
      </c>
      <c r="H2927" s="18" t="str">
        <f>IFERROR(__xludf.DUMMYFUNCTION("""COMPUTED_VALUE"""),"Земляника Драгонфрут ")</f>
        <v>Земляника Драгонфрут </v>
      </c>
      <c r="I2927" s="18" t="str">
        <f>IFERROR(__xludf.DUMMYFUNCTION("""COMPUTED_VALUE"""),"Киви Личи ")</f>
        <v>Киви Личи </v>
      </c>
      <c r="J2927" s="18" t="str">
        <f>IFERROR(__xludf.DUMMYFUNCTION("""COMPUTED_VALUE"""),"Киви Маракуйя Гуава ")</f>
        <v>Киви Маракуйя Гуава </v>
      </c>
      <c r="K2927" s="18" t="str">
        <f>IFERROR(__xludf.DUMMYFUNCTION("""COMPUTED_VALUE"""),"Клубника Банан ")</f>
        <v>Клубника Банан </v>
      </c>
      <c r="L2927" s="18" t="str">
        <f>IFERROR(__xludf.DUMMYFUNCTION("""COMPUTED_VALUE"""),"Клубника Вишня ")</f>
        <v>Клубника Вишня </v>
      </c>
      <c r="M2927" s="18" t="str">
        <f>IFERROR(__xludf.DUMMYFUNCTION("""COMPUTED_VALUE"""),"Клубника Земляника ")</f>
        <v>Клубника Земляника </v>
      </c>
      <c r="N2927" s="18" t="str">
        <f>IFERROR(__xludf.DUMMYFUNCTION("""COMPUTED_VALUE"""),"Клубничный Мохито ")</f>
        <v>Клубничный Мохито </v>
      </c>
      <c r="O2927" s="18" t="str">
        <f>IFERROR(__xludf.DUMMYFUNCTION("""COMPUTED_VALUE"""),"Манго Грейпфрут ")</f>
        <v>Манго Грейпфрут </v>
      </c>
      <c r="P2927" s="18" t="str">
        <f>IFERROR(__xludf.DUMMYFUNCTION("""COMPUTED_VALUE"""),"Манго Персик Личи ")</f>
        <v>Манго Персик Личи </v>
      </c>
      <c r="Q2927" s="18" t="str">
        <f>IFERROR(__xludf.DUMMYFUNCTION("""COMPUTED_VALUE"""),"Персик Бабл Гам ")</f>
        <v>Персик Бабл Гам </v>
      </c>
      <c r="R2927" s="18" t="str">
        <f>IFERROR(__xludf.DUMMYFUNCTION("""COMPUTED_VALUE"""),"Садовые Ягоды ")</f>
        <v>Садовые Ягоды </v>
      </c>
      <c r="S2927" s="18" t="str">
        <f>IFERROR(__xludf.DUMMYFUNCTION("""COMPUTED_VALUE"""),"Скитлс Лимон Лайм 2")</f>
        <v>Скитлс Лимон Лайм 2</v>
      </c>
      <c r="T2927" s="18" t="str">
        <f>IFERROR(__xludf.DUMMYFUNCTION("""COMPUTED_VALUE"""),"Смородина Мармелад 1")</f>
        <v>Смородина Мармелад 1</v>
      </c>
      <c r="U2927" s="18" t="str">
        <f>IFERROR(__xludf.DUMMYFUNCTION("""COMPUTED_VALUE"""),"Темная Вишня 1")</f>
        <v>Темная Вишня 1</v>
      </c>
      <c r="V2927" s="18" t="str">
        <f>IFERROR(__xludf.DUMMYFUNCTION("""COMPUTED_VALUE"""),"Фруктовые Пластинки 1")</f>
        <v>Фруктовые Пластинки 1</v>
      </c>
      <c r="W2927" s="18" t="str">
        <f>IFERROR(__xludf.DUMMYFUNCTION("""COMPUTED_VALUE"""),"Черника Ежевика 1")</f>
        <v>Черника Ежевика 1</v>
      </c>
      <c r="X2927" s="18" t="str">
        <f>IFERROR(__xludf.DUMMYFUNCTION("""COMPUTED_VALUE"""),"Черника Малина 1")</f>
        <v>Черника Малина 1</v>
      </c>
      <c r="Y2927" s="18" t="str">
        <f>IFERROR(__xludf.DUMMYFUNCTION("""COMPUTED_VALUE"""),"Черника Мята 2")</f>
        <v>Черника Мята 2</v>
      </c>
      <c r="Z2927" s="18" t="str">
        <f>IFERROR(__xludf.DUMMYFUNCTION("""COMPUTED_VALUE"""),"Яблоко Виноград 2")</f>
        <v>Яблоко Виноград 2</v>
      </c>
      <c r="AA2927" s="18" t="str">
        <f>IFERROR(__xludf.DUMMYFUNCTION("""COMPUTED_VALUE"""),"Яблоко Малина 4")</f>
        <v>Яблоко Малина 4</v>
      </c>
      <c r="AB2927" s="18"/>
      <c r="AC2927" s="18"/>
      <c r="AD2927" s="18"/>
      <c r="AE2927" s="18"/>
      <c r="AF2927" s="18"/>
      <c r="AG2927" s="18"/>
      <c r="AH2927" s="18"/>
      <c r="AI2927" s="18"/>
      <c r="AJ2927" s="18"/>
      <c r="AK2927" s="18"/>
      <c r="AL2927" s="18"/>
      <c r="AM2927" s="18"/>
      <c r="AN2927" s="18"/>
      <c r="AO2927" s="18"/>
      <c r="AP2927" s="18"/>
      <c r="AQ2927" s="18"/>
      <c r="AR2927" s="18"/>
      <c r="AS2927" s="18"/>
      <c r="AT2927" s="18"/>
      <c r="AU2927" s="18"/>
      <c r="AV2927" s="18"/>
      <c r="AW2927" s="18"/>
      <c r="AX2927" s="18"/>
    </row>
    <row r="2928">
      <c r="A2928" s="18" t="str">
        <f>IFERROR(__xludf.DUMMYFUNCTION("""COMPUTED_VALUE"""),"кислая земляника")</f>
        <v>кислая земляника</v>
      </c>
      <c r="B2928" s="18" t="str">
        <f>IFERROR(__xludf.DUMMYFUNCTION("""COMPUTED_VALUE"""),"кислая фанта с черникой")</f>
        <v>кислая фанта с черникой</v>
      </c>
      <c r="C2928" s="18" t="str">
        <f>IFERROR(__xludf.DUMMYFUNCTION("""COMPUTED_VALUE"""),"кислое харибо с колой и черешней")</f>
        <v>кислое харибо с колой и черешней</v>
      </c>
      <c r="D2928" s="18" t="str">
        <f>IFERROR(__xludf.DUMMYFUNCTION("""COMPUTED_VALUE"""),"кислое яблочно клубничная шипучка")</f>
        <v>кислое яблочно клубничная шипучка</v>
      </c>
      <c r="E2928" s="18" t="str">
        <f>IFERROR(__xludf.DUMMYFUNCTION("""COMPUTED_VALUE"""),"кислые желатинки маракуйя ананас")</f>
        <v>кислые желатинки маракуйя ананас</v>
      </c>
      <c r="F2928" s="18" t="str">
        <f>IFERROR(__xludf.DUMMYFUNCTION("""COMPUTED_VALUE"""),"кислые ленточки маракуя манго")</f>
        <v>кислые ленточки маракуя манго</v>
      </c>
      <c r="G2928" s="18" t="str">
        <f>IFERROR(__xludf.DUMMYFUNCTION("""COMPUTED_VALUE"""),"кислые мармеладные ягоды")</f>
        <v>кислые мармеладные ягоды</v>
      </c>
      <c r="H2928" s="18" t="str">
        <f>IFERROR(__xludf.DUMMYFUNCTION("""COMPUTED_VALUE"""),"кислый виноград лайм")</f>
        <v>кислый виноград лайм</v>
      </c>
      <c r="I2928" s="18" t="str">
        <f>IFERROR(__xludf.DUMMYFUNCTION("""COMPUTED_VALUE"""),"кислый грейпфрут с вишней")</f>
        <v>кислый грейпфрут с вишней</v>
      </c>
      <c r="J2928" s="18" t="str">
        <f>IFERROR(__xludf.DUMMYFUNCTION("""COMPUTED_VALUE"""),"кислый леденец виноград киви яблоко")</f>
        <v>кислый леденец виноград киви яблоко</v>
      </c>
      <c r="K2928" s="18" t="str">
        <f>IFERROR(__xludf.DUMMYFUNCTION("""COMPUTED_VALUE"""),"кислый лимонад арбуз лайм малина")</f>
        <v>кислый лимонад арбуз лайм малина</v>
      </c>
      <c r="L2928" s="18" t="str">
        <f>IFERROR(__xludf.DUMMYFUNCTION("""COMPUTED_VALUE"""),"кислый персик клубника")</f>
        <v>кислый персик клубника</v>
      </c>
      <c r="M2928" s="18" t="str">
        <f>IFERROR(__xludf.DUMMYFUNCTION("""COMPUTED_VALUE"""),"кислый яблочно лимонные колечки")</f>
        <v>кислый яблочно лимонные колечки</v>
      </c>
      <c r="N2928" s="18" t="str">
        <f>IFERROR(__xludf.DUMMYFUNCTION("""COMPUTED_VALUE"""),"фанта апельсин с кислой малиной")</f>
        <v>фанта апельсин с кислой малиной</v>
      </c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  <c r="AC2928" s="18"/>
      <c r="AD2928" s="18"/>
      <c r="AE2928" s="18"/>
      <c r="AF2928" s="18"/>
      <c r="AG2928" s="18"/>
      <c r="AH2928" s="18"/>
      <c r="AI2928" s="18"/>
      <c r="AJ2928" s="18"/>
      <c r="AK2928" s="18"/>
      <c r="AL2928" s="18"/>
      <c r="AM2928" s="18"/>
      <c r="AN2928" s="18"/>
      <c r="AO2928" s="18"/>
      <c r="AP2928" s="18"/>
      <c r="AQ2928" s="18"/>
      <c r="AR2928" s="18"/>
      <c r="AS2928" s="18"/>
      <c r="AT2928" s="18"/>
      <c r="AU2928" s="18"/>
      <c r="AV2928" s="18"/>
      <c r="AW2928" s="18"/>
      <c r="AX2928" s="18"/>
    </row>
    <row r="2929">
      <c r="A2929" s="18" t="str">
        <f>IFERROR(__xludf.DUMMYFUNCTION("""COMPUTED_VALUE"""),"Арбуз Малина ")</f>
        <v>Арбуз Малина </v>
      </c>
      <c r="B2929" s="18" t="str">
        <f>IFERROR(__xludf.DUMMYFUNCTION("""COMPUTED_VALUE"""),"Банан Кокос ")</f>
        <v>Банан Кокос </v>
      </c>
      <c r="C2929" s="18" t="str">
        <f>IFERROR(__xludf.DUMMYFUNCTION("""COMPUTED_VALUE"""),"Барбарисовый Энергетик ")</f>
        <v>Барбарисовый Энергетик </v>
      </c>
      <c r="D2929" s="18" t="str">
        <f>IFERROR(__xludf.DUMMYFUNCTION("""COMPUTED_VALUE"""),"Виноградный Энергетик")</f>
        <v>Виноградный Энергетик</v>
      </c>
      <c r="E2929" s="18" t="str">
        <f>IFERROR(__xludf.DUMMYFUNCTION("""COMPUTED_VALUE"""),"Гранат Клубника ")</f>
        <v>Гранат Клубника </v>
      </c>
      <c r="F2929" s="18" t="str">
        <f>IFERROR(__xludf.DUMMYFUNCTION("""COMPUTED_VALUE"""),"Гранат Смородина ")</f>
        <v>Гранат Смородина </v>
      </c>
      <c r="G2929" s="18" t="str">
        <f>IFERROR(__xludf.DUMMYFUNCTION("""COMPUTED_VALUE"""),"Грейпфрутовый Швепс ")</f>
        <v>Грейпфрутовый Швепс </v>
      </c>
      <c r="H2929" s="18" t="str">
        <f>IFERROR(__xludf.DUMMYFUNCTION("""COMPUTED_VALUE"""),"Земляника Драгонфрут ")</f>
        <v>Земляника Драгонфрут </v>
      </c>
      <c r="I2929" s="18" t="str">
        <f>IFERROR(__xludf.DUMMYFUNCTION("""COMPUTED_VALUE"""),"Киви Личи ")</f>
        <v>Киви Личи </v>
      </c>
      <c r="J2929" s="18" t="str">
        <f>IFERROR(__xludf.DUMMYFUNCTION("""COMPUTED_VALUE"""),"Киви Маракуйя Гуава ")</f>
        <v>Киви Маракуйя Гуава </v>
      </c>
      <c r="K2929" s="18" t="str">
        <f>IFERROR(__xludf.DUMMYFUNCTION("""COMPUTED_VALUE"""),"Клубника Банан ")</f>
        <v>Клубника Банан </v>
      </c>
      <c r="L2929" s="18" t="str">
        <f>IFERROR(__xludf.DUMMYFUNCTION("""COMPUTED_VALUE"""),"Клубника Вишня ")</f>
        <v>Клубника Вишня </v>
      </c>
      <c r="M2929" s="18" t="str">
        <f>IFERROR(__xludf.DUMMYFUNCTION("""COMPUTED_VALUE"""),"Клубника Земляника ")</f>
        <v>Клубника Земляника </v>
      </c>
      <c r="N2929" s="18" t="str">
        <f>IFERROR(__xludf.DUMMYFUNCTION("""COMPUTED_VALUE"""),"Клубничный Мохито ")</f>
        <v>Клубничный Мохито </v>
      </c>
      <c r="O2929" s="18" t="str">
        <f>IFERROR(__xludf.DUMMYFUNCTION("""COMPUTED_VALUE"""),"Манго Грейпфрут ")</f>
        <v>Манго Грейпфрут </v>
      </c>
      <c r="P2929" s="18" t="str">
        <f>IFERROR(__xludf.DUMMYFUNCTION("""COMPUTED_VALUE"""),"Манго Персик Личи ")</f>
        <v>Манго Персик Личи </v>
      </c>
      <c r="Q2929" s="18" t="str">
        <f>IFERROR(__xludf.DUMMYFUNCTION("""COMPUTED_VALUE"""),"Персик Бабл Гам ")</f>
        <v>Персик Бабл Гам </v>
      </c>
      <c r="R2929" s="18" t="str">
        <f>IFERROR(__xludf.DUMMYFUNCTION("""COMPUTED_VALUE"""),"Садовые Ягоды ")</f>
        <v>Садовые Ягоды </v>
      </c>
      <c r="S2929" s="18" t="str">
        <f>IFERROR(__xludf.DUMMYFUNCTION("""COMPUTED_VALUE"""),"Скитлс Лимон Лайм 2")</f>
        <v>Скитлс Лимон Лайм 2</v>
      </c>
      <c r="T2929" s="18" t="str">
        <f>IFERROR(__xludf.DUMMYFUNCTION("""COMPUTED_VALUE"""),"Смородина Мармелад 1")</f>
        <v>Смородина Мармелад 1</v>
      </c>
      <c r="U2929" s="18" t="str">
        <f>IFERROR(__xludf.DUMMYFUNCTION("""COMPUTED_VALUE"""),"Темная Вишня 1")</f>
        <v>Темная Вишня 1</v>
      </c>
      <c r="V2929" s="18" t="str">
        <f>IFERROR(__xludf.DUMMYFUNCTION("""COMPUTED_VALUE"""),"Фруктовые Пластинки 1")</f>
        <v>Фруктовые Пластинки 1</v>
      </c>
      <c r="W2929" s="18" t="str">
        <f>IFERROR(__xludf.DUMMYFUNCTION("""COMPUTED_VALUE"""),"Черника Ежевика 1")</f>
        <v>Черника Ежевика 1</v>
      </c>
      <c r="X2929" s="18" t="str">
        <f>IFERROR(__xludf.DUMMYFUNCTION("""COMPUTED_VALUE"""),"Черника Малина 1")</f>
        <v>Черника Малина 1</v>
      </c>
      <c r="Y2929" s="18" t="str">
        <f>IFERROR(__xludf.DUMMYFUNCTION("""COMPUTED_VALUE"""),"Черника Мята 2")</f>
        <v>Черника Мята 2</v>
      </c>
      <c r="Z2929" s="18" t="str">
        <f>IFERROR(__xludf.DUMMYFUNCTION("""COMPUTED_VALUE"""),"Яблоко Виноград 2")</f>
        <v>Яблоко Виноград 2</v>
      </c>
      <c r="AA2929" s="18" t="str">
        <f>IFERROR(__xludf.DUMMYFUNCTION("""COMPUTED_VALUE"""),"Яблоко Малина 4")</f>
        <v>Яблоко Малина 4</v>
      </c>
      <c r="AB2929" s="18"/>
      <c r="AC2929" s="18"/>
      <c r="AD2929" s="18"/>
      <c r="AE2929" s="18"/>
      <c r="AF2929" s="18"/>
      <c r="AG2929" s="18"/>
      <c r="AH2929" s="18"/>
      <c r="AI2929" s="18"/>
      <c r="AJ2929" s="18"/>
      <c r="AK2929" s="18"/>
      <c r="AL2929" s="18"/>
      <c r="AM2929" s="18"/>
      <c r="AN2929" s="18"/>
      <c r="AO2929" s="18"/>
      <c r="AP2929" s="18"/>
      <c r="AQ2929" s="18"/>
      <c r="AR2929" s="18"/>
      <c r="AS2929" s="18"/>
      <c r="AT2929" s="18"/>
      <c r="AU2929" s="18"/>
      <c r="AV2929" s="18"/>
      <c r="AW2929" s="18"/>
      <c r="AX2929" s="18"/>
    </row>
    <row r="2930">
      <c r="A2930" s="18" t="str">
        <f>IFERROR(__xludf.DUMMYFUNCTION("""COMPUTED_VALUE"""),"Малина вишня лёд")</f>
        <v>Малина вишня лёд</v>
      </c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  <c r="AA2930" s="18"/>
      <c r="AB2930" s="18"/>
      <c r="AC2930" s="18"/>
      <c r="AD2930" s="18"/>
      <c r="AE2930" s="18"/>
      <c r="AF2930" s="18"/>
      <c r="AG2930" s="18"/>
      <c r="AH2930" s="18"/>
      <c r="AI2930" s="18"/>
      <c r="AJ2930" s="18"/>
      <c r="AK2930" s="18"/>
      <c r="AL2930" s="18"/>
      <c r="AM2930" s="18"/>
      <c r="AN2930" s="18"/>
      <c r="AO2930" s="18"/>
      <c r="AP2930" s="18"/>
      <c r="AQ2930" s="18"/>
      <c r="AR2930" s="18"/>
      <c r="AS2930" s="18"/>
      <c r="AT2930" s="18"/>
      <c r="AU2930" s="18"/>
      <c r="AV2930" s="18"/>
      <c r="AW2930" s="18"/>
      <c r="AX2930" s="18"/>
    </row>
    <row r="2931">
      <c r="A2931" s="18" t="str">
        <f>IFERROR(__xludf.DUMMYFUNCTION("""COMPUTED_VALUE"""),"Ягодный микс")</f>
        <v>Ягодный микс</v>
      </c>
      <c r="B2931" s="18" t="str">
        <f>IFERROR(__xludf.DUMMYFUNCTION("""COMPUTED_VALUE"""),"Энергетик малина")</f>
        <v>Энергетик малина</v>
      </c>
      <c r="C2931" s="18" t="str">
        <f>IFERROR(__xludf.DUMMYFUNCTION("""COMPUTED_VALUE"""),"Клубника арбуз")</f>
        <v>Клубника арбуз</v>
      </c>
      <c r="D2931" s="18" t="str">
        <f>IFERROR(__xludf.DUMMYFUNCTION("""COMPUTED_VALUE"""),"Ежевика малина")</f>
        <v>Ежевика малина</v>
      </c>
      <c r="E2931" s="18" t="str">
        <f>IFERROR(__xludf.DUMMYFUNCTION("""COMPUTED_VALUE"""),"Голубая малина виноград")</f>
        <v>Голубая малина виноград</v>
      </c>
      <c r="F2931" s="18" t="str">
        <f>IFERROR(__xludf.DUMMYFUNCTION("""COMPUTED_VALUE"""),"Вишня яблоко")</f>
        <v>Вишня яблоко</v>
      </c>
      <c r="G2931" s="18" t="str">
        <f>IFERROR(__xludf.DUMMYFUNCTION("""COMPUTED_VALUE"""),"Виноград лёд")</f>
        <v>Виноград лёд</v>
      </c>
      <c r="H2931" s="18" t="str">
        <f>IFERROR(__xludf.DUMMYFUNCTION("""COMPUTED_VALUE"""),"Бабл гам")</f>
        <v>Бабл гам</v>
      </c>
      <c r="I2931" s="18" t="str">
        <f>IFERROR(__xludf.DUMMYFUNCTION("""COMPUTED_VALUE"""),"Энергетик лайм")</f>
        <v>Энергетик лайм</v>
      </c>
      <c r="J2931" s="18" t="str">
        <f>IFERROR(__xludf.DUMMYFUNCTION("""COMPUTED_VALUE"""),"Черника смородина айс")</f>
        <v>Черника смородина айс</v>
      </c>
      <c r="K2931" s="18" t="str">
        <f>IFERROR(__xludf.DUMMYFUNCTION("""COMPUTED_VALUE"""),"Мохито клубничный лёд")</f>
        <v>Мохито клубничный лёд</v>
      </c>
      <c r="L2931" s="18" t="str">
        <f>IFERROR(__xludf.DUMMYFUNCTION("""COMPUTED_VALUE"""),"Черная вишня лёд")</f>
        <v>Черная вишня лёд</v>
      </c>
      <c r="M2931" s="18" t="str">
        <f>IFERROR(__xludf.DUMMYFUNCTION("""COMPUTED_VALUE"""),"Ананас кокос лёд")</f>
        <v>Ананас кокос лёд</v>
      </c>
      <c r="N2931" s="18" t="str">
        <f>IFERROR(__xludf.DUMMYFUNCTION("""COMPUTED_VALUE"""),"Киви лёд")</f>
        <v>Киви лёд</v>
      </c>
      <c r="O2931" s="18" t="str">
        <f>IFERROR(__xludf.DUMMYFUNCTION("""COMPUTED_VALUE"""),"Кислая клюква лёд")</f>
        <v>Кислая клюква лёд</v>
      </c>
      <c r="P2931" s="18" t="str">
        <f>IFERROR(__xludf.DUMMYFUNCTION("""COMPUTED_VALUE"""),"Кислый скитлс лёд")</f>
        <v>Кислый скитлс лёд</v>
      </c>
      <c r="Q2931" s="18" t="str">
        <f>IFERROR(__xludf.DUMMYFUNCTION("""COMPUTED_VALUE"""),"Клубника черника лёд")</f>
        <v>Клубника черника лёд</v>
      </c>
      <c r="R2931" s="18" t="str">
        <f>IFERROR(__xludf.DUMMYFUNCTION("""COMPUTED_VALUE"""),"Малина смородина лёд")</f>
        <v>Малина смородина лёд</v>
      </c>
      <c r="S2931" s="18" t="str">
        <f>IFERROR(__xludf.DUMMYFUNCTION("""COMPUTED_VALUE"""),"Манго лёд")</f>
        <v>Манго лёд</v>
      </c>
      <c r="T2931" s="18" t="str">
        <f>IFERROR(__xludf.DUMMYFUNCTION("""COMPUTED_VALUE"""),"Малина вишня лёд")</f>
        <v>Малина вишня лёд</v>
      </c>
      <c r="U2931" s="18"/>
      <c r="V2931" s="18"/>
      <c r="W2931" s="18"/>
      <c r="X2931" s="18"/>
      <c r="Y2931" s="18"/>
      <c r="Z2931" s="18"/>
      <c r="AA2931" s="18"/>
      <c r="AB2931" s="18"/>
      <c r="AC2931" s="18"/>
      <c r="AD2931" s="18"/>
      <c r="AE2931" s="18"/>
      <c r="AF2931" s="18"/>
      <c r="AG2931" s="18"/>
      <c r="AH2931" s="18"/>
      <c r="AI2931" s="18"/>
      <c r="AJ2931" s="18"/>
      <c r="AK2931" s="18"/>
      <c r="AL2931" s="18"/>
      <c r="AM2931" s="18"/>
      <c r="AN2931" s="18"/>
      <c r="AO2931" s="18"/>
      <c r="AP2931" s="18"/>
      <c r="AQ2931" s="18"/>
      <c r="AR2931" s="18"/>
      <c r="AS2931" s="18"/>
      <c r="AT2931" s="18"/>
      <c r="AU2931" s="18"/>
      <c r="AV2931" s="18"/>
      <c r="AW2931" s="18"/>
      <c r="AX2931" s="18"/>
    </row>
    <row r="2932">
      <c r="A2932" s="18" t="str">
        <f>IFERROR(__xludf.DUMMYFUNCTION("""COMPUTED_VALUE"""),"0.2")</f>
        <v>0.2</v>
      </c>
      <c r="B2932" s="18" t="str">
        <f>IFERROR(__xludf.DUMMYFUNCTION("""COMPUTED_VALUE"""),"0.3")</f>
        <v>0.3</v>
      </c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  <c r="AA2932" s="18"/>
      <c r="AB2932" s="18"/>
      <c r="AC2932" s="18"/>
      <c r="AD2932" s="18"/>
      <c r="AE2932" s="18"/>
      <c r="AF2932" s="18"/>
      <c r="AG2932" s="18"/>
      <c r="AH2932" s="18"/>
      <c r="AI2932" s="18"/>
      <c r="AJ2932" s="18"/>
      <c r="AK2932" s="18"/>
      <c r="AL2932" s="18"/>
      <c r="AM2932" s="18"/>
      <c r="AN2932" s="18"/>
      <c r="AO2932" s="18"/>
      <c r="AP2932" s="18"/>
      <c r="AQ2932" s="18"/>
      <c r="AR2932" s="18"/>
      <c r="AS2932" s="18"/>
      <c r="AT2932" s="18"/>
      <c r="AU2932" s="18"/>
      <c r="AV2932" s="18"/>
      <c r="AW2932" s="18"/>
      <c r="AX2932" s="18"/>
    </row>
    <row r="2933">
      <c r="A2933" s="18" t="str">
        <f>IFERROR(__xludf.DUMMYFUNCTION("""COMPUTED_VALUE"""),"Лесные ягоды")</f>
        <v>Лесные ягоды</v>
      </c>
      <c r="B2933" s="18" t="str">
        <f>IFERROR(__xludf.DUMMYFUNCTION("""COMPUTED_VALUE"""),"Алоэ виноград ")</f>
        <v>Алоэ виноград </v>
      </c>
      <c r="C2933" s="18" t="str">
        <f>IFERROR(__xludf.DUMMYFUNCTION("""COMPUTED_VALUE"""),"Апельсиновый адреналин")</f>
        <v>Апельсиновый адреналин</v>
      </c>
      <c r="D2933" s="18" t="str">
        <f>IFERROR(__xludf.DUMMYFUNCTION("""COMPUTED_VALUE"""),"Клюква лайм")</f>
        <v>Клюква лайм</v>
      </c>
      <c r="E2933" s="18" t="str">
        <f>IFERROR(__xludf.DUMMYFUNCTION("""COMPUTED_VALUE"""),"Виноградная фанта ")</f>
        <v>Виноградная фанта </v>
      </c>
      <c r="F2933" s="18" t="str">
        <f>IFERROR(__xludf.DUMMYFUNCTION("""COMPUTED_VALUE"""),"Зеленый чай лемонграсс")</f>
        <v>Зеленый чай лемонграсс</v>
      </c>
      <c r="G2933" s="18" t="str">
        <f>IFERROR(__xludf.DUMMYFUNCTION("""COMPUTED_VALUE"""),"Малина арбуз")</f>
        <v>Малина арбуз</v>
      </c>
      <c r="H2933" s="18" t="str">
        <f>IFERROR(__xludf.DUMMYFUNCTION("""COMPUTED_VALUE"""),"Ананас персик")</f>
        <v>Ананас персик</v>
      </c>
      <c r="I2933" s="18" t="str">
        <f>IFERROR(__xludf.DUMMYFUNCTION("""COMPUTED_VALUE"""),"Клубничный мохито ")</f>
        <v>Клубничный мохито </v>
      </c>
      <c r="J2933" s="18" t="str">
        <f>IFERROR(__xludf.DUMMYFUNCTION("""COMPUTED_VALUE"""),"Яблоко лайм")</f>
        <v>Яблоко лайм</v>
      </c>
      <c r="K2933" s="18" t="str">
        <f>IFERROR(__xludf.DUMMYFUNCTION("""COMPUTED_VALUE"""),"Спрайт арбуз лайм ")</f>
        <v>Спрайт арбуз лайм </v>
      </c>
      <c r="L2933" s="18" t="str">
        <f>IFERROR(__xludf.DUMMYFUNCTION("""COMPUTED_VALUE"""),"Черничная фанта")</f>
        <v>Черничная фанта</v>
      </c>
      <c r="M2933" s="18" t="str">
        <f>IFERROR(__xludf.DUMMYFUNCTION("""COMPUTED_VALUE"""),"Чёрная смородина")</f>
        <v>Чёрная смородина</v>
      </c>
      <c r="N2933" s="18" t="str">
        <f>IFERROR(__xludf.DUMMYFUNCTION("""COMPUTED_VALUE"""),"Червячки голубика малина")</f>
        <v>Червячки голубика малина</v>
      </c>
      <c r="O2933" s="18" t="str">
        <f>IFERROR(__xludf.DUMMYFUNCTION("""COMPUTED_VALUE"""),"Малина смородина ")</f>
        <v>Малина смородина </v>
      </c>
      <c r="P2933" s="18" t="str">
        <f>IFERROR(__xludf.DUMMYFUNCTION("""COMPUTED_VALUE"""),"Черника лайм ")</f>
        <v>Черника лайм </v>
      </c>
      <c r="Q2933" s="18" t="str">
        <f>IFERROR(__xludf.DUMMYFUNCTION("""COMPUTED_VALUE"""),"Виноградный чупа чупс")</f>
        <v>Виноградный чупа чупс</v>
      </c>
      <c r="R2933" s="18" t="str">
        <f>IFERROR(__xludf.DUMMYFUNCTION("""COMPUTED_VALUE"""),"Киви лайм")</f>
        <v>Киви лайм</v>
      </c>
      <c r="S2933" s="18" t="str">
        <f>IFERROR(__xludf.DUMMYFUNCTION("""COMPUTED_VALUE"""),"Ягодный морс")</f>
        <v>Ягодный морс</v>
      </c>
      <c r="T2933" s="18" t="str">
        <f>IFERROR(__xludf.DUMMYFUNCTION("""COMPUTED_VALUE"""),"Фруктовый скитлс")</f>
        <v>Фруктовый скитлс</v>
      </c>
      <c r="U2933" s="18" t="str">
        <f>IFERROR(__xludf.DUMMYFUNCTION("""COMPUTED_VALUE"""),"черника лимон ")</f>
        <v>черника лимон </v>
      </c>
      <c r="V2933" s="18" t="str">
        <f>IFERROR(__xludf.DUMMYFUNCTION("""COMPUTED_VALUE"""),"Вишнёвая бомба")</f>
        <v>Вишнёвая бомба</v>
      </c>
      <c r="W2933" s="18" t="str">
        <f>IFERROR(__xludf.DUMMYFUNCTION("""COMPUTED_VALUE"""),"Тропический манго")</f>
        <v>Тропический манго</v>
      </c>
      <c r="X2933" s="18"/>
      <c r="Y2933" s="18"/>
      <c r="Z2933" s="18"/>
      <c r="AA2933" s="18"/>
      <c r="AB2933" s="18"/>
      <c r="AC2933" s="18"/>
      <c r="AD2933" s="18"/>
      <c r="AE2933" s="18"/>
      <c r="AF2933" s="18"/>
      <c r="AG2933" s="18"/>
      <c r="AH2933" s="18"/>
      <c r="AI2933" s="18"/>
      <c r="AJ2933" s="18"/>
      <c r="AK2933" s="18"/>
      <c r="AL2933" s="18"/>
      <c r="AM2933" s="18"/>
      <c r="AN2933" s="18"/>
      <c r="AO2933" s="18"/>
      <c r="AP2933" s="18"/>
      <c r="AQ2933" s="18"/>
      <c r="AR2933" s="18"/>
      <c r="AS2933" s="18"/>
      <c r="AT2933" s="18"/>
      <c r="AU2933" s="18"/>
      <c r="AV2933" s="18"/>
      <c r="AW2933" s="18"/>
      <c r="AX2933" s="18"/>
    </row>
    <row r="2934">
      <c r="A2934" s="18" t="str">
        <f>IFERROR(__xludf.DUMMYFUNCTION("""COMPUTED_VALUE"""),"0.4")</f>
        <v>0.4</v>
      </c>
      <c r="B2934" s="18" t="str">
        <f>IFERROR(__xludf.DUMMYFUNCTION("""COMPUTED_VALUE"""),"0.6")</f>
        <v>0.6</v>
      </c>
      <c r="C2934" s="18" t="str">
        <f>IFERROR(__xludf.DUMMYFUNCTION("""COMPUTED_VALUE"""),"0.7")</f>
        <v>0.7</v>
      </c>
      <c r="D2934" s="18" t="str">
        <f>IFERROR(__xludf.DUMMYFUNCTION("""COMPUTED_VALUE"""),"0.8")</f>
        <v>0.8</v>
      </c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  <c r="AC2934" s="18"/>
      <c r="AD2934" s="18"/>
      <c r="AE2934" s="18"/>
      <c r="AF2934" s="18"/>
      <c r="AG2934" s="18"/>
      <c r="AH2934" s="18"/>
      <c r="AI2934" s="18"/>
      <c r="AJ2934" s="18"/>
      <c r="AK2934" s="18"/>
      <c r="AL2934" s="18"/>
      <c r="AM2934" s="18"/>
      <c r="AN2934" s="18"/>
      <c r="AO2934" s="18"/>
      <c r="AP2934" s="18"/>
      <c r="AQ2934" s="18"/>
      <c r="AR2934" s="18"/>
      <c r="AS2934" s="18"/>
      <c r="AT2934" s="18"/>
      <c r="AU2934" s="18"/>
      <c r="AV2934" s="18"/>
      <c r="AW2934" s="18"/>
      <c r="AX2934" s="18"/>
    </row>
    <row r="2935">
      <c r="A2935" s="18" t="str">
        <f>IFERROR(__xludf.DUMMYFUNCTION("""COMPUTED_VALUE"""),"0.4")</f>
        <v>0.4</v>
      </c>
      <c r="B2935" s="18" t="str">
        <f>IFERROR(__xludf.DUMMYFUNCTION("""COMPUTED_VALUE"""),"0.6")</f>
        <v>0.6</v>
      </c>
      <c r="C2935" s="18" t="str">
        <f>IFERROR(__xludf.DUMMYFUNCTION("""COMPUTED_VALUE"""),"0.7")</f>
        <v>0.7</v>
      </c>
      <c r="D2935" s="18" t="str">
        <f>IFERROR(__xludf.DUMMYFUNCTION("""COMPUTED_VALUE"""),"0.8")</f>
        <v>0.8</v>
      </c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  <c r="AA2935" s="18"/>
      <c r="AB2935" s="18"/>
      <c r="AC2935" s="18"/>
      <c r="AD2935" s="18"/>
      <c r="AE2935" s="18"/>
      <c r="AF2935" s="18"/>
      <c r="AG2935" s="18"/>
      <c r="AH2935" s="18"/>
      <c r="AI2935" s="18"/>
      <c r="AJ2935" s="18"/>
      <c r="AK2935" s="18"/>
      <c r="AL2935" s="18"/>
      <c r="AM2935" s="18"/>
      <c r="AN2935" s="18"/>
      <c r="AO2935" s="18"/>
      <c r="AP2935" s="18"/>
      <c r="AQ2935" s="18"/>
      <c r="AR2935" s="18"/>
      <c r="AS2935" s="18"/>
      <c r="AT2935" s="18"/>
      <c r="AU2935" s="18"/>
      <c r="AV2935" s="18"/>
      <c r="AW2935" s="18"/>
      <c r="AX2935" s="18"/>
    </row>
    <row r="2936">
      <c r="A2936" s="18" t="str">
        <f>IFERROR(__xludf.DUMMYFUNCTION("""COMPUTED_VALUE"""),"кислая земляника")</f>
        <v>кислая земляника</v>
      </c>
      <c r="B2936" s="18" t="str">
        <f>IFERROR(__xludf.DUMMYFUNCTION("""COMPUTED_VALUE"""),"кислая фанта с черникой")</f>
        <v>кислая фанта с черникой</v>
      </c>
      <c r="C2936" s="18" t="str">
        <f>IFERROR(__xludf.DUMMYFUNCTION("""COMPUTED_VALUE"""),"кислое харибо с колой и черешней")</f>
        <v>кислое харибо с колой и черешней</v>
      </c>
      <c r="D2936" s="18" t="str">
        <f>IFERROR(__xludf.DUMMYFUNCTION("""COMPUTED_VALUE"""),"кислое яблочно клубничная шипучка")</f>
        <v>кислое яблочно клубничная шипучка</v>
      </c>
      <c r="E2936" s="18" t="str">
        <f>IFERROR(__xludf.DUMMYFUNCTION("""COMPUTED_VALUE"""),"кислые желатинки маракуйя ананас")</f>
        <v>кислые желатинки маракуйя ананас</v>
      </c>
      <c r="F2936" s="18" t="str">
        <f>IFERROR(__xludf.DUMMYFUNCTION("""COMPUTED_VALUE"""),"кислые ленточки маракуя манго")</f>
        <v>кислые ленточки маракуя манго</v>
      </c>
      <c r="G2936" s="18" t="str">
        <f>IFERROR(__xludf.DUMMYFUNCTION("""COMPUTED_VALUE"""),"кислые мармеладные ягоды")</f>
        <v>кислые мармеладные ягоды</v>
      </c>
      <c r="H2936" s="18" t="str">
        <f>IFERROR(__xludf.DUMMYFUNCTION("""COMPUTED_VALUE"""),"кислый виноград лайм")</f>
        <v>кислый виноград лайм</v>
      </c>
      <c r="I2936" s="18" t="str">
        <f>IFERROR(__xludf.DUMMYFUNCTION("""COMPUTED_VALUE"""),"кислый грейпфрут с вишней")</f>
        <v>кислый грейпфрут с вишней</v>
      </c>
      <c r="J2936" s="18" t="str">
        <f>IFERROR(__xludf.DUMMYFUNCTION("""COMPUTED_VALUE"""),"кислый леденец виноград киви яблоко")</f>
        <v>кислый леденец виноград киви яблоко</v>
      </c>
      <c r="K2936" s="18" t="str">
        <f>IFERROR(__xludf.DUMMYFUNCTION("""COMPUTED_VALUE"""),"кислый лимонад арбуз лайм малина")</f>
        <v>кислый лимонад арбуз лайм малина</v>
      </c>
      <c r="L2936" s="18" t="str">
        <f>IFERROR(__xludf.DUMMYFUNCTION("""COMPUTED_VALUE"""),"кислый персик клубника")</f>
        <v>кислый персик клубника</v>
      </c>
      <c r="M2936" s="18" t="str">
        <f>IFERROR(__xludf.DUMMYFUNCTION("""COMPUTED_VALUE"""),"кислый яблочно лимонные колечки")</f>
        <v>кислый яблочно лимонные колечки</v>
      </c>
      <c r="N2936" s="18" t="str">
        <f>IFERROR(__xludf.DUMMYFUNCTION("""COMPUTED_VALUE"""),"фанта апельсин с кислой малиной")</f>
        <v>фанта апельсин с кислой малиной</v>
      </c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  <c r="AA2936" s="18"/>
      <c r="AB2936" s="18"/>
      <c r="AC2936" s="18"/>
      <c r="AD2936" s="18"/>
      <c r="AE2936" s="18"/>
      <c r="AF2936" s="18"/>
      <c r="AG2936" s="18"/>
      <c r="AH2936" s="18"/>
      <c r="AI2936" s="18"/>
      <c r="AJ2936" s="18"/>
      <c r="AK2936" s="18"/>
      <c r="AL2936" s="18"/>
      <c r="AM2936" s="18"/>
      <c r="AN2936" s="18"/>
      <c r="AO2936" s="18"/>
      <c r="AP2936" s="18"/>
      <c r="AQ2936" s="18"/>
      <c r="AR2936" s="18"/>
      <c r="AS2936" s="18"/>
      <c r="AT2936" s="18"/>
      <c r="AU2936" s="18"/>
      <c r="AV2936" s="18"/>
      <c r="AW2936" s="18"/>
      <c r="AX2936" s="18"/>
    </row>
    <row r="2937">
      <c r="A2937" s="18" t="str">
        <f>IFERROR(__xludf.DUMMYFUNCTION("""COMPUTED_VALUE"""),"кислая земляника")</f>
        <v>кислая земляника</v>
      </c>
      <c r="B2937" s="18" t="str">
        <f>IFERROR(__xludf.DUMMYFUNCTION("""COMPUTED_VALUE"""),"кислая фанта с черникой")</f>
        <v>кислая фанта с черникой</v>
      </c>
      <c r="C2937" s="18" t="str">
        <f>IFERROR(__xludf.DUMMYFUNCTION("""COMPUTED_VALUE"""),"кислое харибо с колой и черешней")</f>
        <v>кислое харибо с колой и черешней</v>
      </c>
      <c r="D2937" s="18" t="str">
        <f>IFERROR(__xludf.DUMMYFUNCTION("""COMPUTED_VALUE"""),"кислое яблочно клубничная шипучка")</f>
        <v>кислое яблочно клубничная шипучка</v>
      </c>
      <c r="E2937" s="18" t="str">
        <f>IFERROR(__xludf.DUMMYFUNCTION("""COMPUTED_VALUE"""),"кислые желатинки маракуйя ананас")</f>
        <v>кислые желатинки маракуйя ананас</v>
      </c>
      <c r="F2937" s="18" t="str">
        <f>IFERROR(__xludf.DUMMYFUNCTION("""COMPUTED_VALUE"""),"кислые ленточки маракуя манго")</f>
        <v>кислые ленточки маракуя манго</v>
      </c>
      <c r="G2937" s="18" t="str">
        <f>IFERROR(__xludf.DUMMYFUNCTION("""COMPUTED_VALUE"""),"кислые мармеладные ягоды")</f>
        <v>кислые мармеладные ягоды</v>
      </c>
      <c r="H2937" s="18" t="str">
        <f>IFERROR(__xludf.DUMMYFUNCTION("""COMPUTED_VALUE"""),"кислый виноград лайм")</f>
        <v>кислый виноград лайм</v>
      </c>
      <c r="I2937" s="18" t="str">
        <f>IFERROR(__xludf.DUMMYFUNCTION("""COMPUTED_VALUE"""),"кислый грейпфрут с вишней")</f>
        <v>кислый грейпфрут с вишней</v>
      </c>
      <c r="J2937" s="18" t="str">
        <f>IFERROR(__xludf.DUMMYFUNCTION("""COMPUTED_VALUE"""),"кислый леденец виноград киви яблоко")</f>
        <v>кислый леденец виноград киви яблоко</v>
      </c>
      <c r="K2937" s="18" t="str">
        <f>IFERROR(__xludf.DUMMYFUNCTION("""COMPUTED_VALUE"""),"кислый лимонад арбуз лайм малина")</f>
        <v>кислый лимонад арбуз лайм малина</v>
      </c>
      <c r="L2937" s="18" t="str">
        <f>IFERROR(__xludf.DUMMYFUNCTION("""COMPUTED_VALUE"""),"кислый персик клубника")</f>
        <v>кислый персик клубника</v>
      </c>
      <c r="M2937" s="18" t="str">
        <f>IFERROR(__xludf.DUMMYFUNCTION("""COMPUTED_VALUE"""),"кислый яблочно лимонные колечки")</f>
        <v>кислый яблочно лимонные колечки</v>
      </c>
      <c r="N2937" s="18" t="str">
        <f>IFERROR(__xludf.DUMMYFUNCTION("""COMPUTED_VALUE"""),"фанта апельсин с кислой малиной")</f>
        <v>фанта апельсин с кислой малиной</v>
      </c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  <c r="AA2937" s="18"/>
      <c r="AB2937" s="18"/>
      <c r="AC2937" s="18"/>
      <c r="AD2937" s="18"/>
      <c r="AE2937" s="18"/>
      <c r="AF2937" s="18"/>
      <c r="AG2937" s="18"/>
      <c r="AH2937" s="18"/>
      <c r="AI2937" s="18"/>
      <c r="AJ2937" s="18"/>
      <c r="AK2937" s="18"/>
      <c r="AL2937" s="18"/>
      <c r="AM2937" s="18"/>
      <c r="AN2937" s="18"/>
      <c r="AO2937" s="18"/>
      <c r="AP2937" s="18"/>
      <c r="AQ2937" s="18"/>
      <c r="AR2937" s="18"/>
      <c r="AS2937" s="18"/>
      <c r="AT2937" s="18"/>
      <c r="AU2937" s="18"/>
      <c r="AV2937" s="18"/>
      <c r="AW2937" s="18"/>
      <c r="AX2937" s="18"/>
    </row>
    <row r="2938">
      <c r="A2938" s="18" t="str">
        <f>IFERROR(__xludf.DUMMYFUNCTION("""COMPUTED_VALUE"""),"0.4")</f>
        <v>0.4</v>
      </c>
      <c r="B2938" s="18" t="str">
        <f>IFERROR(__xludf.DUMMYFUNCTION("""COMPUTED_VALUE"""),"0.6")</f>
        <v>0.6</v>
      </c>
      <c r="C2938" s="18" t="str">
        <f>IFERROR(__xludf.DUMMYFUNCTION("""COMPUTED_VALUE"""),"0.7")</f>
        <v>0.7</v>
      </c>
      <c r="D2938" s="18" t="str">
        <f>IFERROR(__xludf.DUMMYFUNCTION("""COMPUTED_VALUE"""),"0.8")</f>
        <v>0.8</v>
      </c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  <c r="AA2938" s="18"/>
      <c r="AB2938" s="18"/>
      <c r="AC2938" s="18"/>
      <c r="AD2938" s="18"/>
      <c r="AE2938" s="18"/>
      <c r="AF2938" s="18"/>
      <c r="AG2938" s="18"/>
      <c r="AH2938" s="18"/>
      <c r="AI2938" s="18"/>
      <c r="AJ2938" s="18"/>
      <c r="AK2938" s="18"/>
      <c r="AL2938" s="18"/>
      <c r="AM2938" s="18"/>
      <c r="AN2938" s="18"/>
      <c r="AO2938" s="18"/>
      <c r="AP2938" s="18"/>
      <c r="AQ2938" s="18"/>
      <c r="AR2938" s="18"/>
      <c r="AS2938" s="18"/>
      <c r="AT2938" s="18"/>
      <c r="AU2938" s="18"/>
      <c r="AV2938" s="18"/>
      <c r="AW2938" s="18"/>
      <c r="AX2938" s="18"/>
    </row>
    <row r="2939">
      <c r="A2939" s="18" t="str">
        <f>IFERROR(__xludf.DUMMYFUNCTION("""COMPUTED_VALUE"""),"Ананас ежевика")</f>
        <v>Ананас ежевика</v>
      </c>
      <c r="B2939" s="18" t="str">
        <f>IFERROR(__xludf.DUMMYFUNCTION("""COMPUTED_VALUE"""),"Перечная мята")</f>
        <v>Перечная мята</v>
      </c>
      <c r="C2939" s="18" t="str">
        <f>IFERROR(__xludf.DUMMYFUNCTION("""COMPUTED_VALUE"""),"Яблоко груша")</f>
        <v>Яблоко груша</v>
      </c>
      <c r="D2939" s="18" t="str">
        <f>IFERROR(__xludf.DUMMYFUNCTION("""COMPUTED_VALUE"""),"Манго грейпфрут")</f>
        <v>Манго грейпфрут</v>
      </c>
      <c r="E2939" s="18" t="str">
        <f>IFERROR(__xludf.DUMMYFUNCTION("""COMPUTED_VALUE"""),"Хвоя грейпфрут")</f>
        <v>Хвоя грейпфрут</v>
      </c>
      <c r="F2939" s="18" t="str">
        <f>IFERROR(__xludf.DUMMYFUNCTION("""COMPUTED_VALUE"""),"Дыня черника")</f>
        <v>Дыня черника</v>
      </c>
      <c r="G2939" s="18" t="str">
        <f>IFERROR(__xludf.DUMMYFUNCTION("""COMPUTED_VALUE"""),"Смородина мята")</f>
        <v>Смородина мята</v>
      </c>
      <c r="H2939" s="18" t="str">
        <f>IFERROR(__xludf.DUMMYFUNCTION("""COMPUTED_VALUE"""),"Киви помело")</f>
        <v>Киви помело</v>
      </c>
      <c r="I2939" s="18" t="str">
        <f>IFERROR(__xludf.DUMMYFUNCTION("""COMPUTED_VALUE"""),"Манго персик")</f>
        <v>Манго персик</v>
      </c>
      <c r="J2939" s="18" t="str">
        <f>IFERROR(__xludf.DUMMYFUNCTION("""COMPUTED_VALUE"""),"Персик маракуйя")</f>
        <v>Персик маракуйя</v>
      </c>
      <c r="K2939" s="18" t="str">
        <f>IFERROR(__xludf.DUMMYFUNCTION("""COMPUTED_VALUE"""),"Личи лайм")</f>
        <v>Личи лайм</v>
      </c>
      <c r="L2939" s="18" t="str">
        <f>IFERROR(__xludf.DUMMYFUNCTION("""COMPUTED_VALUE"""),"Ананас кокос")</f>
        <v>Ананас кокос</v>
      </c>
      <c r="M2939" s="18" t="str">
        <f>IFERROR(__xludf.DUMMYFUNCTION("""COMPUTED_VALUE"""),"Брусника лимон")</f>
        <v>Брусника лимон</v>
      </c>
      <c r="N2939" s="18" t="str">
        <f>IFERROR(__xludf.DUMMYFUNCTION("""COMPUTED_VALUE"""),"Киви банан")</f>
        <v>Киви банан</v>
      </c>
      <c r="O2939" s="18" t="str">
        <f>IFERROR(__xludf.DUMMYFUNCTION("""COMPUTED_VALUE"""),"Кислые лесные ягоды")</f>
        <v>Кислые лесные ягоды</v>
      </c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  <c r="AA2939" s="18"/>
      <c r="AB2939" s="18"/>
      <c r="AC2939" s="18"/>
      <c r="AD2939" s="18"/>
      <c r="AE2939" s="18"/>
      <c r="AF2939" s="18"/>
      <c r="AG2939" s="18"/>
      <c r="AH2939" s="18"/>
      <c r="AI2939" s="18"/>
      <c r="AJ2939" s="18"/>
      <c r="AK2939" s="18"/>
      <c r="AL2939" s="18"/>
      <c r="AM2939" s="18"/>
      <c r="AN2939" s="18"/>
      <c r="AO2939" s="18"/>
      <c r="AP2939" s="18"/>
      <c r="AQ2939" s="18"/>
      <c r="AR2939" s="18"/>
      <c r="AS2939" s="18"/>
      <c r="AT2939" s="18"/>
      <c r="AU2939" s="18"/>
      <c r="AV2939" s="18"/>
      <c r="AW2939" s="18"/>
      <c r="AX2939" s="18"/>
    </row>
    <row r="2940">
      <c r="A2940" s="18" t="str">
        <f>IFERROR(__xludf.DUMMYFUNCTION("""COMPUTED_VALUE"""),"0.4")</f>
        <v>0.4</v>
      </c>
      <c r="B2940" s="18" t="str">
        <f>IFERROR(__xludf.DUMMYFUNCTION("""COMPUTED_VALUE"""),"0.6")</f>
        <v>0.6</v>
      </c>
      <c r="C2940" s="18" t="str">
        <f>IFERROR(__xludf.DUMMYFUNCTION("""COMPUTED_VALUE"""),"0.7")</f>
        <v>0.7</v>
      </c>
      <c r="D2940" s="18" t="str">
        <f>IFERROR(__xludf.DUMMYFUNCTION("""COMPUTED_VALUE"""),"0.8")</f>
        <v>0.8</v>
      </c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  <c r="AC2940" s="18"/>
      <c r="AD2940" s="18"/>
      <c r="AE2940" s="18"/>
      <c r="AF2940" s="18"/>
      <c r="AG2940" s="18"/>
      <c r="AH2940" s="18"/>
      <c r="AI2940" s="18"/>
      <c r="AJ2940" s="18"/>
      <c r="AK2940" s="18"/>
      <c r="AL2940" s="18"/>
      <c r="AM2940" s="18"/>
      <c r="AN2940" s="18"/>
      <c r="AO2940" s="18"/>
      <c r="AP2940" s="18"/>
      <c r="AQ2940" s="18"/>
      <c r="AR2940" s="18"/>
      <c r="AS2940" s="18"/>
      <c r="AT2940" s="18"/>
      <c r="AU2940" s="18"/>
      <c r="AV2940" s="18"/>
      <c r="AW2940" s="18"/>
      <c r="AX2940" s="18"/>
    </row>
    <row r="2941">
      <c r="A2941" s="18" t="str">
        <f>IFERROR(__xludf.DUMMYFUNCTION("""COMPUTED_VALUE"""),"Арбуз Малина ")</f>
        <v>Арбуз Малина </v>
      </c>
      <c r="B2941" s="18" t="str">
        <f>IFERROR(__xludf.DUMMYFUNCTION("""COMPUTED_VALUE"""),"Банан Кокос ")</f>
        <v>Банан Кокос </v>
      </c>
      <c r="C2941" s="18" t="str">
        <f>IFERROR(__xludf.DUMMYFUNCTION("""COMPUTED_VALUE"""),"Барбарисовый Энергетик ")</f>
        <v>Барбарисовый Энергетик </v>
      </c>
      <c r="D2941" s="18" t="str">
        <f>IFERROR(__xludf.DUMMYFUNCTION("""COMPUTED_VALUE"""),"Виноградный Энергетик")</f>
        <v>Виноградный Энергетик</v>
      </c>
      <c r="E2941" s="18" t="str">
        <f>IFERROR(__xludf.DUMMYFUNCTION("""COMPUTED_VALUE"""),"Гранат Клубника ")</f>
        <v>Гранат Клубника </v>
      </c>
      <c r="F2941" s="18" t="str">
        <f>IFERROR(__xludf.DUMMYFUNCTION("""COMPUTED_VALUE"""),"Гранат Смородина ")</f>
        <v>Гранат Смородина </v>
      </c>
      <c r="G2941" s="18" t="str">
        <f>IFERROR(__xludf.DUMMYFUNCTION("""COMPUTED_VALUE"""),"Грейпфрутовый Швепс ")</f>
        <v>Грейпфрутовый Швепс </v>
      </c>
      <c r="H2941" s="18" t="str">
        <f>IFERROR(__xludf.DUMMYFUNCTION("""COMPUTED_VALUE"""),"Земляника Драгонфрут ")</f>
        <v>Земляника Драгонфрут </v>
      </c>
      <c r="I2941" s="18" t="str">
        <f>IFERROR(__xludf.DUMMYFUNCTION("""COMPUTED_VALUE"""),"Киви Личи ")</f>
        <v>Киви Личи </v>
      </c>
      <c r="J2941" s="18" t="str">
        <f>IFERROR(__xludf.DUMMYFUNCTION("""COMPUTED_VALUE"""),"Киви Маракуйя Гуава ")</f>
        <v>Киви Маракуйя Гуава </v>
      </c>
      <c r="K2941" s="18" t="str">
        <f>IFERROR(__xludf.DUMMYFUNCTION("""COMPUTED_VALUE"""),"Клубника Банан ")</f>
        <v>Клубника Банан </v>
      </c>
      <c r="L2941" s="18" t="str">
        <f>IFERROR(__xludf.DUMMYFUNCTION("""COMPUTED_VALUE"""),"Клубника Вишня ")</f>
        <v>Клубника Вишня </v>
      </c>
      <c r="M2941" s="18" t="str">
        <f>IFERROR(__xludf.DUMMYFUNCTION("""COMPUTED_VALUE"""),"Клубника Земляника ")</f>
        <v>Клубника Земляника </v>
      </c>
      <c r="N2941" s="18" t="str">
        <f>IFERROR(__xludf.DUMMYFUNCTION("""COMPUTED_VALUE"""),"Клубничный Мохито ")</f>
        <v>Клубничный Мохито </v>
      </c>
      <c r="O2941" s="18" t="str">
        <f>IFERROR(__xludf.DUMMYFUNCTION("""COMPUTED_VALUE"""),"Манго Грейпфрут ")</f>
        <v>Манго Грейпфрут </v>
      </c>
      <c r="P2941" s="18" t="str">
        <f>IFERROR(__xludf.DUMMYFUNCTION("""COMPUTED_VALUE"""),"Манго Персик Личи ")</f>
        <v>Манго Персик Личи </v>
      </c>
      <c r="Q2941" s="18" t="str">
        <f>IFERROR(__xludf.DUMMYFUNCTION("""COMPUTED_VALUE"""),"Персик Бабл Гам ")</f>
        <v>Персик Бабл Гам </v>
      </c>
      <c r="R2941" s="18" t="str">
        <f>IFERROR(__xludf.DUMMYFUNCTION("""COMPUTED_VALUE"""),"Садовые Ягоды ")</f>
        <v>Садовые Ягоды </v>
      </c>
      <c r="S2941" s="18" t="str">
        <f>IFERROR(__xludf.DUMMYFUNCTION("""COMPUTED_VALUE"""),"Скитлс Лимон Лайм 2")</f>
        <v>Скитлс Лимон Лайм 2</v>
      </c>
      <c r="T2941" s="18" t="str">
        <f>IFERROR(__xludf.DUMMYFUNCTION("""COMPUTED_VALUE"""),"Смородина Мармелад 1")</f>
        <v>Смородина Мармелад 1</v>
      </c>
      <c r="U2941" s="18" t="str">
        <f>IFERROR(__xludf.DUMMYFUNCTION("""COMPUTED_VALUE"""),"Темная Вишня 1")</f>
        <v>Темная Вишня 1</v>
      </c>
      <c r="V2941" s="18" t="str">
        <f>IFERROR(__xludf.DUMMYFUNCTION("""COMPUTED_VALUE"""),"Фруктовые Пластинки 1")</f>
        <v>Фруктовые Пластинки 1</v>
      </c>
      <c r="W2941" s="18" t="str">
        <f>IFERROR(__xludf.DUMMYFUNCTION("""COMPUTED_VALUE"""),"Черника Ежевика 1")</f>
        <v>Черника Ежевика 1</v>
      </c>
      <c r="X2941" s="18" t="str">
        <f>IFERROR(__xludf.DUMMYFUNCTION("""COMPUTED_VALUE"""),"Черника Малина 1")</f>
        <v>Черника Малина 1</v>
      </c>
      <c r="Y2941" s="18" t="str">
        <f>IFERROR(__xludf.DUMMYFUNCTION("""COMPUTED_VALUE"""),"Черника Мята 2")</f>
        <v>Черника Мята 2</v>
      </c>
      <c r="Z2941" s="18" t="str">
        <f>IFERROR(__xludf.DUMMYFUNCTION("""COMPUTED_VALUE"""),"Яблоко Виноград 2")</f>
        <v>Яблоко Виноград 2</v>
      </c>
      <c r="AA2941" s="18" t="str">
        <f>IFERROR(__xludf.DUMMYFUNCTION("""COMPUTED_VALUE"""),"Яблоко Малина 4")</f>
        <v>Яблоко Малина 4</v>
      </c>
      <c r="AB2941" s="18"/>
      <c r="AC2941" s="18"/>
      <c r="AD2941" s="18"/>
      <c r="AE2941" s="18"/>
      <c r="AF2941" s="18"/>
      <c r="AG2941" s="18"/>
      <c r="AH2941" s="18"/>
      <c r="AI2941" s="18"/>
      <c r="AJ2941" s="18"/>
      <c r="AK2941" s="18"/>
      <c r="AL2941" s="18"/>
      <c r="AM2941" s="18"/>
      <c r="AN2941" s="18"/>
      <c r="AO2941" s="18"/>
      <c r="AP2941" s="18"/>
      <c r="AQ2941" s="18"/>
      <c r="AR2941" s="18"/>
      <c r="AS2941" s="18"/>
      <c r="AT2941" s="18"/>
      <c r="AU2941" s="18"/>
      <c r="AV2941" s="18"/>
      <c r="AW2941" s="18"/>
      <c r="AX2941" s="18"/>
    </row>
    <row r="2942">
      <c r="A2942" s="18" t="str">
        <f>IFERROR(__xludf.DUMMYFUNCTION("""COMPUTED_VALUE"""),"кислая земляника")</f>
        <v>кислая земляника</v>
      </c>
      <c r="B2942" s="18" t="str">
        <f>IFERROR(__xludf.DUMMYFUNCTION("""COMPUTED_VALUE"""),"кислая фанта с черникой")</f>
        <v>кислая фанта с черникой</v>
      </c>
      <c r="C2942" s="18" t="str">
        <f>IFERROR(__xludf.DUMMYFUNCTION("""COMPUTED_VALUE"""),"кислое харибо с колой и черешней")</f>
        <v>кислое харибо с колой и черешней</v>
      </c>
      <c r="D2942" s="18" t="str">
        <f>IFERROR(__xludf.DUMMYFUNCTION("""COMPUTED_VALUE"""),"кислое яблочно клубничная шипучка")</f>
        <v>кислое яблочно клубничная шипучка</v>
      </c>
      <c r="E2942" s="18" t="str">
        <f>IFERROR(__xludf.DUMMYFUNCTION("""COMPUTED_VALUE"""),"кислые желатинки маракуйя ананас")</f>
        <v>кислые желатинки маракуйя ананас</v>
      </c>
      <c r="F2942" s="18" t="str">
        <f>IFERROR(__xludf.DUMMYFUNCTION("""COMPUTED_VALUE"""),"кислые ленточки маракуя манго")</f>
        <v>кислые ленточки маракуя манго</v>
      </c>
      <c r="G2942" s="18" t="str">
        <f>IFERROR(__xludf.DUMMYFUNCTION("""COMPUTED_VALUE"""),"кислые мармеладные ягоды")</f>
        <v>кислые мармеладные ягоды</v>
      </c>
      <c r="H2942" s="18" t="str">
        <f>IFERROR(__xludf.DUMMYFUNCTION("""COMPUTED_VALUE"""),"кислый виноград лайм")</f>
        <v>кислый виноград лайм</v>
      </c>
      <c r="I2942" s="18" t="str">
        <f>IFERROR(__xludf.DUMMYFUNCTION("""COMPUTED_VALUE"""),"кислый грейпфрут с вишней")</f>
        <v>кислый грейпфрут с вишней</v>
      </c>
      <c r="J2942" s="18" t="str">
        <f>IFERROR(__xludf.DUMMYFUNCTION("""COMPUTED_VALUE"""),"кислый леденец виноград киви яблоко")</f>
        <v>кислый леденец виноград киви яблоко</v>
      </c>
      <c r="K2942" s="18" t="str">
        <f>IFERROR(__xludf.DUMMYFUNCTION("""COMPUTED_VALUE"""),"кислый лимонад арбуз лайм малина")</f>
        <v>кислый лимонад арбуз лайм малина</v>
      </c>
      <c r="L2942" s="18" t="str">
        <f>IFERROR(__xludf.DUMMYFUNCTION("""COMPUTED_VALUE"""),"кислый персик клубника")</f>
        <v>кислый персик клубника</v>
      </c>
      <c r="M2942" s="18" t="str">
        <f>IFERROR(__xludf.DUMMYFUNCTION("""COMPUTED_VALUE"""),"кислый яблочно лимонные колечки")</f>
        <v>кислый яблочно лимонные колечки</v>
      </c>
      <c r="N2942" s="18" t="str">
        <f>IFERROR(__xludf.DUMMYFUNCTION("""COMPUTED_VALUE"""),"фанта апельсин с кислой малиной")</f>
        <v>фанта апельсин с кислой малиной</v>
      </c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  <c r="AA2942" s="18"/>
      <c r="AB2942" s="18"/>
      <c r="AC2942" s="18"/>
      <c r="AD2942" s="18"/>
      <c r="AE2942" s="18"/>
      <c r="AF2942" s="18"/>
      <c r="AG2942" s="18"/>
      <c r="AH2942" s="18"/>
      <c r="AI2942" s="18"/>
      <c r="AJ2942" s="18"/>
      <c r="AK2942" s="18"/>
      <c r="AL2942" s="18"/>
      <c r="AM2942" s="18"/>
      <c r="AN2942" s="18"/>
      <c r="AO2942" s="18"/>
      <c r="AP2942" s="18"/>
      <c r="AQ2942" s="18"/>
      <c r="AR2942" s="18"/>
      <c r="AS2942" s="18"/>
      <c r="AT2942" s="18"/>
      <c r="AU2942" s="18"/>
      <c r="AV2942" s="18"/>
      <c r="AW2942" s="18"/>
      <c r="AX2942" s="18"/>
    </row>
    <row r="2943">
      <c r="A2943" s="18" t="str">
        <f>IFERROR(__xludf.DUMMYFUNCTION("""COMPUTED_VALUE"""),"Лесные ягоды")</f>
        <v>Лесные ягоды</v>
      </c>
      <c r="B2943" s="18" t="str">
        <f>IFERROR(__xludf.DUMMYFUNCTION("""COMPUTED_VALUE"""),"Алоэ виноград ")</f>
        <v>Алоэ виноград </v>
      </c>
      <c r="C2943" s="18" t="str">
        <f>IFERROR(__xludf.DUMMYFUNCTION("""COMPUTED_VALUE"""),"Апельсиновый адреналин")</f>
        <v>Апельсиновый адреналин</v>
      </c>
      <c r="D2943" s="18" t="str">
        <f>IFERROR(__xludf.DUMMYFUNCTION("""COMPUTED_VALUE"""),"Клюква лайм")</f>
        <v>Клюква лайм</v>
      </c>
      <c r="E2943" s="18" t="str">
        <f>IFERROR(__xludf.DUMMYFUNCTION("""COMPUTED_VALUE"""),"Виноградная фанта ")</f>
        <v>Виноградная фанта </v>
      </c>
      <c r="F2943" s="18" t="str">
        <f>IFERROR(__xludf.DUMMYFUNCTION("""COMPUTED_VALUE"""),"Зеленый чай лемонграсс")</f>
        <v>Зеленый чай лемонграсс</v>
      </c>
      <c r="G2943" s="18" t="str">
        <f>IFERROR(__xludf.DUMMYFUNCTION("""COMPUTED_VALUE"""),"Малина арбуз")</f>
        <v>Малина арбуз</v>
      </c>
      <c r="H2943" s="18" t="str">
        <f>IFERROR(__xludf.DUMMYFUNCTION("""COMPUTED_VALUE"""),"Ананас персик")</f>
        <v>Ананас персик</v>
      </c>
      <c r="I2943" s="18" t="str">
        <f>IFERROR(__xludf.DUMMYFUNCTION("""COMPUTED_VALUE"""),"Клубничный мохито ")</f>
        <v>Клубничный мохито </v>
      </c>
      <c r="J2943" s="18" t="str">
        <f>IFERROR(__xludf.DUMMYFUNCTION("""COMPUTED_VALUE"""),"Яблоко лайм")</f>
        <v>Яблоко лайм</v>
      </c>
      <c r="K2943" s="18" t="str">
        <f>IFERROR(__xludf.DUMMYFUNCTION("""COMPUTED_VALUE"""),"Спрайт арбуз лайм ")</f>
        <v>Спрайт арбуз лайм </v>
      </c>
      <c r="L2943" s="18" t="str">
        <f>IFERROR(__xludf.DUMMYFUNCTION("""COMPUTED_VALUE"""),"Черничная фанта")</f>
        <v>Черничная фанта</v>
      </c>
      <c r="M2943" s="18" t="str">
        <f>IFERROR(__xludf.DUMMYFUNCTION("""COMPUTED_VALUE"""),"Чёрная смородина")</f>
        <v>Чёрная смородина</v>
      </c>
      <c r="N2943" s="18" t="str">
        <f>IFERROR(__xludf.DUMMYFUNCTION("""COMPUTED_VALUE"""),"Червячки голубика малина")</f>
        <v>Червячки голубика малина</v>
      </c>
      <c r="O2943" s="18" t="str">
        <f>IFERROR(__xludf.DUMMYFUNCTION("""COMPUTED_VALUE"""),"Малина смородина ")</f>
        <v>Малина смородина </v>
      </c>
      <c r="P2943" s="18" t="str">
        <f>IFERROR(__xludf.DUMMYFUNCTION("""COMPUTED_VALUE"""),"Черника лайм ")</f>
        <v>Черника лайм </v>
      </c>
      <c r="Q2943" s="18" t="str">
        <f>IFERROR(__xludf.DUMMYFUNCTION("""COMPUTED_VALUE"""),"Виноградный чупа чупс")</f>
        <v>Виноградный чупа чупс</v>
      </c>
      <c r="R2943" s="18" t="str">
        <f>IFERROR(__xludf.DUMMYFUNCTION("""COMPUTED_VALUE"""),"Киви лайм")</f>
        <v>Киви лайм</v>
      </c>
      <c r="S2943" s="18" t="str">
        <f>IFERROR(__xludf.DUMMYFUNCTION("""COMPUTED_VALUE"""),"Ягодный морс")</f>
        <v>Ягодный морс</v>
      </c>
      <c r="T2943" s="18" t="str">
        <f>IFERROR(__xludf.DUMMYFUNCTION("""COMPUTED_VALUE"""),"Фруктовый скитлс")</f>
        <v>Фруктовый скитлс</v>
      </c>
      <c r="U2943" s="18" t="str">
        <f>IFERROR(__xludf.DUMMYFUNCTION("""COMPUTED_VALUE"""),"черника лимон ")</f>
        <v>черника лимон </v>
      </c>
      <c r="V2943" s="18" t="str">
        <f>IFERROR(__xludf.DUMMYFUNCTION("""COMPUTED_VALUE"""),"Вишнёвая бомба")</f>
        <v>Вишнёвая бомба</v>
      </c>
      <c r="W2943" s="18" t="str">
        <f>IFERROR(__xludf.DUMMYFUNCTION("""COMPUTED_VALUE"""),"Тропический манго")</f>
        <v>Тропический манго</v>
      </c>
      <c r="X2943" s="18"/>
      <c r="Y2943" s="18"/>
      <c r="Z2943" s="18"/>
      <c r="AA2943" s="18"/>
      <c r="AB2943" s="18"/>
      <c r="AC2943" s="18"/>
      <c r="AD2943" s="18"/>
      <c r="AE2943" s="18"/>
      <c r="AF2943" s="18"/>
      <c r="AG2943" s="18"/>
      <c r="AH2943" s="18"/>
      <c r="AI2943" s="18"/>
      <c r="AJ2943" s="18"/>
      <c r="AK2943" s="18"/>
      <c r="AL2943" s="18"/>
      <c r="AM2943" s="18"/>
      <c r="AN2943" s="18"/>
      <c r="AO2943" s="18"/>
      <c r="AP2943" s="18"/>
      <c r="AQ2943" s="18"/>
      <c r="AR2943" s="18"/>
      <c r="AS2943" s="18"/>
      <c r="AT2943" s="18"/>
      <c r="AU2943" s="18"/>
      <c r="AV2943" s="18"/>
      <c r="AW2943" s="18"/>
      <c r="AX2943" s="18"/>
    </row>
    <row r="2944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  <c r="AA2944" s="18"/>
      <c r="AB2944" s="18"/>
      <c r="AC2944" s="18"/>
      <c r="AD2944" s="18"/>
      <c r="AE2944" s="18"/>
      <c r="AF2944" s="18"/>
      <c r="AG2944" s="18"/>
      <c r="AH2944" s="18"/>
      <c r="AI2944" s="18"/>
      <c r="AJ2944" s="18"/>
      <c r="AK2944" s="18"/>
      <c r="AL2944" s="18"/>
      <c r="AM2944" s="18"/>
      <c r="AN2944" s="18"/>
      <c r="AO2944" s="18"/>
      <c r="AP2944" s="18"/>
      <c r="AQ2944" s="18"/>
      <c r="AR2944" s="18"/>
      <c r="AS2944" s="18"/>
      <c r="AT2944" s="18"/>
      <c r="AU2944" s="18"/>
      <c r="AV2944" s="18"/>
      <c r="AW2944" s="18"/>
      <c r="AX2944" s="18"/>
    </row>
    <row r="2945">
      <c r="A2945" s="18"/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  <c r="AC2945" s="18"/>
      <c r="AD2945" s="18"/>
      <c r="AE2945" s="18"/>
      <c r="AF2945" s="18"/>
      <c r="AG2945" s="18"/>
      <c r="AH2945" s="18"/>
      <c r="AI2945" s="18"/>
      <c r="AJ2945" s="18"/>
      <c r="AK2945" s="18"/>
      <c r="AL2945" s="18"/>
      <c r="AM2945" s="18"/>
      <c r="AN2945" s="18"/>
      <c r="AO2945" s="18"/>
      <c r="AP2945" s="18"/>
      <c r="AQ2945" s="18"/>
      <c r="AR2945" s="18"/>
      <c r="AS2945" s="18"/>
      <c r="AT2945" s="18"/>
      <c r="AU2945" s="18"/>
      <c r="AV2945" s="18"/>
      <c r="AW2945" s="18"/>
      <c r="AX2945" s="18"/>
    </row>
    <row r="2946">
      <c r="A2946" s="18"/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  <c r="AA2946" s="18"/>
      <c r="AB2946" s="18"/>
      <c r="AC2946" s="18"/>
      <c r="AD2946" s="18"/>
      <c r="AE2946" s="18"/>
      <c r="AF2946" s="18"/>
      <c r="AG2946" s="18"/>
      <c r="AH2946" s="18"/>
      <c r="AI2946" s="18"/>
      <c r="AJ2946" s="18"/>
      <c r="AK2946" s="18"/>
      <c r="AL2946" s="18"/>
      <c r="AM2946" s="18"/>
      <c r="AN2946" s="18"/>
      <c r="AO2946" s="18"/>
      <c r="AP2946" s="18"/>
      <c r="AQ2946" s="18"/>
      <c r="AR2946" s="18"/>
      <c r="AS2946" s="18"/>
      <c r="AT2946" s="18"/>
      <c r="AU2946" s="18"/>
      <c r="AV2946" s="18"/>
      <c r="AW2946" s="18"/>
      <c r="AX2946" s="18"/>
    </row>
    <row r="2947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  <c r="AA2947" s="18"/>
      <c r="AB2947" s="18"/>
      <c r="AC2947" s="18"/>
      <c r="AD2947" s="18"/>
      <c r="AE2947" s="18"/>
      <c r="AF2947" s="18"/>
      <c r="AG2947" s="18"/>
      <c r="AH2947" s="18"/>
      <c r="AI2947" s="18"/>
      <c r="AJ2947" s="18"/>
      <c r="AK2947" s="18"/>
      <c r="AL2947" s="18"/>
      <c r="AM2947" s="18"/>
      <c r="AN2947" s="18"/>
      <c r="AO2947" s="18"/>
      <c r="AP2947" s="18"/>
      <c r="AQ2947" s="18"/>
      <c r="AR2947" s="18"/>
      <c r="AS2947" s="18"/>
      <c r="AT2947" s="18"/>
      <c r="AU2947" s="18"/>
      <c r="AV2947" s="18"/>
      <c r="AW2947" s="18"/>
      <c r="AX2947" s="18"/>
    </row>
    <row r="2948">
      <c r="A2948" s="18"/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  <c r="AA2948" s="18"/>
      <c r="AB2948" s="18"/>
      <c r="AC2948" s="18"/>
      <c r="AD2948" s="18"/>
      <c r="AE2948" s="18"/>
      <c r="AF2948" s="18"/>
      <c r="AG2948" s="18"/>
      <c r="AH2948" s="18"/>
      <c r="AI2948" s="18"/>
      <c r="AJ2948" s="18"/>
      <c r="AK2948" s="18"/>
      <c r="AL2948" s="18"/>
      <c r="AM2948" s="18"/>
      <c r="AN2948" s="18"/>
      <c r="AO2948" s="18"/>
      <c r="AP2948" s="18"/>
      <c r="AQ2948" s="18"/>
      <c r="AR2948" s="18"/>
      <c r="AS2948" s="18"/>
      <c r="AT2948" s="18"/>
      <c r="AU2948" s="18"/>
      <c r="AV2948" s="18"/>
      <c r="AW2948" s="18"/>
      <c r="AX2948" s="18"/>
    </row>
    <row r="2949">
      <c r="A2949" s="18"/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Y2949" s="18"/>
      <c r="Z2949" s="18"/>
      <c r="AA2949" s="18"/>
      <c r="AB2949" s="18"/>
      <c r="AC2949" s="18"/>
      <c r="AD2949" s="18"/>
      <c r="AE2949" s="18"/>
      <c r="AF2949" s="18"/>
      <c r="AG2949" s="18"/>
      <c r="AH2949" s="18"/>
      <c r="AI2949" s="18"/>
      <c r="AJ2949" s="18"/>
      <c r="AK2949" s="18"/>
      <c r="AL2949" s="18"/>
      <c r="AM2949" s="18"/>
      <c r="AN2949" s="18"/>
      <c r="AO2949" s="18"/>
      <c r="AP2949" s="18"/>
      <c r="AQ2949" s="18"/>
      <c r="AR2949" s="18"/>
      <c r="AS2949" s="18"/>
      <c r="AT2949" s="18"/>
      <c r="AU2949" s="18"/>
      <c r="AV2949" s="18"/>
      <c r="AW2949" s="18"/>
      <c r="AX2949" s="18"/>
    </row>
    <row r="2950">
      <c r="A2950" s="18"/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  <c r="AA2950" s="18"/>
      <c r="AB2950" s="18"/>
      <c r="AC2950" s="18"/>
      <c r="AD2950" s="18"/>
      <c r="AE2950" s="18"/>
      <c r="AF2950" s="18"/>
      <c r="AG2950" s="18"/>
      <c r="AH2950" s="18"/>
      <c r="AI2950" s="18"/>
      <c r="AJ2950" s="18"/>
      <c r="AK2950" s="18"/>
      <c r="AL2950" s="18"/>
      <c r="AM2950" s="18"/>
      <c r="AN2950" s="18"/>
      <c r="AO2950" s="18"/>
      <c r="AP2950" s="18"/>
      <c r="AQ2950" s="18"/>
      <c r="AR2950" s="18"/>
      <c r="AS2950" s="18"/>
      <c r="AT2950" s="18"/>
      <c r="AU2950" s="18"/>
      <c r="AV2950" s="18"/>
      <c r="AW2950" s="18"/>
      <c r="AX2950" s="18"/>
    </row>
    <row r="2951">
      <c r="A2951" s="18"/>
      <c r="B2951" s="18"/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  <c r="AA2951" s="18"/>
      <c r="AB2951" s="18"/>
      <c r="AC2951" s="18"/>
      <c r="AD2951" s="18"/>
      <c r="AE2951" s="18"/>
      <c r="AF2951" s="18"/>
      <c r="AG2951" s="18"/>
      <c r="AH2951" s="18"/>
      <c r="AI2951" s="18"/>
      <c r="AJ2951" s="18"/>
      <c r="AK2951" s="18"/>
      <c r="AL2951" s="18"/>
      <c r="AM2951" s="18"/>
      <c r="AN2951" s="18"/>
      <c r="AO2951" s="18"/>
      <c r="AP2951" s="18"/>
      <c r="AQ2951" s="18"/>
      <c r="AR2951" s="18"/>
      <c r="AS2951" s="18"/>
      <c r="AT2951" s="18"/>
      <c r="AU2951" s="18"/>
      <c r="AV2951" s="18"/>
      <c r="AW2951" s="18"/>
      <c r="AX2951" s="18"/>
    </row>
    <row r="2952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8"/>
      <c r="AD2952" s="18"/>
      <c r="AE2952" s="18"/>
      <c r="AF2952" s="18"/>
      <c r="AG2952" s="18"/>
      <c r="AH2952" s="18"/>
      <c r="AI2952" s="18"/>
      <c r="AJ2952" s="18"/>
      <c r="AK2952" s="18"/>
      <c r="AL2952" s="18"/>
      <c r="AM2952" s="18"/>
      <c r="AN2952" s="18"/>
      <c r="AO2952" s="18"/>
      <c r="AP2952" s="18"/>
      <c r="AQ2952" s="18"/>
      <c r="AR2952" s="18"/>
      <c r="AS2952" s="18"/>
      <c r="AT2952" s="18"/>
      <c r="AU2952" s="18"/>
      <c r="AV2952" s="18"/>
      <c r="AW2952" s="18"/>
      <c r="AX2952" s="18"/>
    </row>
    <row r="2953">
      <c r="A2953" s="18"/>
      <c r="B2953" s="18"/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  <c r="AA2953" s="18"/>
      <c r="AB2953" s="18"/>
      <c r="AC2953" s="18"/>
      <c r="AD2953" s="18"/>
      <c r="AE2953" s="18"/>
      <c r="AF2953" s="18"/>
      <c r="AG2953" s="18"/>
      <c r="AH2953" s="18"/>
      <c r="AI2953" s="18"/>
      <c r="AJ2953" s="18"/>
      <c r="AK2953" s="18"/>
      <c r="AL2953" s="18"/>
      <c r="AM2953" s="18"/>
      <c r="AN2953" s="18"/>
      <c r="AO2953" s="18"/>
      <c r="AP2953" s="18"/>
      <c r="AQ2953" s="18"/>
      <c r="AR2953" s="18"/>
      <c r="AS2953" s="18"/>
      <c r="AT2953" s="18"/>
      <c r="AU2953" s="18"/>
      <c r="AV2953" s="18"/>
      <c r="AW2953" s="18"/>
      <c r="AX2953" s="18"/>
    </row>
    <row r="2954">
      <c r="A2954" s="18"/>
      <c r="B2954" s="18"/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  <c r="AA2954" s="18"/>
      <c r="AB2954" s="18"/>
      <c r="AC2954" s="18"/>
      <c r="AD2954" s="18"/>
      <c r="AE2954" s="18"/>
      <c r="AF2954" s="18"/>
      <c r="AG2954" s="18"/>
      <c r="AH2954" s="18"/>
      <c r="AI2954" s="18"/>
      <c r="AJ2954" s="18"/>
      <c r="AK2954" s="18"/>
      <c r="AL2954" s="18"/>
      <c r="AM2954" s="18"/>
      <c r="AN2954" s="18"/>
      <c r="AO2954" s="18"/>
      <c r="AP2954" s="18"/>
      <c r="AQ2954" s="18"/>
      <c r="AR2954" s="18"/>
      <c r="AS2954" s="18"/>
      <c r="AT2954" s="18"/>
      <c r="AU2954" s="18"/>
      <c r="AV2954" s="18"/>
      <c r="AW2954" s="18"/>
      <c r="AX2954" s="18"/>
    </row>
    <row r="2955">
      <c r="A2955" s="18"/>
      <c r="B2955" s="18"/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  <c r="AA2955" s="18"/>
      <c r="AB2955" s="18"/>
      <c r="AC2955" s="18"/>
      <c r="AD2955" s="18"/>
      <c r="AE2955" s="18"/>
      <c r="AF2955" s="18"/>
      <c r="AG2955" s="18"/>
      <c r="AH2955" s="18"/>
      <c r="AI2955" s="18"/>
      <c r="AJ2955" s="18"/>
      <c r="AK2955" s="18"/>
      <c r="AL2955" s="18"/>
      <c r="AM2955" s="18"/>
      <c r="AN2955" s="18"/>
      <c r="AO2955" s="18"/>
      <c r="AP2955" s="18"/>
      <c r="AQ2955" s="18"/>
      <c r="AR2955" s="18"/>
      <c r="AS2955" s="18"/>
      <c r="AT2955" s="18"/>
      <c r="AU2955" s="18"/>
      <c r="AV2955" s="18"/>
      <c r="AW2955" s="18"/>
      <c r="AX2955" s="18"/>
    </row>
    <row r="2956">
      <c r="A2956" s="18"/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  <c r="AA2956" s="18"/>
      <c r="AB2956" s="18"/>
      <c r="AC2956" s="18"/>
      <c r="AD2956" s="18"/>
      <c r="AE2956" s="18"/>
      <c r="AF2956" s="18"/>
      <c r="AG2956" s="18"/>
      <c r="AH2956" s="18"/>
      <c r="AI2956" s="18"/>
      <c r="AJ2956" s="18"/>
      <c r="AK2956" s="18"/>
      <c r="AL2956" s="18"/>
      <c r="AM2956" s="18"/>
      <c r="AN2956" s="18"/>
      <c r="AO2956" s="18"/>
      <c r="AP2956" s="18"/>
      <c r="AQ2956" s="18"/>
      <c r="AR2956" s="18"/>
      <c r="AS2956" s="18"/>
      <c r="AT2956" s="18"/>
      <c r="AU2956" s="18"/>
      <c r="AV2956" s="18"/>
      <c r="AW2956" s="18"/>
      <c r="AX2956" s="18"/>
    </row>
    <row r="2957">
      <c r="A2957" s="18"/>
      <c r="B2957" s="18"/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  <c r="AA2957" s="18"/>
      <c r="AB2957" s="18"/>
      <c r="AC2957" s="18"/>
      <c r="AD2957" s="18"/>
      <c r="AE2957" s="18"/>
      <c r="AF2957" s="18"/>
      <c r="AG2957" s="18"/>
      <c r="AH2957" s="18"/>
      <c r="AI2957" s="18"/>
      <c r="AJ2957" s="18"/>
      <c r="AK2957" s="18"/>
      <c r="AL2957" s="18"/>
      <c r="AM2957" s="18"/>
      <c r="AN2957" s="18"/>
      <c r="AO2957" s="18"/>
      <c r="AP2957" s="18"/>
      <c r="AQ2957" s="18"/>
      <c r="AR2957" s="18"/>
      <c r="AS2957" s="18"/>
      <c r="AT2957" s="18"/>
      <c r="AU2957" s="18"/>
      <c r="AV2957" s="18"/>
      <c r="AW2957" s="18"/>
      <c r="AX2957" s="18"/>
    </row>
    <row r="2958">
      <c r="A2958" s="18"/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8"/>
      <c r="AK2958" s="18"/>
      <c r="AL2958" s="18"/>
      <c r="AM2958" s="18"/>
      <c r="AN2958" s="18"/>
      <c r="AO2958" s="18"/>
      <c r="AP2958" s="18"/>
      <c r="AQ2958" s="18"/>
      <c r="AR2958" s="18"/>
      <c r="AS2958" s="18"/>
      <c r="AT2958" s="18"/>
      <c r="AU2958" s="18"/>
      <c r="AV2958" s="18"/>
      <c r="AW2958" s="18"/>
      <c r="AX2958" s="18"/>
    </row>
    <row r="2959">
      <c r="A2959" s="18"/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  <c r="AA2959" s="18"/>
      <c r="AB2959" s="18"/>
      <c r="AC2959" s="18"/>
      <c r="AD2959" s="18"/>
      <c r="AE2959" s="18"/>
      <c r="AF2959" s="18"/>
      <c r="AG2959" s="18"/>
      <c r="AH2959" s="18"/>
      <c r="AI2959" s="18"/>
      <c r="AJ2959" s="18"/>
      <c r="AK2959" s="18"/>
      <c r="AL2959" s="18"/>
      <c r="AM2959" s="18"/>
      <c r="AN2959" s="18"/>
      <c r="AO2959" s="18"/>
      <c r="AP2959" s="18"/>
      <c r="AQ2959" s="18"/>
      <c r="AR2959" s="18"/>
      <c r="AS2959" s="18"/>
      <c r="AT2959" s="18"/>
      <c r="AU2959" s="18"/>
      <c r="AV2959" s="18"/>
      <c r="AW2959" s="18"/>
      <c r="AX2959" s="18"/>
    </row>
    <row r="2960">
      <c r="A2960" s="18"/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  <c r="AA2960" s="18"/>
      <c r="AB2960" s="18"/>
      <c r="AC2960" s="18"/>
      <c r="AD2960" s="18"/>
      <c r="AE2960" s="18"/>
      <c r="AF2960" s="18"/>
      <c r="AG2960" s="18"/>
      <c r="AH2960" s="18"/>
      <c r="AI2960" s="18"/>
      <c r="AJ2960" s="18"/>
      <c r="AK2960" s="18"/>
      <c r="AL2960" s="18"/>
      <c r="AM2960" s="18"/>
      <c r="AN2960" s="18"/>
      <c r="AO2960" s="18"/>
      <c r="AP2960" s="18"/>
      <c r="AQ2960" s="18"/>
      <c r="AR2960" s="18"/>
      <c r="AS2960" s="18"/>
      <c r="AT2960" s="18"/>
      <c r="AU2960" s="18"/>
      <c r="AV2960" s="18"/>
      <c r="AW2960" s="18"/>
      <c r="AX2960" s="18"/>
    </row>
    <row r="2961">
      <c r="A2961" s="18"/>
      <c r="B2961" s="18"/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  <c r="AA2961" s="18"/>
      <c r="AB2961" s="18"/>
      <c r="AC2961" s="18"/>
      <c r="AD2961" s="18"/>
      <c r="AE2961" s="18"/>
      <c r="AF2961" s="18"/>
      <c r="AG2961" s="18"/>
      <c r="AH2961" s="18"/>
      <c r="AI2961" s="18"/>
      <c r="AJ2961" s="18"/>
      <c r="AK2961" s="18"/>
      <c r="AL2961" s="18"/>
      <c r="AM2961" s="18"/>
      <c r="AN2961" s="18"/>
      <c r="AO2961" s="18"/>
      <c r="AP2961" s="18"/>
      <c r="AQ2961" s="18"/>
      <c r="AR2961" s="18"/>
      <c r="AS2961" s="18"/>
      <c r="AT2961" s="18"/>
      <c r="AU2961" s="18"/>
      <c r="AV2961" s="18"/>
      <c r="AW2961" s="18"/>
      <c r="AX2961" s="18"/>
    </row>
    <row r="2962">
      <c r="A2962" s="18"/>
      <c r="B2962" s="18"/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  <c r="AA2962" s="18"/>
      <c r="AB2962" s="18"/>
      <c r="AC2962" s="18"/>
      <c r="AD2962" s="18"/>
      <c r="AE2962" s="18"/>
      <c r="AF2962" s="18"/>
      <c r="AG2962" s="18"/>
      <c r="AH2962" s="18"/>
      <c r="AI2962" s="18"/>
      <c r="AJ2962" s="18"/>
      <c r="AK2962" s="18"/>
      <c r="AL2962" s="18"/>
      <c r="AM2962" s="18"/>
      <c r="AN2962" s="18"/>
      <c r="AO2962" s="18"/>
      <c r="AP2962" s="18"/>
      <c r="AQ2962" s="18"/>
      <c r="AR2962" s="18"/>
      <c r="AS2962" s="18"/>
      <c r="AT2962" s="18"/>
      <c r="AU2962" s="18"/>
      <c r="AV2962" s="18"/>
      <c r="AW2962" s="18"/>
      <c r="AX2962" s="18"/>
    </row>
    <row r="2963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  <c r="AA2963" s="18"/>
      <c r="AB2963" s="18"/>
      <c r="AC2963" s="18"/>
      <c r="AD2963" s="18"/>
      <c r="AE2963" s="18"/>
      <c r="AF2963" s="18"/>
      <c r="AG2963" s="18"/>
      <c r="AH2963" s="18"/>
      <c r="AI2963" s="18"/>
      <c r="AJ2963" s="18"/>
      <c r="AK2963" s="18"/>
      <c r="AL2963" s="18"/>
      <c r="AM2963" s="18"/>
      <c r="AN2963" s="18"/>
      <c r="AO2963" s="18"/>
      <c r="AP2963" s="18"/>
      <c r="AQ2963" s="18"/>
      <c r="AR2963" s="18"/>
      <c r="AS2963" s="18"/>
      <c r="AT2963" s="18"/>
      <c r="AU2963" s="18"/>
      <c r="AV2963" s="18"/>
      <c r="AW2963" s="18"/>
      <c r="AX2963" s="18"/>
    </row>
    <row r="2964">
      <c r="A2964" s="18"/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  <c r="AC2964" s="18"/>
      <c r="AD2964" s="18"/>
      <c r="AE2964" s="18"/>
      <c r="AF2964" s="18"/>
      <c r="AG2964" s="18"/>
      <c r="AH2964" s="18"/>
      <c r="AI2964" s="18"/>
      <c r="AJ2964" s="18"/>
      <c r="AK2964" s="18"/>
      <c r="AL2964" s="18"/>
      <c r="AM2964" s="18"/>
      <c r="AN2964" s="18"/>
      <c r="AO2964" s="18"/>
      <c r="AP2964" s="18"/>
      <c r="AQ2964" s="18"/>
      <c r="AR2964" s="18"/>
      <c r="AS2964" s="18"/>
      <c r="AT2964" s="18"/>
      <c r="AU2964" s="18"/>
      <c r="AV2964" s="18"/>
      <c r="AW2964" s="18"/>
      <c r="AX2964" s="18"/>
    </row>
    <row r="2965">
      <c r="A2965" s="18"/>
      <c r="B2965" s="18"/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  <c r="AA2965" s="18"/>
      <c r="AB2965" s="18"/>
      <c r="AC2965" s="18"/>
      <c r="AD2965" s="18"/>
      <c r="AE2965" s="18"/>
      <c r="AF2965" s="18"/>
      <c r="AG2965" s="18"/>
      <c r="AH2965" s="18"/>
      <c r="AI2965" s="18"/>
      <c r="AJ2965" s="18"/>
      <c r="AK2965" s="18"/>
      <c r="AL2965" s="18"/>
      <c r="AM2965" s="18"/>
      <c r="AN2965" s="18"/>
      <c r="AO2965" s="18"/>
      <c r="AP2965" s="18"/>
      <c r="AQ2965" s="18"/>
      <c r="AR2965" s="18"/>
      <c r="AS2965" s="18"/>
      <c r="AT2965" s="18"/>
      <c r="AU2965" s="18"/>
      <c r="AV2965" s="18"/>
      <c r="AW2965" s="18"/>
      <c r="AX2965" s="18"/>
    </row>
    <row r="2966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  <c r="AA2966" s="18"/>
      <c r="AB2966" s="18"/>
      <c r="AC2966" s="18"/>
      <c r="AD2966" s="18"/>
      <c r="AE2966" s="18"/>
      <c r="AF2966" s="18"/>
      <c r="AG2966" s="18"/>
      <c r="AH2966" s="18"/>
      <c r="AI2966" s="18"/>
      <c r="AJ2966" s="18"/>
      <c r="AK2966" s="18"/>
      <c r="AL2966" s="18"/>
      <c r="AM2966" s="18"/>
      <c r="AN2966" s="18"/>
      <c r="AO2966" s="18"/>
      <c r="AP2966" s="18"/>
      <c r="AQ2966" s="18"/>
      <c r="AR2966" s="18"/>
      <c r="AS2966" s="18"/>
      <c r="AT2966" s="18"/>
      <c r="AU2966" s="18"/>
      <c r="AV2966" s="18"/>
      <c r="AW2966" s="18"/>
      <c r="AX2966" s="18"/>
    </row>
    <row r="2967">
      <c r="A2967" s="18"/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  <c r="AA2967" s="18"/>
      <c r="AB2967" s="18"/>
      <c r="AC2967" s="18"/>
      <c r="AD2967" s="18"/>
      <c r="AE2967" s="18"/>
      <c r="AF2967" s="18"/>
      <c r="AG2967" s="18"/>
      <c r="AH2967" s="18"/>
      <c r="AI2967" s="18"/>
      <c r="AJ2967" s="18"/>
      <c r="AK2967" s="18"/>
      <c r="AL2967" s="18"/>
      <c r="AM2967" s="18"/>
      <c r="AN2967" s="18"/>
      <c r="AO2967" s="18"/>
      <c r="AP2967" s="18"/>
      <c r="AQ2967" s="18"/>
      <c r="AR2967" s="18"/>
      <c r="AS2967" s="18"/>
      <c r="AT2967" s="18"/>
      <c r="AU2967" s="18"/>
      <c r="AV2967" s="18"/>
      <c r="AW2967" s="18"/>
      <c r="AX2967" s="18"/>
    </row>
    <row r="2968">
      <c r="A2968" s="18"/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  <c r="AA2968" s="18"/>
      <c r="AB2968" s="18"/>
      <c r="AC2968" s="18"/>
      <c r="AD2968" s="18"/>
      <c r="AE2968" s="18"/>
      <c r="AF2968" s="18"/>
      <c r="AG2968" s="18"/>
      <c r="AH2968" s="18"/>
      <c r="AI2968" s="18"/>
      <c r="AJ2968" s="18"/>
      <c r="AK2968" s="18"/>
      <c r="AL2968" s="18"/>
      <c r="AM2968" s="18"/>
      <c r="AN2968" s="18"/>
      <c r="AO2968" s="18"/>
      <c r="AP2968" s="18"/>
      <c r="AQ2968" s="18"/>
      <c r="AR2968" s="18"/>
      <c r="AS2968" s="18"/>
      <c r="AT2968" s="18"/>
      <c r="AU2968" s="18"/>
      <c r="AV2968" s="18"/>
      <c r="AW2968" s="18"/>
      <c r="AX2968" s="18"/>
    </row>
    <row r="2969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  <c r="AA2969" s="18"/>
      <c r="AB2969" s="18"/>
      <c r="AC2969" s="18"/>
      <c r="AD2969" s="18"/>
      <c r="AE2969" s="18"/>
      <c r="AF2969" s="18"/>
      <c r="AG2969" s="18"/>
      <c r="AH2969" s="18"/>
      <c r="AI2969" s="18"/>
      <c r="AJ2969" s="18"/>
      <c r="AK2969" s="18"/>
      <c r="AL2969" s="18"/>
      <c r="AM2969" s="18"/>
      <c r="AN2969" s="18"/>
      <c r="AO2969" s="18"/>
      <c r="AP2969" s="18"/>
      <c r="AQ2969" s="18"/>
      <c r="AR2969" s="18"/>
      <c r="AS2969" s="18"/>
      <c r="AT2969" s="18"/>
      <c r="AU2969" s="18"/>
      <c r="AV2969" s="18"/>
      <c r="AW2969" s="18"/>
      <c r="AX2969" s="18"/>
    </row>
    <row r="2970">
      <c r="A2970" s="18"/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  <c r="AA2970" s="18"/>
      <c r="AB2970" s="18"/>
      <c r="AC2970" s="18"/>
      <c r="AD2970" s="18"/>
      <c r="AE2970" s="18"/>
      <c r="AF2970" s="18"/>
      <c r="AG2970" s="18"/>
      <c r="AH2970" s="18"/>
      <c r="AI2970" s="18"/>
      <c r="AJ2970" s="18"/>
      <c r="AK2970" s="18"/>
      <c r="AL2970" s="18"/>
      <c r="AM2970" s="18"/>
      <c r="AN2970" s="18"/>
      <c r="AO2970" s="18"/>
      <c r="AP2970" s="18"/>
      <c r="AQ2970" s="18"/>
      <c r="AR2970" s="18"/>
      <c r="AS2970" s="18"/>
      <c r="AT2970" s="18"/>
      <c r="AU2970" s="18"/>
      <c r="AV2970" s="18"/>
      <c r="AW2970" s="18"/>
      <c r="AX2970" s="18"/>
    </row>
    <row r="2971">
      <c r="A2971" s="18"/>
      <c r="B2971" s="18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  <c r="AA2971" s="18"/>
      <c r="AB2971" s="18"/>
      <c r="AC2971" s="18"/>
      <c r="AD2971" s="18"/>
      <c r="AE2971" s="18"/>
      <c r="AF2971" s="18"/>
      <c r="AG2971" s="18"/>
      <c r="AH2971" s="18"/>
      <c r="AI2971" s="18"/>
      <c r="AJ2971" s="18"/>
      <c r="AK2971" s="18"/>
      <c r="AL2971" s="18"/>
      <c r="AM2971" s="18"/>
      <c r="AN2971" s="18"/>
      <c r="AO2971" s="18"/>
      <c r="AP2971" s="18"/>
      <c r="AQ2971" s="18"/>
      <c r="AR2971" s="18"/>
      <c r="AS2971" s="18"/>
      <c r="AT2971" s="18"/>
      <c r="AU2971" s="18"/>
      <c r="AV2971" s="18"/>
      <c r="AW2971" s="18"/>
      <c r="AX2971" s="18"/>
    </row>
    <row r="2972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  <c r="AA2972" s="18"/>
      <c r="AB2972" s="18"/>
      <c r="AC2972" s="18"/>
      <c r="AD2972" s="18"/>
      <c r="AE2972" s="18"/>
      <c r="AF2972" s="18"/>
      <c r="AG2972" s="18"/>
      <c r="AH2972" s="18"/>
      <c r="AI2972" s="18"/>
      <c r="AJ2972" s="18"/>
      <c r="AK2972" s="18"/>
      <c r="AL2972" s="18"/>
      <c r="AM2972" s="18"/>
      <c r="AN2972" s="18"/>
      <c r="AO2972" s="18"/>
      <c r="AP2972" s="18"/>
      <c r="AQ2972" s="18"/>
      <c r="AR2972" s="18"/>
      <c r="AS2972" s="18"/>
      <c r="AT2972" s="18"/>
      <c r="AU2972" s="18"/>
      <c r="AV2972" s="18"/>
      <c r="AW2972" s="18"/>
      <c r="AX2972" s="18"/>
    </row>
    <row r="2973">
      <c r="A2973" s="18"/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  <c r="AA2973" s="18"/>
      <c r="AB2973" s="18"/>
      <c r="AC2973" s="18"/>
      <c r="AD2973" s="18"/>
      <c r="AE2973" s="18"/>
      <c r="AF2973" s="18"/>
      <c r="AG2973" s="18"/>
      <c r="AH2973" s="18"/>
      <c r="AI2973" s="18"/>
      <c r="AJ2973" s="18"/>
      <c r="AK2973" s="18"/>
      <c r="AL2973" s="18"/>
      <c r="AM2973" s="18"/>
      <c r="AN2973" s="18"/>
      <c r="AO2973" s="18"/>
      <c r="AP2973" s="18"/>
      <c r="AQ2973" s="18"/>
      <c r="AR2973" s="18"/>
      <c r="AS2973" s="18"/>
      <c r="AT2973" s="18"/>
      <c r="AU2973" s="18"/>
      <c r="AV2973" s="18"/>
      <c r="AW2973" s="18"/>
      <c r="AX2973" s="18"/>
    </row>
    <row r="2974">
      <c r="A2974" s="18"/>
      <c r="B2974" s="18"/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  <c r="AA2974" s="18"/>
      <c r="AB2974" s="18"/>
      <c r="AC2974" s="18"/>
      <c r="AD2974" s="18"/>
      <c r="AE2974" s="18"/>
      <c r="AF2974" s="18"/>
      <c r="AG2974" s="18"/>
      <c r="AH2974" s="18"/>
      <c r="AI2974" s="18"/>
      <c r="AJ2974" s="18"/>
      <c r="AK2974" s="18"/>
      <c r="AL2974" s="18"/>
      <c r="AM2974" s="18"/>
      <c r="AN2974" s="18"/>
      <c r="AO2974" s="18"/>
      <c r="AP2974" s="18"/>
      <c r="AQ2974" s="18"/>
      <c r="AR2974" s="18"/>
      <c r="AS2974" s="18"/>
      <c r="AT2974" s="18"/>
      <c r="AU2974" s="18"/>
      <c r="AV2974" s="18"/>
      <c r="AW2974" s="18"/>
      <c r="AX2974" s="18"/>
    </row>
    <row r="2975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  <c r="AA2975" s="18"/>
      <c r="AB2975" s="18"/>
      <c r="AC2975" s="18"/>
      <c r="AD2975" s="18"/>
      <c r="AE2975" s="18"/>
      <c r="AF2975" s="18"/>
      <c r="AG2975" s="18"/>
      <c r="AH2975" s="18"/>
      <c r="AI2975" s="18"/>
      <c r="AJ2975" s="18"/>
      <c r="AK2975" s="18"/>
      <c r="AL2975" s="18"/>
      <c r="AM2975" s="18"/>
      <c r="AN2975" s="18"/>
      <c r="AO2975" s="18"/>
      <c r="AP2975" s="18"/>
      <c r="AQ2975" s="18"/>
      <c r="AR2975" s="18"/>
      <c r="AS2975" s="18"/>
      <c r="AT2975" s="18"/>
      <c r="AU2975" s="18"/>
      <c r="AV2975" s="18"/>
      <c r="AW2975" s="18"/>
      <c r="AX2975" s="18"/>
    </row>
    <row r="2976">
      <c r="A2976" s="18"/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  <c r="AC2976" s="18"/>
      <c r="AD2976" s="18"/>
      <c r="AE2976" s="18"/>
      <c r="AF2976" s="18"/>
      <c r="AG2976" s="18"/>
      <c r="AH2976" s="18"/>
      <c r="AI2976" s="18"/>
      <c r="AJ2976" s="18"/>
      <c r="AK2976" s="18"/>
      <c r="AL2976" s="18"/>
      <c r="AM2976" s="18"/>
      <c r="AN2976" s="18"/>
      <c r="AO2976" s="18"/>
      <c r="AP2976" s="18"/>
      <c r="AQ2976" s="18"/>
      <c r="AR2976" s="18"/>
      <c r="AS2976" s="18"/>
      <c r="AT2976" s="18"/>
      <c r="AU2976" s="18"/>
      <c r="AV2976" s="18"/>
      <c r="AW2976" s="18"/>
      <c r="AX2976" s="18"/>
    </row>
    <row r="2977">
      <c r="A2977" s="18"/>
      <c r="B2977" s="18"/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  <c r="AC2977" s="18"/>
      <c r="AD2977" s="18"/>
      <c r="AE2977" s="18"/>
      <c r="AF2977" s="18"/>
      <c r="AG2977" s="18"/>
      <c r="AH2977" s="18"/>
      <c r="AI2977" s="18"/>
      <c r="AJ2977" s="18"/>
      <c r="AK2977" s="18"/>
      <c r="AL2977" s="18"/>
      <c r="AM2977" s="18"/>
      <c r="AN2977" s="18"/>
      <c r="AO2977" s="18"/>
      <c r="AP2977" s="18"/>
      <c r="AQ2977" s="18"/>
      <c r="AR2977" s="18"/>
      <c r="AS2977" s="18"/>
      <c r="AT2977" s="18"/>
      <c r="AU2977" s="18"/>
      <c r="AV2977" s="18"/>
      <c r="AW2977" s="18"/>
      <c r="AX2977" s="18"/>
    </row>
    <row r="2978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  <c r="AC2978" s="18"/>
      <c r="AD2978" s="18"/>
      <c r="AE2978" s="18"/>
      <c r="AF2978" s="18"/>
      <c r="AG2978" s="18"/>
      <c r="AH2978" s="18"/>
      <c r="AI2978" s="18"/>
      <c r="AJ2978" s="18"/>
      <c r="AK2978" s="18"/>
      <c r="AL2978" s="18"/>
      <c r="AM2978" s="18"/>
      <c r="AN2978" s="18"/>
      <c r="AO2978" s="18"/>
      <c r="AP2978" s="18"/>
      <c r="AQ2978" s="18"/>
      <c r="AR2978" s="18"/>
      <c r="AS2978" s="18"/>
      <c r="AT2978" s="18"/>
      <c r="AU2978" s="18"/>
      <c r="AV2978" s="18"/>
      <c r="AW2978" s="18"/>
      <c r="AX2978" s="18"/>
    </row>
    <row r="2979">
      <c r="A2979" s="18"/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  <c r="AC2979" s="18"/>
      <c r="AD2979" s="18"/>
      <c r="AE2979" s="18"/>
      <c r="AF2979" s="18"/>
      <c r="AG2979" s="18"/>
      <c r="AH2979" s="18"/>
      <c r="AI2979" s="18"/>
      <c r="AJ2979" s="18"/>
      <c r="AK2979" s="18"/>
      <c r="AL2979" s="18"/>
      <c r="AM2979" s="18"/>
      <c r="AN2979" s="18"/>
      <c r="AO2979" s="18"/>
      <c r="AP2979" s="18"/>
      <c r="AQ2979" s="18"/>
      <c r="AR2979" s="18"/>
      <c r="AS2979" s="18"/>
      <c r="AT2979" s="18"/>
      <c r="AU2979" s="18"/>
      <c r="AV2979" s="18"/>
      <c r="AW2979" s="18"/>
      <c r="AX2979" s="18"/>
    </row>
    <row r="2980">
      <c r="A2980" s="18" t="str">
        <f>IFERROR(__xludf.DUMMYFUNCTION("""COMPUTED_VALUE"""),"Малина вишня лёд")</f>
        <v>Малина вишня лёд</v>
      </c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  <c r="AC2980" s="18"/>
      <c r="AD2980" s="18"/>
      <c r="AE2980" s="18"/>
      <c r="AF2980" s="18"/>
      <c r="AG2980" s="18"/>
      <c r="AH2980" s="18"/>
      <c r="AI2980" s="18"/>
      <c r="AJ2980" s="18"/>
      <c r="AK2980" s="18"/>
      <c r="AL2980" s="18"/>
      <c r="AM2980" s="18"/>
      <c r="AN2980" s="18"/>
      <c r="AO2980" s="18"/>
      <c r="AP2980" s="18"/>
      <c r="AQ2980" s="18"/>
      <c r="AR2980" s="18"/>
      <c r="AS2980" s="18"/>
      <c r="AT2980" s="18"/>
      <c r="AU2980" s="18"/>
      <c r="AV2980" s="18"/>
      <c r="AW2980" s="18"/>
      <c r="AX2980" s="18"/>
    </row>
    <row r="2981">
      <c r="A2981" s="18" t="str">
        <f>IFERROR(__xludf.DUMMYFUNCTION("""COMPUTED_VALUE"""),"Экзотический микс")</f>
        <v>Экзотический микс</v>
      </c>
      <c r="B2981" s="18" t="str">
        <f>IFERROR(__xludf.DUMMYFUNCTION("""COMPUTED_VALUE"""),"Энергетик")</f>
        <v>Энергетик</v>
      </c>
      <c r="C2981" s="18" t="str">
        <f>IFERROR(__xludf.DUMMYFUNCTION("""COMPUTED_VALUE"""),"Виноградный чупа-чупс")</f>
        <v>Виноградный чупа-чупс</v>
      </c>
      <c r="D2981" s="18" t="str">
        <f>IFERROR(__xludf.DUMMYFUNCTION("""COMPUTED_VALUE"""),"Кислая лесная клюква")</f>
        <v>Кислая лесная клюква</v>
      </c>
      <c r="E2981" s="18" t="str">
        <f>IFERROR(__xludf.DUMMYFUNCTION("""COMPUTED_VALUE"""),"Смородина персик")</f>
        <v>Смородина персик</v>
      </c>
      <c r="F2981" s="18" t="str">
        <f>IFERROR(__xludf.DUMMYFUNCTION("""COMPUTED_VALUE"""),"Спелый киви кисло сладкий")</f>
        <v>Спелый киви кисло сладкий</v>
      </c>
      <c r="G2981" s="18" t="str">
        <f>IFERROR(__xludf.DUMMYFUNCTION("""COMPUTED_VALUE"""),"Кислые черви в вишневом сиропе")</f>
        <v>Кислые черви в вишневом сиропе</v>
      </c>
      <c r="H2981" s="18" t="str">
        <f>IFERROR(__xludf.DUMMYFUNCTION("""COMPUTED_VALUE"""),"Грушевый лимонад")</f>
        <v>Грушевый лимонад</v>
      </c>
      <c r="I2981" s="18" t="str">
        <f>IFERROR(__xludf.DUMMYFUNCTION("""COMPUTED_VALUE"""),"Лимонад с сладкой малиной")</f>
        <v>Лимонад с сладкой малиной</v>
      </c>
      <c r="J2981" s="18" t="str">
        <f>IFERROR(__xludf.DUMMYFUNCTION("""COMPUTED_VALUE"""),"Ананасовая кислинка")</f>
        <v>Ананасовая кислинка</v>
      </c>
      <c r="K2981" s="18" t="str">
        <f>IFERROR(__xludf.DUMMYFUNCTION("""COMPUTED_VALUE"""),"Мармеладные мишки")</f>
        <v>Мармеладные мишки</v>
      </c>
      <c r="L2981" s="18" t="str">
        <f>IFERROR(__xludf.DUMMYFUNCTION("""COMPUTED_VALUE"""),"Мандариновый сок с цедрой")</f>
        <v>Мандариновый сок с цедрой</v>
      </c>
      <c r="M2981" s="18" t="str">
        <f>IFERROR(__xludf.DUMMYFUNCTION("""COMPUTED_VALUE"""),"Кисло-сладкое ягодное драже")</f>
        <v>Кисло-сладкое ягодное драже</v>
      </c>
      <c r="N2981" s="18" t="str">
        <f>IFERROR(__xludf.DUMMYFUNCTION("""COMPUTED_VALUE"""),"Классическая фанта")</f>
        <v>Классическая фанта</v>
      </c>
      <c r="O2981" s="18" t="str">
        <f>IFERROR(__xludf.DUMMYFUNCTION("""COMPUTED_VALUE"""),"Сладкие барбарисоввые конфеты")</f>
        <v>Сладкие барбарисоввые конфеты</v>
      </c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  <c r="AC2981" s="18"/>
      <c r="AD2981" s="18"/>
      <c r="AE2981" s="18"/>
      <c r="AF2981" s="18"/>
      <c r="AG2981" s="18"/>
      <c r="AH2981" s="18"/>
      <c r="AI2981" s="18"/>
      <c r="AJ2981" s="18"/>
      <c r="AK2981" s="18"/>
      <c r="AL2981" s="18"/>
      <c r="AM2981" s="18"/>
      <c r="AN2981" s="18"/>
      <c r="AO2981" s="18"/>
      <c r="AP2981" s="18"/>
      <c r="AQ2981" s="18"/>
      <c r="AR2981" s="18"/>
      <c r="AS2981" s="18"/>
      <c r="AT2981" s="18"/>
      <c r="AU2981" s="18"/>
      <c r="AV2981" s="18"/>
      <c r="AW2981" s="18"/>
      <c r="AX2981" s="18"/>
    </row>
    <row r="2982">
      <c r="A2982" s="18" t="str">
        <f>IFERROR(__xludf.DUMMYFUNCTION("""COMPUTED_VALUE"""),"Апельсиновое драже")</f>
        <v>Апельсиновое драже</v>
      </c>
      <c r="B2982" s="18" t="str">
        <f>IFERROR(__xludf.DUMMYFUNCTION("""COMPUTED_VALUE"""),"Бабл гам")</f>
        <v>Бабл гам</v>
      </c>
      <c r="C2982" s="18" t="str">
        <f>IFERROR(__xludf.DUMMYFUNCTION("""COMPUTED_VALUE"""),"Виноградная конфета")</f>
        <v>Виноградная конфета</v>
      </c>
      <c r="D2982" s="18" t="str">
        <f>IFERROR(__xludf.DUMMYFUNCTION("""COMPUTED_VALUE"""),"Даня кокос")</f>
        <v>Даня кокос</v>
      </c>
      <c r="E2982" s="18" t="str">
        <f>IFERROR(__xludf.DUMMYFUNCTION("""COMPUTED_VALUE"""),"Земляника груша")</f>
        <v>Земляника груша</v>
      </c>
      <c r="F2982" s="18" t="str">
        <f>IFERROR(__xludf.DUMMYFUNCTION("""COMPUTED_VALUE"""),"Кислый киви")</f>
        <v>Кислый киви</v>
      </c>
      <c r="G2982" s="18" t="str">
        <f>IFERROR(__xludf.DUMMYFUNCTION("""COMPUTED_VALUE"""),"Кислый малиновый лимонад ")</f>
        <v>Кислый малиновый лимонад </v>
      </c>
      <c r="H2982" s="18" t="str">
        <f>IFERROR(__xludf.DUMMYFUNCTION("""COMPUTED_VALUE"""),"Кола сода айс")</f>
        <v>Кола сода айс</v>
      </c>
      <c r="I2982" s="18" t="str">
        <f>IFERROR(__xludf.DUMMYFUNCTION("""COMPUTED_VALUE"""),"Ледяной ананас")</f>
        <v>Ледяной ананас</v>
      </c>
      <c r="J2982" s="18" t="str">
        <f>IFERROR(__xludf.DUMMYFUNCTION("""COMPUTED_VALUE"""),"Лимонные червячки ")</f>
        <v>Лимонные червячки </v>
      </c>
      <c r="K2982" s="18" t="str">
        <f>IFERROR(__xludf.DUMMYFUNCTION("""COMPUTED_VALUE"""),"Манго апельсин")</f>
        <v>Манго апельсин</v>
      </c>
      <c r="L2982" s="18" t="str">
        <f>IFERROR(__xludf.DUMMYFUNCTION("""COMPUTED_VALUE"""),"Смородина виноград")</f>
        <v>Смородина виноград</v>
      </c>
      <c r="M2982" s="18" t="str">
        <f>IFERROR(__xludf.DUMMYFUNCTION("""COMPUTED_VALUE"""),"Яблочный холс")</f>
        <v>Яблочный холс</v>
      </c>
      <c r="N2982" s="18" t="str">
        <f>IFERROR(__xludf.DUMMYFUNCTION("""COMPUTED_VALUE"""),"Ягодный смузи")</f>
        <v>Ягодный смузи</v>
      </c>
      <c r="O2982" s="18" t="str">
        <f>IFERROR(__xludf.DUMMYFUNCTION("""COMPUTED_VALUE"""),"Ягодный энергетик")</f>
        <v>Ягодный энергетик</v>
      </c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18"/>
      <c r="AG2982" s="18"/>
      <c r="AH2982" s="18"/>
      <c r="AI2982" s="18"/>
      <c r="AJ2982" s="18"/>
      <c r="AK2982" s="18"/>
      <c r="AL2982" s="18"/>
      <c r="AM2982" s="18"/>
      <c r="AN2982" s="18"/>
      <c r="AO2982" s="18"/>
      <c r="AP2982" s="18"/>
      <c r="AQ2982" s="18"/>
      <c r="AR2982" s="18"/>
      <c r="AS2982" s="18"/>
      <c r="AT2982" s="18"/>
      <c r="AU2982" s="18"/>
      <c r="AV2982" s="18"/>
      <c r="AW2982" s="18"/>
      <c r="AX2982" s="18"/>
    </row>
    <row r="2983">
      <c r="A2983" s="18" t="str">
        <f>IFERROR(__xludf.DUMMYFUNCTION("""COMPUTED_VALUE"""),"Ягодный микс")</f>
        <v>Ягодный микс</v>
      </c>
      <c r="B2983" s="18" t="str">
        <f>IFERROR(__xludf.DUMMYFUNCTION("""COMPUTED_VALUE"""),"Энергетик малина")</f>
        <v>Энергетик малина</v>
      </c>
      <c r="C2983" s="18" t="str">
        <f>IFERROR(__xludf.DUMMYFUNCTION("""COMPUTED_VALUE"""),"Клубника арбуз")</f>
        <v>Клубника арбуз</v>
      </c>
      <c r="D2983" s="18" t="str">
        <f>IFERROR(__xludf.DUMMYFUNCTION("""COMPUTED_VALUE"""),"Ежевика малина")</f>
        <v>Ежевика малина</v>
      </c>
      <c r="E2983" s="18" t="str">
        <f>IFERROR(__xludf.DUMMYFUNCTION("""COMPUTED_VALUE"""),"Голубая малина виноград")</f>
        <v>Голубая малина виноград</v>
      </c>
      <c r="F2983" s="18" t="str">
        <f>IFERROR(__xludf.DUMMYFUNCTION("""COMPUTED_VALUE"""),"Вишня яблоко")</f>
        <v>Вишня яблоко</v>
      </c>
      <c r="G2983" s="18" t="str">
        <f>IFERROR(__xludf.DUMMYFUNCTION("""COMPUTED_VALUE"""),"Виноград лёд")</f>
        <v>Виноград лёд</v>
      </c>
      <c r="H2983" s="18" t="str">
        <f>IFERROR(__xludf.DUMMYFUNCTION("""COMPUTED_VALUE"""),"Бабл гам")</f>
        <v>Бабл гам</v>
      </c>
      <c r="I2983" s="18" t="str">
        <f>IFERROR(__xludf.DUMMYFUNCTION("""COMPUTED_VALUE"""),"Энергетик лайм")</f>
        <v>Энергетик лайм</v>
      </c>
      <c r="J2983" s="18" t="str">
        <f>IFERROR(__xludf.DUMMYFUNCTION("""COMPUTED_VALUE"""),"Черника смородина айс")</f>
        <v>Черника смородина айс</v>
      </c>
      <c r="K2983" s="18" t="str">
        <f>IFERROR(__xludf.DUMMYFUNCTION("""COMPUTED_VALUE"""),"Мохито клубничный лёд")</f>
        <v>Мохито клубничный лёд</v>
      </c>
      <c r="L2983" s="18" t="str">
        <f>IFERROR(__xludf.DUMMYFUNCTION("""COMPUTED_VALUE"""),"Черная вишня лёд")</f>
        <v>Черная вишня лёд</v>
      </c>
      <c r="M2983" s="18" t="str">
        <f>IFERROR(__xludf.DUMMYFUNCTION("""COMPUTED_VALUE"""),"Ананас кокос лёд")</f>
        <v>Ананас кокос лёд</v>
      </c>
      <c r="N2983" s="18" t="str">
        <f>IFERROR(__xludf.DUMMYFUNCTION("""COMPUTED_VALUE"""),"Киви лёд")</f>
        <v>Киви лёд</v>
      </c>
      <c r="O2983" s="18" t="str">
        <f>IFERROR(__xludf.DUMMYFUNCTION("""COMPUTED_VALUE"""),"Кислая клюква лёд")</f>
        <v>Кислая клюква лёд</v>
      </c>
      <c r="P2983" s="18" t="str">
        <f>IFERROR(__xludf.DUMMYFUNCTION("""COMPUTED_VALUE"""),"Кислый скитлс лёд")</f>
        <v>Кислый скитлс лёд</v>
      </c>
      <c r="Q2983" s="18" t="str">
        <f>IFERROR(__xludf.DUMMYFUNCTION("""COMPUTED_VALUE"""),"Клубника черника лёд")</f>
        <v>Клубника черника лёд</v>
      </c>
      <c r="R2983" s="18" t="str">
        <f>IFERROR(__xludf.DUMMYFUNCTION("""COMPUTED_VALUE"""),"Малина смородина лёд")</f>
        <v>Малина смородина лёд</v>
      </c>
      <c r="S2983" s="18" t="str">
        <f>IFERROR(__xludf.DUMMYFUNCTION("""COMPUTED_VALUE"""),"Манго лёд")</f>
        <v>Манго лёд</v>
      </c>
      <c r="T2983" s="18" t="str">
        <f>IFERROR(__xludf.DUMMYFUNCTION("""COMPUTED_VALUE"""),"Малина вишня лёд")</f>
        <v>Малина вишня лёд</v>
      </c>
      <c r="U2983" s="18"/>
      <c r="V2983" s="18"/>
      <c r="W2983" s="18"/>
      <c r="X2983" s="18"/>
      <c r="Y2983" s="18"/>
      <c r="Z2983" s="18"/>
      <c r="AA2983" s="18"/>
      <c r="AB2983" s="18"/>
      <c r="AC2983" s="18"/>
      <c r="AD2983" s="18"/>
      <c r="AE2983" s="18"/>
      <c r="AF2983" s="18"/>
      <c r="AG2983" s="18"/>
      <c r="AH2983" s="18"/>
      <c r="AI2983" s="18"/>
      <c r="AJ2983" s="18"/>
      <c r="AK2983" s="18"/>
      <c r="AL2983" s="18"/>
      <c r="AM2983" s="18"/>
      <c r="AN2983" s="18"/>
      <c r="AO2983" s="18"/>
      <c r="AP2983" s="18"/>
      <c r="AQ2983" s="18"/>
      <c r="AR2983" s="18"/>
      <c r="AS2983" s="18"/>
      <c r="AT2983" s="18"/>
      <c r="AU2983" s="18"/>
      <c r="AV2983" s="18"/>
      <c r="AW2983" s="18"/>
      <c r="AX2983" s="18"/>
    </row>
    <row r="2984">
      <c r="A2984" s="18" t="str">
        <f>IFERROR(__xludf.DUMMYFUNCTION("""COMPUTED_VALUE"""),"Ананас ежевика")</f>
        <v>Ананас ежевика</v>
      </c>
      <c r="B2984" s="18" t="str">
        <f>IFERROR(__xludf.DUMMYFUNCTION("""COMPUTED_VALUE"""),"Перечная мята")</f>
        <v>Перечная мята</v>
      </c>
      <c r="C2984" s="18" t="str">
        <f>IFERROR(__xludf.DUMMYFUNCTION("""COMPUTED_VALUE"""),"Яблоко груша")</f>
        <v>Яблоко груша</v>
      </c>
      <c r="D2984" s="18" t="str">
        <f>IFERROR(__xludf.DUMMYFUNCTION("""COMPUTED_VALUE"""),"Манго грейпфрут")</f>
        <v>Манго грейпфрут</v>
      </c>
      <c r="E2984" s="18" t="str">
        <f>IFERROR(__xludf.DUMMYFUNCTION("""COMPUTED_VALUE"""),"Хвоя грейпфрут")</f>
        <v>Хвоя грейпфрут</v>
      </c>
      <c r="F2984" s="18" t="str">
        <f>IFERROR(__xludf.DUMMYFUNCTION("""COMPUTED_VALUE"""),"Дыня черника")</f>
        <v>Дыня черника</v>
      </c>
      <c r="G2984" s="18" t="str">
        <f>IFERROR(__xludf.DUMMYFUNCTION("""COMPUTED_VALUE"""),"Смородина мята")</f>
        <v>Смородина мята</v>
      </c>
      <c r="H2984" s="18" t="str">
        <f>IFERROR(__xludf.DUMMYFUNCTION("""COMPUTED_VALUE"""),"Киви помело")</f>
        <v>Киви помело</v>
      </c>
      <c r="I2984" s="18" t="str">
        <f>IFERROR(__xludf.DUMMYFUNCTION("""COMPUTED_VALUE"""),"Манго персик")</f>
        <v>Манго персик</v>
      </c>
      <c r="J2984" s="18" t="str">
        <f>IFERROR(__xludf.DUMMYFUNCTION("""COMPUTED_VALUE"""),"Персик маракуйя")</f>
        <v>Персик маракуйя</v>
      </c>
      <c r="K2984" s="18" t="str">
        <f>IFERROR(__xludf.DUMMYFUNCTION("""COMPUTED_VALUE"""),"Личи лайм")</f>
        <v>Личи лайм</v>
      </c>
      <c r="L2984" s="18" t="str">
        <f>IFERROR(__xludf.DUMMYFUNCTION("""COMPUTED_VALUE"""),"Ананас кокос")</f>
        <v>Ананас кокос</v>
      </c>
      <c r="M2984" s="18" t="str">
        <f>IFERROR(__xludf.DUMMYFUNCTION("""COMPUTED_VALUE"""),"Брусника лимон")</f>
        <v>Брусника лимон</v>
      </c>
      <c r="N2984" s="18" t="str">
        <f>IFERROR(__xludf.DUMMYFUNCTION("""COMPUTED_VALUE"""),"Киви банан")</f>
        <v>Киви банан</v>
      </c>
      <c r="O2984" s="18" t="str">
        <f>IFERROR(__xludf.DUMMYFUNCTION("""COMPUTED_VALUE"""),"Кислые лесные ягоды")</f>
        <v>Кислые лесные ягоды</v>
      </c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  <c r="AC2984" s="18"/>
      <c r="AD2984" s="18"/>
      <c r="AE2984" s="18"/>
      <c r="AF2984" s="18"/>
      <c r="AG2984" s="18"/>
      <c r="AH2984" s="18"/>
      <c r="AI2984" s="18"/>
      <c r="AJ2984" s="18"/>
      <c r="AK2984" s="18"/>
      <c r="AL2984" s="18"/>
      <c r="AM2984" s="18"/>
      <c r="AN2984" s="18"/>
      <c r="AO2984" s="18"/>
      <c r="AP2984" s="18"/>
      <c r="AQ2984" s="18"/>
      <c r="AR2984" s="18"/>
      <c r="AS2984" s="18"/>
      <c r="AT2984" s="18"/>
      <c r="AU2984" s="18"/>
      <c r="AV2984" s="18"/>
      <c r="AW2984" s="18"/>
      <c r="AX2984" s="18"/>
    </row>
    <row r="2985">
      <c r="A2985" s="18" t="str">
        <f>IFERROR(__xludf.DUMMYFUNCTION("""COMPUTED_VALUE"""),"Арбуз Малина ")</f>
        <v>Арбуз Малина </v>
      </c>
      <c r="B2985" s="18" t="str">
        <f>IFERROR(__xludf.DUMMYFUNCTION("""COMPUTED_VALUE"""),"Банан Кокос ")</f>
        <v>Банан Кокос </v>
      </c>
      <c r="C2985" s="18" t="str">
        <f>IFERROR(__xludf.DUMMYFUNCTION("""COMPUTED_VALUE"""),"Барбарисовый Энергетик ")</f>
        <v>Барбарисовый Энергетик </v>
      </c>
      <c r="D2985" s="18" t="str">
        <f>IFERROR(__xludf.DUMMYFUNCTION("""COMPUTED_VALUE"""),"Виноградный Энергетик")</f>
        <v>Виноградный Энергетик</v>
      </c>
      <c r="E2985" s="18" t="str">
        <f>IFERROR(__xludf.DUMMYFUNCTION("""COMPUTED_VALUE"""),"Гранат Клубника ")</f>
        <v>Гранат Клубника </v>
      </c>
      <c r="F2985" s="18" t="str">
        <f>IFERROR(__xludf.DUMMYFUNCTION("""COMPUTED_VALUE"""),"Гранат Смородина ")</f>
        <v>Гранат Смородина </v>
      </c>
      <c r="G2985" s="18" t="str">
        <f>IFERROR(__xludf.DUMMYFUNCTION("""COMPUTED_VALUE"""),"Грейпфрутовый Швепс ")</f>
        <v>Грейпфрутовый Швепс </v>
      </c>
      <c r="H2985" s="18" t="str">
        <f>IFERROR(__xludf.DUMMYFUNCTION("""COMPUTED_VALUE"""),"Земляника Драгонфрут ")</f>
        <v>Земляника Драгонфрут </v>
      </c>
      <c r="I2985" s="18" t="str">
        <f>IFERROR(__xludf.DUMMYFUNCTION("""COMPUTED_VALUE"""),"Киви Личи ")</f>
        <v>Киви Личи </v>
      </c>
      <c r="J2985" s="18" t="str">
        <f>IFERROR(__xludf.DUMMYFUNCTION("""COMPUTED_VALUE"""),"Киви Маракуйя Гуава ")</f>
        <v>Киви Маракуйя Гуава </v>
      </c>
      <c r="K2985" s="18" t="str">
        <f>IFERROR(__xludf.DUMMYFUNCTION("""COMPUTED_VALUE"""),"Клубника Банан ")</f>
        <v>Клубника Банан </v>
      </c>
      <c r="L2985" s="18" t="str">
        <f>IFERROR(__xludf.DUMMYFUNCTION("""COMPUTED_VALUE"""),"Клубника Вишня ")</f>
        <v>Клубника Вишня </v>
      </c>
      <c r="M2985" s="18" t="str">
        <f>IFERROR(__xludf.DUMMYFUNCTION("""COMPUTED_VALUE"""),"Клубника Земляника ")</f>
        <v>Клубника Земляника </v>
      </c>
      <c r="N2985" s="18" t="str">
        <f>IFERROR(__xludf.DUMMYFUNCTION("""COMPUTED_VALUE"""),"Клубничный Мохито ")</f>
        <v>Клубничный Мохито </v>
      </c>
      <c r="O2985" s="18" t="str">
        <f>IFERROR(__xludf.DUMMYFUNCTION("""COMPUTED_VALUE"""),"Манго Грейпфрут ")</f>
        <v>Манго Грейпфрут </v>
      </c>
      <c r="P2985" s="18" t="str">
        <f>IFERROR(__xludf.DUMMYFUNCTION("""COMPUTED_VALUE"""),"Манго Персик Личи ")</f>
        <v>Манго Персик Личи </v>
      </c>
      <c r="Q2985" s="18" t="str">
        <f>IFERROR(__xludf.DUMMYFUNCTION("""COMPUTED_VALUE"""),"Персик Бабл Гам ")</f>
        <v>Персик Бабл Гам </v>
      </c>
      <c r="R2985" s="18" t="str">
        <f>IFERROR(__xludf.DUMMYFUNCTION("""COMPUTED_VALUE"""),"Садовые Ягоды ")</f>
        <v>Садовые Ягоды </v>
      </c>
      <c r="S2985" s="18" t="str">
        <f>IFERROR(__xludf.DUMMYFUNCTION("""COMPUTED_VALUE"""),"Скитлс Лимон Лайм 2")</f>
        <v>Скитлс Лимон Лайм 2</v>
      </c>
      <c r="T2985" s="18" t="str">
        <f>IFERROR(__xludf.DUMMYFUNCTION("""COMPUTED_VALUE"""),"Смородина Мармелад 1")</f>
        <v>Смородина Мармелад 1</v>
      </c>
      <c r="U2985" s="18" t="str">
        <f>IFERROR(__xludf.DUMMYFUNCTION("""COMPUTED_VALUE"""),"Темная Вишня 1")</f>
        <v>Темная Вишня 1</v>
      </c>
      <c r="V2985" s="18" t="str">
        <f>IFERROR(__xludf.DUMMYFUNCTION("""COMPUTED_VALUE"""),"Фруктовые Пластинки 1")</f>
        <v>Фруктовые Пластинки 1</v>
      </c>
      <c r="W2985" s="18" t="str">
        <f>IFERROR(__xludf.DUMMYFUNCTION("""COMPUTED_VALUE"""),"Черника Ежевика 1")</f>
        <v>Черника Ежевика 1</v>
      </c>
      <c r="X2985" s="18" t="str">
        <f>IFERROR(__xludf.DUMMYFUNCTION("""COMPUTED_VALUE"""),"Черника Малина 1")</f>
        <v>Черника Малина 1</v>
      </c>
      <c r="Y2985" s="18" t="str">
        <f>IFERROR(__xludf.DUMMYFUNCTION("""COMPUTED_VALUE"""),"Черника Мята 2")</f>
        <v>Черника Мята 2</v>
      </c>
      <c r="Z2985" s="18" t="str">
        <f>IFERROR(__xludf.DUMMYFUNCTION("""COMPUTED_VALUE"""),"Яблоко Виноград 2")</f>
        <v>Яблоко Виноград 2</v>
      </c>
      <c r="AA2985" s="18" t="str">
        <f>IFERROR(__xludf.DUMMYFUNCTION("""COMPUTED_VALUE"""),"Яблоко Малина 4")</f>
        <v>Яблоко Малина 4</v>
      </c>
      <c r="AB2985" s="18"/>
      <c r="AC2985" s="18"/>
      <c r="AD2985" s="18"/>
      <c r="AE2985" s="18"/>
      <c r="AF2985" s="18"/>
      <c r="AG2985" s="18"/>
      <c r="AH2985" s="18"/>
      <c r="AI2985" s="18"/>
      <c r="AJ2985" s="18"/>
      <c r="AK2985" s="18"/>
      <c r="AL2985" s="18"/>
      <c r="AM2985" s="18"/>
      <c r="AN2985" s="18"/>
      <c r="AO2985" s="18"/>
      <c r="AP2985" s="18"/>
      <c r="AQ2985" s="18"/>
      <c r="AR2985" s="18"/>
      <c r="AS2985" s="18"/>
      <c r="AT2985" s="18"/>
      <c r="AU2985" s="18"/>
      <c r="AV2985" s="18"/>
      <c r="AW2985" s="18"/>
      <c r="AX2985" s="18"/>
    </row>
    <row r="2986">
      <c r="A2986" s="18" t="str">
        <f>IFERROR(__xludf.DUMMYFUNCTION("""COMPUTED_VALUE"""),"кислая земляника")</f>
        <v>кислая земляника</v>
      </c>
      <c r="B2986" s="18" t="str">
        <f>IFERROR(__xludf.DUMMYFUNCTION("""COMPUTED_VALUE"""),"кислая фанта с черникой")</f>
        <v>кислая фанта с черникой</v>
      </c>
      <c r="C2986" s="18" t="str">
        <f>IFERROR(__xludf.DUMMYFUNCTION("""COMPUTED_VALUE"""),"кислое харибо с колой и черешней")</f>
        <v>кислое харибо с колой и черешней</v>
      </c>
      <c r="D2986" s="18" t="str">
        <f>IFERROR(__xludf.DUMMYFUNCTION("""COMPUTED_VALUE"""),"кислое яблочно клубничная шипучка")</f>
        <v>кислое яблочно клубничная шипучка</v>
      </c>
      <c r="E2986" s="18" t="str">
        <f>IFERROR(__xludf.DUMMYFUNCTION("""COMPUTED_VALUE"""),"кислые желатинки маракуйя ананас")</f>
        <v>кислые желатинки маракуйя ананас</v>
      </c>
      <c r="F2986" s="18" t="str">
        <f>IFERROR(__xludf.DUMMYFUNCTION("""COMPUTED_VALUE"""),"кислые ленточки маракуя манго")</f>
        <v>кислые ленточки маракуя манго</v>
      </c>
      <c r="G2986" s="18" t="str">
        <f>IFERROR(__xludf.DUMMYFUNCTION("""COMPUTED_VALUE"""),"кислые мармеладные ягоды")</f>
        <v>кислые мармеладные ягоды</v>
      </c>
      <c r="H2986" s="18" t="str">
        <f>IFERROR(__xludf.DUMMYFUNCTION("""COMPUTED_VALUE"""),"кислый виноград лайм")</f>
        <v>кислый виноград лайм</v>
      </c>
      <c r="I2986" s="18" t="str">
        <f>IFERROR(__xludf.DUMMYFUNCTION("""COMPUTED_VALUE"""),"кислый грейпфрут с вишней")</f>
        <v>кислый грейпфрут с вишней</v>
      </c>
      <c r="J2986" s="18" t="str">
        <f>IFERROR(__xludf.DUMMYFUNCTION("""COMPUTED_VALUE"""),"кислый леденец виноград киви яблоко")</f>
        <v>кислый леденец виноград киви яблоко</v>
      </c>
      <c r="K2986" s="18" t="str">
        <f>IFERROR(__xludf.DUMMYFUNCTION("""COMPUTED_VALUE"""),"кислый лимонад арбуз лайм малина")</f>
        <v>кислый лимонад арбуз лайм малина</v>
      </c>
      <c r="L2986" s="18" t="str">
        <f>IFERROR(__xludf.DUMMYFUNCTION("""COMPUTED_VALUE"""),"кислый персик клубника")</f>
        <v>кислый персик клубника</v>
      </c>
      <c r="M2986" s="18" t="str">
        <f>IFERROR(__xludf.DUMMYFUNCTION("""COMPUTED_VALUE"""),"кислый яблочно лимонные колечки")</f>
        <v>кислый яблочно лимонные колечки</v>
      </c>
      <c r="N2986" s="18" t="str">
        <f>IFERROR(__xludf.DUMMYFUNCTION("""COMPUTED_VALUE"""),"фанта апельсин с кислой малиной")</f>
        <v>фанта апельсин с кислой малиной</v>
      </c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  <c r="AC2986" s="18"/>
      <c r="AD2986" s="18"/>
      <c r="AE2986" s="18"/>
      <c r="AF2986" s="18"/>
      <c r="AG2986" s="18"/>
      <c r="AH2986" s="18"/>
      <c r="AI2986" s="18"/>
      <c r="AJ2986" s="18"/>
      <c r="AK2986" s="18"/>
      <c r="AL2986" s="18"/>
      <c r="AM2986" s="18"/>
      <c r="AN2986" s="18"/>
      <c r="AO2986" s="18"/>
      <c r="AP2986" s="18"/>
      <c r="AQ2986" s="18"/>
      <c r="AR2986" s="18"/>
      <c r="AS2986" s="18"/>
      <c r="AT2986" s="18"/>
      <c r="AU2986" s="18"/>
      <c r="AV2986" s="18"/>
      <c r="AW2986" s="18"/>
      <c r="AX2986" s="18"/>
    </row>
    <row r="2987">
      <c r="A2987" s="18" t="str">
        <f>IFERROR(__xludf.DUMMYFUNCTION("""COMPUTED_VALUE"""),"кислая земляника")</f>
        <v>кислая земляника</v>
      </c>
      <c r="B2987" s="18" t="str">
        <f>IFERROR(__xludf.DUMMYFUNCTION("""COMPUTED_VALUE"""),"кислая фанта с черникой")</f>
        <v>кислая фанта с черникой</v>
      </c>
      <c r="C2987" s="18" t="str">
        <f>IFERROR(__xludf.DUMMYFUNCTION("""COMPUTED_VALUE"""),"кислое харибо с колой и черешней")</f>
        <v>кислое харибо с колой и черешней</v>
      </c>
      <c r="D2987" s="18" t="str">
        <f>IFERROR(__xludf.DUMMYFUNCTION("""COMPUTED_VALUE"""),"кислое яблочно клубничная шипучка")</f>
        <v>кислое яблочно клубничная шипучка</v>
      </c>
      <c r="E2987" s="18" t="str">
        <f>IFERROR(__xludf.DUMMYFUNCTION("""COMPUTED_VALUE"""),"кислые желатинки маракуйя ананас")</f>
        <v>кислые желатинки маракуйя ананас</v>
      </c>
      <c r="F2987" s="18" t="str">
        <f>IFERROR(__xludf.DUMMYFUNCTION("""COMPUTED_VALUE"""),"кислые ленточки маракуя манго")</f>
        <v>кислые ленточки маракуя манго</v>
      </c>
      <c r="G2987" s="18" t="str">
        <f>IFERROR(__xludf.DUMMYFUNCTION("""COMPUTED_VALUE"""),"кислые мармеладные ягоды")</f>
        <v>кислые мармеладные ягоды</v>
      </c>
      <c r="H2987" s="18" t="str">
        <f>IFERROR(__xludf.DUMMYFUNCTION("""COMPUTED_VALUE"""),"кислый виноград лайм")</f>
        <v>кислый виноград лайм</v>
      </c>
      <c r="I2987" s="18" t="str">
        <f>IFERROR(__xludf.DUMMYFUNCTION("""COMPUTED_VALUE"""),"кислый грейпфрут с вишней")</f>
        <v>кислый грейпфрут с вишней</v>
      </c>
      <c r="J2987" s="18" t="str">
        <f>IFERROR(__xludf.DUMMYFUNCTION("""COMPUTED_VALUE"""),"кислый леденец виноград киви яблоко")</f>
        <v>кислый леденец виноград киви яблоко</v>
      </c>
      <c r="K2987" s="18" t="str">
        <f>IFERROR(__xludf.DUMMYFUNCTION("""COMPUTED_VALUE"""),"кислый лимонад арбуз лайм малина")</f>
        <v>кислый лимонад арбуз лайм малина</v>
      </c>
      <c r="L2987" s="18" t="str">
        <f>IFERROR(__xludf.DUMMYFUNCTION("""COMPUTED_VALUE"""),"кислый персик клубника")</f>
        <v>кислый персик клубника</v>
      </c>
      <c r="M2987" s="18" t="str">
        <f>IFERROR(__xludf.DUMMYFUNCTION("""COMPUTED_VALUE"""),"кислый яблочно лимонные колечки")</f>
        <v>кислый яблочно лимонные колечки</v>
      </c>
      <c r="N2987" s="18" t="str">
        <f>IFERROR(__xludf.DUMMYFUNCTION("""COMPUTED_VALUE"""),"фанта апельсин с кислой малиной")</f>
        <v>фанта апельсин с кислой малиной</v>
      </c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  <c r="AC2987" s="18"/>
      <c r="AD2987" s="18"/>
      <c r="AE2987" s="18"/>
      <c r="AF2987" s="18"/>
      <c r="AG2987" s="18"/>
      <c r="AH2987" s="18"/>
      <c r="AI2987" s="18"/>
      <c r="AJ2987" s="18"/>
      <c r="AK2987" s="18"/>
      <c r="AL2987" s="18"/>
      <c r="AM2987" s="18"/>
      <c r="AN2987" s="18"/>
      <c r="AO2987" s="18"/>
      <c r="AP2987" s="18"/>
      <c r="AQ2987" s="18"/>
      <c r="AR2987" s="18"/>
      <c r="AS2987" s="18"/>
      <c r="AT2987" s="18"/>
      <c r="AU2987" s="18"/>
      <c r="AV2987" s="18"/>
      <c r="AW2987" s="18"/>
      <c r="AX2987" s="18"/>
    </row>
    <row r="2988">
      <c r="A2988" s="18" t="str">
        <f>IFERROR(__xludf.DUMMYFUNCTION("""COMPUTED_VALUE"""),"0.3")</f>
        <v>0.3</v>
      </c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8"/>
      <c r="AD2988" s="18"/>
      <c r="AE2988" s="18"/>
      <c r="AF2988" s="18"/>
      <c r="AG2988" s="18"/>
      <c r="AH2988" s="18"/>
      <c r="AI2988" s="18"/>
      <c r="AJ2988" s="18"/>
      <c r="AK2988" s="18"/>
      <c r="AL2988" s="18"/>
      <c r="AM2988" s="18"/>
      <c r="AN2988" s="18"/>
      <c r="AO2988" s="18"/>
      <c r="AP2988" s="18"/>
      <c r="AQ2988" s="18"/>
      <c r="AR2988" s="18"/>
      <c r="AS2988" s="18"/>
      <c r="AT2988" s="18"/>
      <c r="AU2988" s="18"/>
      <c r="AV2988" s="18"/>
      <c r="AW2988" s="18"/>
      <c r="AX2988" s="18"/>
    </row>
    <row r="2989">
      <c r="A2989" s="18" t="str">
        <f>IFERROR(__xludf.DUMMYFUNCTION("""COMPUTED_VALUE"""),"0.3")</f>
        <v>0.3</v>
      </c>
      <c r="B2989" s="18"/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  <c r="AC2989" s="18"/>
      <c r="AD2989" s="18"/>
      <c r="AE2989" s="18"/>
      <c r="AF2989" s="18"/>
      <c r="AG2989" s="18"/>
      <c r="AH2989" s="18"/>
      <c r="AI2989" s="18"/>
      <c r="AJ2989" s="18"/>
      <c r="AK2989" s="18"/>
      <c r="AL2989" s="18"/>
      <c r="AM2989" s="18"/>
      <c r="AN2989" s="18"/>
      <c r="AO2989" s="18"/>
      <c r="AP2989" s="18"/>
      <c r="AQ2989" s="18"/>
      <c r="AR2989" s="18"/>
      <c r="AS2989" s="18"/>
      <c r="AT2989" s="18"/>
      <c r="AU2989" s="18"/>
      <c r="AV2989" s="18"/>
      <c r="AW2989" s="18"/>
      <c r="AX2989" s="18"/>
    </row>
    <row r="2990">
      <c r="A2990" s="18" t="str">
        <f>IFERROR(__xludf.DUMMYFUNCTION("""COMPUTED_VALUE"""),"Ягодный микс")</f>
        <v>Ягодный микс</v>
      </c>
      <c r="B2990" s="18" t="str">
        <f>IFERROR(__xludf.DUMMYFUNCTION("""COMPUTED_VALUE"""),"Энергетик малина")</f>
        <v>Энергетик малина</v>
      </c>
      <c r="C2990" s="18" t="str">
        <f>IFERROR(__xludf.DUMMYFUNCTION("""COMPUTED_VALUE"""),"Клубника арбуз")</f>
        <v>Клубника арбуз</v>
      </c>
      <c r="D2990" s="18" t="str">
        <f>IFERROR(__xludf.DUMMYFUNCTION("""COMPUTED_VALUE"""),"Ежевика малина")</f>
        <v>Ежевика малина</v>
      </c>
      <c r="E2990" s="18" t="str">
        <f>IFERROR(__xludf.DUMMYFUNCTION("""COMPUTED_VALUE"""),"Голубая малина виноград")</f>
        <v>Голубая малина виноград</v>
      </c>
      <c r="F2990" s="18" t="str">
        <f>IFERROR(__xludf.DUMMYFUNCTION("""COMPUTED_VALUE"""),"Вишня яблоко")</f>
        <v>Вишня яблоко</v>
      </c>
      <c r="G2990" s="18" t="str">
        <f>IFERROR(__xludf.DUMMYFUNCTION("""COMPUTED_VALUE"""),"Виноград лёд")</f>
        <v>Виноград лёд</v>
      </c>
      <c r="H2990" s="18" t="str">
        <f>IFERROR(__xludf.DUMMYFUNCTION("""COMPUTED_VALUE"""),"Бабл гам")</f>
        <v>Бабл гам</v>
      </c>
      <c r="I2990" s="18" t="str">
        <f>IFERROR(__xludf.DUMMYFUNCTION("""COMPUTED_VALUE"""),"Энергетик лайм")</f>
        <v>Энергетик лайм</v>
      </c>
      <c r="J2990" s="18" t="str">
        <f>IFERROR(__xludf.DUMMYFUNCTION("""COMPUTED_VALUE"""),"Черника смородина айс")</f>
        <v>Черника смородина айс</v>
      </c>
      <c r="K2990" s="18" t="str">
        <f>IFERROR(__xludf.DUMMYFUNCTION("""COMPUTED_VALUE"""),"Мохито клубничный лёд")</f>
        <v>Мохито клубничный лёд</v>
      </c>
      <c r="L2990" s="18" t="str">
        <f>IFERROR(__xludf.DUMMYFUNCTION("""COMPUTED_VALUE"""),"Черная вишня лёд")</f>
        <v>Черная вишня лёд</v>
      </c>
      <c r="M2990" s="18" t="str">
        <f>IFERROR(__xludf.DUMMYFUNCTION("""COMPUTED_VALUE"""),"Ананас кокос лёд")</f>
        <v>Ананас кокос лёд</v>
      </c>
      <c r="N2990" s="18" t="str">
        <f>IFERROR(__xludf.DUMMYFUNCTION("""COMPUTED_VALUE"""),"Киви лёд")</f>
        <v>Киви лёд</v>
      </c>
      <c r="O2990" s="18" t="str">
        <f>IFERROR(__xludf.DUMMYFUNCTION("""COMPUTED_VALUE"""),"Кислая клюква лёд")</f>
        <v>Кислая клюква лёд</v>
      </c>
      <c r="P2990" s="18" t="str">
        <f>IFERROR(__xludf.DUMMYFUNCTION("""COMPUTED_VALUE"""),"Кислый скитлс лёд")</f>
        <v>Кислый скитлс лёд</v>
      </c>
      <c r="Q2990" s="18" t="str">
        <f>IFERROR(__xludf.DUMMYFUNCTION("""COMPUTED_VALUE"""),"Клубника черника лёд")</f>
        <v>Клубника черника лёд</v>
      </c>
      <c r="R2990" s="18" t="str">
        <f>IFERROR(__xludf.DUMMYFUNCTION("""COMPUTED_VALUE"""),"Малина смородина лёд")</f>
        <v>Малина смородина лёд</v>
      </c>
      <c r="S2990" s="18" t="str">
        <f>IFERROR(__xludf.DUMMYFUNCTION("""COMPUTED_VALUE"""),"Манго лёд")</f>
        <v>Манго лёд</v>
      </c>
      <c r="T2990" s="18" t="str">
        <f>IFERROR(__xludf.DUMMYFUNCTION("""COMPUTED_VALUE"""),"Малина вишня лёд")</f>
        <v>Малина вишня лёд</v>
      </c>
      <c r="U2990" s="18"/>
      <c r="V2990" s="18"/>
      <c r="W2990" s="18"/>
      <c r="X2990" s="18"/>
      <c r="Y2990" s="18"/>
      <c r="Z2990" s="18"/>
      <c r="AA2990" s="18"/>
      <c r="AB2990" s="18"/>
      <c r="AC2990" s="18"/>
      <c r="AD2990" s="18"/>
      <c r="AE2990" s="18"/>
      <c r="AF2990" s="18"/>
      <c r="AG2990" s="18"/>
      <c r="AH2990" s="18"/>
      <c r="AI2990" s="18"/>
      <c r="AJ2990" s="18"/>
      <c r="AK2990" s="18"/>
      <c r="AL2990" s="18"/>
      <c r="AM2990" s="18"/>
      <c r="AN2990" s="18"/>
      <c r="AO2990" s="18"/>
      <c r="AP2990" s="18"/>
      <c r="AQ2990" s="18"/>
      <c r="AR2990" s="18"/>
      <c r="AS2990" s="18"/>
      <c r="AT2990" s="18"/>
      <c r="AU2990" s="18"/>
      <c r="AV2990" s="18"/>
      <c r="AW2990" s="18"/>
      <c r="AX2990" s="18"/>
    </row>
    <row r="2991">
      <c r="A2991" s="18" t="str">
        <f>IFERROR(__xludf.DUMMYFUNCTION("""COMPUTED_VALUE"""),"0.4")</f>
        <v>0.4</v>
      </c>
      <c r="B2991" s="18" t="str">
        <f>IFERROR(__xludf.DUMMYFUNCTION("""COMPUTED_VALUE"""),"0.6")</f>
        <v>0.6</v>
      </c>
      <c r="C2991" s="18" t="str">
        <f>IFERROR(__xludf.DUMMYFUNCTION("""COMPUTED_VALUE"""),"0.7")</f>
        <v>0.7</v>
      </c>
      <c r="D2991" s="18" t="str">
        <f>IFERROR(__xludf.DUMMYFUNCTION("""COMPUTED_VALUE"""),"0.8")</f>
        <v>0.8</v>
      </c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  <c r="AC2991" s="18"/>
      <c r="AD2991" s="18"/>
      <c r="AE2991" s="18"/>
      <c r="AF2991" s="18"/>
      <c r="AG2991" s="18"/>
      <c r="AH2991" s="18"/>
      <c r="AI2991" s="18"/>
      <c r="AJ2991" s="18"/>
      <c r="AK2991" s="18"/>
      <c r="AL2991" s="18"/>
      <c r="AM2991" s="18"/>
      <c r="AN2991" s="18"/>
      <c r="AO2991" s="18"/>
      <c r="AP2991" s="18"/>
      <c r="AQ2991" s="18"/>
      <c r="AR2991" s="18"/>
      <c r="AS2991" s="18"/>
      <c r="AT2991" s="18"/>
      <c r="AU2991" s="18"/>
      <c r="AV2991" s="18"/>
      <c r="AW2991" s="18"/>
      <c r="AX2991" s="18"/>
    </row>
    <row r="2992">
      <c r="A2992" s="18" t="str">
        <f>IFERROR(__xludf.DUMMYFUNCTION("""COMPUTED_VALUE"""),"Малина вишня лёд")</f>
        <v>Малина вишня лёд</v>
      </c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  <c r="AA2992" s="18"/>
      <c r="AB2992" s="18"/>
      <c r="AC2992" s="18"/>
      <c r="AD2992" s="18"/>
      <c r="AE2992" s="18"/>
      <c r="AF2992" s="18"/>
      <c r="AG2992" s="18"/>
      <c r="AH2992" s="18"/>
      <c r="AI2992" s="18"/>
      <c r="AJ2992" s="18"/>
      <c r="AK2992" s="18"/>
      <c r="AL2992" s="18"/>
      <c r="AM2992" s="18"/>
      <c r="AN2992" s="18"/>
      <c r="AO2992" s="18"/>
      <c r="AP2992" s="18"/>
      <c r="AQ2992" s="18"/>
      <c r="AR2992" s="18"/>
      <c r="AS2992" s="18"/>
      <c r="AT2992" s="18"/>
      <c r="AU2992" s="18"/>
      <c r="AV2992" s="18"/>
      <c r="AW2992" s="18"/>
      <c r="AX2992" s="18"/>
    </row>
    <row r="2993">
      <c r="A2993" s="18" t="str">
        <f>IFERROR(__xludf.DUMMYFUNCTION("""COMPUTED_VALUE"""),"0.4")</f>
        <v>0.4</v>
      </c>
      <c r="B2993" s="18" t="str">
        <f>IFERROR(__xludf.DUMMYFUNCTION("""COMPUTED_VALUE"""),"0.6")</f>
        <v>0.6</v>
      </c>
      <c r="C2993" s="18" t="str">
        <f>IFERROR(__xludf.DUMMYFUNCTION("""COMPUTED_VALUE"""),"0.7")</f>
        <v>0.7</v>
      </c>
      <c r="D2993" s="18" t="str">
        <f>IFERROR(__xludf.DUMMYFUNCTION("""COMPUTED_VALUE"""),"0.8")</f>
        <v>0.8</v>
      </c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  <c r="AC2993" s="18"/>
      <c r="AD2993" s="18"/>
      <c r="AE2993" s="18"/>
      <c r="AF2993" s="18"/>
      <c r="AG2993" s="18"/>
      <c r="AH2993" s="18"/>
      <c r="AI2993" s="18"/>
      <c r="AJ2993" s="18"/>
      <c r="AK2993" s="18"/>
      <c r="AL2993" s="18"/>
      <c r="AM2993" s="18"/>
      <c r="AN2993" s="18"/>
      <c r="AO2993" s="18"/>
      <c r="AP2993" s="18"/>
      <c r="AQ2993" s="18"/>
      <c r="AR2993" s="18"/>
      <c r="AS2993" s="18"/>
      <c r="AT2993" s="18"/>
      <c r="AU2993" s="18"/>
      <c r="AV2993" s="18"/>
      <c r="AW2993" s="18"/>
      <c r="AX2993" s="18"/>
    </row>
    <row r="2994">
      <c r="A2994" s="18" t="str">
        <f>IFERROR(__xludf.DUMMYFUNCTION("""COMPUTED_VALUE"""),"0.4")</f>
        <v>0.4</v>
      </c>
      <c r="B2994" s="18" t="str">
        <f>IFERROR(__xludf.DUMMYFUNCTION("""COMPUTED_VALUE"""),"0.6")</f>
        <v>0.6</v>
      </c>
      <c r="C2994" s="18" t="str">
        <f>IFERROR(__xludf.DUMMYFUNCTION("""COMPUTED_VALUE"""),"0.7")</f>
        <v>0.7</v>
      </c>
      <c r="D2994" s="18" t="str">
        <f>IFERROR(__xludf.DUMMYFUNCTION("""COMPUTED_VALUE"""),"0.8")</f>
        <v>0.8</v>
      </c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  <c r="AC2994" s="18"/>
      <c r="AD2994" s="18"/>
      <c r="AE2994" s="18"/>
      <c r="AF2994" s="18"/>
      <c r="AG2994" s="18"/>
      <c r="AH2994" s="18"/>
      <c r="AI2994" s="18"/>
      <c r="AJ2994" s="18"/>
      <c r="AK2994" s="18"/>
      <c r="AL2994" s="18"/>
      <c r="AM2994" s="18"/>
      <c r="AN2994" s="18"/>
      <c r="AO2994" s="18"/>
      <c r="AP2994" s="18"/>
      <c r="AQ2994" s="18"/>
      <c r="AR2994" s="18"/>
      <c r="AS2994" s="18"/>
      <c r="AT2994" s="18"/>
      <c r="AU2994" s="18"/>
      <c r="AV2994" s="18"/>
      <c r="AW2994" s="18"/>
      <c r="AX2994" s="18"/>
    </row>
    <row r="2995">
      <c r="A2995" s="18" t="str">
        <f>IFERROR(__xludf.DUMMYFUNCTION("""COMPUTED_VALUE"""),"Ананас киви")</f>
        <v>Ананас киви</v>
      </c>
      <c r="B2995" s="18" t="str">
        <f>IFERROR(__xludf.DUMMYFUNCTION("""COMPUTED_VALUE"""),"Арбузный смузи")</f>
        <v>Арбузный смузи</v>
      </c>
      <c r="C2995" s="18" t="str">
        <f>IFERROR(__xludf.DUMMYFUNCTION("""COMPUTED_VALUE"""),"Виноградная фанта")</f>
        <v>Виноградная фанта</v>
      </c>
      <c r="D2995" s="18" t="str">
        <f>IFERROR(__xludf.DUMMYFUNCTION("""COMPUTED_VALUE"""),"Вишневый морс")</f>
        <v>Вишневый морс</v>
      </c>
      <c r="E2995" s="18" t="str">
        <f>IFERROR(__xludf.DUMMYFUNCTION("""COMPUTED_VALUE"""),"Гранатовый мармелад")</f>
        <v>Гранатовый мармелад</v>
      </c>
      <c r="F2995" s="18" t="str">
        <f>IFERROR(__xludf.DUMMYFUNCTION("""COMPUTED_VALUE"""),"Грейпфрут киви")</f>
        <v>Грейпфрут киви</v>
      </c>
      <c r="G2995" s="18" t="str">
        <f>IFERROR(__xludf.DUMMYFUNCTION("""COMPUTED_VALUE"""),"Ежевика мята")</f>
        <v>Ежевика мята</v>
      </c>
      <c r="H2995" s="18" t="str">
        <f>IFERROR(__xludf.DUMMYFUNCTION("""COMPUTED_VALUE"""),"Киви манго")</f>
        <v>Киви манго</v>
      </c>
      <c r="I2995" s="18" t="str">
        <f>IFERROR(__xludf.DUMMYFUNCTION("""COMPUTED_VALUE"""),"Клубника манго")</f>
        <v>Клубника манго</v>
      </c>
      <c r="J2995" s="18" t="str">
        <f>IFERROR(__xludf.DUMMYFUNCTION("""COMPUTED_VALUE"""),"черника грейфрут ")</f>
        <v>черника грейфрут </v>
      </c>
      <c r="K2995" s="18" t="str">
        <f>IFERROR(__xludf.DUMMYFUNCTION("""COMPUTED_VALUE"""),"Малина лайм")</f>
        <v>Малина лайм</v>
      </c>
      <c r="L2995" s="18" t="str">
        <f>IFERROR(__xludf.DUMMYFUNCTION("""COMPUTED_VALUE"""),"Манго арбуз ")</f>
        <v>Манго арбуз </v>
      </c>
      <c r="M2995" s="18" t="str">
        <f>IFERROR(__xludf.DUMMYFUNCTION("""COMPUTED_VALUE"""),"Малиновый чай с жасмином")</f>
        <v>Малиновый чай с жасмином</v>
      </c>
      <c r="N2995" s="18" t="str">
        <f>IFERROR(__xludf.DUMMYFUNCTION("""COMPUTED_VALUE"""),"малина  апельсин ")</f>
        <v>малина  апельсин </v>
      </c>
      <c r="O2995" s="18" t="str">
        <f>IFERROR(__xludf.DUMMYFUNCTION("""COMPUTED_VALUE"""),"Манго апельсин")</f>
        <v>Манго апельсин</v>
      </c>
      <c r="P2995" s="18" t="str">
        <f>IFERROR(__xludf.DUMMYFUNCTION("""COMPUTED_VALUE"""),"Ред булл")</f>
        <v>Ред булл</v>
      </c>
      <c r="Q2995" s="18" t="str">
        <f>IFERROR(__xludf.DUMMYFUNCTION("""COMPUTED_VALUE"""),"Спрайт")</f>
        <v>Спрайт</v>
      </c>
      <c r="R2995" s="18" t="str">
        <f>IFERROR(__xludf.DUMMYFUNCTION("""COMPUTED_VALUE"""),"ананас клюква ")</f>
        <v>ананас клюква </v>
      </c>
      <c r="S2995" s="18" t="str">
        <f>IFERROR(__xludf.DUMMYFUNCTION("""COMPUTED_VALUE"""),"Тархун")</f>
        <v>Тархун</v>
      </c>
      <c r="T2995" s="18" t="str">
        <f>IFERROR(__xludf.DUMMYFUNCTION("""COMPUTED_VALUE"""),"алоэ Виноград ")</f>
        <v>алоэ Виноград </v>
      </c>
      <c r="U2995" s="18" t="str">
        <f>IFERROR(__xludf.DUMMYFUNCTION("""COMPUTED_VALUE"""),"Фруктовая жвачка")</f>
        <v>Фруктовая жвачка</v>
      </c>
      <c r="V2995" s="18" t="str">
        <f>IFERROR(__xludf.DUMMYFUNCTION("""COMPUTED_VALUE"""),"Холодная кола")</f>
        <v>Холодная кола</v>
      </c>
      <c r="W2995" s="18" t="str">
        <f>IFERROR(__xludf.DUMMYFUNCTION("""COMPUTED_VALUE"""),"Черная смородина клюква")</f>
        <v>Черная смородина клюква</v>
      </c>
      <c r="X2995" s="18" t="str">
        <f>IFERROR(__xludf.DUMMYFUNCTION("""COMPUTED_VALUE"""),"Черника арбуз")</f>
        <v>Черника арбуз</v>
      </c>
      <c r="Y2995" s="18" t="str">
        <f>IFERROR(__xludf.DUMMYFUNCTION("""COMPUTED_VALUE"""),"Яблоко черника")</f>
        <v>Яблоко черника</v>
      </c>
      <c r="Z2995" s="18"/>
      <c r="AA2995" s="18"/>
      <c r="AB2995" s="18"/>
      <c r="AC2995" s="18"/>
      <c r="AD2995" s="18"/>
      <c r="AE2995" s="18"/>
      <c r="AF2995" s="18"/>
      <c r="AG2995" s="18"/>
      <c r="AH2995" s="18"/>
      <c r="AI2995" s="18"/>
      <c r="AJ2995" s="18"/>
      <c r="AK2995" s="18"/>
      <c r="AL2995" s="18"/>
      <c r="AM2995" s="18"/>
      <c r="AN2995" s="18"/>
      <c r="AO2995" s="18"/>
      <c r="AP2995" s="18"/>
      <c r="AQ2995" s="18"/>
      <c r="AR2995" s="18"/>
      <c r="AS2995" s="18"/>
      <c r="AT2995" s="18"/>
      <c r="AU2995" s="18"/>
      <c r="AV2995" s="18"/>
      <c r="AW2995" s="18"/>
      <c r="AX2995" s="18"/>
    </row>
    <row r="2996">
      <c r="A2996" s="18" t="str">
        <f>IFERROR(__xludf.DUMMYFUNCTION("""COMPUTED_VALUE"""),"Апельсиновое драже")</f>
        <v>Апельсиновое драже</v>
      </c>
      <c r="B2996" s="18" t="str">
        <f>IFERROR(__xludf.DUMMYFUNCTION("""COMPUTED_VALUE"""),"Бабл гам")</f>
        <v>Бабл гам</v>
      </c>
      <c r="C2996" s="18" t="str">
        <f>IFERROR(__xludf.DUMMYFUNCTION("""COMPUTED_VALUE"""),"Виноградная конфета")</f>
        <v>Виноградная конфета</v>
      </c>
      <c r="D2996" s="18" t="str">
        <f>IFERROR(__xludf.DUMMYFUNCTION("""COMPUTED_VALUE"""),"Даня кокос")</f>
        <v>Даня кокос</v>
      </c>
      <c r="E2996" s="18" t="str">
        <f>IFERROR(__xludf.DUMMYFUNCTION("""COMPUTED_VALUE"""),"Земляника груша")</f>
        <v>Земляника груша</v>
      </c>
      <c r="F2996" s="18" t="str">
        <f>IFERROR(__xludf.DUMMYFUNCTION("""COMPUTED_VALUE"""),"Кислый киви")</f>
        <v>Кислый киви</v>
      </c>
      <c r="G2996" s="18" t="str">
        <f>IFERROR(__xludf.DUMMYFUNCTION("""COMPUTED_VALUE"""),"Кислый малиновый лимонад ")</f>
        <v>Кислый малиновый лимонад </v>
      </c>
      <c r="H2996" s="18" t="str">
        <f>IFERROR(__xludf.DUMMYFUNCTION("""COMPUTED_VALUE"""),"Кола сода айс")</f>
        <v>Кола сода айс</v>
      </c>
      <c r="I2996" s="18" t="str">
        <f>IFERROR(__xludf.DUMMYFUNCTION("""COMPUTED_VALUE"""),"Ледяной ананас")</f>
        <v>Ледяной ананас</v>
      </c>
      <c r="J2996" s="18" t="str">
        <f>IFERROR(__xludf.DUMMYFUNCTION("""COMPUTED_VALUE"""),"Лимонные червячки ")</f>
        <v>Лимонные червячки </v>
      </c>
      <c r="K2996" s="18" t="str">
        <f>IFERROR(__xludf.DUMMYFUNCTION("""COMPUTED_VALUE"""),"Манго апельсин")</f>
        <v>Манго апельсин</v>
      </c>
      <c r="L2996" s="18" t="str">
        <f>IFERROR(__xludf.DUMMYFUNCTION("""COMPUTED_VALUE"""),"Смородина виноград")</f>
        <v>Смородина виноград</v>
      </c>
      <c r="M2996" s="18" t="str">
        <f>IFERROR(__xludf.DUMMYFUNCTION("""COMPUTED_VALUE"""),"Яблочный холс")</f>
        <v>Яблочный холс</v>
      </c>
      <c r="N2996" s="18" t="str">
        <f>IFERROR(__xludf.DUMMYFUNCTION("""COMPUTED_VALUE"""),"Ягодный смузи")</f>
        <v>Ягодный смузи</v>
      </c>
      <c r="O2996" s="18" t="str">
        <f>IFERROR(__xludf.DUMMYFUNCTION("""COMPUTED_VALUE"""),"Ягодный энергетик")</f>
        <v>Ягодный энергетик</v>
      </c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  <c r="AA2996" s="18"/>
      <c r="AB2996" s="18"/>
      <c r="AC2996" s="18"/>
      <c r="AD2996" s="18"/>
      <c r="AE2996" s="18"/>
      <c r="AF2996" s="18"/>
      <c r="AG2996" s="18"/>
      <c r="AH2996" s="18"/>
      <c r="AI2996" s="18"/>
      <c r="AJ2996" s="18"/>
      <c r="AK2996" s="18"/>
      <c r="AL2996" s="18"/>
      <c r="AM2996" s="18"/>
      <c r="AN2996" s="18"/>
      <c r="AO2996" s="18"/>
      <c r="AP2996" s="18"/>
      <c r="AQ2996" s="18"/>
      <c r="AR2996" s="18"/>
      <c r="AS2996" s="18"/>
      <c r="AT2996" s="18"/>
      <c r="AU2996" s="18"/>
      <c r="AV2996" s="18"/>
      <c r="AW2996" s="18"/>
      <c r="AX2996" s="18"/>
    </row>
    <row r="2997">
      <c r="A2997" s="18" t="str">
        <f>IFERROR(__xludf.DUMMYFUNCTION("""COMPUTED_VALUE"""),"Ананас киви")</f>
        <v>Ананас киви</v>
      </c>
      <c r="B2997" s="18" t="str">
        <f>IFERROR(__xludf.DUMMYFUNCTION("""COMPUTED_VALUE"""),"Арбузный смузи")</f>
        <v>Арбузный смузи</v>
      </c>
      <c r="C2997" s="18" t="str">
        <f>IFERROR(__xludf.DUMMYFUNCTION("""COMPUTED_VALUE"""),"Виноградная фанта")</f>
        <v>Виноградная фанта</v>
      </c>
      <c r="D2997" s="18" t="str">
        <f>IFERROR(__xludf.DUMMYFUNCTION("""COMPUTED_VALUE"""),"Вишневый морс")</f>
        <v>Вишневый морс</v>
      </c>
      <c r="E2997" s="18" t="str">
        <f>IFERROR(__xludf.DUMMYFUNCTION("""COMPUTED_VALUE"""),"Гранатовый мармелад")</f>
        <v>Гранатовый мармелад</v>
      </c>
      <c r="F2997" s="18" t="str">
        <f>IFERROR(__xludf.DUMMYFUNCTION("""COMPUTED_VALUE"""),"Грейпфрут киви")</f>
        <v>Грейпфрут киви</v>
      </c>
      <c r="G2997" s="18" t="str">
        <f>IFERROR(__xludf.DUMMYFUNCTION("""COMPUTED_VALUE"""),"Ежевика мята")</f>
        <v>Ежевика мята</v>
      </c>
      <c r="H2997" s="18" t="str">
        <f>IFERROR(__xludf.DUMMYFUNCTION("""COMPUTED_VALUE"""),"Киви манго")</f>
        <v>Киви манго</v>
      </c>
      <c r="I2997" s="18" t="str">
        <f>IFERROR(__xludf.DUMMYFUNCTION("""COMPUTED_VALUE"""),"Клубника манго")</f>
        <v>Клубника манго</v>
      </c>
      <c r="J2997" s="18" t="str">
        <f>IFERROR(__xludf.DUMMYFUNCTION("""COMPUTED_VALUE"""),"черника грейфрут ")</f>
        <v>черника грейфрут </v>
      </c>
      <c r="K2997" s="18" t="str">
        <f>IFERROR(__xludf.DUMMYFUNCTION("""COMPUTED_VALUE"""),"Малина лайм")</f>
        <v>Малина лайм</v>
      </c>
      <c r="L2997" s="18" t="str">
        <f>IFERROR(__xludf.DUMMYFUNCTION("""COMPUTED_VALUE"""),"Манго арбуз ")</f>
        <v>Манго арбуз </v>
      </c>
      <c r="M2997" s="18" t="str">
        <f>IFERROR(__xludf.DUMMYFUNCTION("""COMPUTED_VALUE"""),"Малиновый чай с жасмином")</f>
        <v>Малиновый чай с жасмином</v>
      </c>
      <c r="N2997" s="18" t="str">
        <f>IFERROR(__xludf.DUMMYFUNCTION("""COMPUTED_VALUE"""),"малина  апельсин ")</f>
        <v>малина  апельсин </v>
      </c>
      <c r="O2997" s="18" t="str">
        <f>IFERROR(__xludf.DUMMYFUNCTION("""COMPUTED_VALUE"""),"Манго апельсин")</f>
        <v>Манго апельсин</v>
      </c>
      <c r="P2997" s="18" t="str">
        <f>IFERROR(__xludf.DUMMYFUNCTION("""COMPUTED_VALUE"""),"Ред булл")</f>
        <v>Ред булл</v>
      </c>
      <c r="Q2997" s="18" t="str">
        <f>IFERROR(__xludf.DUMMYFUNCTION("""COMPUTED_VALUE"""),"Спрайт")</f>
        <v>Спрайт</v>
      </c>
      <c r="R2997" s="18" t="str">
        <f>IFERROR(__xludf.DUMMYFUNCTION("""COMPUTED_VALUE"""),"ананас клюква ")</f>
        <v>ананас клюква </v>
      </c>
      <c r="S2997" s="18" t="str">
        <f>IFERROR(__xludf.DUMMYFUNCTION("""COMPUTED_VALUE"""),"Тархун")</f>
        <v>Тархун</v>
      </c>
      <c r="T2997" s="18" t="str">
        <f>IFERROR(__xludf.DUMMYFUNCTION("""COMPUTED_VALUE"""),"алоэ Виноград ")</f>
        <v>алоэ Виноград </v>
      </c>
      <c r="U2997" s="18" t="str">
        <f>IFERROR(__xludf.DUMMYFUNCTION("""COMPUTED_VALUE"""),"Фруктовая жвачка")</f>
        <v>Фруктовая жвачка</v>
      </c>
      <c r="V2997" s="18" t="str">
        <f>IFERROR(__xludf.DUMMYFUNCTION("""COMPUTED_VALUE"""),"Холодная кола")</f>
        <v>Холодная кола</v>
      </c>
      <c r="W2997" s="18" t="str">
        <f>IFERROR(__xludf.DUMMYFUNCTION("""COMPUTED_VALUE"""),"Черная смородина клюква")</f>
        <v>Черная смородина клюква</v>
      </c>
      <c r="X2997" s="18" t="str">
        <f>IFERROR(__xludf.DUMMYFUNCTION("""COMPUTED_VALUE"""),"Черника арбуз")</f>
        <v>Черника арбуз</v>
      </c>
      <c r="Y2997" s="18" t="str">
        <f>IFERROR(__xludf.DUMMYFUNCTION("""COMPUTED_VALUE"""),"Яблоко черника")</f>
        <v>Яблоко черника</v>
      </c>
      <c r="Z2997" s="18"/>
      <c r="AA2997" s="18"/>
      <c r="AB2997" s="18"/>
      <c r="AC2997" s="18"/>
      <c r="AD2997" s="18"/>
      <c r="AE2997" s="18"/>
      <c r="AF2997" s="18"/>
      <c r="AG2997" s="18"/>
      <c r="AH2997" s="18"/>
      <c r="AI2997" s="18"/>
      <c r="AJ2997" s="18"/>
      <c r="AK2997" s="18"/>
      <c r="AL2997" s="18"/>
      <c r="AM2997" s="18"/>
      <c r="AN2997" s="18"/>
      <c r="AO2997" s="18"/>
      <c r="AP2997" s="18"/>
      <c r="AQ2997" s="18"/>
      <c r="AR2997" s="18"/>
      <c r="AS2997" s="18"/>
      <c r="AT2997" s="18"/>
      <c r="AU2997" s="18"/>
      <c r="AV2997" s="18"/>
      <c r="AW2997" s="18"/>
      <c r="AX2997" s="18"/>
    </row>
    <row r="2998">
      <c r="A2998" s="18" t="str">
        <f>IFERROR(__xludf.DUMMYFUNCTION("""COMPUTED_VALUE"""),"Ягодный микс")</f>
        <v>Ягодный микс</v>
      </c>
      <c r="B2998" s="18" t="str">
        <f>IFERROR(__xludf.DUMMYFUNCTION("""COMPUTED_VALUE"""),"Энергетик малина")</f>
        <v>Энергетик малина</v>
      </c>
      <c r="C2998" s="18" t="str">
        <f>IFERROR(__xludf.DUMMYFUNCTION("""COMPUTED_VALUE"""),"Клубника арбуз")</f>
        <v>Клубника арбуз</v>
      </c>
      <c r="D2998" s="18" t="str">
        <f>IFERROR(__xludf.DUMMYFUNCTION("""COMPUTED_VALUE"""),"Ежевика малина")</f>
        <v>Ежевика малина</v>
      </c>
      <c r="E2998" s="18" t="str">
        <f>IFERROR(__xludf.DUMMYFUNCTION("""COMPUTED_VALUE"""),"Голубая малина виноград")</f>
        <v>Голубая малина виноград</v>
      </c>
      <c r="F2998" s="18" t="str">
        <f>IFERROR(__xludf.DUMMYFUNCTION("""COMPUTED_VALUE"""),"Вишня яблоко")</f>
        <v>Вишня яблоко</v>
      </c>
      <c r="G2998" s="18" t="str">
        <f>IFERROR(__xludf.DUMMYFUNCTION("""COMPUTED_VALUE"""),"Виноград лёд")</f>
        <v>Виноград лёд</v>
      </c>
      <c r="H2998" s="18" t="str">
        <f>IFERROR(__xludf.DUMMYFUNCTION("""COMPUTED_VALUE"""),"Бабл гам")</f>
        <v>Бабл гам</v>
      </c>
      <c r="I2998" s="18" t="str">
        <f>IFERROR(__xludf.DUMMYFUNCTION("""COMPUTED_VALUE"""),"Энергетик лайм")</f>
        <v>Энергетик лайм</v>
      </c>
      <c r="J2998" s="18" t="str">
        <f>IFERROR(__xludf.DUMMYFUNCTION("""COMPUTED_VALUE"""),"Черника смородина айс")</f>
        <v>Черника смородина айс</v>
      </c>
      <c r="K2998" s="18" t="str">
        <f>IFERROR(__xludf.DUMMYFUNCTION("""COMPUTED_VALUE"""),"Мохито клубничный лёд")</f>
        <v>Мохито клубничный лёд</v>
      </c>
      <c r="L2998" s="18" t="str">
        <f>IFERROR(__xludf.DUMMYFUNCTION("""COMPUTED_VALUE"""),"Черная вишня лёд")</f>
        <v>Черная вишня лёд</v>
      </c>
      <c r="M2998" s="18" t="str">
        <f>IFERROR(__xludf.DUMMYFUNCTION("""COMPUTED_VALUE"""),"Ананас кокос лёд")</f>
        <v>Ананас кокос лёд</v>
      </c>
      <c r="N2998" s="18" t="str">
        <f>IFERROR(__xludf.DUMMYFUNCTION("""COMPUTED_VALUE"""),"Киви лёд")</f>
        <v>Киви лёд</v>
      </c>
      <c r="O2998" s="18" t="str">
        <f>IFERROR(__xludf.DUMMYFUNCTION("""COMPUTED_VALUE"""),"Кислая клюква лёд")</f>
        <v>Кислая клюква лёд</v>
      </c>
      <c r="P2998" s="18" t="str">
        <f>IFERROR(__xludf.DUMMYFUNCTION("""COMPUTED_VALUE"""),"Кислый скитлс лёд")</f>
        <v>Кислый скитлс лёд</v>
      </c>
      <c r="Q2998" s="18" t="str">
        <f>IFERROR(__xludf.DUMMYFUNCTION("""COMPUTED_VALUE"""),"Клубника черника лёд")</f>
        <v>Клубника черника лёд</v>
      </c>
      <c r="R2998" s="18" t="str">
        <f>IFERROR(__xludf.DUMMYFUNCTION("""COMPUTED_VALUE"""),"Малина смородина лёд")</f>
        <v>Малина смородина лёд</v>
      </c>
      <c r="S2998" s="18" t="str">
        <f>IFERROR(__xludf.DUMMYFUNCTION("""COMPUTED_VALUE"""),"Манго лёд")</f>
        <v>Манго лёд</v>
      </c>
      <c r="T2998" s="18" t="str">
        <f>IFERROR(__xludf.DUMMYFUNCTION("""COMPUTED_VALUE"""),"Малина вишня лёд")</f>
        <v>Малина вишня лёд</v>
      </c>
      <c r="U2998" s="18"/>
      <c r="V2998" s="18"/>
      <c r="W2998" s="18"/>
      <c r="X2998" s="18"/>
      <c r="Y2998" s="18"/>
      <c r="Z2998" s="18"/>
      <c r="AA2998" s="18"/>
      <c r="AB2998" s="18"/>
      <c r="AC2998" s="18"/>
      <c r="AD2998" s="18"/>
      <c r="AE2998" s="18"/>
      <c r="AF2998" s="18"/>
      <c r="AG2998" s="18"/>
      <c r="AH2998" s="18"/>
      <c r="AI2998" s="18"/>
      <c r="AJ2998" s="18"/>
      <c r="AK2998" s="18"/>
      <c r="AL2998" s="18"/>
      <c r="AM2998" s="18"/>
      <c r="AN2998" s="18"/>
      <c r="AO2998" s="18"/>
      <c r="AP2998" s="18"/>
      <c r="AQ2998" s="18"/>
      <c r="AR2998" s="18"/>
      <c r="AS2998" s="18"/>
      <c r="AT2998" s="18"/>
      <c r="AU2998" s="18"/>
      <c r="AV2998" s="18"/>
      <c r="AW2998" s="18"/>
      <c r="AX2998" s="18"/>
    </row>
    <row r="2999">
      <c r="A2999" s="18" t="str">
        <f>IFERROR(__xludf.DUMMYFUNCTION("""COMPUTED_VALUE"""),"Экзотический микс")</f>
        <v>Экзотический микс</v>
      </c>
      <c r="B2999" s="18" t="str">
        <f>IFERROR(__xludf.DUMMYFUNCTION("""COMPUTED_VALUE"""),"Энергетик")</f>
        <v>Энергетик</v>
      </c>
      <c r="C2999" s="18" t="str">
        <f>IFERROR(__xludf.DUMMYFUNCTION("""COMPUTED_VALUE"""),"Виноградный чупа-чупс")</f>
        <v>Виноградный чупа-чупс</v>
      </c>
      <c r="D2999" s="18" t="str">
        <f>IFERROR(__xludf.DUMMYFUNCTION("""COMPUTED_VALUE"""),"Кислая лесная клюква")</f>
        <v>Кислая лесная клюква</v>
      </c>
      <c r="E2999" s="18" t="str">
        <f>IFERROR(__xludf.DUMMYFUNCTION("""COMPUTED_VALUE"""),"Смородина персик")</f>
        <v>Смородина персик</v>
      </c>
      <c r="F2999" s="18" t="str">
        <f>IFERROR(__xludf.DUMMYFUNCTION("""COMPUTED_VALUE"""),"Спелый киви кисло сладкий")</f>
        <v>Спелый киви кисло сладкий</v>
      </c>
      <c r="G2999" s="18" t="str">
        <f>IFERROR(__xludf.DUMMYFUNCTION("""COMPUTED_VALUE"""),"Кислые черви в вишневом сиропе")</f>
        <v>Кислые черви в вишневом сиропе</v>
      </c>
      <c r="H2999" s="18" t="str">
        <f>IFERROR(__xludf.DUMMYFUNCTION("""COMPUTED_VALUE"""),"Грушевый лимонад")</f>
        <v>Грушевый лимонад</v>
      </c>
      <c r="I2999" s="18" t="str">
        <f>IFERROR(__xludf.DUMMYFUNCTION("""COMPUTED_VALUE"""),"Лимонад с сладкой малиной")</f>
        <v>Лимонад с сладкой малиной</v>
      </c>
      <c r="J2999" s="18" t="str">
        <f>IFERROR(__xludf.DUMMYFUNCTION("""COMPUTED_VALUE"""),"Ананасовая кислинка")</f>
        <v>Ананасовая кислинка</v>
      </c>
      <c r="K2999" s="18" t="str">
        <f>IFERROR(__xludf.DUMMYFUNCTION("""COMPUTED_VALUE"""),"Мармеладные мишки")</f>
        <v>Мармеладные мишки</v>
      </c>
      <c r="L2999" s="18" t="str">
        <f>IFERROR(__xludf.DUMMYFUNCTION("""COMPUTED_VALUE"""),"Мандариновый сок с цедрой")</f>
        <v>Мандариновый сок с цедрой</v>
      </c>
      <c r="M2999" s="18" t="str">
        <f>IFERROR(__xludf.DUMMYFUNCTION("""COMPUTED_VALUE"""),"Кисло-сладкое ягодное драже")</f>
        <v>Кисло-сладкое ягодное драже</v>
      </c>
      <c r="N2999" s="18" t="str">
        <f>IFERROR(__xludf.DUMMYFUNCTION("""COMPUTED_VALUE"""),"Классическая фанта")</f>
        <v>Классическая фанта</v>
      </c>
      <c r="O2999" s="18" t="str">
        <f>IFERROR(__xludf.DUMMYFUNCTION("""COMPUTED_VALUE"""),"Сладкие барбарисоввые конфеты")</f>
        <v>Сладкие барбарисоввые конфеты</v>
      </c>
      <c r="P2999" s="18"/>
      <c r="Q2999" s="18"/>
      <c r="R2999" s="18"/>
      <c r="S2999" s="18"/>
      <c r="T2999" s="18"/>
      <c r="U2999" s="18"/>
      <c r="V2999" s="18"/>
      <c r="W2999" s="18"/>
      <c r="X2999" s="18"/>
      <c r="Y2999" s="18"/>
      <c r="Z2999" s="18"/>
      <c r="AA2999" s="18"/>
      <c r="AB2999" s="18"/>
      <c r="AC2999" s="18"/>
      <c r="AD2999" s="18"/>
      <c r="AE2999" s="18"/>
      <c r="AF2999" s="18"/>
      <c r="AG2999" s="18"/>
      <c r="AH2999" s="18"/>
      <c r="AI2999" s="18"/>
      <c r="AJ2999" s="18"/>
      <c r="AK2999" s="18"/>
      <c r="AL2999" s="18"/>
      <c r="AM2999" s="18"/>
      <c r="AN2999" s="18"/>
      <c r="AO2999" s="18"/>
      <c r="AP2999" s="18"/>
      <c r="AQ2999" s="18"/>
      <c r="AR2999" s="18"/>
      <c r="AS2999" s="18"/>
      <c r="AT2999" s="18"/>
      <c r="AU2999" s="18"/>
      <c r="AV2999" s="18"/>
      <c r="AW2999" s="18"/>
      <c r="AX2999" s="18"/>
    </row>
    <row r="3000">
      <c r="A3000" s="18" t="str">
        <f>IFERROR(__xludf.DUMMYFUNCTION("""COMPUTED_VALUE"""),"Ягодный микс")</f>
        <v>Ягодный микс</v>
      </c>
      <c r="B3000" s="18" t="str">
        <f>IFERROR(__xludf.DUMMYFUNCTION("""COMPUTED_VALUE"""),"Энергетик малина")</f>
        <v>Энергетик малина</v>
      </c>
      <c r="C3000" s="18" t="str">
        <f>IFERROR(__xludf.DUMMYFUNCTION("""COMPUTED_VALUE"""),"Клубника арбуз")</f>
        <v>Клубника арбуз</v>
      </c>
      <c r="D3000" s="18" t="str">
        <f>IFERROR(__xludf.DUMMYFUNCTION("""COMPUTED_VALUE"""),"Ежевика малина")</f>
        <v>Ежевика малина</v>
      </c>
      <c r="E3000" s="18" t="str">
        <f>IFERROR(__xludf.DUMMYFUNCTION("""COMPUTED_VALUE"""),"Голубая малина виноград")</f>
        <v>Голубая малина виноград</v>
      </c>
      <c r="F3000" s="18" t="str">
        <f>IFERROR(__xludf.DUMMYFUNCTION("""COMPUTED_VALUE"""),"Вишня яблоко")</f>
        <v>Вишня яблоко</v>
      </c>
      <c r="G3000" s="18" t="str">
        <f>IFERROR(__xludf.DUMMYFUNCTION("""COMPUTED_VALUE"""),"Виноград лёд")</f>
        <v>Виноград лёд</v>
      </c>
      <c r="H3000" s="18" t="str">
        <f>IFERROR(__xludf.DUMMYFUNCTION("""COMPUTED_VALUE"""),"Бабл гам")</f>
        <v>Бабл гам</v>
      </c>
      <c r="I3000" s="18" t="str">
        <f>IFERROR(__xludf.DUMMYFUNCTION("""COMPUTED_VALUE"""),"Энергетик лайм")</f>
        <v>Энергетик лайм</v>
      </c>
      <c r="J3000" s="18" t="str">
        <f>IFERROR(__xludf.DUMMYFUNCTION("""COMPUTED_VALUE"""),"Черника смородина айс")</f>
        <v>Черника смородина айс</v>
      </c>
      <c r="K3000" s="18" t="str">
        <f>IFERROR(__xludf.DUMMYFUNCTION("""COMPUTED_VALUE"""),"Мохито клубничный лёд")</f>
        <v>Мохито клубничный лёд</v>
      </c>
      <c r="L3000" s="18" t="str">
        <f>IFERROR(__xludf.DUMMYFUNCTION("""COMPUTED_VALUE"""),"Черная вишня лёд")</f>
        <v>Черная вишня лёд</v>
      </c>
      <c r="M3000" s="18" t="str">
        <f>IFERROR(__xludf.DUMMYFUNCTION("""COMPUTED_VALUE"""),"Ананас кокос лёд")</f>
        <v>Ананас кокос лёд</v>
      </c>
      <c r="N3000" s="18" t="str">
        <f>IFERROR(__xludf.DUMMYFUNCTION("""COMPUTED_VALUE"""),"Киви лёд")</f>
        <v>Киви лёд</v>
      </c>
      <c r="O3000" s="18" t="str">
        <f>IFERROR(__xludf.DUMMYFUNCTION("""COMPUTED_VALUE"""),"Кислая клюква лёд")</f>
        <v>Кислая клюква лёд</v>
      </c>
      <c r="P3000" s="18" t="str">
        <f>IFERROR(__xludf.DUMMYFUNCTION("""COMPUTED_VALUE"""),"Кислый скитлс лёд")</f>
        <v>Кислый скитлс лёд</v>
      </c>
      <c r="Q3000" s="18" t="str">
        <f>IFERROR(__xludf.DUMMYFUNCTION("""COMPUTED_VALUE"""),"Клубника черника лёд")</f>
        <v>Клубника черника лёд</v>
      </c>
      <c r="R3000" s="18" t="str">
        <f>IFERROR(__xludf.DUMMYFUNCTION("""COMPUTED_VALUE"""),"Малина смородина лёд")</f>
        <v>Малина смородина лёд</v>
      </c>
      <c r="S3000" s="18" t="str">
        <f>IFERROR(__xludf.DUMMYFUNCTION("""COMPUTED_VALUE"""),"Манго лёд")</f>
        <v>Манго лёд</v>
      </c>
      <c r="T3000" s="18" t="str">
        <f>IFERROR(__xludf.DUMMYFUNCTION("""COMPUTED_VALUE"""),"Малина вишня лёд")</f>
        <v>Малина вишня лёд</v>
      </c>
      <c r="U3000" s="18"/>
      <c r="V3000" s="18"/>
      <c r="W3000" s="18"/>
      <c r="X3000" s="18"/>
      <c r="Y3000" s="18"/>
      <c r="Z3000" s="18"/>
      <c r="AA3000" s="18"/>
      <c r="AB3000" s="18"/>
      <c r="AC3000" s="18"/>
      <c r="AD3000" s="18"/>
      <c r="AE3000" s="18"/>
      <c r="AF3000" s="18"/>
      <c r="AG3000" s="18"/>
      <c r="AH3000" s="18"/>
      <c r="AI3000" s="18"/>
      <c r="AJ3000" s="18"/>
      <c r="AK3000" s="18"/>
      <c r="AL3000" s="18"/>
      <c r="AM3000" s="18"/>
      <c r="AN3000" s="18"/>
      <c r="AO3000" s="18"/>
      <c r="AP3000" s="18"/>
      <c r="AQ3000" s="18"/>
      <c r="AR3000" s="18"/>
      <c r="AS3000" s="18"/>
      <c r="AT3000" s="18"/>
      <c r="AU3000" s="18"/>
      <c r="AV3000" s="18"/>
      <c r="AW3000" s="18"/>
      <c r="AX3000" s="18"/>
    </row>
    <row r="3001">
      <c r="A3001" s="18" t="str">
        <f>IFERROR(__xludf.DUMMYFUNCTION("""COMPUTED_VALUE"""),"Ягодный микс")</f>
        <v>Ягодный микс</v>
      </c>
      <c r="B3001" s="18" t="str">
        <f>IFERROR(__xludf.DUMMYFUNCTION("""COMPUTED_VALUE"""),"Энергетик малина")</f>
        <v>Энергетик малина</v>
      </c>
      <c r="C3001" s="18" t="str">
        <f>IFERROR(__xludf.DUMMYFUNCTION("""COMPUTED_VALUE"""),"Клубника арбуз")</f>
        <v>Клубника арбуз</v>
      </c>
      <c r="D3001" s="18" t="str">
        <f>IFERROR(__xludf.DUMMYFUNCTION("""COMPUTED_VALUE"""),"Ежевика малина")</f>
        <v>Ежевика малина</v>
      </c>
      <c r="E3001" s="18" t="str">
        <f>IFERROR(__xludf.DUMMYFUNCTION("""COMPUTED_VALUE"""),"Голубая малина виноград")</f>
        <v>Голубая малина виноград</v>
      </c>
      <c r="F3001" s="18" t="str">
        <f>IFERROR(__xludf.DUMMYFUNCTION("""COMPUTED_VALUE"""),"Вишня яблоко")</f>
        <v>Вишня яблоко</v>
      </c>
      <c r="G3001" s="18" t="str">
        <f>IFERROR(__xludf.DUMMYFUNCTION("""COMPUTED_VALUE"""),"Виноград лёд")</f>
        <v>Виноград лёд</v>
      </c>
      <c r="H3001" s="18" t="str">
        <f>IFERROR(__xludf.DUMMYFUNCTION("""COMPUTED_VALUE"""),"Бабл гам")</f>
        <v>Бабл гам</v>
      </c>
      <c r="I3001" s="18" t="str">
        <f>IFERROR(__xludf.DUMMYFUNCTION("""COMPUTED_VALUE"""),"Энергетик лайм")</f>
        <v>Энергетик лайм</v>
      </c>
      <c r="J3001" s="18" t="str">
        <f>IFERROR(__xludf.DUMMYFUNCTION("""COMPUTED_VALUE"""),"Черника смородина айс")</f>
        <v>Черника смородина айс</v>
      </c>
      <c r="K3001" s="18" t="str">
        <f>IFERROR(__xludf.DUMMYFUNCTION("""COMPUTED_VALUE"""),"Мохито клубничный лёд")</f>
        <v>Мохито клубничный лёд</v>
      </c>
      <c r="L3001" s="18" t="str">
        <f>IFERROR(__xludf.DUMMYFUNCTION("""COMPUTED_VALUE"""),"Черная вишня лёд")</f>
        <v>Черная вишня лёд</v>
      </c>
      <c r="M3001" s="18" t="str">
        <f>IFERROR(__xludf.DUMMYFUNCTION("""COMPUTED_VALUE"""),"Ананас кокос лёд")</f>
        <v>Ананас кокос лёд</v>
      </c>
      <c r="N3001" s="18" t="str">
        <f>IFERROR(__xludf.DUMMYFUNCTION("""COMPUTED_VALUE"""),"Киви лёд")</f>
        <v>Киви лёд</v>
      </c>
      <c r="O3001" s="18" t="str">
        <f>IFERROR(__xludf.DUMMYFUNCTION("""COMPUTED_VALUE"""),"Кислая клюква лёд")</f>
        <v>Кислая клюква лёд</v>
      </c>
      <c r="P3001" s="18" t="str">
        <f>IFERROR(__xludf.DUMMYFUNCTION("""COMPUTED_VALUE"""),"Кислый скитлс лёд")</f>
        <v>Кислый скитлс лёд</v>
      </c>
      <c r="Q3001" s="18" t="str">
        <f>IFERROR(__xludf.DUMMYFUNCTION("""COMPUTED_VALUE"""),"Клубника черника лёд")</f>
        <v>Клубника черника лёд</v>
      </c>
      <c r="R3001" s="18" t="str">
        <f>IFERROR(__xludf.DUMMYFUNCTION("""COMPUTED_VALUE"""),"Малина смородина лёд")</f>
        <v>Малина смородина лёд</v>
      </c>
      <c r="S3001" s="18" t="str">
        <f>IFERROR(__xludf.DUMMYFUNCTION("""COMPUTED_VALUE"""),"Манго лёд")</f>
        <v>Манго лёд</v>
      </c>
      <c r="T3001" s="18" t="str">
        <f>IFERROR(__xludf.DUMMYFUNCTION("""COMPUTED_VALUE"""),"Малина вишня лёд")</f>
        <v>Малина вишня лёд</v>
      </c>
      <c r="U3001" s="18"/>
      <c r="V3001" s="18"/>
      <c r="W3001" s="18"/>
      <c r="X3001" s="18"/>
      <c r="Y3001" s="18"/>
      <c r="Z3001" s="18"/>
      <c r="AA3001" s="18"/>
      <c r="AB3001" s="18"/>
      <c r="AC3001" s="18"/>
      <c r="AD3001" s="18"/>
      <c r="AE3001" s="18"/>
      <c r="AF3001" s="18"/>
      <c r="AG3001" s="18"/>
      <c r="AH3001" s="18"/>
      <c r="AI3001" s="18"/>
      <c r="AJ3001" s="18"/>
      <c r="AK3001" s="18"/>
      <c r="AL3001" s="18"/>
      <c r="AM3001" s="18"/>
      <c r="AN3001" s="18"/>
      <c r="AO3001" s="18"/>
      <c r="AP3001" s="18"/>
      <c r="AQ3001" s="18"/>
      <c r="AR3001" s="18"/>
      <c r="AS3001" s="18"/>
      <c r="AT3001" s="18"/>
      <c r="AU3001" s="18"/>
      <c r="AV3001" s="18"/>
      <c r="AW3001" s="18"/>
      <c r="AX3001" s="18"/>
    </row>
    <row r="3002">
      <c r="A3002" s="18" t="str">
        <f>IFERROR(__xludf.DUMMYFUNCTION("""COMPUTED_VALUE"""),"кислая земляника")</f>
        <v>кислая земляника</v>
      </c>
      <c r="B3002" s="18" t="str">
        <f>IFERROR(__xludf.DUMMYFUNCTION("""COMPUTED_VALUE"""),"кислая фанта с черникой")</f>
        <v>кислая фанта с черникой</v>
      </c>
      <c r="C3002" s="18" t="str">
        <f>IFERROR(__xludf.DUMMYFUNCTION("""COMPUTED_VALUE"""),"кислое харибо с колой и черешней")</f>
        <v>кислое харибо с колой и черешней</v>
      </c>
      <c r="D3002" s="18" t="str">
        <f>IFERROR(__xludf.DUMMYFUNCTION("""COMPUTED_VALUE"""),"кислое яблочно клубничная шипучка")</f>
        <v>кислое яблочно клубничная шипучка</v>
      </c>
      <c r="E3002" s="18" t="str">
        <f>IFERROR(__xludf.DUMMYFUNCTION("""COMPUTED_VALUE"""),"кислые желатинки маракуйя ананас")</f>
        <v>кислые желатинки маракуйя ананас</v>
      </c>
      <c r="F3002" s="18" t="str">
        <f>IFERROR(__xludf.DUMMYFUNCTION("""COMPUTED_VALUE"""),"кислые ленточки маракуя манго")</f>
        <v>кислые ленточки маракуя манго</v>
      </c>
      <c r="G3002" s="18" t="str">
        <f>IFERROR(__xludf.DUMMYFUNCTION("""COMPUTED_VALUE"""),"кислые мармеладные ягоды")</f>
        <v>кислые мармеладные ягоды</v>
      </c>
      <c r="H3002" s="18" t="str">
        <f>IFERROR(__xludf.DUMMYFUNCTION("""COMPUTED_VALUE"""),"кислый виноград лайм")</f>
        <v>кислый виноград лайм</v>
      </c>
      <c r="I3002" s="18" t="str">
        <f>IFERROR(__xludf.DUMMYFUNCTION("""COMPUTED_VALUE"""),"кислый грейпфрут с вишней")</f>
        <v>кислый грейпфрут с вишней</v>
      </c>
      <c r="J3002" s="18" t="str">
        <f>IFERROR(__xludf.DUMMYFUNCTION("""COMPUTED_VALUE"""),"кислый леденец виноград киви яблоко")</f>
        <v>кислый леденец виноград киви яблоко</v>
      </c>
      <c r="K3002" s="18" t="str">
        <f>IFERROR(__xludf.DUMMYFUNCTION("""COMPUTED_VALUE"""),"кислый лимонад арбуз лайм малина")</f>
        <v>кислый лимонад арбуз лайм малина</v>
      </c>
      <c r="L3002" s="18" t="str">
        <f>IFERROR(__xludf.DUMMYFUNCTION("""COMPUTED_VALUE"""),"кислый персик клубника")</f>
        <v>кислый персик клубника</v>
      </c>
      <c r="M3002" s="18" t="str">
        <f>IFERROR(__xludf.DUMMYFUNCTION("""COMPUTED_VALUE"""),"кислый яблочно лимонные колечки")</f>
        <v>кислый яблочно лимонные колечки</v>
      </c>
      <c r="N3002" s="18" t="str">
        <f>IFERROR(__xludf.DUMMYFUNCTION("""COMPUTED_VALUE"""),"фанта апельсин с кислой малиной")</f>
        <v>фанта апельсин с кислой малиной</v>
      </c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  <c r="AA3002" s="18"/>
      <c r="AB3002" s="18"/>
      <c r="AC3002" s="18"/>
      <c r="AD3002" s="18"/>
      <c r="AE3002" s="18"/>
      <c r="AF3002" s="18"/>
      <c r="AG3002" s="18"/>
      <c r="AH3002" s="18"/>
      <c r="AI3002" s="18"/>
      <c r="AJ3002" s="18"/>
      <c r="AK3002" s="18"/>
      <c r="AL3002" s="18"/>
      <c r="AM3002" s="18"/>
      <c r="AN3002" s="18"/>
      <c r="AO3002" s="18"/>
      <c r="AP3002" s="18"/>
      <c r="AQ3002" s="18"/>
      <c r="AR3002" s="18"/>
      <c r="AS3002" s="18"/>
      <c r="AT3002" s="18"/>
      <c r="AU3002" s="18"/>
      <c r="AV3002" s="18"/>
      <c r="AW3002" s="18"/>
      <c r="AX3002" s="18"/>
    </row>
    <row r="3003">
      <c r="A3003" s="18" t="str">
        <f>IFERROR(__xludf.DUMMYFUNCTION("""COMPUTED_VALUE"""),"0.4")</f>
        <v>0.4</v>
      </c>
      <c r="B3003" s="18" t="str">
        <f>IFERROR(__xludf.DUMMYFUNCTION("""COMPUTED_VALUE"""),"0.6")</f>
        <v>0.6</v>
      </c>
      <c r="C3003" s="18" t="str">
        <f>IFERROR(__xludf.DUMMYFUNCTION("""COMPUTED_VALUE"""),"0.7")</f>
        <v>0.7</v>
      </c>
      <c r="D3003" s="18" t="str">
        <f>IFERROR(__xludf.DUMMYFUNCTION("""COMPUTED_VALUE"""),"0.8")</f>
        <v>0.8</v>
      </c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  <c r="AA3003" s="18"/>
      <c r="AB3003" s="18"/>
      <c r="AC3003" s="18"/>
      <c r="AD3003" s="18"/>
      <c r="AE3003" s="18"/>
      <c r="AF3003" s="18"/>
      <c r="AG3003" s="18"/>
      <c r="AH3003" s="18"/>
      <c r="AI3003" s="18"/>
      <c r="AJ3003" s="18"/>
      <c r="AK3003" s="18"/>
      <c r="AL3003" s="18"/>
      <c r="AM3003" s="18"/>
      <c r="AN3003" s="18"/>
      <c r="AO3003" s="18"/>
      <c r="AP3003" s="18"/>
      <c r="AQ3003" s="18"/>
      <c r="AR3003" s="18"/>
      <c r="AS3003" s="18"/>
      <c r="AT3003" s="18"/>
      <c r="AU3003" s="18"/>
      <c r="AV3003" s="18"/>
      <c r="AW3003" s="18"/>
      <c r="AX3003" s="18"/>
    </row>
    <row r="3004">
      <c r="A3004" s="18" t="str">
        <f>IFERROR(__xludf.DUMMYFUNCTION("""COMPUTED_VALUE"""),"Ягодный микс")</f>
        <v>Ягодный микс</v>
      </c>
      <c r="B3004" s="18" t="str">
        <f>IFERROR(__xludf.DUMMYFUNCTION("""COMPUTED_VALUE"""),"Энергетик малина")</f>
        <v>Энергетик малина</v>
      </c>
      <c r="C3004" s="18" t="str">
        <f>IFERROR(__xludf.DUMMYFUNCTION("""COMPUTED_VALUE"""),"Клубника арбуз")</f>
        <v>Клубника арбуз</v>
      </c>
      <c r="D3004" s="18" t="str">
        <f>IFERROR(__xludf.DUMMYFUNCTION("""COMPUTED_VALUE"""),"Ежевика малина")</f>
        <v>Ежевика малина</v>
      </c>
      <c r="E3004" s="18" t="str">
        <f>IFERROR(__xludf.DUMMYFUNCTION("""COMPUTED_VALUE"""),"Голубая малина виноград")</f>
        <v>Голубая малина виноград</v>
      </c>
      <c r="F3004" s="18" t="str">
        <f>IFERROR(__xludf.DUMMYFUNCTION("""COMPUTED_VALUE"""),"Вишня яблоко")</f>
        <v>Вишня яблоко</v>
      </c>
      <c r="G3004" s="18" t="str">
        <f>IFERROR(__xludf.DUMMYFUNCTION("""COMPUTED_VALUE"""),"Виноград лёд")</f>
        <v>Виноград лёд</v>
      </c>
      <c r="H3004" s="18" t="str">
        <f>IFERROR(__xludf.DUMMYFUNCTION("""COMPUTED_VALUE"""),"Бабл гам")</f>
        <v>Бабл гам</v>
      </c>
      <c r="I3004" s="18" t="str">
        <f>IFERROR(__xludf.DUMMYFUNCTION("""COMPUTED_VALUE"""),"Энергетик лайм")</f>
        <v>Энергетик лайм</v>
      </c>
      <c r="J3004" s="18" t="str">
        <f>IFERROR(__xludf.DUMMYFUNCTION("""COMPUTED_VALUE"""),"Черника смородина айс")</f>
        <v>Черника смородина айс</v>
      </c>
      <c r="K3004" s="18" t="str">
        <f>IFERROR(__xludf.DUMMYFUNCTION("""COMPUTED_VALUE"""),"Мохито клубничный лёд")</f>
        <v>Мохито клубничный лёд</v>
      </c>
      <c r="L3004" s="18" t="str">
        <f>IFERROR(__xludf.DUMMYFUNCTION("""COMPUTED_VALUE"""),"Черная вишня лёд")</f>
        <v>Черная вишня лёд</v>
      </c>
      <c r="M3004" s="18" t="str">
        <f>IFERROR(__xludf.DUMMYFUNCTION("""COMPUTED_VALUE"""),"Ананас кокос лёд")</f>
        <v>Ананас кокос лёд</v>
      </c>
      <c r="N3004" s="18" t="str">
        <f>IFERROR(__xludf.DUMMYFUNCTION("""COMPUTED_VALUE"""),"Киви лёд")</f>
        <v>Киви лёд</v>
      </c>
      <c r="O3004" s="18" t="str">
        <f>IFERROR(__xludf.DUMMYFUNCTION("""COMPUTED_VALUE"""),"Кислая клюква лёд")</f>
        <v>Кислая клюква лёд</v>
      </c>
      <c r="P3004" s="18" t="str">
        <f>IFERROR(__xludf.DUMMYFUNCTION("""COMPUTED_VALUE"""),"Кислый скитлс лёд")</f>
        <v>Кислый скитлс лёд</v>
      </c>
      <c r="Q3004" s="18" t="str">
        <f>IFERROR(__xludf.DUMMYFUNCTION("""COMPUTED_VALUE"""),"Клубника черника лёд")</f>
        <v>Клубника черника лёд</v>
      </c>
      <c r="R3004" s="18" t="str">
        <f>IFERROR(__xludf.DUMMYFUNCTION("""COMPUTED_VALUE"""),"Малина смородина лёд")</f>
        <v>Малина смородина лёд</v>
      </c>
      <c r="S3004" s="18" t="str">
        <f>IFERROR(__xludf.DUMMYFUNCTION("""COMPUTED_VALUE"""),"Манго лёд")</f>
        <v>Манго лёд</v>
      </c>
      <c r="T3004" s="18" t="str">
        <f>IFERROR(__xludf.DUMMYFUNCTION("""COMPUTED_VALUE"""),"Малина вишня лёд")</f>
        <v>Малина вишня лёд</v>
      </c>
      <c r="U3004" s="18"/>
      <c r="V3004" s="18"/>
      <c r="W3004" s="18"/>
      <c r="X3004" s="18"/>
      <c r="Y3004" s="18"/>
      <c r="Z3004" s="18"/>
      <c r="AA3004" s="18"/>
      <c r="AB3004" s="18"/>
      <c r="AC3004" s="18"/>
      <c r="AD3004" s="18"/>
      <c r="AE3004" s="18"/>
      <c r="AF3004" s="18"/>
      <c r="AG3004" s="18"/>
      <c r="AH3004" s="18"/>
      <c r="AI3004" s="18"/>
      <c r="AJ3004" s="18"/>
      <c r="AK3004" s="18"/>
      <c r="AL3004" s="18"/>
      <c r="AM3004" s="18"/>
      <c r="AN3004" s="18"/>
      <c r="AO3004" s="18"/>
      <c r="AP3004" s="18"/>
      <c r="AQ3004" s="18"/>
      <c r="AR3004" s="18"/>
      <c r="AS3004" s="18"/>
      <c r="AT3004" s="18"/>
      <c r="AU3004" s="18"/>
      <c r="AV3004" s="18"/>
      <c r="AW3004" s="18"/>
      <c r="AX3004" s="18"/>
    </row>
    <row r="3005">
      <c r="A3005" s="18" t="str">
        <f>IFERROR(__xludf.DUMMYFUNCTION("""COMPUTED_VALUE"""),"Ягодный микс")</f>
        <v>Ягодный микс</v>
      </c>
      <c r="B3005" s="18" t="str">
        <f>IFERROR(__xludf.DUMMYFUNCTION("""COMPUTED_VALUE"""),"Энергетик малина")</f>
        <v>Энергетик малина</v>
      </c>
      <c r="C3005" s="18" t="str">
        <f>IFERROR(__xludf.DUMMYFUNCTION("""COMPUTED_VALUE"""),"Клубника арбуз")</f>
        <v>Клубника арбуз</v>
      </c>
      <c r="D3005" s="18" t="str">
        <f>IFERROR(__xludf.DUMMYFUNCTION("""COMPUTED_VALUE"""),"Ежевика малина")</f>
        <v>Ежевика малина</v>
      </c>
      <c r="E3005" s="18" t="str">
        <f>IFERROR(__xludf.DUMMYFUNCTION("""COMPUTED_VALUE"""),"Голубая малина виноград")</f>
        <v>Голубая малина виноград</v>
      </c>
      <c r="F3005" s="18" t="str">
        <f>IFERROR(__xludf.DUMMYFUNCTION("""COMPUTED_VALUE"""),"Вишня яблоко")</f>
        <v>Вишня яблоко</v>
      </c>
      <c r="G3005" s="18" t="str">
        <f>IFERROR(__xludf.DUMMYFUNCTION("""COMPUTED_VALUE"""),"Виноград лёд")</f>
        <v>Виноград лёд</v>
      </c>
      <c r="H3005" s="18" t="str">
        <f>IFERROR(__xludf.DUMMYFUNCTION("""COMPUTED_VALUE"""),"Бабл гам")</f>
        <v>Бабл гам</v>
      </c>
      <c r="I3005" s="18" t="str">
        <f>IFERROR(__xludf.DUMMYFUNCTION("""COMPUTED_VALUE"""),"Энергетик лайм")</f>
        <v>Энергетик лайм</v>
      </c>
      <c r="J3005" s="18" t="str">
        <f>IFERROR(__xludf.DUMMYFUNCTION("""COMPUTED_VALUE"""),"Черника смородина айс")</f>
        <v>Черника смородина айс</v>
      </c>
      <c r="K3005" s="18" t="str">
        <f>IFERROR(__xludf.DUMMYFUNCTION("""COMPUTED_VALUE"""),"Мохито клубничный лёд")</f>
        <v>Мохито клубничный лёд</v>
      </c>
      <c r="L3005" s="18" t="str">
        <f>IFERROR(__xludf.DUMMYFUNCTION("""COMPUTED_VALUE"""),"Черная вишня лёд")</f>
        <v>Черная вишня лёд</v>
      </c>
      <c r="M3005" s="18" t="str">
        <f>IFERROR(__xludf.DUMMYFUNCTION("""COMPUTED_VALUE"""),"Ананас кокос лёд")</f>
        <v>Ананас кокос лёд</v>
      </c>
      <c r="N3005" s="18" t="str">
        <f>IFERROR(__xludf.DUMMYFUNCTION("""COMPUTED_VALUE"""),"Киви лёд")</f>
        <v>Киви лёд</v>
      </c>
      <c r="O3005" s="18" t="str">
        <f>IFERROR(__xludf.DUMMYFUNCTION("""COMPUTED_VALUE"""),"Кислая клюква лёд")</f>
        <v>Кислая клюква лёд</v>
      </c>
      <c r="P3005" s="18" t="str">
        <f>IFERROR(__xludf.DUMMYFUNCTION("""COMPUTED_VALUE"""),"Кислый скитлс лёд")</f>
        <v>Кислый скитлс лёд</v>
      </c>
      <c r="Q3005" s="18" t="str">
        <f>IFERROR(__xludf.DUMMYFUNCTION("""COMPUTED_VALUE"""),"Клубника черника лёд")</f>
        <v>Клубника черника лёд</v>
      </c>
      <c r="R3005" s="18" t="str">
        <f>IFERROR(__xludf.DUMMYFUNCTION("""COMPUTED_VALUE"""),"Малина смородина лёд")</f>
        <v>Малина смородина лёд</v>
      </c>
      <c r="S3005" s="18" t="str">
        <f>IFERROR(__xludf.DUMMYFUNCTION("""COMPUTED_VALUE"""),"Манго лёд")</f>
        <v>Манго лёд</v>
      </c>
      <c r="T3005" s="18" t="str">
        <f>IFERROR(__xludf.DUMMYFUNCTION("""COMPUTED_VALUE"""),"Малина вишня лёд")</f>
        <v>Малина вишня лёд</v>
      </c>
      <c r="U3005" s="18"/>
      <c r="V3005" s="18"/>
      <c r="W3005" s="18"/>
      <c r="X3005" s="18"/>
      <c r="Y3005" s="18"/>
      <c r="Z3005" s="18"/>
      <c r="AA3005" s="18"/>
      <c r="AB3005" s="18"/>
      <c r="AC3005" s="18"/>
      <c r="AD3005" s="18"/>
      <c r="AE3005" s="18"/>
      <c r="AF3005" s="18"/>
      <c r="AG3005" s="18"/>
      <c r="AH3005" s="18"/>
      <c r="AI3005" s="18"/>
      <c r="AJ3005" s="18"/>
      <c r="AK3005" s="18"/>
      <c r="AL3005" s="18"/>
      <c r="AM3005" s="18"/>
      <c r="AN3005" s="18"/>
      <c r="AO3005" s="18"/>
      <c r="AP3005" s="18"/>
      <c r="AQ3005" s="18"/>
      <c r="AR3005" s="18"/>
      <c r="AS3005" s="18"/>
      <c r="AT3005" s="18"/>
      <c r="AU3005" s="18"/>
      <c r="AV3005" s="18"/>
      <c r="AW3005" s="18"/>
      <c r="AX3005" s="18"/>
    </row>
    <row r="3006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  <c r="AC3006" s="18"/>
      <c r="AD3006" s="18"/>
      <c r="AE3006" s="18"/>
      <c r="AF3006" s="18"/>
      <c r="AG3006" s="18"/>
      <c r="AH3006" s="18"/>
      <c r="AI3006" s="18"/>
      <c r="AJ3006" s="18"/>
      <c r="AK3006" s="18"/>
      <c r="AL3006" s="18"/>
      <c r="AM3006" s="18"/>
      <c r="AN3006" s="18"/>
      <c r="AO3006" s="18"/>
      <c r="AP3006" s="18"/>
      <c r="AQ3006" s="18"/>
      <c r="AR3006" s="18"/>
      <c r="AS3006" s="18"/>
      <c r="AT3006" s="18"/>
      <c r="AU3006" s="18"/>
      <c r="AV3006" s="18"/>
      <c r="AW3006" s="18"/>
      <c r="AX3006" s="18"/>
    </row>
    <row r="3007">
      <c r="A3007" s="18"/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  <c r="AA3007" s="18"/>
      <c r="AB3007" s="18"/>
      <c r="AC3007" s="18"/>
      <c r="AD3007" s="18"/>
      <c r="AE3007" s="18"/>
      <c r="AF3007" s="18"/>
      <c r="AG3007" s="18"/>
      <c r="AH3007" s="18"/>
      <c r="AI3007" s="18"/>
      <c r="AJ3007" s="18"/>
      <c r="AK3007" s="18"/>
      <c r="AL3007" s="18"/>
      <c r="AM3007" s="18"/>
      <c r="AN3007" s="18"/>
      <c r="AO3007" s="18"/>
      <c r="AP3007" s="18"/>
      <c r="AQ3007" s="18"/>
      <c r="AR3007" s="18"/>
      <c r="AS3007" s="18"/>
      <c r="AT3007" s="18"/>
      <c r="AU3007" s="18"/>
      <c r="AV3007" s="18"/>
      <c r="AW3007" s="18"/>
      <c r="AX3007" s="18"/>
    </row>
    <row r="3008">
      <c r="A3008" s="18"/>
      <c r="B3008" s="18"/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  <c r="AA3008" s="18"/>
      <c r="AB3008" s="18"/>
      <c r="AC3008" s="18"/>
      <c r="AD3008" s="18"/>
      <c r="AE3008" s="18"/>
      <c r="AF3008" s="18"/>
      <c r="AG3008" s="18"/>
      <c r="AH3008" s="18"/>
      <c r="AI3008" s="18"/>
      <c r="AJ3008" s="18"/>
      <c r="AK3008" s="18"/>
      <c r="AL3008" s="18"/>
      <c r="AM3008" s="18"/>
      <c r="AN3008" s="18"/>
      <c r="AO3008" s="18"/>
      <c r="AP3008" s="18"/>
      <c r="AQ3008" s="18"/>
      <c r="AR3008" s="18"/>
      <c r="AS3008" s="18"/>
      <c r="AT3008" s="18"/>
      <c r="AU3008" s="18"/>
      <c r="AV3008" s="18"/>
      <c r="AW3008" s="18"/>
      <c r="AX3008" s="18"/>
    </row>
    <row r="3009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  <c r="AC3009" s="18"/>
      <c r="AD3009" s="18"/>
      <c r="AE3009" s="18"/>
      <c r="AF3009" s="18"/>
      <c r="AG3009" s="18"/>
      <c r="AH3009" s="18"/>
      <c r="AI3009" s="18"/>
      <c r="AJ3009" s="18"/>
      <c r="AK3009" s="18"/>
      <c r="AL3009" s="18"/>
      <c r="AM3009" s="18"/>
      <c r="AN3009" s="18"/>
      <c r="AO3009" s="18"/>
      <c r="AP3009" s="18"/>
      <c r="AQ3009" s="18"/>
      <c r="AR3009" s="18"/>
      <c r="AS3009" s="18"/>
      <c r="AT3009" s="18"/>
      <c r="AU3009" s="18"/>
      <c r="AV3009" s="18"/>
      <c r="AW3009" s="18"/>
      <c r="AX3009" s="18"/>
    </row>
    <row r="3010">
      <c r="A3010" s="18"/>
      <c r="B3010" s="18"/>
      <c r="C3010" s="1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  <c r="AC3010" s="18"/>
      <c r="AD3010" s="18"/>
      <c r="AE3010" s="18"/>
      <c r="AF3010" s="18"/>
      <c r="AG3010" s="18"/>
      <c r="AH3010" s="18"/>
      <c r="AI3010" s="18"/>
      <c r="AJ3010" s="18"/>
      <c r="AK3010" s="18"/>
      <c r="AL3010" s="18"/>
      <c r="AM3010" s="18"/>
      <c r="AN3010" s="18"/>
      <c r="AO3010" s="18"/>
      <c r="AP3010" s="18"/>
      <c r="AQ3010" s="18"/>
      <c r="AR3010" s="18"/>
      <c r="AS3010" s="18"/>
      <c r="AT3010" s="18"/>
      <c r="AU3010" s="18"/>
      <c r="AV3010" s="18"/>
      <c r="AW3010" s="18"/>
      <c r="AX3010" s="18"/>
    </row>
    <row r="3011">
      <c r="A3011" s="18"/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  <c r="AA3011" s="18"/>
      <c r="AB3011" s="18"/>
      <c r="AC3011" s="18"/>
      <c r="AD3011" s="18"/>
      <c r="AE3011" s="18"/>
      <c r="AF3011" s="18"/>
      <c r="AG3011" s="18"/>
      <c r="AH3011" s="18"/>
      <c r="AI3011" s="18"/>
      <c r="AJ3011" s="18"/>
      <c r="AK3011" s="18"/>
      <c r="AL3011" s="18"/>
      <c r="AM3011" s="18"/>
      <c r="AN3011" s="18"/>
      <c r="AO3011" s="18"/>
      <c r="AP3011" s="18"/>
      <c r="AQ3011" s="18"/>
      <c r="AR3011" s="18"/>
      <c r="AS3011" s="18"/>
      <c r="AT3011" s="18"/>
      <c r="AU3011" s="18"/>
      <c r="AV3011" s="18"/>
      <c r="AW3011" s="18"/>
      <c r="AX3011" s="18"/>
    </row>
    <row r="3012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  <c r="AA3012" s="18"/>
      <c r="AB3012" s="18"/>
      <c r="AC3012" s="18"/>
      <c r="AD3012" s="18"/>
      <c r="AE3012" s="18"/>
      <c r="AF3012" s="18"/>
      <c r="AG3012" s="18"/>
      <c r="AH3012" s="18"/>
      <c r="AI3012" s="18"/>
      <c r="AJ3012" s="18"/>
      <c r="AK3012" s="18"/>
      <c r="AL3012" s="18"/>
      <c r="AM3012" s="18"/>
      <c r="AN3012" s="18"/>
      <c r="AO3012" s="18"/>
      <c r="AP3012" s="18"/>
      <c r="AQ3012" s="18"/>
      <c r="AR3012" s="18"/>
      <c r="AS3012" s="18"/>
      <c r="AT3012" s="18"/>
      <c r="AU3012" s="18"/>
      <c r="AV3012" s="18"/>
      <c r="AW3012" s="18"/>
      <c r="AX3012" s="18"/>
    </row>
    <row r="3013">
      <c r="A3013" s="18"/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  <c r="AA3013" s="18"/>
      <c r="AB3013" s="18"/>
      <c r="AC3013" s="18"/>
      <c r="AD3013" s="18"/>
      <c r="AE3013" s="18"/>
      <c r="AF3013" s="18"/>
      <c r="AG3013" s="18"/>
      <c r="AH3013" s="18"/>
      <c r="AI3013" s="18"/>
      <c r="AJ3013" s="18"/>
      <c r="AK3013" s="18"/>
      <c r="AL3013" s="18"/>
      <c r="AM3013" s="18"/>
      <c r="AN3013" s="18"/>
      <c r="AO3013" s="18"/>
      <c r="AP3013" s="18"/>
      <c r="AQ3013" s="18"/>
      <c r="AR3013" s="18"/>
      <c r="AS3013" s="18"/>
      <c r="AT3013" s="18"/>
      <c r="AU3013" s="18"/>
      <c r="AV3013" s="18"/>
      <c r="AW3013" s="18"/>
      <c r="AX3013" s="18"/>
    </row>
    <row r="3014">
      <c r="A3014" s="18"/>
      <c r="B3014" s="18"/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  <c r="AA3014" s="18"/>
      <c r="AB3014" s="18"/>
      <c r="AC3014" s="18"/>
      <c r="AD3014" s="18"/>
      <c r="AE3014" s="18"/>
      <c r="AF3014" s="18"/>
      <c r="AG3014" s="18"/>
      <c r="AH3014" s="18"/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  <c r="AV3014" s="18"/>
      <c r="AW3014" s="18"/>
      <c r="AX3014" s="18"/>
    </row>
    <row r="3015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8"/>
      <c r="Y3015" s="18"/>
      <c r="Z3015" s="18"/>
      <c r="AA3015" s="18"/>
      <c r="AB3015" s="18"/>
      <c r="AC3015" s="18"/>
      <c r="AD3015" s="18"/>
      <c r="AE3015" s="18"/>
      <c r="AF3015" s="18"/>
      <c r="AG3015" s="18"/>
      <c r="AH3015" s="18"/>
      <c r="AI3015" s="18"/>
      <c r="AJ3015" s="18"/>
      <c r="AK3015" s="18"/>
      <c r="AL3015" s="18"/>
      <c r="AM3015" s="18"/>
      <c r="AN3015" s="18"/>
      <c r="AO3015" s="18"/>
      <c r="AP3015" s="18"/>
      <c r="AQ3015" s="18"/>
      <c r="AR3015" s="18"/>
      <c r="AS3015" s="18"/>
      <c r="AT3015" s="18"/>
      <c r="AU3015" s="18"/>
      <c r="AV3015" s="18"/>
      <c r="AW3015" s="18"/>
      <c r="AX3015" s="18"/>
    </row>
    <row r="3016">
      <c r="A3016" s="18"/>
      <c r="B3016" s="18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Y3016" s="18"/>
      <c r="Z3016" s="18"/>
      <c r="AA3016" s="18"/>
      <c r="AB3016" s="18"/>
      <c r="AC3016" s="18"/>
      <c r="AD3016" s="18"/>
      <c r="AE3016" s="18"/>
      <c r="AF3016" s="18"/>
      <c r="AG3016" s="18"/>
      <c r="AH3016" s="18"/>
      <c r="AI3016" s="18"/>
      <c r="AJ3016" s="18"/>
      <c r="AK3016" s="18"/>
      <c r="AL3016" s="18"/>
      <c r="AM3016" s="18"/>
      <c r="AN3016" s="18"/>
      <c r="AO3016" s="18"/>
      <c r="AP3016" s="18"/>
      <c r="AQ3016" s="18"/>
      <c r="AR3016" s="18"/>
      <c r="AS3016" s="18"/>
      <c r="AT3016" s="18"/>
      <c r="AU3016" s="18"/>
      <c r="AV3016" s="18"/>
      <c r="AW3016" s="18"/>
      <c r="AX3016" s="18"/>
    </row>
    <row r="3017">
      <c r="A3017" s="18"/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8"/>
      <c r="Y3017" s="18"/>
      <c r="Z3017" s="18"/>
      <c r="AA3017" s="18"/>
      <c r="AB3017" s="18"/>
      <c r="AC3017" s="18"/>
      <c r="AD3017" s="18"/>
      <c r="AE3017" s="18"/>
      <c r="AF3017" s="18"/>
      <c r="AG3017" s="18"/>
      <c r="AH3017" s="18"/>
      <c r="AI3017" s="18"/>
      <c r="AJ3017" s="18"/>
      <c r="AK3017" s="18"/>
      <c r="AL3017" s="18"/>
      <c r="AM3017" s="18"/>
      <c r="AN3017" s="18"/>
      <c r="AO3017" s="18"/>
      <c r="AP3017" s="18"/>
      <c r="AQ3017" s="18"/>
      <c r="AR3017" s="18"/>
      <c r="AS3017" s="18"/>
      <c r="AT3017" s="18"/>
      <c r="AU3017" s="18"/>
      <c r="AV3017" s="18"/>
      <c r="AW3017" s="18"/>
      <c r="AX3017" s="18"/>
    </row>
    <row r="3018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  <c r="AC3018" s="18"/>
      <c r="AD3018" s="18"/>
      <c r="AE3018" s="18"/>
      <c r="AF3018" s="18"/>
      <c r="AG3018" s="18"/>
      <c r="AH3018" s="18"/>
      <c r="AI3018" s="18"/>
      <c r="AJ3018" s="18"/>
      <c r="AK3018" s="18"/>
      <c r="AL3018" s="18"/>
      <c r="AM3018" s="18"/>
      <c r="AN3018" s="18"/>
      <c r="AO3018" s="18"/>
      <c r="AP3018" s="18"/>
      <c r="AQ3018" s="18"/>
      <c r="AR3018" s="18"/>
      <c r="AS3018" s="18"/>
      <c r="AT3018" s="18"/>
      <c r="AU3018" s="18"/>
      <c r="AV3018" s="18"/>
      <c r="AW3018" s="18"/>
      <c r="AX3018" s="18"/>
    </row>
    <row r="3019">
      <c r="A3019" s="18"/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Y3019" s="18"/>
      <c r="Z3019" s="18"/>
      <c r="AA3019" s="18"/>
      <c r="AB3019" s="18"/>
      <c r="AC3019" s="18"/>
      <c r="AD3019" s="18"/>
      <c r="AE3019" s="18"/>
      <c r="AF3019" s="18"/>
      <c r="AG3019" s="18"/>
      <c r="AH3019" s="18"/>
      <c r="AI3019" s="18"/>
      <c r="AJ3019" s="18"/>
      <c r="AK3019" s="18"/>
      <c r="AL3019" s="18"/>
      <c r="AM3019" s="18"/>
      <c r="AN3019" s="18"/>
      <c r="AO3019" s="18"/>
      <c r="AP3019" s="18"/>
      <c r="AQ3019" s="18"/>
      <c r="AR3019" s="18"/>
      <c r="AS3019" s="18"/>
      <c r="AT3019" s="18"/>
      <c r="AU3019" s="18"/>
      <c r="AV3019" s="18"/>
      <c r="AW3019" s="18"/>
      <c r="AX3019" s="18"/>
    </row>
    <row r="3020">
      <c r="A3020" s="18"/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  <c r="AA3020" s="18"/>
      <c r="AB3020" s="18"/>
      <c r="AC3020" s="18"/>
      <c r="AD3020" s="18"/>
      <c r="AE3020" s="18"/>
      <c r="AF3020" s="18"/>
      <c r="AG3020" s="18"/>
      <c r="AH3020" s="18"/>
      <c r="AI3020" s="18"/>
      <c r="AJ3020" s="18"/>
      <c r="AK3020" s="18"/>
      <c r="AL3020" s="18"/>
      <c r="AM3020" s="18"/>
      <c r="AN3020" s="18"/>
      <c r="AO3020" s="18"/>
      <c r="AP3020" s="18"/>
      <c r="AQ3020" s="18"/>
      <c r="AR3020" s="18"/>
      <c r="AS3020" s="18"/>
      <c r="AT3020" s="18"/>
      <c r="AU3020" s="18"/>
      <c r="AV3020" s="18"/>
      <c r="AW3020" s="18"/>
      <c r="AX3020" s="18"/>
    </row>
    <row r="3021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  <c r="AA3021" s="18"/>
      <c r="AB3021" s="18"/>
      <c r="AC3021" s="18"/>
      <c r="AD3021" s="18"/>
      <c r="AE3021" s="18"/>
      <c r="AF3021" s="18"/>
      <c r="AG3021" s="18"/>
      <c r="AH3021" s="18"/>
      <c r="AI3021" s="18"/>
      <c r="AJ3021" s="18"/>
      <c r="AK3021" s="18"/>
      <c r="AL3021" s="18"/>
      <c r="AM3021" s="18"/>
      <c r="AN3021" s="18"/>
      <c r="AO3021" s="18"/>
      <c r="AP3021" s="18"/>
      <c r="AQ3021" s="18"/>
      <c r="AR3021" s="18"/>
      <c r="AS3021" s="18"/>
      <c r="AT3021" s="18"/>
      <c r="AU3021" s="18"/>
      <c r="AV3021" s="18"/>
      <c r="AW3021" s="18"/>
      <c r="AX3021" s="18"/>
    </row>
    <row r="3022">
      <c r="A3022" s="18"/>
      <c r="B3022" s="18"/>
      <c r="C3022" s="1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  <c r="AA3022" s="18"/>
      <c r="AB3022" s="18"/>
      <c r="AC3022" s="18"/>
      <c r="AD3022" s="18"/>
      <c r="AE3022" s="18"/>
      <c r="AF3022" s="18"/>
      <c r="AG3022" s="18"/>
      <c r="AH3022" s="18"/>
      <c r="AI3022" s="18"/>
      <c r="AJ3022" s="18"/>
      <c r="AK3022" s="18"/>
      <c r="AL3022" s="18"/>
      <c r="AM3022" s="18"/>
      <c r="AN3022" s="18"/>
      <c r="AO3022" s="18"/>
      <c r="AP3022" s="18"/>
      <c r="AQ3022" s="18"/>
      <c r="AR3022" s="18"/>
      <c r="AS3022" s="18"/>
      <c r="AT3022" s="18"/>
      <c r="AU3022" s="18"/>
      <c r="AV3022" s="18"/>
      <c r="AW3022" s="18"/>
      <c r="AX3022" s="18"/>
    </row>
    <row r="3023">
      <c r="A3023" s="18"/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  <c r="AA3023" s="18"/>
      <c r="AB3023" s="18"/>
      <c r="AC3023" s="18"/>
      <c r="AD3023" s="18"/>
      <c r="AE3023" s="18"/>
      <c r="AF3023" s="18"/>
      <c r="AG3023" s="18"/>
      <c r="AH3023" s="18"/>
      <c r="AI3023" s="18"/>
      <c r="AJ3023" s="18"/>
      <c r="AK3023" s="18"/>
      <c r="AL3023" s="18"/>
      <c r="AM3023" s="18"/>
      <c r="AN3023" s="18"/>
      <c r="AO3023" s="18"/>
      <c r="AP3023" s="18"/>
      <c r="AQ3023" s="18"/>
      <c r="AR3023" s="18"/>
      <c r="AS3023" s="18"/>
      <c r="AT3023" s="18"/>
      <c r="AU3023" s="18"/>
      <c r="AV3023" s="18"/>
      <c r="AW3023" s="18"/>
      <c r="AX3023" s="18"/>
    </row>
    <row r="3024">
      <c r="A3024" s="18"/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8"/>
      <c r="AK3024" s="18"/>
      <c r="AL3024" s="18"/>
      <c r="AM3024" s="18"/>
      <c r="AN3024" s="18"/>
      <c r="AO3024" s="18"/>
      <c r="AP3024" s="18"/>
      <c r="AQ3024" s="18"/>
      <c r="AR3024" s="18"/>
      <c r="AS3024" s="18"/>
      <c r="AT3024" s="18"/>
      <c r="AU3024" s="18"/>
      <c r="AV3024" s="18"/>
      <c r="AW3024" s="18"/>
      <c r="AX3024" s="18"/>
    </row>
    <row r="3025">
      <c r="A3025" s="18"/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  <c r="AA3025" s="18"/>
      <c r="AB3025" s="18"/>
      <c r="AC3025" s="18"/>
      <c r="AD3025" s="18"/>
      <c r="AE3025" s="18"/>
      <c r="AF3025" s="18"/>
      <c r="AG3025" s="18"/>
      <c r="AH3025" s="18"/>
      <c r="AI3025" s="18"/>
      <c r="AJ3025" s="18"/>
      <c r="AK3025" s="18"/>
      <c r="AL3025" s="18"/>
      <c r="AM3025" s="18"/>
      <c r="AN3025" s="18"/>
      <c r="AO3025" s="18"/>
      <c r="AP3025" s="18"/>
      <c r="AQ3025" s="18"/>
      <c r="AR3025" s="18"/>
      <c r="AS3025" s="18"/>
      <c r="AT3025" s="18"/>
      <c r="AU3025" s="18"/>
      <c r="AV3025" s="18"/>
      <c r="AW3025" s="18"/>
      <c r="AX3025" s="18"/>
    </row>
    <row r="3026">
      <c r="A3026" s="18"/>
      <c r="B3026" s="18"/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  <c r="AA3026" s="18"/>
      <c r="AB3026" s="18"/>
      <c r="AC3026" s="18"/>
      <c r="AD3026" s="18"/>
      <c r="AE3026" s="18"/>
      <c r="AF3026" s="18"/>
      <c r="AG3026" s="18"/>
      <c r="AH3026" s="18"/>
      <c r="AI3026" s="18"/>
      <c r="AJ3026" s="18"/>
      <c r="AK3026" s="18"/>
      <c r="AL3026" s="18"/>
      <c r="AM3026" s="18"/>
      <c r="AN3026" s="18"/>
      <c r="AO3026" s="18"/>
      <c r="AP3026" s="18"/>
      <c r="AQ3026" s="18"/>
      <c r="AR3026" s="18"/>
      <c r="AS3026" s="18"/>
      <c r="AT3026" s="18"/>
      <c r="AU3026" s="18"/>
      <c r="AV3026" s="18"/>
      <c r="AW3026" s="18"/>
      <c r="AX3026" s="18"/>
    </row>
    <row r="3027">
      <c r="A3027" s="18"/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Y3027" s="18"/>
      <c r="Z3027" s="18"/>
      <c r="AA3027" s="18"/>
      <c r="AB3027" s="18"/>
      <c r="AC3027" s="18"/>
      <c r="AD3027" s="18"/>
      <c r="AE3027" s="18"/>
      <c r="AF3027" s="18"/>
      <c r="AG3027" s="18"/>
      <c r="AH3027" s="18"/>
      <c r="AI3027" s="18"/>
      <c r="AJ3027" s="18"/>
      <c r="AK3027" s="18"/>
      <c r="AL3027" s="18"/>
      <c r="AM3027" s="18"/>
      <c r="AN3027" s="18"/>
      <c r="AO3027" s="18"/>
      <c r="AP3027" s="18"/>
      <c r="AQ3027" s="18"/>
      <c r="AR3027" s="18"/>
      <c r="AS3027" s="18"/>
      <c r="AT3027" s="18"/>
      <c r="AU3027" s="18"/>
      <c r="AV3027" s="18"/>
      <c r="AW3027" s="18"/>
      <c r="AX3027" s="18"/>
    </row>
    <row r="3028">
      <c r="A3028" s="18"/>
      <c r="B3028" s="18"/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  <c r="AA3028" s="18"/>
      <c r="AB3028" s="18"/>
      <c r="AC3028" s="18"/>
      <c r="AD3028" s="18"/>
      <c r="AE3028" s="18"/>
      <c r="AF3028" s="18"/>
      <c r="AG3028" s="18"/>
      <c r="AH3028" s="18"/>
      <c r="AI3028" s="18"/>
      <c r="AJ3028" s="18"/>
      <c r="AK3028" s="18"/>
      <c r="AL3028" s="18"/>
      <c r="AM3028" s="18"/>
      <c r="AN3028" s="18"/>
      <c r="AO3028" s="18"/>
      <c r="AP3028" s="18"/>
      <c r="AQ3028" s="18"/>
      <c r="AR3028" s="18"/>
      <c r="AS3028" s="18"/>
      <c r="AT3028" s="18"/>
      <c r="AU3028" s="18"/>
      <c r="AV3028" s="18"/>
      <c r="AW3028" s="18"/>
      <c r="AX3028" s="18"/>
    </row>
    <row r="3029">
      <c r="A3029" s="18"/>
      <c r="B3029" s="18"/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  <c r="AA3029" s="18"/>
      <c r="AB3029" s="18"/>
      <c r="AC3029" s="18"/>
      <c r="AD3029" s="18"/>
      <c r="AE3029" s="18"/>
      <c r="AF3029" s="18"/>
      <c r="AG3029" s="18"/>
      <c r="AH3029" s="18"/>
      <c r="AI3029" s="18"/>
      <c r="AJ3029" s="18"/>
      <c r="AK3029" s="18"/>
      <c r="AL3029" s="18"/>
      <c r="AM3029" s="18"/>
      <c r="AN3029" s="18"/>
      <c r="AO3029" s="18"/>
      <c r="AP3029" s="18"/>
      <c r="AQ3029" s="18"/>
      <c r="AR3029" s="18"/>
      <c r="AS3029" s="18"/>
      <c r="AT3029" s="18"/>
      <c r="AU3029" s="18"/>
      <c r="AV3029" s="18"/>
      <c r="AW3029" s="18"/>
      <c r="AX3029" s="18"/>
    </row>
    <row r="3030">
      <c r="A3030" s="18"/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  <c r="AC3030" s="18"/>
      <c r="AD3030" s="18"/>
      <c r="AE3030" s="18"/>
      <c r="AF3030" s="18"/>
      <c r="AG3030" s="18"/>
      <c r="AH3030" s="18"/>
      <c r="AI3030" s="18"/>
      <c r="AJ3030" s="18"/>
      <c r="AK3030" s="18"/>
      <c r="AL3030" s="18"/>
      <c r="AM3030" s="18"/>
      <c r="AN3030" s="18"/>
      <c r="AO3030" s="18"/>
      <c r="AP3030" s="18"/>
      <c r="AQ3030" s="18"/>
      <c r="AR3030" s="18"/>
      <c r="AS3030" s="18"/>
      <c r="AT3030" s="18"/>
      <c r="AU3030" s="18"/>
      <c r="AV3030" s="18"/>
      <c r="AW3030" s="18"/>
      <c r="AX3030" s="18"/>
    </row>
    <row r="3031">
      <c r="A3031" s="18"/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Y3031" s="18"/>
      <c r="Z3031" s="18"/>
      <c r="AA3031" s="18"/>
      <c r="AB3031" s="18"/>
      <c r="AC3031" s="18"/>
      <c r="AD3031" s="18"/>
      <c r="AE3031" s="18"/>
      <c r="AF3031" s="18"/>
      <c r="AG3031" s="18"/>
      <c r="AH3031" s="18"/>
      <c r="AI3031" s="18"/>
      <c r="AJ3031" s="18"/>
      <c r="AK3031" s="18"/>
      <c r="AL3031" s="18"/>
      <c r="AM3031" s="18"/>
      <c r="AN3031" s="18"/>
      <c r="AO3031" s="18"/>
      <c r="AP3031" s="18"/>
      <c r="AQ3031" s="18"/>
      <c r="AR3031" s="18"/>
      <c r="AS3031" s="18"/>
      <c r="AT3031" s="18"/>
      <c r="AU3031" s="18"/>
      <c r="AV3031" s="18"/>
      <c r="AW3031" s="18"/>
      <c r="AX3031" s="18"/>
    </row>
    <row r="3032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  <c r="AA3032" s="18"/>
      <c r="AB3032" s="18"/>
      <c r="AC3032" s="18"/>
      <c r="AD3032" s="18"/>
      <c r="AE3032" s="18"/>
      <c r="AF3032" s="18"/>
      <c r="AG3032" s="18"/>
      <c r="AH3032" s="18"/>
      <c r="AI3032" s="18"/>
      <c r="AJ3032" s="18"/>
      <c r="AK3032" s="18"/>
      <c r="AL3032" s="18"/>
      <c r="AM3032" s="18"/>
      <c r="AN3032" s="18"/>
      <c r="AO3032" s="18"/>
      <c r="AP3032" s="18"/>
      <c r="AQ3032" s="18"/>
      <c r="AR3032" s="18"/>
      <c r="AS3032" s="18"/>
      <c r="AT3032" s="18"/>
      <c r="AU3032" s="18"/>
      <c r="AV3032" s="18"/>
      <c r="AW3032" s="18"/>
      <c r="AX3032" s="18"/>
    </row>
    <row r="3033">
      <c r="A3033" s="18"/>
      <c r="B3033" s="18"/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Y3033" s="18"/>
      <c r="Z3033" s="18"/>
      <c r="AA3033" s="18"/>
      <c r="AB3033" s="18"/>
      <c r="AC3033" s="18"/>
      <c r="AD3033" s="18"/>
      <c r="AE3033" s="18"/>
      <c r="AF3033" s="18"/>
      <c r="AG3033" s="18"/>
      <c r="AH3033" s="18"/>
      <c r="AI3033" s="18"/>
      <c r="AJ3033" s="18"/>
      <c r="AK3033" s="18"/>
      <c r="AL3033" s="18"/>
      <c r="AM3033" s="18"/>
      <c r="AN3033" s="18"/>
      <c r="AO3033" s="18"/>
      <c r="AP3033" s="18"/>
      <c r="AQ3033" s="18"/>
      <c r="AR3033" s="18"/>
      <c r="AS3033" s="18"/>
      <c r="AT3033" s="18"/>
      <c r="AU3033" s="18"/>
      <c r="AV3033" s="18"/>
      <c r="AW3033" s="18"/>
      <c r="AX3033" s="18"/>
    </row>
    <row r="3034">
      <c r="A3034" s="18"/>
      <c r="B3034" s="18"/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  <c r="AC3034" s="18"/>
      <c r="AD3034" s="18"/>
      <c r="AE3034" s="18"/>
      <c r="AF3034" s="18"/>
      <c r="AG3034" s="18"/>
      <c r="AH3034" s="18"/>
      <c r="AI3034" s="18"/>
      <c r="AJ3034" s="18"/>
      <c r="AK3034" s="18"/>
      <c r="AL3034" s="18"/>
      <c r="AM3034" s="18"/>
      <c r="AN3034" s="18"/>
      <c r="AO3034" s="18"/>
      <c r="AP3034" s="18"/>
      <c r="AQ3034" s="18"/>
      <c r="AR3034" s="18"/>
      <c r="AS3034" s="18"/>
      <c r="AT3034" s="18"/>
      <c r="AU3034" s="18"/>
      <c r="AV3034" s="18"/>
      <c r="AW3034" s="18"/>
      <c r="AX3034" s="18"/>
    </row>
    <row r="3035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  <c r="AC3035" s="18"/>
      <c r="AD3035" s="18"/>
      <c r="AE3035" s="18"/>
      <c r="AF3035" s="18"/>
      <c r="AG3035" s="18"/>
      <c r="AH3035" s="18"/>
      <c r="AI3035" s="18"/>
      <c r="AJ3035" s="18"/>
      <c r="AK3035" s="18"/>
      <c r="AL3035" s="18"/>
      <c r="AM3035" s="18"/>
      <c r="AN3035" s="18"/>
      <c r="AO3035" s="18"/>
      <c r="AP3035" s="18"/>
      <c r="AQ3035" s="18"/>
      <c r="AR3035" s="18"/>
      <c r="AS3035" s="18"/>
      <c r="AT3035" s="18"/>
      <c r="AU3035" s="18"/>
      <c r="AV3035" s="18"/>
      <c r="AW3035" s="18"/>
      <c r="AX3035" s="18"/>
    </row>
    <row r="3036">
      <c r="A3036" s="18"/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8"/>
      <c r="AK3036" s="18"/>
      <c r="AL3036" s="18"/>
      <c r="AM3036" s="18"/>
      <c r="AN3036" s="18"/>
      <c r="AO3036" s="18"/>
      <c r="AP3036" s="18"/>
      <c r="AQ3036" s="18"/>
      <c r="AR3036" s="18"/>
      <c r="AS3036" s="18"/>
      <c r="AT3036" s="18"/>
      <c r="AU3036" s="18"/>
      <c r="AV3036" s="18"/>
      <c r="AW3036" s="18"/>
      <c r="AX3036" s="18"/>
    </row>
    <row r="3037">
      <c r="A3037" s="18"/>
      <c r="B3037" s="18"/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  <c r="AC3037" s="18"/>
      <c r="AD3037" s="18"/>
      <c r="AE3037" s="18"/>
      <c r="AF3037" s="18"/>
      <c r="AG3037" s="18"/>
      <c r="AH3037" s="18"/>
      <c r="AI3037" s="18"/>
      <c r="AJ3037" s="18"/>
      <c r="AK3037" s="18"/>
      <c r="AL3037" s="18"/>
      <c r="AM3037" s="18"/>
      <c r="AN3037" s="18"/>
      <c r="AO3037" s="18"/>
      <c r="AP3037" s="18"/>
      <c r="AQ3037" s="18"/>
      <c r="AR3037" s="18"/>
      <c r="AS3037" s="18"/>
      <c r="AT3037" s="18"/>
      <c r="AU3037" s="18"/>
      <c r="AV3037" s="18"/>
      <c r="AW3037" s="18"/>
      <c r="AX3037" s="18"/>
    </row>
    <row r="3038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  <c r="AC3038" s="18"/>
      <c r="AD3038" s="18"/>
      <c r="AE3038" s="18"/>
      <c r="AF3038" s="18"/>
      <c r="AG3038" s="18"/>
      <c r="AH3038" s="18"/>
      <c r="AI3038" s="18"/>
      <c r="AJ3038" s="18"/>
      <c r="AK3038" s="18"/>
      <c r="AL3038" s="18"/>
      <c r="AM3038" s="18"/>
      <c r="AN3038" s="18"/>
      <c r="AO3038" s="18"/>
      <c r="AP3038" s="18"/>
      <c r="AQ3038" s="18"/>
      <c r="AR3038" s="18"/>
      <c r="AS3038" s="18"/>
      <c r="AT3038" s="18"/>
      <c r="AU3038" s="18"/>
      <c r="AV3038" s="18"/>
      <c r="AW3038" s="18"/>
      <c r="AX3038" s="18"/>
    </row>
    <row r="3039">
      <c r="A3039" s="18"/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  <c r="AC3039" s="18"/>
      <c r="AD3039" s="18"/>
      <c r="AE3039" s="18"/>
      <c r="AF3039" s="18"/>
      <c r="AG3039" s="18"/>
      <c r="AH3039" s="18"/>
      <c r="AI3039" s="18"/>
      <c r="AJ3039" s="18"/>
      <c r="AK3039" s="18"/>
      <c r="AL3039" s="18"/>
      <c r="AM3039" s="18"/>
      <c r="AN3039" s="18"/>
      <c r="AO3039" s="18"/>
      <c r="AP3039" s="18"/>
      <c r="AQ3039" s="18"/>
      <c r="AR3039" s="18"/>
      <c r="AS3039" s="18"/>
      <c r="AT3039" s="18"/>
      <c r="AU3039" s="18"/>
      <c r="AV3039" s="18"/>
      <c r="AW3039" s="18"/>
      <c r="AX3039" s="18"/>
    </row>
    <row r="3040">
      <c r="A3040" s="18"/>
      <c r="B3040" s="18"/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  <c r="AC3040" s="18"/>
      <c r="AD3040" s="18"/>
      <c r="AE3040" s="18"/>
      <c r="AF3040" s="18"/>
      <c r="AG3040" s="18"/>
      <c r="AH3040" s="18"/>
      <c r="AI3040" s="18"/>
      <c r="AJ3040" s="18"/>
      <c r="AK3040" s="18"/>
      <c r="AL3040" s="18"/>
      <c r="AM3040" s="18"/>
      <c r="AN3040" s="18"/>
      <c r="AO3040" s="18"/>
      <c r="AP3040" s="18"/>
      <c r="AQ3040" s="18"/>
      <c r="AR3040" s="18"/>
      <c r="AS3040" s="18"/>
      <c r="AT3040" s="18"/>
      <c r="AU3040" s="18"/>
      <c r="AV3040" s="18"/>
      <c r="AW3040" s="18"/>
      <c r="AX3040" s="18"/>
    </row>
    <row r="3041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  <c r="AC3041" s="18"/>
      <c r="AD3041" s="18"/>
      <c r="AE3041" s="18"/>
      <c r="AF3041" s="18"/>
      <c r="AG3041" s="18"/>
      <c r="AH3041" s="18"/>
      <c r="AI3041" s="18"/>
      <c r="AJ3041" s="18"/>
      <c r="AK3041" s="18"/>
      <c r="AL3041" s="18"/>
      <c r="AM3041" s="18"/>
      <c r="AN3041" s="18"/>
      <c r="AO3041" s="18"/>
      <c r="AP3041" s="18"/>
      <c r="AQ3041" s="18"/>
      <c r="AR3041" s="18"/>
      <c r="AS3041" s="18"/>
      <c r="AT3041" s="18"/>
      <c r="AU3041" s="18"/>
      <c r="AV3041" s="18"/>
      <c r="AW3041" s="18"/>
      <c r="AX3041" s="18"/>
    </row>
    <row r="3042">
      <c r="A3042" s="18"/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  <c r="AC3042" s="18"/>
      <c r="AD3042" s="18"/>
      <c r="AE3042" s="18"/>
      <c r="AF3042" s="18"/>
      <c r="AG3042" s="18"/>
      <c r="AH3042" s="18"/>
      <c r="AI3042" s="18"/>
      <c r="AJ3042" s="18"/>
      <c r="AK3042" s="18"/>
      <c r="AL3042" s="18"/>
      <c r="AM3042" s="18"/>
      <c r="AN3042" s="18"/>
      <c r="AO3042" s="18"/>
      <c r="AP3042" s="18"/>
      <c r="AQ3042" s="18"/>
      <c r="AR3042" s="18"/>
      <c r="AS3042" s="18"/>
      <c r="AT3042" s="18"/>
      <c r="AU3042" s="18"/>
      <c r="AV3042" s="18"/>
      <c r="AW3042" s="18"/>
      <c r="AX3042" s="18"/>
    </row>
    <row r="3043">
      <c r="A3043" s="18" t="str">
        <f>IFERROR(__xludf.DUMMYFUNCTION("""COMPUTED_VALUE"""),"Кислый малиново-грейпфрутовый швепс")</f>
        <v>Кислый малиново-грейпфрутовый швепс</v>
      </c>
      <c r="B3043" s="18" t="str">
        <f>IFERROR(__xludf.DUMMYFUNCTION("""COMPUTED_VALUE"""),"Ананас апельсин")</f>
        <v>Ананас апельсин</v>
      </c>
      <c r="C3043" s="18" t="str">
        <f>IFERROR(__xludf.DUMMYFUNCTION("""COMPUTED_VALUE"""),"Пинаколада")</f>
        <v>Пинаколада</v>
      </c>
      <c r="D3043" s="18" t="str">
        <f>IFERROR(__xludf.DUMMYFUNCTION("""COMPUTED_VALUE"""),"Мятный бабл гам")</f>
        <v>Мятный бабл гам</v>
      </c>
      <c r="E3043" s="18" t="str">
        <f>IFERROR(__xludf.DUMMYFUNCTION("""COMPUTED_VALUE"""),"Мянго драгонфрут")</f>
        <v>Мянго драгонфрут</v>
      </c>
      <c r="F3043" s="18" t="str">
        <f>IFERROR(__xludf.DUMMYFUNCTION("""COMPUTED_VALUE"""),"Клубничная фанта")</f>
        <v>Клубничная фанта</v>
      </c>
      <c r="G3043" s="18" t="str">
        <f>IFERROR(__xludf.DUMMYFUNCTION("""COMPUTED_VALUE"""),"Клубничная арбуз")</f>
        <v>Клубничная арбуз</v>
      </c>
      <c r="H3043" s="18" t="str">
        <f>IFERROR(__xludf.DUMMYFUNCTION("""COMPUTED_VALUE"""),"Кислый скитлс")</f>
        <v>Кислый скитлс</v>
      </c>
      <c r="I3043" s="18" t="str">
        <f>IFERROR(__xludf.DUMMYFUNCTION("""COMPUTED_VALUE"""),"Кислый лайм арбуз")</f>
        <v>Кислый лайм арбуз</v>
      </c>
      <c r="J3043" s="18" t="str">
        <f>IFERROR(__xludf.DUMMYFUNCTION("""COMPUTED_VALUE"""),"Тропический банан")</f>
        <v>Тропический банан</v>
      </c>
      <c r="K3043" s="18" t="str">
        <f>IFERROR(__xludf.DUMMYFUNCTION("""COMPUTED_VALUE"""),"Яблочный энергетик")</f>
        <v>Яблочный энергетик</v>
      </c>
      <c r="L3043" s="18" t="str">
        <f>IFERROR(__xludf.DUMMYFUNCTION("""COMPUTED_VALUE"""),"Барбарисовый лимонад")</f>
        <v>Барбарисовый лимонад</v>
      </c>
      <c r="M3043" s="18" t="str">
        <f>IFERROR(__xludf.DUMMYFUNCTION("""COMPUTED_VALUE"""),"Лимонад виноград вишня")</f>
        <v>Лимонад виноград вишня</v>
      </c>
      <c r="N3043" s="18" t="str">
        <f>IFERROR(__xludf.DUMMYFUNCTION("""COMPUTED_VALUE"""),"Розовый лимонад")</f>
        <v>Розовый лимонад</v>
      </c>
      <c r="O3043" s="18" t="str">
        <f>IFERROR(__xludf.DUMMYFUNCTION("""COMPUTED_VALUE"""),"Двойной манго")</f>
        <v>Двойной манго</v>
      </c>
      <c r="P3043" s="18" t="str">
        <f>IFERROR(__xludf.DUMMYFUNCTION("""COMPUTED_VALUE"""),"Лесные ягоды ")</f>
        <v>Лесные ягоды </v>
      </c>
      <c r="Q3043" s="18" t="str">
        <f>IFERROR(__xludf.DUMMYFUNCTION("""COMPUTED_VALUE"""),"Ежевика малина ")</f>
        <v>Ежевика малина </v>
      </c>
      <c r="R3043" s="18" t="str">
        <f>IFERROR(__xludf.DUMMYFUNCTION("""COMPUTED_VALUE"""),"Смородиновый лимонад")</f>
        <v>Смородиновый лимонад</v>
      </c>
      <c r="S3043" s="18" t="str">
        <f>IFERROR(__xludf.DUMMYFUNCTION("""COMPUTED_VALUE"""),"Кола вишня")</f>
        <v>Кола вишня</v>
      </c>
      <c r="T3043" s="18" t="str">
        <f>IFERROR(__xludf.DUMMYFUNCTION("""COMPUTED_VALUE"""),"Манго арбуз")</f>
        <v>Манго арбуз</v>
      </c>
      <c r="U3043" s="18" t="str">
        <f>IFERROR(__xludf.DUMMYFUNCTION("""COMPUTED_VALUE"""),"Алоэ виноград")</f>
        <v>Алоэ виноград</v>
      </c>
      <c r="V3043" s="18" t="str">
        <f>IFERROR(__xludf.DUMMYFUNCTION("""COMPUTED_VALUE"""),"Банан клубника")</f>
        <v>Банан клубника</v>
      </c>
      <c r="W3043" s="18" t="str">
        <f>IFERROR(__xludf.DUMMYFUNCTION("""COMPUTED_VALUE"""),"Малиновый мармелад")</f>
        <v>Малиновый мармелад</v>
      </c>
      <c r="X3043" s="18" t="str">
        <f>IFERROR(__xludf.DUMMYFUNCTION("""COMPUTED_VALUE"""),"Клубника киви")</f>
        <v>Клубника киви</v>
      </c>
      <c r="Y3043" s="18" t="str">
        <f>IFERROR(__xludf.DUMMYFUNCTION("""COMPUTED_VALUE"""),"Клюква лайм")</f>
        <v>Клюква лайм</v>
      </c>
      <c r="Z3043" s="18" t="str">
        <f>IFERROR(__xludf.DUMMYFUNCTION("""COMPUTED_VALUE"""),"Гуава ананас")</f>
        <v>Гуава ананас</v>
      </c>
      <c r="AA3043" s="18" t="str">
        <f>IFERROR(__xludf.DUMMYFUNCTION("""COMPUTED_VALUE"""),"Морс")</f>
        <v>Морс</v>
      </c>
      <c r="AB3043" s="18" t="str">
        <f>IFERROR(__xludf.DUMMYFUNCTION("""COMPUTED_VALUE"""),"Красный апельсин")</f>
        <v>Красный апельсин</v>
      </c>
      <c r="AC3043" s="18" t="str">
        <f>IFERROR(__xludf.DUMMYFUNCTION("""COMPUTED_VALUE"""),"Арбузная жвачка")</f>
        <v>Арбузная жвачка</v>
      </c>
      <c r="AD3043" s="18" t="str">
        <f>IFERROR(__xludf.DUMMYFUNCTION("""COMPUTED_VALUE"""),"Смородина Виноград")</f>
        <v>Смородина Виноград</v>
      </c>
      <c r="AE3043" s="18" t="str">
        <f>IFERROR(__xludf.DUMMYFUNCTION("""COMPUTED_VALUE"""),"Гранатовая Мармелад")</f>
        <v>Гранатовая Мармелад</v>
      </c>
      <c r="AF3043" s="18" t="str">
        <f>IFERROR(__xludf.DUMMYFUNCTION("""COMPUTED_VALUE"""),"Яблоко Киви")</f>
        <v>Яблоко Киви</v>
      </c>
      <c r="AG3043" s="18" t="str">
        <f>IFERROR(__xludf.DUMMYFUNCTION("""COMPUTED_VALUE"""),"Клубника Ежевика")</f>
        <v>Клубника Ежевика</v>
      </c>
      <c r="AH3043" s="18" t="str">
        <f>IFERROR(__xludf.DUMMYFUNCTION("""COMPUTED_VALUE"""),"Клубничный Коктейль")</f>
        <v>Клубничный Коктейль</v>
      </c>
      <c r="AI3043" s="18" t="str">
        <f>IFERROR(__xludf.DUMMYFUNCTION("""COMPUTED_VALUE"""),"Клюква Земляника ")</f>
        <v>Клюква Земляника </v>
      </c>
      <c r="AJ3043" s="18" t="str">
        <f>IFERROR(__xludf.DUMMYFUNCTION("""COMPUTED_VALUE"""),"Какос Дыня")</f>
        <v>Какос Дыня</v>
      </c>
      <c r="AK3043" s="18" t="str">
        <f>IFERROR(__xludf.DUMMYFUNCTION("""COMPUTED_VALUE"""),"Маракуйя мандарин")</f>
        <v>Маракуйя мандарин</v>
      </c>
      <c r="AL3043" s="18" t="str">
        <f>IFERROR(__xludf.DUMMYFUNCTION("""COMPUTED_VALUE"""),"Персик кактус")</f>
        <v>Персик кактус</v>
      </c>
      <c r="AM3043" s="18" t="str">
        <f>IFERROR(__xludf.DUMMYFUNCTION("""COMPUTED_VALUE"""),"Спрайт")</f>
        <v>Спрайт</v>
      </c>
      <c r="AN3043" s="18" t="str">
        <f>IFERROR(__xludf.DUMMYFUNCTION("""COMPUTED_VALUE"""),"Черничная фанта")</f>
        <v>Черничная фанта</v>
      </c>
      <c r="AO3043" s="18" t="str">
        <f>IFERROR(__xludf.DUMMYFUNCTION("""COMPUTED_VALUE"""),"Ягодная жвачка")</f>
        <v>Ягодная жвачка</v>
      </c>
      <c r="AP3043" s="18" t="str">
        <f>IFERROR(__xludf.DUMMYFUNCTION("""COMPUTED_VALUE"""),"Ягодный энергетик")</f>
        <v>Ягодный энергетик</v>
      </c>
      <c r="AQ3043" s="18" t="str">
        <f>IFERROR(__xludf.DUMMYFUNCTION("""COMPUTED_VALUE"""),"Ягодный пунш ")</f>
        <v>Ягодный пунш </v>
      </c>
      <c r="AR3043" s="18" t="str">
        <f>IFERROR(__xludf.DUMMYFUNCTION("""COMPUTED_VALUE"""),"Виноградный холс")</f>
        <v>Виноградный холс</v>
      </c>
      <c r="AS3043" s="18" t="str">
        <f>IFERROR(__xludf.DUMMYFUNCTION("""COMPUTED_VALUE"""),"Грейпфрут смородина")</f>
        <v>Грейпфрут смородина</v>
      </c>
      <c r="AT3043" s="18" t="str">
        <f>IFERROR(__xludf.DUMMYFUNCTION("""COMPUTED_VALUE"""),"Дыня персик")</f>
        <v>Дыня персик</v>
      </c>
      <c r="AU3043" s="18" t="str">
        <f>IFERROR(__xludf.DUMMYFUNCTION("""COMPUTED_VALUE"""),"Земляника виноград")</f>
        <v>Земляника виноград</v>
      </c>
      <c r="AV3043" s="18" t="str">
        <f>IFERROR(__xludf.DUMMYFUNCTION("""COMPUTED_VALUE"""),"Киви маракуйя гуава")</f>
        <v>Киви маракуйя гуава</v>
      </c>
      <c r="AW3043" s="18" t="str">
        <f>IFERROR(__xludf.DUMMYFUNCTION("""COMPUTED_VALUE"""),"Кислые вишнёвые червячки")</f>
        <v>Кислые вишнёвые червячки</v>
      </c>
      <c r="AX3043" s="18" t="str">
        <f>IFERROR(__xludf.DUMMYFUNCTION("""COMPUTED_VALUE"""),"Кислые чернично-малиновое червячки")</f>
        <v>Кислые чернично-малиновое червячки</v>
      </c>
    </row>
    <row r="3044">
      <c r="A3044" s="18" t="str">
        <f>IFERROR(__xludf.DUMMYFUNCTION("""COMPUTED_VALUE"""),"кислая земляника")</f>
        <v>кислая земляника</v>
      </c>
      <c r="B3044" s="18" t="str">
        <f>IFERROR(__xludf.DUMMYFUNCTION("""COMPUTED_VALUE"""),"кислая фанта с черникой")</f>
        <v>кислая фанта с черникой</v>
      </c>
      <c r="C3044" s="18" t="str">
        <f>IFERROR(__xludf.DUMMYFUNCTION("""COMPUTED_VALUE"""),"кислое харибо с колой и черешней")</f>
        <v>кислое харибо с колой и черешней</v>
      </c>
      <c r="D3044" s="18" t="str">
        <f>IFERROR(__xludf.DUMMYFUNCTION("""COMPUTED_VALUE"""),"кислое яблочно клубничная шипучка")</f>
        <v>кислое яблочно клубничная шипучка</v>
      </c>
      <c r="E3044" s="18" t="str">
        <f>IFERROR(__xludf.DUMMYFUNCTION("""COMPUTED_VALUE"""),"кислые желатинки маракуйя ананас")</f>
        <v>кислые желатинки маракуйя ананас</v>
      </c>
      <c r="F3044" s="18" t="str">
        <f>IFERROR(__xludf.DUMMYFUNCTION("""COMPUTED_VALUE"""),"кислые ленточки маракуя манго")</f>
        <v>кислые ленточки маракуя манго</v>
      </c>
      <c r="G3044" s="18" t="str">
        <f>IFERROR(__xludf.DUMMYFUNCTION("""COMPUTED_VALUE"""),"кислые мармеладные ягоды")</f>
        <v>кислые мармеладные ягоды</v>
      </c>
      <c r="H3044" s="18" t="str">
        <f>IFERROR(__xludf.DUMMYFUNCTION("""COMPUTED_VALUE"""),"кислый виноград лайм")</f>
        <v>кислый виноград лайм</v>
      </c>
      <c r="I3044" s="18" t="str">
        <f>IFERROR(__xludf.DUMMYFUNCTION("""COMPUTED_VALUE"""),"кислый грейпфрут с вишней")</f>
        <v>кислый грейпфрут с вишней</v>
      </c>
      <c r="J3044" s="18" t="str">
        <f>IFERROR(__xludf.DUMMYFUNCTION("""COMPUTED_VALUE"""),"кислый леденец виноград киви яблоко")</f>
        <v>кислый леденец виноград киви яблоко</v>
      </c>
      <c r="K3044" s="18" t="str">
        <f>IFERROR(__xludf.DUMMYFUNCTION("""COMPUTED_VALUE"""),"кислый лимонад арбуз лайм малина")</f>
        <v>кислый лимонад арбуз лайм малина</v>
      </c>
      <c r="L3044" s="18" t="str">
        <f>IFERROR(__xludf.DUMMYFUNCTION("""COMPUTED_VALUE"""),"кислый персик клубника")</f>
        <v>кислый персик клубника</v>
      </c>
      <c r="M3044" s="18" t="str">
        <f>IFERROR(__xludf.DUMMYFUNCTION("""COMPUTED_VALUE"""),"кислый яблочно лимонные колечки")</f>
        <v>кислый яблочно лимонные колечки</v>
      </c>
      <c r="N3044" s="18" t="str">
        <f>IFERROR(__xludf.DUMMYFUNCTION("""COMPUTED_VALUE"""),"фанта апельсин с кислой малиной")</f>
        <v>фанта апельсин с кислой малиной</v>
      </c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  <c r="AC3044" s="18"/>
      <c r="AD3044" s="18"/>
      <c r="AE3044" s="18"/>
      <c r="AF3044" s="18"/>
      <c r="AG3044" s="18"/>
      <c r="AH3044" s="18"/>
      <c r="AI3044" s="18"/>
      <c r="AJ3044" s="18"/>
      <c r="AK3044" s="18"/>
      <c r="AL3044" s="18"/>
      <c r="AM3044" s="18"/>
      <c r="AN3044" s="18"/>
      <c r="AO3044" s="18"/>
      <c r="AP3044" s="18"/>
      <c r="AQ3044" s="18"/>
      <c r="AR3044" s="18"/>
      <c r="AS3044" s="18"/>
      <c r="AT3044" s="18"/>
      <c r="AU3044" s="18"/>
      <c r="AV3044" s="18"/>
      <c r="AW3044" s="18"/>
      <c r="AX3044" s="18"/>
    </row>
    <row r="3045">
      <c r="A3045" s="18" t="str">
        <f>IFERROR(__xludf.DUMMYFUNCTION("""COMPUTED_VALUE"""),"Арбуз Малина ")</f>
        <v>Арбуз Малина </v>
      </c>
      <c r="B3045" s="18" t="str">
        <f>IFERROR(__xludf.DUMMYFUNCTION("""COMPUTED_VALUE"""),"Банан Кокос ")</f>
        <v>Банан Кокос </v>
      </c>
      <c r="C3045" s="18" t="str">
        <f>IFERROR(__xludf.DUMMYFUNCTION("""COMPUTED_VALUE"""),"Барбарисовый Энергетик ")</f>
        <v>Барбарисовый Энергетик </v>
      </c>
      <c r="D3045" s="18" t="str">
        <f>IFERROR(__xludf.DUMMYFUNCTION("""COMPUTED_VALUE"""),"Виноградный Энергетик")</f>
        <v>Виноградный Энергетик</v>
      </c>
      <c r="E3045" s="18" t="str">
        <f>IFERROR(__xludf.DUMMYFUNCTION("""COMPUTED_VALUE"""),"Гранат Клубника ")</f>
        <v>Гранат Клубника </v>
      </c>
      <c r="F3045" s="18" t="str">
        <f>IFERROR(__xludf.DUMMYFUNCTION("""COMPUTED_VALUE"""),"Гранат Смородина ")</f>
        <v>Гранат Смородина </v>
      </c>
      <c r="G3045" s="18" t="str">
        <f>IFERROR(__xludf.DUMMYFUNCTION("""COMPUTED_VALUE"""),"Грейпфрутовый Швепс ")</f>
        <v>Грейпфрутовый Швепс </v>
      </c>
      <c r="H3045" s="18" t="str">
        <f>IFERROR(__xludf.DUMMYFUNCTION("""COMPUTED_VALUE"""),"Земляника Драгонфрут ")</f>
        <v>Земляника Драгонфрут </v>
      </c>
      <c r="I3045" s="18" t="str">
        <f>IFERROR(__xludf.DUMMYFUNCTION("""COMPUTED_VALUE"""),"Киви Личи ")</f>
        <v>Киви Личи </v>
      </c>
      <c r="J3045" s="18" t="str">
        <f>IFERROR(__xludf.DUMMYFUNCTION("""COMPUTED_VALUE"""),"Киви Маракуйя Гуава ")</f>
        <v>Киви Маракуйя Гуава </v>
      </c>
      <c r="K3045" s="18" t="str">
        <f>IFERROR(__xludf.DUMMYFUNCTION("""COMPUTED_VALUE"""),"Клубника Банан ")</f>
        <v>Клубника Банан </v>
      </c>
      <c r="L3045" s="18" t="str">
        <f>IFERROR(__xludf.DUMMYFUNCTION("""COMPUTED_VALUE"""),"Клубника Вишня ")</f>
        <v>Клубника Вишня </v>
      </c>
      <c r="M3045" s="18" t="str">
        <f>IFERROR(__xludf.DUMMYFUNCTION("""COMPUTED_VALUE"""),"Клубника Земляника ")</f>
        <v>Клубника Земляника </v>
      </c>
      <c r="N3045" s="18" t="str">
        <f>IFERROR(__xludf.DUMMYFUNCTION("""COMPUTED_VALUE"""),"Клубничный Мохито ")</f>
        <v>Клубничный Мохито </v>
      </c>
      <c r="O3045" s="18" t="str">
        <f>IFERROR(__xludf.DUMMYFUNCTION("""COMPUTED_VALUE"""),"Манго Грейпфрут ")</f>
        <v>Манго Грейпфрут </v>
      </c>
      <c r="P3045" s="18" t="str">
        <f>IFERROR(__xludf.DUMMYFUNCTION("""COMPUTED_VALUE"""),"Манго Персик Личи ")</f>
        <v>Манго Персик Личи </v>
      </c>
      <c r="Q3045" s="18" t="str">
        <f>IFERROR(__xludf.DUMMYFUNCTION("""COMPUTED_VALUE"""),"Персик Бабл Гам ")</f>
        <v>Персик Бабл Гам </v>
      </c>
      <c r="R3045" s="18" t="str">
        <f>IFERROR(__xludf.DUMMYFUNCTION("""COMPUTED_VALUE"""),"Садовые Ягоды ")</f>
        <v>Садовые Ягоды </v>
      </c>
      <c r="S3045" s="18" t="str">
        <f>IFERROR(__xludf.DUMMYFUNCTION("""COMPUTED_VALUE"""),"Скитлс Лимон Лайм 2")</f>
        <v>Скитлс Лимон Лайм 2</v>
      </c>
      <c r="T3045" s="18" t="str">
        <f>IFERROR(__xludf.DUMMYFUNCTION("""COMPUTED_VALUE"""),"Смородина Мармелад 1")</f>
        <v>Смородина Мармелад 1</v>
      </c>
      <c r="U3045" s="18" t="str">
        <f>IFERROR(__xludf.DUMMYFUNCTION("""COMPUTED_VALUE"""),"Темная Вишня 1")</f>
        <v>Темная Вишня 1</v>
      </c>
      <c r="V3045" s="18" t="str">
        <f>IFERROR(__xludf.DUMMYFUNCTION("""COMPUTED_VALUE"""),"Фруктовые Пластинки 1")</f>
        <v>Фруктовые Пластинки 1</v>
      </c>
      <c r="W3045" s="18" t="str">
        <f>IFERROR(__xludf.DUMMYFUNCTION("""COMPUTED_VALUE"""),"Черника Ежевика 1")</f>
        <v>Черника Ежевика 1</v>
      </c>
      <c r="X3045" s="18" t="str">
        <f>IFERROR(__xludf.DUMMYFUNCTION("""COMPUTED_VALUE"""),"Черника Малина 1")</f>
        <v>Черника Малина 1</v>
      </c>
      <c r="Y3045" s="18" t="str">
        <f>IFERROR(__xludf.DUMMYFUNCTION("""COMPUTED_VALUE"""),"Черника Мята 2")</f>
        <v>Черника Мята 2</v>
      </c>
      <c r="Z3045" s="18" t="str">
        <f>IFERROR(__xludf.DUMMYFUNCTION("""COMPUTED_VALUE"""),"Яблоко Виноград 2")</f>
        <v>Яблоко Виноград 2</v>
      </c>
      <c r="AA3045" s="18" t="str">
        <f>IFERROR(__xludf.DUMMYFUNCTION("""COMPUTED_VALUE"""),"Яблоко Малина 4")</f>
        <v>Яблоко Малина 4</v>
      </c>
      <c r="AB3045" s="18"/>
      <c r="AC3045" s="18"/>
      <c r="AD3045" s="18"/>
      <c r="AE3045" s="18"/>
      <c r="AF3045" s="18"/>
      <c r="AG3045" s="18"/>
      <c r="AH3045" s="18"/>
      <c r="AI3045" s="18"/>
      <c r="AJ3045" s="18"/>
      <c r="AK3045" s="18"/>
      <c r="AL3045" s="18"/>
      <c r="AM3045" s="18"/>
      <c r="AN3045" s="18"/>
      <c r="AO3045" s="18"/>
      <c r="AP3045" s="18"/>
      <c r="AQ3045" s="18"/>
      <c r="AR3045" s="18"/>
      <c r="AS3045" s="18"/>
      <c r="AT3045" s="18"/>
      <c r="AU3045" s="18"/>
      <c r="AV3045" s="18"/>
      <c r="AW3045" s="18"/>
      <c r="AX3045" s="18"/>
    </row>
    <row r="3046">
      <c r="A3046" s="18" t="str">
        <f>IFERROR(__xludf.DUMMYFUNCTION("""COMPUTED_VALUE"""),"Апельсиновое драже")</f>
        <v>Апельсиновое драже</v>
      </c>
      <c r="B3046" s="18" t="str">
        <f>IFERROR(__xludf.DUMMYFUNCTION("""COMPUTED_VALUE"""),"Бабл гам")</f>
        <v>Бабл гам</v>
      </c>
      <c r="C3046" s="18" t="str">
        <f>IFERROR(__xludf.DUMMYFUNCTION("""COMPUTED_VALUE"""),"Виноградная конфета")</f>
        <v>Виноградная конфета</v>
      </c>
      <c r="D3046" s="18" t="str">
        <f>IFERROR(__xludf.DUMMYFUNCTION("""COMPUTED_VALUE"""),"Даня кокос")</f>
        <v>Даня кокос</v>
      </c>
      <c r="E3046" s="18" t="str">
        <f>IFERROR(__xludf.DUMMYFUNCTION("""COMPUTED_VALUE"""),"Земляника груша")</f>
        <v>Земляника груша</v>
      </c>
      <c r="F3046" s="18" t="str">
        <f>IFERROR(__xludf.DUMMYFUNCTION("""COMPUTED_VALUE"""),"Кислый киви")</f>
        <v>Кислый киви</v>
      </c>
      <c r="G3046" s="18" t="str">
        <f>IFERROR(__xludf.DUMMYFUNCTION("""COMPUTED_VALUE"""),"Кислый малиновый лимонад ")</f>
        <v>Кислый малиновый лимонад </v>
      </c>
      <c r="H3046" s="18" t="str">
        <f>IFERROR(__xludf.DUMMYFUNCTION("""COMPUTED_VALUE"""),"Кола сода айс")</f>
        <v>Кола сода айс</v>
      </c>
      <c r="I3046" s="18" t="str">
        <f>IFERROR(__xludf.DUMMYFUNCTION("""COMPUTED_VALUE"""),"Ледяной ананас")</f>
        <v>Ледяной ананас</v>
      </c>
      <c r="J3046" s="18" t="str">
        <f>IFERROR(__xludf.DUMMYFUNCTION("""COMPUTED_VALUE"""),"Лимонные червячки ")</f>
        <v>Лимонные червячки </v>
      </c>
      <c r="K3046" s="18" t="str">
        <f>IFERROR(__xludf.DUMMYFUNCTION("""COMPUTED_VALUE"""),"Манго апельсин")</f>
        <v>Манго апельсин</v>
      </c>
      <c r="L3046" s="18" t="str">
        <f>IFERROR(__xludf.DUMMYFUNCTION("""COMPUTED_VALUE"""),"Смородина виноград")</f>
        <v>Смородина виноград</v>
      </c>
      <c r="M3046" s="18" t="str">
        <f>IFERROR(__xludf.DUMMYFUNCTION("""COMPUTED_VALUE"""),"Яблочный холс")</f>
        <v>Яблочный холс</v>
      </c>
      <c r="N3046" s="18" t="str">
        <f>IFERROR(__xludf.DUMMYFUNCTION("""COMPUTED_VALUE"""),"Ягодный смузи")</f>
        <v>Ягодный смузи</v>
      </c>
      <c r="O3046" s="18" t="str">
        <f>IFERROR(__xludf.DUMMYFUNCTION("""COMPUTED_VALUE"""),"Ягодный энергетик")</f>
        <v>Ягодный энергетик</v>
      </c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  <c r="AC3046" s="18"/>
      <c r="AD3046" s="18"/>
      <c r="AE3046" s="18"/>
      <c r="AF3046" s="18"/>
      <c r="AG3046" s="18"/>
      <c r="AH3046" s="18"/>
      <c r="AI3046" s="18"/>
      <c r="AJ3046" s="18"/>
      <c r="AK3046" s="18"/>
      <c r="AL3046" s="18"/>
      <c r="AM3046" s="18"/>
      <c r="AN3046" s="18"/>
      <c r="AO3046" s="18"/>
      <c r="AP3046" s="18"/>
      <c r="AQ3046" s="18"/>
      <c r="AR3046" s="18"/>
      <c r="AS3046" s="18"/>
      <c r="AT3046" s="18"/>
      <c r="AU3046" s="18"/>
      <c r="AV3046" s="18"/>
      <c r="AW3046" s="18"/>
      <c r="AX3046" s="18"/>
    </row>
    <row r="3047">
      <c r="A3047" s="18" t="str">
        <f>IFERROR(__xludf.DUMMYFUNCTION("""COMPUTED_VALUE"""),"Лесные ягоды")</f>
        <v>Лесные ягоды</v>
      </c>
      <c r="B3047" s="18" t="str">
        <f>IFERROR(__xludf.DUMMYFUNCTION("""COMPUTED_VALUE"""),"Алоэ виноград ")</f>
        <v>Алоэ виноград </v>
      </c>
      <c r="C3047" s="18" t="str">
        <f>IFERROR(__xludf.DUMMYFUNCTION("""COMPUTED_VALUE"""),"Апельсиновый адреналин")</f>
        <v>Апельсиновый адреналин</v>
      </c>
      <c r="D3047" s="18" t="str">
        <f>IFERROR(__xludf.DUMMYFUNCTION("""COMPUTED_VALUE"""),"Клюква лайм")</f>
        <v>Клюква лайм</v>
      </c>
      <c r="E3047" s="18" t="str">
        <f>IFERROR(__xludf.DUMMYFUNCTION("""COMPUTED_VALUE"""),"Виноградная фанта ")</f>
        <v>Виноградная фанта </v>
      </c>
      <c r="F3047" s="18" t="str">
        <f>IFERROR(__xludf.DUMMYFUNCTION("""COMPUTED_VALUE"""),"Зеленый чай лемонграсс")</f>
        <v>Зеленый чай лемонграсс</v>
      </c>
      <c r="G3047" s="18" t="str">
        <f>IFERROR(__xludf.DUMMYFUNCTION("""COMPUTED_VALUE"""),"Малина арбуз")</f>
        <v>Малина арбуз</v>
      </c>
      <c r="H3047" s="18" t="str">
        <f>IFERROR(__xludf.DUMMYFUNCTION("""COMPUTED_VALUE"""),"Ананас персик")</f>
        <v>Ананас персик</v>
      </c>
      <c r="I3047" s="18" t="str">
        <f>IFERROR(__xludf.DUMMYFUNCTION("""COMPUTED_VALUE"""),"Клубничный мохито ")</f>
        <v>Клубничный мохито </v>
      </c>
      <c r="J3047" s="18" t="str">
        <f>IFERROR(__xludf.DUMMYFUNCTION("""COMPUTED_VALUE"""),"Яблоко лайм")</f>
        <v>Яблоко лайм</v>
      </c>
      <c r="K3047" s="18" t="str">
        <f>IFERROR(__xludf.DUMMYFUNCTION("""COMPUTED_VALUE"""),"Спрайт арбуз лайм ")</f>
        <v>Спрайт арбуз лайм </v>
      </c>
      <c r="L3047" s="18" t="str">
        <f>IFERROR(__xludf.DUMMYFUNCTION("""COMPUTED_VALUE"""),"Черничная фанта")</f>
        <v>Черничная фанта</v>
      </c>
      <c r="M3047" s="18" t="str">
        <f>IFERROR(__xludf.DUMMYFUNCTION("""COMPUTED_VALUE"""),"Чёрная смородина")</f>
        <v>Чёрная смородина</v>
      </c>
      <c r="N3047" s="18" t="str">
        <f>IFERROR(__xludf.DUMMYFUNCTION("""COMPUTED_VALUE"""),"Червячки голубика малина")</f>
        <v>Червячки голубика малина</v>
      </c>
      <c r="O3047" s="18" t="str">
        <f>IFERROR(__xludf.DUMMYFUNCTION("""COMPUTED_VALUE"""),"Малина смородина ")</f>
        <v>Малина смородина </v>
      </c>
      <c r="P3047" s="18" t="str">
        <f>IFERROR(__xludf.DUMMYFUNCTION("""COMPUTED_VALUE"""),"Черника лайм ")</f>
        <v>Черника лайм </v>
      </c>
      <c r="Q3047" s="18" t="str">
        <f>IFERROR(__xludf.DUMMYFUNCTION("""COMPUTED_VALUE"""),"Виноградный чупа чупс")</f>
        <v>Виноградный чупа чупс</v>
      </c>
      <c r="R3047" s="18" t="str">
        <f>IFERROR(__xludf.DUMMYFUNCTION("""COMPUTED_VALUE"""),"Киви лайм")</f>
        <v>Киви лайм</v>
      </c>
      <c r="S3047" s="18" t="str">
        <f>IFERROR(__xludf.DUMMYFUNCTION("""COMPUTED_VALUE"""),"Ягодный морс")</f>
        <v>Ягодный морс</v>
      </c>
      <c r="T3047" s="18" t="str">
        <f>IFERROR(__xludf.DUMMYFUNCTION("""COMPUTED_VALUE"""),"Фруктовый скитлс")</f>
        <v>Фруктовый скитлс</v>
      </c>
      <c r="U3047" s="18" t="str">
        <f>IFERROR(__xludf.DUMMYFUNCTION("""COMPUTED_VALUE"""),"черника лимон ")</f>
        <v>черника лимон </v>
      </c>
      <c r="V3047" s="18" t="str">
        <f>IFERROR(__xludf.DUMMYFUNCTION("""COMPUTED_VALUE"""),"Вишнёвая бомба")</f>
        <v>Вишнёвая бомба</v>
      </c>
      <c r="W3047" s="18" t="str">
        <f>IFERROR(__xludf.DUMMYFUNCTION("""COMPUTED_VALUE"""),"Тропический манго")</f>
        <v>Тропический манго</v>
      </c>
      <c r="X3047" s="18"/>
      <c r="Y3047" s="18"/>
      <c r="Z3047" s="18"/>
      <c r="AA3047" s="18"/>
      <c r="AB3047" s="18"/>
      <c r="AC3047" s="18"/>
      <c r="AD3047" s="18"/>
      <c r="AE3047" s="18"/>
      <c r="AF3047" s="18"/>
      <c r="AG3047" s="18"/>
      <c r="AH3047" s="18"/>
      <c r="AI3047" s="18"/>
      <c r="AJ3047" s="18"/>
      <c r="AK3047" s="18"/>
      <c r="AL3047" s="18"/>
      <c r="AM3047" s="18"/>
      <c r="AN3047" s="18"/>
      <c r="AO3047" s="18"/>
      <c r="AP3047" s="18"/>
      <c r="AQ3047" s="18"/>
      <c r="AR3047" s="18"/>
      <c r="AS3047" s="18"/>
      <c r="AT3047" s="18"/>
      <c r="AU3047" s="18"/>
      <c r="AV3047" s="18"/>
      <c r="AW3047" s="18"/>
      <c r="AX3047" s="18"/>
    </row>
    <row r="3048">
      <c r="A3048" s="18" t="str">
        <f>IFERROR(__xludf.DUMMYFUNCTION("""COMPUTED_VALUE"""),"Арбуз Малина ")</f>
        <v>Арбуз Малина </v>
      </c>
      <c r="B3048" s="18" t="str">
        <f>IFERROR(__xludf.DUMMYFUNCTION("""COMPUTED_VALUE"""),"Банан Кокос ")</f>
        <v>Банан Кокос </v>
      </c>
      <c r="C3048" s="18" t="str">
        <f>IFERROR(__xludf.DUMMYFUNCTION("""COMPUTED_VALUE"""),"Барбарисовый Энергетик ")</f>
        <v>Барбарисовый Энергетик </v>
      </c>
      <c r="D3048" s="18" t="str">
        <f>IFERROR(__xludf.DUMMYFUNCTION("""COMPUTED_VALUE"""),"Виноградный Энергетик")</f>
        <v>Виноградный Энергетик</v>
      </c>
      <c r="E3048" s="18" t="str">
        <f>IFERROR(__xludf.DUMMYFUNCTION("""COMPUTED_VALUE"""),"Гранат Клубника ")</f>
        <v>Гранат Клубника </v>
      </c>
      <c r="F3048" s="18" t="str">
        <f>IFERROR(__xludf.DUMMYFUNCTION("""COMPUTED_VALUE"""),"Гранат Смородина ")</f>
        <v>Гранат Смородина </v>
      </c>
      <c r="G3048" s="18" t="str">
        <f>IFERROR(__xludf.DUMMYFUNCTION("""COMPUTED_VALUE"""),"Грейпфрутовый Швепс ")</f>
        <v>Грейпфрутовый Швепс </v>
      </c>
      <c r="H3048" s="18" t="str">
        <f>IFERROR(__xludf.DUMMYFUNCTION("""COMPUTED_VALUE"""),"Земляника Драгонфрут ")</f>
        <v>Земляника Драгонфрут </v>
      </c>
      <c r="I3048" s="18" t="str">
        <f>IFERROR(__xludf.DUMMYFUNCTION("""COMPUTED_VALUE"""),"Киви Личи ")</f>
        <v>Киви Личи </v>
      </c>
      <c r="J3048" s="18" t="str">
        <f>IFERROR(__xludf.DUMMYFUNCTION("""COMPUTED_VALUE"""),"Киви Маракуйя Гуава ")</f>
        <v>Киви Маракуйя Гуава </v>
      </c>
      <c r="K3048" s="18" t="str">
        <f>IFERROR(__xludf.DUMMYFUNCTION("""COMPUTED_VALUE"""),"Клубника Банан ")</f>
        <v>Клубника Банан </v>
      </c>
      <c r="L3048" s="18" t="str">
        <f>IFERROR(__xludf.DUMMYFUNCTION("""COMPUTED_VALUE"""),"Клубника Вишня ")</f>
        <v>Клубника Вишня </v>
      </c>
      <c r="M3048" s="18" t="str">
        <f>IFERROR(__xludf.DUMMYFUNCTION("""COMPUTED_VALUE"""),"Клубника Земляника ")</f>
        <v>Клубника Земляника </v>
      </c>
      <c r="N3048" s="18" t="str">
        <f>IFERROR(__xludf.DUMMYFUNCTION("""COMPUTED_VALUE"""),"Клубничный Мохито ")</f>
        <v>Клубничный Мохито </v>
      </c>
      <c r="O3048" s="18" t="str">
        <f>IFERROR(__xludf.DUMMYFUNCTION("""COMPUTED_VALUE"""),"Манго Грейпфрут ")</f>
        <v>Манго Грейпфрут </v>
      </c>
      <c r="P3048" s="18" t="str">
        <f>IFERROR(__xludf.DUMMYFUNCTION("""COMPUTED_VALUE"""),"Манго Персик Личи ")</f>
        <v>Манго Персик Личи </v>
      </c>
      <c r="Q3048" s="18" t="str">
        <f>IFERROR(__xludf.DUMMYFUNCTION("""COMPUTED_VALUE"""),"Персик Бабл Гам ")</f>
        <v>Персик Бабл Гам </v>
      </c>
      <c r="R3048" s="18" t="str">
        <f>IFERROR(__xludf.DUMMYFUNCTION("""COMPUTED_VALUE"""),"Садовые Ягоды ")</f>
        <v>Садовые Ягоды </v>
      </c>
      <c r="S3048" s="18" t="str">
        <f>IFERROR(__xludf.DUMMYFUNCTION("""COMPUTED_VALUE"""),"Скитлс Лимон Лайм 2")</f>
        <v>Скитлс Лимон Лайм 2</v>
      </c>
      <c r="T3048" s="18" t="str">
        <f>IFERROR(__xludf.DUMMYFUNCTION("""COMPUTED_VALUE"""),"Смородина Мармелад 1")</f>
        <v>Смородина Мармелад 1</v>
      </c>
      <c r="U3048" s="18" t="str">
        <f>IFERROR(__xludf.DUMMYFUNCTION("""COMPUTED_VALUE"""),"Темная Вишня 1")</f>
        <v>Темная Вишня 1</v>
      </c>
      <c r="V3048" s="18" t="str">
        <f>IFERROR(__xludf.DUMMYFUNCTION("""COMPUTED_VALUE"""),"Фруктовые Пластинки 1")</f>
        <v>Фруктовые Пластинки 1</v>
      </c>
      <c r="W3048" s="18" t="str">
        <f>IFERROR(__xludf.DUMMYFUNCTION("""COMPUTED_VALUE"""),"Черника Ежевика 1")</f>
        <v>Черника Ежевика 1</v>
      </c>
      <c r="X3048" s="18" t="str">
        <f>IFERROR(__xludf.DUMMYFUNCTION("""COMPUTED_VALUE"""),"Черника Малина 1")</f>
        <v>Черника Малина 1</v>
      </c>
      <c r="Y3048" s="18" t="str">
        <f>IFERROR(__xludf.DUMMYFUNCTION("""COMPUTED_VALUE"""),"Черника Мята 2")</f>
        <v>Черника Мята 2</v>
      </c>
      <c r="Z3048" s="18" t="str">
        <f>IFERROR(__xludf.DUMMYFUNCTION("""COMPUTED_VALUE"""),"Яблоко Виноград 2")</f>
        <v>Яблоко Виноград 2</v>
      </c>
      <c r="AA3048" s="18" t="str">
        <f>IFERROR(__xludf.DUMMYFUNCTION("""COMPUTED_VALUE"""),"Яблоко Малина 4")</f>
        <v>Яблоко Малина 4</v>
      </c>
      <c r="AB3048" s="18"/>
      <c r="AC3048" s="18"/>
      <c r="AD3048" s="18"/>
      <c r="AE3048" s="18"/>
      <c r="AF3048" s="18"/>
      <c r="AG3048" s="18"/>
      <c r="AH3048" s="18"/>
      <c r="AI3048" s="18"/>
      <c r="AJ3048" s="18"/>
      <c r="AK3048" s="18"/>
      <c r="AL3048" s="18"/>
      <c r="AM3048" s="18"/>
      <c r="AN3048" s="18"/>
      <c r="AO3048" s="18"/>
      <c r="AP3048" s="18"/>
      <c r="AQ3048" s="18"/>
      <c r="AR3048" s="18"/>
      <c r="AS3048" s="18"/>
      <c r="AT3048" s="18"/>
      <c r="AU3048" s="18"/>
      <c r="AV3048" s="18"/>
      <c r="AW3048" s="18"/>
      <c r="AX3048" s="18"/>
    </row>
    <row r="3049">
      <c r="A3049" s="18" t="str">
        <f>IFERROR(__xludf.DUMMYFUNCTION("""COMPUTED_VALUE"""),"0.4")</f>
        <v>0.4</v>
      </c>
      <c r="B3049" s="18" t="str">
        <f>IFERROR(__xludf.DUMMYFUNCTION("""COMPUTED_VALUE"""),"0.6")</f>
        <v>0.6</v>
      </c>
      <c r="C3049" s="18" t="str">
        <f>IFERROR(__xludf.DUMMYFUNCTION("""COMPUTED_VALUE"""),"0.7")</f>
        <v>0.7</v>
      </c>
      <c r="D3049" s="18" t="str">
        <f>IFERROR(__xludf.DUMMYFUNCTION("""COMPUTED_VALUE"""),"0.8")</f>
        <v>0.8</v>
      </c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  <c r="AC3049" s="18"/>
      <c r="AD3049" s="18"/>
      <c r="AE3049" s="18"/>
      <c r="AF3049" s="18"/>
      <c r="AG3049" s="18"/>
      <c r="AH3049" s="18"/>
      <c r="AI3049" s="18"/>
      <c r="AJ3049" s="18"/>
      <c r="AK3049" s="18"/>
      <c r="AL3049" s="18"/>
      <c r="AM3049" s="18"/>
      <c r="AN3049" s="18"/>
      <c r="AO3049" s="18"/>
      <c r="AP3049" s="18"/>
      <c r="AQ3049" s="18"/>
      <c r="AR3049" s="18"/>
      <c r="AS3049" s="18"/>
      <c r="AT3049" s="18"/>
      <c r="AU3049" s="18"/>
      <c r="AV3049" s="18"/>
      <c r="AW3049" s="18"/>
      <c r="AX3049" s="18"/>
    </row>
    <row r="3050">
      <c r="A3050" s="18" t="str">
        <f>IFERROR(__xludf.DUMMYFUNCTION("""COMPUTED_VALUE"""),"Ягодный микс")</f>
        <v>Ягодный микс</v>
      </c>
      <c r="B3050" s="18" t="str">
        <f>IFERROR(__xludf.DUMMYFUNCTION("""COMPUTED_VALUE"""),"Энергетик малина")</f>
        <v>Энергетик малина</v>
      </c>
      <c r="C3050" s="18" t="str">
        <f>IFERROR(__xludf.DUMMYFUNCTION("""COMPUTED_VALUE"""),"Клубника арбуз")</f>
        <v>Клубника арбуз</v>
      </c>
      <c r="D3050" s="18" t="str">
        <f>IFERROR(__xludf.DUMMYFUNCTION("""COMPUTED_VALUE"""),"Ежевика малина")</f>
        <v>Ежевика малина</v>
      </c>
      <c r="E3050" s="18" t="str">
        <f>IFERROR(__xludf.DUMMYFUNCTION("""COMPUTED_VALUE"""),"Голубая малина виноград")</f>
        <v>Голубая малина виноград</v>
      </c>
      <c r="F3050" s="18" t="str">
        <f>IFERROR(__xludf.DUMMYFUNCTION("""COMPUTED_VALUE"""),"Вишня яблоко")</f>
        <v>Вишня яблоко</v>
      </c>
      <c r="G3050" s="18" t="str">
        <f>IFERROR(__xludf.DUMMYFUNCTION("""COMPUTED_VALUE"""),"Виноград лёд")</f>
        <v>Виноград лёд</v>
      </c>
      <c r="H3050" s="18" t="str">
        <f>IFERROR(__xludf.DUMMYFUNCTION("""COMPUTED_VALUE"""),"Бабл гам")</f>
        <v>Бабл гам</v>
      </c>
      <c r="I3050" s="18" t="str">
        <f>IFERROR(__xludf.DUMMYFUNCTION("""COMPUTED_VALUE"""),"Энергетик лайм")</f>
        <v>Энергетик лайм</v>
      </c>
      <c r="J3050" s="18" t="str">
        <f>IFERROR(__xludf.DUMMYFUNCTION("""COMPUTED_VALUE"""),"Черника смородина айс")</f>
        <v>Черника смородина айс</v>
      </c>
      <c r="K3050" s="18" t="str">
        <f>IFERROR(__xludf.DUMMYFUNCTION("""COMPUTED_VALUE"""),"Мохито клубничный лёд")</f>
        <v>Мохито клубничный лёд</v>
      </c>
      <c r="L3050" s="18" t="str">
        <f>IFERROR(__xludf.DUMMYFUNCTION("""COMPUTED_VALUE"""),"Черная вишня лёд")</f>
        <v>Черная вишня лёд</v>
      </c>
      <c r="M3050" s="18" t="str">
        <f>IFERROR(__xludf.DUMMYFUNCTION("""COMPUTED_VALUE"""),"Ананас кокос лёд")</f>
        <v>Ананас кокос лёд</v>
      </c>
      <c r="N3050" s="18" t="str">
        <f>IFERROR(__xludf.DUMMYFUNCTION("""COMPUTED_VALUE"""),"Киви лёд")</f>
        <v>Киви лёд</v>
      </c>
      <c r="O3050" s="18" t="str">
        <f>IFERROR(__xludf.DUMMYFUNCTION("""COMPUTED_VALUE"""),"Кислая клюква лёд")</f>
        <v>Кислая клюква лёд</v>
      </c>
      <c r="P3050" s="18" t="str">
        <f>IFERROR(__xludf.DUMMYFUNCTION("""COMPUTED_VALUE"""),"Кислый скитлс лёд")</f>
        <v>Кислый скитлс лёд</v>
      </c>
      <c r="Q3050" s="18" t="str">
        <f>IFERROR(__xludf.DUMMYFUNCTION("""COMPUTED_VALUE"""),"Клубника черника лёд")</f>
        <v>Клубника черника лёд</v>
      </c>
      <c r="R3050" s="18" t="str">
        <f>IFERROR(__xludf.DUMMYFUNCTION("""COMPUTED_VALUE"""),"Малина смородина лёд")</f>
        <v>Малина смородина лёд</v>
      </c>
      <c r="S3050" s="18" t="str">
        <f>IFERROR(__xludf.DUMMYFUNCTION("""COMPUTED_VALUE"""),"Манго лёд")</f>
        <v>Манго лёд</v>
      </c>
      <c r="T3050" s="18" t="str">
        <f>IFERROR(__xludf.DUMMYFUNCTION("""COMPUTED_VALUE"""),"Малина вишня лёд")</f>
        <v>Малина вишня лёд</v>
      </c>
      <c r="U3050" s="18"/>
      <c r="V3050" s="18"/>
      <c r="W3050" s="18"/>
      <c r="X3050" s="18"/>
      <c r="Y3050" s="18"/>
      <c r="Z3050" s="18"/>
      <c r="AA3050" s="18"/>
      <c r="AB3050" s="18"/>
      <c r="AC3050" s="18"/>
      <c r="AD3050" s="18"/>
      <c r="AE3050" s="18"/>
      <c r="AF3050" s="18"/>
      <c r="AG3050" s="18"/>
      <c r="AH3050" s="18"/>
      <c r="AI3050" s="18"/>
      <c r="AJ3050" s="18"/>
      <c r="AK3050" s="18"/>
      <c r="AL3050" s="18"/>
      <c r="AM3050" s="18"/>
      <c r="AN3050" s="18"/>
      <c r="AO3050" s="18"/>
      <c r="AP3050" s="18"/>
      <c r="AQ3050" s="18"/>
      <c r="AR3050" s="18"/>
      <c r="AS3050" s="18"/>
      <c r="AT3050" s="18"/>
      <c r="AU3050" s="18"/>
      <c r="AV3050" s="18"/>
      <c r="AW3050" s="18"/>
      <c r="AX3050" s="18"/>
    </row>
    <row r="3051">
      <c r="A3051" s="18" t="str">
        <f>IFERROR(__xludf.DUMMYFUNCTION("""COMPUTED_VALUE"""),"Лесные ягоды")</f>
        <v>Лесные ягоды</v>
      </c>
      <c r="B3051" s="18" t="str">
        <f>IFERROR(__xludf.DUMMYFUNCTION("""COMPUTED_VALUE"""),"Алоэ виноград ")</f>
        <v>Алоэ виноград </v>
      </c>
      <c r="C3051" s="18" t="str">
        <f>IFERROR(__xludf.DUMMYFUNCTION("""COMPUTED_VALUE"""),"Апельсиновый адреналин")</f>
        <v>Апельсиновый адреналин</v>
      </c>
      <c r="D3051" s="18" t="str">
        <f>IFERROR(__xludf.DUMMYFUNCTION("""COMPUTED_VALUE"""),"Клюква лайм")</f>
        <v>Клюква лайм</v>
      </c>
      <c r="E3051" s="18" t="str">
        <f>IFERROR(__xludf.DUMMYFUNCTION("""COMPUTED_VALUE"""),"Виноградная фанта ")</f>
        <v>Виноградная фанта </v>
      </c>
      <c r="F3051" s="18" t="str">
        <f>IFERROR(__xludf.DUMMYFUNCTION("""COMPUTED_VALUE"""),"Зеленый чай лемонграсс")</f>
        <v>Зеленый чай лемонграсс</v>
      </c>
      <c r="G3051" s="18" t="str">
        <f>IFERROR(__xludf.DUMMYFUNCTION("""COMPUTED_VALUE"""),"Малина арбуз")</f>
        <v>Малина арбуз</v>
      </c>
      <c r="H3051" s="18" t="str">
        <f>IFERROR(__xludf.DUMMYFUNCTION("""COMPUTED_VALUE"""),"Ананас персик")</f>
        <v>Ананас персик</v>
      </c>
      <c r="I3051" s="18" t="str">
        <f>IFERROR(__xludf.DUMMYFUNCTION("""COMPUTED_VALUE"""),"Клубничный мохито ")</f>
        <v>Клубничный мохито </v>
      </c>
      <c r="J3051" s="18" t="str">
        <f>IFERROR(__xludf.DUMMYFUNCTION("""COMPUTED_VALUE"""),"Яблоко лайм")</f>
        <v>Яблоко лайм</v>
      </c>
      <c r="K3051" s="18" t="str">
        <f>IFERROR(__xludf.DUMMYFUNCTION("""COMPUTED_VALUE"""),"Спрайт арбуз лайм ")</f>
        <v>Спрайт арбуз лайм </v>
      </c>
      <c r="L3051" s="18" t="str">
        <f>IFERROR(__xludf.DUMMYFUNCTION("""COMPUTED_VALUE"""),"Черничная фанта")</f>
        <v>Черничная фанта</v>
      </c>
      <c r="M3051" s="18" t="str">
        <f>IFERROR(__xludf.DUMMYFUNCTION("""COMPUTED_VALUE"""),"Чёрная смородина")</f>
        <v>Чёрная смородина</v>
      </c>
      <c r="N3051" s="18" t="str">
        <f>IFERROR(__xludf.DUMMYFUNCTION("""COMPUTED_VALUE"""),"Червячки голубика малина")</f>
        <v>Червячки голубика малина</v>
      </c>
      <c r="O3051" s="18" t="str">
        <f>IFERROR(__xludf.DUMMYFUNCTION("""COMPUTED_VALUE"""),"Малина смородина ")</f>
        <v>Малина смородина </v>
      </c>
      <c r="P3051" s="18" t="str">
        <f>IFERROR(__xludf.DUMMYFUNCTION("""COMPUTED_VALUE"""),"Черника лайм ")</f>
        <v>Черника лайм </v>
      </c>
      <c r="Q3051" s="18" t="str">
        <f>IFERROR(__xludf.DUMMYFUNCTION("""COMPUTED_VALUE"""),"Виноградный чупа чупс")</f>
        <v>Виноградный чупа чупс</v>
      </c>
      <c r="R3051" s="18" t="str">
        <f>IFERROR(__xludf.DUMMYFUNCTION("""COMPUTED_VALUE"""),"Киви лайм")</f>
        <v>Киви лайм</v>
      </c>
      <c r="S3051" s="18" t="str">
        <f>IFERROR(__xludf.DUMMYFUNCTION("""COMPUTED_VALUE"""),"Ягодный морс")</f>
        <v>Ягодный морс</v>
      </c>
      <c r="T3051" s="18" t="str">
        <f>IFERROR(__xludf.DUMMYFUNCTION("""COMPUTED_VALUE"""),"Фруктовый скитлс")</f>
        <v>Фруктовый скитлс</v>
      </c>
      <c r="U3051" s="18" t="str">
        <f>IFERROR(__xludf.DUMMYFUNCTION("""COMPUTED_VALUE"""),"черника лимон ")</f>
        <v>черника лимон </v>
      </c>
      <c r="V3051" s="18" t="str">
        <f>IFERROR(__xludf.DUMMYFUNCTION("""COMPUTED_VALUE"""),"Вишнёвая бомба")</f>
        <v>Вишнёвая бомба</v>
      </c>
      <c r="W3051" s="18" t="str">
        <f>IFERROR(__xludf.DUMMYFUNCTION("""COMPUTED_VALUE"""),"Тропический манго")</f>
        <v>Тропический манго</v>
      </c>
      <c r="X3051" s="18"/>
      <c r="Y3051" s="18"/>
      <c r="Z3051" s="18"/>
      <c r="AA3051" s="18"/>
      <c r="AB3051" s="18"/>
      <c r="AC3051" s="18"/>
      <c r="AD3051" s="18"/>
      <c r="AE3051" s="18"/>
      <c r="AF3051" s="18"/>
      <c r="AG3051" s="18"/>
      <c r="AH3051" s="18"/>
      <c r="AI3051" s="18"/>
      <c r="AJ3051" s="18"/>
      <c r="AK3051" s="18"/>
      <c r="AL3051" s="18"/>
      <c r="AM3051" s="18"/>
      <c r="AN3051" s="18"/>
      <c r="AO3051" s="18"/>
      <c r="AP3051" s="18"/>
      <c r="AQ3051" s="18"/>
      <c r="AR3051" s="18"/>
      <c r="AS3051" s="18"/>
      <c r="AT3051" s="18"/>
      <c r="AU3051" s="18"/>
      <c r="AV3051" s="18"/>
      <c r="AW3051" s="18"/>
      <c r="AX3051" s="18"/>
    </row>
    <row r="3052">
      <c r="A3052" s="18" t="str">
        <f>IFERROR(__xludf.DUMMYFUNCTION("""COMPUTED_VALUE"""),"Ананас киви")</f>
        <v>Ананас киви</v>
      </c>
      <c r="B3052" s="18" t="str">
        <f>IFERROR(__xludf.DUMMYFUNCTION("""COMPUTED_VALUE"""),"Арбузный смузи")</f>
        <v>Арбузный смузи</v>
      </c>
      <c r="C3052" s="18" t="str">
        <f>IFERROR(__xludf.DUMMYFUNCTION("""COMPUTED_VALUE"""),"Виноградная фанта")</f>
        <v>Виноградная фанта</v>
      </c>
      <c r="D3052" s="18" t="str">
        <f>IFERROR(__xludf.DUMMYFUNCTION("""COMPUTED_VALUE"""),"Вишневый морс")</f>
        <v>Вишневый морс</v>
      </c>
      <c r="E3052" s="18" t="str">
        <f>IFERROR(__xludf.DUMMYFUNCTION("""COMPUTED_VALUE"""),"Гранатовый мармелад")</f>
        <v>Гранатовый мармелад</v>
      </c>
      <c r="F3052" s="18" t="str">
        <f>IFERROR(__xludf.DUMMYFUNCTION("""COMPUTED_VALUE"""),"Грейпфрут киви")</f>
        <v>Грейпфрут киви</v>
      </c>
      <c r="G3052" s="18" t="str">
        <f>IFERROR(__xludf.DUMMYFUNCTION("""COMPUTED_VALUE"""),"Ежевика мята")</f>
        <v>Ежевика мята</v>
      </c>
      <c r="H3052" s="18" t="str">
        <f>IFERROR(__xludf.DUMMYFUNCTION("""COMPUTED_VALUE"""),"Киви манго")</f>
        <v>Киви манго</v>
      </c>
      <c r="I3052" s="18" t="str">
        <f>IFERROR(__xludf.DUMMYFUNCTION("""COMPUTED_VALUE"""),"Клубника манго")</f>
        <v>Клубника манго</v>
      </c>
      <c r="J3052" s="18" t="str">
        <f>IFERROR(__xludf.DUMMYFUNCTION("""COMPUTED_VALUE"""),"черника грейфрут ")</f>
        <v>черника грейфрут </v>
      </c>
      <c r="K3052" s="18" t="str">
        <f>IFERROR(__xludf.DUMMYFUNCTION("""COMPUTED_VALUE"""),"Малина лайм")</f>
        <v>Малина лайм</v>
      </c>
      <c r="L3052" s="18" t="str">
        <f>IFERROR(__xludf.DUMMYFUNCTION("""COMPUTED_VALUE"""),"Манго арбуз ")</f>
        <v>Манго арбуз </v>
      </c>
      <c r="M3052" s="18" t="str">
        <f>IFERROR(__xludf.DUMMYFUNCTION("""COMPUTED_VALUE"""),"Малиновый чай с жасмином")</f>
        <v>Малиновый чай с жасмином</v>
      </c>
      <c r="N3052" s="18" t="str">
        <f>IFERROR(__xludf.DUMMYFUNCTION("""COMPUTED_VALUE"""),"малина  апельсин ")</f>
        <v>малина  апельсин </v>
      </c>
      <c r="O3052" s="18" t="str">
        <f>IFERROR(__xludf.DUMMYFUNCTION("""COMPUTED_VALUE"""),"Манго апельсин")</f>
        <v>Манго апельсин</v>
      </c>
      <c r="P3052" s="18" t="str">
        <f>IFERROR(__xludf.DUMMYFUNCTION("""COMPUTED_VALUE"""),"Ред булл")</f>
        <v>Ред булл</v>
      </c>
      <c r="Q3052" s="18" t="str">
        <f>IFERROR(__xludf.DUMMYFUNCTION("""COMPUTED_VALUE"""),"Спрайт")</f>
        <v>Спрайт</v>
      </c>
      <c r="R3052" s="18" t="str">
        <f>IFERROR(__xludf.DUMMYFUNCTION("""COMPUTED_VALUE"""),"ананас клюква ")</f>
        <v>ананас клюква </v>
      </c>
      <c r="S3052" s="18" t="str">
        <f>IFERROR(__xludf.DUMMYFUNCTION("""COMPUTED_VALUE"""),"Тархун")</f>
        <v>Тархун</v>
      </c>
      <c r="T3052" s="18" t="str">
        <f>IFERROR(__xludf.DUMMYFUNCTION("""COMPUTED_VALUE"""),"алоэ Виноград ")</f>
        <v>алоэ Виноград </v>
      </c>
      <c r="U3052" s="18" t="str">
        <f>IFERROR(__xludf.DUMMYFUNCTION("""COMPUTED_VALUE"""),"Фруктовая жвачка")</f>
        <v>Фруктовая жвачка</v>
      </c>
      <c r="V3052" s="18" t="str">
        <f>IFERROR(__xludf.DUMMYFUNCTION("""COMPUTED_VALUE"""),"Холодная кола")</f>
        <v>Холодная кола</v>
      </c>
      <c r="W3052" s="18" t="str">
        <f>IFERROR(__xludf.DUMMYFUNCTION("""COMPUTED_VALUE"""),"Черная смородина клюква")</f>
        <v>Черная смородина клюква</v>
      </c>
      <c r="X3052" s="18" t="str">
        <f>IFERROR(__xludf.DUMMYFUNCTION("""COMPUTED_VALUE"""),"Черника арбуз")</f>
        <v>Черника арбуз</v>
      </c>
      <c r="Y3052" s="18" t="str">
        <f>IFERROR(__xludf.DUMMYFUNCTION("""COMPUTED_VALUE"""),"Яблоко черника")</f>
        <v>Яблоко черника</v>
      </c>
      <c r="Z3052" s="18"/>
      <c r="AA3052" s="18"/>
      <c r="AB3052" s="18"/>
      <c r="AC3052" s="18"/>
      <c r="AD3052" s="18"/>
      <c r="AE3052" s="18"/>
      <c r="AF3052" s="18"/>
      <c r="AG3052" s="18"/>
      <c r="AH3052" s="18"/>
      <c r="AI3052" s="18"/>
      <c r="AJ3052" s="18"/>
      <c r="AK3052" s="18"/>
      <c r="AL3052" s="18"/>
      <c r="AM3052" s="18"/>
      <c r="AN3052" s="18"/>
      <c r="AO3052" s="18"/>
      <c r="AP3052" s="18"/>
      <c r="AQ3052" s="18"/>
      <c r="AR3052" s="18"/>
      <c r="AS3052" s="18"/>
      <c r="AT3052" s="18"/>
      <c r="AU3052" s="18"/>
      <c r="AV3052" s="18"/>
      <c r="AW3052" s="18"/>
      <c r="AX3052" s="18"/>
    </row>
    <row r="3053">
      <c r="A3053" s="18" t="str">
        <f>IFERROR(__xludf.DUMMYFUNCTION("""COMPUTED_VALUE"""),"Ананас киви")</f>
        <v>Ананас киви</v>
      </c>
      <c r="B3053" s="18" t="str">
        <f>IFERROR(__xludf.DUMMYFUNCTION("""COMPUTED_VALUE"""),"Арбузный смузи")</f>
        <v>Арбузный смузи</v>
      </c>
      <c r="C3053" s="18" t="str">
        <f>IFERROR(__xludf.DUMMYFUNCTION("""COMPUTED_VALUE"""),"Виноградная фанта")</f>
        <v>Виноградная фанта</v>
      </c>
      <c r="D3053" s="18" t="str">
        <f>IFERROR(__xludf.DUMMYFUNCTION("""COMPUTED_VALUE"""),"Вишневый морс")</f>
        <v>Вишневый морс</v>
      </c>
      <c r="E3053" s="18" t="str">
        <f>IFERROR(__xludf.DUMMYFUNCTION("""COMPUTED_VALUE"""),"Гранатовый мармелад")</f>
        <v>Гранатовый мармелад</v>
      </c>
      <c r="F3053" s="18" t="str">
        <f>IFERROR(__xludf.DUMMYFUNCTION("""COMPUTED_VALUE"""),"Грейпфрут киви")</f>
        <v>Грейпфрут киви</v>
      </c>
      <c r="G3053" s="18" t="str">
        <f>IFERROR(__xludf.DUMMYFUNCTION("""COMPUTED_VALUE"""),"Ежевика мята")</f>
        <v>Ежевика мята</v>
      </c>
      <c r="H3053" s="18" t="str">
        <f>IFERROR(__xludf.DUMMYFUNCTION("""COMPUTED_VALUE"""),"Киви манго")</f>
        <v>Киви манго</v>
      </c>
      <c r="I3053" s="18" t="str">
        <f>IFERROR(__xludf.DUMMYFUNCTION("""COMPUTED_VALUE"""),"Клубника манго")</f>
        <v>Клубника манго</v>
      </c>
      <c r="J3053" s="18" t="str">
        <f>IFERROR(__xludf.DUMMYFUNCTION("""COMPUTED_VALUE"""),"черника грейфрут ")</f>
        <v>черника грейфрут </v>
      </c>
      <c r="K3053" s="18" t="str">
        <f>IFERROR(__xludf.DUMMYFUNCTION("""COMPUTED_VALUE"""),"Малина лайм")</f>
        <v>Малина лайм</v>
      </c>
      <c r="L3053" s="18" t="str">
        <f>IFERROR(__xludf.DUMMYFUNCTION("""COMPUTED_VALUE"""),"Манго арбуз ")</f>
        <v>Манго арбуз </v>
      </c>
      <c r="M3053" s="18" t="str">
        <f>IFERROR(__xludf.DUMMYFUNCTION("""COMPUTED_VALUE"""),"Малиновый чай с жасмином")</f>
        <v>Малиновый чай с жасмином</v>
      </c>
      <c r="N3053" s="18" t="str">
        <f>IFERROR(__xludf.DUMMYFUNCTION("""COMPUTED_VALUE"""),"малина  апельсин ")</f>
        <v>малина  апельсин </v>
      </c>
      <c r="O3053" s="18" t="str">
        <f>IFERROR(__xludf.DUMMYFUNCTION("""COMPUTED_VALUE"""),"Манго апельсин")</f>
        <v>Манго апельсин</v>
      </c>
      <c r="P3053" s="18" t="str">
        <f>IFERROR(__xludf.DUMMYFUNCTION("""COMPUTED_VALUE"""),"Ред булл")</f>
        <v>Ред булл</v>
      </c>
      <c r="Q3053" s="18" t="str">
        <f>IFERROR(__xludf.DUMMYFUNCTION("""COMPUTED_VALUE"""),"Спрайт")</f>
        <v>Спрайт</v>
      </c>
      <c r="R3053" s="18" t="str">
        <f>IFERROR(__xludf.DUMMYFUNCTION("""COMPUTED_VALUE"""),"ананас клюква ")</f>
        <v>ананас клюква </v>
      </c>
      <c r="S3053" s="18" t="str">
        <f>IFERROR(__xludf.DUMMYFUNCTION("""COMPUTED_VALUE"""),"Тархун")</f>
        <v>Тархун</v>
      </c>
      <c r="T3053" s="18" t="str">
        <f>IFERROR(__xludf.DUMMYFUNCTION("""COMPUTED_VALUE"""),"алоэ Виноград ")</f>
        <v>алоэ Виноград </v>
      </c>
      <c r="U3053" s="18" t="str">
        <f>IFERROR(__xludf.DUMMYFUNCTION("""COMPUTED_VALUE"""),"Фруктовая жвачка")</f>
        <v>Фруктовая жвачка</v>
      </c>
      <c r="V3053" s="18" t="str">
        <f>IFERROR(__xludf.DUMMYFUNCTION("""COMPUTED_VALUE"""),"Холодная кола")</f>
        <v>Холодная кола</v>
      </c>
      <c r="W3053" s="18" t="str">
        <f>IFERROR(__xludf.DUMMYFUNCTION("""COMPUTED_VALUE"""),"Черная смородина клюква")</f>
        <v>Черная смородина клюква</v>
      </c>
      <c r="X3053" s="18" t="str">
        <f>IFERROR(__xludf.DUMMYFUNCTION("""COMPUTED_VALUE"""),"Черника арбуз")</f>
        <v>Черника арбуз</v>
      </c>
      <c r="Y3053" s="18" t="str">
        <f>IFERROR(__xludf.DUMMYFUNCTION("""COMPUTED_VALUE"""),"Яблоко черника")</f>
        <v>Яблоко черника</v>
      </c>
      <c r="Z3053" s="18"/>
      <c r="AA3053" s="18"/>
      <c r="AB3053" s="18"/>
      <c r="AC3053" s="18"/>
      <c r="AD3053" s="18"/>
      <c r="AE3053" s="18"/>
      <c r="AF3053" s="18"/>
      <c r="AG3053" s="18"/>
      <c r="AH3053" s="18"/>
      <c r="AI3053" s="18"/>
      <c r="AJ3053" s="18"/>
      <c r="AK3053" s="18"/>
      <c r="AL3053" s="18"/>
      <c r="AM3053" s="18"/>
      <c r="AN3053" s="18"/>
      <c r="AO3053" s="18"/>
      <c r="AP3053" s="18"/>
      <c r="AQ3053" s="18"/>
      <c r="AR3053" s="18"/>
      <c r="AS3053" s="18"/>
      <c r="AT3053" s="18"/>
      <c r="AU3053" s="18"/>
      <c r="AV3053" s="18"/>
      <c r="AW3053" s="18"/>
      <c r="AX3053" s="18"/>
    </row>
    <row r="3054">
      <c r="A3054" s="18" t="str">
        <f>IFERROR(__xludf.DUMMYFUNCTION("""COMPUTED_VALUE"""),"Малина вишня лёд")</f>
        <v>Малина вишня лёд</v>
      </c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8"/>
      <c r="AK3054" s="18"/>
      <c r="AL3054" s="18"/>
      <c r="AM3054" s="18"/>
      <c r="AN3054" s="18"/>
      <c r="AO3054" s="18"/>
      <c r="AP3054" s="18"/>
      <c r="AQ3054" s="18"/>
      <c r="AR3054" s="18"/>
      <c r="AS3054" s="18"/>
      <c r="AT3054" s="18"/>
      <c r="AU3054" s="18"/>
      <c r="AV3054" s="18"/>
      <c r="AW3054" s="18"/>
      <c r="AX3054" s="18"/>
    </row>
    <row r="3055">
      <c r="A3055" s="18" t="str">
        <f>IFERROR(__xludf.DUMMYFUNCTION("""COMPUTED_VALUE"""),"0.7")</f>
        <v>0.7</v>
      </c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  <c r="AC3055" s="18"/>
      <c r="AD3055" s="18"/>
      <c r="AE3055" s="18"/>
      <c r="AF3055" s="18"/>
      <c r="AG3055" s="18"/>
      <c r="AH3055" s="18"/>
      <c r="AI3055" s="18"/>
      <c r="AJ3055" s="18"/>
      <c r="AK3055" s="18"/>
      <c r="AL3055" s="18"/>
      <c r="AM3055" s="18"/>
      <c r="AN3055" s="18"/>
      <c r="AO3055" s="18"/>
      <c r="AP3055" s="18"/>
      <c r="AQ3055" s="18"/>
      <c r="AR3055" s="18"/>
      <c r="AS3055" s="18"/>
      <c r="AT3055" s="18"/>
      <c r="AU3055" s="18"/>
      <c r="AV3055" s="18"/>
      <c r="AW3055" s="18"/>
      <c r="AX3055" s="18"/>
    </row>
    <row r="3056">
      <c r="A3056" s="18" t="str">
        <f>IFERROR(__xludf.DUMMYFUNCTION("""COMPUTED_VALUE"""),"Ягодный микс")</f>
        <v>Ягодный микс</v>
      </c>
      <c r="B3056" s="18" t="str">
        <f>IFERROR(__xludf.DUMMYFUNCTION("""COMPUTED_VALUE"""),"Энергетик малина")</f>
        <v>Энергетик малина</v>
      </c>
      <c r="C3056" s="18" t="str">
        <f>IFERROR(__xludf.DUMMYFUNCTION("""COMPUTED_VALUE"""),"Клубника арбуз")</f>
        <v>Клубника арбуз</v>
      </c>
      <c r="D3056" s="18" t="str">
        <f>IFERROR(__xludf.DUMMYFUNCTION("""COMPUTED_VALUE"""),"Ежевика малина")</f>
        <v>Ежевика малина</v>
      </c>
      <c r="E3056" s="18" t="str">
        <f>IFERROR(__xludf.DUMMYFUNCTION("""COMPUTED_VALUE"""),"Голубая малина виноград")</f>
        <v>Голубая малина виноград</v>
      </c>
      <c r="F3056" s="18" t="str">
        <f>IFERROR(__xludf.DUMMYFUNCTION("""COMPUTED_VALUE"""),"Вишня яблоко")</f>
        <v>Вишня яблоко</v>
      </c>
      <c r="G3056" s="18" t="str">
        <f>IFERROR(__xludf.DUMMYFUNCTION("""COMPUTED_VALUE"""),"Виноград лёд")</f>
        <v>Виноград лёд</v>
      </c>
      <c r="H3056" s="18" t="str">
        <f>IFERROR(__xludf.DUMMYFUNCTION("""COMPUTED_VALUE"""),"Бабл гам")</f>
        <v>Бабл гам</v>
      </c>
      <c r="I3056" s="18" t="str">
        <f>IFERROR(__xludf.DUMMYFUNCTION("""COMPUTED_VALUE"""),"Энергетик лайм")</f>
        <v>Энергетик лайм</v>
      </c>
      <c r="J3056" s="18" t="str">
        <f>IFERROR(__xludf.DUMMYFUNCTION("""COMPUTED_VALUE"""),"Черника смородина айс")</f>
        <v>Черника смородина айс</v>
      </c>
      <c r="K3056" s="18" t="str">
        <f>IFERROR(__xludf.DUMMYFUNCTION("""COMPUTED_VALUE"""),"Мохито клубничный лёд")</f>
        <v>Мохито клубничный лёд</v>
      </c>
      <c r="L3056" s="18" t="str">
        <f>IFERROR(__xludf.DUMMYFUNCTION("""COMPUTED_VALUE"""),"Черная вишня лёд")</f>
        <v>Черная вишня лёд</v>
      </c>
      <c r="M3056" s="18" t="str">
        <f>IFERROR(__xludf.DUMMYFUNCTION("""COMPUTED_VALUE"""),"Ананас кокос лёд")</f>
        <v>Ананас кокос лёд</v>
      </c>
      <c r="N3056" s="18" t="str">
        <f>IFERROR(__xludf.DUMMYFUNCTION("""COMPUTED_VALUE"""),"Киви лёд")</f>
        <v>Киви лёд</v>
      </c>
      <c r="O3056" s="18" t="str">
        <f>IFERROR(__xludf.DUMMYFUNCTION("""COMPUTED_VALUE"""),"Кислая клюква лёд")</f>
        <v>Кислая клюква лёд</v>
      </c>
      <c r="P3056" s="18" t="str">
        <f>IFERROR(__xludf.DUMMYFUNCTION("""COMPUTED_VALUE"""),"Кислый скитлс лёд")</f>
        <v>Кислый скитлс лёд</v>
      </c>
      <c r="Q3056" s="18" t="str">
        <f>IFERROR(__xludf.DUMMYFUNCTION("""COMPUTED_VALUE"""),"Клубника черника лёд")</f>
        <v>Клубника черника лёд</v>
      </c>
      <c r="R3056" s="18" t="str">
        <f>IFERROR(__xludf.DUMMYFUNCTION("""COMPUTED_VALUE"""),"Малина смородина лёд")</f>
        <v>Малина смородина лёд</v>
      </c>
      <c r="S3056" s="18" t="str">
        <f>IFERROR(__xludf.DUMMYFUNCTION("""COMPUTED_VALUE"""),"Манго лёд")</f>
        <v>Манго лёд</v>
      </c>
      <c r="T3056" s="18" t="str">
        <f>IFERROR(__xludf.DUMMYFUNCTION("""COMPUTED_VALUE"""),"Малина вишня лёд")</f>
        <v>Малина вишня лёд</v>
      </c>
      <c r="U3056" s="18"/>
      <c r="V3056" s="18"/>
      <c r="W3056" s="18"/>
      <c r="X3056" s="18"/>
      <c r="Y3056" s="18"/>
      <c r="Z3056" s="18"/>
      <c r="AA3056" s="18"/>
      <c r="AB3056" s="18"/>
      <c r="AC3056" s="18"/>
      <c r="AD3056" s="18"/>
      <c r="AE3056" s="18"/>
      <c r="AF3056" s="18"/>
      <c r="AG3056" s="18"/>
      <c r="AH3056" s="18"/>
      <c r="AI3056" s="18"/>
      <c r="AJ3056" s="18"/>
      <c r="AK3056" s="18"/>
      <c r="AL3056" s="18"/>
      <c r="AM3056" s="18"/>
      <c r="AN3056" s="18"/>
      <c r="AO3056" s="18"/>
      <c r="AP3056" s="18"/>
      <c r="AQ3056" s="18"/>
      <c r="AR3056" s="18"/>
      <c r="AS3056" s="18"/>
      <c r="AT3056" s="18"/>
      <c r="AU3056" s="18"/>
      <c r="AV3056" s="18"/>
      <c r="AW3056" s="18"/>
      <c r="AX3056" s="18"/>
    </row>
    <row r="3057">
      <c r="A3057" s="18" t="str">
        <f>IFERROR(__xludf.DUMMYFUNCTION("""COMPUTED_VALUE"""),"Ягодный микс")</f>
        <v>Ягодный микс</v>
      </c>
      <c r="B3057" s="18" t="str">
        <f>IFERROR(__xludf.DUMMYFUNCTION("""COMPUTED_VALUE"""),"Энергетик малина")</f>
        <v>Энергетик малина</v>
      </c>
      <c r="C3057" s="18" t="str">
        <f>IFERROR(__xludf.DUMMYFUNCTION("""COMPUTED_VALUE"""),"Клубника арбуз")</f>
        <v>Клубника арбуз</v>
      </c>
      <c r="D3057" s="18" t="str">
        <f>IFERROR(__xludf.DUMMYFUNCTION("""COMPUTED_VALUE"""),"Ежевика малина")</f>
        <v>Ежевика малина</v>
      </c>
      <c r="E3057" s="18" t="str">
        <f>IFERROR(__xludf.DUMMYFUNCTION("""COMPUTED_VALUE"""),"Голубая малина виноград")</f>
        <v>Голубая малина виноград</v>
      </c>
      <c r="F3057" s="18" t="str">
        <f>IFERROR(__xludf.DUMMYFUNCTION("""COMPUTED_VALUE"""),"Вишня яблоко")</f>
        <v>Вишня яблоко</v>
      </c>
      <c r="G3057" s="18" t="str">
        <f>IFERROR(__xludf.DUMMYFUNCTION("""COMPUTED_VALUE"""),"Виноград лёд")</f>
        <v>Виноград лёд</v>
      </c>
      <c r="H3057" s="18" t="str">
        <f>IFERROR(__xludf.DUMMYFUNCTION("""COMPUTED_VALUE"""),"Бабл гам")</f>
        <v>Бабл гам</v>
      </c>
      <c r="I3057" s="18" t="str">
        <f>IFERROR(__xludf.DUMMYFUNCTION("""COMPUTED_VALUE"""),"Энергетик лайм")</f>
        <v>Энергетик лайм</v>
      </c>
      <c r="J3057" s="18" t="str">
        <f>IFERROR(__xludf.DUMMYFUNCTION("""COMPUTED_VALUE"""),"Черника смородина айс")</f>
        <v>Черника смородина айс</v>
      </c>
      <c r="K3057" s="18" t="str">
        <f>IFERROR(__xludf.DUMMYFUNCTION("""COMPUTED_VALUE"""),"Мохито клубничный лёд")</f>
        <v>Мохито клубничный лёд</v>
      </c>
      <c r="L3057" s="18" t="str">
        <f>IFERROR(__xludf.DUMMYFUNCTION("""COMPUTED_VALUE"""),"Черная вишня лёд")</f>
        <v>Черная вишня лёд</v>
      </c>
      <c r="M3057" s="18" t="str">
        <f>IFERROR(__xludf.DUMMYFUNCTION("""COMPUTED_VALUE"""),"Ананас кокос лёд")</f>
        <v>Ананас кокос лёд</v>
      </c>
      <c r="N3057" s="18" t="str">
        <f>IFERROR(__xludf.DUMMYFUNCTION("""COMPUTED_VALUE"""),"Киви лёд")</f>
        <v>Киви лёд</v>
      </c>
      <c r="O3057" s="18" t="str">
        <f>IFERROR(__xludf.DUMMYFUNCTION("""COMPUTED_VALUE"""),"Кислая клюква лёд")</f>
        <v>Кислая клюква лёд</v>
      </c>
      <c r="P3057" s="18" t="str">
        <f>IFERROR(__xludf.DUMMYFUNCTION("""COMPUTED_VALUE"""),"Кислый скитлс лёд")</f>
        <v>Кислый скитлс лёд</v>
      </c>
      <c r="Q3057" s="18" t="str">
        <f>IFERROR(__xludf.DUMMYFUNCTION("""COMPUTED_VALUE"""),"Клубника черника лёд")</f>
        <v>Клубника черника лёд</v>
      </c>
      <c r="R3057" s="18" t="str">
        <f>IFERROR(__xludf.DUMMYFUNCTION("""COMPUTED_VALUE"""),"Малина смородина лёд")</f>
        <v>Малина смородина лёд</v>
      </c>
      <c r="S3057" s="18" t="str">
        <f>IFERROR(__xludf.DUMMYFUNCTION("""COMPUTED_VALUE"""),"Манго лёд")</f>
        <v>Манго лёд</v>
      </c>
      <c r="T3057" s="18" t="str">
        <f>IFERROR(__xludf.DUMMYFUNCTION("""COMPUTED_VALUE"""),"Малина вишня лёд")</f>
        <v>Малина вишня лёд</v>
      </c>
      <c r="U3057" s="18"/>
      <c r="V3057" s="18"/>
      <c r="W3057" s="18"/>
      <c r="X3057" s="18"/>
      <c r="Y3057" s="18"/>
      <c r="Z3057" s="18"/>
      <c r="AA3057" s="18"/>
      <c r="AB3057" s="18"/>
      <c r="AC3057" s="18"/>
      <c r="AD3057" s="18"/>
      <c r="AE3057" s="18"/>
      <c r="AF3057" s="18"/>
      <c r="AG3057" s="18"/>
      <c r="AH3057" s="18"/>
      <c r="AI3057" s="18"/>
      <c r="AJ3057" s="18"/>
      <c r="AK3057" s="18"/>
      <c r="AL3057" s="18"/>
      <c r="AM3057" s="18"/>
      <c r="AN3057" s="18"/>
      <c r="AO3057" s="18"/>
      <c r="AP3057" s="18"/>
      <c r="AQ3057" s="18"/>
      <c r="AR3057" s="18"/>
      <c r="AS3057" s="18"/>
      <c r="AT3057" s="18"/>
      <c r="AU3057" s="18"/>
      <c r="AV3057" s="18"/>
      <c r="AW3057" s="18"/>
      <c r="AX3057" s="18"/>
    </row>
    <row r="3058">
      <c r="A3058" s="18" t="str">
        <f>IFERROR(__xludf.DUMMYFUNCTION("""COMPUTED_VALUE"""),"0.4")</f>
        <v>0.4</v>
      </c>
      <c r="B3058" s="18" t="str">
        <f>IFERROR(__xludf.DUMMYFUNCTION("""COMPUTED_VALUE"""),"0.6")</f>
        <v>0.6</v>
      </c>
      <c r="C3058" s="18" t="str">
        <f>IFERROR(__xludf.DUMMYFUNCTION("""COMPUTED_VALUE"""),"0.7")</f>
        <v>0.7</v>
      </c>
      <c r="D3058" s="18" t="str">
        <f>IFERROR(__xludf.DUMMYFUNCTION("""COMPUTED_VALUE"""),"0.8")</f>
        <v>0.8</v>
      </c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  <c r="AC3058" s="18"/>
      <c r="AD3058" s="18"/>
      <c r="AE3058" s="18"/>
      <c r="AF3058" s="18"/>
      <c r="AG3058" s="18"/>
      <c r="AH3058" s="18"/>
      <c r="AI3058" s="18"/>
      <c r="AJ3058" s="18"/>
      <c r="AK3058" s="18"/>
      <c r="AL3058" s="18"/>
      <c r="AM3058" s="18"/>
      <c r="AN3058" s="18"/>
      <c r="AO3058" s="18"/>
      <c r="AP3058" s="18"/>
      <c r="AQ3058" s="18"/>
      <c r="AR3058" s="18"/>
      <c r="AS3058" s="18"/>
      <c r="AT3058" s="18"/>
      <c r="AU3058" s="18"/>
      <c r="AV3058" s="18"/>
      <c r="AW3058" s="18"/>
      <c r="AX3058" s="18"/>
    </row>
    <row r="3059">
      <c r="A3059" s="18" t="str">
        <f>IFERROR(__xludf.DUMMYFUNCTION("""COMPUTED_VALUE"""),"Ягодный микс")</f>
        <v>Ягодный микс</v>
      </c>
      <c r="B3059" s="18" t="str">
        <f>IFERROR(__xludf.DUMMYFUNCTION("""COMPUTED_VALUE"""),"Энергетик малина")</f>
        <v>Энергетик малина</v>
      </c>
      <c r="C3059" s="18" t="str">
        <f>IFERROR(__xludf.DUMMYFUNCTION("""COMPUTED_VALUE"""),"Клубника арбуз")</f>
        <v>Клубника арбуз</v>
      </c>
      <c r="D3059" s="18" t="str">
        <f>IFERROR(__xludf.DUMMYFUNCTION("""COMPUTED_VALUE"""),"Ежевика малина")</f>
        <v>Ежевика малина</v>
      </c>
      <c r="E3059" s="18" t="str">
        <f>IFERROR(__xludf.DUMMYFUNCTION("""COMPUTED_VALUE"""),"Голубая малина виноград")</f>
        <v>Голубая малина виноград</v>
      </c>
      <c r="F3059" s="18" t="str">
        <f>IFERROR(__xludf.DUMMYFUNCTION("""COMPUTED_VALUE"""),"Вишня яблоко")</f>
        <v>Вишня яблоко</v>
      </c>
      <c r="G3059" s="18" t="str">
        <f>IFERROR(__xludf.DUMMYFUNCTION("""COMPUTED_VALUE"""),"Виноград лёд")</f>
        <v>Виноград лёд</v>
      </c>
      <c r="H3059" s="18" t="str">
        <f>IFERROR(__xludf.DUMMYFUNCTION("""COMPUTED_VALUE"""),"Бабл гам")</f>
        <v>Бабл гам</v>
      </c>
      <c r="I3059" s="18" t="str">
        <f>IFERROR(__xludf.DUMMYFUNCTION("""COMPUTED_VALUE"""),"Энергетик лайм")</f>
        <v>Энергетик лайм</v>
      </c>
      <c r="J3059" s="18" t="str">
        <f>IFERROR(__xludf.DUMMYFUNCTION("""COMPUTED_VALUE"""),"Черника смородина айс")</f>
        <v>Черника смородина айс</v>
      </c>
      <c r="K3059" s="18" t="str">
        <f>IFERROR(__xludf.DUMMYFUNCTION("""COMPUTED_VALUE"""),"Мохито клубничный лёд")</f>
        <v>Мохито клубничный лёд</v>
      </c>
      <c r="L3059" s="18" t="str">
        <f>IFERROR(__xludf.DUMMYFUNCTION("""COMPUTED_VALUE"""),"Черная вишня лёд")</f>
        <v>Черная вишня лёд</v>
      </c>
      <c r="M3059" s="18" t="str">
        <f>IFERROR(__xludf.DUMMYFUNCTION("""COMPUTED_VALUE"""),"Ананас кокос лёд")</f>
        <v>Ананас кокос лёд</v>
      </c>
      <c r="N3059" s="18" t="str">
        <f>IFERROR(__xludf.DUMMYFUNCTION("""COMPUTED_VALUE"""),"Киви лёд")</f>
        <v>Киви лёд</v>
      </c>
      <c r="O3059" s="18" t="str">
        <f>IFERROR(__xludf.DUMMYFUNCTION("""COMPUTED_VALUE"""),"Кислая клюква лёд")</f>
        <v>Кислая клюква лёд</v>
      </c>
      <c r="P3059" s="18" t="str">
        <f>IFERROR(__xludf.DUMMYFUNCTION("""COMPUTED_VALUE"""),"Кислый скитлс лёд")</f>
        <v>Кислый скитлс лёд</v>
      </c>
      <c r="Q3059" s="18" t="str">
        <f>IFERROR(__xludf.DUMMYFUNCTION("""COMPUTED_VALUE"""),"Клубника черника лёд")</f>
        <v>Клубника черника лёд</v>
      </c>
      <c r="R3059" s="18" t="str">
        <f>IFERROR(__xludf.DUMMYFUNCTION("""COMPUTED_VALUE"""),"Малина смородина лёд")</f>
        <v>Малина смородина лёд</v>
      </c>
      <c r="S3059" s="18" t="str">
        <f>IFERROR(__xludf.DUMMYFUNCTION("""COMPUTED_VALUE"""),"Манго лёд")</f>
        <v>Манго лёд</v>
      </c>
      <c r="T3059" s="18" t="str">
        <f>IFERROR(__xludf.DUMMYFUNCTION("""COMPUTED_VALUE"""),"Малина вишня лёд")</f>
        <v>Малина вишня лёд</v>
      </c>
      <c r="U3059" s="18"/>
      <c r="V3059" s="18"/>
      <c r="W3059" s="18"/>
      <c r="X3059" s="18"/>
      <c r="Y3059" s="18"/>
      <c r="Z3059" s="18"/>
      <c r="AA3059" s="18"/>
      <c r="AB3059" s="18"/>
      <c r="AC3059" s="18"/>
      <c r="AD3059" s="18"/>
      <c r="AE3059" s="18"/>
      <c r="AF3059" s="18"/>
      <c r="AG3059" s="18"/>
      <c r="AH3059" s="18"/>
      <c r="AI3059" s="18"/>
      <c r="AJ3059" s="18"/>
      <c r="AK3059" s="18"/>
      <c r="AL3059" s="18"/>
      <c r="AM3059" s="18"/>
      <c r="AN3059" s="18"/>
      <c r="AO3059" s="18"/>
      <c r="AP3059" s="18"/>
      <c r="AQ3059" s="18"/>
      <c r="AR3059" s="18"/>
      <c r="AS3059" s="18"/>
      <c r="AT3059" s="18"/>
      <c r="AU3059" s="18"/>
      <c r="AV3059" s="18"/>
      <c r="AW3059" s="18"/>
      <c r="AX3059" s="18"/>
    </row>
    <row r="3060">
      <c r="A3060" s="18" t="str">
        <f>IFERROR(__xludf.DUMMYFUNCTION("""COMPUTED_VALUE"""),"Арбуз Малина ")</f>
        <v>Арбуз Малина </v>
      </c>
      <c r="B3060" s="18" t="str">
        <f>IFERROR(__xludf.DUMMYFUNCTION("""COMPUTED_VALUE"""),"Банан Кокос ")</f>
        <v>Банан Кокос </v>
      </c>
      <c r="C3060" s="18" t="str">
        <f>IFERROR(__xludf.DUMMYFUNCTION("""COMPUTED_VALUE"""),"Барбарисовый Энергетик ")</f>
        <v>Барбарисовый Энергетик </v>
      </c>
      <c r="D3060" s="18" t="str">
        <f>IFERROR(__xludf.DUMMYFUNCTION("""COMPUTED_VALUE"""),"Виноградный Энергетик")</f>
        <v>Виноградный Энергетик</v>
      </c>
      <c r="E3060" s="18" t="str">
        <f>IFERROR(__xludf.DUMMYFUNCTION("""COMPUTED_VALUE"""),"Гранат Клубника ")</f>
        <v>Гранат Клубника </v>
      </c>
      <c r="F3060" s="18" t="str">
        <f>IFERROR(__xludf.DUMMYFUNCTION("""COMPUTED_VALUE"""),"Гранат Смородина ")</f>
        <v>Гранат Смородина </v>
      </c>
      <c r="G3060" s="18" t="str">
        <f>IFERROR(__xludf.DUMMYFUNCTION("""COMPUTED_VALUE"""),"Грейпфрутовый Швепс ")</f>
        <v>Грейпфрутовый Швепс </v>
      </c>
      <c r="H3060" s="18" t="str">
        <f>IFERROR(__xludf.DUMMYFUNCTION("""COMPUTED_VALUE"""),"Земляника Драгонфрут ")</f>
        <v>Земляника Драгонфрут </v>
      </c>
      <c r="I3060" s="18" t="str">
        <f>IFERROR(__xludf.DUMMYFUNCTION("""COMPUTED_VALUE"""),"Киви Личи ")</f>
        <v>Киви Личи </v>
      </c>
      <c r="J3060" s="18" t="str">
        <f>IFERROR(__xludf.DUMMYFUNCTION("""COMPUTED_VALUE"""),"Киви Маракуйя Гуава ")</f>
        <v>Киви Маракуйя Гуава </v>
      </c>
      <c r="K3060" s="18" t="str">
        <f>IFERROR(__xludf.DUMMYFUNCTION("""COMPUTED_VALUE"""),"Клубника Банан ")</f>
        <v>Клубника Банан </v>
      </c>
      <c r="L3060" s="18" t="str">
        <f>IFERROR(__xludf.DUMMYFUNCTION("""COMPUTED_VALUE"""),"Клубника Вишня ")</f>
        <v>Клубника Вишня </v>
      </c>
      <c r="M3060" s="18" t="str">
        <f>IFERROR(__xludf.DUMMYFUNCTION("""COMPUTED_VALUE"""),"Клубника Земляника ")</f>
        <v>Клубника Земляника </v>
      </c>
      <c r="N3060" s="18" t="str">
        <f>IFERROR(__xludf.DUMMYFUNCTION("""COMPUTED_VALUE"""),"Клубничный Мохито ")</f>
        <v>Клубничный Мохито </v>
      </c>
      <c r="O3060" s="18" t="str">
        <f>IFERROR(__xludf.DUMMYFUNCTION("""COMPUTED_VALUE"""),"Манго Грейпфрут ")</f>
        <v>Манго Грейпфрут </v>
      </c>
      <c r="P3060" s="18" t="str">
        <f>IFERROR(__xludf.DUMMYFUNCTION("""COMPUTED_VALUE"""),"Манго Персик Личи ")</f>
        <v>Манго Персик Личи </v>
      </c>
      <c r="Q3060" s="18" t="str">
        <f>IFERROR(__xludf.DUMMYFUNCTION("""COMPUTED_VALUE"""),"Персик Бабл Гам ")</f>
        <v>Персик Бабл Гам </v>
      </c>
      <c r="R3060" s="18" t="str">
        <f>IFERROR(__xludf.DUMMYFUNCTION("""COMPUTED_VALUE"""),"Садовые Ягоды ")</f>
        <v>Садовые Ягоды </v>
      </c>
      <c r="S3060" s="18" t="str">
        <f>IFERROR(__xludf.DUMMYFUNCTION("""COMPUTED_VALUE"""),"Скитлс Лимон Лайм 2")</f>
        <v>Скитлс Лимон Лайм 2</v>
      </c>
      <c r="T3060" s="18" t="str">
        <f>IFERROR(__xludf.DUMMYFUNCTION("""COMPUTED_VALUE"""),"Смородина Мармелад 1")</f>
        <v>Смородина Мармелад 1</v>
      </c>
      <c r="U3060" s="18" t="str">
        <f>IFERROR(__xludf.DUMMYFUNCTION("""COMPUTED_VALUE"""),"Темная Вишня 1")</f>
        <v>Темная Вишня 1</v>
      </c>
      <c r="V3060" s="18" t="str">
        <f>IFERROR(__xludf.DUMMYFUNCTION("""COMPUTED_VALUE"""),"Фруктовые Пластинки 1")</f>
        <v>Фруктовые Пластинки 1</v>
      </c>
      <c r="W3060" s="18" t="str">
        <f>IFERROR(__xludf.DUMMYFUNCTION("""COMPUTED_VALUE"""),"Черника Ежевика 1")</f>
        <v>Черника Ежевика 1</v>
      </c>
      <c r="X3060" s="18" t="str">
        <f>IFERROR(__xludf.DUMMYFUNCTION("""COMPUTED_VALUE"""),"Черника Малина 1")</f>
        <v>Черника Малина 1</v>
      </c>
      <c r="Y3060" s="18" t="str">
        <f>IFERROR(__xludf.DUMMYFUNCTION("""COMPUTED_VALUE"""),"Черника Мята 2")</f>
        <v>Черника Мята 2</v>
      </c>
      <c r="Z3060" s="18" t="str">
        <f>IFERROR(__xludf.DUMMYFUNCTION("""COMPUTED_VALUE"""),"Яблоко Виноград 2")</f>
        <v>Яблоко Виноград 2</v>
      </c>
      <c r="AA3060" s="18" t="str">
        <f>IFERROR(__xludf.DUMMYFUNCTION("""COMPUTED_VALUE"""),"Яблоко Малина 4")</f>
        <v>Яблоко Малина 4</v>
      </c>
      <c r="AB3060" s="18"/>
      <c r="AC3060" s="18"/>
      <c r="AD3060" s="18"/>
      <c r="AE3060" s="18"/>
      <c r="AF3060" s="18"/>
      <c r="AG3060" s="18"/>
      <c r="AH3060" s="18"/>
      <c r="AI3060" s="18"/>
      <c r="AJ3060" s="18"/>
      <c r="AK3060" s="18"/>
      <c r="AL3060" s="18"/>
      <c r="AM3060" s="18"/>
      <c r="AN3060" s="18"/>
      <c r="AO3060" s="18"/>
      <c r="AP3060" s="18"/>
      <c r="AQ3060" s="18"/>
      <c r="AR3060" s="18"/>
      <c r="AS3060" s="18"/>
      <c r="AT3060" s="18"/>
      <c r="AU3060" s="18"/>
      <c r="AV3060" s="18"/>
      <c r="AW3060" s="18"/>
      <c r="AX3060" s="18"/>
    </row>
    <row r="3061">
      <c r="A3061" s="18" t="str">
        <f>IFERROR(__xludf.DUMMYFUNCTION("""COMPUTED_VALUE"""),"Лесные ягоды")</f>
        <v>Лесные ягоды</v>
      </c>
      <c r="B3061" s="18" t="str">
        <f>IFERROR(__xludf.DUMMYFUNCTION("""COMPUTED_VALUE"""),"Алоэ виноград ")</f>
        <v>Алоэ виноград </v>
      </c>
      <c r="C3061" s="18" t="str">
        <f>IFERROR(__xludf.DUMMYFUNCTION("""COMPUTED_VALUE"""),"Апельсиновый адреналин")</f>
        <v>Апельсиновый адреналин</v>
      </c>
      <c r="D3061" s="18" t="str">
        <f>IFERROR(__xludf.DUMMYFUNCTION("""COMPUTED_VALUE"""),"Клюква лайм")</f>
        <v>Клюква лайм</v>
      </c>
      <c r="E3061" s="18" t="str">
        <f>IFERROR(__xludf.DUMMYFUNCTION("""COMPUTED_VALUE"""),"Виноградная фанта ")</f>
        <v>Виноградная фанта </v>
      </c>
      <c r="F3061" s="18" t="str">
        <f>IFERROR(__xludf.DUMMYFUNCTION("""COMPUTED_VALUE"""),"Зеленый чай лемонграсс")</f>
        <v>Зеленый чай лемонграсс</v>
      </c>
      <c r="G3061" s="18" t="str">
        <f>IFERROR(__xludf.DUMMYFUNCTION("""COMPUTED_VALUE"""),"Малина арбуз")</f>
        <v>Малина арбуз</v>
      </c>
      <c r="H3061" s="18" t="str">
        <f>IFERROR(__xludf.DUMMYFUNCTION("""COMPUTED_VALUE"""),"Ананас персик")</f>
        <v>Ананас персик</v>
      </c>
      <c r="I3061" s="18" t="str">
        <f>IFERROR(__xludf.DUMMYFUNCTION("""COMPUTED_VALUE"""),"Клубничный мохито ")</f>
        <v>Клубничный мохито </v>
      </c>
      <c r="J3061" s="18" t="str">
        <f>IFERROR(__xludf.DUMMYFUNCTION("""COMPUTED_VALUE"""),"Яблоко лайм")</f>
        <v>Яблоко лайм</v>
      </c>
      <c r="K3061" s="18" t="str">
        <f>IFERROR(__xludf.DUMMYFUNCTION("""COMPUTED_VALUE"""),"Спрайт арбуз лайм ")</f>
        <v>Спрайт арбуз лайм </v>
      </c>
      <c r="L3061" s="18" t="str">
        <f>IFERROR(__xludf.DUMMYFUNCTION("""COMPUTED_VALUE"""),"Черничная фанта")</f>
        <v>Черничная фанта</v>
      </c>
      <c r="M3061" s="18" t="str">
        <f>IFERROR(__xludf.DUMMYFUNCTION("""COMPUTED_VALUE"""),"Чёрная смородина")</f>
        <v>Чёрная смородина</v>
      </c>
      <c r="N3061" s="18" t="str">
        <f>IFERROR(__xludf.DUMMYFUNCTION("""COMPUTED_VALUE"""),"Червячки голубика малина")</f>
        <v>Червячки голубика малина</v>
      </c>
      <c r="O3061" s="18" t="str">
        <f>IFERROR(__xludf.DUMMYFUNCTION("""COMPUTED_VALUE"""),"Малина смородина ")</f>
        <v>Малина смородина </v>
      </c>
      <c r="P3061" s="18" t="str">
        <f>IFERROR(__xludf.DUMMYFUNCTION("""COMPUTED_VALUE"""),"Черника лайм ")</f>
        <v>Черника лайм </v>
      </c>
      <c r="Q3061" s="18" t="str">
        <f>IFERROR(__xludf.DUMMYFUNCTION("""COMPUTED_VALUE"""),"Виноградный чупа чупс")</f>
        <v>Виноградный чупа чупс</v>
      </c>
      <c r="R3061" s="18" t="str">
        <f>IFERROR(__xludf.DUMMYFUNCTION("""COMPUTED_VALUE"""),"Киви лайм")</f>
        <v>Киви лайм</v>
      </c>
      <c r="S3061" s="18" t="str">
        <f>IFERROR(__xludf.DUMMYFUNCTION("""COMPUTED_VALUE"""),"Ягодный морс")</f>
        <v>Ягодный морс</v>
      </c>
      <c r="T3061" s="18" t="str">
        <f>IFERROR(__xludf.DUMMYFUNCTION("""COMPUTED_VALUE"""),"Фруктовый скитлс")</f>
        <v>Фруктовый скитлс</v>
      </c>
      <c r="U3061" s="18" t="str">
        <f>IFERROR(__xludf.DUMMYFUNCTION("""COMPUTED_VALUE"""),"черника лимон ")</f>
        <v>черника лимон </v>
      </c>
      <c r="V3061" s="18" t="str">
        <f>IFERROR(__xludf.DUMMYFUNCTION("""COMPUTED_VALUE"""),"Вишнёвая бомба")</f>
        <v>Вишнёвая бомба</v>
      </c>
      <c r="W3061" s="18" t="str">
        <f>IFERROR(__xludf.DUMMYFUNCTION("""COMPUTED_VALUE"""),"Тропический манго")</f>
        <v>Тропический манго</v>
      </c>
      <c r="X3061" s="18"/>
      <c r="Y3061" s="18"/>
      <c r="Z3061" s="18"/>
      <c r="AA3061" s="18"/>
      <c r="AB3061" s="18"/>
      <c r="AC3061" s="18"/>
      <c r="AD3061" s="18"/>
      <c r="AE3061" s="18"/>
      <c r="AF3061" s="18"/>
      <c r="AG3061" s="18"/>
      <c r="AH3061" s="18"/>
      <c r="AI3061" s="18"/>
      <c r="AJ3061" s="18"/>
      <c r="AK3061" s="18"/>
      <c r="AL3061" s="18"/>
      <c r="AM3061" s="18"/>
      <c r="AN3061" s="18"/>
      <c r="AO3061" s="18"/>
      <c r="AP3061" s="18"/>
      <c r="AQ3061" s="18"/>
      <c r="AR3061" s="18"/>
      <c r="AS3061" s="18"/>
      <c r="AT3061" s="18"/>
      <c r="AU3061" s="18"/>
      <c r="AV3061" s="18"/>
      <c r="AW3061" s="18"/>
      <c r="AX3061" s="18"/>
    </row>
    <row r="3062">
      <c r="A3062" s="18" t="str">
        <f>IFERROR(__xludf.DUMMYFUNCTION("""COMPUTED_VALUE"""),"Апельсиновое драже")</f>
        <v>Апельсиновое драже</v>
      </c>
      <c r="B3062" s="18" t="str">
        <f>IFERROR(__xludf.DUMMYFUNCTION("""COMPUTED_VALUE"""),"Бабл гам")</f>
        <v>Бабл гам</v>
      </c>
      <c r="C3062" s="18" t="str">
        <f>IFERROR(__xludf.DUMMYFUNCTION("""COMPUTED_VALUE"""),"Виноградная конфета")</f>
        <v>Виноградная конфета</v>
      </c>
      <c r="D3062" s="18" t="str">
        <f>IFERROR(__xludf.DUMMYFUNCTION("""COMPUTED_VALUE"""),"Даня кокос")</f>
        <v>Даня кокос</v>
      </c>
      <c r="E3062" s="18" t="str">
        <f>IFERROR(__xludf.DUMMYFUNCTION("""COMPUTED_VALUE"""),"Земляника груша")</f>
        <v>Земляника груша</v>
      </c>
      <c r="F3062" s="18" t="str">
        <f>IFERROR(__xludf.DUMMYFUNCTION("""COMPUTED_VALUE"""),"Кислый киви")</f>
        <v>Кислый киви</v>
      </c>
      <c r="G3062" s="18" t="str">
        <f>IFERROR(__xludf.DUMMYFUNCTION("""COMPUTED_VALUE"""),"Кислый малиновый лимонад ")</f>
        <v>Кислый малиновый лимонад </v>
      </c>
      <c r="H3062" s="18" t="str">
        <f>IFERROR(__xludf.DUMMYFUNCTION("""COMPUTED_VALUE"""),"Кола сода айс")</f>
        <v>Кола сода айс</v>
      </c>
      <c r="I3062" s="18" t="str">
        <f>IFERROR(__xludf.DUMMYFUNCTION("""COMPUTED_VALUE"""),"Ледяной ананас")</f>
        <v>Ледяной ананас</v>
      </c>
      <c r="J3062" s="18" t="str">
        <f>IFERROR(__xludf.DUMMYFUNCTION("""COMPUTED_VALUE"""),"Лимонные червячки ")</f>
        <v>Лимонные червячки </v>
      </c>
      <c r="K3062" s="18" t="str">
        <f>IFERROR(__xludf.DUMMYFUNCTION("""COMPUTED_VALUE"""),"Манго апельсин")</f>
        <v>Манго апельсин</v>
      </c>
      <c r="L3062" s="18" t="str">
        <f>IFERROR(__xludf.DUMMYFUNCTION("""COMPUTED_VALUE"""),"Смородина виноград")</f>
        <v>Смородина виноград</v>
      </c>
      <c r="M3062" s="18" t="str">
        <f>IFERROR(__xludf.DUMMYFUNCTION("""COMPUTED_VALUE"""),"Яблочный холс")</f>
        <v>Яблочный холс</v>
      </c>
      <c r="N3062" s="18" t="str">
        <f>IFERROR(__xludf.DUMMYFUNCTION("""COMPUTED_VALUE"""),"Ягодный смузи")</f>
        <v>Ягодный смузи</v>
      </c>
      <c r="O3062" s="18" t="str">
        <f>IFERROR(__xludf.DUMMYFUNCTION("""COMPUTED_VALUE"""),"Ягодный энергетик")</f>
        <v>Ягодный энергетик</v>
      </c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  <c r="AC3062" s="18"/>
      <c r="AD3062" s="18"/>
      <c r="AE3062" s="18"/>
      <c r="AF3062" s="18"/>
      <c r="AG3062" s="18"/>
      <c r="AH3062" s="18"/>
      <c r="AI3062" s="18"/>
      <c r="AJ3062" s="18"/>
      <c r="AK3062" s="18"/>
      <c r="AL3062" s="18"/>
      <c r="AM3062" s="18"/>
      <c r="AN3062" s="18"/>
      <c r="AO3062" s="18"/>
      <c r="AP3062" s="18"/>
      <c r="AQ3062" s="18"/>
      <c r="AR3062" s="18"/>
      <c r="AS3062" s="18"/>
      <c r="AT3062" s="18"/>
      <c r="AU3062" s="18"/>
      <c r="AV3062" s="18"/>
      <c r="AW3062" s="18"/>
      <c r="AX3062" s="18"/>
    </row>
    <row r="3063">
      <c r="A3063" s="18" t="str">
        <f>IFERROR(__xludf.DUMMYFUNCTION("""COMPUTED_VALUE"""),"кислая земляника")</f>
        <v>кислая земляника</v>
      </c>
      <c r="B3063" s="18" t="str">
        <f>IFERROR(__xludf.DUMMYFUNCTION("""COMPUTED_VALUE"""),"кислая фанта с черникой")</f>
        <v>кислая фанта с черникой</v>
      </c>
      <c r="C3063" s="18" t="str">
        <f>IFERROR(__xludf.DUMMYFUNCTION("""COMPUTED_VALUE"""),"кислое харибо с колой и черешней")</f>
        <v>кислое харибо с колой и черешней</v>
      </c>
      <c r="D3063" s="18" t="str">
        <f>IFERROR(__xludf.DUMMYFUNCTION("""COMPUTED_VALUE"""),"кислое яблочно клубничная шипучка")</f>
        <v>кислое яблочно клубничная шипучка</v>
      </c>
      <c r="E3063" s="18" t="str">
        <f>IFERROR(__xludf.DUMMYFUNCTION("""COMPUTED_VALUE"""),"кислые желатинки маракуйя ананас")</f>
        <v>кислые желатинки маракуйя ананас</v>
      </c>
      <c r="F3063" s="18" t="str">
        <f>IFERROR(__xludf.DUMMYFUNCTION("""COMPUTED_VALUE"""),"кислые ленточки маракуя манго")</f>
        <v>кислые ленточки маракуя манго</v>
      </c>
      <c r="G3063" s="18" t="str">
        <f>IFERROR(__xludf.DUMMYFUNCTION("""COMPUTED_VALUE"""),"кислые мармеладные ягоды")</f>
        <v>кислые мармеладные ягоды</v>
      </c>
      <c r="H3063" s="18" t="str">
        <f>IFERROR(__xludf.DUMMYFUNCTION("""COMPUTED_VALUE"""),"кислый виноград лайм")</f>
        <v>кислый виноград лайм</v>
      </c>
      <c r="I3063" s="18" t="str">
        <f>IFERROR(__xludf.DUMMYFUNCTION("""COMPUTED_VALUE"""),"кислый грейпфрут с вишней")</f>
        <v>кислый грейпфрут с вишней</v>
      </c>
      <c r="J3063" s="18" t="str">
        <f>IFERROR(__xludf.DUMMYFUNCTION("""COMPUTED_VALUE"""),"кислый леденец виноград киви яблоко")</f>
        <v>кислый леденец виноград киви яблоко</v>
      </c>
      <c r="K3063" s="18" t="str">
        <f>IFERROR(__xludf.DUMMYFUNCTION("""COMPUTED_VALUE"""),"кислый лимонад арбуз лайм малина")</f>
        <v>кислый лимонад арбуз лайм малина</v>
      </c>
      <c r="L3063" s="18" t="str">
        <f>IFERROR(__xludf.DUMMYFUNCTION("""COMPUTED_VALUE"""),"кислый персик клубника")</f>
        <v>кислый персик клубника</v>
      </c>
      <c r="M3063" s="18" t="str">
        <f>IFERROR(__xludf.DUMMYFUNCTION("""COMPUTED_VALUE"""),"кислый яблочно лимонные колечки")</f>
        <v>кислый яблочно лимонные колечки</v>
      </c>
      <c r="N3063" s="18" t="str">
        <f>IFERROR(__xludf.DUMMYFUNCTION("""COMPUTED_VALUE"""),"фанта апельсин с кислой малиной")</f>
        <v>фанта апельсин с кислой малиной</v>
      </c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  <c r="AC3063" s="18"/>
      <c r="AD3063" s="18"/>
      <c r="AE3063" s="18"/>
      <c r="AF3063" s="18"/>
      <c r="AG3063" s="18"/>
      <c r="AH3063" s="18"/>
      <c r="AI3063" s="18"/>
      <c r="AJ3063" s="18"/>
      <c r="AK3063" s="18"/>
      <c r="AL3063" s="18"/>
      <c r="AM3063" s="18"/>
      <c r="AN3063" s="18"/>
      <c r="AO3063" s="18"/>
      <c r="AP3063" s="18"/>
      <c r="AQ3063" s="18"/>
      <c r="AR3063" s="18"/>
      <c r="AS3063" s="18"/>
      <c r="AT3063" s="18"/>
      <c r="AU3063" s="18"/>
      <c r="AV3063" s="18"/>
      <c r="AW3063" s="18"/>
      <c r="AX3063" s="18"/>
    </row>
    <row r="3064">
      <c r="A3064" s="18" t="str">
        <f>IFERROR(__xludf.DUMMYFUNCTION("""COMPUTED_VALUE"""),"Ананас киви")</f>
        <v>Ананас киви</v>
      </c>
      <c r="B3064" s="18" t="str">
        <f>IFERROR(__xludf.DUMMYFUNCTION("""COMPUTED_VALUE"""),"Арбузный смузи")</f>
        <v>Арбузный смузи</v>
      </c>
      <c r="C3064" s="18" t="str">
        <f>IFERROR(__xludf.DUMMYFUNCTION("""COMPUTED_VALUE"""),"Виноградная фанта")</f>
        <v>Виноградная фанта</v>
      </c>
      <c r="D3064" s="18" t="str">
        <f>IFERROR(__xludf.DUMMYFUNCTION("""COMPUTED_VALUE"""),"Вишневый морс")</f>
        <v>Вишневый морс</v>
      </c>
      <c r="E3064" s="18" t="str">
        <f>IFERROR(__xludf.DUMMYFUNCTION("""COMPUTED_VALUE"""),"Гранатовый мармелад")</f>
        <v>Гранатовый мармелад</v>
      </c>
      <c r="F3064" s="18" t="str">
        <f>IFERROR(__xludf.DUMMYFUNCTION("""COMPUTED_VALUE"""),"Грейпфрут киви")</f>
        <v>Грейпфрут киви</v>
      </c>
      <c r="G3064" s="18" t="str">
        <f>IFERROR(__xludf.DUMMYFUNCTION("""COMPUTED_VALUE"""),"Ежевика мята")</f>
        <v>Ежевика мята</v>
      </c>
      <c r="H3064" s="18" t="str">
        <f>IFERROR(__xludf.DUMMYFUNCTION("""COMPUTED_VALUE"""),"Киви манго")</f>
        <v>Киви манго</v>
      </c>
      <c r="I3064" s="18" t="str">
        <f>IFERROR(__xludf.DUMMYFUNCTION("""COMPUTED_VALUE"""),"Клубника манго")</f>
        <v>Клубника манго</v>
      </c>
      <c r="J3064" s="18" t="str">
        <f>IFERROR(__xludf.DUMMYFUNCTION("""COMPUTED_VALUE"""),"черника грейфрут ")</f>
        <v>черника грейфрут </v>
      </c>
      <c r="K3064" s="18" t="str">
        <f>IFERROR(__xludf.DUMMYFUNCTION("""COMPUTED_VALUE"""),"Малина лайм")</f>
        <v>Малина лайм</v>
      </c>
      <c r="L3064" s="18" t="str">
        <f>IFERROR(__xludf.DUMMYFUNCTION("""COMPUTED_VALUE"""),"Манго арбуз ")</f>
        <v>Манго арбуз </v>
      </c>
      <c r="M3064" s="18" t="str">
        <f>IFERROR(__xludf.DUMMYFUNCTION("""COMPUTED_VALUE"""),"Малиновый чай с жасмином")</f>
        <v>Малиновый чай с жасмином</v>
      </c>
      <c r="N3064" s="18" t="str">
        <f>IFERROR(__xludf.DUMMYFUNCTION("""COMPUTED_VALUE"""),"малина  апельсин ")</f>
        <v>малина  апельсин </v>
      </c>
      <c r="O3064" s="18" t="str">
        <f>IFERROR(__xludf.DUMMYFUNCTION("""COMPUTED_VALUE"""),"Манго апельсин")</f>
        <v>Манго апельсин</v>
      </c>
      <c r="P3064" s="18" t="str">
        <f>IFERROR(__xludf.DUMMYFUNCTION("""COMPUTED_VALUE"""),"Ред булл")</f>
        <v>Ред булл</v>
      </c>
      <c r="Q3064" s="18" t="str">
        <f>IFERROR(__xludf.DUMMYFUNCTION("""COMPUTED_VALUE"""),"Спрайт")</f>
        <v>Спрайт</v>
      </c>
      <c r="R3064" s="18" t="str">
        <f>IFERROR(__xludf.DUMMYFUNCTION("""COMPUTED_VALUE"""),"ананас клюква ")</f>
        <v>ананас клюква </v>
      </c>
      <c r="S3064" s="18" t="str">
        <f>IFERROR(__xludf.DUMMYFUNCTION("""COMPUTED_VALUE"""),"Тархун")</f>
        <v>Тархун</v>
      </c>
      <c r="T3064" s="18" t="str">
        <f>IFERROR(__xludf.DUMMYFUNCTION("""COMPUTED_VALUE"""),"алоэ Виноград ")</f>
        <v>алоэ Виноград </v>
      </c>
      <c r="U3064" s="18" t="str">
        <f>IFERROR(__xludf.DUMMYFUNCTION("""COMPUTED_VALUE"""),"Фруктовая жвачка")</f>
        <v>Фруктовая жвачка</v>
      </c>
      <c r="V3064" s="18" t="str">
        <f>IFERROR(__xludf.DUMMYFUNCTION("""COMPUTED_VALUE"""),"Холодная кола")</f>
        <v>Холодная кола</v>
      </c>
      <c r="W3064" s="18" t="str">
        <f>IFERROR(__xludf.DUMMYFUNCTION("""COMPUTED_VALUE"""),"Черная смородина клюква")</f>
        <v>Черная смородина клюква</v>
      </c>
      <c r="X3064" s="18" t="str">
        <f>IFERROR(__xludf.DUMMYFUNCTION("""COMPUTED_VALUE"""),"Черника арбуз")</f>
        <v>Черника арбуз</v>
      </c>
      <c r="Y3064" s="18" t="str">
        <f>IFERROR(__xludf.DUMMYFUNCTION("""COMPUTED_VALUE"""),"Яблоко черника")</f>
        <v>Яблоко черника</v>
      </c>
      <c r="Z3064" s="18"/>
      <c r="AA3064" s="18"/>
      <c r="AB3064" s="18"/>
      <c r="AC3064" s="18"/>
      <c r="AD3064" s="18"/>
      <c r="AE3064" s="18"/>
      <c r="AF3064" s="18"/>
      <c r="AG3064" s="18"/>
      <c r="AH3064" s="18"/>
      <c r="AI3064" s="18"/>
      <c r="AJ3064" s="18"/>
      <c r="AK3064" s="18"/>
      <c r="AL3064" s="18"/>
      <c r="AM3064" s="18"/>
      <c r="AN3064" s="18"/>
      <c r="AO3064" s="18"/>
      <c r="AP3064" s="18"/>
      <c r="AQ3064" s="18"/>
      <c r="AR3064" s="18"/>
      <c r="AS3064" s="18"/>
      <c r="AT3064" s="18"/>
      <c r="AU3064" s="18"/>
      <c r="AV3064" s="18"/>
      <c r="AW3064" s="18"/>
      <c r="AX3064" s="18"/>
    </row>
    <row r="3065">
      <c r="A3065" s="18" t="str">
        <f>IFERROR(__xludf.DUMMYFUNCTION("""COMPUTED_VALUE"""),"Кислый малиново-грейпфрутовый швепс")</f>
        <v>Кислый малиново-грейпфрутовый швепс</v>
      </c>
      <c r="B3065" s="18" t="str">
        <f>IFERROR(__xludf.DUMMYFUNCTION("""COMPUTED_VALUE"""),"Ананас апельсин")</f>
        <v>Ананас апельсин</v>
      </c>
      <c r="C3065" s="18" t="str">
        <f>IFERROR(__xludf.DUMMYFUNCTION("""COMPUTED_VALUE"""),"Пинаколада")</f>
        <v>Пинаколада</v>
      </c>
      <c r="D3065" s="18" t="str">
        <f>IFERROR(__xludf.DUMMYFUNCTION("""COMPUTED_VALUE"""),"Мятный бабл гам")</f>
        <v>Мятный бабл гам</v>
      </c>
      <c r="E3065" s="18" t="str">
        <f>IFERROR(__xludf.DUMMYFUNCTION("""COMPUTED_VALUE"""),"Мянго драгонфрут")</f>
        <v>Мянго драгонфрут</v>
      </c>
      <c r="F3065" s="18" t="str">
        <f>IFERROR(__xludf.DUMMYFUNCTION("""COMPUTED_VALUE"""),"Клубничная фанта")</f>
        <v>Клубничная фанта</v>
      </c>
      <c r="G3065" s="18" t="str">
        <f>IFERROR(__xludf.DUMMYFUNCTION("""COMPUTED_VALUE"""),"Клубничная арбуз")</f>
        <v>Клубничная арбуз</v>
      </c>
      <c r="H3065" s="18" t="str">
        <f>IFERROR(__xludf.DUMMYFUNCTION("""COMPUTED_VALUE"""),"Кислый скитлс")</f>
        <v>Кислый скитлс</v>
      </c>
      <c r="I3065" s="18" t="str">
        <f>IFERROR(__xludf.DUMMYFUNCTION("""COMPUTED_VALUE"""),"Кислый лайм арбуз")</f>
        <v>Кислый лайм арбуз</v>
      </c>
      <c r="J3065" s="18" t="str">
        <f>IFERROR(__xludf.DUMMYFUNCTION("""COMPUTED_VALUE"""),"Тропический банан")</f>
        <v>Тропический банан</v>
      </c>
      <c r="K3065" s="18" t="str">
        <f>IFERROR(__xludf.DUMMYFUNCTION("""COMPUTED_VALUE"""),"Яблочный энергетик")</f>
        <v>Яблочный энергетик</v>
      </c>
      <c r="L3065" s="18" t="str">
        <f>IFERROR(__xludf.DUMMYFUNCTION("""COMPUTED_VALUE"""),"Барбарисовый лимонад")</f>
        <v>Барбарисовый лимонад</v>
      </c>
      <c r="M3065" s="18" t="str">
        <f>IFERROR(__xludf.DUMMYFUNCTION("""COMPUTED_VALUE"""),"Лимонад виноград вишня")</f>
        <v>Лимонад виноград вишня</v>
      </c>
      <c r="N3065" s="18" t="str">
        <f>IFERROR(__xludf.DUMMYFUNCTION("""COMPUTED_VALUE"""),"Розовый лимонад")</f>
        <v>Розовый лимонад</v>
      </c>
      <c r="O3065" s="18" t="str">
        <f>IFERROR(__xludf.DUMMYFUNCTION("""COMPUTED_VALUE"""),"Двойной манго")</f>
        <v>Двойной манго</v>
      </c>
      <c r="P3065" s="18" t="str">
        <f>IFERROR(__xludf.DUMMYFUNCTION("""COMPUTED_VALUE"""),"Лесные ягоды ")</f>
        <v>Лесные ягоды </v>
      </c>
      <c r="Q3065" s="18" t="str">
        <f>IFERROR(__xludf.DUMMYFUNCTION("""COMPUTED_VALUE"""),"Ежевика малина ")</f>
        <v>Ежевика малина </v>
      </c>
      <c r="R3065" s="18" t="str">
        <f>IFERROR(__xludf.DUMMYFUNCTION("""COMPUTED_VALUE"""),"Смородиновый лимонад")</f>
        <v>Смородиновый лимонад</v>
      </c>
      <c r="S3065" s="18" t="str">
        <f>IFERROR(__xludf.DUMMYFUNCTION("""COMPUTED_VALUE"""),"Кола вишня")</f>
        <v>Кола вишня</v>
      </c>
      <c r="T3065" s="18" t="str">
        <f>IFERROR(__xludf.DUMMYFUNCTION("""COMPUTED_VALUE"""),"Манго арбуз")</f>
        <v>Манго арбуз</v>
      </c>
      <c r="U3065" s="18" t="str">
        <f>IFERROR(__xludf.DUMMYFUNCTION("""COMPUTED_VALUE"""),"Алоэ виноград")</f>
        <v>Алоэ виноград</v>
      </c>
      <c r="V3065" s="18" t="str">
        <f>IFERROR(__xludf.DUMMYFUNCTION("""COMPUTED_VALUE"""),"Банан клубника")</f>
        <v>Банан клубника</v>
      </c>
      <c r="W3065" s="18" t="str">
        <f>IFERROR(__xludf.DUMMYFUNCTION("""COMPUTED_VALUE"""),"Малиновый мармелад")</f>
        <v>Малиновый мармелад</v>
      </c>
      <c r="X3065" s="18" t="str">
        <f>IFERROR(__xludf.DUMMYFUNCTION("""COMPUTED_VALUE"""),"Клубника киви")</f>
        <v>Клубника киви</v>
      </c>
      <c r="Y3065" s="18" t="str">
        <f>IFERROR(__xludf.DUMMYFUNCTION("""COMPUTED_VALUE"""),"Клюква лайм")</f>
        <v>Клюква лайм</v>
      </c>
      <c r="Z3065" s="18" t="str">
        <f>IFERROR(__xludf.DUMMYFUNCTION("""COMPUTED_VALUE"""),"Гуава ананас")</f>
        <v>Гуава ананас</v>
      </c>
      <c r="AA3065" s="18" t="str">
        <f>IFERROR(__xludf.DUMMYFUNCTION("""COMPUTED_VALUE"""),"Морс")</f>
        <v>Морс</v>
      </c>
      <c r="AB3065" s="18" t="str">
        <f>IFERROR(__xludf.DUMMYFUNCTION("""COMPUTED_VALUE"""),"Красный апельсин")</f>
        <v>Красный апельсин</v>
      </c>
      <c r="AC3065" s="18" t="str">
        <f>IFERROR(__xludf.DUMMYFUNCTION("""COMPUTED_VALUE"""),"Арбузная жвачка")</f>
        <v>Арбузная жвачка</v>
      </c>
      <c r="AD3065" s="18" t="str">
        <f>IFERROR(__xludf.DUMMYFUNCTION("""COMPUTED_VALUE"""),"Смородина Виноград")</f>
        <v>Смородина Виноград</v>
      </c>
      <c r="AE3065" s="18" t="str">
        <f>IFERROR(__xludf.DUMMYFUNCTION("""COMPUTED_VALUE"""),"Гранатовая Мармелад")</f>
        <v>Гранатовая Мармелад</v>
      </c>
      <c r="AF3065" s="18" t="str">
        <f>IFERROR(__xludf.DUMMYFUNCTION("""COMPUTED_VALUE"""),"Яблоко Киви")</f>
        <v>Яблоко Киви</v>
      </c>
      <c r="AG3065" s="18" t="str">
        <f>IFERROR(__xludf.DUMMYFUNCTION("""COMPUTED_VALUE"""),"Клубника Ежевика")</f>
        <v>Клубника Ежевика</v>
      </c>
      <c r="AH3065" s="18" t="str">
        <f>IFERROR(__xludf.DUMMYFUNCTION("""COMPUTED_VALUE"""),"Клубничный Коктейль")</f>
        <v>Клубничный Коктейль</v>
      </c>
      <c r="AI3065" s="18" t="str">
        <f>IFERROR(__xludf.DUMMYFUNCTION("""COMPUTED_VALUE"""),"Клюква Земляника ")</f>
        <v>Клюква Земляника </v>
      </c>
      <c r="AJ3065" s="18" t="str">
        <f>IFERROR(__xludf.DUMMYFUNCTION("""COMPUTED_VALUE"""),"Какос Дыня")</f>
        <v>Какос Дыня</v>
      </c>
      <c r="AK3065" s="18" t="str">
        <f>IFERROR(__xludf.DUMMYFUNCTION("""COMPUTED_VALUE"""),"Маракуйя мандарин")</f>
        <v>Маракуйя мандарин</v>
      </c>
      <c r="AL3065" s="18" t="str">
        <f>IFERROR(__xludf.DUMMYFUNCTION("""COMPUTED_VALUE"""),"Персик кактус")</f>
        <v>Персик кактус</v>
      </c>
      <c r="AM3065" s="18" t="str">
        <f>IFERROR(__xludf.DUMMYFUNCTION("""COMPUTED_VALUE"""),"Спрайт")</f>
        <v>Спрайт</v>
      </c>
      <c r="AN3065" s="18" t="str">
        <f>IFERROR(__xludf.DUMMYFUNCTION("""COMPUTED_VALUE"""),"Черничная фанта")</f>
        <v>Черничная фанта</v>
      </c>
      <c r="AO3065" s="18" t="str">
        <f>IFERROR(__xludf.DUMMYFUNCTION("""COMPUTED_VALUE"""),"Ягодная жвачка")</f>
        <v>Ягодная жвачка</v>
      </c>
      <c r="AP3065" s="18" t="str">
        <f>IFERROR(__xludf.DUMMYFUNCTION("""COMPUTED_VALUE"""),"Ягодный энергетик")</f>
        <v>Ягодный энергетик</v>
      </c>
      <c r="AQ3065" s="18" t="str">
        <f>IFERROR(__xludf.DUMMYFUNCTION("""COMPUTED_VALUE"""),"Ягодный пунш ")</f>
        <v>Ягодный пунш </v>
      </c>
      <c r="AR3065" s="18" t="str">
        <f>IFERROR(__xludf.DUMMYFUNCTION("""COMPUTED_VALUE"""),"Виноградный холс")</f>
        <v>Виноградный холс</v>
      </c>
      <c r="AS3065" s="18" t="str">
        <f>IFERROR(__xludf.DUMMYFUNCTION("""COMPUTED_VALUE"""),"Грейпфрут смородина")</f>
        <v>Грейпфрут смородина</v>
      </c>
      <c r="AT3065" s="18" t="str">
        <f>IFERROR(__xludf.DUMMYFUNCTION("""COMPUTED_VALUE"""),"Дыня персик")</f>
        <v>Дыня персик</v>
      </c>
      <c r="AU3065" s="18" t="str">
        <f>IFERROR(__xludf.DUMMYFUNCTION("""COMPUTED_VALUE"""),"Земляника виноград")</f>
        <v>Земляника виноград</v>
      </c>
      <c r="AV3065" s="18" t="str">
        <f>IFERROR(__xludf.DUMMYFUNCTION("""COMPUTED_VALUE"""),"Киви маракуйя гуава")</f>
        <v>Киви маракуйя гуава</v>
      </c>
      <c r="AW3065" s="18" t="str">
        <f>IFERROR(__xludf.DUMMYFUNCTION("""COMPUTED_VALUE"""),"Кислые вишнёвые червячки")</f>
        <v>Кислые вишнёвые червячки</v>
      </c>
      <c r="AX3065" s="18" t="str">
        <f>IFERROR(__xludf.DUMMYFUNCTION("""COMPUTED_VALUE"""),"Кислые чернично-малиновое червячки")</f>
        <v>Кислые чернично-малиновое червячки</v>
      </c>
    </row>
    <row r="3066">
      <c r="A3066" s="18" t="str">
        <f>IFERROR(__xludf.DUMMYFUNCTION("""COMPUTED_VALUE"""),"Ананас киви")</f>
        <v>Ананас киви</v>
      </c>
      <c r="B3066" s="18" t="str">
        <f>IFERROR(__xludf.DUMMYFUNCTION("""COMPUTED_VALUE"""),"Арбузный смузи")</f>
        <v>Арбузный смузи</v>
      </c>
      <c r="C3066" s="18" t="str">
        <f>IFERROR(__xludf.DUMMYFUNCTION("""COMPUTED_VALUE"""),"Виноградная фанта")</f>
        <v>Виноградная фанта</v>
      </c>
      <c r="D3066" s="18" t="str">
        <f>IFERROR(__xludf.DUMMYFUNCTION("""COMPUTED_VALUE"""),"Вишневый морс")</f>
        <v>Вишневый морс</v>
      </c>
      <c r="E3066" s="18" t="str">
        <f>IFERROR(__xludf.DUMMYFUNCTION("""COMPUTED_VALUE"""),"Гранатовый мармелад")</f>
        <v>Гранатовый мармелад</v>
      </c>
      <c r="F3066" s="18" t="str">
        <f>IFERROR(__xludf.DUMMYFUNCTION("""COMPUTED_VALUE"""),"Грейпфрут киви")</f>
        <v>Грейпфрут киви</v>
      </c>
      <c r="G3066" s="18" t="str">
        <f>IFERROR(__xludf.DUMMYFUNCTION("""COMPUTED_VALUE"""),"Ежевика мята")</f>
        <v>Ежевика мята</v>
      </c>
      <c r="H3066" s="18" t="str">
        <f>IFERROR(__xludf.DUMMYFUNCTION("""COMPUTED_VALUE"""),"Киви манго")</f>
        <v>Киви манго</v>
      </c>
      <c r="I3066" s="18" t="str">
        <f>IFERROR(__xludf.DUMMYFUNCTION("""COMPUTED_VALUE"""),"Клубника манго")</f>
        <v>Клубника манго</v>
      </c>
      <c r="J3066" s="18" t="str">
        <f>IFERROR(__xludf.DUMMYFUNCTION("""COMPUTED_VALUE"""),"черника грейфрут ")</f>
        <v>черника грейфрут </v>
      </c>
      <c r="K3066" s="18" t="str">
        <f>IFERROR(__xludf.DUMMYFUNCTION("""COMPUTED_VALUE"""),"Малина лайм")</f>
        <v>Малина лайм</v>
      </c>
      <c r="L3066" s="18" t="str">
        <f>IFERROR(__xludf.DUMMYFUNCTION("""COMPUTED_VALUE"""),"Манго арбуз ")</f>
        <v>Манго арбуз </v>
      </c>
      <c r="M3066" s="18" t="str">
        <f>IFERROR(__xludf.DUMMYFUNCTION("""COMPUTED_VALUE"""),"Малиновый чай с жасмином")</f>
        <v>Малиновый чай с жасмином</v>
      </c>
      <c r="N3066" s="18" t="str">
        <f>IFERROR(__xludf.DUMMYFUNCTION("""COMPUTED_VALUE"""),"малина  апельсин ")</f>
        <v>малина  апельсин </v>
      </c>
      <c r="O3066" s="18" t="str">
        <f>IFERROR(__xludf.DUMMYFUNCTION("""COMPUTED_VALUE"""),"Манго апельсин")</f>
        <v>Манго апельсин</v>
      </c>
      <c r="P3066" s="18" t="str">
        <f>IFERROR(__xludf.DUMMYFUNCTION("""COMPUTED_VALUE"""),"Ред булл")</f>
        <v>Ред булл</v>
      </c>
      <c r="Q3066" s="18" t="str">
        <f>IFERROR(__xludf.DUMMYFUNCTION("""COMPUTED_VALUE"""),"Спрайт")</f>
        <v>Спрайт</v>
      </c>
      <c r="R3066" s="18" t="str">
        <f>IFERROR(__xludf.DUMMYFUNCTION("""COMPUTED_VALUE"""),"ананас клюква ")</f>
        <v>ананас клюква </v>
      </c>
      <c r="S3066" s="18" t="str">
        <f>IFERROR(__xludf.DUMMYFUNCTION("""COMPUTED_VALUE"""),"Тархун")</f>
        <v>Тархун</v>
      </c>
      <c r="T3066" s="18" t="str">
        <f>IFERROR(__xludf.DUMMYFUNCTION("""COMPUTED_VALUE"""),"алоэ Виноград ")</f>
        <v>алоэ Виноград </v>
      </c>
      <c r="U3066" s="18" t="str">
        <f>IFERROR(__xludf.DUMMYFUNCTION("""COMPUTED_VALUE"""),"Фруктовая жвачка")</f>
        <v>Фруктовая жвачка</v>
      </c>
      <c r="V3066" s="18" t="str">
        <f>IFERROR(__xludf.DUMMYFUNCTION("""COMPUTED_VALUE"""),"Холодная кола")</f>
        <v>Холодная кола</v>
      </c>
      <c r="W3066" s="18" t="str">
        <f>IFERROR(__xludf.DUMMYFUNCTION("""COMPUTED_VALUE"""),"Черная смородина клюква")</f>
        <v>Черная смородина клюква</v>
      </c>
      <c r="X3066" s="18" t="str">
        <f>IFERROR(__xludf.DUMMYFUNCTION("""COMPUTED_VALUE"""),"Черника арбуз")</f>
        <v>Черника арбуз</v>
      </c>
      <c r="Y3066" s="18" t="str">
        <f>IFERROR(__xludf.DUMMYFUNCTION("""COMPUTED_VALUE"""),"Яблоко черника")</f>
        <v>Яблоко черника</v>
      </c>
      <c r="Z3066" s="18"/>
      <c r="AA3066" s="18"/>
      <c r="AB3066" s="18"/>
      <c r="AC3066" s="18"/>
      <c r="AD3066" s="18"/>
      <c r="AE3066" s="18"/>
      <c r="AF3066" s="18"/>
      <c r="AG3066" s="18"/>
      <c r="AH3066" s="18"/>
      <c r="AI3066" s="18"/>
      <c r="AJ3066" s="18"/>
      <c r="AK3066" s="18"/>
      <c r="AL3066" s="18"/>
      <c r="AM3066" s="18"/>
      <c r="AN3066" s="18"/>
      <c r="AO3066" s="18"/>
      <c r="AP3066" s="18"/>
      <c r="AQ3066" s="18"/>
      <c r="AR3066" s="18"/>
      <c r="AS3066" s="18"/>
      <c r="AT3066" s="18"/>
      <c r="AU3066" s="18"/>
      <c r="AV3066" s="18"/>
      <c r="AW3066" s="18"/>
      <c r="AX3066" s="18"/>
    </row>
    <row r="3067">
      <c r="A3067" s="18" t="str">
        <f>IFERROR(__xludf.DUMMYFUNCTION("""COMPUTED_VALUE"""),"Ананас киви")</f>
        <v>Ананас киви</v>
      </c>
      <c r="B3067" s="18" t="str">
        <f>IFERROR(__xludf.DUMMYFUNCTION("""COMPUTED_VALUE"""),"Арбузный смузи")</f>
        <v>Арбузный смузи</v>
      </c>
      <c r="C3067" s="18" t="str">
        <f>IFERROR(__xludf.DUMMYFUNCTION("""COMPUTED_VALUE"""),"Виноградная фанта")</f>
        <v>Виноградная фанта</v>
      </c>
      <c r="D3067" s="18" t="str">
        <f>IFERROR(__xludf.DUMMYFUNCTION("""COMPUTED_VALUE"""),"Вишневый морс")</f>
        <v>Вишневый морс</v>
      </c>
      <c r="E3067" s="18" t="str">
        <f>IFERROR(__xludf.DUMMYFUNCTION("""COMPUTED_VALUE"""),"Гранатовый мармелад")</f>
        <v>Гранатовый мармелад</v>
      </c>
      <c r="F3067" s="18" t="str">
        <f>IFERROR(__xludf.DUMMYFUNCTION("""COMPUTED_VALUE"""),"Грейпфрут киви")</f>
        <v>Грейпфрут киви</v>
      </c>
      <c r="G3067" s="18" t="str">
        <f>IFERROR(__xludf.DUMMYFUNCTION("""COMPUTED_VALUE"""),"Ежевика мята")</f>
        <v>Ежевика мята</v>
      </c>
      <c r="H3067" s="18" t="str">
        <f>IFERROR(__xludf.DUMMYFUNCTION("""COMPUTED_VALUE"""),"Киви манго")</f>
        <v>Киви манго</v>
      </c>
      <c r="I3067" s="18" t="str">
        <f>IFERROR(__xludf.DUMMYFUNCTION("""COMPUTED_VALUE"""),"Клубника манго")</f>
        <v>Клубника манго</v>
      </c>
      <c r="J3067" s="18" t="str">
        <f>IFERROR(__xludf.DUMMYFUNCTION("""COMPUTED_VALUE"""),"черника грейфрут ")</f>
        <v>черника грейфрут </v>
      </c>
      <c r="K3067" s="18" t="str">
        <f>IFERROR(__xludf.DUMMYFUNCTION("""COMPUTED_VALUE"""),"Малина лайм")</f>
        <v>Малина лайм</v>
      </c>
      <c r="L3067" s="18" t="str">
        <f>IFERROR(__xludf.DUMMYFUNCTION("""COMPUTED_VALUE"""),"Манго арбуз ")</f>
        <v>Манго арбуз </v>
      </c>
      <c r="M3067" s="18" t="str">
        <f>IFERROR(__xludf.DUMMYFUNCTION("""COMPUTED_VALUE"""),"Малиновый чай с жасмином")</f>
        <v>Малиновый чай с жасмином</v>
      </c>
      <c r="N3067" s="18" t="str">
        <f>IFERROR(__xludf.DUMMYFUNCTION("""COMPUTED_VALUE"""),"малина  апельсин ")</f>
        <v>малина  апельсин </v>
      </c>
      <c r="O3067" s="18" t="str">
        <f>IFERROR(__xludf.DUMMYFUNCTION("""COMPUTED_VALUE"""),"Манго апельсин")</f>
        <v>Манго апельсин</v>
      </c>
      <c r="P3067" s="18" t="str">
        <f>IFERROR(__xludf.DUMMYFUNCTION("""COMPUTED_VALUE"""),"Ред булл")</f>
        <v>Ред булл</v>
      </c>
      <c r="Q3067" s="18" t="str">
        <f>IFERROR(__xludf.DUMMYFUNCTION("""COMPUTED_VALUE"""),"Спрайт")</f>
        <v>Спрайт</v>
      </c>
      <c r="R3067" s="18" t="str">
        <f>IFERROR(__xludf.DUMMYFUNCTION("""COMPUTED_VALUE"""),"ананас клюква ")</f>
        <v>ананас клюква </v>
      </c>
      <c r="S3067" s="18" t="str">
        <f>IFERROR(__xludf.DUMMYFUNCTION("""COMPUTED_VALUE"""),"Тархун")</f>
        <v>Тархун</v>
      </c>
      <c r="T3067" s="18" t="str">
        <f>IFERROR(__xludf.DUMMYFUNCTION("""COMPUTED_VALUE"""),"алоэ Виноград ")</f>
        <v>алоэ Виноград </v>
      </c>
      <c r="U3067" s="18" t="str">
        <f>IFERROR(__xludf.DUMMYFUNCTION("""COMPUTED_VALUE"""),"Фруктовая жвачка")</f>
        <v>Фруктовая жвачка</v>
      </c>
      <c r="V3067" s="18" t="str">
        <f>IFERROR(__xludf.DUMMYFUNCTION("""COMPUTED_VALUE"""),"Холодная кола")</f>
        <v>Холодная кола</v>
      </c>
      <c r="W3067" s="18" t="str">
        <f>IFERROR(__xludf.DUMMYFUNCTION("""COMPUTED_VALUE"""),"Черная смородина клюква")</f>
        <v>Черная смородина клюква</v>
      </c>
      <c r="X3067" s="18" t="str">
        <f>IFERROR(__xludf.DUMMYFUNCTION("""COMPUTED_VALUE"""),"Черника арбуз")</f>
        <v>Черника арбуз</v>
      </c>
      <c r="Y3067" s="18" t="str">
        <f>IFERROR(__xludf.DUMMYFUNCTION("""COMPUTED_VALUE"""),"Яблоко черника")</f>
        <v>Яблоко черника</v>
      </c>
      <c r="Z3067" s="18"/>
      <c r="AA3067" s="18"/>
      <c r="AB3067" s="18"/>
      <c r="AC3067" s="18"/>
      <c r="AD3067" s="18"/>
      <c r="AE3067" s="18"/>
      <c r="AF3067" s="18"/>
      <c r="AG3067" s="18"/>
      <c r="AH3067" s="18"/>
      <c r="AI3067" s="18"/>
      <c r="AJ3067" s="18"/>
      <c r="AK3067" s="18"/>
      <c r="AL3067" s="18"/>
      <c r="AM3067" s="18"/>
      <c r="AN3067" s="18"/>
      <c r="AO3067" s="18"/>
      <c r="AP3067" s="18"/>
      <c r="AQ3067" s="18"/>
      <c r="AR3067" s="18"/>
      <c r="AS3067" s="18"/>
      <c r="AT3067" s="18"/>
      <c r="AU3067" s="18"/>
      <c r="AV3067" s="18"/>
      <c r="AW3067" s="18"/>
      <c r="AX3067" s="18"/>
    </row>
    <row r="3068">
      <c r="A3068" s="18" t="str">
        <f>IFERROR(__xludf.DUMMYFUNCTION("""COMPUTED_VALUE"""),"Ягодный микс")</f>
        <v>Ягодный микс</v>
      </c>
      <c r="B3068" s="18" t="str">
        <f>IFERROR(__xludf.DUMMYFUNCTION("""COMPUTED_VALUE"""),"Энергетик малина")</f>
        <v>Энергетик малина</v>
      </c>
      <c r="C3068" s="18" t="str">
        <f>IFERROR(__xludf.DUMMYFUNCTION("""COMPUTED_VALUE"""),"Клубника арбуз")</f>
        <v>Клубника арбуз</v>
      </c>
      <c r="D3068" s="18" t="str">
        <f>IFERROR(__xludf.DUMMYFUNCTION("""COMPUTED_VALUE"""),"Ежевика малина")</f>
        <v>Ежевика малина</v>
      </c>
      <c r="E3068" s="18" t="str">
        <f>IFERROR(__xludf.DUMMYFUNCTION("""COMPUTED_VALUE"""),"Голубая малина виноград")</f>
        <v>Голубая малина виноград</v>
      </c>
      <c r="F3068" s="18" t="str">
        <f>IFERROR(__xludf.DUMMYFUNCTION("""COMPUTED_VALUE"""),"Вишня яблоко")</f>
        <v>Вишня яблоко</v>
      </c>
      <c r="G3068" s="18" t="str">
        <f>IFERROR(__xludf.DUMMYFUNCTION("""COMPUTED_VALUE"""),"Виноград лёд")</f>
        <v>Виноград лёд</v>
      </c>
      <c r="H3068" s="18" t="str">
        <f>IFERROR(__xludf.DUMMYFUNCTION("""COMPUTED_VALUE"""),"Бабл гам")</f>
        <v>Бабл гам</v>
      </c>
      <c r="I3068" s="18" t="str">
        <f>IFERROR(__xludf.DUMMYFUNCTION("""COMPUTED_VALUE"""),"Энергетик лайм")</f>
        <v>Энергетик лайм</v>
      </c>
      <c r="J3068" s="18" t="str">
        <f>IFERROR(__xludf.DUMMYFUNCTION("""COMPUTED_VALUE"""),"Черника смородина айс")</f>
        <v>Черника смородина айс</v>
      </c>
      <c r="K3068" s="18" t="str">
        <f>IFERROR(__xludf.DUMMYFUNCTION("""COMPUTED_VALUE"""),"Мохито клубничный лёд")</f>
        <v>Мохито клубничный лёд</v>
      </c>
      <c r="L3068" s="18" t="str">
        <f>IFERROR(__xludf.DUMMYFUNCTION("""COMPUTED_VALUE"""),"Черная вишня лёд")</f>
        <v>Черная вишня лёд</v>
      </c>
      <c r="M3068" s="18" t="str">
        <f>IFERROR(__xludf.DUMMYFUNCTION("""COMPUTED_VALUE"""),"Ананас кокос лёд")</f>
        <v>Ананас кокос лёд</v>
      </c>
      <c r="N3068" s="18" t="str">
        <f>IFERROR(__xludf.DUMMYFUNCTION("""COMPUTED_VALUE"""),"Киви лёд")</f>
        <v>Киви лёд</v>
      </c>
      <c r="O3068" s="18" t="str">
        <f>IFERROR(__xludf.DUMMYFUNCTION("""COMPUTED_VALUE"""),"Кислая клюква лёд")</f>
        <v>Кислая клюква лёд</v>
      </c>
      <c r="P3068" s="18" t="str">
        <f>IFERROR(__xludf.DUMMYFUNCTION("""COMPUTED_VALUE"""),"Кислый скитлс лёд")</f>
        <v>Кислый скитлс лёд</v>
      </c>
      <c r="Q3068" s="18" t="str">
        <f>IFERROR(__xludf.DUMMYFUNCTION("""COMPUTED_VALUE"""),"Клубника черника лёд")</f>
        <v>Клубника черника лёд</v>
      </c>
      <c r="R3068" s="18" t="str">
        <f>IFERROR(__xludf.DUMMYFUNCTION("""COMPUTED_VALUE"""),"Малина смородина лёд")</f>
        <v>Малина смородина лёд</v>
      </c>
      <c r="S3068" s="18" t="str">
        <f>IFERROR(__xludf.DUMMYFUNCTION("""COMPUTED_VALUE"""),"Манго лёд")</f>
        <v>Манго лёд</v>
      </c>
      <c r="T3068" s="18" t="str">
        <f>IFERROR(__xludf.DUMMYFUNCTION("""COMPUTED_VALUE"""),"Малина вишня лёд")</f>
        <v>Малина вишня лёд</v>
      </c>
      <c r="U3068" s="18"/>
      <c r="V3068" s="18"/>
      <c r="W3068" s="18"/>
      <c r="X3068" s="18"/>
      <c r="Y3068" s="18"/>
      <c r="Z3068" s="18"/>
      <c r="AA3068" s="18"/>
      <c r="AB3068" s="18"/>
      <c r="AC3068" s="18"/>
      <c r="AD3068" s="18"/>
      <c r="AE3068" s="18"/>
      <c r="AF3068" s="18"/>
      <c r="AG3068" s="18"/>
      <c r="AH3068" s="18"/>
      <c r="AI3068" s="18"/>
      <c r="AJ3068" s="18"/>
      <c r="AK3068" s="18"/>
      <c r="AL3068" s="18"/>
      <c r="AM3068" s="18"/>
      <c r="AN3068" s="18"/>
      <c r="AO3068" s="18"/>
      <c r="AP3068" s="18"/>
      <c r="AQ3068" s="18"/>
      <c r="AR3068" s="18"/>
      <c r="AS3068" s="18"/>
      <c r="AT3068" s="18"/>
      <c r="AU3068" s="18"/>
      <c r="AV3068" s="18"/>
      <c r="AW3068" s="18"/>
      <c r="AX3068" s="18"/>
    </row>
    <row r="3069">
      <c r="A3069" s="18" t="str">
        <f>IFERROR(__xludf.DUMMYFUNCTION("""COMPUTED_VALUE"""),"Апельсиновое драже")</f>
        <v>Апельсиновое драже</v>
      </c>
      <c r="B3069" s="18" t="str">
        <f>IFERROR(__xludf.DUMMYFUNCTION("""COMPUTED_VALUE"""),"Бабл гам")</f>
        <v>Бабл гам</v>
      </c>
      <c r="C3069" s="18" t="str">
        <f>IFERROR(__xludf.DUMMYFUNCTION("""COMPUTED_VALUE"""),"Виноградная конфета")</f>
        <v>Виноградная конфета</v>
      </c>
      <c r="D3069" s="18" t="str">
        <f>IFERROR(__xludf.DUMMYFUNCTION("""COMPUTED_VALUE"""),"Даня кокос")</f>
        <v>Даня кокос</v>
      </c>
      <c r="E3069" s="18" t="str">
        <f>IFERROR(__xludf.DUMMYFUNCTION("""COMPUTED_VALUE"""),"Земляника груша")</f>
        <v>Земляника груша</v>
      </c>
      <c r="F3069" s="18" t="str">
        <f>IFERROR(__xludf.DUMMYFUNCTION("""COMPUTED_VALUE"""),"Кислый киви")</f>
        <v>Кислый киви</v>
      </c>
      <c r="G3069" s="18" t="str">
        <f>IFERROR(__xludf.DUMMYFUNCTION("""COMPUTED_VALUE"""),"Кислый малиновый лимонад ")</f>
        <v>Кислый малиновый лимонад </v>
      </c>
      <c r="H3069" s="18" t="str">
        <f>IFERROR(__xludf.DUMMYFUNCTION("""COMPUTED_VALUE"""),"Кола сода айс")</f>
        <v>Кола сода айс</v>
      </c>
      <c r="I3069" s="18" t="str">
        <f>IFERROR(__xludf.DUMMYFUNCTION("""COMPUTED_VALUE"""),"Ледяной ананас")</f>
        <v>Ледяной ананас</v>
      </c>
      <c r="J3069" s="18" t="str">
        <f>IFERROR(__xludf.DUMMYFUNCTION("""COMPUTED_VALUE"""),"Лимонные червячки ")</f>
        <v>Лимонные червячки </v>
      </c>
      <c r="K3069" s="18" t="str">
        <f>IFERROR(__xludf.DUMMYFUNCTION("""COMPUTED_VALUE"""),"Манго апельсин")</f>
        <v>Манго апельсин</v>
      </c>
      <c r="L3069" s="18" t="str">
        <f>IFERROR(__xludf.DUMMYFUNCTION("""COMPUTED_VALUE"""),"Смородина виноград")</f>
        <v>Смородина виноград</v>
      </c>
      <c r="M3069" s="18" t="str">
        <f>IFERROR(__xludf.DUMMYFUNCTION("""COMPUTED_VALUE"""),"Яблочный холс")</f>
        <v>Яблочный холс</v>
      </c>
      <c r="N3069" s="18" t="str">
        <f>IFERROR(__xludf.DUMMYFUNCTION("""COMPUTED_VALUE"""),"Ягодный смузи")</f>
        <v>Ягодный смузи</v>
      </c>
      <c r="O3069" s="18" t="str">
        <f>IFERROR(__xludf.DUMMYFUNCTION("""COMPUTED_VALUE"""),"Ягодный энергетик")</f>
        <v>Ягодный энергетик</v>
      </c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  <c r="AA3069" s="18"/>
      <c r="AB3069" s="18"/>
      <c r="AC3069" s="18"/>
      <c r="AD3069" s="18"/>
      <c r="AE3069" s="18"/>
      <c r="AF3069" s="18"/>
      <c r="AG3069" s="18"/>
      <c r="AH3069" s="18"/>
      <c r="AI3069" s="18"/>
      <c r="AJ3069" s="18"/>
      <c r="AK3069" s="18"/>
      <c r="AL3069" s="18"/>
      <c r="AM3069" s="18"/>
      <c r="AN3069" s="18"/>
      <c r="AO3069" s="18"/>
      <c r="AP3069" s="18"/>
      <c r="AQ3069" s="18"/>
      <c r="AR3069" s="18"/>
      <c r="AS3069" s="18"/>
      <c r="AT3069" s="18"/>
      <c r="AU3069" s="18"/>
      <c r="AV3069" s="18"/>
      <c r="AW3069" s="18"/>
      <c r="AX3069" s="18"/>
    </row>
    <row r="3070">
      <c r="A3070" s="18" t="str">
        <f>IFERROR(__xludf.DUMMYFUNCTION("""COMPUTED_VALUE"""),"Малина вишня лёд")</f>
        <v>Малина вишня лёд</v>
      </c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  <c r="AA3070" s="18"/>
      <c r="AB3070" s="18"/>
      <c r="AC3070" s="18"/>
      <c r="AD3070" s="18"/>
      <c r="AE3070" s="18"/>
      <c r="AF3070" s="18"/>
      <c r="AG3070" s="18"/>
      <c r="AH3070" s="18"/>
      <c r="AI3070" s="18"/>
      <c r="AJ3070" s="18"/>
      <c r="AK3070" s="18"/>
      <c r="AL3070" s="18"/>
      <c r="AM3070" s="18"/>
      <c r="AN3070" s="18"/>
      <c r="AO3070" s="18"/>
      <c r="AP3070" s="18"/>
      <c r="AQ3070" s="18"/>
      <c r="AR3070" s="18"/>
      <c r="AS3070" s="18"/>
      <c r="AT3070" s="18"/>
      <c r="AU3070" s="18"/>
      <c r="AV3070" s="18"/>
      <c r="AW3070" s="18"/>
      <c r="AX3070" s="18"/>
    </row>
    <row r="3071">
      <c r="A3071" s="18" t="str">
        <f>IFERROR(__xludf.DUMMYFUNCTION("""COMPUTED_VALUE"""),"Ягодный микс")</f>
        <v>Ягодный микс</v>
      </c>
      <c r="B3071" s="18" t="str">
        <f>IFERROR(__xludf.DUMMYFUNCTION("""COMPUTED_VALUE"""),"Энергетик малина")</f>
        <v>Энергетик малина</v>
      </c>
      <c r="C3071" s="18" t="str">
        <f>IFERROR(__xludf.DUMMYFUNCTION("""COMPUTED_VALUE"""),"Клубника арбуз")</f>
        <v>Клубника арбуз</v>
      </c>
      <c r="D3071" s="18" t="str">
        <f>IFERROR(__xludf.DUMMYFUNCTION("""COMPUTED_VALUE"""),"Ежевика малина")</f>
        <v>Ежевика малина</v>
      </c>
      <c r="E3071" s="18" t="str">
        <f>IFERROR(__xludf.DUMMYFUNCTION("""COMPUTED_VALUE"""),"Голубая малина виноград")</f>
        <v>Голубая малина виноград</v>
      </c>
      <c r="F3071" s="18" t="str">
        <f>IFERROR(__xludf.DUMMYFUNCTION("""COMPUTED_VALUE"""),"Вишня яблоко")</f>
        <v>Вишня яблоко</v>
      </c>
      <c r="G3071" s="18" t="str">
        <f>IFERROR(__xludf.DUMMYFUNCTION("""COMPUTED_VALUE"""),"Виноград лёд")</f>
        <v>Виноград лёд</v>
      </c>
      <c r="H3071" s="18" t="str">
        <f>IFERROR(__xludf.DUMMYFUNCTION("""COMPUTED_VALUE"""),"Бабл гам")</f>
        <v>Бабл гам</v>
      </c>
      <c r="I3071" s="18" t="str">
        <f>IFERROR(__xludf.DUMMYFUNCTION("""COMPUTED_VALUE"""),"Энергетик лайм")</f>
        <v>Энергетик лайм</v>
      </c>
      <c r="J3071" s="18" t="str">
        <f>IFERROR(__xludf.DUMMYFUNCTION("""COMPUTED_VALUE"""),"Черника смородина айс")</f>
        <v>Черника смородина айс</v>
      </c>
      <c r="K3071" s="18" t="str">
        <f>IFERROR(__xludf.DUMMYFUNCTION("""COMPUTED_VALUE"""),"Мохито клубничный лёд")</f>
        <v>Мохито клубничный лёд</v>
      </c>
      <c r="L3071" s="18" t="str">
        <f>IFERROR(__xludf.DUMMYFUNCTION("""COMPUTED_VALUE"""),"Черная вишня лёд")</f>
        <v>Черная вишня лёд</v>
      </c>
      <c r="M3071" s="18" t="str">
        <f>IFERROR(__xludf.DUMMYFUNCTION("""COMPUTED_VALUE"""),"Ананас кокос лёд")</f>
        <v>Ананас кокос лёд</v>
      </c>
      <c r="N3071" s="18" t="str">
        <f>IFERROR(__xludf.DUMMYFUNCTION("""COMPUTED_VALUE"""),"Киви лёд")</f>
        <v>Киви лёд</v>
      </c>
      <c r="O3071" s="18" t="str">
        <f>IFERROR(__xludf.DUMMYFUNCTION("""COMPUTED_VALUE"""),"Кислая клюква лёд")</f>
        <v>Кислая клюква лёд</v>
      </c>
      <c r="P3071" s="18" t="str">
        <f>IFERROR(__xludf.DUMMYFUNCTION("""COMPUTED_VALUE"""),"Кислый скитлс лёд")</f>
        <v>Кислый скитлс лёд</v>
      </c>
      <c r="Q3071" s="18" t="str">
        <f>IFERROR(__xludf.DUMMYFUNCTION("""COMPUTED_VALUE"""),"Клубника черника лёд")</f>
        <v>Клубника черника лёд</v>
      </c>
      <c r="R3071" s="18" t="str">
        <f>IFERROR(__xludf.DUMMYFUNCTION("""COMPUTED_VALUE"""),"Малина смородина лёд")</f>
        <v>Малина смородина лёд</v>
      </c>
      <c r="S3071" s="18" t="str">
        <f>IFERROR(__xludf.DUMMYFUNCTION("""COMPUTED_VALUE"""),"Манго лёд")</f>
        <v>Манго лёд</v>
      </c>
      <c r="T3071" s="18" t="str">
        <f>IFERROR(__xludf.DUMMYFUNCTION("""COMPUTED_VALUE"""),"Малина вишня лёд")</f>
        <v>Малина вишня лёд</v>
      </c>
      <c r="U3071" s="18"/>
      <c r="V3071" s="18"/>
      <c r="W3071" s="18"/>
      <c r="X3071" s="18"/>
      <c r="Y3071" s="18"/>
      <c r="Z3071" s="18"/>
      <c r="AA3071" s="18"/>
      <c r="AB3071" s="18"/>
      <c r="AC3071" s="18"/>
      <c r="AD3071" s="18"/>
      <c r="AE3071" s="18"/>
      <c r="AF3071" s="18"/>
      <c r="AG3071" s="18"/>
      <c r="AH3071" s="18"/>
      <c r="AI3071" s="18"/>
      <c r="AJ3071" s="18"/>
      <c r="AK3071" s="18"/>
      <c r="AL3071" s="18"/>
      <c r="AM3071" s="18"/>
      <c r="AN3071" s="18"/>
      <c r="AO3071" s="18"/>
      <c r="AP3071" s="18"/>
      <c r="AQ3071" s="18"/>
      <c r="AR3071" s="18"/>
      <c r="AS3071" s="18"/>
      <c r="AT3071" s="18"/>
      <c r="AU3071" s="18"/>
      <c r="AV3071" s="18"/>
      <c r="AW3071" s="18"/>
      <c r="AX3071" s="18"/>
    </row>
    <row r="3072">
      <c r="A3072" s="18"/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  <c r="AA3072" s="18"/>
      <c r="AB3072" s="18"/>
      <c r="AC3072" s="18"/>
      <c r="AD3072" s="18"/>
      <c r="AE3072" s="18"/>
      <c r="AF3072" s="18"/>
      <c r="AG3072" s="18"/>
      <c r="AH3072" s="18"/>
      <c r="AI3072" s="18"/>
      <c r="AJ3072" s="18"/>
      <c r="AK3072" s="18"/>
      <c r="AL3072" s="18"/>
      <c r="AM3072" s="18"/>
      <c r="AN3072" s="18"/>
      <c r="AO3072" s="18"/>
      <c r="AP3072" s="18"/>
      <c r="AQ3072" s="18"/>
      <c r="AR3072" s="18"/>
      <c r="AS3072" s="18"/>
      <c r="AT3072" s="18"/>
      <c r="AU3072" s="18"/>
      <c r="AV3072" s="18"/>
      <c r="AW3072" s="18"/>
      <c r="AX3072" s="18"/>
    </row>
    <row r="3073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  <c r="AA3073" s="18"/>
      <c r="AB3073" s="18"/>
      <c r="AC3073" s="18"/>
      <c r="AD3073" s="18"/>
      <c r="AE3073" s="18"/>
      <c r="AF3073" s="18"/>
      <c r="AG3073" s="18"/>
      <c r="AH3073" s="18"/>
      <c r="AI3073" s="18"/>
      <c r="AJ3073" s="18"/>
      <c r="AK3073" s="18"/>
      <c r="AL3073" s="18"/>
      <c r="AM3073" s="18"/>
      <c r="AN3073" s="18"/>
      <c r="AO3073" s="18"/>
      <c r="AP3073" s="18"/>
      <c r="AQ3073" s="18"/>
      <c r="AR3073" s="18"/>
      <c r="AS3073" s="18"/>
      <c r="AT3073" s="18"/>
      <c r="AU3073" s="18"/>
      <c r="AV3073" s="18"/>
      <c r="AW3073" s="18"/>
      <c r="AX3073" s="18"/>
    </row>
    <row r="3074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  <c r="AA3074" s="18"/>
      <c r="AB3074" s="18"/>
      <c r="AC3074" s="18"/>
      <c r="AD3074" s="18"/>
      <c r="AE3074" s="18"/>
      <c r="AF3074" s="18"/>
      <c r="AG3074" s="18"/>
      <c r="AH3074" s="18"/>
      <c r="AI3074" s="18"/>
      <c r="AJ3074" s="18"/>
      <c r="AK3074" s="18"/>
      <c r="AL3074" s="18"/>
      <c r="AM3074" s="18"/>
      <c r="AN3074" s="18"/>
      <c r="AO3074" s="18"/>
      <c r="AP3074" s="18"/>
      <c r="AQ3074" s="18"/>
      <c r="AR3074" s="18"/>
      <c r="AS3074" s="18"/>
      <c r="AT3074" s="18"/>
      <c r="AU3074" s="18"/>
      <c r="AV3074" s="18"/>
      <c r="AW3074" s="18"/>
      <c r="AX3074" s="18"/>
    </row>
    <row r="3075">
      <c r="A3075" s="18"/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Y3075" s="18"/>
      <c r="Z3075" s="18"/>
      <c r="AA3075" s="18"/>
      <c r="AB3075" s="18"/>
      <c r="AC3075" s="18"/>
      <c r="AD3075" s="18"/>
      <c r="AE3075" s="18"/>
      <c r="AF3075" s="18"/>
      <c r="AG3075" s="18"/>
      <c r="AH3075" s="18"/>
      <c r="AI3075" s="18"/>
      <c r="AJ3075" s="18"/>
      <c r="AK3075" s="18"/>
      <c r="AL3075" s="18"/>
      <c r="AM3075" s="18"/>
      <c r="AN3075" s="18"/>
      <c r="AO3075" s="18"/>
      <c r="AP3075" s="18"/>
      <c r="AQ3075" s="18"/>
      <c r="AR3075" s="18"/>
      <c r="AS3075" s="18"/>
      <c r="AT3075" s="18"/>
      <c r="AU3075" s="18"/>
      <c r="AV3075" s="18"/>
      <c r="AW3075" s="18"/>
      <c r="AX3075" s="18"/>
    </row>
    <row r="3076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Y3076" s="18"/>
      <c r="Z3076" s="18"/>
      <c r="AA3076" s="18"/>
      <c r="AB3076" s="18"/>
      <c r="AC3076" s="18"/>
      <c r="AD3076" s="18"/>
      <c r="AE3076" s="18"/>
      <c r="AF3076" s="18"/>
      <c r="AG3076" s="18"/>
      <c r="AH3076" s="18"/>
      <c r="AI3076" s="18"/>
      <c r="AJ3076" s="18"/>
      <c r="AK3076" s="18"/>
      <c r="AL3076" s="18"/>
      <c r="AM3076" s="18"/>
      <c r="AN3076" s="18"/>
      <c r="AO3076" s="18"/>
      <c r="AP3076" s="18"/>
      <c r="AQ3076" s="18"/>
      <c r="AR3076" s="18"/>
      <c r="AS3076" s="18"/>
      <c r="AT3076" s="18"/>
      <c r="AU3076" s="18"/>
      <c r="AV3076" s="18"/>
      <c r="AW3076" s="18"/>
      <c r="AX3076" s="18"/>
    </row>
    <row r="3077">
      <c r="A3077" s="18"/>
      <c r="B3077" s="18"/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  <c r="AA3077" s="18"/>
      <c r="AB3077" s="18"/>
      <c r="AC3077" s="18"/>
      <c r="AD3077" s="18"/>
      <c r="AE3077" s="18"/>
      <c r="AF3077" s="18"/>
      <c r="AG3077" s="18"/>
      <c r="AH3077" s="18"/>
      <c r="AI3077" s="18"/>
      <c r="AJ3077" s="18"/>
      <c r="AK3077" s="18"/>
      <c r="AL3077" s="18"/>
      <c r="AM3077" s="18"/>
      <c r="AN3077" s="18"/>
      <c r="AO3077" s="18"/>
      <c r="AP3077" s="18"/>
      <c r="AQ3077" s="18"/>
      <c r="AR3077" s="18"/>
      <c r="AS3077" s="18"/>
      <c r="AT3077" s="18"/>
      <c r="AU3077" s="18"/>
      <c r="AV3077" s="18"/>
      <c r="AW3077" s="18"/>
      <c r="AX3077" s="18"/>
    </row>
    <row r="3078">
      <c r="A3078" s="18"/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  <c r="AA3078" s="18"/>
      <c r="AB3078" s="18"/>
      <c r="AC3078" s="18"/>
      <c r="AD3078" s="18"/>
      <c r="AE3078" s="18"/>
      <c r="AF3078" s="18"/>
      <c r="AG3078" s="18"/>
      <c r="AH3078" s="18"/>
      <c r="AI3078" s="18"/>
      <c r="AJ3078" s="18"/>
      <c r="AK3078" s="18"/>
      <c r="AL3078" s="18"/>
      <c r="AM3078" s="18"/>
      <c r="AN3078" s="18"/>
      <c r="AO3078" s="18"/>
      <c r="AP3078" s="18"/>
      <c r="AQ3078" s="18"/>
      <c r="AR3078" s="18"/>
      <c r="AS3078" s="18"/>
      <c r="AT3078" s="18"/>
      <c r="AU3078" s="18"/>
      <c r="AV3078" s="18"/>
      <c r="AW3078" s="18"/>
      <c r="AX3078" s="18"/>
    </row>
    <row r="3079">
      <c r="A3079" s="18"/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Y3079" s="18"/>
      <c r="Z3079" s="18"/>
      <c r="AA3079" s="18"/>
      <c r="AB3079" s="18"/>
      <c r="AC3079" s="18"/>
      <c r="AD3079" s="18"/>
      <c r="AE3079" s="18"/>
      <c r="AF3079" s="18"/>
      <c r="AG3079" s="18"/>
      <c r="AH3079" s="18"/>
      <c r="AI3079" s="18"/>
      <c r="AJ3079" s="18"/>
      <c r="AK3079" s="18"/>
      <c r="AL3079" s="18"/>
      <c r="AM3079" s="18"/>
      <c r="AN3079" s="18"/>
      <c r="AO3079" s="18"/>
      <c r="AP3079" s="18"/>
      <c r="AQ3079" s="18"/>
      <c r="AR3079" s="18"/>
      <c r="AS3079" s="18"/>
      <c r="AT3079" s="18"/>
      <c r="AU3079" s="18"/>
      <c r="AV3079" s="18"/>
      <c r="AW3079" s="18"/>
      <c r="AX3079" s="18"/>
    </row>
    <row r="3080">
      <c r="A3080" s="18"/>
      <c r="B3080" s="18"/>
      <c r="C3080" s="1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  <c r="AA3080" s="18"/>
      <c r="AB3080" s="18"/>
      <c r="AC3080" s="18"/>
      <c r="AD3080" s="18"/>
      <c r="AE3080" s="18"/>
      <c r="AF3080" s="18"/>
      <c r="AG3080" s="18"/>
      <c r="AH3080" s="18"/>
      <c r="AI3080" s="18"/>
      <c r="AJ3080" s="18"/>
      <c r="AK3080" s="18"/>
      <c r="AL3080" s="18"/>
      <c r="AM3080" s="18"/>
      <c r="AN3080" s="18"/>
      <c r="AO3080" s="18"/>
      <c r="AP3080" s="18"/>
      <c r="AQ3080" s="18"/>
      <c r="AR3080" s="18"/>
      <c r="AS3080" s="18"/>
      <c r="AT3080" s="18"/>
      <c r="AU3080" s="18"/>
      <c r="AV3080" s="18"/>
      <c r="AW3080" s="18"/>
      <c r="AX3080" s="18"/>
    </row>
    <row r="3081">
      <c r="A3081" s="18"/>
      <c r="B3081" s="18"/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  <c r="AA3081" s="18"/>
      <c r="AB3081" s="18"/>
      <c r="AC3081" s="18"/>
      <c r="AD3081" s="18"/>
      <c r="AE3081" s="18"/>
      <c r="AF3081" s="18"/>
      <c r="AG3081" s="18"/>
      <c r="AH3081" s="18"/>
      <c r="AI3081" s="18"/>
      <c r="AJ3081" s="18"/>
      <c r="AK3081" s="18"/>
      <c r="AL3081" s="18"/>
      <c r="AM3081" s="18"/>
      <c r="AN3081" s="18"/>
      <c r="AO3081" s="18"/>
      <c r="AP3081" s="18"/>
      <c r="AQ3081" s="18"/>
      <c r="AR3081" s="18"/>
      <c r="AS3081" s="18"/>
      <c r="AT3081" s="18"/>
      <c r="AU3081" s="18"/>
      <c r="AV3081" s="18"/>
      <c r="AW3081" s="18"/>
      <c r="AX3081" s="18"/>
    </row>
    <row r="3082">
      <c r="A3082" s="18"/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  <c r="AA3082" s="18"/>
      <c r="AB3082" s="18"/>
      <c r="AC3082" s="18"/>
      <c r="AD3082" s="18"/>
      <c r="AE3082" s="18"/>
      <c r="AF3082" s="18"/>
      <c r="AG3082" s="18"/>
      <c r="AH3082" s="18"/>
      <c r="AI3082" s="18"/>
      <c r="AJ3082" s="18"/>
      <c r="AK3082" s="18"/>
      <c r="AL3082" s="18"/>
      <c r="AM3082" s="18"/>
      <c r="AN3082" s="18"/>
      <c r="AO3082" s="18"/>
      <c r="AP3082" s="18"/>
      <c r="AQ3082" s="18"/>
      <c r="AR3082" s="18"/>
      <c r="AS3082" s="18"/>
      <c r="AT3082" s="18"/>
      <c r="AU3082" s="18"/>
      <c r="AV3082" s="18"/>
      <c r="AW3082" s="18"/>
      <c r="AX3082" s="18"/>
    </row>
    <row r="3083">
      <c r="A3083" s="18"/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  <c r="AA3083" s="18"/>
      <c r="AB3083" s="18"/>
      <c r="AC3083" s="18"/>
      <c r="AD3083" s="18"/>
      <c r="AE3083" s="18"/>
      <c r="AF3083" s="18"/>
      <c r="AG3083" s="18"/>
      <c r="AH3083" s="18"/>
      <c r="AI3083" s="18"/>
      <c r="AJ3083" s="18"/>
      <c r="AK3083" s="18"/>
      <c r="AL3083" s="18"/>
      <c r="AM3083" s="18"/>
      <c r="AN3083" s="18"/>
      <c r="AO3083" s="18"/>
      <c r="AP3083" s="18"/>
      <c r="AQ3083" s="18"/>
      <c r="AR3083" s="18"/>
      <c r="AS3083" s="18"/>
      <c r="AT3083" s="18"/>
      <c r="AU3083" s="18"/>
      <c r="AV3083" s="18"/>
      <c r="AW3083" s="18"/>
      <c r="AX3083" s="18"/>
    </row>
    <row r="3084">
      <c r="A3084" s="18"/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8"/>
      <c r="AD3084" s="18"/>
      <c r="AE3084" s="18"/>
      <c r="AF3084" s="18"/>
      <c r="AG3084" s="18"/>
      <c r="AH3084" s="18"/>
      <c r="AI3084" s="18"/>
      <c r="AJ3084" s="18"/>
      <c r="AK3084" s="18"/>
      <c r="AL3084" s="18"/>
      <c r="AM3084" s="18"/>
      <c r="AN3084" s="18"/>
      <c r="AO3084" s="18"/>
      <c r="AP3084" s="18"/>
      <c r="AQ3084" s="18"/>
      <c r="AR3084" s="18"/>
      <c r="AS3084" s="18"/>
      <c r="AT3084" s="18"/>
      <c r="AU3084" s="18"/>
      <c r="AV3084" s="18"/>
      <c r="AW3084" s="18"/>
      <c r="AX3084" s="18"/>
    </row>
    <row r="3085">
      <c r="A3085" s="18"/>
      <c r="B3085" s="18"/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  <c r="AA3085" s="18"/>
      <c r="AB3085" s="18"/>
      <c r="AC3085" s="18"/>
      <c r="AD3085" s="18"/>
      <c r="AE3085" s="18"/>
      <c r="AF3085" s="18"/>
      <c r="AG3085" s="18"/>
      <c r="AH3085" s="18"/>
      <c r="AI3085" s="18"/>
      <c r="AJ3085" s="18"/>
      <c r="AK3085" s="18"/>
      <c r="AL3085" s="18"/>
      <c r="AM3085" s="18"/>
      <c r="AN3085" s="18"/>
      <c r="AO3085" s="18"/>
      <c r="AP3085" s="18"/>
      <c r="AQ3085" s="18"/>
      <c r="AR3085" s="18"/>
      <c r="AS3085" s="18"/>
      <c r="AT3085" s="18"/>
      <c r="AU3085" s="18"/>
      <c r="AV3085" s="18"/>
      <c r="AW3085" s="18"/>
      <c r="AX3085" s="18"/>
    </row>
    <row r="3086">
      <c r="A3086" s="18"/>
      <c r="B3086" s="18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  <c r="AA3086" s="18"/>
      <c r="AB3086" s="18"/>
      <c r="AC3086" s="18"/>
      <c r="AD3086" s="18"/>
      <c r="AE3086" s="18"/>
      <c r="AF3086" s="18"/>
      <c r="AG3086" s="18"/>
      <c r="AH3086" s="18"/>
      <c r="AI3086" s="18"/>
      <c r="AJ3086" s="18"/>
      <c r="AK3086" s="18"/>
      <c r="AL3086" s="18"/>
      <c r="AM3086" s="18"/>
      <c r="AN3086" s="18"/>
      <c r="AO3086" s="18"/>
      <c r="AP3086" s="18"/>
      <c r="AQ3086" s="18"/>
      <c r="AR3086" s="18"/>
      <c r="AS3086" s="18"/>
      <c r="AT3086" s="18"/>
      <c r="AU3086" s="18"/>
      <c r="AV3086" s="18"/>
      <c r="AW3086" s="18"/>
      <c r="AX3086" s="18"/>
    </row>
    <row r="3087">
      <c r="A3087" s="18"/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  <c r="AA3087" s="18"/>
      <c r="AB3087" s="18"/>
      <c r="AC3087" s="18"/>
      <c r="AD3087" s="18"/>
      <c r="AE3087" s="18"/>
      <c r="AF3087" s="18"/>
      <c r="AG3087" s="18"/>
      <c r="AH3087" s="18"/>
      <c r="AI3087" s="18"/>
      <c r="AJ3087" s="18"/>
      <c r="AK3087" s="18"/>
      <c r="AL3087" s="18"/>
      <c r="AM3087" s="18"/>
      <c r="AN3087" s="18"/>
      <c r="AO3087" s="18"/>
      <c r="AP3087" s="18"/>
      <c r="AQ3087" s="18"/>
      <c r="AR3087" s="18"/>
      <c r="AS3087" s="18"/>
      <c r="AT3087" s="18"/>
      <c r="AU3087" s="18"/>
      <c r="AV3087" s="18"/>
      <c r="AW3087" s="18"/>
      <c r="AX3087" s="18"/>
    </row>
    <row r="3088">
      <c r="A3088" s="18"/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  <c r="AA3088" s="18"/>
      <c r="AB3088" s="18"/>
      <c r="AC3088" s="18"/>
      <c r="AD3088" s="18"/>
      <c r="AE3088" s="18"/>
      <c r="AF3088" s="18"/>
      <c r="AG3088" s="18"/>
      <c r="AH3088" s="18"/>
      <c r="AI3088" s="18"/>
      <c r="AJ3088" s="18"/>
      <c r="AK3088" s="18"/>
      <c r="AL3088" s="18"/>
      <c r="AM3088" s="18"/>
      <c r="AN3088" s="18"/>
      <c r="AO3088" s="18"/>
      <c r="AP3088" s="18"/>
      <c r="AQ3088" s="18"/>
      <c r="AR3088" s="18"/>
      <c r="AS3088" s="18"/>
      <c r="AT3088" s="18"/>
      <c r="AU3088" s="18"/>
      <c r="AV3088" s="18"/>
      <c r="AW3088" s="18"/>
      <c r="AX3088" s="18"/>
    </row>
    <row r="3089">
      <c r="A3089" s="18"/>
      <c r="B3089" s="18"/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  <c r="AA3089" s="18"/>
      <c r="AB3089" s="18"/>
      <c r="AC3089" s="18"/>
      <c r="AD3089" s="18"/>
      <c r="AE3089" s="18"/>
      <c r="AF3089" s="18"/>
      <c r="AG3089" s="18"/>
      <c r="AH3089" s="18"/>
      <c r="AI3089" s="18"/>
      <c r="AJ3089" s="18"/>
      <c r="AK3089" s="18"/>
      <c r="AL3089" s="18"/>
      <c r="AM3089" s="18"/>
      <c r="AN3089" s="18"/>
      <c r="AO3089" s="18"/>
      <c r="AP3089" s="18"/>
      <c r="AQ3089" s="18"/>
      <c r="AR3089" s="18"/>
      <c r="AS3089" s="18"/>
      <c r="AT3089" s="18"/>
      <c r="AU3089" s="18"/>
      <c r="AV3089" s="18"/>
      <c r="AW3089" s="18"/>
      <c r="AX3089" s="18"/>
    </row>
    <row r="3090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  <c r="AC3090" s="18"/>
      <c r="AD3090" s="18"/>
      <c r="AE3090" s="18"/>
      <c r="AF3090" s="18"/>
      <c r="AG3090" s="18"/>
      <c r="AH3090" s="18"/>
      <c r="AI3090" s="18"/>
      <c r="AJ3090" s="18"/>
      <c r="AK3090" s="18"/>
      <c r="AL3090" s="18"/>
      <c r="AM3090" s="18"/>
      <c r="AN3090" s="18"/>
      <c r="AO3090" s="18"/>
      <c r="AP3090" s="18"/>
      <c r="AQ3090" s="18"/>
      <c r="AR3090" s="18"/>
      <c r="AS3090" s="18"/>
      <c r="AT3090" s="18"/>
      <c r="AU3090" s="18"/>
      <c r="AV3090" s="18"/>
      <c r="AW3090" s="18"/>
      <c r="AX3090" s="18"/>
    </row>
    <row r="3091">
      <c r="A3091" s="18"/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  <c r="AA3091" s="18"/>
      <c r="AB3091" s="18"/>
      <c r="AC3091" s="18"/>
      <c r="AD3091" s="18"/>
      <c r="AE3091" s="18"/>
      <c r="AF3091" s="18"/>
      <c r="AG3091" s="18"/>
      <c r="AH3091" s="18"/>
      <c r="AI3091" s="18"/>
      <c r="AJ3091" s="18"/>
      <c r="AK3091" s="18"/>
      <c r="AL3091" s="18"/>
      <c r="AM3091" s="18"/>
      <c r="AN3091" s="18"/>
      <c r="AO3091" s="18"/>
      <c r="AP3091" s="18"/>
      <c r="AQ3091" s="18"/>
      <c r="AR3091" s="18"/>
      <c r="AS3091" s="18"/>
      <c r="AT3091" s="18"/>
      <c r="AU3091" s="18"/>
      <c r="AV3091" s="18"/>
      <c r="AW3091" s="18"/>
      <c r="AX3091" s="18"/>
    </row>
    <row r="3092">
      <c r="A3092" s="18"/>
      <c r="B3092" s="18"/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  <c r="AA3092" s="18"/>
      <c r="AB3092" s="18"/>
      <c r="AC3092" s="18"/>
      <c r="AD3092" s="18"/>
      <c r="AE3092" s="18"/>
      <c r="AF3092" s="18"/>
      <c r="AG3092" s="18"/>
      <c r="AH3092" s="18"/>
      <c r="AI3092" s="18"/>
      <c r="AJ3092" s="18"/>
      <c r="AK3092" s="18"/>
      <c r="AL3092" s="18"/>
      <c r="AM3092" s="18"/>
      <c r="AN3092" s="18"/>
      <c r="AO3092" s="18"/>
      <c r="AP3092" s="18"/>
      <c r="AQ3092" s="18"/>
      <c r="AR3092" s="18"/>
      <c r="AS3092" s="18"/>
      <c r="AT3092" s="18"/>
      <c r="AU3092" s="18"/>
      <c r="AV3092" s="18"/>
      <c r="AW3092" s="18"/>
      <c r="AX3092" s="18"/>
    </row>
    <row r="3093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  <c r="AA3093" s="18"/>
      <c r="AB3093" s="18"/>
      <c r="AC3093" s="18"/>
      <c r="AD3093" s="18"/>
      <c r="AE3093" s="18"/>
      <c r="AF3093" s="18"/>
      <c r="AG3093" s="18"/>
      <c r="AH3093" s="18"/>
      <c r="AI3093" s="18"/>
      <c r="AJ3093" s="18"/>
      <c r="AK3093" s="18"/>
      <c r="AL3093" s="18"/>
      <c r="AM3093" s="18"/>
      <c r="AN3093" s="18"/>
      <c r="AO3093" s="18"/>
      <c r="AP3093" s="18"/>
      <c r="AQ3093" s="18"/>
      <c r="AR3093" s="18"/>
      <c r="AS3093" s="18"/>
      <c r="AT3093" s="18"/>
      <c r="AU3093" s="18"/>
      <c r="AV3093" s="18"/>
      <c r="AW3093" s="18"/>
      <c r="AX3093" s="18"/>
    </row>
    <row r="3094">
      <c r="A3094" s="18"/>
      <c r="B3094" s="18"/>
      <c r="C3094" s="1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  <c r="AA3094" s="18"/>
      <c r="AB3094" s="18"/>
      <c r="AC3094" s="18"/>
      <c r="AD3094" s="18"/>
      <c r="AE3094" s="18"/>
      <c r="AF3094" s="18"/>
      <c r="AG3094" s="18"/>
      <c r="AH3094" s="18"/>
      <c r="AI3094" s="18"/>
      <c r="AJ3094" s="18"/>
      <c r="AK3094" s="18"/>
      <c r="AL3094" s="18"/>
      <c r="AM3094" s="18"/>
      <c r="AN3094" s="18"/>
      <c r="AO3094" s="18"/>
      <c r="AP3094" s="18"/>
      <c r="AQ3094" s="18"/>
      <c r="AR3094" s="18"/>
      <c r="AS3094" s="18"/>
      <c r="AT3094" s="18"/>
      <c r="AU3094" s="18"/>
      <c r="AV3094" s="18"/>
      <c r="AW3094" s="18"/>
      <c r="AX3094" s="18"/>
    </row>
    <row r="3095">
      <c r="A3095" s="18"/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  <c r="AA3095" s="18"/>
      <c r="AB3095" s="18"/>
      <c r="AC3095" s="18"/>
      <c r="AD3095" s="18"/>
      <c r="AE3095" s="18"/>
      <c r="AF3095" s="18"/>
      <c r="AG3095" s="18"/>
      <c r="AH3095" s="18"/>
      <c r="AI3095" s="18"/>
      <c r="AJ3095" s="18"/>
      <c r="AK3095" s="18"/>
      <c r="AL3095" s="18"/>
      <c r="AM3095" s="18"/>
      <c r="AN3095" s="18"/>
      <c r="AO3095" s="18"/>
      <c r="AP3095" s="18"/>
      <c r="AQ3095" s="18"/>
      <c r="AR3095" s="18"/>
      <c r="AS3095" s="18"/>
      <c r="AT3095" s="18"/>
      <c r="AU3095" s="18"/>
      <c r="AV3095" s="18"/>
      <c r="AW3095" s="18"/>
      <c r="AX3095" s="18"/>
    </row>
    <row r="3096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18"/>
      <c r="AG3096" s="18"/>
      <c r="AH3096" s="18"/>
      <c r="AI3096" s="18"/>
      <c r="AJ3096" s="18"/>
      <c r="AK3096" s="18"/>
      <c r="AL3096" s="18"/>
      <c r="AM3096" s="18"/>
      <c r="AN3096" s="18"/>
      <c r="AO3096" s="18"/>
      <c r="AP3096" s="18"/>
      <c r="AQ3096" s="18"/>
      <c r="AR3096" s="18"/>
      <c r="AS3096" s="18"/>
      <c r="AT3096" s="18"/>
      <c r="AU3096" s="18"/>
      <c r="AV3096" s="18"/>
      <c r="AW3096" s="18"/>
      <c r="AX3096" s="18"/>
    </row>
    <row r="3097">
      <c r="A3097" s="18"/>
      <c r="B3097" s="18"/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  <c r="AA3097" s="18"/>
      <c r="AB3097" s="18"/>
      <c r="AC3097" s="18"/>
      <c r="AD3097" s="18"/>
      <c r="AE3097" s="18"/>
      <c r="AF3097" s="18"/>
      <c r="AG3097" s="18"/>
      <c r="AH3097" s="18"/>
      <c r="AI3097" s="18"/>
      <c r="AJ3097" s="18"/>
      <c r="AK3097" s="18"/>
      <c r="AL3097" s="18"/>
      <c r="AM3097" s="18"/>
      <c r="AN3097" s="18"/>
      <c r="AO3097" s="18"/>
      <c r="AP3097" s="18"/>
      <c r="AQ3097" s="18"/>
      <c r="AR3097" s="18"/>
      <c r="AS3097" s="18"/>
      <c r="AT3097" s="18"/>
      <c r="AU3097" s="18"/>
      <c r="AV3097" s="18"/>
      <c r="AW3097" s="18"/>
      <c r="AX3097" s="18"/>
    </row>
    <row r="3098">
      <c r="A3098" s="18"/>
      <c r="B3098" s="18"/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Y3098" s="18"/>
      <c r="Z3098" s="18"/>
      <c r="AA3098" s="18"/>
      <c r="AB3098" s="18"/>
      <c r="AC3098" s="18"/>
      <c r="AD3098" s="18"/>
      <c r="AE3098" s="18"/>
      <c r="AF3098" s="18"/>
      <c r="AG3098" s="18"/>
      <c r="AH3098" s="18"/>
      <c r="AI3098" s="18"/>
      <c r="AJ3098" s="18"/>
      <c r="AK3098" s="18"/>
      <c r="AL3098" s="18"/>
      <c r="AM3098" s="18"/>
      <c r="AN3098" s="18"/>
      <c r="AO3098" s="18"/>
      <c r="AP3098" s="18"/>
      <c r="AQ3098" s="18"/>
      <c r="AR3098" s="18"/>
      <c r="AS3098" s="18"/>
      <c r="AT3098" s="18"/>
      <c r="AU3098" s="18"/>
      <c r="AV3098" s="18"/>
      <c r="AW3098" s="18"/>
      <c r="AX3098" s="18"/>
    </row>
    <row r="3099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  <c r="AA3099" s="18"/>
      <c r="AB3099" s="18"/>
      <c r="AC3099" s="18"/>
      <c r="AD3099" s="18"/>
      <c r="AE3099" s="18"/>
      <c r="AF3099" s="18"/>
      <c r="AG3099" s="18"/>
      <c r="AH3099" s="18"/>
      <c r="AI3099" s="18"/>
      <c r="AJ3099" s="18"/>
      <c r="AK3099" s="18"/>
      <c r="AL3099" s="18"/>
      <c r="AM3099" s="18"/>
      <c r="AN3099" s="18"/>
      <c r="AO3099" s="18"/>
      <c r="AP3099" s="18"/>
      <c r="AQ3099" s="18"/>
      <c r="AR3099" s="18"/>
      <c r="AS3099" s="18"/>
      <c r="AT3099" s="18"/>
      <c r="AU3099" s="18"/>
      <c r="AV3099" s="18"/>
      <c r="AW3099" s="18"/>
      <c r="AX3099" s="18"/>
    </row>
    <row r="3100">
      <c r="A3100" s="18"/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  <c r="AA3100" s="18"/>
      <c r="AB3100" s="18"/>
      <c r="AC3100" s="18"/>
      <c r="AD3100" s="18"/>
      <c r="AE3100" s="18"/>
      <c r="AF3100" s="18"/>
      <c r="AG3100" s="18"/>
      <c r="AH3100" s="18"/>
      <c r="AI3100" s="18"/>
      <c r="AJ3100" s="18"/>
      <c r="AK3100" s="18"/>
      <c r="AL3100" s="18"/>
      <c r="AM3100" s="18"/>
      <c r="AN3100" s="18"/>
      <c r="AO3100" s="18"/>
      <c r="AP3100" s="18"/>
      <c r="AQ3100" s="18"/>
      <c r="AR3100" s="18"/>
      <c r="AS3100" s="18"/>
      <c r="AT3100" s="18"/>
      <c r="AU3100" s="18"/>
      <c r="AV3100" s="18"/>
      <c r="AW3100" s="18"/>
      <c r="AX3100" s="18"/>
    </row>
    <row r="3101">
      <c r="A3101" s="18"/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  <c r="AA3101" s="18"/>
      <c r="AB3101" s="18"/>
      <c r="AC3101" s="18"/>
      <c r="AD3101" s="18"/>
      <c r="AE3101" s="18"/>
      <c r="AF3101" s="18"/>
      <c r="AG3101" s="18"/>
      <c r="AH3101" s="18"/>
      <c r="AI3101" s="18"/>
      <c r="AJ3101" s="18"/>
      <c r="AK3101" s="18"/>
      <c r="AL3101" s="18"/>
      <c r="AM3101" s="18"/>
      <c r="AN3101" s="18"/>
      <c r="AO3101" s="18"/>
      <c r="AP3101" s="18"/>
      <c r="AQ3101" s="18"/>
      <c r="AR3101" s="18"/>
      <c r="AS3101" s="18"/>
      <c r="AT3101" s="18"/>
      <c r="AU3101" s="18"/>
      <c r="AV3101" s="18"/>
      <c r="AW3101" s="18"/>
      <c r="AX3101" s="18"/>
    </row>
    <row r="3102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8"/>
      <c r="AD3102" s="18"/>
      <c r="AE3102" s="18"/>
      <c r="AF3102" s="18"/>
      <c r="AG3102" s="18"/>
      <c r="AH3102" s="18"/>
      <c r="AI3102" s="18"/>
      <c r="AJ3102" s="18"/>
      <c r="AK3102" s="18"/>
      <c r="AL3102" s="18"/>
      <c r="AM3102" s="18"/>
      <c r="AN3102" s="18"/>
      <c r="AO3102" s="18"/>
      <c r="AP3102" s="18"/>
      <c r="AQ3102" s="18"/>
      <c r="AR3102" s="18"/>
      <c r="AS3102" s="18"/>
      <c r="AT3102" s="18"/>
      <c r="AU3102" s="18"/>
      <c r="AV3102" s="18"/>
      <c r="AW3102" s="18"/>
      <c r="AX3102" s="18"/>
    </row>
    <row r="3103">
      <c r="A3103" s="18"/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  <c r="AA3103" s="18"/>
      <c r="AB3103" s="18"/>
      <c r="AC3103" s="18"/>
      <c r="AD3103" s="18"/>
      <c r="AE3103" s="18"/>
      <c r="AF3103" s="18"/>
      <c r="AG3103" s="18"/>
      <c r="AH3103" s="18"/>
      <c r="AI3103" s="18"/>
      <c r="AJ3103" s="18"/>
      <c r="AK3103" s="18"/>
      <c r="AL3103" s="18"/>
      <c r="AM3103" s="18"/>
      <c r="AN3103" s="18"/>
      <c r="AO3103" s="18"/>
      <c r="AP3103" s="18"/>
      <c r="AQ3103" s="18"/>
      <c r="AR3103" s="18"/>
      <c r="AS3103" s="18"/>
      <c r="AT3103" s="18"/>
      <c r="AU3103" s="18"/>
      <c r="AV3103" s="18"/>
      <c r="AW3103" s="18"/>
      <c r="AX3103" s="18"/>
    </row>
    <row r="3104">
      <c r="A3104" s="18"/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  <c r="AA3104" s="18"/>
      <c r="AB3104" s="18"/>
      <c r="AC3104" s="18"/>
      <c r="AD3104" s="18"/>
      <c r="AE3104" s="18"/>
      <c r="AF3104" s="18"/>
      <c r="AG3104" s="18"/>
      <c r="AH3104" s="18"/>
      <c r="AI3104" s="18"/>
      <c r="AJ3104" s="18"/>
      <c r="AK3104" s="18"/>
      <c r="AL3104" s="18"/>
      <c r="AM3104" s="18"/>
      <c r="AN3104" s="18"/>
      <c r="AO3104" s="18"/>
      <c r="AP3104" s="18"/>
      <c r="AQ3104" s="18"/>
      <c r="AR3104" s="18"/>
      <c r="AS3104" s="18"/>
      <c r="AT3104" s="18"/>
      <c r="AU3104" s="18"/>
      <c r="AV3104" s="18"/>
      <c r="AW3104" s="18"/>
      <c r="AX3104" s="18"/>
    </row>
    <row r="3105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  <c r="AA3105" s="18"/>
      <c r="AB3105" s="18"/>
      <c r="AC3105" s="18"/>
      <c r="AD3105" s="18"/>
      <c r="AE3105" s="18"/>
      <c r="AF3105" s="18"/>
      <c r="AG3105" s="18"/>
      <c r="AH3105" s="18"/>
      <c r="AI3105" s="18"/>
      <c r="AJ3105" s="18"/>
      <c r="AK3105" s="18"/>
      <c r="AL3105" s="18"/>
      <c r="AM3105" s="18"/>
      <c r="AN3105" s="18"/>
      <c r="AO3105" s="18"/>
      <c r="AP3105" s="18"/>
      <c r="AQ3105" s="18"/>
      <c r="AR3105" s="18"/>
      <c r="AS3105" s="18"/>
      <c r="AT3105" s="18"/>
      <c r="AU3105" s="18"/>
      <c r="AV3105" s="18"/>
      <c r="AW3105" s="18"/>
      <c r="AX3105" s="18"/>
    </row>
    <row r="3106">
      <c r="A3106" s="18" t="str">
        <f>IFERROR(__xludf.DUMMYFUNCTION("""COMPUTED_VALUE"""),"Арбуз Малина ")</f>
        <v>Арбуз Малина </v>
      </c>
      <c r="B3106" s="18" t="str">
        <f>IFERROR(__xludf.DUMMYFUNCTION("""COMPUTED_VALUE"""),"Банан Кокос ")</f>
        <v>Банан Кокос </v>
      </c>
      <c r="C3106" s="18" t="str">
        <f>IFERROR(__xludf.DUMMYFUNCTION("""COMPUTED_VALUE"""),"Барбарисовый Энергетик ")</f>
        <v>Барбарисовый Энергетик </v>
      </c>
      <c r="D3106" s="18" t="str">
        <f>IFERROR(__xludf.DUMMYFUNCTION("""COMPUTED_VALUE"""),"Виноградный Энергетик")</f>
        <v>Виноградный Энергетик</v>
      </c>
      <c r="E3106" s="18" t="str">
        <f>IFERROR(__xludf.DUMMYFUNCTION("""COMPUTED_VALUE"""),"Гранат Клубника ")</f>
        <v>Гранат Клубника </v>
      </c>
      <c r="F3106" s="18" t="str">
        <f>IFERROR(__xludf.DUMMYFUNCTION("""COMPUTED_VALUE"""),"Гранат Смородина ")</f>
        <v>Гранат Смородина </v>
      </c>
      <c r="G3106" s="18" t="str">
        <f>IFERROR(__xludf.DUMMYFUNCTION("""COMPUTED_VALUE"""),"Грейпфрутовый Швепс ")</f>
        <v>Грейпфрутовый Швепс </v>
      </c>
      <c r="H3106" s="18" t="str">
        <f>IFERROR(__xludf.DUMMYFUNCTION("""COMPUTED_VALUE"""),"Земляника Драгонфрут ")</f>
        <v>Земляника Драгонфрут </v>
      </c>
      <c r="I3106" s="18" t="str">
        <f>IFERROR(__xludf.DUMMYFUNCTION("""COMPUTED_VALUE"""),"Киви Личи ")</f>
        <v>Киви Личи </v>
      </c>
      <c r="J3106" s="18" t="str">
        <f>IFERROR(__xludf.DUMMYFUNCTION("""COMPUTED_VALUE"""),"Киви Маракуйя Гуава ")</f>
        <v>Киви Маракуйя Гуава </v>
      </c>
      <c r="K3106" s="18" t="str">
        <f>IFERROR(__xludf.DUMMYFUNCTION("""COMPUTED_VALUE"""),"Клубника Банан ")</f>
        <v>Клубника Банан </v>
      </c>
      <c r="L3106" s="18" t="str">
        <f>IFERROR(__xludf.DUMMYFUNCTION("""COMPUTED_VALUE"""),"Клубника Вишня ")</f>
        <v>Клубника Вишня </v>
      </c>
      <c r="M3106" s="18" t="str">
        <f>IFERROR(__xludf.DUMMYFUNCTION("""COMPUTED_VALUE"""),"Клубника Земляника ")</f>
        <v>Клубника Земляника </v>
      </c>
      <c r="N3106" s="18" t="str">
        <f>IFERROR(__xludf.DUMMYFUNCTION("""COMPUTED_VALUE"""),"Клубничный Мохито ")</f>
        <v>Клубничный Мохито </v>
      </c>
      <c r="O3106" s="18" t="str">
        <f>IFERROR(__xludf.DUMMYFUNCTION("""COMPUTED_VALUE"""),"Манго Грейпфрут ")</f>
        <v>Манго Грейпфрут </v>
      </c>
      <c r="P3106" s="18" t="str">
        <f>IFERROR(__xludf.DUMMYFUNCTION("""COMPUTED_VALUE"""),"Манго Персик Личи ")</f>
        <v>Манго Персик Личи </v>
      </c>
      <c r="Q3106" s="18" t="str">
        <f>IFERROR(__xludf.DUMMYFUNCTION("""COMPUTED_VALUE"""),"Персик Бабл Гам ")</f>
        <v>Персик Бабл Гам </v>
      </c>
      <c r="R3106" s="18" t="str">
        <f>IFERROR(__xludf.DUMMYFUNCTION("""COMPUTED_VALUE"""),"Садовые Ягоды ")</f>
        <v>Садовые Ягоды </v>
      </c>
      <c r="S3106" s="18" t="str">
        <f>IFERROR(__xludf.DUMMYFUNCTION("""COMPUTED_VALUE"""),"Скитлс Лимон Лайм 2")</f>
        <v>Скитлс Лимон Лайм 2</v>
      </c>
      <c r="T3106" s="18" t="str">
        <f>IFERROR(__xludf.DUMMYFUNCTION("""COMPUTED_VALUE"""),"Смородина Мармелад 1")</f>
        <v>Смородина Мармелад 1</v>
      </c>
      <c r="U3106" s="18" t="str">
        <f>IFERROR(__xludf.DUMMYFUNCTION("""COMPUTED_VALUE"""),"Темная Вишня 1")</f>
        <v>Темная Вишня 1</v>
      </c>
      <c r="V3106" s="18" t="str">
        <f>IFERROR(__xludf.DUMMYFUNCTION("""COMPUTED_VALUE"""),"Фруктовые Пластинки 1")</f>
        <v>Фруктовые Пластинки 1</v>
      </c>
      <c r="W3106" s="18" t="str">
        <f>IFERROR(__xludf.DUMMYFUNCTION("""COMPUTED_VALUE"""),"Черника Ежевика 1")</f>
        <v>Черника Ежевика 1</v>
      </c>
      <c r="X3106" s="18" t="str">
        <f>IFERROR(__xludf.DUMMYFUNCTION("""COMPUTED_VALUE"""),"Черника Малина 1")</f>
        <v>Черника Малина 1</v>
      </c>
      <c r="Y3106" s="18" t="str">
        <f>IFERROR(__xludf.DUMMYFUNCTION("""COMPUTED_VALUE"""),"Черника Мята 2")</f>
        <v>Черника Мята 2</v>
      </c>
      <c r="Z3106" s="18" t="str">
        <f>IFERROR(__xludf.DUMMYFUNCTION("""COMPUTED_VALUE"""),"Яблоко Виноград 2")</f>
        <v>Яблоко Виноград 2</v>
      </c>
      <c r="AA3106" s="18" t="str">
        <f>IFERROR(__xludf.DUMMYFUNCTION("""COMPUTED_VALUE"""),"Яблоко Малина 4")</f>
        <v>Яблоко Малина 4</v>
      </c>
      <c r="AB3106" s="18"/>
      <c r="AC3106" s="18"/>
      <c r="AD3106" s="18"/>
      <c r="AE3106" s="18"/>
      <c r="AF3106" s="18"/>
      <c r="AG3106" s="18"/>
      <c r="AH3106" s="18"/>
      <c r="AI3106" s="18"/>
      <c r="AJ3106" s="18"/>
      <c r="AK3106" s="18"/>
      <c r="AL3106" s="18"/>
      <c r="AM3106" s="18"/>
      <c r="AN3106" s="18"/>
      <c r="AO3106" s="18"/>
      <c r="AP3106" s="18"/>
      <c r="AQ3106" s="18"/>
      <c r="AR3106" s="18"/>
      <c r="AS3106" s="18"/>
      <c r="AT3106" s="18"/>
      <c r="AU3106" s="18"/>
      <c r="AV3106" s="18"/>
      <c r="AW3106" s="18"/>
      <c r="AX3106" s="18"/>
    </row>
    <row r="3107">
      <c r="A3107" s="18" t="str">
        <f>IFERROR(__xludf.DUMMYFUNCTION("""COMPUTED_VALUE"""),"0.4")</f>
        <v>0.4</v>
      </c>
      <c r="B3107" s="18" t="str">
        <f>IFERROR(__xludf.DUMMYFUNCTION("""COMPUTED_VALUE"""),"0.6")</f>
        <v>0.6</v>
      </c>
      <c r="C3107" s="18" t="str">
        <f>IFERROR(__xludf.DUMMYFUNCTION("""COMPUTED_VALUE"""),"0.7")</f>
        <v>0.7</v>
      </c>
      <c r="D3107" s="18" t="str">
        <f>IFERROR(__xludf.DUMMYFUNCTION("""COMPUTED_VALUE"""),"0.8")</f>
        <v>0.8</v>
      </c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  <c r="AA3107" s="18"/>
      <c r="AB3107" s="18"/>
      <c r="AC3107" s="18"/>
      <c r="AD3107" s="18"/>
      <c r="AE3107" s="18"/>
      <c r="AF3107" s="18"/>
      <c r="AG3107" s="18"/>
      <c r="AH3107" s="18"/>
      <c r="AI3107" s="18"/>
      <c r="AJ3107" s="18"/>
      <c r="AK3107" s="18"/>
      <c r="AL3107" s="18"/>
      <c r="AM3107" s="18"/>
      <c r="AN3107" s="18"/>
      <c r="AO3107" s="18"/>
      <c r="AP3107" s="18"/>
      <c r="AQ3107" s="18"/>
      <c r="AR3107" s="18"/>
      <c r="AS3107" s="18"/>
      <c r="AT3107" s="18"/>
      <c r="AU3107" s="18"/>
      <c r="AV3107" s="18"/>
      <c r="AW3107" s="18"/>
      <c r="AX3107" s="18"/>
    </row>
    <row r="3108">
      <c r="A3108" s="18" t="str">
        <f>IFERROR(__xludf.DUMMYFUNCTION("""COMPUTED_VALUE"""),"Апельсиновое драже")</f>
        <v>Апельсиновое драже</v>
      </c>
      <c r="B3108" s="18" t="str">
        <f>IFERROR(__xludf.DUMMYFUNCTION("""COMPUTED_VALUE"""),"Бабл гам")</f>
        <v>Бабл гам</v>
      </c>
      <c r="C3108" s="18" t="str">
        <f>IFERROR(__xludf.DUMMYFUNCTION("""COMPUTED_VALUE"""),"Виноградная конфета")</f>
        <v>Виноградная конфета</v>
      </c>
      <c r="D3108" s="18" t="str">
        <f>IFERROR(__xludf.DUMMYFUNCTION("""COMPUTED_VALUE"""),"Даня кокос")</f>
        <v>Даня кокос</v>
      </c>
      <c r="E3108" s="18" t="str">
        <f>IFERROR(__xludf.DUMMYFUNCTION("""COMPUTED_VALUE"""),"Земляника груша")</f>
        <v>Земляника груша</v>
      </c>
      <c r="F3108" s="18" t="str">
        <f>IFERROR(__xludf.DUMMYFUNCTION("""COMPUTED_VALUE"""),"Кислый киви")</f>
        <v>Кислый киви</v>
      </c>
      <c r="G3108" s="18" t="str">
        <f>IFERROR(__xludf.DUMMYFUNCTION("""COMPUTED_VALUE"""),"Кислый малиновый лимонад ")</f>
        <v>Кислый малиновый лимонад </v>
      </c>
      <c r="H3108" s="18" t="str">
        <f>IFERROR(__xludf.DUMMYFUNCTION("""COMPUTED_VALUE"""),"Кола сода айс")</f>
        <v>Кола сода айс</v>
      </c>
      <c r="I3108" s="18" t="str">
        <f>IFERROR(__xludf.DUMMYFUNCTION("""COMPUTED_VALUE"""),"Ледяной ананас")</f>
        <v>Ледяной ананас</v>
      </c>
      <c r="J3108" s="18" t="str">
        <f>IFERROR(__xludf.DUMMYFUNCTION("""COMPUTED_VALUE"""),"Лимонные червячки ")</f>
        <v>Лимонные червячки </v>
      </c>
      <c r="K3108" s="18" t="str">
        <f>IFERROR(__xludf.DUMMYFUNCTION("""COMPUTED_VALUE"""),"Манго апельсин")</f>
        <v>Манго апельсин</v>
      </c>
      <c r="L3108" s="18" t="str">
        <f>IFERROR(__xludf.DUMMYFUNCTION("""COMPUTED_VALUE"""),"Смородина виноград")</f>
        <v>Смородина виноград</v>
      </c>
      <c r="M3108" s="18" t="str">
        <f>IFERROR(__xludf.DUMMYFUNCTION("""COMPUTED_VALUE"""),"Яблочный холс")</f>
        <v>Яблочный холс</v>
      </c>
      <c r="N3108" s="18" t="str">
        <f>IFERROR(__xludf.DUMMYFUNCTION("""COMPUTED_VALUE"""),"Ягодный смузи")</f>
        <v>Ягодный смузи</v>
      </c>
      <c r="O3108" s="18" t="str">
        <f>IFERROR(__xludf.DUMMYFUNCTION("""COMPUTED_VALUE"""),"Ягодный энергетик")</f>
        <v>Ягодный энергетик</v>
      </c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18"/>
      <c r="AG3108" s="18"/>
      <c r="AH3108" s="18"/>
      <c r="AI3108" s="18"/>
      <c r="AJ3108" s="18"/>
      <c r="AK3108" s="18"/>
      <c r="AL3108" s="18"/>
      <c r="AM3108" s="18"/>
      <c r="AN3108" s="18"/>
      <c r="AO3108" s="18"/>
      <c r="AP3108" s="18"/>
      <c r="AQ3108" s="18"/>
      <c r="AR3108" s="18"/>
      <c r="AS3108" s="18"/>
      <c r="AT3108" s="18"/>
      <c r="AU3108" s="18"/>
      <c r="AV3108" s="18"/>
      <c r="AW3108" s="18"/>
      <c r="AX3108" s="18"/>
    </row>
    <row r="3109">
      <c r="A3109" s="18" t="str">
        <f>IFERROR(__xludf.DUMMYFUNCTION("""COMPUTED_VALUE"""),"0.4")</f>
        <v>0.4</v>
      </c>
      <c r="B3109" s="18" t="str">
        <f>IFERROR(__xludf.DUMMYFUNCTION("""COMPUTED_VALUE"""),"0.6")</f>
        <v>0.6</v>
      </c>
      <c r="C3109" s="18" t="str">
        <f>IFERROR(__xludf.DUMMYFUNCTION("""COMPUTED_VALUE"""),"0.7")</f>
        <v>0.7</v>
      </c>
      <c r="D3109" s="18" t="str">
        <f>IFERROR(__xludf.DUMMYFUNCTION("""COMPUTED_VALUE"""),"0.8")</f>
        <v>0.8</v>
      </c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  <c r="AA3109" s="18"/>
      <c r="AB3109" s="18"/>
      <c r="AC3109" s="18"/>
      <c r="AD3109" s="18"/>
      <c r="AE3109" s="18"/>
      <c r="AF3109" s="18"/>
      <c r="AG3109" s="18"/>
      <c r="AH3109" s="18"/>
      <c r="AI3109" s="18"/>
      <c r="AJ3109" s="18"/>
      <c r="AK3109" s="18"/>
      <c r="AL3109" s="18"/>
      <c r="AM3109" s="18"/>
      <c r="AN3109" s="18"/>
      <c r="AO3109" s="18"/>
      <c r="AP3109" s="18"/>
      <c r="AQ3109" s="18"/>
      <c r="AR3109" s="18"/>
      <c r="AS3109" s="18"/>
      <c r="AT3109" s="18"/>
      <c r="AU3109" s="18"/>
      <c r="AV3109" s="18"/>
      <c r="AW3109" s="18"/>
      <c r="AX3109" s="18"/>
    </row>
    <row r="3110">
      <c r="A3110" s="18" t="str">
        <f>IFERROR(__xludf.DUMMYFUNCTION("""COMPUTED_VALUE"""),"Ягодный микс")</f>
        <v>Ягодный микс</v>
      </c>
      <c r="B3110" s="18" t="str">
        <f>IFERROR(__xludf.DUMMYFUNCTION("""COMPUTED_VALUE"""),"Энергетик малина")</f>
        <v>Энергетик малина</v>
      </c>
      <c r="C3110" s="18" t="str">
        <f>IFERROR(__xludf.DUMMYFUNCTION("""COMPUTED_VALUE"""),"Клубника арбуз")</f>
        <v>Клубника арбуз</v>
      </c>
      <c r="D3110" s="18" t="str">
        <f>IFERROR(__xludf.DUMMYFUNCTION("""COMPUTED_VALUE"""),"Ежевика малина")</f>
        <v>Ежевика малина</v>
      </c>
      <c r="E3110" s="18" t="str">
        <f>IFERROR(__xludf.DUMMYFUNCTION("""COMPUTED_VALUE"""),"Голубая малина виноград")</f>
        <v>Голубая малина виноград</v>
      </c>
      <c r="F3110" s="18" t="str">
        <f>IFERROR(__xludf.DUMMYFUNCTION("""COMPUTED_VALUE"""),"Вишня яблоко")</f>
        <v>Вишня яблоко</v>
      </c>
      <c r="G3110" s="18" t="str">
        <f>IFERROR(__xludf.DUMMYFUNCTION("""COMPUTED_VALUE"""),"Виноград лёд")</f>
        <v>Виноград лёд</v>
      </c>
      <c r="H3110" s="18" t="str">
        <f>IFERROR(__xludf.DUMMYFUNCTION("""COMPUTED_VALUE"""),"Бабл гам")</f>
        <v>Бабл гам</v>
      </c>
      <c r="I3110" s="18" t="str">
        <f>IFERROR(__xludf.DUMMYFUNCTION("""COMPUTED_VALUE"""),"Энергетик лайм")</f>
        <v>Энергетик лайм</v>
      </c>
      <c r="J3110" s="18" t="str">
        <f>IFERROR(__xludf.DUMMYFUNCTION("""COMPUTED_VALUE"""),"Черника смородина айс")</f>
        <v>Черника смородина айс</v>
      </c>
      <c r="K3110" s="18" t="str">
        <f>IFERROR(__xludf.DUMMYFUNCTION("""COMPUTED_VALUE"""),"Мохито клубничный лёд")</f>
        <v>Мохито клубничный лёд</v>
      </c>
      <c r="L3110" s="18" t="str">
        <f>IFERROR(__xludf.DUMMYFUNCTION("""COMPUTED_VALUE"""),"Черная вишня лёд")</f>
        <v>Черная вишня лёд</v>
      </c>
      <c r="M3110" s="18" t="str">
        <f>IFERROR(__xludf.DUMMYFUNCTION("""COMPUTED_VALUE"""),"Ананас кокос лёд")</f>
        <v>Ананас кокос лёд</v>
      </c>
      <c r="N3110" s="18" t="str">
        <f>IFERROR(__xludf.DUMMYFUNCTION("""COMPUTED_VALUE"""),"Киви лёд")</f>
        <v>Киви лёд</v>
      </c>
      <c r="O3110" s="18" t="str">
        <f>IFERROR(__xludf.DUMMYFUNCTION("""COMPUTED_VALUE"""),"Кислая клюква лёд")</f>
        <v>Кислая клюква лёд</v>
      </c>
      <c r="P3110" s="18" t="str">
        <f>IFERROR(__xludf.DUMMYFUNCTION("""COMPUTED_VALUE"""),"Кислый скитлс лёд")</f>
        <v>Кислый скитлс лёд</v>
      </c>
      <c r="Q3110" s="18" t="str">
        <f>IFERROR(__xludf.DUMMYFUNCTION("""COMPUTED_VALUE"""),"Клубника черника лёд")</f>
        <v>Клубника черника лёд</v>
      </c>
      <c r="R3110" s="18" t="str">
        <f>IFERROR(__xludf.DUMMYFUNCTION("""COMPUTED_VALUE"""),"Малина смородина лёд")</f>
        <v>Малина смородина лёд</v>
      </c>
      <c r="S3110" s="18" t="str">
        <f>IFERROR(__xludf.DUMMYFUNCTION("""COMPUTED_VALUE"""),"Манго лёд")</f>
        <v>Манго лёд</v>
      </c>
      <c r="T3110" s="18" t="str">
        <f>IFERROR(__xludf.DUMMYFUNCTION("""COMPUTED_VALUE"""),"Малина вишня лёд")</f>
        <v>Малина вишня лёд</v>
      </c>
      <c r="U3110" s="18"/>
      <c r="V3110" s="18"/>
      <c r="W3110" s="18"/>
      <c r="X3110" s="18"/>
      <c r="Y3110" s="18"/>
      <c r="Z3110" s="18"/>
      <c r="AA3110" s="18"/>
      <c r="AB3110" s="18"/>
      <c r="AC3110" s="18"/>
      <c r="AD3110" s="18"/>
      <c r="AE3110" s="18"/>
      <c r="AF3110" s="18"/>
      <c r="AG3110" s="18"/>
      <c r="AH3110" s="18"/>
      <c r="AI3110" s="18"/>
      <c r="AJ3110" s="18"/>
      <c r="AK3110" s="18"/>
      <c r="AL3110" s="18"/>
      <c r="AM3110" s="18"/>
      <c r="AN3110" s="18"/>
      <c r="AO3110" s="18"/>
      <c r="AP3110" s="18"/>
      <c r="AQ3110" s="18"/>
      <c r="AR3110" s="18"/>
      <c r="AS3110" s="18"/>
      <c r="AT3110" s="18"/>
      <c r="AU3110" s="18"/>
      <c r="AV3110" s="18"/>
      <c r="AW3110" s="18"/>
      <c r="AX3110" s="18"/>
    </row>
    <row r="3111">
      <c r="A3111" s="18" t="str">
        <f>IFERROR(__xludf.DUMMYFUNCTION("""COMPUTED_VALUE"""),"Арбуз Малина ")</f>
        <v>Арбуз Малина </v>
      </c>
      <c r="B3111" s="18" t="str">
        <f>IFERROR(__xludf.DUMMYFUNCTION("""COMPUTED_VALUE"""),"Банан Кокос ")</f>
        <v>Банан Кокос </v>
      </c>
      <c r="C3111" s="18" t="str">
        <f>IFERROR(__xludf.DUMMYFUNCTION("""COMPUTED_VALUE"""),"Барбарисовый Энергетик ")</f>
        <v>Барбарисовый Энергетик </v>
      </c>
      <c r="D3111" s="18" t="str">
        <f>IFERROR(__xludf.DUMMYFUNCTION("""COMPUTED_VALUE"""),"Виноградный Энергетик")</f>
        <v>Виноградный Энергетик</v>
      </c>
      <c r="E3111" s="18" t="str">
        <f>IFERROR(__xludf.DUMMYFUNCTION("""COMPUTED_VALUE"""),"Гранат Клубника ")</f>
        <v>Гранат Клубника </v>
      </c>
      <c r="F3111" s="18" t="str">
        <f>IFERROR(__xludf.DUMMYFUNCTION("""COMPUTED_VALUE"""),"Гранат Смородина ")</f>
        <v>Гранат Смородина </v>
      </c>
      <c r="G3111" s="18" t="str">
        <f>IFERROR(__xludf.DUMMYFUNCTION("""COMPUTED_VALUE"""),"Грейпфрутовый Швепс ")</f>
        <v>Грейпфрутовый Швепс </v>
      </c>
      <c r="H3111" s="18" t="str">
        <f>IFERROR(__xludf.DUMMYFUNCTION("""COMPUTED_VALUE"""),"Земляника Драгонфрут ")</f>
        <v>Земляника Драгонфрут </v>
      </c>
      <c r="I3111" s="18" t="str">
        <f>IFERROR(__xludf.DUMMYFUNCTION("""COMPUTED_VALUE"""),"Киви Личи ")</f>
        <v>Киви Личи </v>
      </c>
      <c r="J3111" s="18" t="str">
        <f>IFERROR(__xludf.DUMMYFUNCTION("""COMPUTED_VALUE"""),"Киви Маракуйя Гуава ")</f>
        <v>Киви Маракуйя Гуава </v>
      </c>
      <c r="K3111" s="18" t="str">
        <f>IFERROR(__xludf.DUMMYFUNCTION("""COMPUTED_VALUE"""),"Клубника Банан ")</f>
        <v>Клубника Банан </v>
      </c>
      <c r="L3111" s="18" t="str">
        <f>IFERROR(__xludf.DUMMYFUNCTION("""COMPUTED_VALUE"""),"Клубника Вишня ")</f>
        <v>Клубника Вишня </v>
      </c>
      <c r="M3111" s="18" t="str">
        <f>IFERROR(__xludf.DUMMYFUNCTION("""COMPUTED_VALUE"""),"Клубника Земляника ")</f>
        <v>Клубника Земляника </v>
      </c>
      <c r="N3111" s="18" t="str">
        <f>IFERROR(__xludf.DUMMYFUNCTION("""COMPUTED_VALUE"""),"Клубничный Мохито ")</f>
        <v>Клубничный Мохито </v>
      </c>
      <c r="O3111" s="18" t="str">
        <f>IFERROR(__xludf.DUMMYFUNCTION("""COMPUTED_VALUE"""),"Манго Грейпфрут ")</f>
        <v>Манго Грейпфрут </v>
      </c>
      <c r="P3111" s="18" t="str">
        <f>IFERROR(__xludf.DUMMYFUNCTION("""COMPUTED_VALUE"""),"Манго Персик Личи ")</f>
        <v>Манго Персик Личи </v>
      </c>
      <c r="Q3111" s="18" t="str">
        <f>IFERROR(__xludf.DUMMYFUNCTION("""COMPUTED_VALUE"""),"Персик Бабл Гам ")</f>
        <v>Персик Бабл Гам </v>
      </c>
      <c r="R3111" s="18" t="str">
        <f>IFERROR(__xludf.DUMMYFUNCTION("""COMPUTED_VALUE"""),"Садовые Ягоды ")</f>
        <v>Садовые Ягоды </v>
      </c>
      <c r="S3111" s="18" t="str">
        <f>IFERROR(__xludf.DUMMYFUNCTION("""COMPUTED_VALUE"""),"Скитлс Лимон Лайм 2")</f>
        <v>Скитлс Лимон Лайм 2</v>
      </c>
      <c r="T3111" s="18" t="str">
        <f>IFERROR(__xludf.DUMMYFUNCTION("""COMPUTED_VALUE"""),"Смородина Мармелад 1")</f>
        <v>Смородина Мармелад 1</v>
      </c>
      <c r="U3111" s="18" t="str">
        <f>IFERROR(__xludf.DUMMYFUNCTION("""COMPUTED_VALUE"""),"Темная Вишня 1")</f>
        <v>Темная Вишня 1</v>
      </c>
      <c r="V3111" s="18" t="str">
        <f>IFERROR(__xludf.DUMMYFUNCTION("""COMPUTED_VALUE"""),"Фруктовые Пластинки 1")</f>
        <v>Фруктовые Пластинки 1</v>
      </c>
      <c r="W3111" s="18" t="str">
        <f>IFERROR(__xludf.DUMMYFUNCTION("""COMPUTED_VALUE"""),"Черника Ежевика 1")</f>
        <v>Черника Ежевика 1</v>
      </c>
      <c r="X3111" s="18" t="str">
        <f>IFERROR(__xludf.DUMMYFUNCTION("""COMPUTED_VALUE"""),"Черника Малина 1")</f>
        <v>Черника Малина 1</v>
      </c>
      <c r="Y3111" s="18" t="str">
        <f>IFERROR(__xludf.DUMMYFUNCTION("""COMPUTED_VALUE"""),"Черника Мята 2")</f>
        <v>Черника Мята 2</v>
      </c>
      <c r="Z3111" s="18" t="str">
        <f>IFERROR(__xludf.DUMMYFUNCTION("""COMPUTED_VALUE"""),"Яблоко Виноград 2")</f>
        <v>Яблоко Виноград 2</v>
      </c>
      <c r="AA3111" s="18" t="str">
        <f>IFERROR(__xludf.DUMMYFUNCTION("""COMPUTED_VALUE"""),"Яблоко Малина 4")</f>
        <v>Яблоко Малина 4</v>
      </c>
      <c r="AB3111" s="18"/>
      <c r="AC3111" s="18"/>
      <c r="AD3111" s="18"/>
      <c r="AE3111" s="18"/>
      <c r="AF3111" s="18"/>
      <c r="AG3111" s="18"/>
      <c r="AH3111" s="18"/>
      <c r="AI3111" s="18"/>
      <c r="AJ3111" s="18"/>
      <c r="AK3111" s="18"/>
      <c r="AL3111" s="18"/>
      <c r="AM3111" s="18"/>
      <c r="AN3111" s="18"/>
      <c r="AO3111" s="18"/>
      <c r="AP3111" s="18"/>
      <c r="AQ3111" s="18"/>
      <c r="AR3111" s="18"/>
      <c r="AS3111" s="18"/>
      <c r="AT3111" s="18"/>
      <c r="AU3111" s="18"/>
      <c r="AV3111" s="18"/>
      <c r="AW3111" s="18"/>
      <c r="AX3111" s="18"/>
    </row>
    <row r="3112">
      <c r="A3112" s="18" t="str">
        <f>IFERROR(__xludf.DUMMYFUNCTION("""COMPUTED_VALUE"""),"Ягодный микс")</f>
        <v>Ягодный микс</v>
      </c>
      <c r="B3112" s="18" t="str">
        <f>IFERROR(__xludf.DUMMYFUNCTION("""COMPUTED_VALUE"""),"Энергетик малина")</f>
        <v>Энергетик малина</v>
      </c>
      <c r="C3112" s="18" t="str">
        <f>IFERROR(__xludf.DUMMYFUNCTION("""COMPUTED_VALUE"""),"Клубника арбуз")</f>
        <v>Клубника арбуз</v>
      </c>
      <c r="D3112" s="18" t="str">
        <f>IFERROR(__xludf.DUMMYFUNCTION("""COMPUTED_VALUE"""),"Ежевика малина")</f>
        <v>Ежевика малина</v>
      </c>
      <c r="E3112" s="18" t="str">
        <f>IFERROR(__xludf.DUMMYFUNCTION("""COMPUTED_VALUE"""),"Голубая малина виноград")</f>
        <v>Голубая малина виноград</v>
      </c>
      <c r="F3112" s="18" t="str">
        <f>IFERROR(__xludf.DUMMYFUNCTION("""COMPUTED_VALUE"""),"Вишня яблоко")</f>
        <v>Вишня яблоко</v>
      </c>
      <c r="G3112" s="18" t="str">
        <f>IFERROR(__xludf.DUMMYFUNCTION("""COMPUTED_VALUE"""),"Виноград лёд")</f>
        <v>Виноград лёд</v>
      </c>
      <c r="H3112" s="18" t="str">
        <f>IFERROR(__xludf.DUMMYFUNCTION("""COMPUTED_VALUE"""),"Бабл гам")</f>
        <v>Бабл гам</v>
      </c>
      <c r="I3112" s="18" t="str">
        <f>IFERROR(__xludf.DUMMYFUNCTION("""COMPUTED_VALUE"""),"Энергетик лайм")</f>
        <v>Энергетик лайм</v>
      </c>
      <c r="J3112" s="18" t="str">
        <f>IFERROR(__xludf.DUMMYFUNCTION("""COMPUTED_VALUE"""),"Черника смородина айс")</f>
        <v>Черника смородина айс</v>
      </c>
      <c r="K3112" s="18" t="str">
        <f>IFERROR(__xludf.DUMMYFUNCTION("""COMPUTED_VALUE"""),"Мохито клубничный лёд")</f>
        <v>Мохито клубничный лёд</v>
      </c>
      <c r="L3112" s="18" t="str">
        <f>IFERROR(__xludf.DUMMYFUNCTION("""COMPUTED_VALUE"""),"Черная вишня лёд")</f>
        <v>Черная вишня лёд</v>
      </c>
      <c r="M3112" s="18" t="str">
        <f>IFERROR(__xludf.DUMMYFUNCTION("""COMPUTED_VALUE"""),"Ананас кокос лёд")</f>
        <v>Ананас кокос лёд</v>
      </c>
      <c r="N3112" s="18" t="str">
        <f>IFERROR(__xludf.DUMMYFUNCTION("""COMPUTED_VALUE"""),"Киви лёд")</f>
        <v>Киви лёд</v>
      </c>
      <c r="O3112" s="18" t="str">
        <f>IFERROR(__xludf.DUMMYFUNCTION("""COMPUTED_VALUE"""),"Кислая клюква лёд")</f>
        <v>Кислая клюква лёд</v>
      </c>
      <c r="P3112" s="18" t="str">
        <f>IFERROR(__xludf.DUMMYFUNCTION("""COMPUTED_VALUE"""),"Кислый скитлс лёд")</f>
        <v>Кислый скитлс лёд</v>
      </c>
      <c r="Q3112" s="18" t="str">
        <f>IFERROR(__xludf.DUMMYFUNCTION("""COMPUTED_VALUE"""),"Клубника черника лёд")</f>
        <v>Клубника черника лёд</v>
      </c>
      <c r="R3112" s="18" t="str">
        <f>IFERROR(__xludf.DUMMYFUNCTION("""COMPUTED_VALUE"""),"Малина смородина лёд")</f>
        <v>Малина смородина лёд</v>
      </c>
      <c r="S3112" s="18" t="str">
        <f>IFERROR(__xludf.DUMMYFUNCTION("""COMPUTED_VALUE"""),"Манго лёд")</f>
        <v>Манго лёд</v>
      </c>
      <c r="T3112" s="18" t="str">
        <f>IFERROR(__xludf.DUMMYFUNCTION("""COMPUTED_VALUE"""),"Малина вишня лёд")</f>
        <v>Малина вишня лёд</v>
      </c>
      <c r="U3112" s="18"/>
      <c r="V3112" s="18"/>
      <c r="W3112" s="18"/>
      <c r="X3112" s="18"/>
      <c r="Y3112" s="18"/>
      <c r="Z3112" s="18"/>
      <c r="AA3112" s="18"/>
      <c r="AB3112" s="18"/>
      <c r="AC3112" s="18"/>
      <c r="AD3112" s="18"/>
      <c r="AE3112" s="18"/>
      <c r="AF3112" s="18"/>
      <c r="AG3112" s="18"/>
      <c r="AH3112" s="18"/>
      <c r="AI3112" s="18"/>
      <c r="AJ3112" s="18"/>
      <c r="AK3112" s="18"/>
      <c r="AL3112" s="18"/>
      <c r="AM3112" s="18"/>
      <c r="AN3112" s="18"/>
      <c r="AO3112" s="18"/>
      <c r="AP3112" s="18"/>
      <c r="AQ3112" s="18"/>
      <c r="AR3112" s="18"/>
      <c r="AS3112" s="18"/>
      <c r="AT3112" s="18"/>
      <c r="AU3112" s="18"/>
      <c r="AV3112" s="18"/>
      <c r="AW3112" s="18"/>
      <c r="AX3112" s="18"/>
    </row>
    <row r="3113">
      <c r="A3113" s="18" t="str">
        <f>IFERROR(__xludf.DUMMYFUNCTION("""COMPUTED_VALUE"""),"0.4")</f>
        <v>0.4</v>
      </c>
      <c r="B3113" s="18" t="str">
        <f>IFERROR(__xludf.DUMMYFUNCTION("""COMPUTED_VALUE"""),"0.6")</f>
        <v>0.6</v>
      </c>
      <c r="C3113" s="18" t="str">
        <f>IFERROR(__xludf.DUMMYFUNCTION("""COMPUTED_VALUE"""),"0.7")</f>
        <v>0.7</v>
      </c>
      <c r="D3113" s="18" t="str">
        <f>IFERROR(__xludf.DUMMYFUNCTION("""COMPUTED_VALUE"""),"0.8")</f>
        <v>0.8</v>
      </c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  <c r="AA3113" s="18"/>
      <c r="AB3113" s="18"/>
      <c r="AC3113" s="18"/>
      <c r="AD3113" s="18"/>
      <c r="AE3113" s="18"/>
      <c r="AF3113" s="18"/>
      <c r="AG3113" s="18"/>
      <c r="AH3113" s="18"/>
      <c r="AI3113" s="18"/>
      <c r="AJ3113" s="18"/>
      <c r="AK3113" s="18"/>
      <c r="AL3113" s="18"/>
      <c r="AM3113" s="18"/>
      <c r="AN3113" s="18"/>
      <c r="AO3113" s="18"/>
      <c r="AP3113" s="18"/>
      <c r="AQ3113" s="18"/>
      <c r="AR3113" s="18"/>
      <c r="AS3113" s="18"/>
      <c r="AT3113" s="18"/>
      <c r="AU3113" s="18"/>
      <c r="AV3113" s="18"/>
      <c r="AW3113" s="18"/>
      <c r="AX3113" s="18"/>
    </row>
    <row r="3114">
      <c r="A3114" s="18" t="str">
        <f>IFERROR(__xludf.DUMMYFUNCTION("""COMPUTED_VALUE"""),"Ягодный микс")</f>
        <v>Ягодный микс</v>
      </c>
      <c r="B3114" s="18" t="str">
        <f>IFERROR(__xludf.DUMMYFUNCTION("""COMPUTED_VALUE"""),"Энергетик малина")</f>
        <v>Энергетик малина</v>
      </c>
      <c r="C3114" s="18" t="str">
        <f>IFERROR(__xludf.DUMMYFUNCTION("""COMPUTED_VALUE"""),"Клубника арбуз")</f>
        <v>Клубника арбуз</v>
      </c>
      <c r="D3114" s="18" t="str">
        <f>IFERROR(__xludf.DUMMYFUNCTION("""COMPUTED_VALUE"""),"Ежевика малина")</f>
        <v>Ежевика малина</v>
      </c>
      <c r="E3114" s="18" t="str">
        <f>IFERROR(__xludf.DUMMYFUNCTION("""COMPUTED_VALUE"""),"Голубая малина виноград")</f>
        <v>Голубая малина виноград</v>
      </c>
      <c r="F3114" s="18" t="str">
        <f>IFERROR(__xludf.DUMMYFUNCTION("""COMPUTED_VALUE"""),"Вишня яблоко")</f>
        <v>Вишня яблоко</v>
      </c>
      <c r="G3114" s="18" t="str">
        <f>IFERROR(__xludf.DUMMYFUNCTION("""COMPUTED_VALUE"""),"Виноград лёд")</f>
        <v>Виноград лёд</v>
      </c>
      <c r="H3114" s="18" t="str">
        <f>IFERROR(__xludf.DUMMYFUNCTION("""COMPUTED_VALUE"""),"Бабл гам")</f>
        <v>Бабл гам</v>
      </c>
      <c r="I3114" s="18" t="str">
        <f>IFERROR(__xludf.DUMMYFUNCTION("""COMPUTED_VALUE"""),"Энергетик лайм")</f>
        <v>Энергетик лайм</v>
      </c>
      <c r="J3114" s="18" t="str">
        <f>IFERROR(__xludf.DUMMYFUNCTION("""COMPUTED_VALUE"""),"Черника смородина айс")</f>
        <v>Черника смородина айс</v>
      </c>
      <c r="K3114" s="18" t="str">
        <f>IFERROR(__xludf.DUMMYFUNCTION("""COMPUTED_VALUE"""),"Мохито клубничный лёд")</f>
        <v>Мохито клубничный лёд</v>
      </c>
      <c r="L3114" s="18" t="str">
        <f>IFERROR(__xludf.DUMMYFUNCTION("""COMPUTED_VALUE"""),"Черная вишня лёд")</f>
        <v>Черная вишня лёд</v>
      </c>
      <c r="M3114" s="18" t="str">
        <f>IFERROR(__xludf.DUMMYFUNCTION("""COMPUTED_VALUE"""),"Ананас кокос лёд")</f>
        <v>Ананас кокос лёд</v>
      </c>
      <c r="N3114" s="18" t="str">
        <f>IFERROR(__xludf.DUMMYFUNCTION("""COMPUTED_VALUE"""),"Киви лёд")</f>
        <v>Киви лёд</v>
      </c>
      <c r="O3114" s="18" t="str">
        <f>IFERROR(__xludf.DUMMYFUNCTION("""COMPUTED_VALUE"""),"Кислая клюква лёд")</f>
        <v>Кислая клюква лёд</v>
      </c>
      <c r="P3114" s="18" t="str">
        <f>IFERROR(__xludf.DUMMYFUNCTION("""COMPUTED_VALUE"""),"Кислый скитлс лёд")</f>
        <v>Кислый скитлс лёд</v>
      </c>
      <c r="Q3114" s="18" t="str">
        <f>IFERROR(__xludf.DUMMYFUNCTION("""COMPUTED_VALUE"""),"Клубника черника лёд")</f>
        <v>Клубника черника лёд</v>
      </c>
      <c r="R3114" s="18" t="str">
        <f>IFERROR(__xludf.DUMMYFUNCTION("""COMPUTED_VALUE"""),"Малина смородина лёд")</f>
        <v>Малина смородина лёд</v>
      </c>
      <c r="S3114" s="18" t="str">
        <f>IFERROR(__xludf.DUMMYFUNCTION("""COMPUTED_VALUE"""),"Манго лёд")</f>
        <v>Манго лёд</v>
      </c>
      <c r="T3114" s="18" t="str">
        <f>IFERROR(__xludf.DUMMYFUNCTION("""COMPUTED_VALUE"""),"Малина вишня лёд")</f>
        <v>Малина вишня лёд</v>
      </c>
      <c r="U3114" s="18"/>
      <c r="V3114" s="18"/>
      <c r="W3114" s="18"/>
      <c r="X3114" s="18"/>
      <c r="Y3114" s="18"/>
      <c r="Z3114" s="18"/>
      <c r="AA3114" s="18"/>
      <c r="AB3114" s="18"/>
      <c r="AC3114" s="18"/>
      <c r="AD3114" s="18"/>
      <c r="AE3114" s="18"/>
      <c r="AF3114" s="18"/>
      <c r="AG3114" s="18"/>
      <c r="AH3114" s="18"/>
      <c r="AI3114" s="18"/>
      <c r="AJ3114" s="18"/>
      <c r="AK3114" s="18"/>
      <c r="AL3114" s="18"/>
      <c r="AM3114" s="18"/>
      <c r="AN3114" s="18"/>
      <c r="AO3114" s="18"/>
      <c r="AP3114" s="18"/>
      <c r="AQ3114" s="18"/>
      <c r="AR3114" s="18"/>
      <c r="AS3114" s="18"/>
      <c r="AT3114" s="18"/>
      <c r="AU3114" s="18"/>
      <c r="AV3114" s="18"/>
      <c r="AW3114" s="18"/>
      <c r="AX3114" s="18"/>
    </row>
    <row r="3115">
      <c r="A3115" s="18" t="str">
        <f>IFERROR(__xludf.DUMMYFUNCTION("""COMPUTED_VALUE"""),"Арбуз Малина ")</f>
        <v>Арбуз Малина </v>
      </c>
      <c r="B3115" s="18" t="str">
        <f>IFERROR(__xludf.DUMMYFUNCTION("""COMPUTED_VALUE"""),"Банан Кокос ")</f>
        <v>Банан Кокос </v>
      </c>
      <c r="C3115" s="18" t="str">
        <f>IFERROR(__xludf.DUMMYFUNCTION("""COMPUTED_VALUE"""),"Барбарисовый Энергетик ")</f>
        <v>Барбарисовый Энергетик </v>
      </c>
      <c r="D3115" s="18" t="str">
        <f>IFERROR(__xludf.DUMMYFUNCTION("""COMPUTED_VALUE"""),"Виноградный Энергетик")</f>
        <v>Виноградный Энергетик</v>
      </c>
      <c r="E3115" s="18" t="str">
        <f>IFERROR(__xludf.DUMMYFUNCTION("""COMPUTED_VALUE"""),"Гранат Клубника ")</f>
        <v>Гранат Клубника </v>
      </c>
      <c r="F3115" s="18" t="str">
        <f>IFERROR(__xludf.DUMMYFUNCTION("""COMPUTED_VALUE"""),"Гранат Смородина ")</f>
        <v>Гранат Смородина </v>
      </c>
      <c r="G3115" s="18" t="str">
        <f>IFERROR(__xludf.DUMMYFUNCTION("""COMPUTED_VALUE"""),"Грейпфрутовый Швепс ")</f>
        <v>Грейпфрутовый Швепс </v>
      </c>
      <c r="H3115" s="18" t="str">
        <f>IFERROR(__xludf.DUMMYFUNCTION("""COMPUTED_VALUE"""),"Земляника Драгонфрут ")</f>
        <v>Земляника Драгонфрут </v>
      </c>
      <c r="I3115" s="18" t="str">
        <f>IFERROR(__xludf.DUMMYFUNCTION("""COMPUTED_VALUE"""),"Киви Личи ")</f>
        <v>Киви Личи </v>
      </c>
      <c r="J3115" s="18" t="str">
        <f>IFERROR(__xludf.DUMMYFUNCTION("""COMPUTED_VALUE"""),"Киви Маракуйя Гуава ")</f>
        <v>Киви Маракуйя Гуава </v>
      </c>
      <c r="K3115" s="18" t="str">
        <f>IFERROR(__xludf.DUMMYFUNCTION("""COMPUTED_VALUE"""),"Клубника Банан ")</f>
        <v>Клубника Банан </v>
      </c>
      <c r="L3115" s="18" t="str">
        <f>IFERROR(__xludf.DUMMYFUNCTION("""COMPUTED_VALUE"""),"Клубника Вишня ")</f>
        <v>Клубника Вишня </v>
      </c>
      <c r="M3115" s="18" t="str">
        <f>IFERROR(__xludf.DUMMYFUNCTION("""COMPUTED_VALUE"""),"Клубника Земляника ")</f>
        <v>Клубника Земляника </v>
      </c>
      <c r="N3115" s="18" t="str">
        <f>IFERROR(__xludf.DUMMYFUNCTION("""COMPUTED_VALUE"""),"Клубничный Мохито ")</f>
        <v>Клубничный Мохито </v>
      </c>
      <c r="O3115" s="18" t="str">
        <f>IFERROR(__xludf.DUMMYFUNCTION("""COMPUTED_VALUE"""),"Манго Грейпфрут ")</f>
        <v>Манго Грейпфрут </v>
      </c>
      <c r="P3115" s="18" t="str">
        <f>IFERROR(__xludf.DUMMYFUNCTION("""COMPUTED_VALUE"""),"Манго Персик Личи ")</f>
        <v>Манго Персик Личи </v>
      </c>
      <c r="Q3115" s="18" t="str">
        <f>IFERROR(__xludf.DUMMYFUNCTION("""COMPUTED_VALUE"""),"Персик Бабл Гам ")</f>
        <v>Персик Бабл Гам </v>
      </c>
      <c r="R3115" s="18" t="str">
        <f>IFERROR(__xludf.DUMMYFUNCTION("""COMPUTED_VALUE"""),"Садовые Ягоды ")</f>
        <v>Садовые Ягоды </v>
      </c>
      <c r="S3115" s="18" t="str">
        <f>IFERROR(__xludf.DUMMYFUNCTION("""COMPUTED_VALUE"""),"Скитлс Лимон Лайм 2")</f>
        <v>Скитлс Лимон Лайм 2</v>
      </c>
      <c r="T3115" s="18" t="str">
        <f>IFERROR(__xludf.DUMMYFUNCTION("""COMPUTED_VALUE"""),"Смородина Мармелад 1")</f>
        <v>Смородина Мармелад 1</v>
      </c>
      <c r="U3115" s="18" t="str">
        <f>IFERROR(__xludf.DUMMYFUNCTION("""COMPUTED_VALUE"""),"Темная Вишня 1")</f>
        <v>Темная Вишня 1</v>
      </c>
      <c r="V3115" s="18" t="str">
        <f>IFERROR(__xludf.DUMMYFUNCTION("""COMPUTED_VALUE"""),"Фруктовые Пластинки 1")</f>
        <v>Фруктовые Пластинки 1</v>
      </c>
      <c r="W3115" s="18" t="str">
        <f>IFERROR(__xludf.DUMMYFUNCTION("""COMPUTED_VALUE"""),"Черника Ежевика 1")</f>
        <v>Черника Ежевика 1</v>
      </c>
      <c r="X3115" s="18" t="str">
        <f>IFERROR(__xludf.DUMMYFUNCTION("""COMPUTED_VALUE"""),"Черника Малина 1")</f>
        <v>Черника Малина 1</v>
      </c>
      <c r="Y3115" s="18" t="str">
        <f>IFERROR(__xludf.DUMMYFUNCTION("""COMPUTED_VALUE"""),"Черника Мята 2")</f>
        <v>Черника Мята 2</v>
      </c>
      <c r="Z3115" s="18" t="str">
        <f>IFERROR(__xludf.DUMMYFUNCTION("""COMPUTED_VALUE"""),"Яблоко Виноград 2")</f>
        <v>Яблоко Виноград 2</v>
      </c>
      <c r="AA3115" s="18" t="str">
        <f>IFERROR(__xludf.DUMMYFUNCTION("""COMPUTED_VALUE"""),"Яблоко Малина 4")</f>
        <v>Яблоко Малина 4</v>
      </c>
      <c r="AB3115" s="18"/>
      <c r="AC3115" s="18"/>
      <c r="AD3115" s="18"/>
      <c r="AE3115" s="18"/>
      <c r="AF3115" s="18"/>
      <c r="AG3115" s="18"/>
      <c r="AH3115" s="18"/>
      <c r="AI3115" s="18"/>
      <c r="AJ3115" s="18"/>
      <c r="AK3115" s="18"/>
      <c r="AL3115" s="18"/>
      <c r="AM3115" s="18"/>
      <c r="AN3115" s="18"/>
      <c r="AO3115" s="18"/>
      <c r="AP3115" s="18"/>
      <c r="AQ3115" s="18"/>
      <c r="AR3115" s="18"/>
      <c r="AS3115" s="18"/>
      <c r="AT3115" s="18"/>
      <c r="AU3115" s="18"/>
      <c r="AV3115" s="18"/>
      <c r="AW3115" s="18"/>
      <c r="AX3115" s="18"/>
    </row>
    <row r="3116">
      <c r="A3116" s="18" t="str">
        <f>IFERROR(__xludf.DUMMYFUNCTION("""COMPUTED_VALUE"""),"Апельсиновое драже")</f>
        <v>Апельсиновое драже</v>
      </c>
      <c r="B3116" s="18" t="str">
        <f>IFERROR(__xludf.DUMMYFUNCTION("""COMPUTED_VALUE"""),"Бабл гам")</f>
        <v>Бабл гам</v>
      </c>
      <c r="C3116" s="18" t="str">
        <f>IFERROR(__xludf.DUMMYFUNCTION("""COMPUTED_VALUE"""),"Виноградная конфета")</f>
        <v>Виноградная конфета</v>
      </c>
      <c r="D3116" s="18" t="str">
        <f>IFERROR(__xludf.DUMMYFUNCTION("""COMPUTED_VALUE"""),"Даня кокос")</f>
        <v>Даня кокос</v>
      </c>
      <c r="E3116" s="18" t="str">
        <f>IFERROR(__xludf.DUMMYFUNCTION("""COMPUTED_VALUE"""),"Земляника груша")</f>
        <v>Земляника груша</v>
      </c>
      <c r="F3116" s="18" t="str">
        <f>IFERROR(__xludf.DUMMYFUNCTION("""COMPUTED_VALUE"""),"Кислый киви")</f>
        <v>Кислый киви</v>
      </c>
      <c r="G3116" s="18" t="str">
        <f>IFERROR(__xludf.DUMMYFUNCTION("""COMPUTED_VALUE"""),"Кислый малиновый лимонад ")</f>
        <v>Кислый малиновый лимонад </v>
      </c>
      <c r="H3116" s="18" t="str">
        <f>IFERROR(__xludf.DUMMYFUNCTION("""COMPUTED_VALUE"""),"Кола сода айс")</f>
        <v>Кола сода айс</v>
      </c>
      <c r="I3116" s="18" t="str">
        <f>IFERROR(__xludf.DUMMYFUNCTION("""COMPUTED_VALUE"""),"Ледяной ананас")</f>
        <v>Ледяной ананас</v>
      </c>
      <c r="J3116" s="18" t="str">
        <f>IFERROR(__xludf.DUMMYFUNCTION("""COMPUTED_VALUE"""),"Лимонные червячки ")</f>
        <v>Лимонные червячки </v>
      </c>
      <c r="K3116" s="18" t="str">
        <f>IFERROR(__xludf.DUMMYFUNCTION("""COMPUTED_VALUE"""),"Манго апельсин")</f>
        <v>Манго апельсин</v>
      </c>
      <c r="L3116" s="18" t="str">
        <f>IFERROR(__xludf.DUMMYFUNCTION("""COMPUTED_VALUE"""),"Смородина виноград")</f>
        <v>Смородина виноград</v>
      </c>
      <c r="M3116" s="18" t="str">
        <f>IFERROR(__xludf.DUMMYFUNCTION("""COMPUTED_VALUE"""),"Яблочный холс")</f>
        <v>Яблочный холс</v>
      </c>
      <c r="N3116" s="18" t="str">
        <f>IFERROR(__xludf.DUMMYFUNCTION("""COMPUTED_VALUE"""),"Ягодный смузи")</f>
        <v>Ягодный смузи</v>
      </c>
      <c r="O3116" s="18" t="str">
        <f>IFERROR(__xludf.DUMMYFUNCTION("""COMPUTED_VALUE"""),"Ягодный энергетик")</f>
        <v>Ягодный энергетик</v>
      </c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  <c r="AE3116" s="18"/>
      <c r="AF3116" s="18"/>
      <c r="AG3116" s="18"/>
      <c r="AH3116" s="18"/>
      <c r="AI3116" s="18"/>
      <c r="AJ3116" s="18"/>
      <c r="AK3116" s="18"/>
      <c r="AL3116" s="18"/>
      <c r="AM3116" s="18"/>
      <c r="AN3116" s="18"/>
      <c r="AO3116" s="18"/>
      <c r="AP3116" s="18"/>
      <c r="AQ3116" s="18"/>
      <c r="AR3116" s="18"/>
      <c r="AS3116" s="18"/>
      <c r="AT3116" s="18"/>
      <c r="AU3116" s="18"/>
      <c r="AV3116" s="18"/>
      <c r="AW3116" s="18"/>
      <c r="AX3116" s="18"/>
    </row>
    <row r="3117">
      <c r="A3117" s="18" t="str">
        <f>IFERROR(__xludf.DUMMYFUNCTION("""COMPUTED_VALUE"""),"Ягодный микс")</f>
        <v>Ягодный микс</v>
      </c>
      <c r="B3117" s="18" t="str">
        <f>IFERROR(__xludf.DUMMYFUNCTION("""COMPUTED_VALUE"""),"Энергетик малина")</f>
        <v>Энергетик малина</v>
      </c>
      <c r="C3117" s="18" t="str">
        <f>IFERROR(__xludf.DUMMYFUNCTION("""COMPUTED_VALUE"""),"Клубника арбуз")</f>
        <v>Клубника арбуз</v>
      </c>
      <c r="D3117" s="18" t="str">
        <f>IFERROR(__xludf.DUMMYFUNCTION("""COMPUTED_VALUE"""),"Ежевика малина")</f>
        <v>Ежевика малина</v>
      </c>
      <c r="E3117" s="18" t="str">
        <f>IFERROR(__xludf.DUMMYFUNCTION("""COMPUTED_VALUE"""),"Голубая малина виноград")</f>
        <v>Голубая малина виноград</v>
      </c>
      <c r="F3117" s="18" t="str">
        <f>IFERROR(__xludf.DUMMYFUNCTION("""COMPUTED_VALUE"""),"Вишня яблоко")</f>
        <v>Вишня яблоко</v>
      </c>
      <c r="G3117" s="18" t="str">
        <f>IFERROR(__xludf.DUMMYFUNCTION("""COMPUTED_VALUE"""),"Виноград лёд")</f>
        <v>Виноград лёд</v>
      </c>
      <c r="H3117" s="18" t="str">
        <f>IFERROR(__xludf.DUMMYFUNCTION("""COMPUTED_VALUE"""),"Бабл гам")</f>
        <v>Бабл гам</v>
      </c>
      <c r="I3117" s="18" t="str">
        <f>IFERROR(__xludf.DUMMYFUNCTION("""COMPUTED_VALUE"""),"Энергетик лайм")</f>
        <v>Энергетик лайм</v>
      </c>
      <c r="J3117" s="18" t="str">
        <f>IFERROR(__xludf.DUMMYFUNCTION("""COMPUTED_VALUE"""),"Черника смородина айс")</f>
        <v>Черника смородина айс</v>
      </c>
      <c r="K3117" s="18" t="str">
        <f>IFERROR(__xludf.DUMMYFUNCTION("""COMPUTED_VALUE"""),"Мохито клубничный лёд")</f>
        <v>Мохито клубничный лёд</v>
      </c>
      <c r="L3117" s="18" t="str">
        <f>IFERROR(__xludf.DUMMYFUNCTION("""COMPUTED_VALUE"""),"Черная вишня лёд")</f>
        <v>Черная вишня лёд</v>
      </c>
      <c r="M3117" s="18" t="str">
        <f>IFERROR(__xludf.DUMMYFUNCTION("""COMPUTED_VALUE"""),"Ананас кокос лёд")</f>
        <v>Ананас кокос лёд</v>
      </c>
      <c r="N3117" s="18" t="str">
        <f>IFERROR(__xludf.DUMMYFUNCTION("""COMPUTED_VALUE"""),"Киви лёд")</f>
        <v>Киви лёд</v>
      </c>
      <c r="O3117" s="18" t="str">
        <f>IFERROR(__xludf.DUMMYFUNCTION("""COMPUTED_VALUE"""),"Кислая клюква лёд")</f>
        <v>Кислая клюква лёд</v>
      </c>
      <c r="P3117" s="18" t="str">
        <f>IFERROR(__xludf.DUMMYFUNCTION("""COMPUTED_VALUE"""),"Кислый скитлс лёд")</f>
        <v>Кислый скитлс лёд</v>
      </c>
      <c r="Q3117" s="18" t="str">
        <f>IFERROR(__xludf.DUMMYFUNCTION("""COMPUTED_VALUE"""),"Клубника черника лёд")</f>
        <v>Клубника черника лёд</v>
      </c>
      <c r="R3117" s="18" t="str">
        <f>IFERROR(__xludf.DUMMYFUNCTION("""COMPUTED_VALUE"""),"Малина смородина лёд")</f>
        <v>Малина смородина лёд</v>
      </c>
      <c r="S3117" s="18" t="str">
        <f>IFERROR(__xludf.DUMMYFUNCTION("""COMPUTED_VALUE"""),"Манго лёд")</f>
        <v>Манго лёд</v>
      </c>
      <c r="T3117" s="18" t="str">
        <f>IFERROR(__xludf.DUMMYFUNCTION("""COMPUTED_VALUE"""),"Малина вишня лёд")</f>
        <v>Малина вишня лёд</v>
      </c>
      <c r="U3117" s="18"/>
      <c r="V3117" s="18"/>
      <c r="W3117" s="18"/>
      <c r="X3117" s="18"/>
      <c r="Y3117" s="18"/>
      <c r="Z3117" s="18"/>
      <c r="AA3117" s="18"/>
      <c r="AB3117" s="18"/>
      <c r="AC3117" s="18"/>
      <c r="AD3117" s="18"/>
      <c r="AE3117" s="18"/>
      <c r="AF3117" s="18"/>
      <c r="AG3117" s="18"/>
      <c r="AH3117" s="18"/>
      <c r="AI3117" s="18"/>
      <c r="AJ3117" s="18"/>
      <c r="AK3117" s="18"/>
      <c r="AL3117" s="18"/>
      <c r="AM3117" s="18"/>
      <c r="AN3117" s="18"/>
      <c r="AO3117" s="18"/>
      <c r="AP3117" s="18"/>
      <c r="AQ3117" s="18"/>
      <c r="AR3117" s="18"/>
      <c r="AS3117" s="18"/>
      <c r="AT3117" s="18"/>
      <c r="AU3117" s="18"/>
      <c r="AV3117" s="18"/>
      <c r="AW3117" s="18"/>
      <c r="AX3117" s="18"/>
    </row>
    <row r="3118">
      <c r="A3118" s="18" t="str">
        <f>IFERROR(__xludf.DUMMYFUNCTION("""COMPUTED_VALUE"""),"Ягодный микс")</f>
        <v>Ягодный микс</v>
      </c>
      <c r="B3118" s="18" t="str">
        <f>IFERROR(__xludf.DUMMYFUNCTION("""COMPUTED_VALUE"""),"Энергетик малина")</f>
        <v>Энергетик малина</v>
      </c>
      <c r="C3118" s="18" t="str">
        <f>IFERROR(__xludf.DUMMYFUNCTION("""COMPUTED_VALUE"""),"Клубника арбуз")</f>
        <v>Клубника арбуз</v>
      </c>
      <c r="D3118" s="18" t="str">
        <f>IFERROR(__xludf.DUMMYFUNCTION("""COMPUTED_VALUE"""),"Ежевика малина")</f>
        <v>Ежевика малина</v>
      </c>
      <c r="E3118" s="18" t="str">
        <f>IFERROR(__xludf.DUMMYFUNCTION("""COMPUTED_VALUE"""),"Голубая малина виноград")</f>
        <v>Голубая малина виноград</v>
      </c>
      <c r="F3118" s="18" t="str">
        <f>IFERROR(__xludf.DUMMYFUNCTION("""COMPUTED_VALUE"""),"Вишня яблоко")</f>
        <v>Вишня яблоко</v>
      </c>
      <c r="G3118" s="18" t="str">
        <f>IFERROR(__xludf.DUMMYFUNCTION("""COMPUTED_VALUE"""),"Виноград лёд")</f>
        <v>Виноград лёд</v>
      </c>
      <c r="H3118" s="18" t="str">
        <f>IFERROR(__xludf.DUMMYFUNCTION("""COMPUTED_VALUE"""),"Бабл гам")</f>
        <v>Бабл гам</v>
      </c>
      <c r="I3118" s="18" t="str">
        <f>IFERROR(__xludf.DUMMYFUNCTION("""COMPUTED_VALUE"""),"Энергетик лайм")</f>
        <v>Энергетик лайм</v>
      </c>
      <c r="J3118" s="18" t="str">
        <f>IFERROR(__xludf.DUMMYFUNCTION("""COMPUTED_VALUE"""),"Черника смородина айс")</f>
        <v>Черника смородина айс</v>
      </c>
      <c r="K3118" s="18" t="str">
        <f>IFERROR(__xludf.DUMMYFUNCTION("""COMPUTED_VALUE"""),"Мохито клубничный лёд")</f>
        <v>Мохито клубничный лёд</v>
      </c>
      <c r="L3118" s="18" t="str">
        <f>IFERROR(__xludf.DUMMYFUNCTION("""COMPUTED_VALUE"""),"Черная вишня лёд")</f>
        <v>Черная вишня лёд</v>
      </c>
      <c r="M3118" s="18" t="str">
        <f>IFERROR(__xludf.DUMMYFUNCTION("""COMPUTED_VALUE"""),"Ананас кокос лёд")</f>
        <v>Ананас кокос лёд</v>
      </c>
      <c r="N3118" s="18" t="str">
        <f>IFERROR(__xludf.DUMMYFUNCTION("""COMPUTED_VALUE"""),"Киви лёд")</f>
        <v>Киви лёд</v>
      </c>
      <c r="O3118" s="18" t="str">
        <f>IFERROR(__xludf.DUMMYFUNCTION("""COMPUTED_VALUE"""),"Кислая клюква лёд")</f>
        <v>Кислая клюква лёд</v>
      </c>
      <c r="P3118" s="18" t="str">
        <f>IFERROR(__xludf.DUMMYFUNCTION("""COMPUTED_VALUE"""),"Кислый скитлс лёд")</f>
        <v>Кислый скитлс лёд</v>
      </c>
      <c r="Q3118" s="18" t="str">
        <f>IFERROR(__xludf.DUMMYFUNCTION("""COMPUTED_VALUE"""),"Клубника черника лёд")</f>
        <v>Клубника черника лёд</v>
      </c>
      <c r="R3118" s="18" t="str">
        <f>IFERROR(__xludf.DUMMYFUNCTION("""COMPUTED_VALUE"""),"Малина смородина лёд")</f>
        <v>Малина смородина лёд</v>
      </c>
      <c r="S3118" s="18" t="str">
        <f>IFERROR(__xludf.DUMMYFUNCTION("""COMPUTED_VALUE"""),"Манго лёд")</f>
        <v>Манго лёд</v>
      </c>
      <c r="T3118" s="18" t="str">
        <f>IFERROR(__xludf.DUMMYFUNCTION("""COMPUTED_VALUE"""),"Малина вишня лёд")</f>
        <v>Малина вишня лёд</v>
      </c>
      <c r="U3118" s="18"/>
      <c r="V3118" s="18"/>
      <c r="W3118" s="18"/>
      <c r="X3118" s="18"/>
      <c r="Y3118" s="18"/>
      <c r="Z3118" s="18"/>
      <c r="AA3118" s="18"/>
      <c r="AB3118" s="18"/>
      <c r="AC3118" s="18"/>
      <c r="AD3118" s="18"/>
      <c r="AE3118" s="18"/>
      <c r="AF3118" s="18"/>
      <c r="AG3118" s="18"/>
      <c r="AH3118" s="18"/>
      <c r="AI3118" s="18"/>
      <c r="AJ3118" s="18"/>
      <c r="AK3118" s="18"/>
      <c r="AL3118" s="18"/>
      <c r="AM3118" s="18"/>
      <c r="AN3118" s="18"/>
      <c r="AO3118" s="18"/>
      <c r="AP3118" s="18"/>
      <c r="AQ3118" s="18"/>
      <c r="AR3118" s="18"/>
      <c r="AS3118" s="18"/>
      <c r="AT3118" s="18"/>
      <c r="AU3118" s="18"/>
      <c r="AV3118" s="18"/>
      <c r="AW3118" s="18"/>
      <c r="AX3118" s="18"/>
    </row>
    <row r="3119">
      <c r="A3119" s="18" t="str">
        <f>IFERROR(__xludf.DUMMYFUNCTION("""COMPUTED_VALUE"""),"Арбуз Малина ")</f>
        <v>Арбуз Малина </v>
      </c>
      <c r="B3119" s="18" t="str">
        <f>IFERROR(__xludf.DUMMYFUNCTION("""COMPUTED_VALUE"""),"Банан Кокос ")</f>
        <v>Банан Кокос </v>
      </c>
      <c r="C3119" s="18" t="str">
        <f>IFERROR(__xludf.DUMMYFUNCTION("""COMPUTED_VALUE"""),"Барбарисовый Энергетик ")</f>
        <v>Барбарисовый Энергетик </v>
      </c>
      <c r="D3119" s="18" t="str">
        <f>IFERROR(__xludf.DUMMYFUNCTION("""COMPUTED_VALUE"""),"Виноградный Энергетик")</f>
        <v>Виноградный Энергетик</v>
      </c>
      <c r="E3119" s="18" t="str">
        <f>IFERROR(__xludf.DUMMYFUNCTION("""COMPUTED_VALUE"""),"Гранат Клубника ")</f>
        <v>Гранат Клубника </v>
      </c>
      <c r="F3119" s="18" t="str">
        <f>IFERROR(__xludf.DUMMYFUNCTION("""COMPUTED_VALUE"""),"Гранат Смородина ")</f>
        <v>Гранат Смородина </v>
      </c>
      <c r="G3119" s="18" t="str">
        <f>IFERROR(__xludf.DUMMYFUNCTION("""COMPUTED_VALUE"""),"Грейпфрутовый Швепс ")</f>
        <v>Грейпфрутовый Швепс </v>
      </c>
      <c r="H3119" s="18" t="str">
        <f>IFERROR(__xludf.DUMMYFUNCTION("""COMPUTED_VALUE"""),"Земляника Драгонфрут ")</f>
        <v>Земляника Драгонфрут </v>
      </c>
      <c r="I3119" s="18" t="str">
        <f>IFERROR(__xludf.DUMMYFUNCTION("""COMPUTED_VALUE"""),"Киви Личи ")</f>
        <v>Киви Личи </v>
      </c>
      <c r="J3119" s="18" t="str">
        <f>IFERROR(__xludf.DUMMYFUNCTION("""COMPUTED_VALUE"""),"Киви Маракуйя Гуава ")</f>
        <v>Киви Маракуйя Гуава </v>
      </c>
      <c r="K3119" s="18" t="str">
        <f>IFERROR(__xludf.DUMMYFUNCTION("""COMPUTED_VALUE"""),"Клубника Банан ")</f>
        <v>Клубника Банан </v>
      </c>
      <c r="L3119" s="18" t="str">
        <f>IFERROR(__xludf.DUMMYFUNCTION("""COMPUTED_VALUE"""),"Клубника Вишня ")</f>
        <v>Клубника Вишня </v>
      </c>
      <c r="M3119" s="18" t="str">
        <f>IFERROR(__xludf.DUMMYFUNCTION("""COMPUTED_VALUE"""),"Клубника Земляника ")</f>
        <v>Клубника Земляника </v>
      </c>
      <c r="N3119" s="18" t="str">
        <f>IFERROR(__xludf.DUMMYFUNCTION("""COMPUTED_VALUE"""),"Клубничный Мохито ")</f>
        <v>Клубничный Мохито </v>
      </c>
      <c r="O3119" s="18" t="str">
        <f>IFERROR(__xludf.DUMMYFUNCTION("""COMPUTED_VALUE"""),"Манго Грейпфрут ")</f>
        <v>Манго Грейпфрут </v>
      </c>
      <c r="P3119" s="18" t="str">
        <f>IFERROR(__xludf.DUMMYFUNCTION("""COMPUTED_VALUE"""),"Манго Персик Личи ")</f>
        <v>Манго Персик Личи </v>
      </c>
      <c r="Q3119" s="18" t="str">
        <f>IFERROR(__xludf.DUMMYFUNCTION("""COMPUTED_VALUE"""),"Персик Бабл Гам ")</f>
        <v>Персик Бабл Гам </v>
      </c>
      <c r="R3119" s="18" t="str">
        <f>IFERROR(__xludf.DUMMYFUNCTION("""COMPUTED_VALUE"""),"Садовые Ягоды ")</f>
        <v>Садовые Ягоды </v>
      </c>
      <c r="S3119" s="18" t="str">
        <f>IFERROR(__xludf.DUMMYFUNCTION("""COMPUTED_VALUE"""),"Скитлс Лимон Лайм 2")</f>
        <v>Скитлс Лимон Лайм 2</v>
      </c>
      <c r="T3119" s="18" t="str">
        <f>IFERROR(__xludf.DUMMYFUNCTION("""COMPUTED_VALUE"""),"Смородина Мармелад 1")</f>
        <v>Смородина Мармелад 1</v>
      </c>
      <c r="U3119" s="18" t="str">
        <f>IFERROR(__xludf.DUMMYFUNCTION("""COMPUTED_VALUE"""),"Темная Вишня 1")</f>
        <v>Темная Вишня 1</v>
      </c>
      <c r="V3119" s="18" t="str">
        <f>IFERROR(__xludf.DUMMYFUNCTION("""COMPUTED_VALUE"""),"Фруктовые Пластинки 1")</f>
        <v>Фруктовые Пластинки 1</v>
      </c>
      <c r="W3119" s="18" t="str">
        <f>IFERROR(__xludf.DUMMYFUNCTION("""COMPUTED_VALUE"""),"Черника Ежевика 1")</f>
        <v>Черника Ежевика 1</v>
      </c>
      <c r="X3119" s="18" t="str">
        <f>IFERROR(__xludf.DUMMYFUNCTION("""COMPUTED_VALUE"""),"Черника Малина 1")</f>
        <v>Черника Малина 1</v>
      </c>
      <c r="Y3119" s="18" t="str">
        <f>IFERROR(__xludf.DUMMYFUNCTION("""COMPUTED_VALUE"""),"Черника Мята 2")</f>
        <v>Черника Мята 2</v>
      </c>
      <c r="Z3119" s="18" t="str">
        <f>IFERROR(__xludf.DUMMYFUNCTION("""COMPUTED_VALUE"""),"Яблоко Виноград 2")</f>
        <v>Яблоко Виноград 2</v>
      </c>
      <c r="AA3119" s="18" t="str">
        <f>IFERROR(__xludf.DUMMYFUNCTION("""COMPUTED_VALUE"""),"Яблоко Малина 4")</f>
        <v>Яблоко Малина 4</v>
      </c>
      <c r="AB3119" s="18"/>
      <c r="AC3119" s="18"/>
      <c r="AD3119" s="18"/>
      <c r="AE3119" s="18"/>
      <c r="AF3119" s="18"/>
      <c r="AG3119" s="18"/>
      <c r="AH3119" s="18"/>
      <c r="AI3119" s="18"/>
      <c r="AJ3119" s="18"/>
      <c r="AK3119" s="18"/>
      <c r="AL3119" s="18"/>
      <c r="AM3119" s="18"/>
      <c r="AN3119" s="18"/>
      <c r="AO3119" s="18"/>
      <c r="AP3119" s="18"/>
      <c r="AQ3119" s="18"/>
      <c r="AR3119" s="18"/>
      <c r="AS3119" s="18"/>
      <c r="AT3119" s="18"/>
      <c r="AU3119" s="18"/>
      <c r="AV3119" s="18"/>
      <c r="AW3119" s="18"/>
      <c r="AX3119" s="18"/>
    </row>
    <row r="3120">
      <c r="A3120" s="18" t="str">
        <f>IFERROR(__xludf.DUMMYFUNCTION("""COMPUTED_VALUE"""),"0.4")</f>
        <v>0.4</v>
      </c>
      <c r="B3120" s="18" t="str">
        <f>IFERROR(__xludf.DUMMYFUNCTION("""COMPUTED_VALUE"""),"0.6")</f>
        <v>0.6</v>
      </c>
      <c r="C3120" s="18" t="str">
        <f>IFERROR(__xludf.DUMMYFUNCTION("""COMPUTED_VALUE"""),"0.7")</f>
        <v>0.7</v>
      </c>
      <c r="D3120" s="18" t="str">
        <f>IFERROR(__xludf.DUMMYFUNCTION("""COMPUTED_VALUE"""),"0.8")</f>
        <v>0.8</v>
      </c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18"/>
      <c r="AG3120" s="18"/>
      <c r="AH3120" s="18"/>
      <c r="AI3120" s="18"/>
      <c r="AJ3120" s="18"/>
      <c r="AK3120" s="18"/>
      <c r="AL3120" s="18"/>
      <c r="AM3120" s="18"/>
      <c r="AN3120" s="18"/>
      <c r="AO3120" s="18"/>
      <c r="AP3120" s="18"/>
      <c r="AQ3120" s="18"/>
      <c r="AR3120" s="18"/>
      <c r="AS3120" s="18"/>
      <c r="AT3120" s="18"/>
      <c r="AU3120" s="18"/>
      <c r="AV3120" s="18"/>
      <c r="AW3120" s="18"/>
      <c r="AX3120" s="18"/>
    </row>
    <row r="3121">
      <c r="A3121" s="18" t="str">
        <f>IFERROR(__xludf.DUMMYFUNCTION("""COMPUTED_VALUE"""),"Ягодный микс")</f>
        <v>Ягодный микс</v>
      </c>
      <c r="B3121" s="18" t="str">
        <f>IFERROR(__xludf.DUMMYFUNCTION("""COMPUTED_VALUE"""),"Энергетик малина")</f>
        <v>Энергетик малина</v>
      </c>
      <c r="C3121" s="18" t="str">
        <f>IFERROR(__xludf.DUMMYFUNCTION("""COMPUTED_VALUE"""),"Клубника арбуз")</f>
        <v>Клубника арбуз</v>
      </c>
      <c r="D3121" s="18" t="str">
        <f>IFERROR(__xludf.DUMMYFUNCTION("""COMPUTED_VALUE"""),"Ежевика малина")</f>
        <v>Ежевика малина</v>
      </c>
      <c r="E3121" s="18" t="str">
        <f>IFERROR(__xludf.DUMMYFUNCTION("""COMPUTED_VALUE"""),"Голубая малина виноград")</f>
        <v>Голубая малина виноград</v>
      </c>
      <c r="F3121" s="18" t="str">
        <f>IFERROR(__xludf.DUMMYFUNCTION("""COMPUTED_VALUE"""),"Вишня яблоко")</f>
        <v>Вишня яблоко</v>
      </c>
      <c r="G3121" s="18" t="str">
        <f>IFERROR(__xludf.DUMMYFUNCTION("""COMPUTED_VALUE"""),"Виноград лёд")</f>
        <v>Виноград лёд</v>
      </c>
      <c r="H3121" s="18" t="str">
        <f>IFERROR(__xludf.DUMMYFUNCTION("""COMPUTED_VALUE"""),"Бабл гам")</f>
        <v>Бабл гам</v>
      </c>
      <c r="I3121" s="18" t="str">
        <f>IFERROR(__xludf.DUMMYFUNCTION("""COMPUTED_VALUE"""),"Энергетик лайм")</f>
        <v>Энергетик лайм</v>
      </c>
      <c r="J3121" s="18" t="str">
        <f>IFERROR(__xludf.DUMMYFUNCTION("""COMPUTED_VALUE"""),"Черника смородина айс")</f>
        <v>Черника смородина айс</v>
      </c>
      <c r="K3121" s="18" t="str">
        <f>IFERROR(__xludf.DUMMYFUNCTION("""COMPUTED_VALUE"""),"Мохито клубничный лёд")</f>
        <v>Мохито клубничный лёд</v>
      </c>
      <c r="L3121" s="18" t="str">
        <f>IFERROR(__xludf.DUMMYFUNCTION("""COMPUTED_VALUE"""),"Черная вишня лёд")</f>
        <v>Черная вишня лёд</v>
      </c>
      <c r="M3121" s="18" t="str">
        <f>IFERROR(__xludf.DUMMYFUNCTION("""COMPUTED_VALUE"""),"Ананас кокос лёд")</f>
        <v>Ананас кокос лёд</v>
      </c>
      <c r="N3121" s="18" t="str">
        <f>IFERROR(__xludf.DUMMYFUNCTION("""COMPUTED_VALUE"""),"Киви лёд")</f>
        <v>Киви лёд</v>
      </c>
      <c r="O3121" s="18" t="str">
        <f>IFERROR(__xludf.DUMMYFUNCTION("""COMPUTED_VALUE"""),"Кислая клюква лёд")</f>
        <v>Кислая клюква лёд</v>
      </c>
      <c r="P3121" s="18" t="str">
        <f>IFERROR(__xludf.DUMMYFUNCTION("""COMPUTED_VALUE"""),"Кислый скитлс лёд")</f>
        <v>Кислый скитлс лёд</v>
      </c>
      <c r="Q3121" s="18" t="str">
        <f>IFERROR(__xludf.DUMMYFUNCTION("""COMPUTED_VALUE"""),"Клубника черника лёд")</f>
        <v>Клубника черника лёд</v>
      </c>
      <c r="R3121" s="18" t="str">
        <f>IFERROR(__xludf.DUMMYFUNCTION("""COMPUTED_VALUE"""),"Малина смородина лёд")</f>
        <v>Малина смородина лёд</v>
      </c>
      <c r="S3121" s="18" t="str">
        <f>IFERROR(__xludf.DUMMYFUNCTION("""COMPUTED_VALUE"""),"Манго лёд")</f>
        <v>Манго лёд</v>
      </c>
      <c r="T3121" s="18" t="str">
        <f>IFERROR(__xludf.DUMMYFUNCTION("""COMPUTED_VALUE"""),"Малина вишня лёд")</f>
        <v>Малина вишня лёд</v>
      </c>
      <c r="U3121" s="18"/>
      <c r="V3121" s="18"/>
      <c r="W3121" s="18"/>
      <c r="X3121" s="18"/>
      <c r="Y3121" s="18"/>
      <c r="Z3121" s="18"/>
      <c r="AA3121" s="18"/>
      <c r="AB3121" s="18"/>
      <c r="AC3121" s="18"/>
      <c r="AD3121" s="18"/>
      <c r="AE3121" s="18"/>
      <c r="AF3121" s="18"/>
      <c r="AG3121" s="18"/>
      <c r="AH3121" s="18"/>
      <c r="AI3121" s="18"/>
      <c r="AJ3121" s="18"/>
      <c r="AK3121" s="18"/>
      <c r="AL3121" s="18"/>
      <c r="AM3121" s="18"/>
      <c r="AN3121" s="18"/>
      <c r="AO3121" s="18"/>
      <c r="AP3121" s="18"/>
      <c r="AQ3121" s="18"/>
      <c r="AR3121" s="18"/>
      <c r="AS3121" s="18"/>
      <c r="AT3121" s="18"/>
      <c r="AU3121" s="18"/>
      <c r="AV3121" s="18"/>
      <c r="AW3121" s="18"/>
      <c r="AX3121" s="18"/>
    </row>
    <row r="3122">
      <c r="A3122" s="18" t="str">
        <f>IFERROR(__xludf.DUMMYFUNCTION("""COMPUTED_VALUE"""),"кислая земляника")</f>
        <v>кислая земляника</v>
      </c>
      <c r="B3122" s="18" t="str">
        <f>IFERROR(__xludf.DUMMYFUNCTION("""COMPUTED_VALUE"""),"кислая фанта с черникой")</f>
        <v>кислая фанта с черникой</v>
      </c>
      <c r="C3122" s="18" t="str">
        <f>IFERROR(__xludf.DUMMYFUNCTION("""COMPUTED_VALUE"""),"кислое харибо с колой и черешней")</f>
        <v>кислое харибо с колой и черешней</v>
      </c>
      <c r="D3122" s="18" t="str">
        <f>IFERROR(__xludf.DUMMYFUNCTION("""COMPUTED_VALUE"""),"кислое яблочно клубничная шипучка")</f>
        <v>кислое яблочно клубничная шипучка</v>
      </c>
      <c r="E3122" s="18" t="str">
        <f>IFERROR(__xludf.DUMMYFUNCTION("""COMPUTED_VALUE"""),"кислые желатинки маракуйя ананас")</f>
        <v>кислые желатинки маракуйя ананас</v>
      </c>
      <c r="F3122" s="18" t="str">
        <f>IFERROR(__xludf.DUMMYFUNCTION("""COMPUTED_VALUE"""),"кислые ленточки маракуя манго")</f>
        <v>кислые ленточки маракуя манго</v>
      </c>
      <c r="G3122" s="18" t="str">
        <f>IFERROR(__xludf.DUMMYFUNCTION("""COMPUTED_VALUE"""),"кислые мармеладные ягоды")</f>
        <v>кислые мармеладные ягоды</v>
      </c>
      <c r="H3122" s="18" t="str">
        <f>IFERROR(__xludf.DUMMYFUNCTION("""COMPUTED_VALUE"""),"кислый виноград лайм")</f>
        <v>кислый виноград лайм</v>
      </c>
      <c r="I3122" s="18" t="str">
        <f>IFERROR(__xludf.DUMMYFUNCTION("""COMPUTED_VALUE"""),"кислый грейпфрут с вишней")</f>
        <v>кислый грейпфрут с вишней</v>
      </c>
      <c r="J3122" s="18" t="str">
        <f>IFERROR(__xludf.DUMMYFUNCTION("""COMPUTED_VALUE"""),"кислый леденец виноград киви яблоко")</f>
        <v>кислый леденец виноград киви яблоко</v>
      </c>
      <c r="K3122" s="18" t="str">
        <f>IFERROR(__xludf.DUMMYFUNCTION("""COMPUTED_VALUE"""),"кислый лимонад арбуз лайм малина")</f>
        <v>кислый лимонад арбуз лайм малина</v>
      </c>
      <c r="L3122" s="18" t="str">
        <f>IFERROR(__xludf.DUMMYFUNCTION("""COMPUTED_VALUE"""),"кислый персик клубника")</f>
        <v>кислый персик клубника</v>
      </c>
      <c r="M3122" s="18" t="str">
        <f>IFERROR(__xludf.DUMMYFUNCTION("""COMPUTED_VALUE"""),"кислый яблочно лимонные колечки")</f>
        <v>кислый яблочно лимонные колечки</v>
      </c>
      <c r="N3122" s="18" t="str">
        <f>IFERROR(__xludf.DUMMYFUNCTION("""COMPUTED_VALUE"""),"фанта апельсин с кислой малиной")</f>
        <v>фанта апельсин с кислой малиной</v>
      </c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  <c r="AA3122" s="18"/>
      <c r="AB3122" s="18"/>
      <c r="AC3122" s="18"/>
      <c r="AD3122" s="18"/>
      <c r="AE3122" s="18"/>
      <c r="AF3122" s="18"/>
      <c r="AG3122" s="18"/>
      <c r="AH3122" s="18"/>
      <c r="AI3122" s="18"/>
      <c r="AJ3122" s="18"/>
      <c r="AK3122" s="18"/>
      <c r="AL3122" s="18"/>
      <c r="AM3122" s="18"/>
      <c r="AN3122" s="18"/>
      <c r="AO3122" s="18"/>
      <c r="AP3122" s="18"/>
      <c r="AQ3122" s="18"/>
      <c r="AR3122" s="18"/>
      <c r="AS3122" s="18"/>
      <c r="AT3122" s="18"/>
      <c r="AU3122" s="18"/>
      <c r="AV3122" s="18"/>
      <c r="AW3122" s="18"/>
      <c r="AX3122" s="18"/>
    </row>
    <row r="3123">
      <c r="A3123" s="18" t="str">
        <f>IFERROR(__xludf.DUMMYFUNCTION("""COMPUTED_VALUE"""),"Лесные ягоды")</f>
        <v>Лесные ягоды</v>
      </c>
      <c r="B3123" s="18" t="str">
        <f>IFERROR(__xludf.DUMMYFUNCTION("""COMPUTED_VALUE"""),"Алоэ виноград ")</f>
        <v>Алоэ виноград </v>
      </c>
      <c r="C3123" s="18" t="str">
        <f>IFERROR(__xludf.DUMMYFUNCTION("""COMPUTED_VALUE"""),"Апельсиновый адреналин")</f>
        <v>Апельсиновый адреналин</v>
      </c>
      <c r="D3123" s="18" t="str">
        <f>IFERROR(__xludf.DUMMYFUNCTION("""COMPUTED_VALUE"""),"Клюква лайм")</f>
        <v>Клюква лайм</v>
      </c>
      <c r="E3123" s="18" t="str">
        <f>IFERROR(__xludf.DUMMYFUNCTION("""COMPUTED_VALUE"""),"Виноградная фанта ")</f>
        <v>Виноградная фанта </v>
      </c>
      <c r="F3123" s="18" t="str">
        <f>IFERROR(__xludf.DUMMYFUNCTION("""COMPUTED_VALUE"""),"Зеленый чай лемонграсс")</f>
        <v>Зеленый чай лемонграсс</v>
      </c>
      <c r="G3123" s="18" t="str">
        <f>IFERROR(__xludf.DUMMYFUNCTION("""COMPUTED_VALUE"""),"Малина арбуз")</f>
        <v>Малина арбуз</v>
      </c>
      <c r="H3123" s="18" t="str">
        <f>IFERROR(__xludf.DUMMYFUNCTION("""COMPUTED_VALUE"""),"Ананас персик")</f>
        <v>Ананас персик</v>
      </c>
      <c r="I3123" s="18" t="str">
        <f>IFERROR(__xludf.DUMMYFUNCTION("""COMPUTED_VALUE"""),"Клубничный мохито ")</f>
        <v>Клубничный мохито </v>
      </c>
      <c r="J3123" s="18" t="str">
        <f>IFERROR(__xludf.DUMMYFUNCTION("""COMPUTED_VALUE"""),"Яблоко лайм")</f>
        <v>Яблоко лайм</v>
      </c>
      <c r="K3123" s="18" t="str">
        <f>IFERROR(__xludf.DUMMYFUNCTION("""COMPUTED_VALUE"""),"Спрайт арбуз лайм ")</f>
        <v>Спрайт арбуз лайм </v>
      </c>
      <c r="L3123" s="18" t="str">
        <f>IFERROR(__xludf.DUMMYFUNCTION("""COMPUTED_VALUE"""),"Черничная фанта")</f>
        <v>Черничная фанта</v>
      </c>
      <c r="M3123" s="18" t="str">
        <f>IFERROR(__xludf.DUMMYFUNCTION("""COMPUTED_VALUE"""),"Чёрная смородина")</f>
        <v>Чёрная смородина</v>
      </c>
      <c r="N3123" s="18" t="str">
        <f>IFERROR(__xludf.DUMMYFUNCTION("""COMPUTED_VALUE"""),"Червячки голубика малина")</f>
        <v>Червячки голубика малина</v>
      </c>
      <c r="O3123" s="18" t="str">
        <f>IFERROR(__xludf.DUMMYFUNCTION("""COMPUTED_VALUE"""),"Малина смородина ")</f>
        <v>Малина смородина </v>
      </c>
      <c r="P3123" s="18" t="str">
        <f>IFERROR(__xludf.DUMMYFUNCTION("""COMPUTED_VALUE"""),"Черника лайм ")</f>
        <v>Черника лайм </v>
      </c>
      <c r="Q3123" s="18" t="str">
        <f>IFERROR(__xludf.DUMMYFUNCTION("""COMPUTED_VALUE"""),"Виноградный чупа чупс")</f>
        <v>Виноградный чупа чупс</v>
      </c>
      <c r="R3123" s="18" t="str">
        <f>IFERROR(__xludf.DUMMYFUNCTION("""COMPUTED_VALUE"""),"Киви лайм")</f>
        <v>Киви лайм</v>
      </c>
      <c r="S3123" s="18" t="str">
        <f>IFERROR(__xludf.DUMMYFUNCTION("""COMPUTED_VALUE"""),"Ягодный морс")</f>
        <v>Ягодный морс</v>
      </c>
      <c r="T3123" s="18" t="str">
        <f>IFERROR(__xludf.DUMMYFUNCTION("""COMPUTED_VALUE"""),"Фруктовый скитлс")</f>
        <v>Фруктовый скитлс</v>
      </c>
      <c r="U3123" s="18" t="str">
        <f>IFERROR(__xludf.DUMMYFUNCTION("""COMPUTED_VALUE"""),"черника лимон ")</f>
        <v>черника лимон </v>
      </c>
      <c r="V3123" s="18" t="str">
        <f>IFERROR(__xludf.DUMMYFUNCTION("""COMPUTED_VALUE"""),"Вишнёвая бомба")</f>
        <v>Вишнёвая бомба</v>
      </c>
      <c r="W3123" s="18" t="str">
        <f>IFERROR(__xludf.DUMMYFUNCTION("""COMPUTED_VALUE"""),"Тропический манго")</f>
        <v>Тропический манго</v>
      </c>
      <c r="X3123" s="18"/>
      <c r="Y3123" s="18"/>
      <c r="Z3123" s="18"/>
      <c r="AA3123" s="18"/>
      <c r="AB3123" s="18"/>
      <c r="AC3123" s="18"/>
      <c r="AD3123" s="18"/>
      <c r="AE3123" s="18"/>
      <c r="AF3123" s="18"/>
      <c r="AG3123" s="18"/>
      <c r="AH3123" s="18"/>
      <c r="AI3123" s="18"/>
      <c r="AJ3123" s="18"/>
      <c r="AK3123" s="18"/>
      <c r="AL3123" s="18"/>
      <c r="AM3123" s="18"/>
      <c r="AN3123" s="18"/>
      <c r="AO3123" s="18"/>
      <c r="AP3123" s="18"/>
      <c r="AQ3123" s="18"/>
      <c r="AR3123" s="18"/>
      <c r="AS3123" s="18"/>
      <c r="AT3123" s="18"/>
      <c r="AU3123" s="18"/>
      <c r="AV3123" s="18"/>
      <c r="AW3123" s="18"/>
      <c r="AX3123" s="18"/>
    </row>
    <row r="3124">
      <c r="A3124" s="18" t="str">
        <f>IFERROR(__xludf.DUMMYFUNCTION("""COMPUTED_VALUE"""),"Арбуз Малина ")</f>
        <v>Арбуз Малина </v>
      </c>
      <c r="B3124" s="18" t="str">
        <f>IFERROR(__xludf.DUMMYFUNCTION("""COMPUTED_VALUE"""),"Банан Кокос ")</f>
        <v>Банан Кокос </v>
      </c>
      <c r="C3124" s="18" t="str">
        <f>IFERROR(__xludf.DUMMYFUNCTION("""COMPUTED_VALUE"""),"Барбарисовый Энергетик ")</f>
        <v>Барбарисовый Энергетик </v>
      </c>
      <c r="D3124" s="18" t="str">
        <f>IFERROR(__xludf.DUMMYFUNCTION("""COMPUTED_VALUE"""),"Виноградный Энергетик")</f>
        <v>Виноградный Энергетик</v>
      </c>
      <c r="E3124" s="18" t="str">
        <f>IFERROR(__xludf.DUMMYFUNCTION("""COMPUTED_VALUE"""),"Гранат Клубника ")</f>
        <v>Гранат Клубника </v>
      </c>
      <c r="F3124" s="18" t="str">
        <f>IFERROR(__xludf.DUMMYFUNCTION("""COMPUTED_VALUE"""),"Гранат Смородина ")</f>
        <v>Гранат Смородина </v>
      </c>
      <c r="G3124" s="18" t="str">
        <f>IFERROR(__xludf.DUMMYFUNCTION("""COMPUTED_VALUE"""),"Грейпфрутовый Швепс ")</f>
        <v>Грейпфрутовый Швепс </v>
      </c>
      <c r="H3124" s="18" t="str">
        <f>IFERROR(__xludf.DUMMYFUNCTION("""COMPUTED_VALUE"""),"Земляника Драгонфрут ")</f>
        <v>Земляника Драгонфрут </v>
      </c>
      <c r="I3124" s="18" t="str">
        <f>IFERROR(__xludf.DUMMYFUNCTION("""COMPUTED_VALUE"""),"Киви Личи ")</f>
        <v>Киви Личи </v>
      </c>
      <c r="J3124" s="18" t="str">
        <f>IFERROR(__xludf.DUMMYFUNCTION("""COMPUTED_VALUE"""),"Киви Маракуйя Гуава ")</f>
        <v>Киви Маракуйя Гуава </v>
      </c>
      <c r="K3124" s="18" t="str">
        <f>IFERROR(__xludf.DUMMYFUNCTION("""COMPUTED_VALUE"""),"Клубника Банан ")</f>
        <v>Клубника Банан </v>
      </c>
      <c r="L3124" s="18" t="str">
        <f>IFERROR(__xludf.DUMMYFUNCTION("""COMPUTED_VALUE"""),"Клубника Вишня ")</f>
        <v>Клубника Вишня </v>
      </c>
      <c r="M3124" s="18" t="str">
        <f>IFERROR(__xludf.DUMMYFUNCTION("""COMPUTED_VALUE"""),"Клубника Земляника ")</f>
        <v>Клубника Земляника </v>
      </c>
      <c r="N3124" s="18" t="str">
        <f>IFERROR(__xludf.DUMMYFUNCTION("""COMPUTED_VALUE"""),"Клубничный Мохито ")</f>
        <v>Клубничный Мохито </v>
      </c>
      <c r="O3124" s="18" t="str">
        <f>IFERROR(__xludf.DUMMYFUNCTION("""COMPUTED_VALUE"""),"Манго Грейпфрут ")</f>
        <v>Манго Грейпфрут </v>
      </c>
      <c r="P3124" s="18" t="str">
        <f>IFERROR(__xludf.DUMMYFUNCTION("""COMPUTED_VALUE"""),"Манго Персик Личи ")</f>
        <v>Манго Персик Личи </v>
      </c>
      <c r="Q3124" s="18" t="str">
        <f>IFERROR(__xludf.DUMMYFUNCTION("""COMPUTED_VALUE"""),"Персик Бабл Гам ")</f>
        <v>Персик Бабл Гам </v>
      </c>
      <c r="R3124" s="18" t="str">
        <f>IFERROR(__xludf.DUMMYFUNCTION("""COMPUTED_VALUE"""),"Садовые Ягоды ")</f>
        <v>Садовые Ягоды </v>
      </c>
      <c r="S3124" s="18" t="str">
        <f>IFERROR(__xludf.DUMMYFUNCTION("""COMPUTED_VALUE"""),"Скитлс Лимон Лайм 2")</f>
        <v>Скитлс Лимон Лайм 2</v>
      </c>
      <c r="T3124" s="18" t="str">
        <f>IFERROR(__xludf.DUMMYFUNCTION("""COMPUTED_VALUE"""),"Смородина Мармелад 1")</f>
        <v>Смородина Мармелад 1</v>
      </c>
      <c r="U3124" s="18" t="str">
        <f>IFERROR(__xludf.DUMMYFUNCTION("""COMPUTED_VALUE"""),"Темная Вишня 1")</f>
        <v>Темная Вишня 1</v>
      </c>
      <c r="V3124" s="18" t="str">
        <f>IFERROR(__xludf.DUMMYFUNCTION("""COMPUTED_VALUE"""),"Фруктовые Пластинки 1")</f>
        <v>Фруктовые Пластинки 1</v>
      </c>
      <c r="W3124" s="18" t="str">
        <f>IFERROR(__xludf.DUMMYFUNCTION("""COMPUTED_VALUE"""),"Черника Ежевика 1")</f>
        <v>Черника Ежевика 1</v>
      </c>
      <c r="X3124" s="18" t="str">
        <f>IFERROR(__xludf.DUMMYFUNCTION("""COMPUTED_VALUE"""),"Черника Малина 1")</f>
        <v>Черника Малина 1</v>
      </c>
      <c r="Y3124" s="18" t="str">
        <f>IFERROR(__xludf.DUMMYFUNCTION("""COMPUTED_VALUE"""),"Черника Мята 2")</f>
        <v>Черника Мята 2</v>
      </c>
      <c r="Z3124" s="18" t="str">
        <f>IFERROR(__xludf.DUMMYFUNCTION("""COMPUTED_VALUE"""),"Яблоко Виноград 2")</f>
        <v>Яблоко Виноград 2</v>
      </c>
      <c r="AA3124" s="18" t="str">
        <f>IFERROR(__xludf.DUMMYFUNCTION("""COMPUTED_VALUE"""),"Яблоко Малина 4")</f>
        <v>Яблоко Малина 4</v>
      </c>
      <c r="AB3124" s="18"/>
      <c r="AC3124" s="18"/>
      <c r="AD3124" s="18"/>
      <c r="AE3124" s="18"/>
      <c r="AF3124" s="18"/>
      <c r="AG3124" s="18"/>
      <c r="AH3124" s="18"/>
      <c r="AI3124" s="18"/>
      <c r="AJ3124" s="18"/>
      <c r="AK3124" s="18"/>
      <c r="AL3124" s="18"/>
      <c r="AM3124" s="18"/>
      <c r="AN3124" s="18"/>
      <c r="AO3124" s="18"/>
      <c r="AP3124" s="18"/>
      <c r="AQ3124" s="18"/>
      <c r="AR3124" s="18"/>
      <c r="AS3124" s="18"/>
      <c r="AT3124" s="18"/>
      <c r="AU3124" s="18"/>
      <c r="AV3124" s="18"/>
      <c r="AW3124" s="18"/>
      <c r="AX3124" s="18"/>
    </row>
    <row r="3125">
      <c r="A3125" s="18" t="str">
        <f>IFERROR(__xludf.DUMMYFUNCTION("""COMPUTED_VALUE"""),"Маракуйя с тропическими нотками")</f>
        <v>Маракуйя с тропическими нотками</v>
      </c>
      <c r="B3125" s="18" t="str">
        <f>IFERROR(__xludf.DUMMYFUNCTION("""COMPUTED_VALUE"""),"Арбузный милкшейк")</f>
        <v>Арбузный милкшейк</v>
      </c>
      <c r="C3125" s="18" t="str">
        <f>IFERROR(__xludf.DUMMYFUNCTION("""COMPUTED_VALUE"""),"Конфеты со вкусом винограда")</f>
        <v>Конфеты со вкусом винограда</v>
      </c>
      <c r="D3125" s="18" t="str">
        <f>IFERROR(__xludf.DUMMYFUNCTION("""COMPUTED_VALUE"""),"Манго с апельсином и послевкусием гуавы")</f>
        <v>Манго с апельсином и послевкусием гуавы</v>
      </c>
      <c r="E3125" s="18" t="str">
        <f>IFERROR(__xludf.DUMMYFUNCTION("""COMPUTED_VALUE"""),"Холодное сочетание мяты и конфет холс")</f>
        <v>Холодное сочетание мяты и конфет холс</v>
      </c>
      <c r="F3125" s="18" t="str">
        <f>IFERROR(__xludf.DUMMYFUNCTION("""COMPUTED_VALUE"""),"Яблочные мармеладные червячки")</f>
        <v>Яблочные мармеладные червячки</v>
      </c>
      <c r="G312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125" s="18" t="str">
        <f>IFERROR(__xludf.DUMMYFUNCTION("""COMPUTED_VALUE"""),"Лимон лайм")</f>
        <v>Лимон лайм</v>
      </c>
      <c r="I3125" s="18" t="str">
        <f>IFERROR(__xludf.DUMMYFUNCTION("""COMPUTED_VALUE"""),"Классика энергетика с кислой малиной")</f>
        <v>Классика энергетика с кислой малиной</v>
      </c>
      <c r="J3125" s="18" t="str">
        <f>IFERROR(__xludf.DUMMYFUNCTION("""COMPUTED_VALUE"""),"Зеленое манго и смородина")</f>
        <v>Зеленое манго и смородина</v>
      </c>
      <c r="K3125" s="18" t="str">
        <f>IFERROR(__xludf.DUMMYFUNCTION("""COMPUTED_VALUE"""),"Дуэт лемонграсса и сладкой малины")</f>
        <v>Дуэт лемонграсса и сладкой малины</v>
      </c>
      <c r="L3125" s="18" t="str">
        <f>IFERROR(__xludf.DUMMYFUNCTION("""COMPUTED_VALUE"""),"Сладкий мармелад из черной смородины")</f>
        <v>Сладкий мармелад из черной смородины</v>
      </c>
      <c r="M3125" s="18" t="str">
        <f>IFERROR(__xludf.DUMMYFUNCTION("""COMPUTED_VALUE"""),"Вишня кола")</f>
        <v>Вишня кола</v>
      </c>
      <c r="N3125" s="18" t="str">
        <f>IFERROR(__xludf.DUMMYFUNCTION("""COMPUTED_VALUE"""),"Малина с кокосом")</f>
        <v>Малина с кокосом</v>
      </c>
      <c r="O3125" s="18" t="str">
        <f>IFERROR(__xludf.DUMMYFUNCTION("""COMPUTED_VALUE"""),"Сладкие конфеты СКИТЛЗ и смородина")</f>
        <v>Сладкие конфеты СКИТЛЗ и смородина</v>
      </c>
      <c r="P3125" s="18" t="str">
        <f>IFERROR(__xludf.DUMMYFUNCTION("""COMPUTED_VALUE"""),"Ежевичный лимонад")</f>
        <v>Ежевичный лимонад</v>
      </c>
      <c r="Q3125" s="18" t="str">
        <f>IFERROR(__xludf.DUMMYFUNCTION("""COMPUTED_VALUE"""),"Дыня кокос")</f>
        <v>Дыня кокос</v>
      </c>
      <c r="R3125" s="18" t="str">
        <f>IFERROR(__xludf.DUMMYFUNCTION("""COMPUTED_VALUE"""),"Земляничный бабл гам")</f>
        <v>Земляничный бабл гам</v>
      </c>
      <c r="S3125" s="18" t="str">
        <f>IFERROR(__xludf.DUMMYFUNCTION("""COMPUTED_VALUE"""),"Лимонные леденцы")</f>
        <v>Лимонные леденцы</v>
      </c>
      <c r="T3125" s="18" t="str">
        <f>IFERROR(__xludf.DUMMYFUNCTION("""COMPUTED_VALUE"""),"Экзотический фрукты")</f>
        <v>Экзотический фрукты</v>
      </c>
      <c r="U3125" s="18" t="str">
        <f>IFERROR(__xludf.DUMMYFUNCTION("""COMPUTED_VALUE"""),"Личи виноград мята")</f>
        <v>Личи виноград мята</v>
      </c>
      <c r="V3125" s="18" t="str">
        <f>IFERROR(__xludf.DUMMYFUNCTION("""COMPUTED_VALUE"""),"Черника малина мята")</f>
        <v>Черника малина мята</v>
      </c>
      <c r="W3125" s="18" t="str">
        <f>IFERROR(__xludf.DUMMYFUNCTION("""COMPUTED_VALUE"""),"Абрикосовый йогурт")</f>
        <v>Абрикосовый йогурт</v>
      </c>
      <c r="X3125" s="18" t="str">
        <f>IFERROR(__xludf.DUMMYFUNCTION("""COMPUTED_VALUE"""),"Арбуз лед")</f>
        <v>Арбуз лед</v>
      </c>
      <c r="Y3125" s="18" t="str">
        <f>IFERROR(__xludf.DUMMYFUNCTION("""COMPUTED_VALUE"""),"Банан клубника лед")</f>
        <v>Банан клубника лед</v>
      </c>
      <c r="Z3125" s="18" t="str">
        <f>IFERROR(__xludf.DUMMYFUNCTION("""COMPUTED_VALUE"""),"Арбузное мороженное")</f>
        <v>Арбузное мороженное</v>
      </c>
      <c r="AA3125" s="18" t="str">
        <f>IFERROR(__xludf.DUMMYFUNCTION("""COMPUTED_VALUE"""),"Клубника малина жвачка")</f>
        <v>Клубника малина жвачка</v>
      </c>
      <c r="AB3125" s="18" t="str">
        <f>IFERROR(__xludf.DUMMYFUNCTION("""COMPUTED_VALUE"""),"Клубничное мороженное")</f>
        <v>Клубничное мороженное</v>
      </c>
      <c r="AC3125" s="18" t="str">
        <f>IFERROR(__xludf.DUMMYFUNCTION("""COMPUTED_VALUE"""),"Кола сода лед")</f>
        <v>Кола сода лед</v>
      </c>
      <c r="AD3125" s="18" t="str">
        <f>IFERROR(__xludf.DUMMYFUNCTION("""COMPUTED_VALUE"""),"Банановый милкшейк")</f>
        <v>Банановый милкшейк</v>
      </c>
      <c r="AE3125" s="18" t="str">
        <f>IFERROR(__xludf.DUMMYFUNCTION("""COMPUTED_VALUE"""),"Микс ягод лед")</f>
        <v>Микс ягод лед</v>
      </c>
      <c r="AF3125" s="18" t="str">
        <f>IFERROR(__xludf.DUMMYFUNCTION("""COMPUTED_VALUE"""),"Брусничный морс")</f>
        <v>Брусничный морс</v>
      </c>
      <c r="AG3125" s="18" t="str">
        <f>IFERROR(__xludf.DUMMYFUNCTION("""COMPUTED_VALUE"""),"Яблочный лимонад")</f>
        <v>Яблочный лимонад</v>
      </c>
      <c r="AH3125" s="18" t="str">
        <f>IFERROR(__xludf.DUMMYFUNCTION("""COMPUTED_VALUE"""),"Лесные ягоды")</f>
        <v>Лесные ягоды</v>
      </c>
      <c r="AI3125" s="18" t="str">
        <f>IFERROR(__xludf.DUMMYFUNCTION("""COMPUTED_VALUE"""),"Смородиновый лимонад")</f>
        <v>Смородиновый лимонад</v>
      </c>
      <c r="AJ3125" s="18" t="str">
        <f>IFERROR(__xludf.DUMMYFUNCTION("""COMPUTED_VALUE"""),"Вишня лайм лед")</f>
        <v>Вишня лайм лед</v>
      </c>
      <c r="AK3125" s="18" t="str">
        <f>IFERROR(__xludf.DUMMYFUNCTION("""COMPUTED_VALUE"""),"Лист виноград мята энергетик")</f>
        <v>Лист виноград мята энергетик</v>
      </c>
      <c r="AL3125" s="18" t="str">
        <f>IFERROR(__xludf.DUMMYFUNCTION("""COMPUTED_VALUE"""),"Двойное яблоко лед")</f>
        <v>Двойное яблоко лед</v>
      </c>
      <c r="AM3125" s="18" t="str">
        <f>IFERROR(__xludf.DUMMYFUNCTION("""COMPUTED_VALUE"""),"Смородиновый холс")</f>
        <v>Смородиновый холс</v>
      </c>
      <c r="AN3125" s="18" t="str">
        <f>IFERROR(__xludf.DUMMYFUNCTION("""COMPUTED_VALUE"""),"Клубничное шампанское")</f>
        <v>Клубничное шампанское</v>
      </c>
      <c r="AO3125" s="18"/>
      <c r="AP3125" s="18"/>
      <c r="AQ3125" s="18"/>
      <c r="AR3125" s="18"/>
      <c r="AS3125" s="18"/>
      <c r="AT3125" s="18"/>
      <c r="AU3125" s="18"/>
      <c r="AV3125" s="18"/>
      <c r="AW3125" s="18"/>
      <c r="AX3125" s="18"/>
    </row>
    <row r="3126">
      <c r="A3126" s="18" t="str">
        <f>IFERROR(__xludf.DUMMYFUNCTION("""COMPUTED_VALUE"""),"Ягодный микс")</f>
        <v>Ягодный микс</v>
      </c>
      <c r="B3126" s="18" t="str">
        <f>IFERROR(__xludf.DUMMYFUNCTION("""COMPUTED_VALUE"""),"Энергетик малина")</f>
        <v>Энергетик малина</v>
      </c>
      <c r="C3126" s="18" t="str">
        <f>IFERROR(__xludf.DUMMYFUNCTION("""COMPUTED_VALUE"""),"Клубника арбуз")</f>
        <v>Клубника арбуз</v>
      </c>
      <c r="D3126" s="18" t="str">
        <f>IFERROR(__xludf.DUMMYFUNCTION("""COMPUTED_VALUE"""),"Ежевика малина")</f>
        <v>Ежевика малина</v>
      </c>
      <c r="E3126" s="18" t="str">
        <f>IFERROR(__xludf.DUMMYFUNCTION("""COMPUTED_VALUE"""),"Голубая малина виноград")</f>
        <v>Голубая малина виноград</v>
      </c>
      <c r="F3126" s="18" t="str">
        <f>IFERROR(__xludf.DUMMYFUNCTION("""COMPUTED_VALUE"""),"Вишня яблоко")</f>
        <v>Вишня яблоко</v>
      </c>
      <c r="G3126" s="18" t="str">
        <f>IFERROR(__xludf.DUMMYFUNCTION("""COMPUTED_VALUE"""),"Виноград лёд")</f>
        <v>Виноград лёд</v>
      </c>
      <c r="H3126" s="18" t="str">
        <f>IFERROR(__xludf.DUMMYFUNCTION("""COMPUTED_VALUE"""),"Бабл гам")</f>
        <v>Бабл гам</v>
      </c>
      <c r="I3126" s="18" t="str">
        <f>IFERROR(__xludf.DUMMYFUNCTION("""COMPUTED_VALUE"""),"Энергетик лайм")</f>
        <v>Энергетик лайм</v>
      </c>
      <c r="J3126" s="18" t="str">
        <f>IFERROR(__xludf.DUMMYFUNCTION("""COMPUTED_VALUE"""),"Черника смородина айс")</f>
        <v>Черника смородина айс</v>
      </c>
      <c r="K3126" s="18" t="str">
        <f>IFERROR(__xludf.DUMMYFUNCTION("""COMPUTED_VALUE"""),"Мохито клубничный лёд")</f>
        <v>Мохито клубничный лёд</v>
      </c>
      <c r="L3126" s="18" t="str">
        <f>IFERROR(__xludf.DUMMYFUNCTION("""COMPUTED_VALUE"""),"Черная вишня лёд")</f>
        <v>Черная вишня лёд</v>
      </c>
      <c r="M3126" s="18" t="str">
        <f>IFERROR(__xludf.DUMMYFUNCTION("""COMPUTED_VALUE"""),"Ананас кокос лёд")</f>
        <v>Ананас кокос лёд</v>
      </c>
      <c r="N3126" s="18" t="str">
        <f>IFERROR(__xludf.DUMMYFUNCTION("""COMPUTED_VALUE"""),"Киви лёд")</f>
        <v>Киви лёд</v>
      </c>
      <c r="O3126" s="18" t="str">
        <f>IFERROR(__xludf.DUMMYFUNCTION("""COMPUTED_VALUE"""),"Кислая клюква лёд")</f>
        <v>Кислая клюква лёд</v>
      </c>
      <c r="P3126" s="18" t="str">
        <f>IFERROR(__xludf.DUMMYFUNCTION("""COMPUTED_VALUE"""),"Кислый скитлс лёд")</f>
        <v>Кислый скитлс лёд</v>
      </c>
      <c r="Q3126" s="18" t="str">
        <f>IFERROR(__xludf.DUMMYFUNCTION("""COMPUTED_VALUE"""),"Клубника черника лёд")</f>
        <v>Клубника черника лёд</v>
      </c>
      <c r="R3126" s="18" t="str">
        <f>IFERROR(__xludf.DUMMYFUNCTION("""COMPUTED_VALUE"""),"Малина смородина лёд")</f>
        <v>Малина смородина лёд</v>
      </c>
      <c r="S3126" s="18" t="str">
        <f>IFERROR(__xludf.DUMMYFUNCTION("""COMPUTED_VALUE"""),"Манго лёд")</f>
        <v>Манго лёд</v>
      </c>
      <c r="T3126" s="18" t="str">
        <f>IFERROR(__xludf.DUMMYFUNCTION("""COMPUTED_VALUE"""),"Малина вишня лёд")</f>
        <v>Малина вишня лёд</v>
      </c>
      <c r="U3126" s="18"/>
      <c r="V3126" s="18"/>
      <c r="W3126" s="18"/>
      <c r="X3126" s="18"/>
      <c r="Y3126" s="18"/>
      <c r="Z3126" s="18"/>
      <c r="AA3126" s="18"/>
      <c r="AB3126" s="18"/>
      <c r="AC3126" s="18"/>
      <c r="AD3126" s="18"/>
      <c r="AE3126" s="18"/>
      <c r="AF3126" s="18"/>
      <c r="AG3126" s="18"/>
      <c r="AH3126" s="18"/>
      <c r="AI3126" s="18"/>
      <c r="AJ3126" s="18"/>
      <c r="AK3126" s="18"/>
      <c r="AL3126" s="18"/>
      <c r="AM3126" s="18"/>
      <c r="AN3126" s="18"/>
      <c r="AO3126" s="18"/>
      <c r="AP3126" s="18"/>
      <c r="AQ3126" s="18"/>
      <c r="AR3126" s="18"/>
      <c r="AS3126" s="18"/>
      <c r="AT3126" s="18"/>
      <c r="AU3126" s="18"/>
      <c r="AV3126" s="18"/>
      <c r="AW3126" s="18"/>
      <c r="AX3126" s="18"/>
    </row>
    <row r="3127">
      <c r="A3127" s="18" t="str">
        <f>IFERROR(__xludf.DUMMYFUNCTION("""COMPUTED_VALUE"""),"Арбуз Малина ")</f>
        <v>Арбуз Малина </v>
      </c>
      <c r="B3127" s="18" t="str">
        <f>IFERROR(__xludf.DUMMYFUNCTION("""COMPUTED_VALUE"""),"Банан Кокос ")</f>
        <v>Банан Кокос </v>
      </c>
      <c r="C3127" s="18" t="str">
        <f>IFERROR(__xludf.DUMMYFUNCTION("""COMPUTED_VALUE"""),"Барбарисовый Энергетик ")</f>
        <v>Барбарисовый Энергетик </v>
      </c>
      <c r="D3127" s="18" t="str">
        <f>IFERROR(__xludf.DUMMYFUNCTION("""COMPUTED_VALUE"""),"Виноградный Энергетик")</f>
        <v>Виноградный Энергетик</v>
      </c>
      <c r="E3127" s="18" t="str">
        <f>IFERROR(__xludf.DUMMYFUNCTION("""COMPUTED_VALUE"""),"Гранат Клубника ")</f>
        <v>Гранат Клубника </v>
      </c>
      <c r="F3127" s="18" t="str">
        <f>IFERROR(__xludf.DUMMYFUNCTION("""COMPUTED_VALUE"""),"Гранат Смородина ")</f>
        <v>Гранат Смородина </v>
      </c>
      <c r="G3127" s="18" t="str">
        <f>IFERROR(__xludf.DUMMYFUNCTION("""COMPUTED_VALUE"""),"Грейпфрутовый Швепс ")</f>
        <v>Грейпфрутовый Швепс </v>
      </c>
      <c r="H3127" s="18" t="str">
        <f>IFERROR(__xludf.DUMMYFUNCTION("""COMPUTED_VALUE"""),"Земляника Драгонфрут ")</f>
        <v>Земляника Драгонфрут </v>
      </c>
      <c r="I3127" s="18" t="str">
        <f>IFERROR(__xludf.DUMMYFUNCTION("""COMPUTED_VALUE"""),"Киви Личи ")</f>
        <v>Киви Личи </v>
      </c>
      <c r="J3127" s="18" t="str">
        <f>IFERROR(__xludf.DUMMYFUNCTION("""COMPUTED_VALUE"""),"Киви Маракуйя Гуава ")</f>
        <v>Киви Маракуйя Гуава </v>
      </c>
      <c r="K3127" s="18" t="str">
        <f>IFERROR(__xludf.DUMMYFUNCTION("""COMPUTED_VALUE"""),"Клубника Банан ")</f>
        <v>Клубника Банан </v>
      </c>
      <c r="L3127" s="18" t="str">
        <f>IFERROR(__xludf.DUMMYFUNCTION("""COMPUTED_VALUE"""),"Клубника Вишня ")</f>
        <v>Клубника Вишня </v>
      </c>
      <c r="M3127" s="18" t="str">
        <f>IFERROR(__xludf.DUMMYFUNCTION("""COMPUTED_VALUE"""),"Клубника Земляника ")</f>
        <v>Клубника Земляника </v>
      </c>
      <c r="N3127" s="18" t="str">
        <f>IFERROR(__xludf.DUMMYFUNCTION("""COMPUTED_VALUE"""),"Клубничный Мохито ")</f>
        <v>Клубничный Мохито </v>
      </c>
      <c r="O3127" s="18" t="str">
        <f>IFERROR(__xludf.DUMMYFUNCTION("""COMPUTED_VALUE"""),"Манго Грейпфрут ")</f>
        <v>Манго Грейпфрут </v>
      </c>
      <c r="P3127" s="18" t="str">
        <f>IFERROR(__xludf.DUMMYFUNCTION("""COMPUTED_VALUE"""),"Манго Персик Личи ")</f>
        <v>Манго Персик Личи </v>
      </c>
      <c r="Q3127" s="18" t="str">
        <f>IFERROR(__xludf.DUMMYFUNCTION("""COMPUTED_VALUE"""),"Персик Бабл Гам ")</f>
        <v>Персик Бабл Гам </v>
      </c>
      <c r="R3127" s="18" t="str">
        <f>IFERROR(__xludf.DUMMYFUNCTION("""COMPUTED_VALUE"""),"Садовые Ягоды ")</f>
        <v>Садовые Ягоды </v>
      </c>
      <c r="S3127" s="18" t="str">
        <f>IFERROR(__xludf.DUMMYFUNCTION("""COMPUTED_VALUE"""),"Скитлс Лимон Лайм 2")</f>
        <v>Скитлс Лимон Лайм 2</v>
      </c>
      <c r="T3127" s="18" t="str">
        <f>IFERROR(__xludf.DUMMYFUNCTION("""COMPUTED_VALUE"""),"Смородина Мармелад 1")</f>
        <v>Смородина Мармелад 1</v>
      </c>
      <c r="U3127" s="18" t="str">
        <f>IFERROR(__xludf.DUMMYFUNCTION("""COMPUTED_VALUE"""),"Темная Вишня 1")</f>
        <v>Темная Вишня 1</v>
      </c>
      <c r="V3127" s="18" t="str">
        <f>IFERROR(__xludf.DUMMYFUNCTION("""COMPUTED_VALUE"""),"Фруктовые Пластинки 1")</f>
        <v>Фруктовые Пластинки 1</v>
      </c>
      <c r="W3127" s="18" t="str">
        <f>IFERROR(__xludf.DUMMYFUNCTION("""COMPUTED_VALUE"""),"Черника Ежевика 1")</f>
        <v>Черника Ежевика 1</v>
      </c>
      <c r="X3127" s="18" t="str">
        <f>IFERROR(__xludf.DUMMYFUNCTION("""COMPUTED_VALUE"""),"Черника Малина 1")</f>
        <v>Черника Малина 1</v>
      </c>
      <c r="Y3127" s="18" t="str">
        <f>IFERROR(__xludf.DUMMYFUNCTION("""COMPUTED_VALUE"""),"Черника Мята 2")</f>
        <v>Черника Мята 2</v>
      </c>
      <c r="Z3127" s="18" t="str">
        <f>IFERROR(__xludf.DUMMYFUNCTION("""COMPUTED_VALUE"""),"Яблоко Виноград 2")</f>
        <v>Яблоко Виноград 2</v>
      </c>
      <c r="AA3127" s="18" t="str">
        <f>IFERROR(__xludf.DUMMYFUNCTION("""COMPUTED_VALUE"""),"Яблоко Малина 4")</f>
        <v>Яблоко Малина 4</v>
      </c>
      <c r="AB3127" s="18"/>
      <c r="AC3127" s="18"/>
      <c r="AD3127" s="18"/>
      <c r="AE3127" s="18"/>
      <c r="AF3127" s="18"/>
      <c r="AG3127" s="18"/>
      <c r="AH3127" s="18"/>
      <c r="AI3127" s="18"/>
      <c r="AJ3127" s="18"/>
      <c r="AK3127" s="18"/>
      <c r="AL3127" s="18"/>
      <c r="AM3127" s="18"/>
      <c r="AN3127" s="18"/>
      <c r="AO3127" s="18"/>
      <c r="AP3127" s="18"/>
      <c r="AQ3127" s="18"/>
      <c r="AR3127" s="18"/>
      <c r="AS3127" s="18"/>
      <c r="AT3127" s="18"/>
      <c r="AU3127" s="18"/>
      <c r="AV3127" s="18"/>
      <c r="AW3127" s="18"/>
      <c r="AX3127" s="18"/>
    </row>
    <row r="3128">
      <c r="A3128" s="18" t="str">
        <f>IFERROR(__xludf.DUMMYFUNCTION("""COMPUTED_VALUE"""),"0.4")</f>
        <v>0.4</v>
      </c>
      <c r="B3128" s="18" t="str">
        <f>IFERROR(__xludf.DUMMYFUNCTION("""COMPUTED_VALUE"""),"0.6")</f>
        <v>0.6</v>
      </c>
      <c r="C3128" s="18" t="str">
        <f>IFERROR(__xludf.DUMMYFUNCTION("""COMPUTED_VALUE"""),"0.7")</f>
        <v>0.7</v>
      </c>
      <c r="D3128" s="18" t="str">
        <f>IFERROR(__xludf.DUMMYFUNCTION("""COMPUTED_VALUE"""),"0.8")</f>
        <v>0.8</v>
      </c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  <c r="AA3128" s="18"/>
      <c r="AB3128" s="18"/>
      <c r="AC3128" s="18"/>
      <c r="AD3128" s="18"/>
      <c r="AE3128" s="18"/>
      <c r="AF3128" s="18"/>
      <c r="AG3128" s="18"/>
      <c r="AH3128" s="18"/>
      <c r="AI3128" s="18"/>
      <c r="AJ3128" s="18"/>
      <c r="AK3128" s="18"/>
      <c r="AL3128" s="18"/>
      <c r="AM3128" s="18"/>
      <c r="AN3128" s="18"/>
      <c r="AO3128" s="18"/>
      <c r="AP3128" s="18"/>
      <c r="AQ3128" s="18"/>
      <c r="AR3128" s="18"/>
      <c r="AS3128" s="18"/>
      <c r="AT3128" s="18"/>
      <c r="AU3128" s="18"/>
      <c r="AV3128" s="18"/>
      <c r="AW3128" s="18"/>
      <c r="AX3128" s="18"/>
    </row>
    <row r="3129">
      <c r="A3129" s="18"/>
      <c r="B3129" s="18"/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Y3129" s="18"/>
      <c r="Z3129" s="18"/>
      <c r="AA3129" s="18"/>
      <c r="AB3129" s="18"/>
      <c r="AC3129" s="18"/>
      <c r="AD3129" s="18"/>
      <c r="AE3129" s="18"/>
      <c r="AF3129" s="18"/>
      <c r="AG3129" s="18"/>
      <c r="AH3129" s="18"/>
      <c r="AI3129" s="18"/>
      <c r="AJ3129" s="18"/>
      <c r="AK3129" s="18"/>
      <c r="AL3129" s="18"/>
      <c r="AM3129" s="18"/>
      <c r="AN3129" s="18"/>
      <c r="AO3129" s="18"/>
      <c r="AP3129" s="18"/>
      <c r="AQ3129" s="18"/>
      <c r="AR3129" s="18"/>
      <c r="AS3129" s="18"/>
      <c r="AT3129" s="18"/>
      <c r="AU3129" s="18"/>
      <c r="AV3129" s="18"/>
      <c r="AW3129" s="18"/>
      <c r="AX3129" s="18"/>
    </row>
    <row r="3130">
      <c r="A3130" s="18"/>
      <c r="B3130" s="18"/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  <c r="AA3130" s="18"/>
      <c r="AB3130" s="18"/>
      <c r="AC3130" s="18"/>
      <c r="AD3130" s="18"/>
      <c r="AE3130" s="18"/>
      <c r="AF3130" s="18"/>
      <c r="AG3130" s="18"/>
      <c r="AH3130" s="18"/>
      <c r="AI3130" s="18"/>
      <c r="AJ3130" s="18"/>
      <c r="AK3130" s="18"/>
      <c r="AL3130" s="18"/>
      <c r="AM3130" s="18"/>
      <c r="AN3130" s="18"/>
      <c r="AO3130" s="18"/>
      <c r="AP3130" s="18"/>
      <c r="AQ3130" s="18"/>
      <c r="AR3130" s="18"/>
      <c r="AS3130" s="18"/>
      <c r="AT3130" s="18"/>
      <c r="AU3130" s="18"/>
      <c r="AV3130" s="18"/>
      <c r="AW3130" s="18"/>
      <c r="AX3130" s="18"/>
    </row>
    <row r="3131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  <c r="AA3131" s="18"/>
      <c r="AB3131" s="18"/>
      <c r="AC3131" s="18"/>
      <c r="AD3131" s="18"/>
      <c r="AE3131" s="18"/>
      <c r="AF3131" s="18"/>
      <c r="AG3131" s="18"/>
      <c r="AH3131" s="18"/>
      <c r="AI3131" s="18"/>
      <c r="AJ3131" s="18"/>
      <c r="AK3131" s="18"/>
      <c r="AL3131" s="18"/>
      <c r="AM3131" s="18"/>
      <c r="AN3131" s="18"/>
      <c r="AO3131" s="18"/>
      <c r="AP3131" s="18"/>
      <c r="AQ3131" s="18"/>
      <c r="AR3131" s="18"/>
      <c r="AS3131" s="18"/>
      <c r="AT3131" s="18"/>
      <c r="AU3131" s="18"/>
      <c r="AV3131" s="18"/>
      <c r="AW3131" s="18"/>
      <c r="AX3131" s="18"/>
    </row>
    <row r="3132">
      <c r="A3132" s="18"/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18"/>
      <c r="AC3132" s="18"/>
      <c r="AD3132" s="18"/>
      <c r="AE3132" s="18"/>
      <c r="AF3132" s="18"/>
      <c r="AG3132" s="18"/>
      <c r="AH3132" s="18"/>
      <c r="AI3132" s="18"/>
      <c r="AJ3132" s="18"/>
      <c r="AK3132" s="18"/>
      <c r="AL3132" s="18"/>
      <c r="AM3132" s="18"/>
      <c r="AN3132" s="18"/>
      <c r="AO3132" s="18"/>
      <c r="AP3132" s="18"/>
      <c r="AQ3132" s="18"/>
      <c r="AR3132" s="18"/>
      <c r="AS3132" s="18"/>
      <c r="AT3132" s="18"/>
      <c r="AU3132" s="18"/>
      <c r="AV3132" s="18"/>
      <c r="AW3132" s="18"/>
      <c r="AX3132" s="18"/>
    </row>
    <row r="3133">
      <c r="A3133" s="18"/>
      <c r="B3133" s="18"/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Y3133" s="18"/>
      <c r="Z3133" s="18"/>
      <c r="AA3133" s="18"/>
      <c r="AB3133" s="18"/>
      <c r="AC3133" s="18"/>
      <c r="AD3133" s="18"/>
      <c r="AE3133" s="18"/>
      <c r="AF3133" s="18"/>
      <c r="AG3133" s="18"/>
      <c r="AH3133" s="18"/>
      <c r="AI3133" s="18"/>
      <c r="AJ3133" s="18"/>
      <c r="AK3133" s="18"/>
      <c r="AL3133" s="18"/>
      <c r="AM3133" s="18"/>
      <c r="AN3133" s="18"/>
      <c r="AO3133" s="18"/>
      <c r="AP3133" s="18"/>
      <c r="AQ3133" s="18"/>
      <c r="AR3133" s="18"/>
      <c r="AS3133" s="18"/>
      <c r="AT3133" s="18"/>
      <c r="AU3133" s="18"/>
      <c r="AV3133" s="18"/>
      <c r="AW3133" s="18"/>
      <c r="AX3133" s="18"/>
    </row>
    <row r="3134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  <c r="AA3134" s="18"/>
      <c r="AB3134" s="18"/>
      <c r="AC3134" s="18"/>
      <c r="AD3134" s="18"/>
      <c r="AE3134" s="18"/>
      <c r="AF3134" s="18"/>
      <c r="AG3134" s="18"/>
      <c r="AH3134" s="18"/>
      <c r="AI3134" s="18"/>
      <c r="AJ3134" s="18"/>
      <c r="AK3134" s="18"/>
      <c r="AL3134" s="18"/>
      <c r="AM3134" s="18"/>
      <c r="AN3134" s="18"/>
      <c r="AO3134" s="18"/>
      <c r="AP3134" s="18"/>
      <c r="AQ3134" s="18"/>
      <c r="AR3134" s="18"/>
      <c r="AS3134" s="18"/>
      <c r="AT3134" s="18"/>
      <c r="AU3134" s="18"/>
      <c r="AV3134" s="18"/>
      <c r="AW3134" s="18"/>
      <c r="AX3134" s="18"/>
    </row>
    <row r="3135">
      <c r="A3135" s="18"/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  <c r="AA3135" s="18"/>
      <c r="AB3135" s="18"/>
      <c r="AC3135" s="18"/>
      <c r="AD3135" s="18"/>
      <c r="AE3135" s="18"/>
      <c r="AF3135" s="18"/>
      <c r="AG3135" s="18"/>
      <c r="AH3135" s="18"/>
      <c r="AI3135" s="18"/>
      <c r="AJ3135" s="18"/>
      <c r="AK3135" s="18"/>
      <c r="AL3135" s="18"/>
      <c r="AM3135" s="18"/>
      <c r="AN3135" s="18"/>
      <c r="AO3135" s="18"/>
      <c r="AP3135" s="18"/>
      <c r="AQ3135" s="18"/>
      <c r="AR3135" s="18"/>
      <c r="AS3135" s="18"/>
      <c r="AT3135" s="18"/>
      <c r="AU3135" s="18"/>
      <c r="AV3135" s="18"/>
      <c r="AW3135" s="18"/>
      <c r="AX3135" s="18"/>
    </row>
    <row r="3136">
      <c r="A3136" s="18"/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  <c r="AA3136" s="18"/>
      <c r="AB3136" s="18"/>
      <c r="AC3136" s="18"/>
      <c r="AD3136" s="18"/>
      <c r="AE3136" s="18"/>
      <c r="AF3136" s="18"/>
      <c r="AG3136" s="18"/>
      <c r="AH3136" s="18"/>
      <c r="AI3136" s="18"/>
      <c r="AJ3136" s="18"/>
      <c r="AK3136" s="18"/>
      <c r="AL3136" s="18"/>
      <c r="AM3136" s="18"/>
      <c r="AN3136" s="18"/>
      <c r="AO3136" s="18"/>
      <c r="AP3136" s="18"/>
      <c r="AQ3136" s="18"/>
      <c r="AR3136" s="18"/>
      <c r="AS3136" s="18"/>
      <c r="AT3136" s="18"/>
      <c r="AU3136" s="18"/>
      <c r="AV3136" s="18"/>
      <c r="AW3136" s="18"/>
      <c r="AX3136" s="18"/>
    </row>
    <row r="3137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  <c r="AA3137" s="18"/>
      <c r="AB3137" s="18"/>
      <c r="AC3137" s="18"/>
      <c r="AD3137" s="18"/>
      <c r="AE3137" s="18"/>
      <c r="AF3137" s="18"/>
      <c r="AG3137" s="18"/>
      <c r="AH3137" s="18"/>
      <c r="AI3137" s="18"/>
      <c r="AJ3137" s="18"/>
      <c r="AK3137" s="18"/>
      <c r="AL3137" s="18"/>
      <c r="AM3137" s="18"/>
      <c r="AN3137" s="18"/>
      <c r="AO3137" s="18"/>
      <c r="AP3137" s="18"/>
      <c r="AQ3137" s="18"/>
      <c r="AR3137" s="18"/>
      <c r="AS3137" s="18"/>
      <c r="AT3137" s="18"/>
      <c r="AU3137" s="18"/>
      <c r="AV3137" s="18"/>
      <c r="AW3137" s="18"/>
      <c r="AX3137" s="18"/>
    </row>
    <row r="3138">
      <c r="A3138" s="18"/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  <c r="AA3138" s="18"/>
      <c r="AB3138" s="18"/>
      <c r="AC3138" s="18"/>
      <c r="AD3138" s="18"/>
      <c r="AE3138" s="18"/>
      <c r="AF3138" s="18"/>
      <c r="AG3138" s="18"/>
      <c r="AH3138" s="18"/>
      <c r="AI3138" s="18"/>
      <c r="AJ3138" s="18"/>
      <c r="AK3138" s="18"/>
      <c r="AL3138" s="18"/>
      <c r="AM3138" s="18"/>
      <c r="AN3138" s="18"/>
      <c r="AO3138" s="18"/>
      <c r="AP3138" s="18"/>
      <c r="AQ3138" s="18"/>
      <c r="AR3138" s="18"/>
      <c r="AS3138" s="18"/>
      <c r="AT3138" s="18"/>
      <c r="AU3138" s="18"/>
      <c r="AV3138" s="18"/>
      <c r="AW3138" s="18"/>
      <c r="AX3138" s="18"/>
    </row>
    <row r="3139">
      <c r="A3139" s="18"/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  <c r="AA3139" s="18"/>
      <c r="AB3139" s="18"/>
      <c r="AC3139" s="18"/>
      <c r="AD3139" s="18"/>
      <c r="AE3139" s="18"/>
      <c r="AF3139" s="18"/>
      <c r="AG3139" s="18"/>
      <c r="AH3139" s="18"/>
      <c r="AI3139" s="18"/>
      <c r="AJ3139" s="18"/>
      <c r="AK3139" s="18"/>
      <c r="AL3139" s="18"/>
      <c r="AM3139" s="18"/>
      <c r="AN3139" s="18"/>
      <c r="AO3139" s="18"/>
      <c r="AP3139" s="18"/>
      <c r="AQ3139" s="18"/>
      <c r="AR3139" s="18"/>
      <c r="AS3139" s="18"/>
      <c r="AT3139" s="18"/>
      <c r="AU3139" s="18"/>
      <c r="AV3139" s="18"/>
      <c r="AW3139" s="18"/>
      <c r="AX3139" s="18"/>
    </row>
    <row r="3140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  <c r="AA3140" s="18"/>
      <c r="AB3140" s="18"/>
      <c r="AC3140" s="18"/>
      <c r="AD3140" s="18"/>
      <c r="AE3140" s="18"/>
      <c r="AF3140" s="18"/>
      <c r="AG3140" s="18"/>
      <c r="AH3140" s="18"/>
      <c r="AI3140" s="18"/>
      <c r="AJ3140" s="18"/>
      <c r="AK3140" s="18"/>
      <c r="AL3140" s="18"/>
      <c r="AM3140" s="18"/>
      <c r="AN3140" s="18"/>
      <c r="AO3140" s="18"/>
      <c r="AP3140" s="18"/>
      <c r="AQ3140" s="18"/>
      <c r="AR3140" s="18"/>
      <c r="AS3140" s="18"/>
      <c r="AT3140" s="18"/>
      <c r="AU3140" s="18"/>
      <c r="AV3140" s="18"/>
      <c r="AW3140" s="18"/>
      <c r="AX3140" s="18"/>
    </row>
    <row r="3141">
      <c r="A3141" s="18"/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  <c r="AA3141" s="18"/>
      <c r="AB3141" s="18"/>
      <c r="AC3141" s="18"/>
      <c r="AD3141" s="18"/>
      <c r="AE3141" s="18"/>
      <c r="AF3141" s="18"/>
      <c r="AG3141" s="18"/>
      <c r="AH3141" s="18"/>
      <c r="AI3141" s="18"/>
      <c r="AJ3141" s="18"/>
      <c r="AK3141" s="18"/>
      <c r="AL3141" s="18"/>
      <c r="AM3141" s="18"/>
      <c r="AN3141" s="18"/>
      <c r="AO3141" s="18"/>
      <c r="AP3141" s="18"/>
      <c r="AQ3141" s="18"/>
      <c r="AR3141" s="18"/>
      <c r="AS3141" s="18"/>
      <c r="AT3141" s="18"/>
      <c r="AU3141" s="18"/>
      <c r="AV3141" s="18"/>
      <c r="AW3141" s="18"/>
      <c r="AX3141" s="18"/>
    </row>
    <row r="3142">
      <c r="A3142" s="18"/>
      <c r="B3142" s="18"/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  <c r="AA3142" s="18"/>
      <c r="AB3142" s="18"/>
      <c r="AC3142" s="18"/>
      <c r="AD3142" s="18"/>
      <c r="AE3142" s="18"/>
      <c r="AF3142" s="18"/>
      <c r="AG3142" s="18"/>
      <c r="AH3142" s="18"/>
      <c r="AI3142" s="18"/>
      <c r="AJ3142" s="18"/>
      <c r="AK3142" s="18"/>
      <c r="AL3142" s="18"/>
      <c r="AM3142" s="18"/>
      <c r="AN3142" s="18"/>
      <c r="AO3142" s="18"/>
      <c r="AP3142" s="18"/>
      <c r="AQ3142" s="18"/>
      <c r="AR3142" s="18"/>
      <c r="AS3142" s="18"/>
      <c r="AT3142" s="18"/>
      <c r="AU3142" s="18"/>
      <c r="AV3142" s="18"/>
      <c r="AW3142" s="18"/>
      <c r="AX3142" s="18"/>
    </row>
    <row r="3143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  <c r="AA3143" s="18"/>
      <c r="AB3143" s="18"/>
      <c r="AC3143" s="18"/>
      <c r="AD3143" s="18"/>
      <c r="AE3143" s="18"/>
      <c r="AF3143" s="18"/>
      <c r="AG3143" s="18"/>
      <c r="AH3143" s="18"/>
      <c r="AI3143" s="18"/>
      <c r="AJ3143" s="18"/>
      <c r="AK3143" s="18"/>
      <c r="AL3143" s="18"/>
      <c r="AM3143" s="18"/>
      <c r="AN3143" s="18"/>
      <c r="AO3143" s="18"/>
      <c r="AP3143" s="18"/>
      <c r="AQ3143" s="18"/>
      <c r="AR3143" s="18"/>
      <c r="AS3143" s="18"/>
      <c r="AT3143" s="18"/>
      <c r="AU3143" s="18"/>
      <c r="AV3143" s="18"/>
      <c r="AW3143" s="18"/>
      <c r="AX3143" s="18"/>
    </row>
    <row r="3144">
      <c r="A3144" s="18"/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  <c r="AA3144" s="18"/>
      <c r="AB3144" s="18"/>
      <c r="AC3144" s="18"/>
      <c r="AD3144" s="18"/>
      <c r="AE3144" s="18"/>
      <c r="AF3144" s="18"/>
      <c r="AG3144" s="18"/>
      <c r="AH3144" s="18"/>
      <c r="AI3144" s="18"/>
      <c r="AJ3144" s="18"/>
      <c r="AK3144" s="18"/>
      <c r="AL3144" s="18"/>
      <c r="AM3144" s="18"/>
      <c r="AN3144" s="18"/>
      <c r="AO3144" s="18"/>
      <c r="AP3144" s="18"/>
      <c r="AQ3144" s="18"/>
      <c r="AR3144" s="18"/>
      <c r="AS3144" s="18"/>
      <c r="AT3144" s="18"/>
      <c r="AU3144" s="18"/>
      <c r="AV3144" s="18"/>
      <c r="AW3144" s="18"/>
      <c r="AX3144" s="18"/>
    </row>
    <row r="3145">
      <c r="A3145" s="18"/>
      <c r="B3145" s="18"/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Y3145" s="18"/>
      <c r="Z3145" s="18"/>
      <c r="AA3145" s="18"/>
      <c r="AB3145" s="18"/>
      <c r="AC3145" s="18"/>
      <c r="AD3145" s="18"/>
      <c r="AE3145" s="18"/>
      <c r="AF3145" s="18"/>
      <c r="AG3145" s="18"/>
      <c r="AH3145" s="18"/>
      <c r="AI3145" s="18"/>
      <c r="AJ3145" s="18"/>
      <c r="AK3145" s="18"/>
      <c r="AL3145" s="18"/>
      <c r="AM3145" s="18"/>
      <c r="AN3145" s="18"/>
      <c r="AO3145" s="18"/>
      <c r="AP3145" s="18"/>
      <c r="AQ3145" s="18"/>
      <c r="AR3145" s="18"/>
      <c r="AS3145" s="18"/>
      <c r="AT3145" s="18"/>
      <c r="AU3145" s="18"/>
      <c r="AV3145" s="18"/>
      <c r="AW3145" s="18"/>
      <c r="AX3145" s="18"/>
    </row>
    <row r="3146">
      <c r="A3146" s="18"/>
      <c r="B3146" s="18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  <c r="AA3146" s="18"/>
      <c r="AB3146" s="18"/>
      <c r="AC3146" s="18"/>
      <c r="AD3146" s="18"/>
      <c r="AE3146" s="18"/>
      <c r="AF3146" s="18"/>
      <c r="AG3146" s="18"/>
      <c r="AH3146" s="18"/>
      <c r="AI3146" s="18"/>
      <c r="AJ3146" s="18"/>
      <c r="AK3146" s="18"/>
      <c r="AL3146" s="18"/>
      <c r="AM3146" s="18"/>
      <c r="AN3146" s="18"/>
      <c r="AO3146" s="18"/>
      <c r="AP3146" s="18"/>
      <c r="AQ3146" s="18"/>
      <c r="AR3146" s="18"/>
      <c r="AS3146" s="18"/>
      <c r="AT3146" s="18"/>
      <c r="AU3146" s="18"/>
      <c r="AV3146" s="18"/>
      <c r="AW3146" s="18"/>
      <c r="AX3146" s="18"/>
    </row>
    <row r="3147">
      <c r="A3147" s="18"/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  <c r="AA3147" s="18"/>
      <c r="AB3147" s="18"/>
      <c r="AC3147" s="18"/>
      <c r="AD3147" s="18"/>
      <c r="AE3147" s="18"/>
      <c r="AF3147" s="18"/>
      <c r="AG3147" s="18"/>
      <c r="AH3147" s="18"/>
      <c r="AI3147" s="18"/>
      <c r="AJ3147" s="18"/>
      <c r="AK3147" s="18"/>
      <c r="AL3147" s="18"/>
      <c r="AM3147" s="18"/>
      <c r="AN3147" s="18"/>
      <c r="AO3147" s="18"/>
      <c r="AP3147" s="18"/>
      <c r="AQ3147" s="18"/>
      <c r="AR3147" s="18"/>
      <c r="AS3147" s="18"/>
      <c r="AT3147" s="18"/>
      <c r="AU3147" s="18"/>
      <c r="AV3147" s="18"/>
      <c r="AW3147" s="18"/>
      <c r="AX3147" s="18"/>
    </row>
    <row r="3148">
      <c r="A3148" s="18"/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Y3148" s="18"/>
      <c r="Z3148" s="18"/>
      <c r="AA3148" s="18"/>
      <c r="AB3148" s="18"/>
      <c r="AC3148" s="18"/>
      <c r="AD3148" s="18"/>
      <c r="AE3148" s="18"/>
      <c r="AF3148" s="18"/>
      <c r="AG3148" s="18"/>
      <c r="AH3148" s="18"/>
      <c r="AI3148" s="18"/>
      <c r="AJ3148" s="18"/>
      <c r="AK3148" s="18"/>
      <c r="AL3148" s="18"/>
      <c r="AM3148" s="18"/>
      <c r="AN3148" s="18"/>
      <c r="AO3148" s="18"/>
      <c r="AP3148" s="18"/>
      <c r="AQ3148" s="18"/>
      <c r="AR3148" s="18"/>
      <c r="AS3148" s="18"/>
      <c r="AT3148" s="18"/>
      <c r="AU3148" s="18"/>
      <c r="AV3148" s="18"/>
      <c r="AW3148" s="18"/>
      <c r="AX3148" s="18"/>
    </row>
    <row r="3149">
      <c r="A3149" s="18"/>
      <c r="B3149" s="18"/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Y3149" s="18"/>
      <c r="Z3149" s="18"/>
      <c r="AA3149" s="18"/>
      <c r="AB3149" s="18"/>
      <c r="AC3149" s="18"/>
      <c r="AD3149" s="18"/>
      <c r="AE3149" s="18"/>
      <c r="AF3149" s="18"/>
      <c r="AG3149" s="18"/>
      <c r="AH3149" s="18"/>
      <c r="AI3149" s="18"/>
      <c r="AJ3149" s="18"/>
      <c r="AK3149" s="18"/>
      <c r="AL3149" s="18"/>
      <c r="AM3149" s="18"/>
      <c r="AN3149" s="18"/>
      <c r="AO3149" s="18"/>
      <c r="AP3149" s="18"/>
      <c r="AQ3149" s="18"/>
      <c r="AR3149" s="18"/>
      <c r="AS3149" s="18"/>
      <c r="AT3149" s="18"/>
      <c r="AU3149" s="18"/>
      <c r="AV3149" s="18"/>
      <c r="AW3149" s="18"/>
      <c r="AX3149" s="18"/>
    </row>
    <row r="3150">
      <c r="A3150" s="18"/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  <c r="AA3150" s="18"/>
      <c r="AB3150" s="18"/>
      <c r="AC3150" s="18"/>
      <c r="AD3150" s="18"/>
      <c r="AE3150" s="18"/>
      <c r="AF3150" s="18"/>
      <c r="AG3150" s="18"/>
      <c r="AH3150" s="18"/>
      <c r="AI3150" s="18"/>
      <c r="AJ3150" s="18"/>
      <c r="AK3150" s="18"/>
      <c r="AL3150" s="18"/>
      <c r="AM3150" s="18"/>
      <c r="AN3150" s="18"/>
      <c r="AO3150" s="18"/>
      <c r="AP3150" s="18"/>
      <c r="AQ3150" s="18"/>
      <c r="AR3150" s="18"/>
      <c r="AS3150" s="18"/>
      <c r="AT3150" s="18"/>
      <c r="AU3150" s="18"/>
      <c r="AV3150" s="18"/>
      <c r="AW3150" s="18"/>
      <c r="AX3150" s="18"/>
    </row>
    <row r="3151">
      <c r="A3151" s="18"/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Y3151" s="18"/>
      <c r="Z3151" s="18"/>
      <c r="AA3151" s="18"/>
      <c r="AB3151" s="18"/>
      <c r="AC3151" s="18"/>
      <c r="AD3151" s="18"/>
      <c r="AE3151" s="18"/>
      <c r="AF3151" s="18"/>
      <c r="AG3151" s="18"/>
      <c r="AH3151" s="18"/>
      <c r="AI3151" s="18"/>
      <c r="AJ3151" s="18"/>
      <c r="AK3151" s="18"/>
      <c r="AL3151" s="18"/>
      <c r="AM3151" s="18"/>
      <c r="AN3151" s="18"/>
      <c r="AO3151" s="18"/>
      <c r="AP3151" s="18"/>
      <c r="AQ3151" s="18"/>
      <c r="AR3151" s="18"/>
      <c r="AS3151" s="18"/>
      <c r="AT3151" s="18"/>
      <c r="AU3151" s="18"/>
      <c r="AV3151" s="18"/>
      <c r="AW3151" s="18"/>
      <c r="AX3151" s="18"/>
    </row>
    <row r="3152">
      <c r="A3152" s="18"/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  <c r="AA3152" s="18"/>
      <c r="AB3152" s="18"/>
      <c r="AC3152" s="18"/>
      <c r="AD3152" s="18"/>
      <c r="AE3152" s="18"/>
      <c r="AF3152" s="18"/>
      <c r="AG3152" s="18"/>
      <c r="AH3152" s="18"/>
      <c r="AI3152" s="18"/>
      <c r="AJ3152" s="18"/>
      <c r="AK3152" s="18"/>
      <c r="AL3152" s="18"/>
      <c r="AM3152" s="18"/>
      <c r="AN3152" s="18"/>
      <c r="AO3152" s="18"/>
      <c r="AP3152" s="18"/>
      <c r="AQ3152" s="18"/>
      <c r="AR3152" s="18"/>
      <c r="AS3152" s="18"/>
      <c r="AT3152" s="18"/>
      <c r="AU3152" s="18"/>
      <c r="AV3152" s="18"/>
      <c r="AW3152" s="18"/>
      <c r="AX3152" s="18"/>
    </row>
    <row r="3153">
      <c r="A3153" s="18"/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  <c r="AA3153" s="18"/>
      <c r="AB3153" s="18"/>
      <c r="AC3153" s="18"/>
      <c r="AD3153" s="18"/>
      <c r="AE3153" s="18"/>
      <c r="AF3153" s="18"/>
      <c r="AG3153" s="18"/>
      <c r="AH3153" s="18"/>
      <c r="AI3153" s="18"/>
      <c r="AJ3153" s="18"/>
      <c r="AK3153" s="18"/>
      <c r="AL3153" s="18"/>
      <c r="AM3153" s="18"/>
      <c r="AN3153" s="18"/>
      <c r="AO3153" s="18"/>
      <c r="AP3153" s="18"/>
      <c r="AQ3153" s="18"/>
      <c r="AR3153" s="18"/>
      <c r="AS3153" s="18"/>
      <c r="AT3153" s="18"/>
      <c r="AU3153" s="18"/>
      <c r="AV3153" s="18"/>
      <c r="AW3153" s="18"/>
      <c r="AX3153" s="18"/>
    </row>
    <row r="3154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  <c r="AA3154" s="18"/>
      <c r="AB3154" s="18"/>
      <c r="AC3154" s="18"/>
      <c r="AD3154" s="18"/>
      <c r="AE3154" s="18"/>
      <c r="AF3154" s="18"/>
      <c r="AG3154" s="18"/>
      <c r="AH3154" s="18"/>
      <c r="AI3154" s="18"/>
      <c r="AJ3154" s="18"/>
      <c r="AK3154" s="18"/>
      <c r="AL3154" s="18"/>
      <c r="AM3154" s="18"/>
      <c r="AN3154" s="18"/>
      <c r="AO3154" s="18"/>
      <c r="AP3154" s="18"/>
      <c r="AQ3154" s="18"/>
      <c r="AR3154" s="18"/>
      <c r="AS3154" s="18"/>
      <c r="AT3154" s="18"/>
      <c r="AU3154" s="18"/>
      <c r="AV3154" s="18"/>
      <c r="AW3154" s="18"/>
      <c r="AX3154" s="18"/>
    </row>
    <row r="3155">
      <c r="A3155" s="18"/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Y3155" s="18"/>
      <c r="Z3155" s="18"/>
      <c r="AA3155" s="18"/>
      <c r="AB3155" s="18"/>
      <c r="AC3155" s="18"/>
      <c r="AD3155" s="18"/>
      <c r="AE3155" s="18"/>
      <c r="AF3155" s="18"/>
      <c r="AG3155" s="18"/>
      <c r="AH3155" s="18"/>
      <c r="AI3155" s="18"/>
      <c r="AJ3155" s="18"/>
      <c r="AK3155" s="18"/>
      <c r="AL3155" s="18"/>
      <c r="AM3155" s="18"/>
      <c r="AN3155" s="18"/>
      <c r="AO3155" s="18"/>
      <c r="AP3155" s="18"/>
      <c r="AQ3155" s="18"/>
      <c r="AR3155" s="18"/>
      <c r="AS3155" s="18"/>
      <c r="AT3155" s="18"/>
      <c r="AU3155" s="18"/>
      <c r="AV3155" s="18"/>
      <c r="AW3155" s="18"/>
      <c r="AX3155" s="18"/>
    </row>
    <row r="3156">
      <c r="A3156" s="18"/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Y3156" s="18"/>
      <c r="Z3156" s="18"/>
      <c r="AA3156" s="18"/>
      <c r="AB3156" s="18"/>
      <c r="AC3156" s="18"/>
      <c r="AD3156" s="18"/>
      <c r="AE3156" s="18"/>
      <c r="AF3156" s="18"/>
      <c r="AG3156" s="18"/>
      <c r="AH3156" s="18"/>
      <c r="AI3156" s="18"/>
      <c r="AJ3156" s="18"/>
      <c r="AK3156" s="18"/>
      <c r="AL3156" s="18"/>
      <c r="AM3156" s="18"/>
      <c r="AN3156" s="18"/>
      <c r="AO3156" s="18"/>
      <c r="AP3156" s="18"/>
      <c r="AQ3156" s="18"/>
      <c r="AR3156" s="18"/>
      <c r="AS3156" s="18"/>
      <c r="AT3156" s="18"/>
      <c r="AU3156" s="18"/>
      <c r="AV3156" s="18"/>
      <c r="AW3156" s="18"/>
      <c r="AX3156" s="18"/>
    </row>
    <row r="3157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  <c r="AA3157" s="18"/>
      <c r="AB3157" s="18"/>
      <c r="AC3157" s="18"/>
      <c r="AD3157" s="18"/>
      <c r="AE3157" s="18"/>
      <c r="AF3157" s="18"/>
      <c r="AG3157" s="18"/>
      <c r="AH3157" s="18"/>
      <c r="AI3157" s="18"/>
      <c r="AJ3157" s="18"/>
      <c r="AK3157" s="18"/>
      <c r="AL3157" s="18"/>
      <c r="AM3157" s="18"/>
      <c r="AN3157" s="18"/>
      <c r="AO3157" s="18"/>
      <c r="AP3157" s="18"/>
      <c r="AQ3157" s="18"/>
      <c r="AR3157" s="18"/>
      <c r="AS3157" s="18"/>
      <c r="AT3157" s="18"/>
      <c r="AU3157" s="18"/>
      <c r="AV3157" s="18"/>
      <c r="AW3157" s="18"/>
      <c r="AX3157" s="18"/>
    </row>
    <row r="3158">
      <c r="A3158" s="18"/>
      <c r="B3158" s="18"/>
      <c r="C3158" s="1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  <c r="AA3158" s="18"/>
      <c r="AB3158" s="18"/>
      <c r="AC3158" s="18"/>
      <c r="AD3158" s="18"/>
      <c r="AE3158" s="18"/>
      <c r="AF3158" s="18"/>
      <c r="AG3158" s="18"/>
      <c r="AH3158" s="18"/>
      <c r="AI3158" s="18"/>
      <c r="AJ3158" s="18"/>
      <c r="AK3158" s="18"/>
      <c r="AL3158" s="18"/>
      <c r="AM3158" s="18"/>
      <c r="AN3158" s="18"/>
      <c r="AO3158" s="18"/>
      <c r="AP3158" s="18"/>
      <c r="AQ3158" s="18"/>
      <c r="AR3158" s="18"/>
      <c r="AS3158" s="18"/>
      <c r="AT3158" s="18"/>
      <c r="AU3158" s="18"/>
      <c r="AV3158" s="18"/>
      <c r="AW3158" s="18"/>
      <c r="AX3158" s="18"/>
    </row>
    <row r="3159">
      <c r="A3159" s="18"/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Y3159" s="18"/>
      <c r="Z3159" s="18"/>
      <c r="AA3159" s="18"/>
      <c r="AB3159" s="18"/>
      <c r="AC3159" s="18"/>
      <c r="AD3159" s="18"/>
      <c r="AE3159" s="18"/>
      <c r="AF3159" s="18"/>
      <c r="AG3159" s="18"/>
      <c r="AH3159" s="18"/>
      <c r="AI3159" s="18"/>
      <c r="AJ3159" s="18"/>
      <c r="AK3159" s="18"/>
      <c r="AL3159" s="18"/>
      <c r="AM3159" s="18"/>
      <c r="AN3159" s="18"/>
      <c r="AO3159" s="18"/>
      <c r="AP3159" s="18"/>
      <c r="AQ3159" s="18"/>
      <c r="AR3159" s="18"/>
      <c r="AS3159" s="18"/>
      <c r="AT3159" s="18"/>
      <c r="AU3159" s="18"/>
      <c r="AV3159" s="18"/>
      <c r="AW3159" s="18"/>
      <c r="AX3159" s="18"/>
    </row>
    <row r="3160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  <c r="AA3160" s="18"/>
      <c r="AB3160" s="18"/>
      <c r="AC3160" s="18"/>
      <c r="AD3160" s="18"/>
      <c r="AE3160" s="18"/>
      <c r="AF3160" s="18"/>
      <c r="AG3160" s="18"/>
      <c r="AH3160" s="18"/>
      <c r="AI3160" s="18"/>
      <c r="AJ3160" s="18"/>
      <c r="AK3160" s="18"/>
      <c r="AL3160" s="18"/>
      <c r="AM3160" s="18"/>
      <c r="AN3160" s="18"/>
      <c r="AO3160" s="18"/>
      <c r="AP3160" s="18"/>
      <c r="AQ3160" s="18"/>
      <c r="AR3160" s="18"/>
      <c r="AS3160" s="18"/>
      <c r="AT3160" s="18"/>
      <c r="AU3160" s="18"/>
      <c r="AV3160" s="18"/>
      <c r="AW3160" s="18"/>
      <c r="AX3160" s="18"/>
    </row>
    <row r="3161">
      <c r="A3161" s="18"/>
      <c r="B3161" s="18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Y3161" s="18"/>
      <c r="Z3161" s="18"/>
      <c r="AA3161" s="18"/>
      <c r="AB3161" s="18"/>
      <c r="AC3161" s="18"/>
      <c r="AD3161" s="18"/>
      <c r="AE3161" s="18"/>
      <c r="AF3161" s="18"/>
      <c r="AG3161" s="18"/>
      <c r="AH3161" s="18"/>
      <c r="AI3161" s="18"/>
      <c r="AJ3161" s="18"/>
      <c r="AK3161" s="18"/>
      <c r="AL3161" s="18"/>
      <c r="AM3161" s="18"/>
      <c r="AN3161" s="18"/>
      <c r="AO3161" s="18"/>
      <c r="AP3161" s="18"/>
      <c r="AQ3161" s="18"/>
      <c r="AR3161" s="18"/>
      <c r="AS3161" s="18"/>
      <c r="AT3161" s="18"/>
      <c r="AU3161" s="18"/>
      <c r="AV3161" s="18"/>
      <c r="AW3161" s="18"/>
      <c r="AX3161" s="18"/>
    </row>
    <row r="3162">
      <c r="A3162" s="18"/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Y3162" s="18"/>
      <c r="Z3162" s="18"/>
      <c r="AA3162" s="18"/>
      <c r="AB3162" s="18"/>
      <c r="AC3162" s="18"/>
      <c r="AD3162" s="18"/>
      <c r="AE3162" s="18"/>
      <c r="AF3162" s="18"/>
      <c r="AG3162" s="18"/>
      <c r="AH3162" s="18"/>
      <c r="AI3162" s="18"/>
      <c r="AJ3162" s="18"/>
      <c r="AK3162" s="18"/>
      <c r="AL3162" s="18"/>
      <c r="AM3162" s="18"/>
      <c r="AN3162" s="18"/>
      <c r="AO3162" s="18"/>
      <c r="AP3162" s="18"/>
      <c r="AQ3162" s="18"/>
      <c r="AR3162" s="18"/>
      <c r="AS3162" s="18"/>
      <c r="AT3162" s="18"/>
      <c r="AU3162" s="18"/>
      <c r="AV3162" s="18"/>
      <c r="AW3162" s="18"/>
      <c r="AX3162" s="18"/>
    </row>
    <row r="3163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  <c r="AA3163" s="18"/>
      <c r="AB3163" s="18"/>
      <c r="AC3163" s="18"/>
      <c r="AD3163" s="18"/>
      <c r="AE3163" s="18"/>
      <c r="AF3163" s="18"/>
      <c r="AG3163" s="18"/>
      <c r="AH3163" s="18"/>
      <c r="AI3163" s="18"/>
      <c r="AJ3163" s="18"/>
      <c r="AK3163" s="18"/>
      <c r="AL3163" s="18"/>
      <c r="AM3163" s="18"/>
      <c r="AN3163" s="18"/>
      <c r="AO3163" s="18"/>
      <c r="AP3163" s="18"/>
      <c r="AQ3163" s="18"/>
      <c r="AR3163" s="18"/>
      <c r="AS3163" s="18"/>
      <c r="AT3163" s="18"/>
      <c r="AU3163" s="18"/>
      <c r="AV3163" s="18"/>
      <c r="AW3163" s="18"/>
      <c r="AX3163" s="18"/>
    </row>
    <row r="3164">
      <c r="A3164" s="18"/>
      <c r="B3164" s="18"/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  <c r="AA3164" s="18"/>
      <c r="AB3164" s="18"/>
      <c r="AC3164" s="18"/>
      <c r="AD3164" s="18"/>
      <c r="AE3164" s="18"/>
      <c r="AF3164" s="18"/>
      <c r="AG3164" s="18"/>
      <c r="AH3164" s="18"/>
      <c r="AI3164" s="18"/>
      <c r="AJ3164" s="18"/>
      <c r="AK3164" s="18"/>
      <c r="AL3164" s="18"/>
      <c r="AM3164" s="18"/>
      <c r="AN3164" s="18"/>
      <c r="AO3164" s="18"/>
      <c r="AP3164" s="18"/>
      <c r="AQ3164" s="18"/>
      <c r="AR3164" s="18"/>
      <c r="AS3164" s="18"/>
      <c r="AT3164" s="18"/>
      <c r="AU3164" s="18"/>
      <c r="AV3164" s="18"/>
      <c r="AW3164" s="18"/>
      <c r="AX3164" s="18"/>
    </row>
    <row r="3165">
      <c r="A3165" s="18"/>
      <c r="B3165" s="18"/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  <c r="AA3165" s="18"/>
      <c r="AB3165" s="18"/>
      <c r="AC3165" s="18"/>
      <c r="AD3165" s="18"/>
      <c r="AE3165" s="18"/>
      <c r="AF3165" s="18"/>
      <c r="AG3165" s="18"/>
      <c r="AH3165" s="18"/>
      <c r="AI3165" s="18"/>
      <c r="AJ3165" s="18"/>
      <c r="AK3165" s="18"/>
      <c r="AL3165" s="18"/>
      <c r="AM3165" s="18"/>
      <c r="AN3165" s="18"/>
      <c r="AO3165" s="18"/>
      <c r="AP3165" s="18"/>
      <c r="AQ3165" s="18"/>
      <c r="AR3165" s="18"/>
      <c r="AS3165" s="18"/>
      <c r="AT3165" s="18"/>
      <c r="AU3165" s="18"/>
      <c r="AV3165" s="18"/>
      <c r="AW3165" s="18"/>
      <c r="AX3165" s="18"/>
    </row>
    <row r="3166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  <c r="AA3166" s="18"/>
      <c r="AB3166" s="18"/>
      <c r="AC3166" s="18"/>
      <c r="AD3166" s="18"/>
      <c r="AE3166" s="18"/>
      <c r="AF3166" s="18"/>
      <c r="AG3166" s="18"/>
      <c r="AH3166" s="18"/>
      <c r="AI3166" s="18"/>
      <c r="AJ3166" s="18"/>
      <c r="AK3166" s="18"/>
      <c r="AL3166" s="18"/>
      <c r="AM3166" s="18"/>
      <c r="AN3166" s="18"/>
      <c r="AO3166" s="18"/>
      <c r="AP3166" s="18"/>
      <c r="AQ3166" s="18"/>
      <c r="AR3166" s="18"/>
      <c r="AS3166" s="18"/>
      <c r="AT3166" s="18"/>
      <c r="AU3166" s="18"/>
      <c r="AV3166" s="18"/>
      <c r="AW3166" s="18"/>
      <c r="AX3166" s="18"/>
    </row>
    <row r="3167">
      <c r="A3167" s="18"/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Y3167" s="18"/>
      <c r="Z3167" s="18"/>
      <c r="AA3167" s="18"/>
      <c r="AB3167" s="18"/>
      <c r="AC3167" s="18"/>
      <c r="AD3167" s="18"/>
      <c r="AE3167" s="18"/>
      <c r="AF3167" s="18"/>
      <c r="AG3167" s="18"/>
      <c r="AH3167" s="18"/>
      <c r="AI3167" s="18"/>
      <c r="AJ3167" s="18"/>
      <c r="AK3167" s="18"/>
      <c r="AL3167" s="18"/>
      <c r="AM3167" s="18"/>
      <c r="AN3167" s="18"/>
      <c r="AO3167" s="18"/>
      <c r="AP3167" s="18"/>
      <c r="AQ3167" s="18"/>
      <c r="AR3167" s="18"/>
      <c r="AS3167" s="18"/>
      <c r="AT3167" s="18"/>
      <c r="AU3167" s="18"/>
      <c r="AV3167" s="18"/>
      <c r="AW3167" s="18"/>
      <c r="AX3167" s="18"/>
    </row>
    <row r="3168">
      <c r="A3168" s="18"/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  <c r="AA3168" s="18"/>
      <c r="AB3168" s="18"/>
      <c r="AC3168" s="18"/>
      <c r="AD3168" s="18"/>
      <c r="AE3168" s="18"/>
      <c r="AF3168" s="18"/>
      <c r="AG3168" s="18"/>
      <c r="AH3168" s="18"/>
      <c r="AI3168" s="18"/>
      <c r="AJ3168" s="18"/>
      <c r="AK3168" s="18"/>
      <c r="AL3168" s="18"/>
      <c r="AM3168" s="18"/>
      <c r="AN3168" s="18"/>
      <c r="AO3168" s="18"/>
      <c r="AP3168" s="18"/>
      <c r="AQ3168" s="18"/>
      <c r="AR3168" s="18"/>
      <c r="AS3168" s="18"/>
      <c r="AT3168" s="18"/>
      <c r="AU3168" s="18"/>
      <c r="AV3168" s="18"/>
      <c r="AW3168" s="18"/>
      <c r="AX3168" s="18"/>
    </row>
    <row r="3169">
      <c r="A3169" s="18" t="str">
        <f>IFERROR(__xludf.DUMMYFUNCTION("""COMPUTED_VALUE"""),"0.4")</f>
        <v>0.4</v>
      </c>
      <c r="B3169" s="18" t="str">
        <f>IFERROR(__xludf.DUMMYFUNCTION("""COMPUTED_VALUE"""),"0.6")</f>
        <v>0.6</v>
      </c>
      <c r="C3169" s="18" t="str">
        <f>IFERROR(__xludf.DUMMYFUNCTION("""COMPUTED_VALUE"""),"0.7")</f>
        <v>0.7</v>
      </c>
      <c r="D3169" s="18" t="str">
        <f>IFERROR(__xludf.DUMMYFUNCTION("""COMPUTED_VALUE"""),"0.8")</f>
        <v>0.8</v>
      </c>
      <c r="E3169" s="18"/>
      <c r="F3169" s="18"/>
      <c r="G3169" s="18"/>
      <c r="H3169" s="18"/>
      <c r="I3169" s="18"/>
      <c r="J3169" s="18"/>
      <c r="K3169" s="18"/>
      <c r="L3169" s="18"/>
      <c r="M3169" s="18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Y3169" s="18"/>
      <c r="Z3169" s="18"/>
      <c r="AA3169" s="18"/>
      <c r="AB3169" s="18"/>
      <c r="AC3169" s="18"/>
      <c r="AD3169" s="18"/>
      <c r="AE3169" s="18"/>
      <c r="AF3169" s="18"/>
      <c r="AG3169" s="18"/>
      <c r="AH3169" s="18"/>
      <c r="AI3169" s="18"/>
      <c r="AJ3169" s="18"/>
      <c r="AK3169" s="18"/>
      <c r="AL3169" s="18"/>
      <c r="AM3169" s="18"/>
      <c r="AN3169" s="18"/>
      <c r="AO3169" s="18"/>
      <c r="AP3169" s="18"/>
      <c r="AQ3169" s="18"/>
      <c r="AR3169" s="18"/>
      <c r="AS3169" s="18"/>
      <c r="AT3169" s="18"/>
      <c r="AU3169" s="18"/>
      <c r="AV3169" s="18"/>
      <c r="AW3169" s="18"/>
      <c r="AX3169" s="18"/>
    </row>
    <row r="3170">
      <c r="A3170" s="18" t="str">
        <f>IFERROR(__xludf.DUMMYFUNCTION("""COMPUTED_VALUE"""),"Малина вишня лёд")</f>
        <v>Малина вишня лёд</v>
      </c>
      <c r="B3170" s="18"/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  <c r="AA3170" s="18"/>
      <c r="AB3170" s="18"/>
      <c r="AC3170" s="18"/>
      <c r="AD3170" s="18"/>
      <c r="AE3170" s="18"/>
      <c r="AF3170" s="18"/>
      <c r="AG3170" s="18"/>
      <c r="AH3170" s="18"/>
      <c r="AI3170" s="18"/>
      <c r="AJ3170" s="18"/>
      <c r="AK3170" s="18"/>
      <c r="AL3170" s="18"/>
      <c r="AM3170" s="18"/>
      <c r="AN3170" s="18"/>
      <c r="AO3170" s="18"/>
      <c r="AP3170" s="18"/>
      <c r="AQ3170" s="18"/>
      <c r="AR3170" s="18"/>
      <c r="AS3170" s="18"/>
      <c r="AT3170" s="18"/>
      <c r="AU3170" s="18"/>
      <c r="AV3170" s="18"/>
      <c r="AW3170" s="18"/>
      <c r="AX3170" s="18"/>
    </row>
    <row r="3171">
      <c r="A3171" s="18" t="str">
        <f>IFERROR(__xludf.DUMMYFUNCTION("""COMPUTED_VALUE"""),"Апельсиновое драже")</f>
        <v>Апельсиновое драже</v>
      </c>
      <c r="B3171" s="18" t="str">
        <f>IFERROR(__xludf.DUMMYFUNCTION("""COMPUTED_VALUE"""),"Бабл гам")</f>
        <v>Бабл гам</v>
      </c>
      <c r="C3171" s="18" t="str">
        <f>IFERROR(__xludf.DUMMYFUNCTION("""COMPUTED_VALUE"""),"Виноградная конфета")</f>
        <v>Виноградная конфета</v>
      </c>
      <c r="D3171" s="18" t="str">
        <f>IFERROR(__xludf.DUMMYFUNCTION("""COMPUTED_VALUE"""),"Даня кокос")</f>
        <v>Даня кокос</v>
      </c>
      <c r="E3171" s="18" t="str">
        <f>IFERROR(__xludf.DUMMYFUNCTION("""COMPUTED_VALUE"""),"Земляника груша")</f>
        <v>Земляника груша</v>
      </c>
      <c r="F3171" s="18" t="str">
        <f>IFERROR(__xludf.DUMMYFUNCTION("""COMPUTED_VALUE"""),"Кислый киви")</f>
        <v>Кислый киви</v>
      </c>
      <c r="G3171" s="18" t="str">
        <f>IFERROR(__xludf.DUMMYFUNCTION("""COMPUTED_VALUE"""),"Кислый малиновый лимонад ")</f>
        <v>Кислый малиновый лимонад </v>
      </c>
      <c r="H3171" s="18" t="str">
        <f>IFERROR(__xludf.DUMMYFUNCTION("""COMPUTED_VALUE"""),"Кола сода айс")</f>
        <v>Кола сода айс</v>
      </c>
      <c r="I3171" s="18" t="str">
        <f>IFERROR(__xludf.DUMMYFUNCTION("""COMPUTED_VALUE"""),"Ледяной ананас")</f>
        <v>Ледяной ананас</v>
      </c>
      <c r="J3171" s="18" t="str">
        <f>IFERROR(__xludf.DUMMYFUNCTION("""COMPUTED_VALUE"""),"Лимонные червячки ")</f>
        <v>Лимонные червячки </v>
      </c>
      <c r="K3171" s="18" t="str">
        <f>IFERROR(__xludf.DUMMYFUNCTION("""COMPUTED_VALUE"""),"Манго апельсин")</f>
        <v>Манго апельсин</v>
      </c>
      <c r="L3171" s="18" t="str">
        <f>IFERROR(__xludf.DUMMYFUNCTION("""COMPUTED_VALUE"""),"Смородина виноград")</f>
        <v>Смородина виноград</v>
      </c>
      <c r="M3171" s="18" t="str">
        <f>IFERROR(__xludf.DUMMYFUNCTION("""COMPUTED_VALUE"""),"Яблочный холс")</f>
        <v>Яблочный холс</v>
      </c>
      <c r="N3171" s="18" t="str">
        <f>IFERROR(__xludf.DUMMYFUNCTION("""COMPUTED_VALUE"""),"Ягодный смузи")</f>
        <v>Ягодный смузи</v>
      </c>
      <c r="O3171" s="18" t="str">
        <f>IFERROR(__xludf.DUMMYFUNCTION("""COMPUTED_VALUE"""),"Ягодный энергетик")</f>
        <v>Ягодный энергетик</v>
      </c>
      <c r="P3171" s="18"/>
      <c r="Q3171" s="18"/>
      <c r="R3171" s="18"/>
      <c r="S3171" s="18"/>
      <c r="T3171" s="18"/>
      <c r="U3171" s="18"/>
      <c r="V3171" s="18"/>
      <c r="W3171" s="18"/>
      <c r="X3171" s="18"/>
      <c r="Y3171" s="18"/>
      <c r="Z3171" s="18"/>
      <c r="AA3171" s="18"/>
      <c r="AB3171" s="18"/>
      <c r="AC3171" s="18"/>
      <c r="AD3171" s="18"/>
      <c r="AE3171" s="18"/>
      <c r="AF3171" s="18"/>
      <c r="AG3171" s="18"/>
      <c r="AH3171" s="18"/>
      <c r="AI3171" s="18"/>
      <c r="AJ3171" s="18"/>
      <c r="AK3171" s="18"/>
      <c r="AL3171" s="18"/>
      <c r="AM3171" s="18"/>
      <c r="AN3171" s="18"/>
      <c r="AO3171" s="18"/>
      <c r="AP3171" s="18"/>
      <c r="AQ3171" s="18"/>
      <c r="AR3171" s="18"/>
      <c r="AS3171" s="18"/>
      <c r="AT3171" s="18"/>
      <c r="AU3171" s="18"/>
      <c r="AV3171" s="18"/>
      <c r="AW3171" s="18"/>
      <c r="AX3171" s="18"/>
    </row>
    <row r="3172">
      <c r="A3172" s="18" t="str">
        <f>IFERROR(__xludf.DUMMYFUNCTION("""COMPUTED_VALUE"""),"0.4")</f>
        <v>0.4</v>
      </c>
      <c r="B3172" s="18" t="str">
        <f>IFERROR(__xludf.DUMMYFUNCTION("""COMPUTED_VALUE"""),"0.6")</f>
        <v>0.6</v>
      </c>
      <c r="C3172" s="18" t="str">
        <f>IFERROR(__xludf.DUMMYFUNCTION("""COMPUTED_VALUE"""),"0.7")</f>
        <v>0.7</v>
      </c>
      <c r="D3172" s="18" t="str">
        <f>IFERROR(__xludf.DUMMYFUNCTION("""COMPUTED_VALUE"""),"0.8")</f>
        <v>0.8</v>
      </c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  <c r="AA3172" s="18"/>
      <c r="AB3172" s="18"/>
      <c r="AC3172" s="18"/>
      <c r="AD3172" s="18"/>
      <c r="AE3172" s="18"/>
      <c r="AF3172" s="18"/>
      <c r="AG3172" s="18"/>
      <c r="AH3172" s="18"/>
      <c r="AI3172" s="18"/>
      <c r="AJ3172" s="18"/>
      <c r="AK3172" s="18"/>
      <c r="AL3172" s="18"/>
      <c r="AM3172" s="18"/>
      <c r="AN3172" s="18"/>
      <c r="AO3172" s="18"/>
      <c r="AP3172" s="18"/>
      <c r="AQ3172" s="18"/>
      <c r="AR3172" s="18"/>
      <c r="AS3172" s="18"/>
      <c r="AT3172" s="18"/>
      <c r="AU3172" s="18"/>
      <c r="AV3172" s="18"/>
      <c r="AW3172" s="18"/>
      <c r="AX3172" s="18"/>
    </row>
    <row r="3173">
      <c r="A3173" s="18" t="str">
        <f>IFERROR(__xludf.DUMMYFUNCTION("""COMPUTED_VALUE"""),"Арбуз Малина ")</f>
        <v>Арбуз Малина </v>
      </c>
      <c r="B3173" s="18" t="str">
        <f>IFERROR(__xludf.DUMMYFUNCTION("""COMPUTED_VALUE"""),"Банан Кокос ")</f>
        <v>Банан Кокос </v>
      </c>
      <c r="C3173" s="18" t="str">
        <f>IFERROR(__xludf.DUMMYFUNCTION("""COMPUTED_VALUE"""),"Барбарисовый Энергетик ")</f>
        <v>Барбарисовый Энергетик </v>
      </c>
      <c r="D3173" s="18" t="str">
        <f>IFERROR(__xludf.DUMMYFUNCTION("""COMPUTED_VALUE"""),"Виноградный Энергетик")</f>
        <v>Виноградный Энергетик</v>
      </c>
      <c r="E3173" s="18" t="str">
        <f>IFERROR(__xludf.DUMMYFUNCTION("""COMPUTED_VALUE"""),"Гранат Клубника ")</f>
        <v>Гранат Клубника </v>
      </c>
      <c r="F3173" s="18" t="str">
        <f>IFERROR(__xludf.DUMMYFUNCTION("""COMPUTED_VALUE"""),"Гранат Смородина ")</f>
        <v>Гранат Смородина </v>
      </c>
      <c r="G3173" s="18" t="str">
        <f>IFERROR(__xludf.DUMMYFUNCTION("""COMPUTED_VALUE"""),"Грейпфрутовый Швепс ")</f>
        <v>Грейпфрутовый Швепс </v>
      </c>
      <c r="H3173" s="18" t="str">
        <f>IFERROR(__xludf.DUMMYFUNCTION("""COMPUTED_VALUE"""),"Земляника Драгонфрут ")</f>
        <v>Земляника Драгонфрут </v>
      </c>
      <c r="I3173" s="18" t="str">
        <f>IFERROR(__xludf.DUMMYFUNCTION("""COMPUTED_VALUE"""),"Киви Личи ")</f>
        <v>Киви Личи </v>
      </c>
      <c r="J3173" s="18" t="str">
        <f>IFERROR(__xludf.DUMMYFUNCTION("""COMPUTED_VALUE"""),"Киви Маракуйя Гуава ")</f>
        <v>Киви Маракуйя Гуава </v>
      </c>
      <c r="K3173" s="18" t="str">
        <f>IFERROR(__xludf.DUMMYFUNCTION("""COMPUTED_VALUE"""),"Клубника Банан ")</f>
        <v>Клубника Банан </v>
      </c>
      <c r="L3173" s="18" t="str">
        <f>IFERROR(__xludf.DUMMYFUNCTION("""COMPUTED_VALUE"""),"Клубника Вишня ")</f>
        <v>Клубника Вишня </v>
      </c>
      <c r="M3173" s="18" t="str">
        <f>IFERROR(__xludf.DUMMYFUNCTION("""COMPUTED_VALUE"""),"Клубника Земляника ")</f>
        <v>Клубника Земляника </v>
      </c>
      <c r="N3173" s="18" t="str">
        <f>IFERROR(__xludf.DUMMYFUNCTION("""COMPUTED_VALUE"""),"Клубничный Мохито ")</f>
        <v>Клубничный Мохито </v>
      </c>
      <c r="O3173" s="18" t="str">
        <f>IFERROR(__xludf.DUMMYFUNCTION("""COMPUTED_VALUE"""),"Манго Грейпфрут ")</f>
        <v>Манго Грейпфрут </v>
      </c>
      <c r="P3173" s="18" t="str">
        <f>IFERROR(__xludf.DUMMYFUNCTION("""COMPUTED_VALUE"""),"Манго Персик Личи ")</f>
        <v>Манго Персик Личи </v>
      </c>
      <c r="Q3173" s="18" t="str">
        <f>IFERROR(__xludf.DUMMYFUNCTION("""COMPUTED_VALUE"""),"Персик Бабл Гам ")</f>
        <v>Персик Бабл Гам </v>
      </c>
      <c r="R3173" s="18" t="str">
        <f>IFERROR(__xludf.DUMMYFUNCTION("""COMPUTED_VALUE"""),"Садовые Ягоды ")</f>
        <v>Садовые Ягоды </v>
      </c>
      <c r="S3173" s="18" t="str">
        <f>IFERROR(__xludf.DUMMYFUNCTION("""COMPUTED_VALUE"""),"Скитлс Лимон Лайм 2")</f>
        <v>Скитлс Лимон Лайм 2</v>
      </c>
      <c r="T3173" s="18" t="str">
        <f>IFERROR(__xludf.DUMMYFUNCTION("""COMPUTED_VALUE"""),"Смородина Мармелад 1")</f>
        <v>Смородина Мармелад 1</v>
      </c>
      <c r="U3173" s="18" t="str">
        <f>IFERROR(__xludf.DUMMYFUNCTION("""COMPUTED_VALUE"""),"Темная Вишня 1")</f>
        <v>Темная Вишня 1</v>
      </c>
      <c r="V3173" s="18" t="str">
        <f>IFERROR(__xludf.DUMMYFUNCTION("""COMPUTED_VALUE"""),"Фруктовые Пластинки 1")</f>
        <v>Фруктовые Пластинки 1</v>
      </c>
      <c r="W3173" s="18" t="str">
        <f>IFERROR(__xludf.DUMMYFUNCTION("""COMPUTED_VALUE"""),"Черника Ежевика 1")</f>
        <v>Черника Ежевика 1</v>
      </c>
      <c r="X3173" s="18" t="str">
        <f>IFERROR(__xludf.DUMMYFUNCTION("""COMPUTED_VALUE"""),"Черника Малина 1")</f>
        <v>Черника Малина 1</v>
      </c>
      <c r="Y3173" s="18" t="str">
        <f>IFERROR(__xludf.DUMMYFUNCTION("""COMPUTED_VALUE"""),"Черника Мята 2")</f>
        <v>Черника Мята 2</v>
      </c>
      <c r="Z3173" s="18" t="str">
        <f>IFERROR(__xludf.DUMMYFUNCTION("""COMPUTED_VALUE"""),"Яблоко Виноград 2")</f>
        <v>Яблоко Виноград 2</v>
      </c>
      <c r="AA3173" s="18" t="str">
        <f>IFERROR(__xludf.DUMMYFUNCTION("""COMPUTED_VALUE"""),"Яблоко Малина 4")</f>
        <v>Яблоко Малина 4</v>
      </c>
      <c r="AB3173" s="18"/>
      <c r="AC3173" s="18"/>
      <c r="AD3173" s="18"/>
      <c r="AE3173" s="18"/>
      <c r="AF3173" s="18"/>
      <c r="AG3173" s="18"/>
      <c r="AH3173" s="18"/>
      <c r="AI3173" s="18"/>
      <c r="AJ3173" s="18"/>
      <c r="AK3173" s="18"/>
      <c r="AL3173" s="18"/>
      <c r="AM3173" s="18"/>
      <c r="AN3173" s="18"/>
      <c r="AO3173" s="18"/>
      <c r="AP3173" s="18"/>
      <c r="AQ3173" s="18"/>
      <c r="AR3173" s="18"/>
      <c r="AS3173" s="18"/>
      <c r="AT3173" s="18"/>
      <c r="AU3173" s="18"/>
      <c r="AV3173" s="18"/>
      <c r="AW3173" s="18"/>
      <c r="AX3173" s="18"/>
    </row>
    <row r="3174">
      <c r="A3174" s="18" t="str">
        <f>IFERROR(__xludf.DUMMYFUNCTION("""COMPUTED_VALUE"""),"Арбуз Малина ")</f>
        <v>Арбуз Малина </v>
      </c>
      <c r="B3174" s="18" t="str">
        <f>IFERROR(__xludf.DUMMYFUNCTION("""COMPUTED_VALUE"""),"Банан Кокос ")</f>
        <v>Банан Кокос </v>
      </c>
      <c r="C3174" s="18" t="str">
        <f>IFERROR(__xludf.DUMMYFUNCTION("""COMPUTED_VALUE"""),"Барбарисовый Энергетик ")</f>
        <v>Барбарисовый Энергетик </v>
      </c>
      <c r="D3174" s="18" t="str">
        <f>IFERROR(__xludf.DUMMYFUNCTION("""COMPUTED_VALUE"""),"Виноградный Энергетик")</f>
        <v>Виноградный Энергетик</v>
      </c>
      <c r="E3174" s="18" t="str">
        <f>IFERROR(__xludf.DUMMYFUNCTION("""COMPUTED_VALUE"""),"Гранат Клубника ")</f>
        <v>Гранат Клубника </v>
      </c>
      <c r="F3174" s="18" t="str">
        <f>IFERROR(__xludf.DUMMYFUNCTION("""COMPUTED_VALUE"""),"Гранат Смородина ")</f>
        <v>Гранат Смородина </v>
      </c>
      <c r="G3174" s="18" t="str">
        <f>IFERROR(__xludf.DUMMYFUNCTION("""COMPUTED_VALUE"""),"Грейпфрутовый Швепс ")</f>
        <v>Грейпфрутовый Швепс </v>
      </c>
      <c r="H3174" s="18" t="str">
        <f>IFERROR(__xludf.DUMMYFUNCTION("""COMPUTED_VALUE"""),"Земляника Драгонфрут ")</f>
        <v>Земляника Драгонфрут </v>
      </c>
      <c r="I3174" s="18" t="str">
        <f>IFERROR(__xludf.DUMMYFUNCTION("""COMPUTED_VALUE"""),"Киви Личи ")</f>
        <v>Киви Личи </v>
      </c>
      <c r="J3174" s="18" t="str">
        <f>IFERROR(__xludf.DUMMYFUNCTION("""COMPUTED_VALUE"""),"Киви Маракуйя Гуава ")</f>
        <v>Киви Маракуйя Гуава </v>
      </c>
      <c r="K3174" s="18" t="str">
        <f>IFERROR(__xludf.DUMMYFUNCTION("""COMPUTED_VALUE"""),"Клубника Банан ")</f>
        <v>Клубника Банан </v>
      </c>
      <c r="L3174" s="18" t="str">
        <f>IFERROR(__xludf.DUMMYFUNCTION("""COMPUTED_VALUE"""),"Клубника Вишня ")</f>
        <v>Клубника Вишня </v>
      </c>
      <c r="M3174" s="18" t="str">
        <f>IFERROR(__xludf.DUMMYFUNCTION("""COMPUTED_VALUE"""),"Клубника Земляника ")</f>
        <v>Клубника Земляника </v>
      </c>
      <c r="N3174" s="18" t="str">
        <f>IFERROR(__xludf.DUMMYFUNCTION("""COMPUTED_VALUE"""),"Клубничный Мохито ")</f>
        <v>Клубничный Мохито </v>
      </c>
      <c r="O3174" s="18" t="str">
        <f>IFERROR(__xludf.DUMMYFUNCTION("""COMPUTED_VALUE"""),"Манго Грейпфрут ")</f>
        <v>Манго Грейпфрут </v>
      </c>
      <c r="P3174" s="18" t="str">
        <f>IFERROR(__xludf.DUMMYFUNCTION("""COMPUTED_VALUE"""),"Манго Персик Личи ")</f>
        <v>Манго Персик Личи </v>
      </c>
      <c r="Q3174" s="18" t="str">
        <f>IFERROR(__xludf.DUMMYFUNCTION("""COMPUTED_VALUE"""),"Персик Бабл Гам ")</f>
        <v>Персик Бабл Гам </v>
      </c>
      <c r="R3174" s="18" t="str">
        <f>IFERROR(__xludf.DUMMYFUNCTION("""COMPUTED_VALUE"""),"Садовые Ягоды ")</f>
        <v>Садовые Ягоды </v>
      </c>
      <c r="S3174" s="18" t="str">
        <f>IFERROR(__xludf.DUMMYFUNCTION("""COMPUTED_VALUE"""),"Скитлс Лимон Лайм 2")</f>
        <v>Скитлс Лимон Лайм 2</v>
      </c>
      <c r="T3174" s="18" t="str">
        <f>IFERROR(__xludf.DUMMYFUNCTION("""COMPUTED_VALUE"""),"Смородина Мармелад 1")</f>
        <v>Смородина Мармелад 1</v>
      </c>
      <c r="U3174" s="18" t="str">
        <f>IFERROR(__xludf.DUMMYFUNCTION("""COMPUTED_VALUE"""),"Темная Вишня 1")</f>
        <v>Темная Вишня 1</v>
      </c>
      <c r="V3174" s="18" t="str">
        <f>IFERROR(__xludf.DUMMYFUNCTION("""COMPUTED_VALUE"""),"Фруктовые Пластинки 1")</f>
        <v>Фруктовые Пластинки 1</v>
      </c>
      <c r="W3174" s="18" t="str">
        <f>IFERROR(__xludf.DUMMYFUNCTION("""COMPUTED_VALUE"""),"Черника Ежевика 1")</f>
        <v>Черника Ежевика 1</v>
      </c>
      <c r="X3174" s="18" t="str">
        <f>IFERROR(__xludf.DUMMYFUNCTION("""COMPUTED_VALUE"""),"Черника Малина 1")</f>
        <v>Черника Малина 1</v>
      </c>
      <c r="Y3174" s="18" t="str">
        <f>IFERROR(__xludf.DUMMYFUNCTION("""COMPUTED_VALUE"""),"Черника Мята 2")</f>
        <v>Черника Мята 2</v>
      </c>
      <c r="Z3174" s="18" t="str">
        <f>IFERROR(__xludf.DUMMYFUNCTION("""COMPUTED_VALUE"""),"Яблоко Виноград 2")</f>
        <v>Яблоко Виноград 2</v>
      </c>
      <c r="AA3174" s="18" t="str">
        <f>IFERROR(__xludf.DUMMYFUNCTION("""COMPUTED_VALUE"""),"Яблоко Малина 4")</f>
        <v>Яблоко Малина 4</v>
      </c>
      <c r="AB3174" s="18"/>
      <c r="AC3174" s="18"/>
      <c r="AD3174" s="18"/>
      <c r="AE3174" s="18"/>
      <c r="AF3174" s="18"/>
      <c r="AG3174" s="18"/>
      <c r="AH3174" s="18"/>
      <c r="AI3174" s="18"/>
      <c r="AJ3174" s="18"/>
      <c r="AK3174" s="18"/>
      <c r="AL3174" s="18"/>
      <c r="AM3174" s="18"/>
      <c r="AN3174" s="18"/>
      <c r="AO3174" s="18"/>
      <c r="AP3174" s="18"/>
      <c r="AQ3174" s="18"/>
      <c r="AR3174" s="18"/>
      <c r="AS3174" s="18"/>
      <c r="AT3174" s="18"/>
      <c r="AU3174" s="18"/>
      <c r="AV3174" s="18"/>
      <c r="AW3174" s="18"/>
      <c r="AX3174" s="18"/>
    </row>
    <row r="3175">
      <c r="A3175" s="18" t="str">
        <f>IFERROR(__xludf.DUMMYFUNCTION("""COMPUTED_VALUE"""),"Ягодный микс")</f>
        <v>Ягодный микс</v>
      </c>
      <c r="B3175" s="18" t="str">
        <f>IFERROR(__xludf.DUMMYFUNCTION("""COMPUTED_VALUE"""),"Энергетик малина")</f>
        <v>Энергетик малина</v>
      </c>
      <c r="C3175" s="18" t="str">
        <f>IFERROR(__xludf.DUMMYFUNCTION("""COMPUTED_VALUE"""),"Клубника арбуз")</f>
        <v>Клубника арбуз</v>
      </c>
      <c r="D3175" s="18" t="str">
        <f>IFERROR(__xludf.DUMMYFUNCTION("""COMPUTED_VALUE"""),"Ежевика малина")</f>
        <v>Ежевика малина</v>
      </c>
      <c r="E3175" s="18" t="str">
        <f>IFERROR(__xludf.DUMMYFUNCTION("""COMPUTED_VALUE"""),"Голубая малина виноград")</f>
        <v>Голубая малина виноград</v>
      </c>
      <c r="F3175" s="18" t="str">
        <f>IFERROR(__xludf.DUMMYFUNCTION("""COMPUTED_VALUE"""),"Вишня яблоко")</f>
        <v>Вишня яблоко</v>
      </c>
      <c r="G3175" s="18" t="str">
        <f>IFERROR(__xludf.DUMMYFUNCTION("""COMPUTED_VALUE"""),"Виноград лёд")</f>
        <v>Виноград лёд</v>
      </c>
      <c r="H3175" s="18" t="str">
        <f>IFERROR(__xludf.DUMMYFUNCTION("""COMPUTED_VALUE"""),"Бабл гам")</f>
        <v>Бабл гам</v>
      </c>
      <c r="I3175" s="18" t="str">
        <f>IFERROR(__xludf.DUMMYFUNCTION("""COMPUTED_VALUE"""),"Энергетик лайм")</f>
        <v>Энергетик лайм</v>
      </c>
      <c r="J3175" s="18" t="str">
        <f>IFERROR(__xludf.DUMMYFUNCTION("""COMPUTED_VALUE"""),"Черника смородина айс")</f>
        <v>Черника смородина айс</v>
      </c>
      <c r="K3175" s="18" t="str">
        <f>IFERROR(__xludf.DUMMYFUNCTION("""COMPUTED_VALUE"""),"Мохито клубничный лёд")</f>
        <v>Мохито клубничный лёд</v>
      </c>
      <c r="L3175" s="18" t="str">
        <f>IFERROR(__xludf.DUMMYFUNCTION("""COMPUTED_VALUE"""),"Черная вишня лёд")</f>
        <v>Черная вишня лёд</v>
      </c>
      <c r="M3175" s="18" t="str">
        <f>IFERROR(__xludf.DUMMYFUNCTION("""COMPUTED_VALUE"""),"Ананас кокос лёд")</f>
        <v>Ананас кокос лёд</v>
      </c>
      <c r="N3175" s="18" t="str">
        <f>IFERROR(__xludf.DUMMYFUNCTION("""COMPUTED_VALUE"""),"Киви лёд")</f>
        <v>Киви лёд</v>
      </c>
      <c r="O3175" s="18" t="str">
        <f>IFERROR(__xludf.DUMMYFUNCTION("""COMPUTED_VALUE"""),"Кислая клюква лёд")</f>
        <v>Кислая клюква лёд</v>
      </c>
      <c r="P3175" s="18" t="str">
        <f>IFERROR(__xludf.DUMMYFUNCTION("""COMPUTED_VALUE"""),"Кислый скитлс лёд")</f>
        <v>Кислый скитлс лёд</v>
      </c>
      <c r="Q3175" s="18" t="str">
        <f>IFERROR(__xludf.DUMMYFUNCTION("""COMPUTED_VALUE"""),"Клубника черника лёд")</f>
        <v>Клубника черника лёд</v>
      </c>
      <c r="R3175" s="18" t="str">
        <f>IFERROR(__xludf.DUMMYFUNCTION("""COMPUTED_VALUE"""),"Малина смородина лёд")</f>
        <v>Малина смородина лёд</v>
      </c>
      <c r="S3175" s="18" t="str">
        <f>IFERROR(__xludf.DUMMYFUNCTION("""COMPUTED_VALUE"""),"Манго лёд")</f>
        <v>Манго лёд</v>
      </c>
      <c r="T3175" s="18" t="str">
        <f>IFERROR(__xludf.DUMMYFUNCTION("""COMPUTED_VALUE"""),"Малина вишня лёд")</f>
        <v>Малина вишня лёд</v>
      </c>
      <c r="U3175" s="18"/>
      <c r="V3175" s="18"/>
      <c r="W3175" s="18"/>
      <c r="X3175" s="18"/>
      <c r="Y3175" s="18"/>
      <c r="Z3175" s="18"/>
      <c r="AA3175" s="18"/>
      <c r="AB3175" s="18"/>
      <c r="AC3175" s="18"/>
      <c r="AD3175" s="18"/>
      <c r="AE3175" s="18"/>
      <c r="AF3175" s="18"/>
      <c r="AG3175" s="18"/>
      <c r="AH3175" s="18"/>
      <c r="AI3175" s="18"/>
      <c r="AJ3175" s="18"/>
      <c r="AK3175" s="18"/>
      <c r="AL3175" s="18"/>
      <c r="AM3175" s="18"/>
      <c r="AN3175" s="18"/>
      <c r="AO3175" s="18"/>
      <c r="AP3175" s="18"/>
      <c r="AQ3175" s="18"/>
      <c r="AR3175" s="18"/>
      <c r="AS3175" s="18"/>
      <c r="AT3175" s="18"/>
      <c r="AU3175" s="18"/>
      <c r="AV3175" s="18"/>
      <c r="AW3175" s="18"/>
      <c r="AX3175" s="18"/>
    </row>
    <row r="3176">
      <c r="A3176" s="18" t="str">
        <f>IFERROR(__xludf.DUMMYFUNCTION("""COMPUTED_VALUE"""),"Малина вишня лёд")</f>
        <v>Малина вишня лёд</v>
      </c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  <c r="AA3176" s="18"/>
      <c r="AB3176" s="18"/>
      <c r="AC3176" s="18"/>
      <c r="AD3176" s="18"/>
      <c r="AE3176" s="18"/>
      <c r="AF3176" s="18"/>
      <c r="AG3176" s="18"/>
      <c r="AH3176" s="18"/>
      <c r="AI3176" s="18"/>
      <c r="AJ3176" s="18"/>
      <c r="AK3176" s="18"/>
      <c r="AL3176" s="18"/>
      <c r="AM3176" s="18"/>
      <c r="AN3176" s="18"/>
      <c r="AO3176" s="18"/>
      <c r="AP3176" s="18"/>
      <c r="AQ3176" s="18"/>
      <c r="AR3176" s="18"/>
      <c r="AS3176" s="18"/>
      <c r="AT3176" s="18"/>
      <c r="AU3176" s="18"/>
      <c r="AV3176" s="18"/>
      <c r="AW3176" s="18"/>
      <c r="AX3176" s="18"/>
    </row>
    <row r="3177">
      <c r="A3177" s="18" t="str">
        <f>IFERROR(__xludf.DUMMYFUNCTION("""COMPUTED_VALUE"""),"Лесные ягоды")</f>
        <v>Лесные ягоды</v>
      </c>
      <c r="B3177" s="18" t="str">
        <f>IFERROR(__xludf.DUMMYFUNCTION("""COMPUTED_VALUE"""),"Алоэ виноград ")</f>
        <v>Алоэ виноград </v>
      </c>
      <c r="C3177" s="18" t="str">
        <f>IFERROR(__xludf.DUMMYFUNCTION("""COMPUTED_VALUE"""),"Апельсиновый адреналин")</f>
        <v>Апельсиновый адреналин</v>
      </c>
      <c r="D3177" s="18" t="str">
        <f>IFERROR(__xludf.DUMMYFUNCTION("""COMPUTED_VALUE"""),"Клюква лайм")</f>
        <v>Клюква лайм</v>
      </c>
      <c r="E3177" s="18" t="str">
        <f>IFERROR(__xludf.DUMMYFUNCTION("""COMPUTED_VALUE"""),"Виноградная фанта ")</f>
        <v>Виноградная фанта </v>
      </c>
      <c r="F3177" s="18" t="str">
        <f>IFERROR(__xludf.DUMMYFUNCTION("""COMPUTED_VALUE"""),"Зеленый чай лемонграсс")</f>
        <v>Зеленый чай лемонграсс</v>
      </c>
      <c r="G3177" s="18" t="str">
        <f>IFERROR(__xludf.DUMMYFUNCTION("""COMPUTED_VALUE"""),"Малина арбуз")</f>
        <v>Малина арбуз</v>
      </c>
      <c r="H3177" s="18" t="str">
        <f>IFERROR(__xludf.DUMMYFUNCTION("""COMPUTED_VALUE"""),"Ананас персик")</f>
        <v>Ананас персик</v>
      </c>
      <c r="I3177" s="18" t="str">
        <f>IFERROR(__xludf.DUMMYFUNCTION("""COMPUTED_VALUE"""),"Клубничный мохито ")</f>
        <v>Клубничный мохито </v>
      </c>
      <c r="J3177" s="18" t="str">
        <f>IFERROR(__xludf.DUMMYFUNCTION("""COMPUTED_VALUE"""),"Яблоко лайм")</f>
        <v>Яблоко лайм</v>
      </c>
      <c r="K3177" s="18" t="str">
        <f>IFERROR(__xludf.DUMMYFUNCTION("""COMPUTED_VALUE"""),"Спрайт арбуз лайм ")</f>
        <v>Спрайт арбуз лайм </v>
      </c>
      <c r="L3177" s="18" t="str">
        <f>IFERROR(__xludf.DUMMYFUNCTION("""COMPUTED_VALUE"""),"Черничная фанта")</f>
        <v>Черничная фанта</v>
      </c>
      <c r="M3177" s="18" t="str">
        <f>IFERROR(__xludf.DUMMYFUNCTION("""COMPUTED_VALUE"""),"Чёрная смородина")</f>
        <v>Чёрная смородина</v>
      </c>
      <c r="N3177" s="18" t="str">
        <f>IFERROR(__xludf.DUMMYFUNCTION("""COMPUTED_VALUE"""),"Червячки голубика малина")</f>
        <v>Червячки голубика малина</v>
      </c>
      <c r="O3177" s="18" t="str">
        <f>IFERROR(__xludf.DUMMYFUNCTION("""COMPUTED_VALUE"""),"Малина смородина ")</f>
        <v>Малина смородина </v>
      </c>
      <c r="P3177" s="18" t="str">
        <f>IFERROR(__xludf.DUMMYFUNCTION("""COMPUTED_VALUE"""),"Черника лайм ")</f>
        <v>Черника лайм </v>
      </c>
      <c r="Q3177" s="18" t="str">
        <f>IFERROR(__xludf.DUMMYFUNCTION("""COMPUTED_VALUE"""),"Виноградный чупа чупс")</f>
        <v>Виноградный чупа чупс</v>
      </c>
      <c r="R3177" s="18" t="str">
        <f>IFERROR(__xludf.DUMMYFUNCTION("""COMPUTED_VALUE"""),"Киви лайм")</f>
        <v>Киви лайм</v>
      </c>
      <c r="S3177" s="18" t="str">
        <f>IFERROR(__xludf.DUMMYFUNCTION("""COMPUTED_VALUE"""),"Ягодный морс")</f>
        <v>Ягодный морс</v>
      </c>
      <c r="T3177" s="18" t="str">
        <f>IFERROR(__xludf.DUMMYFUNCTION("""COMPUTED_VALUE"""),"Фруктовый скитлс")</f>
        <v>Фруктовый скитлс</v>
      </c>
      <c r="U3177" s="18" t="str">
        <f>IFERROR(__xludf.DUMMYFUNCTION("""COMPUTED_VALUE"""),"черника лимон ")</f>
        <v>черника лимон </v>
      </c>
      <c r="V3177" s="18" t="str">
        <f>IFERROR(__xludf.DUMMYFUNCTION("""COMPUTED_VALUE"""),"Вишнёвая бомба")</f>
        <v>Вишнёвая бомба</v>
      </c>
      <c r="W3177" s="18" t="str">
        <f>IFERROR(__xludf.DUMMYFUNCTION("""COMPUTED_VALUE"""),"Тропический манго")</f>
        <v>Тропический манго</v>
      </c>
      <c r="X3177" s="18"/>
      <c r="Y3177" s="18"/>
      <c r="Z3177" s="18"/>
      <c r="AA3177" s="18"/>
      <c r="AB3177" s="18"/>
      <c r="AC3177" s="18"/>
      <c r="AD3177" s="18"/>
      <c r="AE3177" s="18"/>
      <c r="AF3177" s="18"/>
      <c r="AG3177" s="18"/>
      <c r="AH3177" s="18"/>
      <c r="AI3177" s="18"/>
      <c r="AJ3177" s="18"/>
      <c r="AK3177" s="18"/>
      <c r="AL3177" s="18"/>
      <c r="AM3177" s="18"/>
      <c r="AN3177" s="18"/>
      <c r="AO3177" s="18"/>
      <c r="AP3177" s="18"/>
      <c r="AQ3177" s="18"/>
      <c r="AR3177" s="18"/>
      <c r="AS3177" s="18"/>
      <c r="AT3177" s="18"/>
      <c r="AU3177" s="18"/>
      <c r="AV3177" s="18"/>
      <c r="AW3177" s="18"/>
      <c r="AX3177" s="18"/>
    </row>
    <row r="3178">
      <c r="A3178" s="18" t="str">
        <f>IFERROR(__xludf.DUMMYFUNCTION("""COMPUTED_VALUE"""),"Дыня арбуз")</f>
        <v>Дыня арбуз</v>
      </c>
      <c r="B3178" s="18" t="str">
        <f>IFERROR(__xludf.DUMMYFUNCTION("""COMPUTED_VALUE"""),"Клубника киви мороженное")</f>
        <v>Клубника киви мороженное</v>
      </c>
      <c r="C3178" s="18" t="str">
        <f>IFERROR(__xludf.DUMMYFUNCTION("""COMPUTED_VALUE"""),"Черника")</f>
        <v>Черника</v>
      </c>
      <c r="D3178" s="18" t="str">
        <f>IFERROR(__xludf.DUMMYFUNCTION("""COMPUTED_VALUE"""),"Манго маракуйя ананас")</f>
        <v>Манго маракуйя ананас</v>
      </c>
      <c r="E3178" s="18" t="str">
        <f>IFERROR(__xludf.DUMMYFUNCTION("""COMPUTED_VALUE"""),"Ягодная фрутелла")</f>
        <v>Ягодная фрутелла</v>
      </c>
      <c r="F3178" s="18" t="str">
        <f>IFERROR(__xludf.DUMMYFUNCTION("""COMPUTED_VALUE"""),"Банан")</f>
        <v>Банан</v>
      </c>
      <c r="G3178" s="18" t="str">
        <f>IFERROR(__xludf.DUMMYFUNCTION("""COMPUTED_VALUE"""),"Яблоко")</f>
        <v>Яблоко</v>
      </c>
      <c r="H3178" s="18" t="str">
        <f>IFERROR(__xludf.DUMMYFUNCTION("""COMPUTED_VALUE"""),"Энергетик")</f>
        <v>Энергетик</v>
      </c>
      <c r="I3178" s="18" t="str">
        <f>IFERROR(__xludf.DUMMYFUNCTION("""COMPUTED_VALUE"""),"Клубника земляника")</f>
        <v>Клубника земляника</v>
      </c>
      <c r="J3178" s="18" t="str">
        <f>IFERROR(__xludf.DUMMYFUNCTION("""COMPUTED_VALUE"""),"Арбуз мята")</f>
        <v>Арбуз мята</v>
      </c>
      <c r="K3178" s="18" t="str">
        <f>IFERROR(__xludf.DUMMYFUNCTION("""COMPUTED_VALUE"""),"Шоколад вишня")</f>
        <v>Шоколад вишня</v>
      </c>
      <c r="L3178" s="18" t="str">
        <f>IFERROR(__xludf.DUMMYFUNCTION("""COMPUTED_VALUE"""),"Лимонный мармелад с посыпкой")</f>
        <v>Лимонный мармелад с посыпкой</v>
      </c>
      <c r="M3178" s="18" t="str">
        <f>IFERROR(__xludf.DUMMYFUNCTION("""COMPUTED_VALUE"""),"Десерт клубник лимон")</f>
        <v>Десерт клубник лимон</v>
      </c>
      <c r="N3178" s="18" t="str">
        <f>IFERROR(__xludf.DUMMYFUNCTION("""COMPUTED_VALUE"""),"Кола вишня")</f>
        <v>Кола вишня</v>
      </c>
      <c r="O3178" s="18" t="str">
        <f>IFERROR(__xludf.DUMMYFUNCTION("""COMPUTED_VALUE"""),"Черничный йогурт")</f>
        <v>Черничный йогурт</v>
      </c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  <c r="AA3178" s="18"/>
      <c r="AB3178" s="18"/>
      <c r="AC3178" s="18"/>
      <c r="AD3178" s="18"/>
      <c r="AE3178" s="18"/>
      <c r="AF3178" s="18"/>
      <c r="AG3178" s="18"/>
      <c r="AH3178" s="18"/>
      <c r="AI3178" s="18"/>
      <c r="AJ3178" s="18"/>
      <c r="AK3178" s="18"/>
      <c r="AL3178" s="18"/>
      <c r="AM3178" s="18"/>
      <c r="AN3178" s="18"/>
      <c r="AO3178" s="18"/>
      <c r="AP3178" s="18"/>
      <c r="AQ3178" s="18"/>
      <c r="AR3178" s="18"/>
      <c r="AS3178" s="18"/>
      <c r="AT3178" s="18"/>
      <c r="AU3178" s="18"/>
      <c r="AV3178" s="18"/>
      <c r="AW3178" s="18"/>
      <c r="AX3178" s="18"/>
    </row>
    <row r="3179">
      <c r="A3179" s="18" t="str">
        <f>IFERROR(__xludf.DUMMYFUNCTION("""COMPUTED_VALUE"""),"кислая земляника")</f>
        <v>кислая земляника</v>
      </c>
      <c r="B3179" s="18" t="str">
        <f>IFERROR(__xludf.DUMMYFUNCTION("""COMPUTED_VALUE"""),"кислая фанта с черникой")</f>
        <v>кислая фанта с черникой</v>
      </c>
      <c r="C3179" s="18" t="str">
        <f>IFERROR(__xludf.DUMMYFUNCTION("""COMPUTED_VALUE"""),"кислое харибо с колой и черешней")</f>
        <v>кислое харибо с колой и черешней</v>
      </c>
      <c r="D3179" s="18" t="str">
        <f>IFERROR(__xludf.DUMMYFUNCTION("""COMPUTED_VALUE"""),"кислое яблочно клубничная шипучка")</f>
        <v>кислое яблочно клубничная шипучка</v>
      </c>
      <c r="E3179" s="18" t="str">
        <f>IFERROR(__xludf.DUMMYFUNCTION("""COMPUTED_VALUE"""),"кислые желатинки маракуйя ананас")</f>
        <v>кислые желатинки маракуйя ананас</v>
      </c>
      <c r="F3179" s="18" t="str">
        <f>IFERROR(__xludf.DUMMYFUNCTION("""COMPUTED_VALUE"""),"кислые ленточки маракуя манго")</f>
        <v>кислые ленточки маракуя манго</v>
      </c>
      <c r="G3179" s="18" t="str">
        <f>IFERROR(__xludf.DUMMYFUNCTION("""COMPUTED_VALUE"""),"кислые мармеладные ягоды")</f>
        <v>кислые мармеладные ягоды</v>
      </c>
      <c r="H3179" s="18" t="str">
        <f>IFERROR(__xludf.DUMMYFUNCTION("""COMPUTED_VALUE"""),"кислый виноград лайм")</f>
        <v>кислый виноград лайм</v>
      </c>
      <c r="I3179" s="18" t="str">
        <f>IFERROR(__xludf.DUMMYFUNCTION("""COMPUTED_VALUE"""),"кислый грейпфрут с вишней")</f>
        <v>кислый грейпфрут с вишней</v>
      </c>
      <c r="J3179" s="18" t="str">
        <f>IFERROR(__xludf.DUMMYFUNCTION("""COMPUTED_VALUE"""),"кислый леденец виноград киви яблоко")</f>
        <v>кислый леденец виноград киви яблоко</v>
      </c>
      <c r="K3179" s="18" t="str">
        <f>IFERROR(__xludf.DUMMYFUNCTION("""COMPUTED_VALUE"""),"кислый лимонад арбуз лайм малина")</f>
        <v>кислый лимонад арбуз лайм малина</v>
      </c>
      <c r="L3179" s="18" t="str">
        <f>IFERROR(__xludf.DUMMYFUNCTION("""COMPUTED_VALUE"""),"кислый персик клубника")</f>
        <v>кислый персик клубника</v>
      </c>
      <c r="M3179" s="18" t="str">
        <f>IFERROR(__xludf.DUMMYFUNCTION("""COMPUTED_VALUE"""),"кислый яблочно лимонные колечки")</f>
        <v>кислый яблочно лимонные колечки</v>
      </c>
      <c r="N3179" s="18" t="str">
        <f>IFERROR(__xludf.DUMMYFUNCTION("""COMPUTED_VALUE"""),"фанта апельсин с кислой малиной")</f>
        <v>фанта апельсин с кислой малиной</v>
      </c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  <c r="AA3179" s="18"/>
      <c r="AB3179" s="18"/>
      <c r="AC3179" s="18"/>
      <c r="AD3179" s="18"/>
      <c r="AE3179" s="18"/>
      <c r="AF3179" s="18"/>
      <c r="AG3179" s="18"/>
      <c r="AH3179" s="18"/>
      <c r="AI3179" s="18"/>
      <c r="AJ3179" s="18"/>
      <c r="AK3179" s="18"/>
      <c r="AL3179" s="18"/>
      <c r="AM3179" s="18"/>
      <c r="AN3179" s="18"/>
      <c r="AO3179" s="18"/>
      <c r="AP3179" s="18"/>
      <c r="AQ3179" s="18"/>
      <c r="AR3179" s="18"/>
      <c r="AS3179" s="18"/>
      <c r="AT3179" s="18"/>
      <c r="AU3179" s="18"/>
      <c r="AV3179" s="18"/>
      <c r="AW3179" s="18"/>
      <c r="AX3179" s="18"/>
    </row>
    <row r="3180">
      <c r="A3180" s="18" t="str">
        <f>IFERROR(__xludf.DUMMYFUNCTION("""COMPUTED_VALUE"""),"Арбуз Малина ")</f>
        <v>Арбуз Малина </v>
      </c>
      <c r="B3180" s="18" t="str">
        <f>IFERROR(__xludf.DUMMYFUNCTION("""COMPUTED_VALUE"""),"Банан Кокос ")</f>
        <v>Банан Кокос </v>
      </c>
      <c r="C3180" s="18" t="str">
        <f>IFERROR(__xludf.DUMMYFUNCTION("""COMPUTED_VALUE"""),"Барбарисовый Энергетик ")</f>
        <v>Барбарисовый Энергетик </v>
      </c>
      <c r="D3180" s="18" t="str">
        <f>IFERROR(__xludf.DUMMYFUNCTION("""COMPUTED_VALUE"""),"Виноградный Энергетик")</f>
        <v>Виноградный Энергетик</v>
      </c>
      <c r="E3180" s="18" t="str">
        <f>IFERROR(__xludf.DUMMYFUNCTION("""COMPUTED_VALUE"""),"Гранат Клубника ")</f>
        <v>Гранат Клубника </v>
      </c>
      <c r="F3180" s="18" t="str">
        <f>IFERROR(__xludf.DUMMYFUNCTION("""COMPUTED_VALUE"""),"Гранат Смородина ")</f>
        <v>Гранат Смородина </v>
      </c>
      <c r="G3180" s="18" t="str">
        <f>IFERROR(__xludf.DUMMYFUNCTION("""COMPUTED_VALUE"""),"Грейпфрутовый Швепс ")</f>
        <v>Грейпфрутовый Швепс </v>
      </c>
      <c r="H3180" s="18" t="str">
        <f>IFERROR(__xludf.DUMMYFUNCTION("""COMPUTED_VALUE"""),"Земляника Драгонфрут ")</f>
        <v>Земляника Драгонфрут </v>
      </c>
      <c r="I3180" s="18" t="str">
        <f>IFERROR(__xludf.DUMMYFUNCTION("""COMPUTED_VALUE"""),"Киви Личи ")</f>
        <v>Киви Личи </v>
      </c>
      <c r="J3180" s="18" t="str">
        <f>IFERROR(__xludf.DUMMYFUNCTION("""COMPUTED_VALUE"""),"Киви Маракуйя Гуава ")</f>
        <v>Киви Маракуйя Гуава </v>
      </c>
      <c r="K3180" s="18" t="str">
        <f>IFERROR(__xludf.DUMMYFUNCTION("""COMPUTED_VALUE"""),"Клубника Банан ")</f>
        <v>Клубника Банан </v>
      </c>
      <c r="L3180" s="18" t="str">
        <f>IFERROR(__xludf.DUMMYFUNCTION("""COMPUTED_VALUE"""),"Клубника Вишня ")</f>
        <v>Клубника Вишня </v>
      </c>
      <c r="M3180" s="18" t="str">
        <f>IFERROR(__xludf.DUMMYFUNCTION("""COMPUTED_VALUE"""),"Клубника Земляника ")</f>
        <v>Клубника Земляника </v>
      </c>
      <c r="N3180" s="18" t="str">
        <f>IFERROR(__xludf.DUMMYFUNCTION("""COMPUTED_VALUE"""),"Клубничный Мохито ")</f>
        <v>Клубничный Мохито </v>
      </c>
      <c r="O3180" s="18" t="str">
        <f>IFERROR(__xludf.DUMMYFUNCTION("""COMPUTED_VALUE"""),"Манго Грейпфрут ")</f>
        <v>Манго Грейпфрут </v>
      </c>
      <c r="P3180" s="18" t="str">
        <f>IFERROR(__xludf.DUMMYFUNCTION("""COMPUTED_VALUE"""),"Манго Персик Личи ")</f>
        <v>Манго Персик Личи </v>
      </c>
      <c r="Q3180" s="18" t="str">
        <f>IFERROR(__xludf.DUMMYFUNCTION("""COMPUTED_VALUE"""),"Персик Бабл Гам ")</f>
        <v>Персик Бабл Гам </v>
      </c>
      <c r="R3180" s="18" t="str">
        <f>IFERROR(__xludf.DUMMYFUNCTION("""COMPUTED_VALUE"""),"Садовые Ягоды ")</f>
        <v>Садовые Ягоды </v>
      </c>
      <c r="S3180" s="18" t="str">
        <f>IFERROR(__xludf.DUMMYFUNCTION("""COMPUTED_VALUE"""),"Скитлс Лимон Лайм 2")</f>
        <v>Скитлс Лимон Лайм 2</v>
      </c>
      <c r="T3180" s="18" t="str">
        <f>IFERROR(__xludf.DUMMYFUNCTION("""COMPUTED_VALUE"""),"Смородина Мармелад 1")</f>
        <v>Смородина Мармелад 1</v>
      </c>
      <c r="U3180" s="18" t="str">
        <f>IFERROR(__xludf.DUMMYFUNCTION("""COMPUTED_VALUE"""),"Темная Вишня 1")</f>
        <v>Темная Вишня 1</v>
      </c>
      <c r="V3180" s="18" t="str">
        <f>IFERROR(__xludf.DUMMYFUNCTION("""COMPUTED_VALUE"""),"Фруктовые Пластинки 1")</f>
        <v>Фруктовые Пластинки 1</v>
      </c>
      <c r="W3180" s="18" t="str">
        <f>IFERROR(__xludf.DUMMYFUNCTION("""COMPUTED_VALUE"""),"Черника Ежевика 1")</f>
        <v>Черника Ежевика 1</v>
      </c>
      <c r="X3180" s="18" t="str">
        <f>IFERROR(__xludf.DUMMYFUNCTION("""COMPUTED_VALUE"""),"Черника Малина 1")</f>
        <v>Черника Малина 1</v>
      </c>
      <c r="Y3180" s="18" t="str">
        <f>IFERROR(__xludf.DUMMYFUNCTION("""COMPUTED_VALUE"""),"Черника Мята 2")</f>
        <v>Черника Мята 2</v>
      </c>
      <c r="Z3180" s="18" t="str">
        <f>IFERROR(__xludf.DUMMYFUNCTION("""COMPUTED_VALUE"""),"Яблоко Виноград 2")</f>
        <v>Яблоко Виноград 2</v>
      </c>
      <c r="AA3180" s="18" t="str">
        <f>IFERROR(__xludf.DUMMYFUNCTION("""COMPUTED_VALUE"""),"Яблоко Малина 4")</f>
        <v>Яблоко Малина 4</v>
      </c>
      <c r="AB3180" s="18"/>
      <c r="AC3180" s="18"/>
      <c r="AD3180" s="18"/>
      <c r="AE3180" s="18"/>
      <c r="AF3180" s="18"/>
      <c r="AG3180" s="18"/>
      <c r="AH3180" s="18"/>
      <c r="AI3180" s="18"/>
      <c r="AJ3180" s="18"/>
      <c r="AK3180" s="18"/>
      <c r="AL3180" s="18"/>
      <c r="AM3180" s="18"/>
      <c r="AN3180" s="18"/>
      <c r="AO3180" s="18"/>
      <c r="AP3180" s="18"/>
      <c r="AQ3180" s="18"/>
      <c r="AR3180" s="18"/>
      <c r="AS3180" s="18"/>
      <c r="AT3180" s="18"/>
      <c r="AU3180" s="18"/>
      <c r="AV3180" s="18"/>
      <c r="AW3180" s="18"/>
      <c r="AX3180" s="18"/>
    </row>
    <row r="3181">
      <c r="A3181" s="18" t="str">
        <f>IFERROR(__xludf.DUMMYFUNCTION("""COMPUTED_VALUE"""),"Арбуз Малина ")</f>
        <v>Арбуз Малина </v>
      </c>
      <c r="B3181" s="18" t="str">
        <f>IFERROR(__xludf.DUMMYFUNCTION("""COMPUTED_VALUE"""),"Банан Кокос ")</f>
        <v>Банан Кокос </v>
      </c>
      <c r="C3181" s="18" t="str">
        <f>IFERROR(__xludf.DUMMYFUNCTION("""COMPUTED_VALUE"""),"Барбарисовый Энергетик ")</f>
        <v>Барбарисовый Энергетик </v>
      </c>
      <c r="D3181" s="18" t="str">
        <f>IFERROR(__xludf.DUMMYFUNCTION("""COMPUTED_VALUE"""),"Виноградный Энергетик")</f>
        <v>Виноградный Энергетик</v>
      </c>
      <c r="E3181" s="18" t="str">
        <f>IFERROR(__xludf.DUMMYFUNCTION("""COMPUTED_VALUE"""),"Гранат Клубника ")</f>
        <v>Гранат Клубника </v>
      </c>
      <c r="F3181" s="18" t="str">
        <f>IFERROR(__xludf.DUMMYFUNCTION("""COMPUTED_VALUE"""),"Гранат Смородина ")</f>
        <v>Гранат Смородина </v>
      </c>
      <c r="G3181" s="18" t="str">
        <f>IFERROR(__xludf.DUMMYFUNCTION("""COMPUTED_VALUE"""),"Грейпфрутовый Швепс ")</f>
        <v>Грейпфрутовый Швепс </v>
      </c>
      <c r="H3181" s="18" t="str">
        <f>IFERROR(__xludf.DUMMYFUNCTION("""COMPUTED_VALUE"""),"Земляника Драгонфрут ")</f>
        <v>Земляника Драгонфрут </v>
      </c>
      <c r="I3181" s="18" t="str">
        <f>IFERROR(__xludf.DUMMYFUNCTION("""COMPUTED_VALUE"""),"Киви Личи ")</f>
        <v>Киви Личи </v>
      </c>
      <c r="J3181" s="18" t="str">
        <f>IFERROR(__xludf.DUMMYFUNCTION("""COMPUTED_VALUE"""),"Киви Маракуйя Гуава ")</f>
        <v>Киви Маракуйя Гуава </v>
      </c>
      <c r="K3181" s="18" t="str">
        <f>IFERROR(__xludf.DUMMYFUNCTION("""COMPUTED_VALUE"""),"Клубника Банан ")</f>
        <v>Клубника Банан </v>
      </c>
      <c r="L3181" s="18" t="str">
        <f>IFERROR(__xludf.DUMMYFUNCTION("""COMPUTED_VALUE"""),"Клубника Вишня ")</f>
        <v>Клубника Вишня </v>
      </c>
      <c r="M3181" s="18" t="str">
        <f>IFERROR(__xludf.DUMMYFUNCTION("""COMPUTED_VALUE"""),"Клубника Земляника ")</f>
        <v>Клубника Земляника </v>
      </c>
      <c r="N3181" s="18" t="str">
        <f>IFERROR(__xludf.DUMMYFUNCTION("""COMPUTED_VALUE"""),"Клубничный Мохито ")</f>
        <v>Клубничный Мохито </v>
      </c>
      <c r="O3181" s="18" t="str">
        <f>IFERROR(__xludf.DUMMYFUNCTION("""COMPUTED_VALUE"""),"Манго Грейпфрут ")</f>
        <v>Манго Грейпфрут </v>
      </c>
      <c r="P3181" s="18" t="str">
        <f>IFERROR(__xludf.DUMMYFUNCTION("""COMPUTED_VALUE"""),"Манго Персик Личи ")</f>
        <v>Манго Персик Личи </v>
      </c>
      <c r="Q3181" s="18" t="str">
        <f>IFERROR(__xludf.DUMMYFUNCTION("""COMPUTED_VALUE"""),"Персик Бабл Гам ")</f>
        <v>Персик Бабл Гам </v>
      </c>
      <c r="R3181" s="18" t="str">
        <f>IFERROR(__xludf.DUMMYFUNCTION("""COMPUTED_VALUE"""),"Садовые Ягоды ")</f>
        <v>Садовые Ягоды </v>
      </c>
      <c r="S3181" s="18" t="str">
        <f>IFERROR(__xludf.DUMMYFUNCTION("""COMPUTED_VALUE"""),"Скитлс Лимон Лайм 2")</f>
        <v>Скитлс Лимон Лайм 2</v>
      </c>
      <c r="T3181" s="18" t="str">
        <f>IFERROR(__xludf.DUMMYFUNCTION("""COMPUTED_VALUE"""),"Смородина Мармелад 1")</f>
        <v>Смородина Мармелад 1</v>
      </c>
      <c r="U3181" s="18" t="str">
        <f>IFERROR(__xludf.DUMMYFUNCTION("""COMPUTED_VALUE"""),"Темная Вишня 1")</f>
        <v>Темная Вишня 1</v>
      </c>
      <c r="V3181" s="18" t="str">
        <f>IFERROR(__xludf.DUMMYFUNCTION("""COMPUTED_VALUE"""),"Фруктовые Пластинки 1")</f>
        <v>Фруктовые Пластинки 1</v>
      </c>
      <c r="W3181" s="18" t="str">
        <f>IFERROR(__xludf.DUMMYFUNCTION("""COMPUTED_VALUE"""),"Черника Ежевика 1")</f>
        <v>Черника Ежевика 1</v>
      </c>
      <c r="X3181" s="18" t="str">
        <f>IFERROR(__xludf.DUMMYFUNCTION("""COMPUTED_VALUE"""),"Черника Малина 1")</f>
        <v>Черника Малина 1</v>
      </c>
      <c r="Y3181" s="18" t="str">
        <f>IFERROR(__xludf.DUMMYFUNCTION("""COMPUTED_VALUE"""),"Черника Мята 2")</f>
        <v>Черника Мята 2</v>
      </c>
      <c r="Z3181" s="18" t="str">
        <f>IFERROR(__xludf.DUMMYFUNCTION("""COMPUTED_VALUE"""),"Яблоко Виноград 2")</f>
        <v>Яблоко Виноград 2</v>
      </c>
      <c r="AA3181" s="18" t="str">
        <f>IFERROR(__xludf.DUMMYFUNCTION("""COMPUTED_VALUE"""),"Яблоко Малина 4")</f>
        <v>Яблоко Малина 4</v>
      </c>
      <c r="AB3181" s="18"/>
      <c r="AC3181" s="18"/>
      <c r="AD3181" s="18"/>
      <c r="AE3181" s="18"/>
      <c r="AF3181" s="18"/>
      <c r="AG3181" s="18"/>
      <c r="AH3181" s="18"/>
      <c r="AI3181" s="18"/>
      <c r="AJ3181" s="18"/>
      <c r="AK3181" s="18"/>
      <c r="AL3181" s="18"/>
      <c r="AM3181" s="18"/>
      <c r="AN3181" s="18"/>
      <c r="AO3181" s="18"/>
      <c r="AP3181" s="18"/>
      <c r="AQ3181" s="18"/>
      <c r="AR3181" s="18"/>
      <c r="AS3181" s="18"/>
      <c r="AT3181" s="18"/>
      <c r="AU3181" s="18"/>
      <c r="AV3181" s="18"/>
      <c r="AW3181" s="18"/>
      <c r="AX3181" s="18"/>
    </row>
    <row r="3182">
      <c r="A3182" s="18" t="str">
        <f>IFERROR(__xludf.DUMMYFUNCTION("""COMPUTED_VALUE"""),"Арбуз Малина ")</f>
        <v>Арбуз Малина </v>
      </c>
      <c r="B3182" s="18" t="str">
        <f>IFERROR(__xludf.DUMMYFUNCTION("""COMPUTED_VALUE"""),"Банан Кокос ")</f>
        <v>Банан Кокос </v>
      </c>
      <c r="C3182" s="18" t="str">
        <f>IFERROR(__xludf.DUMMYFUNCTION("""COMPUTED_VALUE"""),"Барбарисовый Энергетик ")</f>
        <v>Барбарисовый Энергетик </v>
      </c>
      <c r="D3182" s="18" t="str">
        <f>IFERROR(__xludf.DUMMYFUNCTION("""COMPUTED_VALUE"""),"Виноградный Энергетик")</f>
        <v>Виноградный Энергетик</v>
      </c>
      <c r="E3182" s="18" t="str">
        <f>IFERROR(__xludf.DUMMYFUNCTION("""COMPUTED_VALUE"""),"Гранат Клубника ")</f>
        <v>Гранат Клубника </v>
      </c>
      <c r="F3182" s="18" t="str">
        <f>IFERROR(__xludf.DUMMYFUNCTION("""COMPUTED_VALUE"""),"Гранат Смородина ")</f>
        <v>Гранат Смородина </v>
      </c>
      <c r="G3182" s="18" t="str">
        <f>IFERROR(__xludf.DUMMYFUNCTION("""COMPUTED_VALUE"""),"Грейпфрутовый Швепс ")</f>
        <v>Грейпфрутовый Швепс </v>
      </c>
      <c r="H3182" s="18" t="str">
        <f>IFERROR(__xludf.DUMMYFUNCTION("""COMPUTED_VALUE"""),"Земляника Драгонфрут ")</f>
        <v>Земляника Драгонфрут </v>
      </c>
      <c r="I3182" s="18" t="str">
        <f>IFERROR(__xludf.DUMMYFUNCTION("""COMPUTED_VALUE"""),"Киви Личи ")</f>
        <v>Киви Личи </v>
      </c>
      <c r="J3182" s="18" t="str">
        <f>IFERROR(__xludf.DUMMYFUNCTION("""COMPUTED_VALUE"""),"Киви Маракуйя Гуава ")</f>
        <v>Киви Маракуйя Гуава </v>
      </c>
      <c r="K3182" s="18" t="str">
        <f>IFERROR(__xludf.DUMMYFUNCTION("""COMPUTED_VALUE"""),"Клубника Банан ")</f>
        <v>Клубника Банан </v>
      </c>
      <c r="L3182" s="18" t="str">
        <f>IFERROR(__xludf.DUMMYFUNCTION("""COMPUTED_VALUE"""),"Клубника Вишня ")</f>
        <v>Клубника Вишня </v>
      </c>
      <c r="M3182" s="18" t="str">
        <f>IFERROR(__xludf.DUMMYFUNCTION("""COMPUTED_VALUE"""),"Клубника Земляника ")</f>
        <v>Клубника Земляника </v>
      </c>
      <c r="N3182" s="18" t="str">
        <f>IFERROR(__xludf.DUMMYFUNCTION("""COMPUTED_VALUE"""),"Клубничный Мохито ")</f>
        <v>Клубничный Мохито </v>
      </c>
      <c r="O3182" s="18" t="str">
        <f>IFERROR(__xludf.DUMMYFUNCTION("""COMPUTED_VALUE"""),"Манго Грейпфрут ")</f>
        <v>Манго Грейпфрут </v>
      </c>
      <c r="P3182" s="18" t="str">
        <f>IFERROR(__xludf.DUMMYFUNCTION("""COMPUTED_VALUE"""),"Манго Персик Личи ")</f>
        <v>Манго Персик Личи </v>
      </c>
      <c r="Q3182" s="18" t="str">
        <f>IFERROR(__xludf.DUMMYFUNCTION("""COMPUTED_VALUE"""),"Персик Бабл Гам ")</f>
        <v>Персик Бабл Гам </v>
      </c>
      <c r="R3182" s="18" t="str">
        <f>IFERROR(__xludf.DUMMYFUNCTION("""COMPUTED_VALUE"""),"Садовые Ягоды ")</f>
        <v>Садовые Ягоды </v>
      </c>
      <c r="S3182" s="18" t="str">
        <f>IFERROR(__xludf.DUMMYFUNCTION("""COMPUTED_VALUE"""),"Скитлс Лимон Лайм 2")</f>
        <v>Скитлс Лимон Лайм 2</v>
      </c>
      <c r="T3182" s="18" t="str">
        <f>IFERROR(__xludf.DUMMYFUNCTION("""COMPUTED_VALUE"""),"Смородина Мармелад 1")</f>
        <v>Смородина Мармелад 1</v>
      </c>
      <c r="U3182" s="18" t="str">
        <f>IFERROR(__xludf.DUMMYFUNCTION("""COMPUTED_VALUE"""),"Темная Вишня 1")</f>
        <v>Темная Вишня 1</v>
      </c>
      <c r="V3182" s="18" t="str">
        <f>IFERROR(__xludf.DUMMYFUNCTION("""COMPUTED_VALUE"""),"Фруктовые Пластинки 1")</f>
        <v>Фруктовые Пластинки 1</v>
      </c>
      <c r="W3182" s="18" t="str">
        <f>IFERROR(__xludf.DUMMYFUNCTION("""COMPUTED_VALUE"""),"Черника Ежевика 1")</f>
        <v>Черника Ежевика 1</v>
      </c>
      <c r="X3182" s="18" t="str">
        <f>IFERROR(__xludf.DUMMYFUNCTION("""COMPUTED_VALUE"""),"Черника Малина 1")</f>
        <v>Черника Малина 1</v>
      </c>
      <c r="Y3182" s="18" t="str">
        <f>IFERROR(__xludf.DUMMYFUNCTION("""COMPUTED_VALUE"""),"Черника Мята 2")</f>
        <v>Черника Мята 2</v>
      </c>
      <c r="Z3182" s="18" t="str">
        <f>IFERROR(__xludf.DUMMYFUNCTION("""COMPUTED_VALUE"""),"Яблоко Виноград 2")</f>
        <v>Яблоко Виноград 2</v>
      </c>
      <c r="AA3182" s="18" t="str">
        <f>IFERROR(__xludf.DUMMYFUNCTION("""COMPUTED_VALUE"""),"Яблоко Малина 4")</f>
        <v>Яблоко Малина 4</v>
      </c>
      <c r="AB3182" s="18"/>
      <c r="AC3182" s="18"/>
      <c r="AD3182" s="18"/>
      <c r="AE3182" s="18"/>
      <c r="AF3182" s="18"/>
      <c r="AG3182" s="18"/>
      <c r="AH3182" s="18"/>
      <c r="AI3182" s="18"/>
      <c r="AJ3182" s="18"/>
      <c r="AK3182" s="18"/>
      <c r="AL3182" s="18"/>
      <c r="AM3182" s="18"/>
      <c r="AN3182" s="18"/>
      <c r="AO3182" s="18"/>
      <c r="AP3182" s="18"/>
      <c r="AQ3182" s="18"/>
      <c r="AR3182" s="18"/>
      <c r="AS3182" s="18"/>
      <c r="AT3182" s="18"/>
      <c r="AU3182" s="18"/>
      <c r="AV3182" s="18"/>
      <c r="AW3182" s="18"/>
      <c r="AX3182" s="18"/>
    </row>
    <row r="3183">
      <c r="A3183" s="18" t="str">
        <f>IFERROR(__xludf.DUMMYFUNCTION("""COMPUTED_VALUE"""),"Арбуз Малина ")</f>
        <v>Арбуз Малина </v>
      </c>
      <c r="B3183" s="18" t="str">
        <f>IFERROR(__xludf.DUMMYFUNCTION("""COMPUTED_VALUE"""),"Банан Кокос ")</f>
        <v>Банан Кокос </v>
      </c>
      <c r="C3183" s="18" t="str">
        <f>IFERROR(__xludf.DUMMYFUNCTION("""COMPUTED_VALUE"""),"Барбарисовый Энергетик ")</f>
        <v>Барбарисовый Энергетик </v>
      </c>
      <c r="D3183" s="18" t="str">
        <f>IFERROR(__xludf.DUMMYFUNCTION("""COMPUTED_VALUE"""),"Виноградный Энергетик")</f>
        <v>Виноградный Энергетик</v>
      </c>
      <c r="E3183" s="18" t="str">
        <f>IFERROR(__xludf.DUMMYFUNCTION("""COMPUTED_VALUE"""),"Гранат Клубника ")</f>
        <v>Гранат Клубника </v>
      </c>
      <c r="F3183" s="18" t="str">
        <f>IFERROR(__xludf.DUMMYFUNCTION("""COMPUTED_VALUE"""),"Гранат Смородина ")</f>
        <v>Гранат Смородина </v>
      </c>
      <c r="G3183" s="18" t="str">
        <f>IFERROR(__xludf.DUMMYFUNCTION("""COMPUTED_VALUE"""),"Грейпфрутовый Швепс ")</f>
        <v>Грейпфрутовый Швепс </v>
      </c>
      <c r="H3183" s="18" t="str">
        <f>IFERROR(__xludf.DUMMYFUNCTION("""COMPUTED_VALUE"""),"Земляника Драгонфрут ")</f>
        <v>Земляника Драгонфрут </v>
      </c>
      <c r="I3183" s="18" t="str">
        <f>IFERROR(__xludf.DUMMYFUNCTION("""COMPUTED_VALUE"""),"Киви Личи ")</f>
        <v>Киви Личи </v>
      </c>
      <c r="J3183" s="18" t="str">
        <f>IFERROR(__xludf.DUMMYFUNCTION("""COMPUTED_VALUE"""),"Киви Маракуйя Гуава ")</f>
        <v>Киви Маракуйя Гуава </v>
      </c>
      <c r="K3183" s="18" t="str">
        <f>IFERROR(__xludf.DUMMYFUNCTION("""COMPUTED_VALUE"""),"Клубника Банан ")</f>
        <v>Клубника Банан </v>
      </c>
      <c r="L3183" s="18" t="str">
        <f>IFERROR(__xludf.DUMMYFUNCTION("""COMPUTED_VALUE"""),"Клубника Вишня ")</f>
        <v>Клубника Вишня </v>
      </c>
      <c r="M3183" s="18" t="str">
        <f>IFERROR(__xludf.DUMMYFUNCTION("""COMPUTED_VALUE"""),"Клубника Земляника ")</f>
        <v>Клубника Земляника </v>
      </c>
      <c r="N3183" s="18" t="str">
        <f>IFERROR(__xludf.DUMMYFUNCTION("""COMPUTED_VALUE"""),"Клубничный Мохито ")</f>
        <v>Клубничный Мохито </v>
      </c>
      <c r="O3183" s="18" t="str">
        <f>IFERROR(__xludf.DUMMYFUNCTION("""COMPUTED_VALUE"""),"Манго Грейпфрут ")</f>
        <v>Манго Грейпфрут </v>
      </c>
      <c r="P3183" s="18" t="str">
        <f>IFERROR(__xludf.DUMMYFUNCTION("""COMPUTED_VALUE"""),"Манго Персик Личи ")</f>
        <v>Манго Персик Личи </v>
      </c>
      <c r="Q3183" s="18" t="str">
        <f>IFERROR(__xludf.DUMMYFUNCTION("""COMPUTED_VALUE"""),"Персик Бабл Гам ")</f>
        <v>Персик Бабл Гам </v>
      </c>
      <c r="R3183" s="18" t="str">
        <f>IFERROR(__xludf.DUMMYFUNCTION("""COMPUTED_VALUE"""),"Садовые Ягоды ")</f>
        <v>Садовые Ягоды </v>
      </c>
      <c r="S3183" s="18" t="str">
        <f>IFERROR(__xludf.DUMMYFUNCTION("""COMPUTED_VALUE"""),"Скитлс Лимон Лайм 2")</f>
        <v>Скитлс Лимон Лайм 2</v>
      </c>
      <c r="T3183" s="18" t="str">
        <f>IFERROR(__xludf.DUMMYFUNCTION("""COMPUTED_VALUE"""),"Смородина Мармелад 1")</f>
        <v>Смородина Мармелад 1</v>
      </c>
      <c r="U3183" s="18" t="str">
        <f>IFERROR(__xludf.DUMMYFUNCTION("""COMPUTED_VALUE"""),"Темная Вишня 1")</f>
        <v>Темная Вишня 1</v>
      </c>
      <c r="V3183" s="18" t="str">
        <f>IFERROR(__xludf.DUMMYFUNCTION("""COMPUTED_VALUE"""),"Фруктовые Пластинки 1")</f>
        <v>Фруктовые Пластинки 1</v>
      </c>
      <c r="W3183" s="18" t="str">
        <f>IFERROR(__xludf.DUMMYFUNCTION("""COMPUTED_VALUE"""),"Черника Ежевика 1")</f>
        <v>Черника Ежевика 1</v>
      </c>
      <c r="X3183" s="18" t="str">
        <f>IFERROR(__xludf.DUMMYFUNCTION("""COMPUTED_VALUE"""),"Черника Малина 1")</f>
        <v>Черника Малина 1</v>
      </c>
      <c r="Y3183" s="18" t="str">
        <f>IFERROR(__xludf.DUMMYFUNCTION("""COMPUTED_VALUE"""),"Черника Мята 2")</f>
        <v>Черника Мята 2</v>
      </c>
      <c r="Z3183" s="18" t="str">
        <f>IFERROR(__xludf.DUMMYFUNCTION("""COMPUTED_VALUE"""),"Яблоко Виноград 2")</f>
        <v>Яблоко Виноград 2</v>
      </c>
      <c r="AA3183" s="18" t="str">
        <f>IFERROR(__xludf.DUMMYFUNCTION("""COMPUTED_VALUE"""),"Яблоко Малина 4")</f>
        <v>Яблоко Малина 4</v>
      </c>
      <c r="AB3183" s="18"/>
      <c r="AC3183" s="18"/>
      <c r="AD3183" s="18"/>
      <c r="AE3183" s="18"/>
      <c r="AF3183" s="18"/>
      <c r="AG3183" s="18"/>
      <c r="AH3183" s="18"/>
      <c r="AI3183" s="18"/>
      <c r="AJ3183" s="18"/>
      <c r="AK3183" s="18"/>
      <c r="AL3183" s="18"/>
      <c r="AM3183" s="18"/>
      <c r="AN3183" s="18"/>
      <c r="AO3183" s="18"/>
      <c r="AP3183" s="18"/>
      <c r="AQ3183" s="18"/>
      <c r="AR3183" s="18"/>
      <c r="AS3183" s="18"/>
      <c r="AT3183" s="18"/>
      <c r="AU3183" s="18"/>
      <c r="AV3183" s="18"/>
      <c r="AW3183" s="18"/>
      <c r="AX3183" s="18"/>
    </row>
    <row r="3184">
      <c r="A3184" s="18" t="str">
        <f>IFERROR(__xludf.DUMMYFUNCTION("""COMPUTED_VALUE"""),"Экзотический микс")</f>
        <v>Экзотический микс</v>
      </c>
      <c r="B3184" s="18" t="str">
        <f>IFERROR(__xludf.DUMMYFUNCTION("""COMPUTED_VALUE"""),"Энергетик")</f>
        <v>Энергетик</v>
      </c>
      <c r="C3184" s="18" t="str">
        <f>IFERROR(__xludf.DUMMYFUNCTION("""COMPUTED_VALUE"""),"Виноградный чупа-чупс")</f>
        <v>Виноградный чупа-чупс</v>
      </c>
      <c r="D3184" s="18" t="str">
        <f>IFERROR(__xludf.DUMMYFUNCTION("""COMPUTED_VALUE"""),"Кислая лесная клюква")</f>
        <v>Кислая лесная клюква</v>
      </c>
      <c r="E3184" s="18" t="str">
        <f>IFERROR(__xludf.DUMMYFUNCTION("""COMPUTED_VALUE"""),"Смородина персик")</f>
        <v>Смородина персик</v>
      </c>
      <c r="F3184" s="18" t="str">
        <f>IFERROR(__xludf.DUMMYFUNCTION("""COMPUTED_VALUE"""),"Спелый киви кисло сладкий")</f>
        <v>Спелый киви кисло сладкий</v>
      </c>
      <c r="G3184" s="18" t="str">
        <f>IFERROR(__xludf.DUMMYFUNCTION("""COMPUTED_VALUE"""),"Кислые черви в вишневом сиропе")</f>
        <v>Кислые черви в вишневом сиропе</v>
      </c>
      <c r="H3184" s="18" t="str">
        <f>IFERROR(__xludf.DUMMYFUNCTION("""COMPUTED_VALUE"""),"Грушевый лимонад")</f>
        <v>Грушевый лимонад</v>
      </c>
      <c r="I3184" s="18" t="str">
        <f>IFERROR(__xludf.DUMMYFUNCTION("""COMPUTED_VALUE"""),"Лимонад с сладкой малиной")</f>
        <v>Лимонад с сладкой малиной</v>
      </c>
      <c r="J3184" s="18" t="str">
        <f>IFERROR(__xludf.DUMMYFUNCTION("""COMPUTED_VALUE"""),"Ананасовая кислинка")</f>
        <v>Ананасовая кислинка</v>
      </c>
      <c r="K3184" s="18" t="str">
        <f>IFERROR(__xludf.DUMMYFUNCTION("""COMPUTED_VALUE"""),"Мармеладные мишки")</f>
        <v>Мармеладные мишки</v>
      </c>
      <c r="L3184" s="18" t="str">
        <f>IFERROR(__xludf.DUMMYFUNCTION("""COMPUTED_VALUE"""),"Мандариновый сок с цедрой")</f>
        <v>Мандариновый сок с цедрой</v>
      </c>
      <c r="M3184" s="18" t="str">
        <f>IFERROR(__xludf.DUMMYFUNCTION("""COMPUTED_VALUE"""),"Кисло-сладкое ягодное драже")</f>
        <v>Кисло-сладкое ягодное драже</v>
      </c>
      <c r="N3184" s="18" t="str">
        <f>IFERROR(__xludf.DUMMYFUNCTION("""COMPUTED_VALUE"""),"Классическая фанта")</f>
        <v>Классическая фанта</v>
      </c>
      <c r="O3184" s="18" t="str">
        <f>IFERROR(__xludf.DUMMYFUNCTION("""COMPUTED_VALUE"""),"Сладкие барбарисоввые конфеты")</f>
        <v>Сладкие барбарисоввые конфеты</v>
      </c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  <c r="AA3184" s="18"/>
      <c r="AB3184" s="18"/>
      <c r="AC3184" s="18"/>
      <c r="AD3184" s="18"/>
      <c r="AE3184" s="18"/>
      <c r="AF3184" s="18"/>
      <c r="AG3184" s="18"/>
      <c r="AH3184" s="18"/>
      <c r="AI3184" s="18"/>
      <c r="AJ3184" s="18"/>
      <c r="AK3184" s="18"/>
      <c r="AL3184" s="18"/>
      <c r="AM3184" s="18"/>
      <c r="AN3184" s="18"/>
      <c r="AO3184" s="18"/>
      <c r="AP3184" s="18"/>
      <c r="AQ3184" s="18"/>
      <c r="AR3184" s="18"/>
      <c r="AS3184" s="18"/>
      <c r="AT3184" s="18"/>
      <c r="AU3184" s="18"/>
      <c r="AV3184" s="18"/>
      <c r="AW3184" s="18"/>
      <c r="AX3184" s="18"/>
    </row>
    <row r="3185">
      <c r="A3185" s="18" t="str">
        <f>IFERROR(__xludf.DUMMYFUNCTION("""COMPUTED_VALUE"""),"0.4")</f>
        <v>0.4</v>
      </c>
      <c r="B3185" s="18" t="str">
        <f>IFERROR(__xludf.DUMMYFUNCTION("""COMPUTED_VALUE"""),"0.6")</f>
        <v>0.6</v>
      </c>
      <c r="C3185" s="18" t="str">
        <f>IFERROR(__xludf.DUMMYFUNCTION("""COMPUTED_VALUE"""),"0.7")</f>
        <v>0.7</v>
      </c>
      <c r="D3185" s="18" t="str">
        <f>IFERROR(__xludf.DUMMYFUNCTION("""COMPUTED_VALUE"""),"0.8")</f>
        <v>0.8</v>
      </c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  <c r="AA3185" s="18"/>
      <c r="AB3185" s="18"/>
      <c r="AC3185" s="18"/>
      <c r="AD3185" s="18"/>
      <c r="AE3185" s="18"/>
      <c r="AF3185" s="18"/>
      <c r="AG3185" s="18"/>
      <c r="AH3185" s="18"/>
      <c r="AI3185" s="18"/>
      <c r="AJ3185" s="18"/>
      <c r="AK3185" s="18"/>
      <c r="AL3185" s="18"/>
      <c r="AM3185" s="18"/>
      <c r="AN3185" s="18"/>
      <c r="AO3185" s="18"/>
      <c r="AP3185" s="18"/>
      <c r="AQ3185" s="18"/>
      <c r="AR3185" s="18"/>
      <c r="AS3185" s="18"/>
      <c r="AT3185" s="18"/>
      <c r="AU3185" s="18"/>
      <c r="AV3185" s="18"/>
      <c r="AW3185" s="18"/>
      <c r="AX3185" s="18"/>
    </row>
    <row r="3186">
      <c r="A3186" s="18" t="str">
        <f>IFERROR(__xludf.DUMMYFUNCTION("""COMPUTED_VALUE"""),"Ягодный микс")</f>
        <v>Ягодный микс</v>
      </c>
      <c r="B3186" s="18" t="str">
        <f>IFERROR(__xludf.DUMMYFUNCTION("""COMPUTED_VALUE"""),"Энергетик малина")</f>
        <v>Энергетик малина</v>
      </c>
      <c r="C3186" s="18" t="str">
        <f>IFERROR(__xludf.DUMMYFUNCTION("""COMPUTED_VALUE"""),"Клубника арбуз")</f>
        <v>Клубника арбуз</v>
      </c>
      <c r="D3186" s="18" t="str">
        <f>IFERROR(__xludf.DUMMYFUNCTION("""COMPUTED_VALUE"""),"Ежевика малина")</f>
        <v>Ежевика малина</v>
      </c>
      <c r="E3186" s="18" t="str">
        <f>IFERROR(__xludf.DUMMYFUNCTION("""COMPUTED_VALUE"""),"Голубая малина виноград")</f>
        <v>Голубая малина виноград</v>
      </c>
      <c r="F3186" s="18" t="str">
        <f>IFERROR(__xludf.DUMMYFUNCTION("""COMPUTED_VALUE"""),"Вишня яблоко")</f>
        <v>Вишня яблоко</v>
      </c>
      <c r="G3186" s="18" t="str">
        <f>IFERROR(__xludf.DUMMYFUNCTION("""COMPUTED_VALUE"""),"Виноград лёд")</f>
        <v>Виноград лёд</v>
      </c>
      <c r="H3186" s="18" t="str">
        <f>IFERROR(__xludf.DUMMYFUNCTION("""COMPUTED_VALUE"""),"Бабл гам")</f>
        <v>Бабл гам</v>
      </c>
      <c r="I3186" s="18" t="str">
        <f>IFERROR(__xludf.DUMMYFUNCTION("""COMPUTED_VALUE"""),"Энергетик лайм")</f>
        <v>Энергетик лайм</v>
      </c>
      <c r="J3186" s="18" t="str">
        <f>IFERROR(__xludf.DUMMYFUNCTION("""COMPUTED_VALUE"""),"Черника смородина айс")</f>
        <v>Черника смородина айс</v>
      </c>
      <c r="K3186" s="18" t="str">
        <f>IFERROR(__xludf.DUMMYFUNCTION("""COMPUTED_VALUE"""),"Мохито клубничный лёд")</f>
        <v>Мохито клубничный лёд</v>
      </c>
      <c r="L3186" s="18" t="str">
        <f>IFERROR(__xludf.DUMMYFUNCTION("""COMPUTED_VALUE"""),"Черная вишня лёд")</f>
        <v>Черная вишня лёд</v>
      </c>
      <c r="M3186" s="18" t="str">
        <f>IFERROR(__xludf.DUMMYFUNCTION("""COMPUTED_VALUE"""),"Ананас кокос лёд")</f>
        <v>Ананас кокос лёд</v>
      </c>
      <c r="N3186" s="18" t="str">
        <f>IFERROR(__xludf.DUMMYFUNCTION("""COMPUTED_VALUE"""),"Киви лёд")</f>
        <v>Киви лёд</v>
      </c>
      <c r="O3186" s="18" t="str">
        <f>IFERROR(__xludf.DUMMYFUNCTION("""COMPUTED_VALUE"""),"Кислая клюква лёд")</f>
        <v>Кислая клюква лёд</v>
      </c>
      <c r="P3186" s="18" t="str">
        <f>IFERROR(__xludf.DUMMYFUNCTION("""COMPUTED_VALUE"""),"Кислый скитлс лёд")</f>
        <v>Кислый скитлс лёд</v>
      </c>
      <c r="Q3186" s="18" t="str">
        <f>IFERROR(__xludf.DUMMYFUNCTION("""COMPUTED_VALUE"""),"Клубника черника лёд")</f>
        <v>Клубника черника лёд</v>
      </c>
      <c r="R3186" s="18" t="str">
        <f>IFERROR(__xludf.DUMMYFUNCTION("""COMPUTED_VALUE"""),"Малина смородина лёд")</f>
        <v>Малина смородина лёд</v>
      </c>
      <c r="S3186" s="18" t="str">
        <f>IFERROR(__xludf.DUMMYFUNCTION("""COMPUTED_VALUE"""),"Манго лёд")</f>
        <v>Манго лёд</v>
      </c>
      <c r="T3186" s="18" t="str">
        <f>IFERROR(__xludf.DUMMYFUNCTION("""COMPUTED_VALUE"""),"Малина вишня лёд")</f>
        <v>Малина вишня лёд</v>
      </c>
      <c r="U3186" s="18"/>
      <c r="V3186" s="18"/>
      <c r="W3186" s="18"/>
      <c r="X3186" s="18"/>
      <c r="Y3186" s="18"/>
      <c r="Z3186" s="18"/>
      <c r="AA3186" s="18"/>
      <c r="AB3186" s="18"/>
      <c r="AC3186" s="18"/>
      <c r="AD3186" s="18"/>
      <c r="AE3186" s="18"/>
      <c r="AF3186" s="18"/>
      <c r="AG3186" s="18"/>
      <c r="AH3186" s="18"/>
      <c r="AI3186" s="18"/>
      <c r="AJ3186" s="18"/>
      <c r="AK3186" s="18"/>
      <c r="AL3186" s="18"/>
      <c r="AM3186" s="18"/>
      <c r="AN3186" s="18"/>
      <c r="AO3186" s="18"/>
      <c r="AP3186" s="18"/>
      <c r="AQ3186" s="18"/>
      <c r="AR3186" s="18"/>
      <c r="AS3186" s="18"/>
      <c r="AT3186" s="18"/>
      <c r="AU3186" s="18"/>
      <c r="AV3186" s="18"/>
      <c r="AW3186" s="18"/>
      <c r="AX3186" s="18"/>
    </row>
    <row r="3187">
      <c r="A3187" s="18" t="str">
        <f>IFERROR(__xludf.DUMMYFUNCTION("""COMPUTED_VALUE"""),"Арбуз Малина ")</f>
        <v>Арбуз Малина </v>
      </c>
      <c r="B3187" s="18" t="str">
        <f>IFERROR(__xludf.DUMMYFUNCTION("""COMPUTED_VALUE"""),"Банан Кокос ")</f>
        <v>Банан Кокос </v>
      </c>
      <c r="C3187" s="18" t="str">
        <f>IFERROR(__xludf.DUMMYFUNCTION("""COMPUTED_VALUE"""),"Барбарисовый Энергетик ")</f>
        <v>Барбарисовый Энергетик </v>
      </c>
      <c r="D3187" s="18" t="str">
        <f>IFERROR(__xludf.DUMMYFUNCTION("""COMPUTED_VALUE"""),"Виноградный Энергетик")</f>
        <v>Виноградный Энергетик</v>
      </c>
      <c r="E3187" s="18" t="str">
        <f>IFERROR(__xludf.DUMMYFUNCTION("""COMPUTED_VALUE"""),"Гранат Клубника ")</f>
        <v>Гранат Клубника </v>
      </c>
      <c r="F3187" s="18" t="str">
        <f>IFERROR(__xludf.DUMMYFUNCTION("""COMPUTED_VALUE"""),"Гранат Смородина ")</f>
        <v>Гранат Смородина </v>
      </c>
      <c r="G3187" s="18" t="str">
        <f>IFERROR(__xludf.DUMMYFUNCTION("""COMPUTED_VALUE"""),"Грейпфрутовый Швепс ")</f>
        <v>Грейпфрутовый Швепс </v>
      </c>
      <c r="H3187" s="18" t="str">
        <f>IFERROR(__xludf.DUMMYFUNCTION("""COMPUTED_VALUE"""),"Земляника Драгонфрут ")</f>
        <v>Земляника Драгонфрут </v>
      </c>
      <c r="I3187" s="18" t="str">
        <f>IFERROR(__xludf.DUMMYFUNCTION("""COMPUTED_VALUE"""),"Киви Личи ")</f>
        <v>Киви Личи </v>
      </c>
      <c r="J3187" s="18" t="str">
        <f>IFERROR(__xludf.DUMMYFUNCTION("""COMPUTED_VALUE"""),"Киви Маракуйя Гуава ")</f>
        <v>Киви Маракуйя Гуава </v>
      </c>
      <c r="K3187" s="18" t="str">
        <f>IFERROR(__xludf.DUMMYFUNCTION("""COMPUTED_VALUE"""),"Клубника Банан ")</f>
        <v>Клубника Банан </v>
      </c>
      <c r="L3187" s="18" t="str">
        <f>IFERROR(__xludf.DUMMYFUNCTION("""COMPUTED_VALUE"""),"Клубника Вишня ")</f>
        <v>Клубника Вишня </v>
      </c>
      <c r="M3187" s="18" t="str">
        <f>IFERROR(__xludf.DUMMYFUNCTION("""COMPUTED_VALUE"""),"Клубника Земляника ")</f>
        <v>Клубника Земляника </v>
      </c>
      <c r="N3187" s="18" t="str">
        <f>IFERROR(__xludf.DUMMYFUNCTION("""COMPUTED_VALUE"""),"Клубничный Мохито ")</f>
        <v>Клубничный Мохито </v>
      </c>
      <c r="O3187" s="18" t="str">
        <f>IFERROR(__xludf.DUMMYFUNCTION("""COMPUTED_VALUE"""),"Манго Грейпфрут ")</f>
        <v>Манго Грейпфрут </v>
      </c>
      <c r="P3187" s="18" t="str">
        <f>IFERROR(__xludf.DUMMYFUNCTION("""COMPUTED_VALUE"""),"Манго Персик Личи ")</f>
        <v>Манго Персик Личи </v>
      </c>
      <c r="Q3187" s="18" t="str">
        <f>IFERROR(__xludf.DUMMYFUNCTION("""COMPUTED_VALUE"""),"Персик Бабл Гам ")</f>
        <v>Персик Бабл Гам </v>
      </c>
      <c r="R3187" s="18" t="str">
        <f>IFERROR(__xludf.DUMMYFUNCTION("""COMPUTED_VALUE"""),"Садовые Ягоды ")</f>
        <v>Садовые Ягоды </v>
      </c>
      <c r="S3187" s="18" t="str">
        <f>IFERROR(__xludf.DUMMYFUNCTION("""COMPUTED_VALUE"""),"Скитлс Лимон Лайм 2")</f>
        <v>Скитлс Лимон Лайм 2</v>
      </c>
      <c r="T3187" s="18" t="str">
        <f>IFERROR(__xludf.DUMMYFUNCTION("""COMPUTED_VALUE"""),"Смородина Мармелад 1")</f>
        <v>Смородина Мармелад 1</v>
      </c>
      <c r="U3187" s="18" t="str">
        <f>IFERROR(__xludf.DUMMYFUNCTION("""COMPUTED_VALUE"""),"Темная Вишня 1")</f>
        <v>Темная Вишня 1</v>
      </c>
      <c r="V3187" s="18" t="str">
        <f>IFERROR(__xludf.DUMMYFUNCTION("""COMPUTED_VALUE"""),"Фруктовые Пластинки 1")</f>
        <v>Фруктовые Пластинки 1</v>
      </c>
      <c r="W3187" s="18" t="str">
        <f>IFERROR(__xludf.DUMMYFUNCTION("""COMPUTED_VALUE"""),"Черника Ежевика 1")</f>
        <v>Черника Ежевика 1</v>
      </c>
      <c r="X3187" s="18" t="str">
        <f>IFERROR(__xludf.DUMMYFUNCTION("""COMPUTED_VALUE"""),"Черника Малина 1")</f>
        <v>Черника Малина 1</v>
      </c>
      <c r="Y3187" s="18" t="str">
        <f>IFERROR(__xludf.DUMMYFUNCTION("""COMPUTED_VALUE"""),"Черника Мята 2")</f>
        <v>Черника Мята 2</v>
      </c>
      <c r="Z3187" s="18" t="str">
        <f>IFERROR(__xludf.DUMMYFUNCTION("""COMPUTED_VALUE"""),"Яблоко Виноград 2")</f>
        <v>Яблоко Виноград 2</v>
      </c>
      <c r="AA3187" s="18" t="str">
        <f>IFERROR(__xludf.DUMMYFUNCTION("""COMPUTED_VALUE"""),"Яблоко Малина 4")</f>
        <v>Яблоко Малина 4</v>
      </c>
      <c r="AB3187" s="18"/>
      <c r="AC3187" s="18"/>
      <c r="AD3187" s="18"/>
      <c r="AE3187" s="18"/>
      <c r="AF3187" s="18"/>
      <c r="AG3187" s="18"/>
      <c r="AH3187" s="18"/>
      <c r="AI3187" s="18"/>
      <c r="AJ3187" s="18"/>
      <c r="AK3187" s="18"/>
      <c r="AL3187" s="18"/>
      <c r="AM3187" s="18"/>
      <c r="AN3187" s="18"/>
      <c r="AO3187" s="18"/>
      <c r="AP3187" s="18"/>
      <c r="AQ3187" s="18"/>
      <c r="AR3187" s="18"/>
      <c r="AS3187" s="18"/>
      <c r="AT3187" s="18"/>
      <c r="AU3187" s="18"/>
      <c r="AV3187" s="18"/>
      <c r="AW3187" s="18"/>
      <c r="AX3187" s="18"/>
    </row>
    <row r="3188">
      <c r="A3188" s="18" t="str">
        <f>IFERROR(__xludf.DUMMYFUNCTION("""COMPUTED_VALUE"""),"Маракуйя с тропическими нотками")</f>
        <v>Маракуйя с тропическими нотками</v>
      </c>
      <c r="B3188" s="18" t="str">
        <f>IFERROR(__xludf.DUMMYFUNCTION("""COMPUTED_VALUE"""),"Арбузный милкшейк")</f>
        <v>Арбузный милкшейк</v>
      </c>
      <c r="C3188" s="18" t="str">
        <f>IFERROR(__xludf.DUMMYFUNCTION("""COMPUTED_VALUE"""),"Конфеты со вкусом винограда")</f>
        <v>Конфеты со вкусом винограда</v>
      </c>
      <c r="D3188" s="18" t="str">
        <f>IFERROR(__xludf.DUMMYFUNCTION("""COMPUTED_VALUE"""),"Манго с апельсином и послевкусием гуавы")</f>
        <v>Манго с апельсином и послевкусием гуавы</v>
      </c>
      <c r="E3188" s="18" t="str">
        <f>IFERROR(__xludf.DUMMYFUNCTION("""COMPUTED_VALUE"""),"Холодное сочетание мяты и конфет холс")</f>
        <v>Холодное сочетание мяты и конфет холс</v>
      </c>
      <c r="F3188" s="18" t="str">
        <f>IFERROR(__xludf.DUMMYFUNCTION("""COMPUTED_VALUE"""),"Яблочные мармеладные червячки")</f>
        <v>Яблочные мармеладные червячки</v>
      </c>
      <c r="G318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188" s="18" t="str">
        <f>IFERROR(__xludf.DUMMYFUNCTION("""COMPUTED_VALUE"""),"Лимон лайм")</f>
        <v>Лимон лайм</v>
      </c>
      <c r="I3188" s="18" t="str">
        <f>IFERROR(__xludf.DUMMYFUNCTION("""COMPUTED_VALUE"""),"Классика энергетика с кислой малиной")</f>
        <v>Классика энергетика с кислой малиной</v>
      </c>
      <c r="J3188" s="18" t="str">
        <f>IFERROR(__xludf.DUMMYFUNCTION("""COMPUTED_VALUE"""),"Зеленое манго и смородина")</f>
        <v>Зеленое манго и смородина</v>
      </c>
      <c r="K3188" s="18" t="str">
        <f>IFERROR(__xludf.DUMMYFUNCTION("""COMPUTED_VALUE"""),"Дуэт лемонграсса и сладкой малины")</f>
        <v>Дуэт лемонграсса и сладкой малины</v>
      </c>
      <c r="L3188" s="18" t="str">
        <f>IFERROR(__xludf.DUMMYFUNCTION("""COMPUTED_VALUE"""),"Сладкий мармелад из черной смородины")</f>
        <v>Сладкий мармелад из черной смородины</v>
      </c>
      <c r="M3188" s="18" t="str">
        <f>IFERROR(__xludf.DUMMYFUNCTION("""COMPUTED_VALUE"""),"Вишня кола")</f>
        <v>Вишня кола</v>
      </c>
      <c r="N3188" s="18" t="str">
        <f>IFERROR(__xludf.DUMMYFUNCTION("""COMPUTED_VALUE"""),"Малина с кокосом")</f>
        <v>Малина с кокосом</v>
      </c>
      <c r="O3188" s="18" t="str">
        <f>IFERROR(__xludf.DUMMYFUNCTION("""COMPUTED_VALUE"""),"Сладкие конфеты СКИТЛЗ и смородина")</f>
        <v>Сладкие конфеты СКИТЛЗ и смородина</v>
      </c>
      <c r="P3188" s="18" t="str">
        <f>IFERROR(__xludf.DUMMYFUNCTION("""COMPUTED_VALUE"""),"Ежевичный лимонад")</f>
        <v>Ежевичный лимонад</v>
      </c>
      <c r="Q3188" s="18" t="str">
        <f>IFERROR(__xludf.DUMMYFUNCTION("""COMPUTED_VALUE"""),"Дыня кокос")</f>
        <v>Дыня кокос</v>
      </c>
      <c r="R3188" s="18" t="str">
        <f>IFERROR(__xludf.DUMMYFUNCTION("""COMPUTED_VALUE"""),"Земляничный бабл гам")</f>
        <v>Земляничный бабл гам</v>
      </c>
      <c r="S3188" s="18" t="str">
        <f>IFERROR(__xludf.DUMMYFUNCTION("""COMPUTED_VALUE"""),"Лимонные леденцы")</f>
        <v>Лимонные леденцы</v>
      </c>
      <c r="T3188" s="18" t="str">
        <f>IFERROR(__xludf.DUMMYFUNCTION("""COMPUTED_VALUE"""),"Экзотический фрукты")</f>
        <v>Экзотический фрукты</v>
      </c>
      <c r="U3188" s="18" t="str">
        <f>IFERROR(__xludf.DUMMYFUNCTION("""COMPUTED_VALUE"""),"Личи виноград мята")</f>
        <v>Личи виноград мята</v>
      </c>
      <c r="V3188" s="18" t="str">
        <f>IFERROR(__xludf.DUMMYFUNCTION("""COMPUTED_VALUE"""),"Черника малина мята")</f>
        <v>Черника малина мята</v>
      </c>
      <c r="W3188" s="18" t="str">
        <f>IFERROR(__xludf.DUMMYFUNCTION("""COMPUTED_VALUE"""),"Абрикосовый йогурт")</f>
        <v>Абрикосовый йогурт</v>
      </c>
      <c r="X3188" s="18" t="str">
        <f>IFERROR(__xludf.DUMMYFUNCTION("""COMPUTED_VALUE"""),"Арбуз лед")</f>
        <v>Арбуз лед</v>
      </c>
      <c r="Y3188" s="18" t="str">
        <f>IFERROR(__xludf.DUMMYFUNCTION("""COMPUTED_VALUE"""),"Банан клубника лед")</f>
        <v>Банан клубника лед</v>
      </c>
      <c r="Z3188" s="18" t="str">
        <f>IFERROR(__xludf.DUMMYFUNCTION("""COMPUTED_VALUE"""),"Арбузное мороженное")</f>
        <v>Арбузное мороженное</v>
      </c>
      <c r="AA3188" s="18" t="str">
        <f>IFERROR(__xludf.DUMMYFUNCTION("""COMPUTED_VALUE"""),"Клубника малина жвачка")</f>
        <v>Клубника малина жвачка</v>
      </c>
      <c r="AB3188" s="18" t="str">
        <f>IFERROR(__xludf.DUMMYFUNCTION("""COMPUTED_VALUE"""),"Клубничное мороженное")</f>
        <v>Клубничное мороженное</v>
      </c>
      <c r="AC3188" s="18" t="str">
        <f>IFERROR(__xludf.DUMMYFUNCTION("""COMPUTED_VALUE"""),"Кола сода лед")</f>
        <v>Кола сода лед</v>
      </c>
      <c r="AD3188" s="18" t="str">
        <f>IFERROR(__xludf.DUMMYFUNCTION("""COMPUTED_VALUE"""),"Банановый милкшейк")</f>
        <v>Банановый милкшейк</v>
      </c>
      <c r="AE3188" s="18" t="str">
        <f>IFERROR(__xludf.DUMMYFUNCTION("""COMPUTED_VALUE"""),"Микс ягод лед")</f>
        <v>Микс ягод лед</v>
      </c>
      <c r="AF3188" s="18" t="str">
        <f>IFERROR(__xludf.DUMMYFUNCTION("""COMPUTED_VALUE"""),"Брусничный морс")</f>
        <v>Брусничный морс</v>
      </c>
      <c r="AG3188" s="18" t="str">
        <f>IFERROR(__xludf.DUMMYFUNCTION("""COMPUTED_VALUE"""),"Яблочный лимонад")</f>
        <v>Яблочный лимонад</v>
      </c>
      <c r="AH3188" s="18" t="str">
        <f>IFERROR(__xludf.DUMMYFUNCTION("""COMPUTED_VALUE"""),"Лесные ягоды")</f>
        <v>Лесные ягоды</v>
      </c>
      <c r="AI3188" s="18" t="str">
        <f>IFERROR(__xludf.DUMMYFUNCTION("""COMPUTED_VALUE"""),"Смородиновый лимонад")</f>
        <v>Смородиновый лимонад</v>
      </c>
      <c r="AJ3188" s="18" t="str">
        <f>IFERROR(__xludf.DUMMYFUNCTION("""COMPUTED_VALUE"""),"Вишня лайм лед")</f>
        <v>Вишня лайм лед</v>
      </c>
      <c r="AK3188" s="18" t="str">
        <f>IFERROR(__xludf.DUMMYFUNCTION("""COMPUTED_VALUE"""),"Лист виноград мята энергетик")</f>
        <v>Лист виноград мята энергетик</v>
      </c>
      <c r="AL3188" s="18" t="str">
        <f>IFERROR(__xludf.DUMMYFUNCTION("""COMPUTED_VALUE"""),"Двойное яблоко лед")</f>
        <v>Двойное яблоко лед</v>
      </c>
      <c r="AM3188" s="18" t="str">
        <f>IFERROR(__xludf.DUMMYFUNCTION("""COMPUTED_VALUE"""),"Смородиновый холс")</f>
        <v>Смородиновый холс</v>
      </c>
      <c r="AN3188" s="18" t="str">
        <f>IFERROR(__xludf.DUMMYFUNCTION("""COMPUTED_VALUE"""),"Клубничное шампанское")</f>
        <v>Клубничное шампанское</v>
      </c>
      <c r="AO3188" s="18"/>
      <c r="AP3188" s="18"/>
      <c r="AQ3188" s="18"/>
      <c r="AR3188" s="18"/>
      <c r="AS3188" s="18"/>
      <c r="AT3188" s="18"/>
      <c r="AU3188" s="18"/>
      <c r="AV3188" s="18"/>
      <c r="AW3188" s="18"/>
      <c r="AX3188" s="18"/>
    </row>
    <row r="3189">
      <c r="A3189" s="18" t="str">
        <f>IFERROR(__xludf.DUMMYFUNCTION("""COMPUTED_VALUE"""),"Лесные ягоды")</f>
        <v>Лесные ягоды</v>
      </c>
      <c r="B3189" s="18" t="str">
        <f>IFERROR(__xludf.DUMMYFUNCTION("""COMPUTED_VALUE"""),"Алоэ виноград ")</f>
        <v>Алоэ виноград </v>
      </c>
      <c r="C3189" s="18" t="str">
        <f>IFERROR(__xludf.DUMMYFUNCTION("""COMPUTED_VALUE"""),"Апельсиновый адреналин")</f>
        <v>Апельсиновый адреналин</v>
      </c>
      <c r="D3189" s="18" t="str">
        <f>IFERROR(__xludf.DUMMYFUNCTION("""COMPUTED_VALUE"""),"Клюква лайм")</f>
        <v>Клюква лайм</v>
      </c>
      <c r="E3189" s="18" t="str">
        <f>IFERROR(__xludf.DUMMYFUNCTION("""COMPUTED_VALUE"""),"Виноградная фанта ")</f>
        <v>Виноградная фанта </v>
      </c>
      <c r="F3189" s="18" t="str">
        <f>IFERROR(__xludf.DUMMYFUNCTION("""COMPUTED_VALUE"""),"Зеленый чай лемонграсс")</f>
        <v>Зеленый чай лемонграсс</v>
      </c>
      <c r="G3189" s="18" t="str">
        <f>IFERROR(__xludf.DUMMYFUNCTION("""COMPUTED_VALUE"""),"Малина арбуз")</f>
        <v>Малина арбуз</v>
      </c>
      <c r="H3189" s="18" t="str">
        <f>IFERROR(__xludf.DUMMYFUNCTION("""COMPUTED_VALUE"""),"Ананас персик")</f>
        <v>Ананас персик</v>
      </c>
      <c r="I3189" s="18" t="str">
        <f>IFERROR(__xludf.DUMMYFUNCTION("""COMPUTED_VALUE"""),"Клубничный мохито ")</f>
        <v>Клубничный мохито </v>
      </c>
      <c r="J3189" s="18" t="str">
        <f>IFERROR(__xludf.DUMMYFUNCTION("""COMPUTED_VALUE"""),"Яблоко лайм")</f>
        <v>Яблоко лайм</v>
      </c>
      <c r="K3189" s="18" t="str">
        <f>IFERROR(__xludf.DUMMYFUNCTION("""COMPUTED_VALUE"""),"Спрайт арбуз лайм ")</f>
        <v>Спрайт арбуз лайм </v>
      </c>
      <c r="L3189" s="18" t="str">
        <f>IFERROR(__xludf.DUMMYFUNCTION("""COMPUTED_VALUE"""),"Черничная фанта")</f>
        <v>Черничная фанта</v>
      </c>
      <c r="M3189" s="18" t="str">
        <f>IFERROR(__xludf.DUMMYFUNCTION("""COMPUTED_VALUE"""),"Чёрная смородина")</f>
        <v>Чёрная смородина</v>
      </c>
      <c r="N3189" s="18" t="str">
        <f>IFERROR(__xludf.DUMMYFUNCTION("""COMPUTED_VALUE"""),"Червячки голубика малина")</f>
        <v>Червячки голубика малина</v>
      </c>
      <c r="O3189" s="18" t="str">
        <f>IFERROR(__xludf.DUMMYFUNCTION("""COMPUTED_VALUE"""),"Малина смородина ")</f>
        <v>Малина смородина </v>
      </c>
      <c r="P3189" s="18" t="str">
        <f>IFERROR(__xludf.DUMMYFUNCTION("""COMPUTED_VALUE"""),"Черника лайм ")</f>
        <v>Черника лайм </v>
      </c>
      <c r="Q3189" s="18" t="str">
        <f>IFERROR(__xludf.DUMMYFUNCTION("""COMPUTED_VALUE"""),"Виноградный чупа чупс")</f>
        <v>Виноградный чупа чупс</v>
      </c>
      <c r="R3189" s="18" t="str">
        <f>IFERROR(__xludf.DUMMYFUNCTION("""COMPUTED_VALUE"""),"Киви лайм")</f>
        <v>Киви лайм</v>
      </c>
      <c r="S3189" s="18" t="str">
        <f>IFERROR(__xludf.DUMMYFUNCTION("""COMPUTED_VALUE"""),"Ягодный морс")</f>
        <v>Ягодный морс</v>
      </c>
      <c r="T3189" s="18" t="str">
        <f>IFERROR(__xludf.DUMMYFUNCTION("""COMPUTED_VALUE"""),"Фруктовый скитлс")</f>
        <v>Фруктовый скитлс</v>
      </c>
      <c r="U3189" s="18" t="str">
        <f>IFERROR(__xludf.DUMMYFUNCTION("""COMPUTED_VALUE"""),"черника лимон ")</f>
        <v>черника лимон </v>
      </c>
      <c r="V3189" s="18" t="str">
        <f>IFERROR(__xludf.DUMMYFUNCTION("""COMPUTED_VALUE"""),"Вишнёвая бомба")</f>
        <v>Вишнёвая бомба</v>
      </c>
      <c r="W3189" s="18" t="str">
        <f>IFERROR(__xludf.DUMMYFUNCTION("""COMPUTED_VALUE"""),"Тропический манго")</f>
        <v>Тропический манго</v>
      </c>
      <c r="X3189" s="18"/>
      <c r="Y3189" s="18"/>
      <c r="Z3189" s="18"/>
      <c r="AA3189" s="18"/>
      <c r="AB3189" s="18"/>
      <c r="AC3189" s="18"/>
      <c r="AD3189" s="18"/>
      <c r="AE3189" s="18"/>
      <c r="AF3189" s="18"/>
      <c r="AG3189" s="18"/>
      <c r="AH3189" s="18"/>
      <c r="AI3189" s="18"/>
      <c r="AJ3189" s="18"/>
      <c r="AK3189" s="18"/>
      <c r="AL3189" s="18"/>
      <c r="AM3189" s="18"/>
      <c r="AN3189" s="18"/>
      <c r="AO3189" s="18"/>
      <c r="AP3189" s="18"/>
      <c r="AQ3189" s="18"/>
      <c r="AR3189" s="18"/>
      <c r="AS3189" s="18"/>
      <c r="AT3189" s="18"/>
      <c r="AU3189" s="18"/>
      <c r="AV3189" s="18"/>
      <c r="AW3189" s="18"/>
      <c r="AX3189" s="18"/>
    </row>
    <row r="3190">
      <c r="A3190" s="18" t="str">
        <f>IFERROR(__xludf.DUMMYFUNCTION("""COMPUTED_VALUE"""),"Арбуз Малина ")</f>
        <v>Арбуз Малина </v>
      </c>
      <c r="B3190" s="18" t="str">
        <f>IFERROR(__xludf.DUMMYFUNCTION("""COMPUTED_VALUE"""),"Банан Кокос ")</f>
        <v>Банан Кокос </v>
      </c>
      <c r="C3190" s="18" t="str">
        <f>IFERROR(__xludf.DUMMYFUNCTION("""COMPUTED_VALUE"""),"Барбарисовый Энергетик ")</f>
        <v>Барбарисовый Энергетик </v>
      </c>
      <c r="D3190" s="18" t="str">
        <f>IFERROR(__xludf.DUMMYFUNCTION("""COMPUTED_VALUE"""),"Виноградный Энергетик")</f>
        <v>Виноградный Энергетик</v>
      </c>
      <c r="E3190" s="18" t="str">
        <f>IFERROR(__xludf.DUMMYFUNCTION("""COMPUTED_VALUE"""),"Гранат Клубника ")</f>
        <v>Гранат Клубника </v>
      </c>
      <c r="F3190" s="18" t="str">
        <f>IFERROR(__xludf.DUMMYFUNCTION("""COMPUTED_VALUE"""),"Гранат Смородина ")</f>
        <v>Гранат Смородина </v>
      </c>
      <c r="G3190" s="18" t="str">
        <f>IFERROR(__xludf.DUMMYFUNCTION("""COMPUTED_VALUE"""),"Грейпфрутовый Швепс ")</f>
        <v>Грейпфрутовый Швепс </v>
      </c>
      <c r="H3190" s="18" t="str">
        <f>IFERROR(__xludf.DUMMYFUNCTION("""COMPUTED_VALUE"""),"Земляника Драгонфрут ")</f>
        <v>Земляника Драгонфрут </v>
      </c>
      <c r="I3190" s="18" t="str">
        <f>IFERROR(__xludf.DUMMYFUNCTION("""COMPUTED_VALUE"""),"Киви Личи ")</f>
        <v>Киви Личи </v>
      </c>
      <c r="J3190" s="18" t="str">
        <f>IFERROR(__xludf.DUMMYFUNCTION("""COMPUTED_VALUE"""),"Киви Маракуйя Гуава ")</f>
        <v>Киви Маракуйя Гуава </v>
      </c>
      <c r="K3190" s="18" t="str">
        <f>IFERROR(__xludf.DUMMYFUNCTION("""COMPUTED_VALUE"""),"Клубника Банан ")</f>
        <v>Клубника Банан </v>
      </c>
      <c r="L3190" s="18" t="str">
        <f>IFERROR(__xludf.DUMMYFUNCTION("""COMPUTED_VALUE"""),"Клубника Вишня ")</f>
        <v>Клубника Вишня </v>
      </c>
      <c r="M3190" s="18" t="str">
        <f>IFERROR(__xludf.DUMMYFUNCTION("""COMPUTED_VALUE"""),"Клубника Земляника ")</f>
        <v>Клубника Земляника </v>
      </c>
      <c r="N3190" s="18" t="str">
        <f>IFERROR(__xludf.DUMMYFUNCTION("""COMPUTED_VALUE"""),"Клубничный Мохито ")</f>
        <v>Клубничный Мохито </v>
      </c>
      <c r="O3190" s="18" t="str">
        <f>IFERROR(__xludf.DUMMYFUNCTION("""COMPUTED_VALUE"""),"Манго Грейпфрут ")</f>
        <v>Манго Грейпфрут </v>
      </c>
      <c r="P3190" s="18" t="str">
        <f>IFERROR(__xludf.DUMMYFUNCTION("""COMPUTED_VALUE"""),"Манго Персик Личи ")</f>
        <v>Манго Персик Личи </v>
      </c>
      <c r="Q3190" s="18" t="str">
        <f>IFERROR(__xludf.DUMMYFUNCTION("""COMPUTED_VALUE"""),"Персик Бабл Гам ")</f>
        <v>Персик Бабл Гам </v>
      </c>
      <c r="R3190" s="18" t="str">
        <f>IFERROR(__xludf.DUMMYFUNCTION("""COMPUTED_VALUE"""),"Садовые Ягоды ")</f>
        <v>Садовые Ягоды </v>
      </c>
      <c r="S3190" s="18" t="str">
        <f>IFERROR(__xludf.DUMMYFUNCTION("""COMPUTED_VALUE"""),"Скитлс Лимон Лайм 2")</f>
        <v>Скитлс Лимон Лайм 2</v>
      </c>
      <c r="T3190" s="18" t="str">
        <f>IFERROR(__xludf.DUMMYFUNCTION("""COMPUTED_VALUE"""),"Смородина Мармелад 1")</f>
        <v>Смородина Мармелад 1</v>
      </c>
      <c r="U3190" s="18" t="str">
        <f>IFERROR(__xludf.DUMMYFUNCTION("""COMPUTED_VALUE"""),"Темная Вишня 1")</f>
        <v>Темная Вишня 1</v>
      </c>
      <c r="V3190" s="18" t="str">
        <f>IFERROR(__xludf.DUMMYFUNCTION("""COMPUTED_VALUE"""),"Фруктовые Пластинки 1")</f>
        <v>Фруктовые Пластинки 1</v>
      </c>
      <c r="W3190" s="18" t="str">
        <f>IFERROR(__xludf.DUMMYFUNCTION("""COMPUTED_VALUE"""),"Черника Ежевика 1")</f>
        <v>Черника Ежевика 1</v>
      </c>
      <c r="X3190" s="18" t="str">
        <f>IFERROR(__xludf.DUMMYFUNCTION("""COMPUTED_VALUE"""),"Черника Малина 1")</f>
        <v>Черника Малина 1</v>
      </c>
      <c r="Y3190" s="18" t="str">
        <f>IFERROR(__xludf.DUMMYFUNCTION("""COMPUTED_VALUE"""),"Черника Мята 2")</f>
        <v>Черника Мята 2</v>
      </c>
      <c r="Z3190" s="18" t="str">
        <f>IFERROR(__xludf.DUMMYFUNCTION("""COMPUTED_VALUE"""),"Яблоко Виноград 2")</f>
        <v>Яблоко Виноград 2</v>
      </c>
      <c r="AA3190" s="18" t="str">
        <f>IFERROR(__xludf.DUMMYFUNCTION("""COMPUTED_VALUE"""),"Яблоко Малина 4")</f>
        <v>Яблоко Малина 4</v>
      </c>
      <c r="AB3190" s="18"/>
      <c r="AC3190" s="18"/>
      <c r="AD3190" s="18"/>
      <c r="AE3190" s="18"/>
      <c r="AF3190" s="18"/>
      <c r="AG3190" s="18"/>
      <c r="AH3190" s="18"/>
      <c r="AI3190" s="18"/>
      <c r="AJ3190" s="18"/>
      <c r="AK3190" s="18"/>
      <c r="AL3190" s="18"/>
      <c r="AM3190" s="18"/>
      <c r="AN3190" s="18"/>
      <c r="AO3190" s="18"/>
      <c r="AP3190" s="18"/>
      <c r="AQ3190" s="18"/>
      <c r="AR3190" s="18"/>
      <c r="AS3190" s="18"/>
      <c r="AT3190" s="18"/>
      <c r="AU3190" s="18"/>
      <c r="AV3190" s="18"/>
      <c r="AW3190" s="18"/>
      <c r="AX3190" s="18"/>
    </row>
    <row r="3191">
      <c r="A3191" s="18" t="str">
        <f>IFERROR(__xludf.DUMMYFUNCTION("""COMPUTED_VALUE"""),"0.4")</f>
        <v>0.4</v>
      </c>
      <c r="B3191" s="18" t="str">
        <f>IFERROR(__xludf.DUMMYFUNCTION("""COMPUTED_VALUE"""),"0.6")</f>
        <v>0.6</v>
      </c>
      <c r="C3191" s="18" t="str">
        <f>IFERROR(__xludf.DUMMYFUNCTION("""COMPUTED_VALUE"""),"0.7")</f>
        <v>0.7</v>
      </c>
      <c r="D3191" s="18" t="str">
        <f>IFERROR(__xludf.DUMMYFUNCTION("""COMPUTED_VALUE"""),"0.8")</f>
        <v>0.8</v>
      </c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  <c r="AA3191" s="18"/>
      <c r="AB3191" s="18"/>
      <c r="AC3191" s="18"/>
      <c r="AD3191" s="18"/>
      <c r="AE3191" s="18"/>
      <c r="AF3191" s="18"/>
      <c r="AG3191" s="18"/>
      <c r="AH3191" s="18"/>
      <c r="AI3191" s="18"/>
      <c r="AJ3191" s="18"/>
      <c r="AK3191" s="18"/>
      <c r="AL3191" s="18"/>
      <c r="AM3191" s="18"/>
      <c r="AN3191" s="18"/>
      <c r="AO3191" s="18"/>
      <c r="AP3191" s="18"/>
      <c r="AQ3191" s="18"/>
      <c r="AR3191" s="18"/>
      <c r="AS3191" s="18"/>
      <c r="AT3191" s="18"/>
      <c r="AU3191" s="18"/>
      <c r="AV3191" s="18"/>
      <c r="AW3191" s="18"/>
      <c r="AX3191" s="18"/>
    </row>
    <row r="3192">
      <c r="A3192" s="18" t="str">
        <f>IFERROR(__xludf.DUMMYFUNCTION("""COMPUTED_VALUE"""),"кислая земляника")</f>
        <v>кислая земляника</v>
      </c>
      <c r="B3192" s="18" t="str">
        <f>IFERROR(__xludf.DUMMYFUNCTION("""COMPUTED_VALUE"""),"кислая фанта с черникой")</f>
        <v>кислая фанта с черникой</v>
      </c>
      <c r="C3192" s="18" t="str">
        <f>IFERROR(__xludf.DUMMYFUNCTION("""COMPUTED_VALUE"""),"кислое харибо с колой и черешней")</f>
        <v>кислое харибо с колой и черешней</v>
      </c>
      <c r="D3192" s="18" t="str">
        <f>IFERROR(__xludf.DUMMYFUNCTION("""COMPUTED_VALUE"""),"кислое яблочно клубничная шипучка")</f>
        <v>кислое яблочно клубничная шипучка</v>
      </c>
      <c r="E3192" s="18" t="str">
        <f>IFERROR(__xludf.DUMMYFUNCTION("""COMPUTED_VALUE"""),"кислые желатинки маракуйя ананас")</f>
        <v>кислые желатинки маракуйя ананас</v>
      </c>
      <c r="F3192" s="18" t="str">
        <f>IFERROR(__xludf.DUMMYFUNCTION("""COMPUTED_VALUE"""),"кислые ленточки маракуя манго")</f>
        <v>кислые ленточки маракуя манго</v>
      </c>
      <c r="G3192" s="18" t="str">
        <f>IFERROR(__xludf.DUMMYFUNCTION("""COMPUTED_VALUE"""),"кислые мармеладные ягоды")</f>
        <v>кислые мармеладные ягоды</v>
      </c>
      <c r="H3192" s="18" t="str">
        <f>IFERROR(__xludf.DUMMYFUNCTION("""COMPUTED_VALUE"""),"кислый виноград лайм")</f>
        <v>кислый виноград лайм</v>
      </c>
      <c r="I3192" s="18" t="str">
        <f>IFERROR(__xludf.DUMMYFUNCTION("""COMPUTED_VALUE"""),"кислый грейпфрут с вишней")</f>
        <v>кислый грейпфрут с вишней</v>
      </c>
      <c r="J3192" s="18" t="str">
        <f>IFERROR(__xludf.DUMMYFUNCTION("""COMPUTED_VALUE"""),"кислый леденец виноград киви яблоко")</f>
        <v>кислый леденец виноград киви яблоко</v>
      </c>
      <c r="K3192" s="18" t="str">
        <f>IFERROR(__xludf.DUMMYFUNCTION("""COMPUTED_VALUE"""),"кислый лимонад арбуз лайм малина")</f>
        <v>кислый лимонад арбуз лайм малина</v>
      </c>
      <c r="L3192" s="18" t="str">
        <f>IFERROR(__xludf.DUMMYFUNCTION("""COMPUTED_VALUE"""),"кислый персик клубника")</f>
        <v>кислый персик клубника</v>
      </c>
      <c r="M3192" s="18" t="str">
        <f>IFERROR(__xludf.DUMMYFUNCTION("""COMPUTED_VALUE"""),"кислый яблочно лимонные колечки")</f>
        <v>кислый яблочно лимонные колечки</v>
      </c>
      <c r="N3192" s="18" t="str">
        <f>IFERROR(__xludf.DUMMYFUNCTION("""COMPUTED_VALUE"""),"фанта апельсин с кислой малиной")</f>
        <v>фанта апельсин с кислой малиной</v>
      </c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18"/>
      <c r="AH3192" s="18"/>
      <c r="AI3192" s="18"/>
      <c r="AJ3192" s="18"/>
      <c r="AK3192" s="18"/>
      <c r="AL3192" s="18"/>
      <c r="AM3192" s="18"/>
      <c r="AN3192" s="18"/>
      <c r="AO3192" s="18"/>
      <c r="AP3192" s="18"/>
      <c r="AQ3192" s="18"/>
      <c r="AR3192" s="18"/>
      <c r="AS3192" s="18"/>
      <c r="AT3192" s="18"/>
      <c r="AU3192" s="18"/>
      <c r="AV3192" s="18"/>
      <c r="AW3192" s="18"/>
      <c r="AX3192" s="18"/>
    </row>
    <row r="3193">
      <c r="A3193" s="18" t="str">
        <f>IFERROR(__xludf.DUMMYFUNCTION("""COMPUTED_VALUE"""),"0.4")</f>
        <v>0.4</v>
      </c>
      <c r="B3193" s="18" t="str">
        <f>IFERROR(__xludf.DUMMYFUNCTION("""COMPUTED_VALUE"""),"0.6")</f>
        <v>0.6</v>
      </c>
      <c r="C3193" s="18" t="str">
        <f>IFERROR(__xludf.DUMMYFUNCTION("""COMPUTED_VALUE"""),"0.7")</f>
        <v>0.7</v>
      </c>
      <c r="D3193" s="18" t="str">
        <f>IFERROR(__xludf.DUMMYFUNCTION("""COMPUTED_VALUE"""),"0.8")</f>
        <v>0.8</v>
      </c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  <c r="AA3193" s="18"/>
      <c r="AB3193" s="18"/>
      <c r="AC3193" s="18"/>
      <c r="AD3193" s="18"/>
      <c r="AE3193" s="18"/>
      <c r="AF3193" s="18"/>
      <c r="AG3193" s="18"/>
      <c r="AH3193" s="18"/>
      <c r="AI3193" s="18"/>
      <c r="AJ3193" s="18"/>
      <c r="AK3193" s="18"/>
      <c r="AL3193" s="18"/>
      <c r="AM3193" s="18"/>
      <c r="AN3193" s="18"/>
      <c r="AO3193" s="18"/>
      <c r="AP3193" s="18"/>
      <c r="AQ3193" s="18"/>
      <c r="AR3193" s="18"/>
      <c r="AS3193" s="18"/>
      <c r="AT3193" s="18"/>
      <c r="AU3193" s="18"/>
      <c r="AV3193" s="18"/>
      <c r="AW3193" s="18"/>
      <c r="AX3193" s="18"/>
    </row>
    <row r="3194">
      <c r="A3194" s="18" t="str">
        <f>IFERROR(__xludf.DUMMYFUNCTION("""COMPUTED_VALUE"""),"кислая земляника")</f>
        <v>кислая земляника</v>
      </c>
      <c r="B3194" s="18" t="str">
        <f>IFERROR(__xludf.DUMMYFUNCTION("""COMPUTED_VALUE"""),"кислая фанта с черникой")</f>
        <v>кислая фанта с черникой</v>
      </c>
      <c r="C3194" s="18" t="str">
        <f>IFERROR(__xludf.DUMMYFUNCTION("""COMPUTED_VALUE"""),"кислое харибо с колой и черешней")</f>
        <v>кислое харибо с колой и черешней</v>
      </c>
      <c r="D3194" s="18" t="str">
        <f>IFERROR(__xludf.DUMMYFUNCTION("""COMPUTED_VALUE"""),"кислое яблочно клубничная шипучка")</f>
        <v>кислое яблочно клубничная шипучка</v>
      </c>
      <c r="E3194" s="18" t="str">
        <f>IFERROR(__xludf.DUMMYFUNCTION("""COMPUTED_VALUE"""),"кислые желатинки маракуйя ананас")</f>
        <v>кислые желатинки маракуйя ананас</v>
      </c>
      <c r="F3194" s="18" t="str">
        <f>IFERROR(__xludf.DUMMYFUNCTION("""COMPUTED_VALUE"""),"кислые ленточки маракуя манго")</f>
        <v>кислые ленточки маракуя манго</v>
      </c>
      <c r="G3194" s="18" t="str">
        <f>IFERROR(__xludf.DUMMYFUNCTION("""COMPUTED_VALUE"""),"кислые мармеладные ягоды")</f>
        <v>кислые мармеладные ягоды</v>
      </c>
      <c r="H3194" s="18" t="str">
        <f>IFERROR(__xludf.DUMMYFUNCTION("""COMPUTED_VALUE"""),"кислый виноград лайм")</f>
        <v>кислый виноград лайм</v>
      </c>
      <c r="I3194" s="18" t="str">
        <f>IFERROR(__xludf.DUMMYFUNCTION("""COMPUTED_VALUE"""),"кислый грейпфрут с вишней")</f>
        <v>кислый грейпфрут с вишней</v>
      </c>
      <c r="J3194" s="18" t="str">
        <f>IFERROR(__xludf.DUMMYFUNCTION("""COMPUTED_VALUE"""),"кислый леденец виноград киви яблоко")</f>
        <v>кислый леденец виноград киви яблоко</v>
      </c>
      <c r="K3194" s="18" t="str">
        <f>IFERROR(__xludf.DUMMYFUNCTION("""COMPUTED_VALUE"""),"кислый лимонад арбуз лайм малина")</f>
        <v>кислый лимонад арбуз лайм малина</v>
      </c>
      <c r="L3194" s="18" t="str">
        <f>IFERROR(__xludf.DUMMYFUNCTION("""COMPUTED_VALUE"""),"кислый персик клубника")</f>
        <v>кислый персик клубника</v>
      </c>
      <c r="M3194" s="18" t="str">
        <f>IFERROR(__xludf.DUMMYFUNCTION("""COMPUTED_VALUE"""),"кислый яблочно лимонные колечки")</f>
        <v>кислый яблочно лимонные колечки</v>
      </c>
      <c r="N3194" s="18" t="str">
        <f>IFERROR(__xludf.DUMMYFUNCTION("""COMPUTED_VALUE"""),"фанта апельсин с кислой малиной")</f>
        <v>фанта апельсин с кислой малиной</v>
      </c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  <c r="AA3194" s="18"/>
      <c r="AB3194" s="18"/>
      <c r="AC3194" s="18"/>
      <c r="AD3194" s="18"/>
      <c r="AE3194" s="18"/>
      <c r="AF3194" s="18"/>
      <c r="AG3194" s="18"/>
      <c r="AH3194" s="18"/>
      <c r="AI3194" s="18"/>
      <c r="AJ3194" s="18"/>
      <c r="AK3194" s="18"/>
      <c r="AL3194" s="18"/>
      <c r="AM3194" s="18"/>
      <c r="AN3194" s="18"/>
      <c r="AO3194" s="18"/>
      <c r="AP3194" s="18"/>
      <c r="AQ3194" s="18"/>
      <c r="AR3194" s="18"/>
      <c r="AS3194" s="18"/>
      <c r="AT3194" s="18"/>
      <c r="AU3194" s="18"/>
      <c r="AV3194" s="18"/>
      <c r="AW3194" s="18"/>
      <c r="AX3194" s="18"/>
    </row>
    <row r="3195">
      <c r="A3195" s="18" t="str">
        <f>IFERROR(__xludf.DUMMYFUNCTION("""COMPUTED_VALUE"""),"Экзотический микс")</f>
        <v>Экзотический микс</v>
      </c>
      <c r="B3195" s="18" t="str">
        <f>IFERROR(__xludf.DUMMYFUNCTION("""COMPUTED_VALUE"""),"Энергетик")</f>
        <v>Энергетик</v>
      </c>
      <c r="C3195" s="18" t="str">
        <f>IFERROR(__xludf.DUMMYFUNCTION("""COMPUTED_VALUE"""),"Виноградный чупа-чупс")</f>
        <v>Виноградный чупа-чупс</v>
      </c>
      <c r="D3195" s="18" t="str">
        <f>IFERROR(__xludf.DUMMYFUNCTION("""COMPUTED_VALUE"""),"Кислая лесная клюква")</f>
        <v>Кислая лесная клюква</v>
      </c>
      <c r="E3195" s="18" t="str">
        <f>IFERROR(__xludf.DUMMYFUNCTION("""COMPUTED_VALUE"""),"Смородина персик")</f>
        <v>Смородина персик</v>
      </c>
      <c r="F3195" s="18" t="str">
        <f>IFERROR(__xludf.DUMMYFUNCTION("""COMPUTED_VALUE"""),"Спелый киви кисло сладкий")</f>
        <v>Спелый киви кисло сладкий</v>
      </c>
      <c r="G3195" s="18" t="str">
        <f>IFERROR(__xludf.DUMMYFUNCTION("""COMPUTED_VALUE"""),"Кислые черви в вишневом сиропе")</f>
        <v>Кислые черви в вишневом сиропе</v>
      </c>
      <c r="H3195" s="18" t="str">
        <f>IFERROR(__xludf.DUMMYFUNCTION("""COMPUTED_VALUE"""),"Грушевый лимонад")</f>
        <v>Грушевый лимонад</v>
      </c>
      <c r="I3195" s="18" t="str">
        <f>IFERROR(__xludf.DUMMYFUNCTION("""COMPUTED_VALUE"""),"Лимонад с сладкой малиной")</f>
        <v>Лимонад с сладкой малиной</v>
      </c>
      <c r="J3195" s="18" t="str">
        <f>IFERROR(__xludf.DUMMYFUNCTION("""COMPUTED_VALUE"""),"Ананасовая кислинка")</f>
        <v>Ананасовая кислинка</v>
      </c>
      <c r="K3195" s="18" t="str">
        <f>IFERROR(__xludf.DUMMYFUNCTION("""COMPUTED_VALUE"""),"Мармеладные мишки")</f>
        <v>Мармеладные мишки</v>
      </c>
      <c r="L3195" s="18" t="str">
        <f>IFERROR(__xludf.DUMMYFUNCTION("""COMPUTED_VALUE"""),"Мандариновый сок с цедрой")</f>
        <v>Мандариновый сок с цедрой</v>
      </c>
      <c r="M3195" s="18" t="str">
        <f>IFERROR(__xludf.DUMMYFUNCTION("""COMPUTED_VALUE"""),"Кисло-сладкое ягодное драже")</f>
        <v>Кисло-сладкое ягодное драже</v>
      </c>
      <c r="N3195" s="18" t="str">
        <f>IFERROR(__xludf.DUMMYFUNCTION("""COMPUTED_VALUE"""),"Классическая фанта")</f>
        <v>Классическая фанта</v>
      </c>
      <c r="O3195" s="18" t="str">
        <f>IFERROR(__xludf.DUMMYFUNCTION("""COMPUTED_VALUE"""),"Сладкие барбарисоввые конфеты")</f>
        <v>Сладкие барбарисоввые конфеты</v>
      </c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  <c r="AA3195" s="18"/>
      <c r="AB3195" s="18"/>
      <c r="AC3195" s="18"/>
      <c r="AD3195" s="18"/>
      <c r="AE3195" s="18"/>
      <c r="AF3195" s="18"/>
      <c r="AG3195" s="18"/>
      <c r="AH3195" s="18"/>
      <c r="AI3195" s="18"/>
      <c r="AJ3195" s="18"/>
      <c r="AK3195" s="18"/>
      <c r="AL3195" s="18"/>
      <c r="AM3195" s="18"/>
      <c r="AN3195" s="18"/>
      <c r="AO3195" s="18"/>
      <c r="AP3195" s="18"/>
      <c r="AQ3195" s="18"/>
      <c r="AR3195" s="18"/>
      <c r="AS3195" s="18"/>
      <c r="AT3195" s="18"/>
      <c r="AU3195" s="18"/>
      <c r="AV3195" s="18"/>
      <c r="AW3195" s="18"/>
      <c r="AX3195" s="18"/>
    </row>
    <row r="3196">
      <c r="A3196" s="18" t="str">
        <f>IFERROR(__xludf.DUMMYFUNCTION("""COMPUTED_VALUE"""),"Лесные ягоды")</f>
        <v>Лесные ягоды</v>
      </c>
      <c r="B3196" s="18" t="str">
        <f>IFERROR(__xludf.DUMMYFUNCTION("""COMPUTED_VALUE"""),"Алоэ виноград ")</f>
        <v>Алоэ виноград </v>
      </c>
      <c r="C3196" s="18" t="str">
        <f>IFERROR(__xludf.DUMMYFUNCTION("""COMPUTED_VALUE"""),"Апельсиновый адреналин")</f>
        <v>Апельсиновый адреналин</v>
      </c>
      <c r="D3196" s="18" t="str">
        <f>IFERROR(__xludf.DUMMYFUNCTION("""COMPUTED_VALUE"""),"Клюква лайм")</f>
        <v>Клюква лайм</v>
      </c>
      <c r="E3196" s="18" t="str">
        <f>IFERROR(__xludf.DUMMYFUNCTION("""COMPUTED_VALUE"""),"Виноградная фанта ")</f>
        <v>Виноградная фанта </v>
      </c>
      <c r="F3196" s="18" t="str">
        <f>IFERROR(__xludf.DUMMYFUNCTION("""COMPUTED_VALUE"""),"Зеленый чай лемонграсс")</f>
        <v>Зеленый чай лемонграсс</v>
      </c>
      <c r="G3196" s="18" t="str">
        <f>IFERROR(__xludf.DUMMYFUNCTION("""COMPUTED_VALUE"""),"Малина арбуз")</f>
        <v>Малина арбуз</v>
      </c>
      <c r="H3196" s="18" t="str">
        <f>IFERROR(__xludf.DUMMYFUNCTION("""COMPUTED_VALUE"""),"Ананас персик")</f>
        <v>Ананас персик</v>
      </c>
      <c r="I3196" s="18" t="str">
        <f>IFERROR(__xludf.DUMMYFUNCTION("""COMPUTED_VALUE"""),"Клубничный мохито ")</f>
        <v>Клубничный мохито </v>
      </c>
      <c r="J3196" s="18" t="str">
        <f>IFERROR(__xludf.DUMMYFUNCTION("""COMPUTED_VALUE"""),"Яблоко лайм")</f>
        <v>Яблоко лайм</v>
      </c>
      <c r="K3196" s="18" t="str">
        <f>IFERROR(__xludf.DUMMYFUNCTION("""COMPUTED_VALUE"""),"Спрайт арбуз лайм ")</f>
        <v>Спрайт арбуз лайм </v>
      </c>
      <c r="L3196" s="18" t="str">
        <f>IFERROR(__xludf.DUMMYFUNCTION("""COMPUTED_VALUE"""),"Черничная фанта")</f>
        <v>Черничная фанта</v>
      </c>
      <c r="M3196" s="18" t="str">
        <f>IFERROR(__xludf.DUMMYFUNCTION("""COMPUTED_VALUE"""),"Чёрная смородина")</f>
        <v>Чёрная смородина</v>
      </c>
      <c r="N3196" s="18" t="str">
        <f>IFERROR(__xludf.DUMMYFUNCTION("""COMPUTED_VALUE"""),"Червячки голубика малина")</f>
        <v>Червячки голубика малина</v>
      </c>
      <c r="O3196" s="18" t="str">
        <f>IFERROR(__xludf.DUMMYFUNCTION("""COMPUTED_VALUE"""),"Малина смородина ")</f>
        <v>Малина смородина </v>
      </c>
      <c r="P3196" s="18" t="str">
        <f>IFERROR(__xludf.DUMMYFUNCTION("""COMPUTED_VALUE"""),"Черника лайм ")</f>
        <v>Черника лайм </v>
      </c>
      <c r="Q3196" s="18" t="str">
        <f>IFERROR(__xludf.DUMMYFUNCTION("""COMPUTED_VALUE"""),"Виноградный чупа чупс")</f>
        <v>Виноградный чупа чупс</v>
      </c>
      <c r="R3196" s="18" t="str">
        <f>IFERROR(__xludf.DUMMYFUNCTION("""COMPUTED_VALUE"""),"Киви лайм")</f>
        <v>Киви лайм</v>
      </c>
      <c r="S3196" s="18" t="str">
        <f>IFERROR(__xludf.DUMMYFUNCTION("""COMPUTED_VALUE"""),"Ягодный морс")</f>
        <v>Ягодный морс</v>
      </c>
      <c r="T3196" s="18" t="str">
        <f>IFERROR(__xludf.DUMMYFUNCTION("""COMPUTED_VALUE"""),"Фруктовый скитлс")</f>
        <v>Фруктовый скитлс</v>
      </c>
      <c r="U3196" s="18" t="str">
        <f>IFERROR(__xludf.DUMMYFUNCTION("""COMPUTED_VALUE"""),"черника лимон ")</f>
        <v>черника лимон </v>
      </c>
      <c r="V3196" s="18" t="str">
        <f>IFERROR(__xludf.DUMMYFUNCTION("""COMPUTED_VALUE"""),"Вишнёвая бомба")</f>
        <v>Вишнёвая бомба</v>
      </c>
      <c r="W3196" s="18" t="str">
        <f>IFERROR(__xludf.DUMMYFUNCTION("""COMPUTED_VALUE"""),"Тропический манго")</f>
        <v>Тропический манго</v>
      </c>
      <c r="X3196" s="18"/>
      <c r="Y3196" s="18"/>
      <c r="Z3196" s="18"/>
      <c r="AA3196" s="18"/>
      <c r="AB3196" s="18"/>
      <c r="AC3196" s="18"/>
      <c r="AD3196" s="18"/>
      <c r="AE3196" s="18"/>
      <c r="AF3196" s="18"/>
      <c r="AG3196" s="18"/>
      <c r="AH3196" s="18"/>
      <c r="AI3196" s="18"/>
      <c r="AJ3196" s="18"/>
      <c r="AK3196" s="18"/>
      <c r="AL3196" s="18"/>
      <c r="AM3196" s="18"/>
      <c r="AN3196" s="18"/>
      <c r="AO3196" s="18"/>
      <c r="AP3196" s="18"/>
      <c r="AQ3196" s="18"/>
      <c r="AR3196" s="18"/>
      <c r="AS3196" s="18"/>
      <c r="AT3196" s="18"/>
      <c r="AU3196" s="18"/>
      <c r="AV3196" s="18"/>
      <c r="AW3196" s="18"/>
      <c r="AX3196" s="18"/>
    </row>
    <row r="3197">
      <c r="A3197" s="18" t="str">
        <f>IFERROR(__xludf.DUMMYFUNCTION("""COMPUTED_VALUE"""),"Лесные ягоды")</f>
        <v>Лесные ягоды</v>
      </c>
      <c r="B3197" s="18" t="str">
        <f>IFERROR(__xludf.DUMMYFUNCTION("""COMPUTED_VALUE"""),"Алоэ виноград ")</f>
        <v>Алоэ виноград </v>
      </c>
      <c r="C3197" s="18" t="str">
        <f>IFERROR(__xludf.DUMMYFUNCTION("""COMPUTED_VALUE"""),"Апельсиновый адреналин")</f>
        <v>Апельсиновый адреналин</v>
      </c>
      <c r="D3197" s="18" t="str">
        <f>IFERROR(__xludf.DUMMYFUNCTION("""COMPUTED_VALUE"""),"Клюква лайм")</f>
        <v>Клюква лайм</v>
      </c>
      <c r="E3197" s="18" t="str">
        <f>IFERROR(__xludf.DUMMYFUNCTION("""COMPUTED_VALUE"""),"Виноградная фанта ")</f>
        <v>Виноградная фанта </v>
      </c>
      <c r="F3197" s="18" t="str">
        <f>IFERROR(__xludf.DUMMYFUNCTION("""COMPUTED_VALUE"""),"Зеленый чай лемонграсс")</f>
        <v>Зеленый чай лемонграсс</v>
      </c>
      <c r="G3197" s="18" t="str">
        <f>IFERROR(__xludf.DUMMYFUNCTION("""COMPUTED_VALUE"""),"Малина арбуз")</f>
        <v>Малина арбуз</v>
      </c>
      <c r="H3197" s="18" t="str">
        <f>IFERROR(__xludf.DUMMYFUNCTION("""COMPUTED_VALUE"""),"Ананас персик")</f>
        <v>Ананас персик</v>
      </c>
      <c r="I3197" s="18" t="str">
        <f>IFERROR(__xludf.DUMMYFUNCTION("""COMPUTED_VALUE"""),"Клубничный мохито ")</f>
        <v>Клубничный мохито </v>
      </c>
      <c r="J3197" s="18" t="str">
        <f>IFERROR(__xludf.DUMMYFUNCTION("""COMPUTED_VALUE"""),"Яблоко лайм")</f>
        <v>Яблоко лайм</v>
      </c>
      <c r="K3197" s="18" t="str">
        <f>IFERROR(__xludf.DUMMYFUNCTION("""COMPUTED_VALUE"""),"Спрайт арбуз лайм ")</f>
        <v>Спрайт арбуз лайм </v>
      </c>
      <c r="L3197" s="18" t="str">
        <f>IFERROR(__xludf.DUMMYFUNCTION("""COMPUTED_VALUE"""),"Черничная фанта")</f>
        <v>Черничная фанта</v>
      </c>
      <c r="M3197" s="18" t="str">
        <f>IFERROR(__xludf.DUMMYFUNCTION("""COMPUTED_VALUE"""),"Чёрная смородина")</f>
        <v>Чёрная смородина</v>
      </c>
      <c r="N3197" s="18" t="str">
        <f>IFERROR(__xludf.DUMMYFUNCTION("""COMPUTED_VALUE"""),"Червячки голубика малина")</f>
        <v>Червячки голубика малина</v>
      </c>
      <c r="O3197" s="18" t="str">
        <f>IFERROR(__xludf.DUMMYFUNCTION("""COMPUTED_VALUE"""),"Малина смородина ")</f>
        <v>Малина смородина </v>
      </c>
      <c r="P3197" s="18" t="str">
        <f>IFERROR(__xludf.DUMMYFUNCTION("""COMPUTED_VALUE"""),"Черника лайм ")</f>
        <v>Черника лайм </v>
      </c>
      <c r="Q3197" s="18" t="str">
        <f>IFERROR(__xludf.DUMMYFUNCTION("""COMPUTED_VALUE"""),"Виноградный чупа чупс")</f>
        <v>Виноградный чупа чупс</v>
      </c>
      <c r="R3197" s="18" t="str">
        <f>IFERROR(__xludf.DUMMYFUNCTION("""COMPUTED_VALUE"""),"Киви лайм")</f>
        <v>Киви лайм</v>
      </c>
      <c r="S3197" s="18" t="str">
        <f>IFERROR(__xludf.DUMMYFUNCTION("""COMPUTED_VALUE"""),"Ягодный морс")</f>
        <v>Ягодный морс</v>
      </c>
      <c r="T3197" s="18" t="str">
        <f>IFERROR(__xludf.DUMMYFUNCTION("""COMPUTED_VALUE"""),"Фруктовый скитлс")</f>
        <v>Фруктовый скитлс</v>
      </c>
      <c r="U3197" s="18" t="str">
        <f>IFERROR(__xludf.DUMMYFUNCTION("""COMPUTED_VALUE"""),"черника лимон ")</f>
        <v>черника лимон </v>
      </c>
      <c r="V3197" s="18" t="str">
        <f>IFERROR(__xludf.DUMMYFUNCTION("""COMPUTED_VALUE"""),"Вишнёвая бомба")</f>
        <v>Вишнёвая бомба</v>
      </c>
      <c r="W3197" s="18" t="str">
        <f>IFERROR(__xludf.DUMMYFUNCTION("""COMPUTED_VALUE"""),"Тропический манго")</f>
        <v>Тропический манго</v>
      </c>
      <c r="X3197" s="18"/>
      <c r="Y3197" s="18"/>
      <c r="Z3197" s="18"/>
      <c r="AA3197" s="18"/>
      <c r="AB3197" s="18"/>
      <c r="AC3197" s="18"/>
      <c r="AD3197" s="18"/>
      <c r="AE3197" s="18"/>
      <c r="AF3197" s="18"/>
      <c r="AG3197" s="18"/>
      <c r="AH3197" s="18"/>
      <c r="AI3197" s="18"/>
      <c r="AJ3197" s="18"/>
      <c r="AK3197" s="18"/>
      <c r="AL3197" s="18"/>
      <c r="AM3197" s="18"/>
      <c r="AN3197" s="18"/>
      <c r="AO3197" s="18"/>
      <c r="AP3197" s="18"/>
      <c r="AQ3197" s="18"/>
      <c r="AR3197" s="18"/>
      <c r="AS3197" s="18"/>
      <c r="AT3197" s="18"/>
      <c r="AU3197" s="18"/>
      <c r="AV3197" s="18"/>
      <c r="AW3197" s="18"/>
      <c r="AX3197" s="18"/>
    </row>
    <row r="3198">
      <c r="A3198" s="18" t="str">
        <f>IFERROR(__xludf.DUMMYFUNCTION("""COMPUTED_VALUE"""),"0.4")</f>
        <v>0.4</v>
      </c>
      <c r="B3198" s="18" t="str">
        <f>IFERROR(__xludf.DUMMYFUNCTION("""COMPUTED_VALUE"""),"0.6")</f>
        <v>0.6</v>
      </c>
      <c r="C3198" s="18" t="str">
        <f>IFERROR(__xludf.DUMMYFUNCTION("""COMPUTED_VALUE"""),"0.7")</f>
        <v>0.7</v>
      </c>
      <c r="D3198" s="18" t="str">
        <f>IFERROR(__xludf.DUMMYFUNCTION("""COMPUTED_VALUE"""),"0.8")</f>
        <v>0.8</v>
      </c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8"/>
      <c r="AD3198" s="18"/>
      <c r="AE3198" s="18"/>
      <c r="AF3198" s="18"/>
      <c r="AG3198" s="18"/>
      <c r="AH3198" s="18"/>
      <c r="AI3198" s="18"/>
      <c r="AJ3198" s="18"/>
      <c r="AK3198" s="18"/>
      <c r="AL3198" s="18"/>
      <c r="AM3198" s="18"/>
      <c r="AN3198" s="18"/>
      <c r="AO3198" s="18"/>
      <c r="AP3198" s="18"/>
      <c r="AQ3198" s="18"/>
      <c r="AR3198" s="18"/>
      <c r="AS3198" s="18"/>
      <c r="AT3198" s="18"/>
      <c r="AU3198" s="18"/>
      <c r="AV3198" s="18"/>
      <c r="AW3198" s="18"/>
      <c r="AX3198" s="18"/>
    </row>
    <row r="3199">
      <c r="A3199" s="18" t="str">
        <f>IFERROR(__xludf.DUMMYFUNCTION("""COMPUTED_VALUE"""),"Ананас киви")</f>
        <v>Ананас киви</v>
      </c>
      <c r="B3199" s="18" t="str">
        <f>IFERROR(__xludf.DUMMYFUNCTION("""COMPUTED_VALUE"""),"Арбузный смузи")</f>
        <v>Арбузный смузи</v>
      </c>
      <c r="C3199" s="18" t="str">
        <f>IFERROR(__xludf.DUMMYFUNCTION("""COMPUTED_VALUE"""),"Виноградная фанта")</f>
        <v>Виноградная фанта</v>
      </c>
      <c r="D3199" s="18" t="str">
        <f>IFERROR(__xludf.DUMMYFUNCTION("""COMPUTED_VALUE"""),"Вишневый морс")</f>
        <v>Вишневый морс</v>
      </c>
      <c r="E3199" s="18" t="str">
        <f>IFERROR(__xludf.DUMMYFUNCTION("""COMPUTED_VALUE"""),"Гранатовый мармелад")</f>
        <v>Гранатовый мармелад</v>
      </c>
      <c r="F3199" s="18" t="str">
        <f>IFERROR(__xludf.DUMMYFUNCTION("""COMPUTED_VALUE"""),"Грейпфрут киви")</f>
        <v>Грейпфрут киви</v>
      </c>
      <c r="G3199" s="18" t="str">
        <f>IFERROR(__xludf.DUMMYFUNCTION("""COMPUTED_VALUE"""),"Ежевика мята")</f>
        <v>Ежевика мята</v>
      </c>
      <c r="H3199" s="18" t="str">
        <f>IFERROR(__xludf.DUMMYFUNCTION("""COMPUTED_VALUE"""),"Киви манго")</f>
        <v>Киви манго</v>
      </c>
      <c r="I3199" s="18" t="str">
        <f>IFERROR(__xludf.DUMMYFUNCTION("""COMPUTED_VALUE"""),"Клубника манго")</f>
        <v>Клубника манго</v>
      </c>
      <c r="J3199" s="18" t="str">
        <f>IFERROR(__xludf.DUMMYFUNCTION("""COMPUTED_VALUE"""),"черника грейфрут ")</f>
        <v>черника грейфрут </v>
      </c>
      <c r="K3199" s="18" t="str">
        <f>IFERROR(__xludf.DUMMYFUNCTION("""COMPUTED_VALUE"""),"Малина лайм")</f>
        <v>Малина лайм</v>
      </c>
      <c r="L3199" s="18" t="str">
        <f>IFERROR(__xludf.DUMMYFUNCTION("""COMPUTED_VALUE"""),"Манго арбуз ")</f>
        <v>Манго арбуз </v>
      </c>
      <c r="M3199" s="18" t="str">
        <f>IFERROR(__xludf.DUMMYFUNCTION("""COMPUTED_VALUE"""),"Малиновый чай с жасмином")</f>
        <v>Малиновый чай с жасмином</v>
      </c>
      <c r="N3199" s="18" t="str">
        <f>IFERROR(__xludf.DUMMYFUNCTION("""COMPUTED_VALUE"""),"малина  апельсин ")</f>
        <v>малина  апельсин </v>
      </c>
      <c r="O3199" s="18" t="str">
        <f>IFERROR(__xludf.DUMMYFUNCTION("""COMPUTED_VALUE"""),"Манго апельсин")</f>
        <v>Манго апельсин</v>
      </c>
      <c r="P3199" s="18" t="str">
        <f>IFERROR(__xludf.DUMMYFUNCTION("""COMPUTED_VALUE"""),"Ред булл")</f>
        <v>Ред булл</v>
      </c>
      <c r="Q3199" s="18" t="str">
        <f>IFERROR(__xludf.DUMMYFUNCTION("""COMPUTED_VALUE"""),"Спрайт")</f>
        <v>Спрайт</v>
      </c>
      <c r="R3199" s="18" t="str">
        <f>IFERROR(__xludf.DUMMYFUNCTION("""COMPUTED_VALUE"""),"ананас клюква ")</f>
        <v>ананас клюква </v>
      </c>
      <c r="S3199" s="18" t="str">
        <f>IFERROR(__xludf.DUMMYFUNCTION("""COMPUTED_VALUE"""),"Тархун")</f>
        <v>Тархун</v>
      </c>
      <c r="T3199" s="18" t="str">
        <f>IFERROR(__xludf.DUMMYFUNCTION("""COMPUTED_VALUE"""),"алоэ Виноград ")</f>
        <v>алоэ Виноград </v>
      </c>
      <c r="U3199" s="18" t="str">
        <f>IFERROR(__xludf.DUMMYFUNCTION("""COMPUTED_VALUE"""),"Фруктовая жвачка")</f>
        <v>Фруктовая жвачка</v>
      </c>
      <c r="V3199" s="18" t="str">
        <f>IFERROR(__xludf.DUMMYFUNCTION("""COMPUTED_VALUE"""),"Холодная кола")</f>
        <v>Холодная кола</v>
      </c>
      <c r="W3199" s="18" t="str">
        <f>IFERROR(__xludf.DUMMYFUNCTION("""COMPUTED_VALUE"""),"Черная смородина клюква")</f>
        <v>Черная смородина клюква</v>
      </c>
      <c r="X3199" s="18" t="str">
        <f>IFERROR(__xludf.DUMMYFUNCTION("""COMPUTED_VALUE"""),"Черника арбуз")</f>
        <v>Черника арбуз</v>
      </c>
      <c r="Y3199" s="18" t="str">
        <f>IFERROR(__xludf.DUMMYFUNCTION("""COMPUTED_VALUE"""),"Яблоко черника")</f>
        <v>Яблоко черника</v>
      </c>
      <c r="Z3199" s="18"/>
      <c r="AA3199" s="18"/>
      <c r="AB3199" s="18"/>
      <c r="AC3199" s="18"/>
      <c r="AD3199" s="18"/>
      <c r="AE3199" s="18"/>
      <c r="AF3199" s="18"/>
      <c r="AG3199" s="18"/>
      <c r="AH3199" s="18"/>
      <c r="AI3199" s="18"/>
      <c r="AJ3199" s="18"/>
      <c r="AK3199" s="18"/>
      <c r="AL3199" s="18"/>
      <c r="AM3199" s="18"/>
      <c r="AN3199" s="18"/>
      <c r="AO3199" s="18"/>
      <c r="AP3199" s="18"/>
      <c r="AQ3199" s="18"/>
      <c r="AR3199" s="18"/>
      <c r="AS3199" s="18"/>
      <c r="AT3199" s="18"/>
      <c r="AU3199" s="18"/>
      <c r="AV3199" s="18"/>
      <c r="AW3199" s="18"/>
      <c r="AX3199" s="18"/>
    </row>
    <row r="3200">
      <c r="A3200" s="18" t="str">
        <f>IFERROR(__xludf.DUMMYFUNCTION("""COMPUTED_VALUE"""),"Арбуз Малина ")</f>
        <v>Арбуз Малина </v>
      </c>
      <c r="B3200" s="18" t="str">
        <f>IFERROR(__xludf.DUMMYFUNCTION("""COMPUTED_VALUE"""),"Банан Кокос ")</f>
        <v>Банан Кокос </v>
      </c>
      <c r="C3200" s="18" t="str">
        <f>IFERROR(__xludf.DUMMYFUNCTION("""COMPUTED_VALUE"""),"Барбарисовый Энергетик ")</f>
        <v>Барбарисовый Энергетик </v>
      </c>
      <c r="D3200" s="18" t="str">
        <f>IFERROR(__xludf.DUMMYFUNCTION("""COMPUTED_VALUE"""),"Виноградный Энергетик")</f>
        <v>Виноградный Энергетик</v>
      </c>
      <c r="E3200" s="18" t="str">
        <f>IFERROR(__xludf.DUMMYFUNCTION("""COMPUTED_VALUE"""),"Гранат Клубника ")</f>
        <v>Гранат Клубника </v>
      </c>
      <c r="F3200" s="18" t="str">
        <f>IFERROR(__xludf.DUMMYFUNCTION("""COMPUTED_VALUE"""),"Гранат Смородина ")</f>
        <v>Гранат Смородина </v>
      </c>
      <c r="G3200" s="18" t="str">
        <f>IFERROR(__xludf.DUMMYFUNCTION("""COMPUTED_VALUE"""),"Грейпфрутовый Швепс ")</f>
        <v>Грейпфрутовый Швепс </v>
      </c>
      <c r="H3200" s="18" t="str">
        <f>IFERROR(__xludf.DUMMYFUNCTION("""COMPUTED_VALUE"""),"Земляника Драгонфрут ")</f>
        <v>Земляника Драгонфрут </v>
      </c>
      <c r="I3200" s="18" t="str">
        <f>IFERROR(__xludf.DUMMYFUNCTION("""COMPUTED_VALUE"""),"Киви Личи ")</f>
        <v>Киви Личи </v>
      </c>
      <c r="J3200" s="18" t="str">
        <f>IFERROR(__xludf.DUMMYFUNCTION("""COMPUTED_VALUE"""),"Киви Маракуйя Гуава ")</f>
        <v>Киви Маракуйя Гуава </v>
      </c>
      <c r="K3200" s="18" t="str">
        <f>IFERROR(__xludf.DUMMYFUNCTION("""COMPUTED_VALUE"""),"Клубника Банан ")</f>
        <v>Клубника Банан </v>
      </c>
      <c r="L3200" s="18" t="str">
        <f>IFERROR(__xludf.DUMMYFUNCTION("""COMPUTED_VALUE"""),"Клубника Вишня ")</f>
        <v>Клубника Вишня </v>
      </c>
      <c r="M3200" s="18" t="str">
        <f>IFERROR(__xludf.DUMMYFUNCTION("""COMPUTED_VALUE"""),"Клубника Земляника ")</f>
        <v>Клубника Земляника </v>
      </c>
      <c r="N3200" s="18" t="str">
        <f>IFERROR(__xludf.DUMMYFUNCTION("""COMPUTED_VALUE"""),"Клубничный Мохито ")</f>
        <v>Клубничный Мохито </v>
      </c>
      <c r="O3200" s="18" t="str">
        <f>IFERROR(__xludf.DUMMYFUNCTION("""COMPUTED_VALUE"""),"Манго Грейпфрут ")</f>
        <v>Манго Грейпфрут </v>
      </c>
      <c r="P3200" s="18" t="str">
        <f>IFERROR(__xludf.DUMMYFUNCTION("""COMPUTED_VALUE"""),"Манго Персик Личи ")</f>
        <v>Манго Персик Личи </v>
      </c>
      <c r="Q3200" s="18" t="str">
        <f>IFERROR(__xludf.DUMMYFUNCTION("""COMPUTED_VALUE"""),"Персик Бабл Гам ")</f>
        <v>Персик Бабл Гам </v>
      </c>
      <c r="R3200" s="18" t="str">
        <f>IFERROR(__xludf.DUMMYFUNCTION("""COMPUTED_VALUE"""),"Садовые Ягоды ")</f>
        <v>Садовые Ягоды </v>
      </c>
      <c r="S3200" s="18" t="str">
        <f>IFERROR(__xludf.DUMMYFUNCTION("""COMPUTED_VALUE"""),"Скитлс Лимон Лайм 2")</f>
        <v>Скитлс Лимон Лайм 2</v>
      </c>
      <c r="T3200" s="18" t="str">
        <f>IFERROR(__xludf.DUMMYFUNCTION("""COMPUTED_VALUE"""),"Смородина Мармелад 1")</f>
        <v>Смородина Мармелад 1</v>
      </c>
      <c r="U3200" s="18" t="str">
        <f>IFERROR(__xludf.DUMMYFUNCTION("""COMPUTED_VALUE"""),"Темная Вишня 1")</f>
        <v>Темная Вишня 1</v>
      </c>
      <c r="V3200" s="18" t="str">
        <f>IFERROR(__xludf.DUMMYFUNCTION("""COMPUTED_VALUE"""),"Фруктовые Пластинки 1")</f>
        <v>Фруктовые Пластинки 1</v>
      </c>
      <c r="W3200" s="18" t="str">
        <f>IFERROR(__xludf.DUMMYFUNCTION("""COMPUTED_VALUE"""),"Черника Ежевика 1")</f>
        <v>Черника Ежевика 1</v>
      </c>
      <c r="X3200" s="18" t="str">
        <f>IFERROR(__xludf.DUMMYFUNCTION("""COMPUTED_VALUE"""),"Черника Малина 1")</f>
        <v>Черника Малина 1</v>
      </c>
      <c r="Y3200" s="18" t="str">
        <f>IFERROR(__xludf.DUMMYFUNCTION("""COMPUTED_VALUE"""),"Черника Мята 2")</f>
        <v>Черника Мята 2</v>
      </c>
      <c r="Z3200" s="18" t="str">
        <f>IFERROR(__xludf.DUMMYFUNCTION("""COMPUTED_VALUE"""),"Яблоко Виноград 2")</f>
        <v>Яблоко Виноград 2</v>
      </c>
      <c r="AA3200" s="18" t="str">
        <f>IFERROR(__xludf.DUMMYFUNCTION("""COMPUTED_VALUE"""),"Яблоко Малина 4")</f>
        <v>Яблоко Малина 4</v>
      </c>
      <c r="AB3200" s="18"/>
      <c r="AC3200" s="18"/>
      <c r="AD3200" s="18"/>
      <c r="AE3200" s="18"/>
      <c r="AF3200" s="18"/>
      <c r="AG3200" s="18"/>
      <c r="AH3200" s="18"/>
      <c r="AI3200" s="18"/>
      <c r="AJ3200" s="18"/>
      <c r="AK3200" s="18"/>
      <c r="AL3200" s="18"/>
      <c r="AM3200" s="18"/>
      <c r="AN3200" s="18"/>
      <c r="AO3200" s="18"/>
      <c r="AP3200" s="18"/>
      <c r="AQ3200" s="18"/>
      <c r="AR3200" s="18"/>
      <c r="AS3200" s="18"/>
      <c r="AT3200" s="18"/>
      <c r="AU3200" s="18"/>
      <c r="AV3200" s="18"/>
      <c r="AW3200" s="18"/>
      <c r="AX3200" s="18"/>
    </row>
    <row r="3201">
      <c r="A3201" s="18" t="str">
        <f>IFERROR(__xludf.DUMMYFUNCTION("""COMPUTED_VALUE"""),"0.4")</f>
        <v>0.4</v>
      </c>
      <c r="B3201" s="18" t="str">
        <f>IFERROR(__xludf.DUMMYFUNCTION("""COMPUTED_VALUE"""),"0.6")</f>
        <v>0.6</v>
      </c>
      <c r="C3201" s="18" t="str">
        <f>IFERROR(__xludf.DUMMYFUNCTION("""COMPUTED_VALUE"""),"0.7")</f>
        <v>0.7</v>
      </c>
      <c r="D3201" s="18" t="str">
        <f>IFERROR(__xludf.DUMMYFUNCTION("""COMPUTED_VALUE"""),"0.8")</f>
        <v>0.8</v>
      </c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  <c r="AA3201" s="18"/>
      <c r="AB3201" s="18"/>
      <c r="AC3201" s="18"/>
      <c r="AD3201" s="18"/>
      <c r="AE3201" s="18"/>
      <c r="AF3201" s="18"/>
      <c r="AG3201" s="18"/>
      <c r="AH3201" s="18"/>
      <c r="AI3201" s="18"/>
      <c r="AJ3201" s="18"/>
      <c r="AK3201" s="18"/>
      <c r="AL3201" s="18"/>
      <c r="AM3201" s="18"/>
      <c r="AN3201" s="18"/>
      <c r="AO3201" s="18"/>
      <c r="AP3201" s="18"/>
      <c r="AQ3201" s="18"/>
      <c r="AR3201" s="18"/>
      <c r="AS3201" s="18"/>
      <c r="AT3201" s="18"/>
      <c r="AU3201" s="18"/>
      <c r="AV3201" s="18"/>
      <c r="AW3201" s="18"/>
      <c r="AX3201" s="18"/>
    </row>
    <row r="3202">
      <c r="A3202" s="18" t="str">
        <f>IFERROR(__xludf.DUMMYFUNCTION("""COMPUTED_VALUE"""),"Ягодный микс")</f>
        <v>Ягодный микс</v>
      </c>
      <c r="B3202" s="18" t="str">
        <f>IFERROR(__xludf.DUMMYFUNCTION("""COMPUTED_VALUE"""),"Энергетик малина")</f>
        <v>Энергетик малина</v>
      </c>
      <c r="C3202" s="18" t="str">
        <f>IFERROR(__xludf.DUMMYFUNCTION("""COMPUTED_VALUE"""),"Клубника арбуз")</f>
        <v>Клубника арбуз</v>
      </c>
      <c r="D3202" s="18" t="str">
        <f>IFERROR(__xludf.DUMMYFUNCTION("""COMPUTED_VALUE"""),"Ежевика малина")</f>
        <v>Ежевика малина</v>
      </c>
      <c r="E3202" s="18" t="str">
        <f>IFERROR(__xludf.DUMMYFUNCTION("""COMPUTED_VALUE"""),"Голубая малина виноград")</f>
        <v>Голубая малина виноград</v>
      </c>
      <c r="F3202" s="18" t="str">
        <f>IFERROR(__xludf.DUMMYFUNCTION("""COMPUTED_VALUE"""),"Вишня яблоко")</f>
        <v>Вишня яблоко</v>
      </c>
      <c r="G3202" s="18" t="str">
        <f>IFERROR(__xludf.DUMMYFUNCTION("""COMPUTED_VALUE"""),"Виноград лёд")</f>
        <v>Виноград лёд</v>
      </c>
      <c r="H3202" s="18" t="str">
        <f>IFERROR(__xludf.DUMMYFUNCTION("""COMPUTED_VALUE"""),"Бабл гам")</f>
        <v>Бабл гам</v>
      </c>
      <c r="I3202" s="18" t="str">
        <f>IFERROR(__xludf.DUMMYFUNCTION("""COMPUTED_VALUE"""),"Энергетик лайм")</f>
        <v>Энергетик лайм</v>
      </c>
      <c r="J3202" s="18" t="str">
        <f>IFERROR(__xludf.DUMMYFUNCTION("""COMPUTED_VALUE"""),"Черника смородина айс")</f>
        <v>Черника смородина айс</v>
      </c>
      <c r="K3202" s="18" t="str">
        <f>IFERROR(__xludf.DUMMYFUNCTION("""COMPUTED_VALUE"""),"Мохито клубничный лёд")</f>
        <v>Мохито клубничный лёд</v>
      </c>
      <c r="L3202" s="18" t="str">
        <f>IFERROR(__xludf.DUMMYFUNCTION("""COMPUTED_VALUE"""),"Черная вишня лёд")</f>
        <v>Черная вишня лёд</v>
      </c>
      <c r="M3202" s="18" t="str">
        <f>IFERROR(__xludf.DUMMYFUNCTION("""COMPUTED_VALUE"""),"Ананас кокос лёд")</f>
        <v>Ананас кокос лёд</v>
      </c>
      <c r="N3202" s="18" t="str">
        <f>IFERROR(__xludf.DUMMYFUNCTION("""COMPUTED_VALUE"""),"Киви лёд")</f>
        <v>Киви лёд</v>
      </c>
      <c r="O3202" s="18" t="str">
        <f>IFERROR(__xludf.DUMMYFUNCTION("""COMPUTED_VALUE"""),"Кислая клюква лёд")</f>
        <v>Кислая клюква лёд</v>
      </c>
      <c r="P3202" s="18" t="str">
        <f>IFERROR(__xludf.DUMMYFUNCTION("""COMPUTED_VALUE"""),"Кислый скитлс лёд")</f>
        <v>Кислый скитлс лёд</v>
      </c>
      <c r="Q3202" s="18" t="str">
        <f>IFERROR(__xludf.DUMMYFUNCTION("""COMPUTED_VALUE"""),"Клубника черника лёд")</f>
        <v>Клубника черника лёд</v>
      </c>
      <c r="R3202" s="18" t="str">
        <f>IFERROR(__xludf.DUMMYFUNCTION("""COMPUTED_VALUE"""),"Малина смородина лёд")</f>
        <v>Малина смородина лёд</v>
      </c>
      <c r="S3202" s="18" t="str">
        <f>IFERROR(__xludf.DUMMYFUNCTION("""COMPUTED_VALUE"""),"Манго лёд")</f>
        <v>Манго лёд</v>
      </c>
      <c r="T3202" s="18" t="str">
        <f>IFERROR(__xludf.DUMMYFUNCTION("""COMPUTED_VALUE"""),"Малина вишня лёд")</f>
        <v>Малина вишня лёд</v>
      </c>
      <c r="U3202" s="18"/>
      <c r="V3202" s="18"/>
      <c r="W3202" s="18"/>
      <c r="X3202" s="18"/>
      <c r="Y3202" s="18"/>
      <c r="Z3202" s="18"/>
      <c r="AA3202" s="18"/>
      <c r="AB3202" s="18"/>
      <c r="AC3202" s="18"/>
      <c r="AD3202" s="18"/>
      <c r="AE3202" s="18"/>
      <c r="AF3202" s="18"/>
      <c r="AG3202" s="18"/>
      <c r="AH3202" s="18"/>
      <c r="AI3202" s="18"/>
      <c r="AJ3202" s="18"/>
      <c r="AK3202" s="18"/>
      <c r="AL3202" s="18"/>
      <c r="AM3202" s="18"/>
      <c r="AN3202" s="18"/>
      <c r="AO3202" s="18"/>
      <c r="AP3202" s="18"/>
      <c r="AQ3202" s="18"/>
      <c r="AR3202" s="18"/>
      <c r="AS3202" s="18"/>
      <c r="AT3202" s="18"/>
      <c r="AU3202" s="18"/>
      <c r="AV3202" s="18"/>
      <c r="AW3202" s="18"/>
      <c r="AX3202" s="18"/>
    </row>
    <row r="3203">
      <c r="A3203" s="18" t="str">
        <f>IFERROR(__xludf.DUMMYFUNCTION("""COMPUTED_VALUE"""),"Арбуз Малина ")</f>
        <v>Арбуз Малина </v>
      </c>
      <c r="B3203" s="18" t="str">
        <f>IFERROR(__xludf.DUMMYFUNCTION("""COMPUTED_VALUE"""),"Банан Кокос ")</f>
        <v>Банан Кокос </v>
      </c>
      <c r="C3203" s="18" t="str">
        <f>IFERROR(__xludf.DUMMYFUNCTION("""COMPUTED_VALUE"""),"Барбарисовый Энергетик ")</f>
        <v>Барбарисовый Энергетик </v>
      </c>
      <c r="D3203" s="18" t="str">
        <f>IFERROR(__xludf.DUMMYFUNCTION("""COMPUTED_VALUE"""),"Виноградный Энергетик")</f>
        <v>Виноградный Энергетик</v>
      </c>
      <c r="E3203" s="18" t="str">
        <f>IFERROR(__xludf.DUMMYFUNCTION("""COMPUTED_VALUE"""),"Гранат Клубника ")</f>
        <v>Гранат Клубника </v>
      </c>
      <c r="F3203" s="18" t="str">
        <f>IFERROR(__xludf.DUMMYFUNCTION("""COMPUTED_VALUE"""),"Гранат Смородина ")</f>
        <v>Гранат Смородина </v>
      </c>
      <c r="G3203" s="18" t="str">
        <f>IFERROR(__xludf.DUMMYFUNCTION("""COMPUTED_VALUE"""),"Грейпфрутовый Швепс ")</f>
        <v>Грейпфрутовый Швепс </v>
      </c>
      <c r="H3203" s="18" t="str">
        <f>IFERROR(__xludf.DUMMYFUNCTION("""COMPUTED_VALUE"""),"Земляника Драгонфрут ")</f>
        <v>Земляника Драгонфрут </v>
      </c>
      <c r="I3203" s="18" t="str">
        <f>IFERROR(__xludf.DUMMYFUNCTION("""COMPUTED_VALUE"""),"Киви Личи ")</f>
        <v>Киви Личи </v>
      </c>
      <c r="J3203" s="18" t="str">
        <f>IFERROR(__xludf.DUMMYFUNCTION("""COMPUTED_VALUE"""),"Киви Маракуйя Гуава ")</f>
        <v>Киви Маракуйя Гуава </v>
      </c>
      <c r="K3203" s="18" t="str">
        <f>IFERROR(__xludf.DUMMYFUNCTION("""COMPUTED_VALUE"""),"Клубника Банан ")</f>
        <v>Клубника Банан </v>
      </c>
      <c r="L3203" s="18" t="str">
        <f>IFERROR(__xludf.DUMMYFUNCTION("""COMPUTED_VALUE"""),"Клубника Вишня ")</f>
        <v>Клубника Вишня </v>
      </c>
      <c r="M3203" s="18" t="str">
        <f>IFERROR(__xludf.DUMMYFUNCTION("""COMPUTED_VALUE"""),"Клубника Земляника ")</f>
        <v>Клубника Земляника </v>
      </c>
      <c r="N3203" s="18" t="str">
        <f>IFERROR(__xludf.DUMMYFUNCTION("""COMPUTED_VALUE"""),"Клубничный Мохито ")</f>
        <v>Клубничный Мохито </v>
      </c>
      <c r="O3203" s="18" t="str">
        <f>IFERROR(__xludf.DUMMYFUNCTION("""COMPUTED_VALUE"""),"Манго Грейпфрут ")</f>
        <v>Манго Грейпфрут </v>
      </c>
      <c r="P3203" s="18" t="str">
        <f>IFERROR(__xludf.DUMMYFUNCTION("""COMPUTED_VALUE"""),"Манго Персик Личи ")</f>
        <v>Манго Персик Личи </v>
      </c>
      <c r="Q3203" s="18" t="str">
        <f>IFERROR(__xludf.DUMMYFUNCTION("""COMPUTED_VALUE"""),"Персик Бабл Гам ")</f>
        <v>Персик Бабл Гам </v>
      </c>
      <c r="R3203" s="18" t="str">
        <f>IFERROR(__xludf.DUMMYFUNCTION("""COMPUTED_VALUE"""),"Садовые Ягоды ")</f>
        <v>Садовые Ягоды </v>
      </c>
      <c r="S3203" s="18" t="str">
        <f>IFERROR(__xludf.DUMMYFUNCTION("""COMPUTED_VALUE"""),"Скитлс Лимон Лайм 2")</f>
        <v>Скитлс Лимон Лайм 2</v>
      </c>
      <c r="T3203" s="18" t="str">
        <f>IFERROR(__xludf.DUMMYFUNCTION("""COMPUTED_VALUE"""),"Смородина Мармелад 1")</f>
        <v>Смородина Мармелад 1</v>
      </c>
      <c r="U3203" s="18" t="str">
        <f>IFERROR(__xludf.DUMMYFUNCTION("""COMPUTED_VALUE"""),"Темная Вишня 1")</f>
        <v>Темная Вишня 1</v>
      </c>
      <c r="V3203" s="18" t="str">
        <f>IFERROR(__xludf.DUMMYFUNCTION("""COMPUTED_VALUE"""),"Фруктовые Пластинки 1")</f>
        <v>Фруктовые Пластинки 1</v>
      </c>
      <c r="W3203" s="18" t="str">
        <f>IFERROR(__xludf.DUMMYFUNCTION("""COMPUTED_VALUE"""),"Черника Ежевика 1")</f>
        <v>Черника Ежевика 1</v>
      </c>
      <c r="X3203" s="18" t="str">
        <f>IFERROR(__xludf.DUMMYFUNCTION("""COMPUTED_VALUE"""),"Черника Малина 1")</f>
        <v>Черника Малина 1</v>
      </c>
      <c r="Y3203" s="18" t="str">
        <f>IFERROR(__xludf.DUMMYFUNCTION("""COMPUTED_VALUE"""),"Черника Мята 2")</f>
        <v>Черника Мята 2</v>
      </c>
      <c r="Z3203" s="18" t="str">
        <f>IFERROR(__xludf.DUMMYFUNCTION("""COMPUTED_VALUE"""),"Яблоко Виноград 2")</f>
        <v>Яблоко Виноград 2</v>
      </c>
      <c r="AA3203" s="18" t="str">
        <f>IFERROR(__xludf.DUMMYFUNCTION("""COMPUTED_VALUE"""),"Яблоко Малина 4")</f>
        <v>Яблоко Малина 4</v>
      </c>
      <c r="AB3203" s="18"/>
      <c r="AC3203" s="18"/>
      <c r="AD3203" s="18"/>
      <c r="AE3203" s="18"/>
      <c r="AF3203" s="18"/>
      <c r="AG3203" s="18"/>
      <c r="AH3203" s="18"/>
      <c r="AI3203" s="18"/>
      <c r="AJ3203" s="18"/>
      <c r="AK3203" s="18"/>
      <c r="AL3203" s="18"/>
      <c r="AM3203" s="18"/>
      <c r="AN3203" s="18"/>
      <c r="AO3203" s="18"/>
      <c r="AP3203" s="18"/>
      <c r="AQ3203" s="18"/>
      <c r="AR3203" s="18"/>
      <c r="AS3203" s="18"/>
      <c r="AT3203" s="18"/>
      <c r="AU3203" s="18"/>
      <c r="AV3203" s="18"/>
      <c r="AW3203" s="18"/>
      <c r="AX3203" s="18"/>
    </row>
    <row r="3204">
      <c r="A3204" s="18" t="str">
        <f>IFERROR(__xludf.DUMMYFUNCTION("""COMPUTED_VALUE"""),"0.4")</f>
        <v>0.4</v>
      </c>
      <c r="B3204" s="18" t="str">
        <f>IFERROR(__xludf.DUMMYFUNCTION("""COMPUTED_VALUE"""),"0.6")</f>
        <v>0.6</v>
      </c>
      <c r="C3204" s="18" t="str">
        <f>IFERROR(__xludf.DUMMYFUNCTION("""COMPUTED_VALUE"""),"0.7")</f>
        <v>0.7</v>
      </c>
      <c r="D3204" s="18" t="str">
        <f>IFERROR(__xludf.DUMMYFUNCTION("""COMPUTED_VALUE"""),"0.8")</f>
        <v>0.8</v>
      </c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18"/>
      <c r="AG3204" s="18"/>
      <c r="AH3204" s="18"/>
      <c r="AI3204" s="18"/>
      <c r="AJ3204" s="18"/>
      <c r="AK3204" s="18"/>
      <c r="AL3204" s="18"/>
      <c r="AM3204" s="18"/>
      <c r="AN3204" s="18"/>
      <c r="AO3204" s="18"/>
      <c r="AP3204" s="18"/>
      <c r="AQ3204" s="18"/>
      <c r="AR3204" s="18"/>
      <c r="AS3204" s="18"/>
      <c r="AT3204" s="18"/>
      <c r="AU3204" s="18"/>
      <c r="AV3204" s="18"/>
      <c r="AW3204" s="18"/>
      <c r="AX3204" s="18"/>
    </row>
    <row r="3205">
      <c r="A3205" s="18" t="str">
        <f>IFERROR(__xludf.DUMMYFUNCTION("""COMPUTED_VALUE"""),"Арбуз Малина ")</f>
        <v>Арбуз Малина </v>
      </c>
      <c r="B3205" s="18" t="str">
        <f>IFERROR(__xludf.DUMMYFUNCTION("""COMPUTED_VALUE"""),"Банан Кокос ")</f>
        <v>Банан Кокос </v>
      </c>
      <c r="C3205" s="18" t="str">
        <f>IFERROR(__xludf.DUMMYFUNCTION("""COMPUTED_VALUE"""),"Барбарисовый Энергетик ")</f>
        <v>Барбарисовый Энергетик </v>
      </c>
      <c r="D3205" s="18" t="str">
        <f>IFERROR(__xludf.DUMMYFUNCTION("""COMPUTED_VALUE"""),"Виноградный Энергетик")</f>
        <v>Виноградный Энергетик</v>
      </c>
      <c r="E3205" s="18" t="str">
        <f>IFERROR(__xludf.DUMMYFUNCTION("""COMPUTED_VALUE"""),"Гранат Клубника ")</f>
        <v>Гранат Клубника </v>
      </c>
      <c r="F3205" s="18" t="str">
        <f>IFERROR(__xludf.DUMMYFUNCTION("""COMPUTED_VALUE"""),"Гранат Смородина ")</f>
        <v>Гранат Смородина </v>
      </c>
      <c r="G3205" s="18" t="str">
        <f>IFERROR(__xludf.DUMMYFUNCTION("""COMPUTED_VALUE"""),"Грейпфрутовый Швепс ")</f>
        <v>Грейпфрутовый Швепс </v>
      </c>
      <c r="H3205" s="18" t="str">
        <f>IFERROR(__xludf.DUMMYFUNCTION("""COMPUTED_VALUE"""),"Земляника Драгонфрут ")</f>
        <v>Земляника Драгонфрут </v>
      </c>
      <c r="I3205" s="18" t="str">
        <f>IFERROR(__xludf.DUMMYFUNCTION("""COMPUTED_VALUE"""),"Киви Личи ")</f>
        <v>Киви Личи </v>
      </c>
      <c r="J3205" s="18" t="str">
        <f>IFERROR(__xludf.DUMMYFUNCTION("""COMPUTED_VALUE"""),"Киви Маракуйя Гуава ")</f>
        <v>Киви Маракуйя Гуава </v>
      </c>
      <c r="K3205" s="18" t="str">
        <f>IFERROR(__xludf.DUMMYFUNCTION("""COMPUTED_VALUE"""),"Клубника Банан ")</f>
        <v>Клубника Банан </v>
      </c>
      <c r="L3205" s="18" t="str">
        <f>IFERROR(__xludf.DUMMYFUNCTION("""COMPUTED_VALUE"""),"Клубника Вишня ")</f>
        <v>Клубника Вишня </v>
      </c>
      <c r="M3205" s="18" t="str">
        <f>IFERROR(__xludf.DUMMYFUNCTION("""COMPUTED_VALUE"""),"Клубника Земляника ")</f>
        <v>Клубника Земляника </v>
      </c>
      <c r="N3205" s="18" t="str">
        <f>IFERROR(__xludf.DUMMYFUNCTION("""COMPUTED_VALUE"""),"Клубничный Мохито ")</f>
        <v>Клубничный Мохито </v>
      </c>
      <c r="O3205" s="18" t="str">
        <f>IFERROR(__xludf.DUMMYFUNCTION("""COMPUTED_VALUE"""),"Манго Грейпфрут ")</f>
        <v>Манго Грейпфрут </v>
      </c>
      <c r="P3205" s="18" t="str">
        <f>IFERROR(__xludf.DUMMYFUNCTION("""COMPUTED_VALUE"""),"Манго Персик Личи ")</f>
        <v>Манго Персик Личи </v>
      </c>
      <c r="Q3205" s="18" t="str">
        <f>IFERROR(__xludf.DUMMYFUNCTION("""COMPUTED_VALUE"""),"Персик Бабл Гам ")</f>
        <v>Персик Бабл Гам </v>
      </c>
      <c r="R3205" s="18" t="str">
        <f>IFERROR(__xludf.DUMMYFUNCTION("""COMPUTED_VALUE"""),"Садовые Ягоды ")</f>
        <v>Садовые Ягоды </v>
      </c>
      <c r="S3205" s="18" t="str">
        <f>IFERROR(__xludf.DUMMYFUNCTION("""COMPUTED_VALUE"""),"Скитлс Лимон Лайм 2")</f>
        <v>Скитлс Лимон Лайм 2</v>
      </c>
      <c r="T3205" s="18" t="str">
        <f>IFERROR(__xludf.DUMMYFUNCTION("""COMPUTED_VALUE"""),"Смородина Мармелад 1")</f>
        <v>Смородина Мармелад 1</v>
      </c>
      <c r="U3205" s="18" t="str">
        <f>IFERROR(__xludf.DUMMYFUNCTION("""COMPUTED_VALUE"""),"Темная Вишня 1")</f>
        <v>Темная Вишня 1</v>
      </c>
      <c r="V3205" s="18" t="str">
        <f>IFERROR(__xludf.DUMMYFUNCTION("""COMPUTED_VALUE"""),"Фруктовые Пластинки 1")</f>
        <v>Фруктовые Пластинки 1</v>
      </c>
      <c r="W3205" s="18" t="str">
        <f>IFERROR(__xludf.DUMMYFUNCTION("""COMPUTED_VALUE"""),"Черника Ежевика 1")</f>
        <v>Черника Ежевика 1</v>
      </c>
      <c r="X3205" s="18" t="str">
        <f>IFERROR(__xludf.DUMMYFUNCTION("""COMPUTED_VALUE"""),"Черника Малина 1")</f>
        <v>Черника Малина 1</v>
      </c>
      <c r="Y3205" s="18" t="str">
        <f>IFERROR(__xludf.DUMMYFUNCTION("""COMPUTED_VALUE"""),"Черника Мята 2")</f>
        <v>Черника Мята 2</v>
      </c>
      <c r="Z3205" s="18" t="str">
        <f>IFERROR(__xludf.DUMMYFUNCTION("""COMPUTED_VALUE"""),"Яблоко Виноград 2")</f>
        <v>Яблоко Виноград 2</v>
      </c>
      <c r="AA3205" s="18" t="str">
        <f>IFERROR(__xludf.DUMMYFUNCTION("""COMPUTED_VALUE"""),"Яблоко Малина 4")</f>
        <v>Яблоко Малина 4</v>
      </c>
      <c r="AB3205" s="18"/>
      <c r="AC3205" s="18"/>
      <c r="AD3205" s="18"/>
      <c r="AE3205" s="18"/>
      <c r="AF3205" s="18"/>
      <c r="AG3205" s="18"/>
      <c r="AH3205" s="18"/>
      <c r="AI3205" s="18"/>
      <c r="AJ3205" s="18"/>
      <c r="AK3205" s="18"/>
      <c r="AL3205" s="18"/>
      <c r="AM3205" s="18"/>
      <c r="AN3205" s="18"/>
      <c r="AO3205" s="18"/>
      <c r="AP3205" s="18"/>
      <c r="AQ3205" s="18"/>
      <c r="AR3205" s="18"/>
      <c r="AS3205" s="18"/>
      <c r="AT3205" s="18"/>
      <c r="AU3205" s="18"/>
      <c r="AV3205" s="18"/>
      <c r="AW3205" s="18"/>
      <c r="AX3205" s="18"/>
    </row>
    <row r="3206">
      <c r="A3206" s="18" t="str">
        <f>IFERROR(__xludf.DUMMYFUNCTION("""COMPUTED_VALUE"""),"0.4")</f>
        <v>0.4</v>
      </c>
      <c r="B3206" s="18" t="str">
        <f>IFERROR(__xludf.DUMMYFUNCTION("""COMPUTED_VALUE"""),"0.6")</f>
        <v>0.6</v>
      </c>
      <c r="C3206" s="18" t="str">
        <f>IFERROR(__xludf.DUMMYFUNCTION("""COMPUTED_VALUE"""),"0.7")</f>
        <v>0.7</v>
      </c>
      <c r="D3206" s="18" t="str">
        <f>IFERROR(__xludf.DUMMYFUNCTION("""COMPUTED_VALUE"""),"0.8")</f>
        <v>0.8</v>
      </c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  <c r="AA3206" s="18"/>
      <c r="AB3206" s="18"/>
      <c r="AC3206" s="18"/>
      <c r="AD3206" s="18"/>
      <c r="AE3206" s="18"/>
      <c r="AF3206" s="18"/>
      <c r="AG3206" s="18"/>
      <c r="AH3206" s="18"/>
      <c r="AI3206" s="18"/>
      <c r="AJ3206" s="18"/>
      <c r="AK3206" s="18"/>
      <c r="AL3206" s="18"/>
      <c r="AM3206" s="18"/>
      <c r="AN3206" s="18"/>
      <c r="AO3206" s="18"/>
      <c r="AP3206" s="18"/>
      <c r="AQ3206" s="18"/>
      <c r="AR3206" s="18"/>
      <c r="AS3206" s="18"/>
      <c r="AT3206" s="18"/>
      <c r="AU3206" s="18"/>
      <c r="AV3206" s="18"/>
      <c r="AW3206" s="18"/>
      <c r="AX3206" s="18"/>
    </row>
    <row r="3207">
      <c r="A3207" s="18" t="str">
        <f>IFERROR(__xludf.DUMMYFUNCTION("""COMPUTED_VALUE"""),"подарок ")</f>
        <v>подарок </v>
      </c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  <c r="AA3207" s="18"/>
      <c r="AB3207" s="18"/>
      <c r="AC3207" s="18"/>
      <c r="AD3207" s="18"/>
      <c r="AE3207" s="18"/>
      <c r="AF3207" s="18"/>
      <c r="AG3207" s="18"/>
      <c r="AH3207" s="18"/>
      <c r="AI3207" s="18"/>
      <c r="AJ3207" s="18"/>
      <c r="AK3207" s="18"/>
      <c r="AL3207" s="18"/>
      <c r="AM3207" s="18"/>
      <c r="AN3207" s="18"/>
      <c r="AO3207" s="18"/>
      <c r="AP3207" s="18"/>
      <c r="AQ3207" s="18"/>
      <c r="AR3207" s="18"/>
      <c r="AS3207" s="18"/>
      <c r="AT3207" s="18"/>
      <c r="AU3207" s="18"/>
      <c r="AV3207" s="18"/>
      <c r="AW3207" s="18"/>
      <c r="AX3207" s="18"/>
    </row>
    <row r="3208">
      <c r="A3208" s="18" t="str">
        <f>IFERROR(__xludf.DUMMYFUNCTION("""COMPUTED_VALUE"""),"Арбуз Малина ")</f>
        <v>Арбуз Малина </v>
      </c>
      <c r="B3208" s="18" t="str">
        <f>IFERROR(__xludf.DUMMYFUNCTION("""COMPUTED_VALUE"""),"Банан Кокос ")</f>
        <v>Банан Кокос </v>
      </c>
      <c r="C3208" s="18" t="str">
        <f>IFERROR(__xludf.DUMMYFUNCTION("""COMPUTED_VALUE"""),"Барбарисовый Энергетик ")</f>
        <v>Барбарисовый Энергетик </v>
      </c>
      <c r="D3208" s="18" t="str">
        <f>IFERROR(__xludf.DUMMYFUNCTION("""COMPUTED_VALUE"""),"Виноградный Энергетик")</f>
        <v>Виноградный Энергетик</v>
      </c>
      <c r="E3208" s="18" t="str">
        <f>IFERROR(__xludf.DUMMYFUNCTION("""COMPUTED_VALUE"""),"Гранат Клубника ")</f>
        <v>Гранат Клубника </v>
      </c>
      <c r="F3208" s="18" t="str">
        <f>IFERROR(__xludf.DUMMYFUNCTION("""COMPUTED_VALUE"""),"Гранат Смородина ")</f>
        <v>Гранат Смородина </v>
      </c>
      <c r="G3208" s="18" t="str">
        <f>IFERROR(__xludf.DUMMYFUNCTION("""COMPUTED_VALUE"""),"Грейпфрутовый Швепс ")</f>
        <v>Грейпфрутовый Швепс </v>
      </c>
      <c r="H3208" s="18" t="str">
        <f>IFERROR(__xludf.DUMMYFUNCTION("""COMPUTED_VALUE"""),"Земляника Драгонфрут ")</f>
        <v>Земляника Драгонфрут </v>
      </c>
      <c r="I3208" s="18" t="str">
        <f>IFERROR(__xludf.DUMMYFUNCTION("""COMPUTED_VALUE"""),"Киви Личи ")</f>
        <v>Киви Личи </v>
      </c>
      <c r="J3208" s="18" t="str">
        <f>IFERROR(__xludf.DUMMYFUNCTION("""COMPUTED_VALUE"""),"Киви Маракуйя Гуава ")</f>
        <v>Киви Маракуйя Гуава </v>
      </c>
      <c r="K3208" s="18" t="str">
        <f>IFERROR(__xludf.DUMMYFUNCTION("""COMPUTED_VALUE"""),"Клубника Банан ")</f>
        <v>Клубника Банан </v>
      </c>
      <c r="L3208" s="18" t="str">
        <f>IFERROR(__xludf.DUMMYFUNCTION("""COMPUTED_VALUE"""),"Клубника Вишня ")</f>
        <v>Клубника Вишня </v>
      </c>
      <c r="M3208" s="18" t="str">
        <f>IFERROR(__xludf.DUMMYFUNCTION("""COMPUTED_VALUE"""),"Клубника Земляника ")</f>
        <v>Клубника Земляника </v>
      </c>
      <c r="N3208" s="18" t="str">
        <f>IFERROR(__xludf.DUMMYFUNCTION("""COMPUTED_VALUE"""),"Клубничный Мохито ")</f>
        <v>Клубничный Мохито </v>
      </c>
      <c r="O3208" s="18" t="str">
        <f>IFERROR(__xludf.DUMMYFUNCTION("""COMPUTED_VALUE"""),"Манго Грейпфрут ")</f>
        <v>Манго Грейпфрут </v>
      </c>
      <c r="P3208" s="18" t="str">
        <f>IFERROR(__xludf.DUMMYFUNCTION("""COMPUTED_VALUE"""),"Манго Персик Личи ")</f>
        <v>Манго Персик Личи </v>
      </c>
      <c r="Q3208" s="18" t="str">
        <f>IFERROR(__xludf.DUMMYFUNCTION("""COMPUTED_VALUE"""),"Персик Бабл Гам ")</f>
        <v>Персик Бабл Гам </v>
      </c>
      <c r="R3208" s="18" t="str">
        <f>IFERROR(__xludf.DUMMYFUNCTION("""COMPUTED_VALUE"""),"Садовые Ягоды ")</f>
        <v>Садовые Ягоды </v>
      </c>
      <c r="S3208" s="18" t="str">
        <f>IFERROR(__xludf.DUMMYFUNCTION("""COMPUTED_VALUE"""),"Скитлс Лимон Лайм 2")</f>
        <v>Скитлс Лимон Лайм 2</v>
      </c>
      <c r="T3208" s="18" t="str">
        <f>IFERROR(__xludf.DUMMYFUNCTION("""COMPUTED_VALUE"""),"Смородина Мармелад 1")</f>
        <v>Смородина Мармелад 1</v>
      </c>
      <c r="U3208" s="18" t="str">
        <f>IFERROR(__xludf.DUMMYFUNCTION("""COMPUTED_VALUE"""),"Темная Вишня 1")</f>
        <v>Темная Вишня 1</v>
      </c>
      <c r="V3208" s="18" t="str">
        <f>IFERROR(__xludf.DUMMYFUNCTION("""COMPUTED_VALUE"""),"Фруктовые Пластинки 1")</f>
        <v>Фруктовые Пластинки 1</v>
      </c>
      <c r="W3208" s="18" t="str">
        <f>IFERROR(__xludf.DUMMYFUNCTION("""COMPUTED_VALUE"""),"Черника Ежевика 1")</f>
        <v>Черника Ежевика 1</v>
      </c>
      <c r="X3208" s="18" t="str">
        <f>IFERROR(__xludf.DUMMYFUNCTION("""COMPUTED_VALUE"""),"Черника Малина 1")</f>
        <v>Черника Малина 1</v>
      </c>
      <c r="Y3208" s="18" t="str">
        <f>IFERROR(__xludf.DUMMYFUNCTION("""COMPUTED_VALUE"""),"Черника Мята 2")</f>
        <v>Черника Мята 2</v>
      </c>
      <c r="Z3208" s="18" t="str">
        <f>IFERROR(__xludf.DUMMYFUNCTION("""COMPUTED_VALUE"""),"Яблоко Виноград 2")</f>
        <v>Яблоко Виноград 2</v>
      </c>
      <c r="AA3208" s="18" t="str">
        <f>IFERROR(__xludf.DUMMYFUNCTION("""COMPUTED_VALUE"""),"Яблоко Малина 4")</f>
        <v>Яблоко Малина 4</v>
      </c>
      <c r="AB3208" s="18"/>
      <c r="AC3208" s="18"/>
      <c r="AD3208" s="18"/>
      <c r="AE3208" s="18"/>
      <c r="AF3208" s="18"/>
      <c r="AG3208" s="18"/>
      <c r="AH3208" s="18"/>
      <c r="AI3208" s="18"/>
      <c r="AJ3208" s="18"/>
      <c r="AK3208" s="18"/>
      <c r="AL3208" s="18"/>
      <c r="AM3208" s="18"/>
      <c r="AN3208" s="18"/>
      <c r="AO3208" s="18"/>
      <c r="AP3208" s="18"/>
      <c r="AQ3208" s="18"/>
      <c r="AR3208" s="18"/>
      <c r="AS3208" s="18"/>
      <c r="AT3208" s="18"/>
      <c r="AU3208" s="18"/>
      <c r="AV3208" s="18"/>
      <c r="AW3208" s="18"/>
      <c r="AX3208" s="18"/>
    </row>
    <row r="3209">
      <c r="A3209" s="18" t="str">
        <f>IFERROR(__xludf.DUMMYFUNCTION("""COMPUTED_VALUE"""),"0.4")</f>
        <v>0.4</v>
      </c>
      <c r="B3209" s="18" t="str">
        <f>IFERROR(__xludf.DUMMYFUNCTION("""COMPUTED_VALUE"""),"0.6")</f>
        <v>0.6</v>
      </c>
      <c r="C3209" s="18" t="str">
        <f>IFERROR(__xludf.DUMMYFUNCTION("""COMPUTED_VALUE"""),"0.7")</f>
        <v>0.7</v>
      </c>
      <c r="D3209" s="18" t="str">
        <f>IFERROR(__xludf.DUMMYFUNCTION("""COMPUTED_VALUE"""),"0.8")</f>
        <v>0.8</v>
      </c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  <c r="AA3209" s="18"/>
      <c r="AB3209" s="18"/>
      <c r="AC3209" s="18"/>
      <c r="AD3209" s="18"/>
      <c r="AE3209" s="18"/>
      <c r="AF3209" s="18"/>
      <c r="AG3209" s="18"/>
      <c r="AH3209" s="18"/>
      <c r="AI3209" s="18"/>
      <c r="AJ3209" s="18"/>
      <c r="AK3209" s="18"/>
      <c r="AL3209" s="18"/>
      <c r="AM3209" s="18"/>
      <c r="AN3209" s="18"/>
      <c r="AO3209" s="18"/>
      <c r="AP3209" s="18"/>
      <c r="AQ3209" s="18"/>
      <c r="AR3209" s="18"/>
      <c r="AS3209" s="18"/>
      <c r="AT3209" s="18"/>
      <c r="AU3209" s="18"/>
      <c r="AV3209" s="18"/>
      <c r="AW3209" s="18"/>
      <c r="AX3209" s="18"/>
    </row>
    <row r="3210">
      <c r="A3210" s="18" t="str">
        <f>IFERROR(__xludf.DUMMYFUNCTION("""COMPUTED_VALUE"""),"0.7")</f>
        <v>0.7</v>
      </c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8"/>
      <c r="AD3210" s="18"/>
      <c r="AE3210" s="18"/>
      <c r="AF3210" s="18"/>
      <c r="AG3210" s="18"/>
      <c r="AH3210" s="18"/>
      <c r="AI3210" s="18"/>
      <c r="AJ3210" s="18"/>
      <c r="AK3210" s="18"/>
      <c r="AL3210" s="18"/>
      <c r="AM3210" s="18"/>
      <c r="AN3210" s="18"/>
      <c r="AO3210" s="18"/>
      <c r="AP3210" s="18"/>
      <c r="AQ3210" s="18"/>
      <c r="AR3210" s="18"/>
      <c r="AS3210" s="18"/>
      <c r="AT3210" s="18"/>
      <c r="AU3210" s="18"/>
      <c r="AV3210" s="18"/>
      <c r="AW3210" s="18"/>
      <c r="AX3210" s="18"/>
    </row>
    <row r="3211">
      <c r="A3211" s="18" t="str">
        <f>IFERROR(__xludf.DUMMYFUNCTION("""COMPUTED_VALUE"""),"Лесные ягоды")</f>
        <v>Лесные ягоды</v>
      </c>
      <c r="B3211" s="18" t="str">
        <f>IFERROR(__xludf.DUMMYFUNCTION("""COMPUTED_VALUE"""),"Алоэ виноград ")</f>
        <v>Алоэ виноград </v>
      </c>
      <c r="C3211" s="18" t="str">
        <f>IFERROR(__xludf.DUMMYFUNCTION("""COMPUTED_VALUE"""),"Апельсиновый адреналин")</f>
        <v>Апельсиновый адреналин</v>
      </c>
      <c r="D3211" s="18" t="str">
        <f>IFERROR(__xludf.DUMMYFUNCTION("""COMPUTED_VALUE"""),"Клюква лайм")</f>
        <v>Клюква лайм</v>
      </c>
      <c r="E3211" s="18" t="str">
        <f>IFERROR(__xludf.DUMMYFUNCTION("""COMPUTED_VALUE"""),"Виноградная фанта ")</f>
        <v>Виноградная фанта </v>
      </c>
      <c r="F3211" s="18" t="str">
        <f>IFERROR(__xludf.DUMMYFUNCTION("""COMPUTED_VALUE"""),"Зеленый чай лемонграсс")</f>
        <v>Зеленый чай лемонграсс</v>
      </c>
      <c r="G3211" s="18" t="str">
        <f>IFERROR(__xludf.DUMMYFUNCTION("""COMPUTED_VALUE"""),"Малина арбуз")</f>
        <v>Малина арбуз</v>
      </c>
      <c r="H3211" s="18" t="str">
        <f>IFERROR(__xludf.DUMMYFUNCTION("""COMPUTED_VALUE"""),"Ананас персик")</f>
        <v>Ананас персик</v>
      </c>
      <c r="I3211" s="18" t="str">
        <f>IFERROR(__xludf.DUMMYFUNCTION("""COMPUTED_VALUE"""),"Клубничный мохито ")</f>
        <v>Клубничный мохито </v>
      </c>
      <c r="J3211" s="18" t="str">
        <f>IFERROR(__xludf.DUMMYFUNCTION("""COMPUTED_VALUE"""),"Яблоко лайм")</f>
        <v>Яблоко лайм</v>
      </c>
      <c r="K3211" s="18" t="str">
        <f>IFERROR(__xludf.DUMMYFUNCTION("""COMPUTED_VALUE"""),"Спрайт арбуз лайм ")</f>
        <v>Спрайт арбуз лайм </v>
      </c>
      <c r="L3211" s="18" t="str">
        <f>IFERROR(__xludf.DUMMYFUNCTION("""COMPUTED_VALUE"""),"Черничная фанта")</f>
        <v>Черничная фанта</v>
      </c>
      <c r="M3211" s="18" t="str">
        <f>IFERROR(__xludf.DUMMYFUNCTION("""COMPUTED_VALUE"""),"Чёрная смородина")</f>
        <v>Чёрная смородина</v>
      </c>
      <c r="N3211" s="18" t="str">
        <f>IFERROR(__xludf.DUMMYFUNCTION("""COMPUTED_VALUE"""),"Червячки голубика малина")</f>
        <v>Червячки голубика малина</v>
      </c>
      <c r="O3211" s="18" t="str">
        <f>IFERROR(__xludf.DUMMYFUNCTION("""COMPUTED_VALUE"""),"Малина смородина ")</f>
        <v>Малина смородина </v>
      </c>
      <c r="P3211" s="18" t="str">
        <f>IFERROR(__xludf.DUMMYFUNCTION("""COMPUTED_VALUE"""),"Черника лайм ")</f>
        <v>Черника лайм </v>
      </c>
      <c r="Q3211" s="18" t="str">
        <f>IFERROR(__xludf.DUMMYFUNCTION("""COMPUTED_VALUE"""),"Виноградный чупа чупс")</f>
        <v>Виноградный чупа чупс</v>
      </c>
      <c r="R3211" s="18" t="str">
        <f>IFERROR(__xludf.DUMMYFUNCTION("""COMPUTED_VALUE"""),"Киви лайм")</f>
        <v>Киви лайм</v>
      </c>
      <c r="S3211" s="18" t="str">
        <f>IFERROR(__xludf.DUMMYFUNCTION("""COMPUTED_VALUE"""),"Ягодный морс")</f>
        <v>Ягодный морс</v>
      </c>
      <c r="T3211" s="18" t="str">
        <f>IFERROR(__xludf.DUMMYFUNCTION("""COMPUTED_VALUE"""),"Фруктовый скитлс")</f>
        <v>Фруктовый скитлс</v>
      </c>
      <c r="U3211" s="18" t="str">
        <f>IFERROR(__xludf.DUMMYFUNCTION("""COMPUTED_VALUE"""),"черника лимон ")</f>
        <v>черника лимон </v>
      </c>
      <c r="V3211" s="18" t="str">
        <f>IFERROR(__xludf.DUMMYFUNCTION("""COMPUTED_VALUE"""),"Вишнёвая бомба")</f>
        <v>Вишнёвая бомба</v>
      </c>
      <c r="W3211" s="18" t="str">
        <f>IFERROR(__xludf.DUMMYFUNCTION("""COMPUTED_VALUE"""),"Тропический манго")</f>
        <v>Тропический манго</v>
      </c>
      <c r="X3211" s="18"/>
      <c r="Y3211" s="18"/>
      <c r="Z3211" s="18"/>
      <c r="AA3211" s="18"/>
      <c r="AB3211" s="18"/>
      <c r="AC3211" s="18"/>
      <c r="AD3211" s="18"/>
      <c r="AE3211" s="18"/>
      <c r="AF3211" s="18"/>
      <c r="AG3211" s="18"/>
      <c r="AH3211" s="18"/>
      <c r="AI3211" s="18"/>
      <c r="AJ3211" s="18"/>
      <c r="AK3211" s="18"/>
      <c r="AL3211" s="18"/>
      <c r="AM3211" s="18"/>
      <c r="AN3211" s="18"/>
      <c r="AO3211" s="18"/>
      <c r="AP3211" s="18"/>
      <c r="AQ3211" s="18"/>
      <c r="AR3211" s="18"/>
      <c r="AS3211" s="18"/>
      <c r="AT3211" s="18"/>
      <c r="AU3211" s="18"/>
      <c r="AV3211" s="18"/>
      <c r="AW3211" s="18"/>
      <c r="AX3211" s="18"/>
    </row>
    <row r="3212">
      <c r="A3212" s="18" t="str">
        <f>IFERROR(__xludf.DUMMYFUNCTION("""COMPUTED_VALUE"""),"Маракуйя с тропическими нотками")</f>
        <v>Маракуйя с тропическими нотками</v>
      </c>
      <c r="B3212" s="18" t="str">
        <f>IFERROR(__xludf.DUMMYFUNCTION("""COMPUTED_VALUE"""),"Арбузный милкшейк")</f>
        <v>Арбузный милкшейк</v>
      </c>
      <c r="C3212" s="18" t="str">
        <f>IFERROR(__xludf.DUMMYFUNCTION("""COMPUTED_VALUE"""),"Конфеты со вкусом винограда")</f>
        <v>Конфеты со вкусом винограда</v>
      </c>
      <c r="D3212" s="18" t="str">
        <f>IFERROR(__xludf.DUMMYFUNCTION("""COMPUTED_VALUE"""),"Манго с апельсином и послевкусием гуавы")</f>
        <v>Манго с апельсином и послевкусием гуавы</v>
      </c>
      <c r="E3212" s="18" t="str">
        <f>IFERROR(__xludf.DUMMYFUNCTION("""COMPUTED_VALUE"""),"Холодное сочетание мяты и конфет холс")</f>
        <v>Холодное сочетание мяты и конфет холс</v>
      </c>
      <c r="F3212" s="18" t="str">
        <f>IFERROR(__xludf.DUMMYFUNCTION("""COMPUTED_VALUE"""),"Яблочные мармеладные червячки")</f>
        <v>Яблочные мармеладные червячки</v>
      </c>
      <c r="G321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212" s="18" t="str">
        <f>IFERROR(__xludf.DUMMYFUNCTION("""COMPUTED_VALUE"""),"Лимон лайм")</f>
        <v>Лимон лайм</v>
      </c>
      <c r="I3212" s="18" t="str">
        <f>IFERROR(__xludf.DUMMYFUNCTION("""COMPUTED_VALUE"""),"Классика энергетика с кислой малиной")</f>
        <v>Классика энергетика с кислой малиной</v>
      </c>
      <c r="J3212" s="18" t="str">
        <f>IFERROR(__xludf.DUMMYFUNCTION("""COMPUTED_VALUE"""),"Зеленое манго и смородина")</f>
        <v>Зеленое манго и смородина</v>
      </c>
      <c r="K3212" s="18" t="str">
        <f>IFERROR(__xludf.DUMMYFUNCTION("""COMPUTED_VALUE"""),"Дуэт лемонграсса и сладкой малины")</f>
        <v>Дуэт лемонграсса и сладкой малины</v>
      </c>
      <c r="L3212" s="18" t="str">
        <f>IFERROR(__xludf.DUMMYFUNCTION("""COMPUTED_VALUE"""),"Сладкий мармелад из черной смородины")</f>
        <v>Сладкий мармелад из черной смородины</v>
      </c>
      <c r="M3212" s="18" t="str">
        <f>IFERROR(__xludf.DUMMYFUNCTION("""COMPUTED_VALUE"""),"Вишня кола")</f>
        <v>Вишня кола</v>
      </c>
      <c r="N3212" s="18" t="str">
        <f>IFERROR(__xludf.DUMMYFUNCTION("""COMPUTED_VALUE"""),"Малина с кокосом")</f>
        <v>Малина с кокосом</v>
      </c>
      <c r="O3212" s="18" t="str">
        <f>IFERROR(__xludf.DUMMYFUNCTION("""COMPUTED_VALUE"""),"Сладкие конфеты СКИТЛЗ и смородина")</f>
        <v>Сладкие конфеты СКИТЛЗ и смородина</v>
      </c>
      <c r="P3212" s="18" t="str">
        <f>IFERROR(__xludf.DUMMYFUNCTION("""COMPUTED_VALUE"""),"Ежевичный лимонад")</f>
        <v>Ежевичный лимонад</v>
      </c>
      <c r="Q3212" s="18" t="str">
        <f>IFERROR(__xludf.DUMMYFUNCTION("""COMPUTED_VALUE"""),"Дыня кокос")</f>
        <v>Дыня кокос</v>
      </c>
      <c r="R3212" s="18" t="str">
        <f>IFERROR(__xludf.DUMMYFUNCTION("""COMPUTED_VALUE"""),"Земляничный бабл гам")</f>
        <v>Земляничный бабл гам</v>
      </c>
      <c r="S3212" s="18" t="str">
        <f>IFERROR(__xludf.DUMMYFUNCTION("""COMPUTED_VALUE"""),"Лимонные леденцы")</f>
        <v>Лимонные леденцы</v>
      </c>
      <c r="T3212" s="18" t="str">
        <f>IFERROR(__xludf.DUMMYFUNCTION("""COMPUTED_VALUE"""),"Экзотический фрукты")</f>
        <v>Экзотический фрукты</v>
      </c>
      <c r="U3212" s="18" t="str">
        <f>IFERROR(__xludf.DUMMYFUNCTION("""COMPUTED_VALUE"""),"Личи виноград мята")</f>
        <v>Личи виноград мята</v>
      </c>
      <c r="V3212" s="18" t="str">
        <f>IFERROR(__xludf.DUMMYFUNCTION("""COMPUTED_VALUE"""),"Черника малина мята")</f>
        <v>Черника малина мята</v>
      </c>
      <c r="W3212" s="18" t="str">
        <f>IFERROR(__xludf.DUMMYFUNCTION("""COMPUTED_VALUE"""),"Абрикосовый йогурт")</f>
        <v>Абрикосовый йогурт</v>
      </c>
      <c r="X3212" s="18" t="str">
        <f>IFERROR(__xludf.DUMMYFUNCTION("""COMPUTED_VALUE"""),"Арбуз лед")</f>
        <v>Арбуз лед</v>
      </c>
      <c r="Y3212" s="18" t="str">
        <f>IFERROR(__xludf.DUMMYFUNCTION("""COMPUTED_VALUE"""),"Банан клубника лед")</f>
        <v>Банан клубника лед</v>
      </c>
      <c r="Z3212" s="18" t="str">
        <f>IFERROR(__xludf.DUMMYFUNCTION("""COMPUTED_VALUE"""),"Арбузное мороженное")</f>
        <v>Арбузное мороженное</v>
      </c>
      <c r="AA3212" s="18" t="str">
        <f>IFERROR(__xludf.DUMMYFUNCTION("""COMPUTED_VALUE"""),"Клубника малина жвачка")</f>
        <v>Клубника малина жвачка</v>
      </c>
      <c r="AB3212" s="18" t="str">
        <f>IFERROR(__xludf.DUMMYFUNCTION("""COMPUTED_VALUE"""),"Клубничное мороженное")</f>
        <v>Клубничное мороженное</v>
      </c>
      <c r="AC3212" s="18" t="str">
        <f>IFERROR(__xludf.DUMMYFUNCTION("""COMPUTED_VALUE"""),"Кола сода лед")</f>
        <v>Кола сода лед</v>
      </c>
      <c r="AD3212" s="18" t="str">
        <f>IFERROR(__xludf.DUMMYFUNCTION("""COMPUTED_VALUE"""),"Банановый милкшейк")</f>
        <v>Банановый милкшейк</v>
      </c>
      <c r="AE3212" s="18" t="str">
        <f>IFERROR(__xludf.DUMMYFUNCTION("""COMPUTED_VALUE"""),"Микс ягод лед")</f>
        <v>Микс ягод лед</v>
      </c>
      <c r="AF3212" s="18" t="str">
        <f>IFERROR(__xludf.DUMMYFUNCTION("""COMPUTED_VALUE"""),"Брусничный морс")</f>
        <v>Брусничный морс</v>
      </c>
      <c r="AG3212" s="18" t="str">
        <f>IFERROR(__xludf.DUMMYFUNCTION("""COMPUTED_VALUE"""),"Яблочный лимонад")</f>
        <v>Яблочный лимонад</v>
      </c>
      <c r="AH3212" s="18" t="str">
        <f>IFERROR(__xludf.DUMMYFUNCTION("""COMPUTED_VALUE"""),"Лесные ягоды")</f>
        <v>Лесные ягоды</v>
      </c>
      <c r="AI3212" s="18" t="str">
        <f>IFERROR(__xludf.DUMMYFUNCTION("""COMPUTED_VALUE"""),"Смородиновый лимонад")</f>
        <v>Смородиновый лимонад</v>
      </c>
      <c r="AJ3212" s="18" t="str">
        <f>IFERROR(__xludf.DUMMYFUNCTION("""COMPUTED_VALUE"""),"Вишня лайм лед")</f>
        <v>Вишня лайм лед</v>
      </c>
      <c r="AK3212" s="18" t="str">
        <f>IFERROR(__xludf.DUMMYFUNCTION("""COMPUTED_VALUE"""),"Лист виноград мята энергетик")</f>
        <v>Лист виноград мята энергетик</v>
      </c>
      <c r="AL3212" s="18" t="str">
        <f>IFERROR(__xludf.DUMMYFUNCTION("""COMPUTED_VALUE"""),"Двойное яблоко лед")</f>
        <v>Двойное яблоко лед</v>
      </c>
      <c r="AM3212" s="18" t="str">
        <f>IFERROR(__xludf.DUMMYFUNCTION("""COMPUTED_VALUE"""),"Смородиновый холс")</f>
        <v>Смородиновый холс</v>
      </c>
      <c r="AN3212" s="18" t="str">
        <f>IFERROR(__xludf.DUMMYFUNCTION("""COMPUTED_VALUE"""),"Клубничное шампанское")</f>
        <v>Клубничное шампанское</v>
      </c>
      <c r="AO3212" s="18"/>
      <c r="AP3212" s="18"/>
      <c r="AQ3212" s="18"/>
      <c r="AR3212" s="18"/>
      <c r="AS3212" s="18"/>
      <c r="AT3212" s="18"/>
      <c r="AU3212" s="18"/>
      <c r="AV3212" s="18"/>
      <c r="AW3212" s="18"/>
      <c r="AX3212" s="18"/>
    </row>
    <row r="3213">
      <c r="A3213" s="18" t="str">
        <f>IFERROR(__xludf.DUMMYFUNCTION("""COMPUTED_VALUE"""),"кислая земляника")</f>
        <v>кислая земляника</v>
      </c>
      <c r="B3213" s="18" t="str">
        <f>IFERROR(__xludf.DUMMYFUNCTION("""COMPUTED_VALUE"""),"кислая фанта с черникой")</f>
        <v>кислая фанта с черникой</v>
      </c>
      <c r="C3213" s="18" t="str">
        <f>IFERROR(__xludf.DUMMYFUNCTION("""COMPUTED_VALUE"""),"кислое харибо с колой и черешней")</f>
        <v>кислое харибо с колой и черешней</v>
      </c>
      <c r="D3213" s="18" t="str">
        <f>IFERROR(__xludf.DUMMYFUNCTION("""COMPUTED_VALUE"""),"кислое яблочно клубничная шипучка")</f>
        <v>кислое яблочно клубничная шипучка</v>
      </c>
      <c r="E3213" s="18" t="str">
        <f>IFERROR(__xludf.DUMMYFUNCTION("""COMPUTED_VALUE"""),"кислые желатинки маракуйя ананас")</f>
        <v>кислые желатинки маракуйя ананас</v>
      </c>
      <c r="F3213" s="18" t="str">
        <f>IFERROR(__xludf.DUMMYFUNCTION("""COMPUTED_VALUE"""),"кислые ленточки маракуя манго")</f>
        <v>кислые ленточки маракуя манго</v>
      </c>
      <c r="G3213" s="18" t="str">
        <f>IFERROR(__xludf.DUMMYFUNCTION("""COMPUTED_VALUE"""),"кислые мармеладные ягоды")</f>
        <v>кислые мармеладные ягоды</v>
      </c>
      <c r="H3213" s="18" t="str">
        <f>IFERROR(__xludf.DUMMYFUNCTION("""COMPUTED_VALUE"""),"кислый виноград лайм")</f>
        <v>кислый виноград лайм</v>
      </c>
      <c r="I3213" s="18" t="str">
        <f>IFERROR(__xludf.DUMMYFUNCTION("""COMPUTED_VALUE"""),"кислый грейпфрут с вишней")</f>
        <v>кислый грейпфрут с вишней</v>
      </c>
      <c r="J3213" s="18" t="str">
        <f>IFERROR(__xludf.DUMMYFUNCTION("""COMPUTED_VALUE"""),"кислый леденец виноград киви яблоко")</f>
        <v>кислый леденец виноград киви яблоко</v>
      </c>
      <c r="K3213" s="18" t="str">
        <f>IFERROR(__xludf.DUMMYFUNCTION("""COMPUTED_VALUE"""),"кислый лимонад арбуз лайм малина")</f>
        <v>кислый лимонад арбуз лайм малина</v>
      </c>
      <c r="L3213" s="18" t="str">
        <f>IFERROR(__xludf.DUMMYFUNCTION("""COMPUTED_VALUE"""),"кислый персик клубника")</f>
        <v>кислый персик клубника</v>
      </c>
      <c r="M3213" s="18" t="str">
        <f>IFERROR(__xludf.DUMMYFUNCTION("""COMPUTED_VALUE"""),"кислый яблочно лимонные колечки")</f>
        <v>кислый яблочно лимонные колечки</v>
      </c>
      <c r="N3213" s="18" t="str">
        <f>IFERROR(__xludf.DUMMYFUNCTION("""COMPUTED_VALUE"""),"фанта апельсин с кислой малиной")</f>
        <v>фанта апельсин с кислой малиной</v>
      </c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  <c r="AA3213" s="18"/>
      <c r="AB3213" s="18"/>
      <c r="AC3213" s="18"/>
      <c r="AD3213" s="18"/>
      <c r="AE3213" s="18"/>
      <c r="AF3213" s="18"/>
      <c r="AG3213" s="18"/>
      <c r="AH3213" s="18"/>
      <c r="AI3213" s="18"/>
      <c r="AJ3213" s="18"/>
      <c r="AK3213" s="18"/>
      <c r="AL3213" s="18"/>
      <c r="AM3213" s="18"/>
      <c r="AN3213" s="18"/>
      <c r="AO3213" s="18"/>
      <c r="AP3213" s="18"/>
      <c r="AQ3213" s="18"/>
      <c r="AR3213" s="18"/>
      <c r="AS3213" s="18"/>
      <c r="AT3213" s="18"/>
      <c r="AU3213" s="18"/>
      <c r="AV3213" s="18"/>
      <c r="AW3213" s="18"/>
      <c r="AX3213" s="18"/>
    </row>
    <row r="3214">
      <c r="A3214" s="18"/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  <c r="AA3214" s="18"/>
      <c r="AB3214" s="18"/>
      <c r="AC3214" s="18"/>
      <c r="AD3214" s="18"/>
      <c r="AE3214" s="18"/>
      <c r="AF3214" s="18"/>
      <c r="AG3214" s="18"/>
      <c r="AH3214" s="18"/>
      <c r="AI3214" s="18"/>
      <c r="AJ3214" s="18"/>
      <c r="AK3214" s="18"/>
      <c r="AL3214" s="18"/>
      <c r="AM3214" s="18"/>
      <c r="AN3214" s="18"/>
      <c r="AO3214" s="18"/>
      <c r="AP3214" s="18"/>
      <c r="AQ3214" s="18"/>
      <c r="AR3214" s="18"/>
      <c r="AS3214" s="18"/>
      <c r="AT3214" s="18"/>
      <c r="AU3214" s="18"/>
      <c r="AV3214" s="18"/>
      <c r="AW3214" s="18"/>
      <c r="AX3214" s="18"/>
    </row>
    <row r="3215">
      <c r="A3215" s="18"/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  <c r="AA3215" s="18"/>
      <c r="AB3215" s="18"/>
      <c r="AC3215" s="18"/>
      <c r="AD3215" s="18"/>
      <c r="AE3215" s="18"/>
      <c r="AF3215" s="18"/>
      <c r="AG3215" s="18"/>
      <c r="AH3215" s="18"/>
      <c r="AI3215" s="18"/>
      <c r="AJ3215" s="18"/>
      <c r="AK3215" s="18"/>
      <c r="AL3215" s="18"/>
      <c r="AM3215" s="18"/>
      <c r="AN3215" s="18"/>
      <c r="AO3215" s="18"/>
      <c r="AP3215" s="18"/>
      <c r="AQ3215" s="18"/>
      <c r="AR3215" s="18"/>
      <c r="AS3215" s="18"/>
      <c r="AT3215" s="18"/>
      <c r="AU3215" s="18"/>
      <c r="AV3215" s="18"/>
      <c r="AW3215" s="18"/>
      <c r="AX3215" s="18"/>
    </row>
    <row r="3216">
      <c r="A3216" s="18"/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18"/>
      <c r="AG3216" s="18"/>
      <c r="AH3216" s="18"/>
      <c r="AI3216" s="18"/>
      <c r="AJ3216" s="18"/>
      <c r="AK3216" s="18"/>
      <c r="AL3216" s="18"/>
      <c r="AM3216" s="18"/>
      <c r="AN3216" s="18"/>
      <c r="AO3216" s="18"/>
      <c r="AP3216" s="18"/>
      <c r="AQ3216" s="18"/>
      <c r="AR3216" s="18"/>
      <c r="AS3216" s="18"/>
      <c r="AT3216" s="18"/>
      <c r="AU3216" s="18"/>
      <c r="AV3216" s="18"/>
      <c r="AW3216" s="18"/>
      <c r="AX3216" s="18"/>
    </row>
    <row r="3217">
      <c r="A3217" s="18"/>
      <c r="B3217" s="18"/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8"/>
      <c r="AD3217" s="18"/>
      <c r="AE3217" s="18"/>
      <c r="AF3217" s="18"/>
      <c r="AG3217" s="18"/>
      <c r="AH3217" s="18"/>
      <c r="AI3217" s="18"/>
      <c r="AJ3217" s="18"/>
      <c r="AK3217" s="18"/>
      <c r="AL3217" s="18"/>
      <c r="AM3217" s="18"/>
      <c r="AN3217" s="18"/>
      <c r="AO3217" s="18"/>
      <c r="AP3217" s="18"/>
      <c r="AQ3217" s="18"/>
      <c r="AR3217" s="18"/>
      <c r="AS3217" s="18"/>
      <c r="AT3217" s="18"/>
      <c r="AU3217" s="18"/>
      <c r="AV3217" s="18"/>
      <c r="AW3217" s="18"/>
      <c r="AX3217" s="18"/>
    </row>
    <row r="3218">
      <c r="A3218" s="18"/>
      <c r="B3218" s="18"/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  <c r="AA3218" s="18"/>
      <c r="AB3218" s="18"/>
      <c r="AC3218" s="18"/>
      <c r="AD3218" s="18"/>
      <c r="AE3218" s="18"/>
      <c r="AF3218" s="18"/>
      <c r="AG3218" s="18"/>
      <c r="AH3218" s="18"/>
      <c r="AI3218" s="18"/>
      <c r="AJ3218" s="18"/>
      <c r="AK3218" s="18"/>
      <c r="AL3218" s="18"/>
      <c r="AM3218" s="18"/>
      <c r="AN3218" s="18"/>
      <c r="AO3218" s="18"/>
      <c r="AP3218" s="18"/>
      <c r="AQ3218" s="18"/>
      <c r="AR3218" s="18"/>
      <c r="AS3218" s="18"/>
      <c r="AT3218" s="18"/>
      <c r="AU3218" s="18"/>
      <c r="AV3218" s="18"/>
      <c r="AW3218" s="18"/>
      <c r="AX3218" s="18"/>
    </row>
    <row r="3219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  <c r="AA3219" s="18"/>
      <c r="AB3219" s="18"/>
      <c r="AC3219" s="18"/>
      <c r="AD3219" s="18"/>
      <c r="AE3219" s="18"/>
      <c r="AF3219" s="18"/>
      <c r="AG3219" s="18"/>
      <c r="AH3219" s="18"/>
      <c r="AI3219" s="18"/>
      <c r="AJ3219" s="18"/>
      <c r="AK3219" s="18"/>
      <c r="AL3219" s="18"/>
      <c r="AM3219" s="18"/>
      <c r="AN3219" s="18"/>
      <c r="AO3219" s="18"/>
      <c r="AP3219" s="18"/>
      <c r="AQ3219" s="18"/>
      <c r="AR3219" s="18"/>
      <c r="AS3219" s="18"/>
      <c r="AT3219" s="18"/>
      <c r="AU3219" s="18"/>
      <c r="AV3219" s="18"/>
      <c r="AW3219" s="18"/>
      <c r="AX3219" s="18"/>
    </row>
    <row r="3220">
      <c r="A3220" s="18"/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  <c r="AA3220" s="18"/>
      <c r="AB3220" s="18"/>
      <c r="AC3220" s="18"/>
      <c r="AD3220" s="18"/>
      <c r="AE3220" s="18"/>
      <c r="AF3220" s="18"/>
      <c r="AG3220" s="18"/>
      <c r="AH3220" s="18"/>
      <c r="AI3220" s="18"/>
      <c r="AJ3220" s="18"/>
      <c r="AK3220" s="18"/>
      <c r="AL3220" s="18"/>
      <c r="AM3220" s="18"/>
      <c r="AN3220" s="18"/>
      <c r="AO3220" s="18"/>
      <c r="AP3220" s="18"/>
      <c r="AQ3220" s="18"/>
      <c r="AR3220" s="18"/>
      <c r="AS3220" s="18"/>
      <c r="AT3220" s="18"/>
      <c r="AU3220" s="18"/>
      <c r="AV3220" s="18"/>
      <c r="AW3220" s="18"/>
      <c r="AX3220" s="18"/>
    </row>
    <row r="3221">
      <c r="A3221" s="18"/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  <c r="AA3221" s="18"/>
      <c r="AB3221" s="18"/>
      <c r="AC3221" s="18"/>
      <c r="AD3221" s="18"/>
      <c r="AE3221" s="18"/>
      <c r="AF3221" s="18"/>
      <c r="AG3221" s="18"/>
      <c r="AH3221" s="18"/>
      <c r="AI3221" s="18"/>
      <c r="AJ3221" s="18"/>
      <c r="AK3221" s="18"/>
      <c r="AL3221" s="18"/>
      <c r="AM3221" s="18"/>
      <c r="AN3221" s="18"/>
      <c r="AO3221" s="18"/>
      <c r="AP3221" s="18"/>
      <c r="AQ3221" s="18"/>
      <c r="AR3221" s="18"/>
      <c r="AS3221" s="18"/>
      <c r="AT3221" s="18"/>
      <c r="AU3221" s="18"/>
      <c r="AV3221" s="18"/>
      <c r="AW3221" s="18"/>
      <c r="AX3221" s="18"/>
    </row>
    <row r="3222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  <c r="AC3222" s="18"/>
      <c r="AD3222" s="18"/>
      <c r="AE3222" s="18"/>
      <c r="AF3222" s="18"/>
      <c r="AG3222" s="18"/>
      <c r="AH3222" s="18"/>
      <c r="AI3222" s="18"/>
      <c r="AJ3222" s="18"/>
      <c r="AK3222" s="18"/>
      <c r="AL3222" s="18"/>
      <c r="AM3222" s="18"/>
      <c r="AN3222" s="18"/>
      <c r="AO3222" s="18"/>
      <c r="AP3222" s="18"/>
      <c r="AQ3222" s="18"/>
      <c r="AR3222" s="18"/>
      <c r="AS3222" s="18"/>
      <c r="AT3222" s="18"/>
      <c r="AU3222" s="18"/>
      <c r="AV3222" s="18"/>
      <c r="AW3222" s="18"/>
      <c r="AX3222" s="18"/>
    </row>
    <row r="3223">
      <c r="A3223" s="18"/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  <c r="AA3223" s="18"/>
      <c r="AB3223" s="18"/>
      <c r="AC3223" s="18"/>
      <c r="AD3223" s="18"/>
      <c r="AE3223" s="18"/>
      <c r="AF3223" s="18"/>
      <c r="AG3223" s="18"/>
      <c r="AH3223" s="18"/>
      <c r="AI3223" s="18"/>
      <c r="AJ3223" s="18"/>
      <c r="AK3223" s="18"/>
      <c r="AL3223" s="18"/>
      <c r="AM3223" s="18"/>
      <c r="AN3223" s="18"/>
      <c r="AO3223" s="18"/>
      <c r="AP3223" s="18"/>
      <c r="AQ3223" s="18"/>
      <c r="AR3223" s="18"/>
      <c r="AS3223" s="18"/>
      <c r="AT3223" s="18"/>
      <c r="AU3223" s="18"/>
      <c r="AV3223" s="18"/>
      <c r="AW3223" s="18"/>
      <c r="AX3223" s="18"/>
    </row>
    <row r="3224">
      <c r="A3224" s="18"/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  <c r="AA3224" s="18"/>
      <c r="AB3224" s="18"/>
      <c r="AC3224" s="18"/>
      <c r="AD3224" s="18"/>
      <c r="AE3224" s="18"/>
      <c r="AF3224" s="18"/>
      <c r="AG3224" s="18"/>
      <c r="AH3224" s="18"/>
      <c r="AI3224" s="18"/>
      <c r="AJ3224" s="18"/>
      <c r="AK3224" s="18"/>
      <c r="AL3224" s="18"/>
      <c r="AM3224" s="18"/>
      <c r="AN3224" s="18"/>
      <c r="AO3224" s="18"/>
      <c r="AP3224" s="18"/>
      <c r="AQ3224" s="18"/>
      <c r="AR3224" s="18"/>
      <c r="AS3224" s="18"/>
      <c r="AT3224" s="18"/>
      <c r="AU3224" s="18"/>
      <c r="AV3224" s="18"/>
      <c r="AW3224" s="18"/>
      <c r="AX3224" s="18"/>
    </row>
    <row r="3225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  <c r="AA3225" s="18"/>
      <c r="AB3225" s="18"/>
      <c r="AC3225" s="18"/>
      <c r="AD3225" s="18"/>
      <c r="AE3225" s="18"/>
      <c r="AF3225" s="18"/>
      <c r="AG3225" s="18"/>
      <c r="AH3225" s="18"/>
      <c r="AI3225" s="18"/>
      <c r="AJ3225" s="18"/>
      <c r="AK3225" s="18"/>
      <c r="AL3225" s="18"/>
      <c r="AM3225" s="18"/>
      <c r="AN3225" s="18"/>
      <c r="AO3225" s="18"/>
      <c r="AP3225" s="18"/>
      <c r="AQ3225" s="18"/>
      <c r="AR3225" s="18"/>
      <c r="AS3225" s="18"/>
      <c r="AT3225" s="18"/>
      <c r="AU3225" s="18"/>
      <c r="AV3225" s="18"/>
      <c r="AW3225" s="18"/>
      <c r="AX3225" s="18"/>
    </row>
    <row r="3226">
      <c r="A3226" s="18"/>
      <c r="B3226" s="18"/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  <c r="AA3226" s="18"/>
      <c r="AB3226" s="18"/>
      <c r="AC3226" s="18"/>
      <c r="AD3226" s="18"/>
      <c r="AE3226" s="18"/>
      <c r="AF3226" s="18"/>
      <c r="AG3226" s="18"/>
      <c r="AH3226" s="18"/>
      <c r="AI3226" s="18"/>
      <c r="AJ3226" s="18"/>
      <c r="AK3226" s="18"/>
      <c r="AL3226" s="18"/>
      <c r="AM3226" s="18"/>
      <c r="AN3226" s="18"/>
      <c r="AO3226" s="18"/>
      <c r="AP3226" s="18"/>
      <c r="AQ3226" s="18"/>
      <c r="AR3226" s="18"/>
      <c r="AS3226" s="18"/>
      <c r="AT3226" s="18"/>
      <c r="AU3226" s="18"/>
      <c r="AV3226" s="18"/>
      <c r="AW3226" s="18"/>
      <c r="AX3226" s="18"/>
    </row>
    <row r="3227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  <c r="AA3227" s="18"/>
      <c r="AB3227" s="18"/>
      <c r="AC3227" s="18"/>
      <c r="AD3227" s="18"/>
      <c r="AE3227" s="18"/>
      <c r="AF3227" s="18"/>
      <c r="AG3227" s="18"/>
      <c r="AH3227" s="18"/>
      <c r="AI3227" s="18"/>
      <c r="AJ3227" s="18"/>
      <c r="AK3227" s="18"/>
      <c r="AL3227" s="18"/>
      <c r="AM3227" s="18"/>
      <c r="AN3227" s="18"/>
      <c r="AO3227" s="18"/>
      <c r="AP3227" s="18"/>
      <c r="AQ3227" s="18"/>
      <c r="AR3227" s="18"/>
      <c r="AS3227" s="18"/>
      <c r="AT3227" s="18"/>
      <c r="AU3227" s="18"/>
      <c r="AV3227" s="18"/>
      <c r="AW3227" s="18"/>
      <c r="AX3227" s="18"/>
    </row>
    <row r="3228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18"/>
      <c r="AG3228" s="18"/>
      <c r="AH3228" s="18"/>
      <c r="AI3228" s="18"/>
      <c r="AJ3228" s="18"/>
      <c r="AK3228" s="18"/>
      <c r="AL3228" s="18"/>
      <c r="AM3228" s="18"/>
      <c r="AN3228" s="18"/>
      <c r="AO3228" s="18"/>
      <c r="AP3228" s="18"/>
      <c r="AQ3228" s="18"/>
      <c r="AR3228" s="18"/>
      <c r="AS3228" s="18"/>
      <c r="AT3228" s="18"/>
      <c r="AU3228" s="18"/>
      <c r="AV3228" s="18"/>
      <c r="AW3228" s="18"/>
      <c r="AX3228" s="18"/>
    </row>
    <row r="3229">
      <c r="A3229" s="18"/>
      <c r="B3229" s="18"/>
      <c r="C3229" s="1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  <c r="AA3229" s="18"/>
      <c r="AB3229" s="18"/>
      <c r="AC3229" s="18"/>
      <c r="AD3229" s="18"/>
      <c r="AE3229" s="18"/>
      <c r="AF3229" s="18"/>
      <c r="AG3229" s="18"/>
      <c r="AH3229" s="18"/>
      <c r="AI3229" s="18"/>
      <c r="AJ3229" s="18"/>
      <c r="AK3229" s="18"/>
      <c r="AL3229" s="18"/>
      <c r="AM3229" s="18"/>
      <c r="AN3229" s="18"/>
      <c r="AO3229" s="18"/>
      <c r="AP3229" s="18"/>
      <c r="AQ3229" s="18"/>
      <c r="AR3229" s="18"/>
      <c r="AS3229" s="18"/>
      <c r="AT3229" s="18"/>
      <c r="AU3229" s="18"/>
      <c r="AV3229" s="18"/>
      <c r="AW3229" s="18"/>
      <c r="AX3229" s="18"/>
    </row>
    <row r="3230">
      <c r="A3230" s="18"/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  <c r="AA3230" s="18"/>
      <c r="AB3230" s="18"/>
      <c r="AC3230" s="18"/>
      <c r="AD3230" s="18"/>
      <c r="AE3230" s="18"/>
      <c r="AF3230" s="18"/>
      <c r="AG3230" s="18"/>
      <c r="AH3230" s="18"/>
      <c r="AI3230" s="18"/>
      <c r="AJ3230" s="18"/>
      <c r="AK3230" s="18"/>
      <c r="AL3230" s="18"/>
      <c r="AM3230" s="18"/>
      <c r="AN3230" s="18"/>
      <c r="AO3230" s="18"/>
      <c r="AP3230" s="18"/>
      <c r="AQ3230" s="18"/>
      <c r="AR3230" s="18"/>
      <c r="AS3230" s="18"/>
      <c r="AT3230" s="18"/>
      <c r="AU3230" s="18"/>
      <c r="AV3230" s="18"/>
      <c r="AW3230" s="18"/>
      <c r="AX3230" s="18"/>
    </row>
    <row r="3231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  <c r="AA3231" s="18"/>
      <c r="AB3231" s="18"/>
      <c r="AC3231" s="18"/>
      <c r="AD3231" s="18"/>
      <c r="AE3231" s="18"/>
      <c r="AF3231" s="18"/>
      <c r="AG3231" s="18"/>
      <c r="AH3231" s="18"/>
      <c r="AI3231" s="18"/>
      <c r="AJ3231" s="18"/>
      <c r="AK3231" s="18"/>
      <c r="AL3231" s="18"/>
      <c r="AM3231" s="18"/>
      <c r="AN3231" s="18"/>
      <c r="AO3231" s="18"/>
      <c r="AP3231" s="18"/>
      <c r="AQ3231" s="18"/>
      <c r="AR3231" s="18"/>
      <c r="AS3231" s="18"/>
      <c r="AT3231" s="18"/>
      <c r="AU3231" s="18"/>
      <c r="AV3231" s="18"/>
      <c r="AW3231" s="18"/>
      <c r="AX3231" s="18"/>
    </row>
    <row r="3232">
      <c r="A3232" s="18" t="str">
        <f>IFERROR(__xludf.DUMMYFUNCTION("""COMPUTED_VALUE"""),"Ананас киви")</f>
        <v>Ананас киви</v>
      </c>
      <c r="B3232" s="18" t="str">
        <f>IFERROR(__xludf.DUMMYFUNCTION("""COMPUTED_VALUE"""),"Арбузный смузи")</f>
        <v>Арбузный смузи</v>
      </c>
      <c r="C3232" s="18" t="str">
        <f>IFERROR(__xludf.DUMMYFUNCTION("""COMPUTED_VALUE"""),"Виноградная фанта")</f>
        <v>Виноградная фанта</v>
      </c>
      <c r="D3232" s="18" t="str">
        <f>IFERROR(__xludf.DUMMYFUNCTION("""COMPUTED_VALUE"""),"Вишневый морс")</f>
        <v>Вишневый морс</v>
      </c>
      <c r="E3232" s="18" t="str">
        <f>IFERROR(__xludf.DUMMYFUNCTION("""COMPUTED_VALUE"""),"Гранатовый мармелад")</f>
        <v>Гранатовый мармелад</v>
      </c>
      <c r="F3232" s="18" t="str">
        <f>IFERROR(__xludf.DUMMYFUNCTION("""COMPUTED_VALUE"""),"Грейпфрут киви")</f>
        <v>Грейпфрут киви</v>
      </c>
      <c r="G3232" s="18" t="str">
        <f>IFERROR(__xludf.DUMMYFUNCTION("""COMPUTED_VALUE"""),"Ежевика мята")</f>
        <v>Ежевика мята</v>
      </c>
      <c r="H3232" s="18" t="str">
        <f>IFERROR(__xludf.DUMMYFUNCTION("""COMPUTED_VALUE"""),"Киви манго")</f>
        <v>Киви манго</v>
      </c>
      <c r="I3232" s="18" t="str">
        <f>IFERROR(__xludf.DUMMYFUNCTION("""COMPUTED_VALUE"""),"Клубника манго")</f>
        <v>Клубника манго</v>
      </c>
      <c r="J3232" s="18" t="str">
        <f>IFERROR(__xludf.DUMMYFUNCTION("""COMPUTED_VALUE"""),"черника грейфрут ")</f>
        <v>черника грейфрут </v>
      </c>
      <c r="K3232" s="18" t="str">
        <f>IFERROR(__xludf.DUMMYFUNCTION("""COMPUTED_VALUE"""),"Малина лайм")</f>
        <v>Малина лайм</v>
      </c>
      <c r="L3232" s="18" t="str">
        <f>IFERROR(__xludf.DUMMYFUNCTION("""COMPUTED_VALUE"""),"Манго арбуз ")</f>
        <v>Манго арбуз </v>
      </c>
      <c r="M3232" s="18" t="str">
        <f>IFERROR(__xludf.DUMMYFUNCTION("""COMPUTED_VALUE"""),"Малиновый чай с жасмином")</f>
        <v>Малиновый чай с жасмином</v>
      </c>
      <c r="N3232" s="18" t="str">
        <f>IFERROR(__xludf.DUMMYFUNCTION("""COMPUTED_VALUE"""),"малина  апельсин ")</f>
        <v>малина  апельсин </v>
      </c>
      <c r="O3232" s="18" t="str">
        <f>IFERROR(__xludf.DUMMYFUNCTION("""COMPUTED_VALUE"""),"Манго апельсин")</f>
        <v>Манго апельсин</v>
      </c>
      <c r="P3232" s="18" t="str">
        <f>IFERROR(__xludf.DUMMYFUNCTION("""COMPUTED_VALUE"""),"Ред булл")</f>
        <v>Ред булл</v>
      </c>
      <c r="Q3232" s="18" t="str">
        <f>IFERROR(__xludf.DUMMYFUNCTION("""COMPUTED_VALUE"""),"Спрайт")</f>
        <v>Спрайт</v>
      </c>
      <c r="R3232" s="18" t="str">
        <f>IFERROR(__xludf.DUMMYFUNCTION("""COMPUTED_VALUE"""),"ананас клюква ")</f>
        <v>ананас клюква </v>
      </c>
      <c r="S3232" s="18" t="str">
        <f>IFERROR(__xludf.DUMMYFUNCTION("""COMPUTED_VALUE"""),"Тархун")</f>
        <v>Тархун</v>
      </c>
      <c r="T3232" s="18" t="str">
        <f>IFERROR(__xludf.DUMMYFUNCTION("""COMPUTED_VALUE"""),"алоэ Виноград ")</f>
        <v>алоэ Виноград </v>
      </c>
      <c r="U3232" s="18" t="str">
        <f>IFERROR(__xludf.DUMMYFUNCTION("""COMPUTED_VALUE"""),"Фруктовая жвачка")</f>
        <v>Фруктовая жвачка</v>
      </c>
      <c r="V3232" s="18" t="str">
        <f>IFERROR(__xludf.DUMMYFUNCTION("""COMPUTED_VALUE"""),"Холодная кола")</f>
        <v>Холодная кола</v>
      </c>
      <c r="W3232" s="18" t="str">
        <f>IFERROR(__xludf.DUMMYFUNCTION("""COMPUTED_VALUE"""),"Черная смородина клюква")</f>
        <v>Черная смородина клюква</v>
      </c>
      <c r="X3232" s="18" t="str">
        <f>IFERROR(__xludf.DUMMYFUNCTION("""COMPUTED_VALUE"""),"Черника арбуз")</f>
        <v>Черника арбуз</v>
      </c>
      <c r="Y3232" s="18" t="str">
        <f>IFERROR(__xludf.DUMMYFUNCTION("""COMPUTED_VALUE"""),"Яблоко черника")</f>
        <v>Яблоко черника</v>
      </c>
      <c r="Z3232" s="18"/>
      <c r="AA3232" s="18"/>
      <c r="AB3232" s="18"/>
      <c r="AC3232" s="18"/>
      <c r="AD3232" s="18"/>
      <c r="AE3232" s="18"/>
      <c r="AF3232" s="18"/>
      <c r="AG3232" s="18"/>
      <c r="AH3232" s="18"/>
      <c r="AI3232" s="18"/>
      <c r="AJ3232" s="18"/>
      <c r="AK3232" s="18"/>
      <c r="AL3232" s="18"/>
      <c r="AM3232" s="18"/>
      <c r="AN3232" s="18"/>
      <c r="AO3232" s="18"/>
      <c r="AP3232" s="18"/>
      <c r="AQ3232" s="18"/>
      <c r="AR3232" s="18"/>
      <c r="AS3232" s="18"/>
      <c r="AT3232" s="18"/>
      <c r="AU3232" s="18"/>
      <c r="AV3232" s="18"/>
      <c r="AW3232" s="18"/>
      <c r="AX3232" s="18"/>
    </row>
    <row r="3233">
      <c r="A3233" s="18" t="str">
        <f>IFERROR(__xludf.DUMMYFUNCTION("""COMPUTED_VALUE"""),"Кислый малиново-грейпфрутовый швепс")</f>
        <v>Кислый малиново-грейпфрутовый швепс</v>
      </c>
      <c r="B3233" s="18" t="str">
        <f>IFERROR(__xludf.DUMMYFUNCTION("""COMPUTED_VALUE"""),"Ананас апельсин")</f>
        <v>Ананас апельсин</v>
      </c>
      <c r="C3233" s="18" t="str">
        <f>IFERROR(__xludf.DUMMYFUNCTION("""COMPUTED_VALUE"""),"Пинаколада")</f>
        <v>Пинаколада</v>
      </c>
      <c r="D3233" s="18" t="str">
        <f>IFERROR(__xludf.DUMMYFUNCTION("""COMPUTED_VALUE"""),"Мятный бабл гам")</f>
        <v>Мятный бабл гам</v>
      </c>
      <c r="E3233" s="18" t="str">
        <f>IFERROR(__xludf.DUMMYFUNCTION("""COMPUTED_VALUE"""),"Мянго драгонфрут")</f>
        <v>Мянго драгонфрут</v>
      </c>
      <c r="F3233" s="18" t="str">
        <f>IFERROR(__xludf.DUMMYFUNCTION("""COMPUTED_VALUE"""),"Клубничная фанта")</f>
        <v>Клубничная фанта</v>
      </c>
      <c r="G3233" s="18" t="str">
        <f>IFERROR(__xludf.DUMMYFUNCTION("""COMPUTED_VALUE"""),"Клубничная арбуз")</f>
        <v>Клубничная арбуз</v>
      </c>
      <c r="H3233" s="18" t="str">
        <f>IFERROR(__xludf.DUMMYFUNCTION("""COMPUTED_VALUE"""),"Кислый скитлс")</f>
        <v>Кислый скитлс</v>
      </c>
      <c r="I3233" s="18" t="str">
        <f>IFERROR(__xludf.DUMMYFUNCTION("""COMPUTED_VALUE"""),"Кислый лайм арбуз")</f>
        <v>Кислый лайм арбуз</v>
      </c>
      <c r="J3233" s="18" t="str">
        <f>IFERROR(__xludf.DUMMYFUNCTION("""COMPUTED_VALUE"""),"Тропический банан")</f>
        <v>Тропический банан</v>
      </c>
      <c r="K3233" s="18" t="str">
        <f>IFERROR(__xludf.DUMMYFUNCTION("""COMPUTED_VALUE"""),"Яблочный энергетик")</f>
        <v>Яблочный энергетик</v>
      </c>
      <c r="L3233" s="18" t="str">
        <f>IFERROR(__xludf.DUMMYFUNCTION("""COMPUTED_VALUE"""),"Барбарисовый лимонад")</f>
        <v>Барбарисовый лимонад</v>
      </c>
      <c r="M3233" s="18" t="str">
        <f>IFERROR(__xludf.DUMMYFUNCTION("""COMPUTED_VALUE"""),"Лимонад виноград вишня")</f>
        <v>Лимонад виноград вишня</v>
      </c>
      <c r="N3233" s="18" t="str">
        <f>IFERROR(__xludf.DUMMYFUNCTION("""COMPUTED_VALUE"""),"Розовый лимонад")</f>
        <v>Розовый лимонад</v>
      </c>
      <c r="O3233" s="18" t="str">
        <f>IFERROR(__xludf.DUMMYFUNCTION("""COMPUTED_VALUE"""),"Двойной манго")</f>
        <v>Двойной манго</v>
      </c>
      <c r="P3233" s="18" t="str">
        <f>IFERROR(__xludf.DUMMYFUNCTION("""COMPUTED_VALUE"""),"Лесные ягоды ")</f>
        <v>Лесные ягоды </v>
      </c>
      <c r="Q3233" s="18" t="str">
        <f>IFERROR(__xludf.DUMMYFUNCTION("""COMPUTED_VALUE"""),"Ежевика малина ")</f>
        <v>Ежевика малина </v>
      </c>
      <c r="R3233" s="18" t="str">
        <f>IFERROR(__xludf.DUMMYFUNCTION("""COMPUTED_VALUE"""),"Смородиновый лимонад")</f>
        <v>Смородиновый лимонад</v>
      </c>
      <c r="S3233" s="18" t="str">
        <f>IFERROR(__xludf.DUMMYFUNCTION("""COMPUTED_VALUE"""),"Кола вишня")</f>
        <v>Кола вишня</v>
      </c>
      <c r="T3233" s="18" t="str">
        <f>IFERROR(__xludf.DUMMYFUNCTION("""COMPUTED_VALUE"""),"Манго арбуз")</f>
        <v>Манго арбуз</v>
      </c>
      <c r="U3233" s="18" t="str">
        <f>IFERROR(__xludf.DUMMYFUNCTION("""COMPUTED_VALUE"""),"Алоэ виноград")</f>
        <v>Алоэ виноград</v>
      </c>
      <c r="V3233" s="18" t="str">
        <f>IFERROR(__xludf.DUMMYFUNCTION("""COMPUTED_VALUE"""),"Банан клубника")</f>
        <v>Банан клубника</v>
      </c>
      <c r="W3233" s="18" t="str">
        <f>IFERROR(__xludf.DUMMYFUNCTION("""COMPUTED_VALUE"""),"Малиновый мармелад")</f>
        <v>Малиновый мармелад</v>
      </c>
      <c r="X3233" s="18" t="str">
        <f>IFERROR(__xludf.DUMMYFUNCTION("""COMPUTED_VALUE"""),"Клубника киви")</f>
        <v>Клубника киви</v>
      </c>
      <c r="Y3233" s="18" t="str">
        <f>IFERROR(__xludf.DUMMYFUNCTION("""COMPUTED_VALUE"""),"Клюква лайм")</f>
        <v>Клюква лайм</v>
      </c>
      <c r="Z3233" s="18" t="str">
        <f>IFERROR(__xludf.DUMMYFUNCTION("""COMPUTED_VALUE"""),"Гуава ананас")</f>
        <v>Гуава ананас</v>
      </c>
      <c r="AA3233" s="18" t="str">
        <f>IFERROR(__xludf.DUMMYFUNCTION("""COMPUTED_VALUE"""),"Морс")</f>
        <v>Морс</v>
      </c>
      <c r="AB3233" s="18" t="str">
        <f>IFERROR(__xludf.DUMMYFUNCTION("""COMPUTED_VALUE"""),"Красный апельсин")</f>
        <v>Красный апельсин</v>
      </c>
      <c r="AC3233" s="18" t="str">
        <f>IFERROR(__xludf.DUMMYFUNCTION("""COMPUTED_VALUE"""),"Арбузная жвачка")</f>
        <v>Арбузная жвачка</v>
      </c>
      <c r="AD3233" s="18" t="str">
        <f>IFERROR(__xludf.DUMMYFUNCTION("""COMPUTED_VALUE"""),"Смородина Виноград")</f>
        <v>Смородина Виноград</v>
      </c>
      <c r="AE3233" s="18" t="str">
        <f>IFERROR(__xludf.DUMMYFUNCTION("""COMPUTED_VALUE"""),"Гранатовая Мармелад")</f>
        <v>Гранатовая Мармелад</v>
      </c>
      <c r="AF3233" s="18" t="str">
        <f>IFERROR(__xludf.DUMMYFUNCTION("""COMPUTED_VALUE"""),"Яблоко Киви")</f>
        <v>Яблоко Киви</v>
      </c>
      <c r="AG3233" s="18" t="str">
        <f>IFERROR(__xludf.DUMMYFUNCTION("""COMPUTED_VALUE"""),"Клубника Ежевика")</f>
        <v>Клубника Ежевика</v>
      </c>
      <c r="AH3233" s="18" t="str">
        <f>IFERROR(__xludf.DUMMYFUNCTION("""COMPUTED_VALUE"""),"Клубничный Коктейль")</f>
        <v>Клубничный Коктейль</v>
      </c>
      <c r="AI3233" s="18" t="str">
        <f>IFERROR(__xludf.DUMMYFUNCTION("""COMPUTED_VALUE"""),"Клюква Земляника ")</f>
        <v>Клюква Земляника </v>
      </c>
      <c r="AJ3233" s="18" t="str">
        <f>IFERROR(__xludf.DUMMYFUNCTION("""COMPUTED_VALUE"""),"Какос Дыня")</f>
        <v>Какос Дыня</v>
      </c>
      <c r="AK3233" s="18" t="str">
        <f>IFERROR(__xludf.DUMMYFUNCTION("""COMPUTED_VALUE"""),"Маракуйя мандарин")</f>
        <v>Маракуйя мандарин</v>
      </c>
      <c r="AL3233" s="18" t="str">
        <f>IFERROR(__xludf.DUMMYFUNCTION("""COMPUTED_VALUE"""),"Персик кактус")</f>
        <v>Персик кактус</v>
      </c>
      <c r="AM3233" s="18" t="str">
        <f>IFERROR(__xludf.DUMMYFUNCTION("""COMPUTED_VALUE"""),"Спрайт")</f>
        <v>Спрайт</v>
      </c>
      <c r="AN3233" s="18" t="str">
        <f>IFERROR(__xludf.DUMMYFUNCTION("""COMPUTED_VALUE"""),"Черничная фанта")</f>
        <v>Черничная фанта</v>
      </c>
      <c r="AO3233" s="18" t="str">
        <f>IFERROR(__xludf.DUMMYFUNCTION("""COMPUTED_VALUE"""),"Ягодная жвачка")</f>
        <v>Ягодная жвачка</v>
      </c>
      <c r="AP3233" s="18" t="str">
        <f>IFERROR(__xludf.DUMMYFUNCTION("""COMPUTED_VALUE"""),"Ягодный энергетик")</f>
        <v>Ягодный энергетик</v>
      </c>
      <c r="AQ3233" s="18" t="str">
        <f>IFERROR(__xludf.DUMMYFUNCTION("""COMPUTED_VALUE"""),"Ягодный пунш ")</f>
        <v>Ягодный пунш </v>
      </c>
      <c r="AR3233" s="18" t="str">
        <f>IFERROR(__xludf.DUMMYFUNCTION("""COMPUTED_VALUE"""),"Виноградный холс")</f>
        <v>Виноградный холс</v>
      </c>
      <c r="AS3233" s="18" t="str">
        <f>IFERROR(__xludf.DUMMYFUNCTION("""COMPUTED_VALUE"""),"Грейпфрут смородина")</f>
        <v>Грейпфрут смородина</v>
      </c>
      <c r="AT3233" s="18" t="str">
        <f>IFERROR(__xludf.DUMMYFUNCTION("""COMPUTED_VALUE"""),"Дыня персик")</f>
        <v>Дыня персик</v>
      </c>
      <c r="AU3233" s="18" t="str">
        <f>IFERROR(__xludf.DUMMYFUNCTION("""COMPUTED_VALUE"""),"Земляника виноград")</f>
        <v>Земляника виноград</v>
      </c>
      <c r="AV3233" s="18" t="str">
        <f>IFERROR(__xludf.DUMMYFUNCTION("""COMPUTED_VALUE"""),"Киви маракуйя гуава")</f>
        <v>Киви маракуйя гуава</v>
      </c>
      <c r="AW3233" s="18" t="str">
        <f>IFERROR(__xludf.DUMMYFUNCTION("""COMPUTED_VALUE"""),"Кислые вишнёвые червячки")</f>
        <v>Кислые вишнёвые червячки</v>
      </c>
      <c r="AX3233" s="18" t="str">
        <f>IFERROR(__xludf.DUMMYFUNCTION("""COMPUTED_VALUE"""),"Кислые чернично-малиновое червячки")</f>
        <v>Кислые чернично-малиновое червячки</v>
      </c>
    </row>
    <row r="3234">
      <c r="A3234" s="18" t="str">
        <f>IFERROR(__xludf.DUMMYFUNCTION("""COMPUTED_VALUE"""),"Экзотический микс")</f>
        <v>Экзотический микс</v>
      </c>
      <c r="B3234" s="18" t="str">
        <f>IFERROR(__xludf.DUMMYFUNCTION("""COMPUTED_VALUE"""),"Энергетик")</f>
        <v>Энергетик</v>
      </c>
      <c r="C3234" s="18" t="str">
        <f>IFERROR(__xludf.DUMMYFUNCTION("""COMPUTED_VALUE"""),"Виноградный чупа-чупс")</f>
        <v>Виноградный чупа-чупс</v>
      </c>
      <c r="D3234" s="18" t="str">
        <f>IFERROR(__xludf.DUMMYFUNCTION("""COMPUTED_VALUE"""),"Кислая лесная клюква")</f>
        <v>Кислая лесная клюква</v>
      </c>
      <c r="E3234" s="18" t="str">
        <f>IFERROR(__xludf.DUMMYFUNCTION("""COMPUTED_VALUE"""),"Смородина персик")</f>
        <v>Смородина персик</v>
      </c>
      <c r="F3234" s="18" t="str">
        <f>IFERROR(__xludf.DUMMYFUNCTION("""COMPUTED_VALUE"""),"Спелый киви кисло сладкий")</f>
        <v>Спелый киви кисло сладкий</v>
      </c>
      <c r="G3234" s="18" t="str">
        <f>IFERROR(__xludf.DUMMYFUNCTION("""COMPUTED_VALUE"""),"Кислые черви в вишневом сиропе")</f>
        <v>Кислые черви в вишневом сиропе</v>
      </c>
      <c r="H3234" s="18" t="str">
        <f>IFERROR(__xludf.DUMMYFUNCTION("""COMPUTED_VALUE"""),"Грушевый лимонад")</f>
        <v>Грушевый лимонад</v>
      </c>
      <c r="I3234" s="18" t="str">
        <f>IFERROR(__xludf.DUMMYFUNCTION("""COMPUTED_VALUE"""),"Лимонад с сладкой малиной")</f>
        <v>Лимонад с сладкой малиной</v>
      </c>
      <c r="J3234" s="18" t="str">
        <f>IFERROR(__xludf.DUMMYFUNCTION("""COMPUTED_VALUE"""),"Ананасовая кислинка")</f>
        <v>Ананасовая кислинка</v>
      </c>
      <c r="K3234" s="18" t="str">
        <f>IFERROR(__xludf.DUMMYFUNCTION("""COMPUTED_VALUE"""),"Мармеладные мишки")</f>
        <v>Мармеладные мишки</v>
      </c>
      <c r="L3234" s="18" t="str">
        <f>IFERROR(__xludf.DUMMYFUNCTION("""COMPUTED_VALUE"""),"Мандариновый сок с цедрой")</f>
        <v>Мандариновый сок с цедрой</v>
      </c>
      <c r="M3234" s="18" t="str">
        <f>IFERROR(__xludf.DUMMYFUNCTION("""COMPUTED_VALUE"""),"Кисло-сладкое ягодное драже")</f>
        <v>Кисло-сладкое ягодное драже</v>
      </c>
      <c r="N3234" s="18" t="str">
        <f>IFERROR(__xludf.DUMMYFUNCTION("""COMPUTED_VALUE"""),"Классическая фанта")</f>
        <v>Классическая фанта</v>
      </c>
      <c r="O3234" s="18" t="str">
        <f>IFERROR(__xludf.DUMMYFUNCTION("""COMPUTED_VALUE"""),"Сладкие барбарисоввые конфеты")</f>
        <v>Сладкие барбарисоввые конфеты</v>
      </c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18"/>
      <c r="AI3234" s="18"/>
      <c r="AJ3234" s="18"/>
      <c r="AK3234" s="18"/>
      <c r="AL3234" s="18"/>
      <c r="AM3234" s="18"/>
      <c r="AN3234" s="18"/>
      <c r="AO3234" s="18"/>
      <c r="AP3234" s="18"/>
      <c r="AQ3234" s="18"/>
      <c r="AR3234" s="18"/>
      <c r="AS3234" s="18"/>
      <c r="AT3234" s="18"/>
      <c r="AU3234" s="18"/>
      <c r="AV3234" s="18"/>
      <c r="AW3234" s="18"/>
      <c r="AX3234" s="18"/>
    </row>
    <row r="3235">
      <c r="A3235" s="18" t="str">
        <f>IFERROR(__xludf.DUMMYFUNCTION("""COMPUTED_VALUE"""),"0.2")</f>
        <v>0.2</v>
      </c>
      <c r="B3235" s="18" t="str">
        <f>IFERROR(__xludf.DUMMYFUNCTION("""COMPUTED_VALUE"""),"0.3")</f>
        <v>0.3</v>
      </c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Y3235" s="18"/>
      <c r="Z3235" s="18"/>
      <c r="AA3235" s="18"/>
      <c r="AB3235" s="18"/>
      <c r="AC3235" s="18"/>
      <c r="AD3235" s="18"/>
      <c r="AE3235" s="18"/>
      <c r="AF3235" s="18"/>
      <c r="AG3235" s="18"/>
      <c r="AH3235" s="18"/>
      <c r="AI3235" s="18"/>
      <c r="AJ3235" s="18"/>
      <c r="AK3235" s="18"/>
      <c r="AL3235" s="18"/>
      <c r="AM3235" s="18"/>
      <c r="AN3235" s="18"/>
      <c r="AO3235" s="18"/>
      <c r="AP3235" s="18"/>
      <c r="AQ3235" s="18"/>
      <c r="AR3235" s="18"/>
      <c r="AS3235" s="18"/>
      <c r="AT3235" s="18"/>
      <c r="AU3235" s="18"/>
      <c r="AV3235" s="18"/>
      <c r="AW3235" s="18"/>
      <c r="AX3235" s="18"/>
    </row>
    <row r="3236">
      <c r="A3236" s="18" t="str">
        <f>IFERROR(__xludf.DUMMYFUNCTION("""COMPUTED_VALUE"""),"0.4")</f>
        <v>0.4</v>
      </c>
      <c r="B3236" s="18" t="str">
        <f>IFERROR(__xludf.DUMMYFUNCTION("""COMPUTED_VALUE"""),"0.6")</f>
        <v>0.6</v>
      </c>
      <c r="C3236" s="18" t="str">
        <f>IFERROR(__xludf.DUMMYFUNCTION("""COMPUTED_VALUE"""),"0.7")</f>
        <v>0.7</v>
      </c>
      <c r="D3236" s="18" t="str">
        <f>IFERROR(__xludf.DUMMYFUNCTION("""COMPUTED_VALUE"""),"0.8")</f>
        <v>0.8</v>
      </c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  <c r="AA3236" s="18"/>
      <c r="AB3236" s="18"/>
      <c r="AC3236" s="18"/>
      <c r="AD3236" s="18"/>
      <c r="AE3236" s="18"/>
      <c r="AF3236" s="18"/>
      <c r="AG3236" s="18"/>
      <c r="AH3236" s="18"/>
      <c r="AI3236" s="18"/>
      <c r="AJ3236" s="18"/>
      <c r="AK3236" s="18"/>
      <c r="AL3236" s="18"/>
      <c r="AM3236" s="18"/>
      <c r="AN3236" s="18"/>
      <c r="AO3236" s="18"/>
      <c r="AP3236" s="18"/>
      <c r="AQ3236" s="18"/>
      <c r="AR3236" s="18"/>
      <c r="AS3236" s="18"/>
      <c r="AT3236" s="18"/>
      <c r="AU3236" s="18"/>
      <c r="AV3236" s="18"/>
      <c r="AW3236" s="18"/>
      <c r="AX3236" s="18"/>
    </row>
    <row r="3237">
      <c r="A3237" s="18" t="str">
        <f>IFERROR(__xludf.DUMMYFUNCTION("""COMPUTED_VALUE"""),"Смородина холс")</f>
        <v>Смородина холс</v>
      </c>
      <c r="B3237" s="18" t="str">
        <f>IFERROR(__xludf.DUMMYFUNCTION("""COMPUTED_VALUE"""),"Тропические фрукты")</f>
        <v>Тропические фрукты</v>
      </c>
      <c r="C3237" s="18" t="str">
        <f>IFERROR(__xludf.DUMMYFUNCTION("""COMPUTED_VALUE"""),"Черничная конфета")</f>
        <v>Черничная конфета</v>
      </c>
      <c r="D3237" s="18" t="str">
        <f>IFERROR(__xludf.DUMMYFUNCTION("""COMPUTED_VALUE"""),"Яблоко вишня")</f>
        <v>Яблоко вишня</v>
      </c>
      <c r="E3237" s="18" t="str">
        <f>IFERROR(__xludf.DUMMYFUNCTION("""COMPUTED_VALUE"""),"Виноград мята")</f>
        <v>Виноград мята</v>
      </c>
      <c r="F3237" s="18" t="str">
        <f>IFERROR(__xludf.DUMMYFUNCTION("""COMPUTED_VALUE"""),"Виноград холс")</f>
        <v>Виноград холс</v>
      </c>
      <c r="G3237" s="18" t="str">
        <f>IFERROR(__xludf.DUMMYFUNCTION("""COMPUTED_VALUE"""),"Грейпфрутовый лимонад")</f>
        <v>Грейпфрутовый лимонад</v>
      </c>
      <c r="H3237" s="18" t="str">
        <f>IFERROR(__xludf.DUMMYFUNCTION("""COMPUTED_VALUE"""),"Дыня банан")</f>
        <v>Дыня банан</v>
      </c>
      <c r="I3237" s="18" t="str">
        <f>IFERROR(__xludf.DUMMYFUNCTION("""COMPUTED_VALUE"""),"Ежевичный лимонад")</f>
        <v>Ежевичный лимонад</v>
      </c>
      <c r="J3237" s="18" t="str">
        <f>IFERROR(__xludf.DUMMYFUNCTION("""COMPUTED_VALUE"""),"Земляничная конфета ")</f>
        <v>Земляничная конфета </v>
      </c>
      <c r="K3237" s="18" t="str">
        <f>IFERROR(__xludf.DUMMYFUNCTION("""COMPUTED_VALUE"""),"Ананас манго ")</f>
        <v>Ананас манго </v>
      </c>
      <c r="L3237" s="18" t="str">
        <f>IFERROR(__xludf.DUMMYFUNCTION("""COMPUTED_VALUE"""),"Жвачка черника мята ")</f>
        <v>Жвачка черника мята </v>
      </c>
      <c r="M3237" s="18" t="str">
        <f>IFERROR(__xludf.DUMMYFUNCTION("""COMPUTED_VALUE"""),"Зеленый манго")</f>
        <v>Зеленый манго</v>
      </c>
      <c r="N3237" s="18" t="str">
        <f>IFERROR(__xludf.DUMMYFUNCTION("""COMPUTED_VALUE"""),"Клюква брусника")</f>
        <v>Клюква брусника</v>
      </c>
      <c r="O3237" s="18" t="str">
        <f>IFERROR(__xludf.DUMMYFUNCTION("""COMPUTED_VALUE"""),"Апельсин ")</f>
        <v>Апельсин </v>
      </c>
      <c r="P3237" s="18" t="str">
        <f>IFERROR(__xludf.DUMMYFUNCTION("""COMPUTED_VALUE"""),"Кокос малина")</f>
        <v>Кокос малина</v>
      </c>
      <c r="Q3237" s="18" t="str">
        <f>IFERROR(__xludf.DUMMYFUNCTION("""COMPUTED_VALUE"""),"Лимонные черви")</f>
        <v>Лимонные черви</v>
      </c>
      <c r="R3237" s="18" t="str">
        <f>IFERROR(__xludf.DUMMYFUNCTION("""COMPUTED_VALUE"""),"Малиновый лимонад")</f>
        <v>Малиновый лимонад</v>
      </c>
      <c r="S3237" s="18" t="str">
        <f>IFERROR(__xludf.DUMMYFUNCTION("""COMPUTED_VALUE"""),"Смородина малина")</f>
        <v>Смородина малина</v>
      </c>
      <c r="T3237" s="18"/>
      <c r="U3237" s="18"/>
      <c r="V3237" s="18"/>
      <c r="W3237" s="18"/>
      <c r="X3237" s="18"/>
      <c r="Y3237" s="18"/>
      <c r="Z3237" s="18"/>
      <c r="AA3237" s="18"/>
      <c r="AB3237" s="18"/>
      <c r="AC3237" s="18"/>
      <c r="AD3237" s="18"/>
      <c r="AE3237" s="18"/>
      <c r="AF3237" s="18"/>
      <c r="AG3237" s="18"/>
      <c r="AH3237" s="18"/>
      <c r="AI3237" s="18"/>
      <c r="AJ3237" s="18"/>
      <c r="AK3237" s="18"/>
      <c r="AL3237" s="18"/>
      <c r="AM3237" s="18"/>
      <c r="AN3237" s="18"/>
      <c r="AO3237" s="18"/>
      <c r="AP3237" s="18"/>
      <c r="AQ3237" s="18"/>
      <c r="AR3237" s="18"/>
      <c r="AS3237" s="18"/>
      <c r="AT3237" s="18"/>
      <c r="AU3237" s="18"/>
      <c r="AV3237" s="18"/>
      <c r="AW3237" s="18"/>
      <c r="AX3237" s="18"/>
    </row>
    <row r="3238">
      <c r="A3238" s="18" t="str">
        <f>IFERROR(__xludf.DUMMYFUNCTION("""COMPUTED_VALUE"""),"Ягодный микс")</f>
        <v>Ягодный микс</v>
      </c>
      <c r="B3238" s="18" t="str">
        <f>IFERROR(__xludf.DUMMYFUNCTION("""COMPUTED_VALUE"""),"Энергетик малина")</f>
        <v>Энергетик малина</v>
      </c>
      <c r="C3238" s="18" t="str">
        <f>IFERROR(__xludf.DUMMYFUNCTION("""COMPUTED_VALUE"""),"Клубника арбуз")</f>
        <v>Клубника арбуз</v>
      </c>
      <c r="D3238" s="18" t="str">
        <f>IFERROR(__xludf.DUMMYFUNCTION("""COMPUTED_VALUE"""),"Ежевика малина")</f>
        <v>Ежевика малина</v>
      </c>
      <c r="E3238" s="18" t="str">
        <f>IFERROR(__xludf.DUMMYFUNCTION("""COMPUTED_VALUE"""),"Голубая малина виноград")</f>
        <v>Голубая малина виноград</v>
      </c>
      <c r="F3238" s="18" t="str">
        <f>IFERROR(__xludf.DUMMYFUNCTION("""COMPUTED_VALUE"""),"Вишня яблоко")</f>
        <v>Вишня яблоко</v>
      </c>
      <c r="G3238" s="18" t="str">
        <f>IFERROR(__xludf.DUMMYFUNCTION("""COMPUTED_VALUE"""),"Виноград лёд")</f>
        <v>Виноград лёд</v>
      </c>
      <c r="H3238" s="18" t="str">
        <f>IFERROR(__xludf.DUMMYFUNCTION("""COMPUTED_VALUE"""),"Бабл гам")</f>
        <v>Бабл гам</v>
      </c>
      <c r="I3238" s="18" t="str">
        <f>IFERROR(__xludf.DUMMYFUNCTION("""COMPUTED_VALUE"""),"Энергетик лайм")</f>
        <v>Энергетик лайм</v>
      </c>
      <c r="J3238" s="18" t="str">
        <f>IFERROR(__xludf.DUMMYFUNCTION("""COMPUTED_VALUE"""),"Черника смородина айс")</f>
        <v>Черника смородина айс</v>
      </c>
      <c r="K3238" s="18" t="str">
        <f>IFERROR(__xludf.DUMMYFUNCTION("""COMPUTED_VALUE"""),"Мохито клубничный лёд")</f>
        <v>Мохито клубничный лёд</v>
      </c>
      <c r="L3238" s="18" t="str">
        <f>IFERROR(__xludf.DUMMYFUNCTION("""COMPUTED_VALUE"""),"Черная вишня лёд")</f>
        <v>Черная вишня лёд</v>
      </c>
      <c r="M3238" s="18" t="str">
        <f>IFERROR(__xludf.DUMMYFUNCTION("""COMPUTED_VALUE"""),"Ананас кокос лёд")</f>
        <v>Ананас кокос лёд</v>
      </c>
      <c r="N3238" s="18" t="str">
        <f>IFERROR(__xludf.DUMMYFUNCTION("""COMPUTED_VALUE"""),"Киви лёд")</f>
        <v>Киви лёд</v>
      </c>
      <c r="O3238" s="18" t="str">
        <f>IFERROR(__xludf.DUMMYFUNCTION("""COMPUTED_VALUE"""),"Кислая клюква лёд")</f>
        <v>Кислая клюква лёд</v>
      </c>
      <c r="P3238" s="18" t="str">
        <f>IFERROR(__xludf.DUMMYFUNCTION("""COMPUTED_VALUE"""),"Кислый скитлс лёд")</f>
        <v>Кислый скитлс лёд</v>
      </c>
      <c r="Q3238" s="18" t="str">
        <f>IFERROR(__xludf.DUMMYFUNCTION("""COMPUTED_VALUE"""),"Клубника черника лёд")</f>
        <v>Клубника черника лёд</v>
      </c>
      <c r="R3238" s="18" t="str">
        <f>IFERROR(__xludf.DUMMYFUNCTION("""COMPUTED_VALUE"""),"Малина смородина лёд")</f>
        <v>Малина смородина лёд</v>
      </c>
      <c r="S3238" s="18" t="str">
        <f>IFERROR(__xludf.DUMMYFUNCTION("""COMPUTED_VALUE"""),"Манго лёд")</f>
        <v>Манго лёд</v>
      </c>
      <c r="T3238" s="18" t="str">
        <f>IFERROR(__xludf.DUMMYFUNCTION("""COMPUTED_VALUE"""),"Малина вишня лёд")</f>
        <v>Малина вишня лёд</v>
      </c>
      <c r="U3238" s="18"/>
      <c r="V3238" s="18"/>
      <c r="W3238" s="18"/>
      <c r="X3238" s="18"/>
      <c r="Y3238" s="18"/>
      <c r="Z3238" s="18"/>
      <c r="AA3238" s="18"/>
      <c r="AB3238" s="18"/>
      <c r="AC3238" s="18"/>
      <c r="AD3238" s="18"/>
      <c r="AE3238" s="18"/>
      <c r="AF3238" s="18"/>
      <c r="AG3238" s="18"/>
      <c r="AH3238" s="18"/>
      <c r="AI3238" s="18"/>
      <c r="AJ3238" s="18"/>
      <c r="AK3238" s="18"/>
      <c r="AL3238" s="18"/>
      <c r="AM3238" s="18"/>
      <c r="AN3238" s="18"/>
      <c r="AO3238" s="18"/>
      <c r="AP3238" s="18"/>
      <c r="AQ3238" s="18"/>
      <c r="AR3238" s="18"/>
      <c r="AS3238" s="18"/>
      <c r="AT3238" s="18"/>
      <c r="AU3238" s="18"/>
      <c r="AV3238" s="18"/>
      <c r="AW3238" s="18"/>
      <c r="AX3238" s="18"/>
    </row>
    <row r="3239">
      <c r="A3239" s="18" t="str">
        <f>IFERROR(__xludf.DUMMYFUNCTION("""COMPUTED_VALUE"""),"Ягодный микс")</f>
        <v>Ягодный микс</v>
      </c>
      <c r="B3239" s="18" t="str">
        <f>IFERROR(__xludf.DUMMYFUNCTION("""COMPUTED_VALUE"""),"Энергетик малина")</f>
        <v>Энергетик малина</v>
      </c>
      <c r="C3239" s="18" t="str">
        <f>IFERROR(__xludf.DUMMYFUNCTION("""COMPUTED_VALUE"""),"Клубника арбуз")</f>
        <v>Клубника арбуз</v>
      </c>
      <c r="D3239" s="18" t="str">
        <f>IFERROR(__xludf.DUMMYFUNCTION("""COMPUTED_VALUE"""),"Ежевика малина")</f>
        <v>Ежевика малина</v>
      </c>
      <c r="E3239" s="18" t="str">
        <f>IFERROR(__xludf.DUMMYFUNCTION("""COMPUTED_VALUE"""),"Голубая малина виноград")</f>
        <v>Голубая малина виноград</v>
      </c>
      <c r="F3239" s="18" t="str">
        <f>IFERROR(__xludf.DUMMYFUNCTION("""COMPUTED_VALUE"""),"Вишня яблоко")</f>
        <v>Вишня яблоко</v>
      </c>
      <c r="G3239" s="18" t="str">
        <f>IFERROR(__xludf.DUMMYFUNCTION("""COMPUTED_VALUE"""),"Виноград лёд")</f>
        <v>Виноград лёд</v>
      </c>
      <c r="H3239" s="18" t="str">
        <f>IFERROR(__xludf.DUMMYFUNCTION("""COMPUTED_VALUE"""),"Бабл гам")</f>
        <v>Бабл гам</v>
      </c>
      <c r="I3239" s="18" t="str">
        <f>IFERROR(__xludf.DUMMYFUNCTION("""COMPUTED_VALUE"""),"Энергетик лайм")</f>
        <v>Энергетик лайм</v>
      </c>
      <c r="J3239" s="18" t="str">
        <f>IFERROR(__xludf.DUMMYFUNCTION("""COMPUTED_VALUE"""),"Черника смородина айс")</f>
        <v>Черника смородина айс</v>
      </c>
      <c r="K3239" s="18" t="str">
        <f>IFERROR(__xludf.DUMMYFUNCTION("""COMPUTED_VALUE"""),"Мохито клубничный лёд")</f>
        <v>Мохито клубничный лёд</v>
      </c>
      <c r="L3239" s="18" t="str">
        <f>IFERROR(__xludf.DUMMYFUNCTION("""COMPUTED_VALUE"""),"Черная вишня лёд")</f>
        <v>Черная вишня лёд</v>
      </c>
      <c r="M3239" s="18" t="str">
        <f>IFERROR(__xludf.DUMMYFUNCTION("""COMPUTED_VALUE"""),"Ананас кокос лёд")</f>
        <v>Ананас кокос лёд</v>
      </c>
      <c r="N3239" s="18" t="str">
        <f>IFERROR(__xludf.DUMMYFUNCTION("""COMPUTED_VALUE"""),"Киви лёд")</f>
        <v>Киви лёд</v>
      </c>
      <c r="O3239" s="18" t="str">
        <f>IFERROR(__xludf.DUMMYFUNCTION("""COMPUTED_VALUE"""),"Кислая клюква лёд")</f>
        <v>Кислая клюква лёд</v>
      </c>
      <c r="P3239" s="18" t="str">
        <f>IFERROR(__xludf.DUMMYFUNCTION("""COMPUTED_VALUE"""),"Кислый скитлс лёд")</f>
        <v>Кислый скитлс лёд</v>
      </c>
      <c r="Q3239" s="18" t="str">
        <f>IFERROR(__xludf.DUMMYFUNCTION("""COMPUTED_VALUE"""),"Клубника черника лёд")</f>
        <v>Клубника черника лёд</v>
      </c>
      <c r="R3239" s="18" t="str">
        <f>IFERROR(__xludf.DUMMYFUNCTION("""COMPUTED_VALUE"""),"Малина смородина лёд")</f>
        <v>Малина смородина лёд</v>
      </c>
      <c r="S3239" s="18" t="str">
        <f>IFERROR(__xludf.DUMMYFUNCTION("""COMPUTED_VALUE"""),"Манго лёд")</f>
        <v>Манго лёд</v>
      </c>
      <c r="T3239" s="18" t="str">
        <f>IFERROR(__xludf.DUMMYFUNCTION("""COMPUTED_VALUE"""),"Малина вишня лёд")</f>
        <v>Малина вишня лёд</v>
      </c>
      <c r="U3239" s="18"/>
      <c r="V3239" s="18"/>
      <c r="W3239" s="18"/>
      <c r="X3239" s="18"/>
      <c r="Y3239" s="18"/>
      <c r="Z3239" s="18"/>
      <c r="AA3239" s="18"/>
      <c r="AB3239" s="18"/>
      <c r="AC3239" s="18"/>
      <c r="AD3239" s="18"/>
      <c r="AE3239" s="18"/>
      <c r="AF3239" s="18"/>
      <c r="AG3239" s="18"/>
      <c r="AH3239" s="18"/>
      <c r="AI3239" s="18"/>
      <c r="AJ3239" s="18"/>
      <c r="AK3239" s="18"/>
      <c r="AL3239" s="18"/>
      <c r="AM3239" s="18"/>
      <c r="AN3239" s="18"/>
      <c r="AO3239" s="18"/>
      <c r="AP3239" s="18"/>
      <c r="AQ3239" s="18"/>
      <c r="AR3239" s="18"/>
      <c r="AS3239" s="18"/>
      <c r="AT3239" s="18"/>
      <c r="AU3239" s="18"/>
      <c r="AV3239" s="18"/>
      <c r="AW3239" s="18"/>
      <c r="AX3239" s="18"/>
    </row>
    <row r="3240">
      <c r="A3240" s="18" t="str">
        <f>IFERROR(__xludf.DUMMYFUNCTION("""COMPUTED_VALUE"""),"Кислый малиново-грейпфрутовый швепс")</f>
        <v>Кислый малиново-грейпфрутовый швепс</v>
      </c>
      <c r="B3240" s="18" t="str">
        <f>IFERROR(__xludf.DUMMYFUNCTION("""COMPUTED_VALUE"""),"Ананас апельсин")</f>
        <v>Ананас апельсин</v>
      </c>
      <c r="C3240" s="18" t="str">
        <f>IFERROR(__xludf.DUMMYFUNCTION("""COMPUTED_VALUE"""),"Пинаколада")</f>
        <v>Пинаколада</v>
      </c>
      <c r="D3240" s="18" t="str">
        <f>IFERROR(__xludf.DUMMYFUNCTION("""COMPUTED_VALUE"""),"Мятный бабл гам")</f>
        <v>Мятный бабл гам</v>
      </c>
      <c r="E3240" s="18" t="str">
        <f>IFERROR(__xludf.DUMMYFUNCTION("""COMPUTED_VALUE"""),"Мянго драгонфрут")</f>
        <v>Мянго драгонфрут</v>
      </c>
      <c r="F3240" s="18" t="str">
        <f>IFERROR(__xludf.DUMMYFUNCTION("""COMPUTED_VALUE"""),"Клубничная фанта")</f>
        <v>Клубничная фанта</v>
      </c>
      <c r="G3240" s="18" t="str">
        <f>IFERROR(__xludf.DUMMYFUNCTION("""COMPUTED_VALUE"""),"Клубничная арбуз")</f>
        <v>Клубничная арбуз</v>
      </c>
      <c r="H3240" s="18" t="str">
        <f>IFERROR(__xludf.DUMMYFUNCTION("""COMPUTED_VALUE"""),"Кислый скитлс")</f>
        <v>Кислый скитлс</v>
      </c>
      <c r="I3240" s="18" t="str">
        <f>IFERROR(__xludf.DUMMYFUNCTION("""COMPUTED_VALUE"""),"Кислый лайм арбуз")</f>
        <v>Кислый лайм арбуз</v>
      </c>
      <c r="J3240" s="18" t="str">
        <f>IFERROR(__xludf.DUMMYFUNCTION("""COMPUTED_VALUE"""),"Тропический банан")</f>
        <v>Тропический банан</v>
      </c>
      <c r="K3240" s="18" t="str">
        <f>IFERROR(__xludf.DUMMYFUNCTION("""COMPUTED_VALUE"""),"Яблочный энергетик")</f>
        <v>Яблочный энергетик</v>
      </c>
      <c r="L3240" s="18" t="str">
        <f>IFERROR(__xludf.DUMMYFUNCTION("""COMPUTED_VALUE"""),"Барбарисовый лимонад")</f>
        <v>Барбарисовый лимонад</v>
      </c>
      <c r="M3240" s="18" t="str">
        <f>IFERROR(__xludf.DUMMYFUNCTION("""COMPUTED_VALUE"""),"Лимонад виноград вишня")</f>
        <v>Лимонад виноград вишня</v>
      </c>
      <c r="N3240" s="18" t="str">
        <f>IFERROR(__xludf.DUMMYFUNCTION("""COMPUTED_VALUE"""),"Розовый лимонад")</f>
        <v>Розовый лимонад</v>
      </c>
      <c r="O3240" s="18" t="str">
        <f>IFERROR(__xludf.DUMMYFUNCTION("""COMPUTED_VALUE"""),"Двойной манго")</f>
        <v>Двойной манго</v>
      </c>
      <c r="P3240" s="18" t="str">
        <f>IFERROR(__xludf.DUMMYFUNCTION("""COMPUTED_VALUE"""),"Лесные ягоды ")</f>
        <v>Лесные ягоды </v>
      </c>
      <c r="Q3240" s="18" t="str">
        <f>IFERROR(__xludf.DUMMYFUNCTION("""COMPUTED_VALUE"""),"Ежевика малина ")</f>
        <v>Ежевика малина </v>
      </c>
      <c r="R3240" s="18" t="str">
        <f>IFERROR(__xludf.DUMMYFUNCTION("""COMPUTED_VALUE"""),"Смородиновый лимонад")</f>
        <v>Смородиновый лимонад</v>
      </c>
      <c r="S3240" s="18" t="str">
        <f>IFERROR(__xludf.DUMMYFUNCTION("""COMPUTED_VALUE"""),"Кола вишня")</f>
        <v>Кола вишня</v>
      </c>
      <c r="T3240" s="18" t="str">
        <f>IFERROR(__xludf.DUMMYFUNCTION("""COMPUTED_VALUE"""),"Манго арбуз")</f>
        <v>Манго арбуз</v>
      </c>
      <c r="U3240" s="18" t="str">
        <f>IFERROR(__xludf.DUMMYFUNCTION("""COMPUTED_VALUE"""),"Алоэ виноград")</f>
        <v>Алоэ виноград</v>
      </c>
      <c r="V3240" s="18" t="str">
        <f>IFERROR(__xludf.DUMMYFUNCTION("""COMPUTED_VALUE"""),"Банан клубника")</f>
        <v>Банан клубника</v>
      </c>
      <c r="W3240" s="18" t="str">
        <f>IFERROR(__xludf.DUMMYFUNCTION("""COMPUTED_VALUE"""),"Малиновый мармелад")</f>
        <v>Малиновый мармелад</v>
      </c>
      <c r="X3240" s="18" t="str">
        <f>IFERROR(__xludf.DUMMYFUNCTION("""COMPUTED_VALUE"""),"Клубника киви")</f>
        <v>Клубника киви</v>
      </c>
      <c r="Y3240" s="18" t="str">
        <f>IFERROR(__xludf.DUMMYFUNCTION("""COMPUTED_VALUE"""),"Клюква лайм")</f>
        <v>Клюква лайм</v>
      </c>
      <c r="Z3240" s="18" t="str">
        <f>IFERROR(__xludf.DUMMYFUNCTION("""COMPUTED_VALUE"""),"Гуава ананас")</f>
        <v>Гуава ананас</v>
      </c>
      <c r="AA3240" s="18" t="str">
        <f>IFERROR(__xludf.DUMMYFUNCTION("""COMPUTED_VALUE"""),"Морс")</f>
        <v>Морс</v>
      </c>
      <c r="AB3240" s="18" t="str">
        <f>IFERROR(__xludf.DUMMYFUNCTION("""COMPUTED_VALUE"""),"Красный апельсин")</f>
        <v>Красный апельсин</v>
      </c>
      <c r="AC3240" s="18" t="str">
        <f>IFERROR(__xludf.DUMMYFUNCTION("""COMPUTED_VALUE"""),"Арбузная жвачка")</f>
        <v>Арбузная жвачка</v>
      </c>
      <c r="AD3240" s="18" t="str">
        <f>IFERROR(__xludf.DUMMYFUNCTION("""COMPUTED_VALUE"""),"Смородина Виноград")</f>
        <v>Смородина Виноград</v>
      </c>
      <c r="AE3240" s="18" t="str">
        <f>IFERROR(__xludf.DUMMYFUNCTION("""COMPUTED_VALUE"""),"Гранатовая Мармелад")</f>
        <v>Гранатовая Мармелад</v>
      </c>
      <c r="AF3240" s="18" t="str">
        <f>IFERROR(__xludf.DUMMYFUNCTION("""COMPUTED_VALUE"""),"Яблоко Киви")</f>
        <v>Яблоко Киви</v>
      </c>
      <c r="AG3240" s="18" t="str">
        <f>IFERROR(__xludf.DUMMYFUNCTION("""COMPUTED_VALUE"""),"Клубника Ежевика")</f>
        <v>Клубника Ежевика</v>
      </c>
      <c r="AH3240" s="18" t="str">
        <f>IFERROR(__xludf.DUMMYFUNCTION("""COMPUTED_VALUE"""),"Клубничный Коктейль")</f>
        <v>Клубничный Коктейль</v>
      </c>
      <c r="AI3240" s="18" t="str">
        <f>IFERROR(__xludf.DUMMYFUNCTION("""COMPUTED_VALUE"""),"Клюква Земляника ")</f>
        <v>Клюква Земляника </v>
      </c>
      <c r="AJ3240" s="18" t="str">
        <f>IFERROR(__xludf.DUMMYFUNCTION("""COMPUTED_VALUE"""),"Какос Дыня")</f>
        <v>Какос Дыня</v>
      </c>
      <c r="AK3240" s="18" t="str">
        <f>IFERROR(__xludf.DUMMYFUNCTION("""COMPUTED_VALUE"""),"Маракуйя мандарин")</f>
        <v>Маракуйя мандарин</v>
      </c>
      <c r="AL3240" s="18" t="str">
        <f>IFERROR(__xludf.DUMMYFUNCTION("""COMPUTED_VALUE"""),"Персик кактус")</f>
        <v>Персик кактус</v>
      </c>
      <c r="AM3240" s="18" t="str">
        <f>IFERROR(__xludf.DUMMYFUNCTION("""COMPUTED_VALUE"""),"Спрайт")</f>
        <v>Спрайт</v>
      </c>
      <c r="AN3240" s="18" t="str">
        <f>IFERROR(__xludf.DUMMYFUNCTION("""COMPUTED_VALUE"""),"Черничная фанта")</f>
        <v>Черничная фанта</v>
      </c>
      <c r="AO3240" s="18" t="str">
        <f>IFERROR(__xludf.DUMMYFUNCTION("""COMPUTED_VALUE"""),"Ягодная жвачка")</f>
        <v>Ягодная жвачка</v>
      </c>
      <c r="AP3240" s="18" t="str">
        <f>IFERROR(__xludf.DUMMYFUNCTION("""COMPUTED_VALUE"""),"Ягодный энергетик")</f>
        <v>Ягодный энергетик</v>
      </c>
      <c r="AQ3240" s="18" t="str">
        <f>IFERROR(__xludf.DUMMYFUNCTION("""COMPUTED_VALUE"""),"Ягодный пунш ")</f>
        <v>Ягодный пунш </v>
      </c>
      <c r="AR3240" s="18" t="str">
        <f>IFERROR(__xludf.DUMMYFUNCTION("""COMPUTED_VALUE"""),"Виноградный холс")</f>
        <v>Виноградный холс</v>
      </c>
      <c r="AS3240" s="18" t="str">
        <f>IFERROR(__xludf.DUMMYFUNCTION("""COMPUTED_VALUE"""),"Грейпфрут смородина")</f>
        <v>Грейпфрут смородина</v>
      </c>
      <c r="AT3240" s="18" t="str">
        <f>IFERROR(__xludf.DUMMYFUNCTION("""COMPUTED_VALUE"""),"Дыня персик")</f>
        <v>Дыня персик</v>
      </c>
      <c r="AU3240" s="18" t="str">
        <f>IFERROR(__xludf.DUMMYFUNCTION("""COMPUTED_VALUE"""),"Земляника виноград")</f>
        <v>Земляника виноград</v>
      </c>
      <c r="AV3240" s="18" t="str">
        <f>IFERROR(__xludf.DUMMYFUNCTION("""COMPUTED_VALUE"""),"Киви маракуйя гуава")</f>
        <v>Киви маракуйя гуава</v>
      </c>
      <c r="AW3240" s="18" t="str">
        <f>IFERROR(__xludf.DUMMYFUNCTION("""COMPUTED_VALUE"""),"Кислые вишнёвые червячки")</f>
        <v>Кислые вишнёвые червячки</v>
      </c>
      <c r="AX3240" s="18" t="str">
        <f>IFERROR(__xludf.DUMMYFUNCTION("""COMPUTED_VALUE"""),"Кислые чернично-малиновое червячки")</f>
        <v>Кислые чернично-малиновое червячки</v>
      </c>
    </row>
    <row r="3241">
      <c r="A3241" s="18" t="str">
        <f>IFERROR(__xludf.DUMMYFUNCTION("""COMPUTED_VALUE"""),"Ананас ежевика")</f>
        <v>Ананас ежевика</v>
      </c>
      <c r="B3241" s="18" t="str">
        <f>IFERROR(__xludf.DUMMYFUNCTION("""COMPUTED_VALUE"""),"Перечная мята")</f>
        <v>Перечная мята</v>
      </c>
      <c r="C3241" s="18" t="str">
        <f>IFERROR(__xludf.DUMMYFUNCTION("""COMPUTED_VALUE"""),"Яблоко груша")</f>
        <v>Яблоко груша</v>
      </c>
      <c r="D3241" s="18" t="str">
        <f>IFERROR(__xludf.DUMMYFUNCTION("""COMPUTED_VALUE"""),"Манго грейпфрут")</f>
        <v>Манго грейпфрут</v>
      </c>
      <c r="E3241" s="18" t="str">
        <f>IFERROR(__xludf.DUMMYFUNCTION("""COMPUTED_VALUE"""),"Хвоя грейпфрут")</f>
        <v>Хвоя грейпфрут</v>
      </c>
      <c r="F3241" s="18" t="str">
        <f>IFERROR(__xludf.DUMMYFUNCTION("""COMPUTED_VALUE"""),"Дыня черника")</f>
        <v>Дыня черника</v>
      </c>
      <c r="G3241" s="18" t="str">
        <f>IFERROR(__xludf.DUMMYFUNCTION("""COMPUTED_VALUE"""),"Смородина мята")</f>
        <v>Смородина мята</v>
      </c>
      <c r="H3241" s="18" t="str">
        <f>IFERROR(__xludf.DUMMYFUNCTION("""COMPUTED_VALUE"""),"Киви помело")</f>
        <v>Киви помело</v>
      </c>
      <c r="I3241" s="18" t="str">
        <f>IFERROR(__xludf.DUMMYFUNCTION("""COMPUTED_VALUE"""),"Манго персик")</f>
        <v>Манго персик</v>
      </c>
      <c r="J3241" s="18" t="str">
        <f>IFERROR(__xludf.DUMMYFUNCTION("""COMPUTED_VALUE"""),"Персик маракуйя")</f>
        <v>Персик маракуйя</v>
      </c>
      <c r="K3241" s="18" t="str">
        <f>IFERROR(__xludf.DUMMYFUNCTION("""COMPUTED_VALUE"""),"Личи лайм")</f>
        <v>Личи лайм</v>
      </c>
      <c r="L3241" s="18" t="str">
        <f>IFERROR(__xludf.DUMMYFUNCTION("""COMPUTED_VALUE"""),"Ананас кокос")</f>
        <v>Ананас кокос</v>
      </c>
      <c r="M3241" s="18" t="str">
        <f>IFERROR(__xludf.DUMMYFUNCTION("""COMPUTED_VALUE"""),"Брусника лимон")</f>
        <v>Брусника лимон</v>
      </c>
      <c r="N3241" s="18" t="str">
        <f>IFERROR(__xludf.DUMMYFUNCTION("""COMPUTED_VALUE"""),"Киви банан")</f>
        <v>Киви банан</v>
      </c>
      <c r="O3241" s="18" t="str">
        <f>IFERROR(__xludf.DUMMYFUNCTION("""COMPUTED_VALUE"""),"Кислые лесные ягоды")</f>
        <v>Кислые лесные ягоды</v>
      </c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  <c r="AA3241" s="18"/>
      <c r="AB3241" s="18"/>
      <c r="AC3241" s="18"/>
      <c r="AD3241" s="18"/>
      <c r="AE3241" s="18"/>
      <c r="AF3241" s="18"/>
      <c r="AG3241" s="18"/>
      <c r="AH3241" s="18"/>
      <c r="AI3241" s="18"/>
      <c r="AJ3241" s="18"/>
      <c r="AK3241" s="18"/>
      <c r="AL3241" s="18"/>
      <c r="AM3241" s="18"/>
      <c r="AN3241" s="18"/>
      <c r="AO3241" s="18"/>
      <c r="AP3241" s="18"/>
      <c r="AQ3241" s="18"/>
      <c r="AR3241" s="18"/>
      <c r="AS3241" s="18"/>
      <c r="AT3241" s="18"/>
      <c r="AU3241" s="18"/>
      <c r="AV3241" s="18"/>
      <c r="AW3241" s="18"/>
      <c r="AX3241" s="18"/>
    </row>
    <row r="3242">
      <c r="A3242" s="18" t="str">
        <f>IFERROR(__xludf.DUMMYFUNCTION("""COMPUTED_VALUE"""),"0.4")</f>
        <v>0.4</v>
      </c>
      <c r="B3242" s="18" t="str">
        <f>IFERROR(__xludf.DUMMYFUNCTION("""COMPUTED_VALUE"""),"0.6")</f>
        <v>0.6</v>
      </c>
      <c r="C3242" s="18" t="str">
        <f>IFERROR(__xludf.DUMMYFUNCTION("""COMPUTED_VALUE"""),"0.7")</f>
        <v>0.7</v>
      </c>
      <c r="D3242" s="18" t="str">
        <f>IFERROR(__xludf.DUMMYFUNCTION("""COMPUTED_VALUE"""),"0.8")</f>
        <v>0.8</v>
      </c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18"/>
      <c r="AC3242" s="18"/>
      <c r="AD3242" s="18"/>
      <c r="AE3242" s="18"/>
      <c r="AF3242" s="18"/>
      <c r="AG3242" s="18"/>
      <c r="AH3242" s="18"/>
      <c r="AI3242" s="18"/>
      <c r="AJ3242" s="18"/>
      <c r="AK3242" s="18"/>
      <c r="AL3242" s="18"/>
      <c r="AM3242" s="18"/>
      <c r="AN3242" s="18"/>
      <c r="AO3242" s="18"/>
      <c r="AP3242" s="18"/>
      <c r="AQ3242" s="18"/>
      <c r="AR3242" s="18"/>
      <c r="AS3242" s="18"/>
      <c r="AT3242" s="18"/>
      <c r="AU3242" s="18"/>
      <c r="AV3242" s="18"/>
      <c r="AW3242" s="18"/>
      <c r="AX3242" s="18"/>
    </row>
    <row r="3243">
      <c r="A3243" s="18" t="str">
        <f>IFERROR(__xludf.DUMMYFUNCTION("""COMPUTED_VALUE"""),"Лесные ягоды")</f>
        <v>Лесные ягоды</v>
      </c>
      <c r="B3243" s="18" t="str">
        <f>IFERROR(__xludf.DUMMYFUNCTION("""COMPUTED_VALUE"""),"Алоэ виноград ")</f>
        <v>Алоэ виноград </v>
      </c>
      <c r="C3243" s="18" t="str">
        <f>IFERROR(__xludf.DUMMYFUNCTION("""COMPUTED_VALUE"""),"Апельсиновый адреналин")</f>
        <v>Апельсиновый адреналин</v>
      </c>
      <c r="D3243" s="18" t="str">
        <f>IFERROR(__xludf.DUMMYFUNCTION("""COMPUTED_VALUE"""),"Клюква лайм")</f>
        <v>Клюква лайм</v>
      </c>
      <c r="E3243" s="18" t="str">
        <f>IFERROR(__xludf.DUMMYFUNCTION("""COMPUTED_VALUE"""),"Виноградная фанта ")</f>
        <v>Виноградная фанта </v>
      </c>
      <c r="F3243" s="18" t="str">
        <f>IFERROR(__xludf.DUMMYFUNCTION("""COMPUTED_VALUE"""),"Зеленый чай лемонграсс")</f>
        <v>Зеленый чай лемонграсс</v>
      </c>
      <c r="G3243" s="18" t="str">
        <f>IFERROR(__xludf.DUMMYFUNCTION("""COMPUTED_VALUE"""),"Малина арбуз")</f>
        <v>Малина арбуз</v>
      </c>
      <c r="H3243" s="18" t="str">
        <f>IFERROR(__xludf.DUMMYFUNCTION("""COMPUTED_VALUE"""),"Ананас персик")</f>
        <v>Ананас персик</v>
      </c>
      <c r="I3243" s="18" t="str">
        <f>IFERROR(__xludf.DUMMYFUNCTION("""COMPUTED_VALUE"""),"Клубничный мохито ")</f>
        <v>Клубничный мохито </v>
      </c>
      <c r="J3243" s="18" t="str">
        <f>IFERROR(__xludf.DUMMYFUNCTION("""COMPUTED_VALUE"""),"Яблоко лайм")</f>
        <v>Яблоко лайм</v>
      </c>
      <c r="K3243" s="18" t="str">
        <f>IFERROR(__xludf.DUMMYFUNCTION("""COMPUTED_VALUE"""),"Спрайт арбуз лайм ")</f>
        <v>Спрайт арбуз лайм </v>
      </c>
      <c r="L3243" s="18" t="str">
        <f>IFERROR(__xludf.DUMMYFUNCTION("""COMPUTED_VALUE"""),"Черничная фанта")</f>
        <v>Черничная фанта</v>
      </c>
      <c r="M3243" s="18" t="str">
        <f>IFERROR(__xludf.DUMMYFUNCTION("""COMPUTED_VALUE"""),"Чёрная смородина")</f>
        <v>Чёрная смородина</v>
      </c>
      <c r="N3243" s="18" t="str">
        <f>IFERROR(__xludf.DUMMYFUNCTION("""COMPUTED_VALUE"""),"Червячки голубика малина")</f>
        <v>Червячки голубика малина</v>
      </c>
      <c r="O3243" s="18" t="str">
        <f>IFERROR(__xludf.DUMMYFUNCTION("""COMPUTED_VALUE"""),"Малина смородина ")</f>
        <v>Малина смородина </v>
      </c>
      <c r="P3243" s="18" t="str">
        <f>IFERROR(__xludf.DUMMYFUNCTION("""COMPUTED_VALUE"""),"Черника лайм ")</f>
        <v>Черника лайм </v>
      </c>
      <c r="Q3243" s="18" t="str">
        <f>IFERROR(__xludf.DUMMYFUNCTION("""COMPUTED_VALUE"""),"Виноградный чупа чупс")</f>
        <v>Виноградный чупа чупс</v>
      </c>
      <c r="R3243" s="18" t="str">
        <f>IFERROR(__xludf.DUMMYFUNCTION("""COMPUTED_VALUE"""),"Киви лайм")</f>
        <v>Киви лайм</v>
      </c>
      <c r="S3243" s="18" t="str">
        <f>IFERROR(__xludf.DUMMYFUNCTION("""COMPUTED_VALUE"""),"Ягодный морс")</f>
        <v>Ягодный морс</v>
      </c>
      <c r="T3243" s="18" t="str">
        <f>IFERROR(__xludf.DUMMYFUNCTION("""COMPUTED_VALUE"""),"Фруктовый скитлс")</f>
        <v>Фруктовый скитлс</v>
      </c>
      <c r="U3243" s="18" t="str">
        <f>IFERROR(__xludf.DUMMYFUNCTION("""COMPUTED_VALUE"""),"черника лимон ")</f>
        <v>черника лимон </v>
      </c>
      <c r="V3243" s="18" t="str">
        <f>IFERROR(__xludf.DUMMYFUNCTION("""COMPUTED_VALUE"""),"Вишнёвая бомба")</f>
        <v>Вишнёвая бомба</v>
      </c>
      <c r="W3243" s="18" t="str">
        <f>IFERROR(__xludf.DUMMYFUNCTION("""COMPUTED_VALUE"""),"Тропический манго")</f>
        <v>Тропический манго</v>
      </c>
      <c r="X3243" s="18"/>
      <c r="Y3243" s="18"/>
      <c r="Z3243" s="18"/>
      <c r="AA3243" s="18"/>
      <c r="AB3243" s="18"/>
      <c r="AC3243" s="18"/>
      <c r="AD3243" s="18"/>
      <c r="AE3243" s="18"/>
      <c r="AF3243" s="18"/>
      <c r="AG3243" s="18"/>
      <c r="AH3243" s="18"/>
      <c r="AI3243" s="18"/>
      <c r="AJ3243" s="18"/>
      <c r="AK3243" s="18"/>
      <c r="AL3243" s="18"/>
      <c r="AM3243" s="18"/>
      <c r="AN3243" s="18"/>
      <c r="AO3243" s="18"/>
      <c r="AP3243" s="18"/>
      <c r="AQ3243" s="18"/>
      <c r="AR3243" s="18"/>
      <c r="AS3243" s="18"/>
      <c r="AT3243" s="18"/>
      <c r="AU3243" s="18"/>
      <c r="AV3243" s="18"/>
      <c r="AW3243" s="18"/>
      <c r="AX3243" s="18"/>
    </row>
    <row r="3244">
      <c r="A3244" s="18" t="str">
        <f>IFERROR(__xludf.DUMMYFUNCTION("""COMPUTED_VALUE"""),"кислая земляника")</f>
        <v>кислая земляника</v>
      </c>
      <c r="B3244" s="18" t="str">
        <f>IFERROR(__xludf.DUMMYFUNCTION("""COMPUTED_VALUE"""),"кислая фанта с черникой")</f>
        <v>кислая фанта с черникой</v>
      </c>
      <c r="C3244" s="18" t="str">
        <f>IFERROR(__xludf.DUMMYFUNCTION("""COMPUTED_VALUE"""),"кислое харибо с колой и черешней")</f>
        <v>кислое харибо с колой и черешней</v>
      </c>
      <c r="D3244" s="18" t="str">
        <f>IFERROR(__xludf.DUMMYFUNCTION("""COMPUTED_VALUE"""),"кислое яблочно клубничная шипучка")</f>
        <v>кислое яблочно клубничная шипучка</v>
      </c>
      <c r="E3244" s="18" t="str">
        <f>IFERROR(__xludf.DUMMYFUNCTION("""COMPUTED_VALUE"""),"кислые желатинки маракуйя ананас")</f>
        <v>кислые желатинки маракуйя ананас</v>
      </c>
      <c r="F3244" s="18" t="str">
        <f>IFERROR(__xludf.DUMMYFUNCTION("""COMPUTED_VALUE"""),"кислые ленточки маракуя манго")</f>
        <v>кислые ленточки маракуя манго</v>
      </c>
      <c r="G3244" s="18" t="str">
        <f>IFERROR(__xludf.DUMMYFUNCTION("""COMPUTED_VALUE"""),"кислые мармеладные ягоды")</f>
        <v>кислые мармеладные ягоды</v>
      </c>
      <c r="H3244" s="18" t="str">
        <f>IFERROR(__xludf.DUMMYFUNCTION("""COMPUTED_VALUE"""),"кислый виноград лайм")</f>
        <v>кислый виноград лайм</v>
      </c>
      <c r="I3244" s="18" t="str">
        <f>IFERROR(__xludf.DUMMYFUNCTION("""COMPUTED_VALUE"""),"кислый грейпфрут с вишней")</f>
        <v>кислый грейпфрут с вишней</v>
      </c>
      <c r="J3244" s="18" t="str">
        <f>IFERROR(__xludf.DUMMYFUNCTION("""COMPUTED_VALUE"""),"кислый леденец виноград киви яблоко")</f>
        <v>кислый леденец виноград киви яблоко</v>
      </c>
      <c r="K3244" s="18" t="str">
        <f>IFERROR(__xludf.DUMMYFUNCTION("""COMPUTED_VALUE"""),"кислый лимонад арбуз лайм малина")</f>
        <v>кислый лимонад арбуз лайм малина</v>
      </c>
      <c r="L3244" s="18" t="str">
        <f>IFERROR(__xludf.DUMMYFUNCTION("""COMPUTED_VALUE"""),"кислый персик клубника")</f>
        <v>кислый персик клубника</v>
      </c>
      <c r="M3244" s="18" t="str">
        <f>IFERROR(__xludf.DUMMYFUNCTION("""COMPUTED_VALUE"""),"кислый яблочно лимонные колечки")</f>
        <v>кислый яблочно лимонные колечки</v>
      </c>
      <c r="N3244" s="18" t="str">
        <f>IFERROR(__xludf.DUMMYFUNCTION("""COMPUTED_VALUE"""),"фанта апельсин с кислой малиной")</f>
        <v>фанта апельсин с кислой малиной</v>
      </c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  <c r="AA3244" s="18"/>
      <c r="AB3244" s="18"/>
      <c r="AC3244" s="18"/>
      <c r="AD3244" s="18"/>
      <c r="AE3244" s="18"/>
      <c r="AF3244" s="18"/>
      <c r="AG3244" s="18"/>
      <c r="AH3244" s="18"/>
      <c r="AI3244" s="18"/>
      <c r="AJ3244" s="18"/>
      <c r="AK3244" s="18"/>
      <c r="AL3244" s="18"/>
      <c r="AM3244" s="18"/>
      <c r="AN3244" s="18"/>
      <c r="AO3244" s="18"/>
      <c r="AP3244" s="18"/>
      <c r="AQ3244" s="18"/>
      <c r="AR3244" s="18"/>
      <c r="AS3244" s="18"/>
      <c r="AT3244" s="18"/>
      <c r="AU3244" s="18"/>
      <c r="AV3244" s="18"/>
      <c r="AW3244" s="18"/>
      <c r="AX3244" s="18"/>
    </row>
    <row r="3245">
      <c r="A3245" s="18" t="str">
        <f>IFERROR(__xludf.DUMMYFUNCTION("""COMPUTED_VALUE"""),"Ягодный микс")</f>
        <v>Ягодный микс</v>
      </c>
      <c r="B3245" s="18" t="str">
        <f>IFERROR(__xludf.DUMMYFUNCTION("""COMPUTED_VALUE"""),"Энергетик малина")</f>
        <v>Энергетик малина</v>
      </c>
      <c r="C3245" s="18" t="str">
        <f>IFERROR(__xludf.DUMMYFUNCTION("""COMPUTED_VALUE"""),"Клубника арбуз")</f>
        <v>Клубника арбуз</v>
      </c>
      <c r="D3245" s="18" t="str">
        <f>IFERROR(__xludf.DUMMYFUNCTION("""COMPUTED_VALUE"""),"Ежевика малина")</f>
        <v>Ежевика малина</v>
      </c>
      <c r="E3245" s="18" t="str">
        <f>IFERROR(__xludf.DUMMYFUNCTION("""COMPUTED_VALUE"""),"Голубая малина виноград")</f>
        <v>Голубая малина виноград</v>
      </c>
      <c r="F3245" s="18" t="str">
        <f>IFERROR(__xludf.DUMMYFUNCTION("""COMPUTED_VALUE"""),"Вишня яблоко")</f>
        <v>Вишня яблоко</v>
      </c>
      <c r="G3245" s="18" t="str">
        <f>IFERROR(__xludf.DUMMYFUNCTION("""COMPUTED_VALUE"""),"Виноград лёд")</f>
        <v>Виноград лёд</v>
      </c>
      <c r="H3245" s="18" t="str">
        <f>IFERROR(__xludf.DUMMYFUNCTION("""COMPUTED_VALUE"""),"Бабл гам")</f>
        <v>Бабл гам</v>
      </c>
      <c r="I3245" s="18" t="str">
        <f>IFERROR(__xludf.DUMMYFUNCTION("""COMPUTED_VALUE"""),"Энергетик лайм")</f>
        <v>Энергетик лайм</v>
      </c>
      <c r="J3245" s="18" t="str">
        <f>IFERROR(__xludf.DUMMYFUNCTION("""COMPUTED_VALUE"""),"Черника смородина айс")</f>
        <v>Черника смородина айс</v>
      </c>
      <c r="K3245" s="18" t="str">
        <f>IFERROR(__xludf.DUMMYFUNCTION("""COMPUTED_VALUE"""),"Мохито клубничный лёд")</f>
        <v>Мохито клубничный лёд</v>
      </c>
      <c r="L3245" s="18" t="str">
        <f>IFERROR(__xludf.DUMMYFUNCTION("""COMPUTED_VALUE"""),"Черная вишня лёд")</f>
        <v>Черная вишня лёд</v>
      </c>
      <c r="M3245" s="18" t="str">
        <f>IFERROR(__xludf.DUMMYFUNCTION("""COMPUTED_VALUE"""),"Ананас кокос лёд")</f>
        <v>Ананас кокос лёд</v>
      </c>
      <c r="N3245" s="18" t="str">
        <f>IFERROR(__xludf.DUMMYFUNCTION("""COMPUTED_VALUE"""),"Киви лёд")</f>
        <v>Киви лёд</v>
      </c>
      <c r="O3245" s="18" t="str">
        <f>IFERROR(__xludf.DUMMYFUNCTION("""COMPUTED_VALUE"""),"Кислая клюква лёд")</f>
        <v>Кислая клюква лёд</v>
      </c>
      <c r="P3245" s="18" t="str">
        <f>IFERROR(__xludf.DUMMYFUNCTION("""COMPUTED_VALUE"""),"Кислый скитлс лёд")</f>
        <v>Кислый скитлс лёд</v>
      </c>
      <c r="Q3245" s="18" t="str">
        <f>IFERROR(__xludf.DUMMYFUNCTION("""COMPUTED_VALUE"""),"Клубника черника лёд")</f>
        <v>Клубника черника лёд</v>
      </c>
      <c r="R3245" s="18" t="str">
        <f>IFERROR(__xludf.DUMMYFUNCTION("""COMPUTED_VALUE"""),"Малина смородина лёд")</f>
        <v>Малина смородина лёд</v>
      </c>
      <c r="S3245" s="18" t="str">
        <f>IFERROR(__xludf.DUMMYFUNCTION("""COMPUTED_VALUE"""),"Манго лёд")</f>
        <v>Манго лёд</v>
      </c>
      <c r="T3245" s="18" t="str">
        <f>IFERROR(__xludf.DUMMYFUNCTION("""COMPUTED_VALUE"""),"Малина вишня лёд")</f>
        <v>Малина вишня лёд</v>
      </c>
      <c r="U3245" s="18"/>
      <c r="V3245" s="18"/>
      <c r="W3245" s="18"/>
      <c r="X3245" s="18"/>
      <c r="Y3245" s="18"/>
      <c r="Z3245" s="18"/>
      <c r="AA3245" s="18"/>
      <c r="AB3245" s="18"/>
      <c r="AC3245" s="18"/>
      <c r="AD3245" s="18"/>
      <c r="AE3245" s="18"/>
      <c r="AF3245" s="18"/>
      <c r="AG3245" s="18"/>
      <c r="AH3245" s="18"/>
      <c r="AI3245" s="18"/>
      <c r="AJ3245" s="18"/>
      <c r="AK3245" s="18"/>
      <c r="AL3245" s="18"/>
      <c r="AM3245" s="18"/>
      <c r="AN3245" s="18"/>
      <c r="AO3245" s="18"/>
      <c r="AP3245" s="18"/>
      <c r="AQ3245" s="18"/>
      <c r="AR3245" s="18"/>
      <c r="AS3245" s="18"/>
      <c r="AT3245" s="18"/>
      <c r="AU3245" s="18"/>
      <c r="AV3245" s="18"/>
      <c r="AW3245" s="18"/>
      <c r="AX3245" s="18"/>
    </row>
    <row r="3246">
      <c r="A3246" s="18" t="str">
        <f>IFERROR(__xludf.DUMMYFUNCTION("""COMPUTED_VALUE"""),"0.4")</f>
        <v>0.4</v>
      </c>
      <c r="B3246" s="18" t="str">
        <f>IFERROR(__xludf.DUMMYFUNCTION("""COMPUTED_VALUE"""),"0.6")</f>
        <v>0.6</v>
      </c>
      <c r="C3246" s="18" t="str">
        <f>IFERROR(__xludf.DUMMYFUNCTION("""COMPUTED_VALUE"""),"0.7")</f>
        <v>0.7</v>
      </c>
      <c r="D3246" s="18" t="str">
        <f>IFERROR(__xludf.DUMMYFUNCTION("""COMPUTED_VALUE"""),"0.8")</f>
        <v>0.8</v>
      </c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8"/>
      <c r="AI3246" s="18"/>
      <c r="AJ3246" s="18"/>
      <c r="AK3246" s="18"/>
      <c r="AL3246" s="18"/>
      <c r="AM3246" s="18"/>
      <c r="AN3246" s="18"/>
      <c r="AO3246" s="18"/>
      <c r="AP3246" s="18"/>
      <c r="AQ3246" s="18"/>
      <c r="AR3246" s="18"/>
      <c r="AS3246" s="18"/>
      <c r="AT3246" s="18"/>
      <c r="AU3246" s="18"/>
      <c r="AV3246" s="18"/>
      <c r="AW3246" s="18"/>
      <c r="AX3246" s="18"/>
    </row>
    <row r="3247">
      <c r="A3247" s="18" t="str">
        <f>IFERROR(__xludf.DUMMYFUNCTION("""COMPUTED_VALUE"""),"Маракуйя с тропическими нотками")</f>
        <v>Маракуйя с тропическими нотками</v>
      </c>
      <c r="B3247" s="18" t="str">
        <f>IFERROR(__xludf.DUMMYFUNCTION("""COMPUTED_VALUE"""),"Арбузный милкшейк")</f>
        <v>Арбузный милкшейк</v>
      </c>
      <c r="C3247" s="18" t="str">
        <f>IFERROR(__xludf.DUMMYFUNCTION("""COMPUTED_VALUE"""),"Конфеты со вкусом винограда")</f>
        <v>Конфеты со вкусом винограда</v>
      </c>
      <c r="D3247" s="18" t="str">
        <f>IFERROR(__xludf.DUMMYFUNCTION("""COMPUTED_VALUE"""),"Манго с апельсином и послевкусием гуавы")</f>
        <v>Манго с апельсином и послевкусием гуавы</v>
      </c>
      <c r="E3247" s="18" t="str">
        <f>IFERROR(__xludf.DUMMYFUNCTION("""COMPUTED_VALUE"""),"Холодное сочетание мяты и конфет холс")</f>
        <v>Холодное сочетание мяты и конфет холс</v>
      </c>
      <c r="F3247" s="18" t="str">
        <f>IFERROR(__xludf.DUMMYFUNCTION("""COMPUTED_VALUE"""),"Яблочные мармеладные червячки")</f>
        <v>Яблочные мармеладные червячки</v>
      </c>
      <c r="G324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247" s="18" t="str">
        <f>IFERROR(__xludf.DUMMYFUNCTION("""COMPUTED_VALUE"""),"Лимон лайм")</f>
        <v>Лимон лайм</v>
      </c>
      <c r="I3247" s="18" t="str">
        <f>IFERROR(__xludf.DUMMYFUNCTION("""COMPUTED_VALUE"""),"Классика энергетика с кислой малиной")</f>
        <v>Классика энергетика с кислой малиной</v>
      </c>
      <c r="J3247" s="18" t="str">
        <f>IFERROR(__xludf.DUMMYFUNCTION("""COMPUTED_VALUE"""),"Зеленое манго и смородина")</f>
        <v>Зеленое манго и смородина</v>
      </c>
      <c r="K3247" s="18" t="str">
        <f>IFERROR(__xludf.DUMMYFUNCTION("""COMPUTED_VALUE"""),"Дуэт лемонграсса и сладкой малины")</f>
        <v>Дуэт лемонграсса и сладкой малины</v>
      </c>
      <c r="L3247" s="18" t="str">
        <f>IFERROR(__xludf.DUMMYFUNCTION("""COMPUTED_VALUE"""),"Сладкий мармелад из черной смородины")</f>
        <v>Сладкий мармелад из черной смородины</v>
      </c>
      <c r="M3247" s="18" t="str">
        <f>IFERROR(__xludf.DUMMYFUNCTION("""COMPUTED_VALUE"""),"Вишня кола")</f>
        <v>Вишня кола</v>
      </c>
      <c r="N3247" s="18" t="str">
        <f>IFERROR(__xludf.DUMMYFUNCTION("""COMPUTED_VALUE"""),"Малина с кокосом")</f>
        <v>Малина с кокосом</v>
      </c>
      <c r="O3247" s="18" t="str">
        <f>IFERROR(__xludf.DUMMYFUNCTION("""COMPUTED_VALUE"""),"Сладкие конфеты СКИТЛЗ и смородина")</f>
        <v>Сладкие конфеты СКИТЛЗ и смородина</v>
      </c>
      <c r="P3247" s="18" t="str">
        <f>IFERROR(__xludf.DUMMYFUNCTION("""COMPUTED_VALUE"""),"Ежевичный лимонад")</f>
        <v>Ежевичный лимонад</v>
      </c>
      <c r="Q3247" s="18" t="str">
        <f>IFERROR(__xludf.DUMMYFUNCTION("""COMPUTED_VALUE"""),"Дыня кокос")</f>
        <v>Дыня кокос</v>
      </c>
      <c r="R3247" s="18" t="str">
        <f>IFERROR(__xludf.DUMMYFUNCTION("""COMPUTED_VALUE"""),"Земляничный бабл гам")</f>
        <v>Земляничный бабл гам</v>
      </c>
      <c r="S3247" s="18" t="str">
        <f>IFERROR(__xludf.DUMMYFUNCTION("""COMPUTED_VALUE"""),"Лимонные леденцы")</f>
        <v>Лимонные леденцы</v>
      </c>
      <c r="T3247" s="18" t="str">
        <f>IFERROR(__xludf.DUMMYFUNCTION("""COMPUTED_VALUE"""),"Экзотический фрукты")</f>
        <v>Экзотический фрукты</v>
      </c>
      <c r="U3247" s="18" t="str">
        <f>IFERROR(__xludf.DUMMYFUNCTION("""COMPUTED_VALUE"""),"Личи виноград мята")</f>
        <v>Личи виноград мята</v>
      </c>
      <c r="V3247" s="18" t="str">
        <f>IFERROR(__xludf.DUMMYFUNCTION("""COMPUTED_VALUE"""),"Черника малина мята")</f>
        <v>Черника малина мята</v>
      </c>
      <c r="W3247" s="18" t="str">
        <f>IFERROR(__xludf.DUMMYFUNCTION("""COMPUTED_VALUE"""),"Абрикосовый йогурт")</f>
        <v>Абрикосовый йогурт</v>
      </c>
      <c r="X3247" s="18" t="str">
        <f>IFERROR(__xludf.DUMMYFUNCTION("""COMPUTED_VALUE"""),"Арбуз лед")</f>
        <v>Арбуз лед</v>
      </c>
      <c r="Y3247" s="18" t="str">
        <f>IFERROR(__xludf.DUMMYFUNCTION("""COMPUTED_VALUE"""),"Банан клубника лед")</f>
        <v>Банан клубника лед</v>
      </c>
      <c r="Z3247" s="18" t="str">
        <f>IFERROR(__xludf.DUMMYFUNCTION("""COMPUTED_VALUE"""),"Арбузное мороженное")</f>
        <v>Арбузное мороженное</v>
      </c>
      <c r="AA3247" s="18" t="str">
        <f>IFERROR(__xludf.DUMMYFUNCTION("""COMPUTED_VALUE"""),"Клубника малина жвачка")</f>
        <v>Клубника малина жвачка</v>
      </c>
      <c r="AB3247" s="18" t="str">
        <f>IFERROR(__xludf.DUMMYFUNCTION("""COMPUTED_VALUE"""),"Клубничное мороженное")</f>
        <v>Клубничное мороженное</v>
      </c>
      <c r="AC3247" s="18" t="str">
        <f>IFERROR(__xludf.DUMMYFUNCTION("""COMPUTED_VALUE"""),"Кола сода лед")</f>
        <v>Кола сода лед</v>
      </c>
      <c r="AD3247" s="18" t="str">
        <f>IFERROR(__xludf.DUMMYFUNCTION("""COMPUTED_VALUE"""),"Банановый милкшейк")</f>
        <v>Банановый милкшейк</v>
      </c>
      <c r="AE3247" s="18" t="str">
        <f>IFERROR(__xludf.DUMMYFUNCTION("""COMPUTED_VALUE"""),"Микс ягод лед")</f>
        <v>Микс ягод лед</v>
      </c>
      <c r="AF3247" s="18" t="str">
        <f>IFERROR(__xludf.DUMMYFUNCTION("""COMPUTED_VALUE"""),"Брусничный морс")</f>
        <v>Брусничный морс</v>
      </c>
      <c r="AG3247" s="18" t="str">
        <f>IFERROR(__xludf.DUMMYFUNCTION("""COMPUTED_VALUE"""),"Яблочный лимонад")</f>
        <v>Яблочный лимонад</v>
      </c>
      <c r="AH3247" s="18" t="str">
        <f>IFERROR(__xludf.DUMMYFUNCTION("""COMPUTED_VALUE"""),"Лесные ягоды")</f>
        <v>Лесные ягоды</v>
      </c>
      <c r="AI3247" s="18" t="str">
        <f>IFERROR(__xludf.DUMMYFUNCTION("""COMPUTED_VALUE"""),"Смородиновый лимонад")</f>
        <v>Смородиновый лимонад</v>
      </c>
      <c r="AJ3247" s="18" t="str">
        <f>IFERROR(__xludf.DUMMYFUNCTION("""COMPUTED_VALUE"""),"Вишня лайм лед")</f>
        <v>Вишня лайм лед</v>
      </c>
      <c r="AK3247" s="18" t="str">
        <f>IFERROR(__xludf.DUMMYFUNCTION("""COMPUTED_VALUE"""),"Лист виноград мята энергетик")</f>
        <v>Лист виноград мята энергетик</v>
      </c>
      <c r="AL3247" s="18" t="str">
        <f>IFERROR(__xludf.DUMMYFUNCTION("""COMPUTED_VALUE"""),"Двойное яблоко лед")</f>
        <v>Двойное яблоко лед</v>
      </c>
      <c r="AM3247" s="18" t="str">
        <f>IFERROR(__xludf.DUMMYFUNCTION("""COMPUTED_VALUE"""),"Смородиновый холс")</f>
        <v>Смородиновый холс</v>
      </c>
      <c r="AN3247" s="18" t="str">
        <f>IFERROR(__xludf.DUMMYFUNCTION("""COMPUTED_VALUE"""),"Клубничное шампанское")</f>
        <v>Клубничное шампанское</v>
      </c>
      <c r="AO3247" s="18"/>
      <c r="AP3247" s="18"/>
      <c r="AQ3247" s="18"/>
      <c r="AR3247" s="18"/>
      <c r="AS3247" s="18"/>
      <c r="AT3247" s="18"/>
      <c r="AU3247" s="18"/>
      <c r="AV3247" s="18"/>
      <c r="AW3247" s="18"/>
      <c r="AX3247" s="18"/>
    </row>
    <row r="3248">
      <c r="A3248" s="18" t="str">
        <f>IFERROR(__xludf.DUMMYFUNCTION("""COMPUTED_VALUE"""),"0.4")</f>
        <v>0.4</v>
      </c>
      <c r="B3248" s="18" t="str">
        <f>IFERROR(__xludf.DUMMYFUNCTION("""COMPUTED_VALUE"""),"0.6")</f>
        <v>0.6</v>
      </c>
      <c r="C3248" s="18" t="str">
        <f>IFERROR(__xludf.DUMMYFUNCTION("""COMPUTED_VALUE"""),"0.7")</f>
        <v>0.7</v>
      </c>
      <c r="D3248" s="18" t="str">
        <f>IFERROR(__xludf.DUMMYFUNCTION("""COMPUTED_VALUE"""),"0.8")</f>
        <v>0.8</v>
      </c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  <c r="AA3248" s="18"/>
      <c r="AB3248" s="18"/>
      <c r="AC3248" s="18"/>
      <c r="AD3248" s="18"/>
      <c r="AE3248" s="18"/>
      <c r="AF3248" s="18"/>
      <c r="AG3248" s="18"/>
      <c r="AH3248" s="18"/>
      <c r="AI3248" s="18"/>
      <c r="AJ3248" s="18"/>
      <c r="AK3248" s="18"/>
      <c r="AL3248" s="18"/>
      <c r="AM3248" s="18"/>
      <c r="AN3248" s="18"/>
      <c r="AO3248" s="18"/>
      <c r="AP3248" s="18"/>
      <c r="AQ3248" s="18"/>
      <c r="AR3248" s="18"/>
      <c r="AS3248" s="18"/>
      <c r="AT3248" s="18"/>
      <c r="AU3248" s="18"/>
      <c r="AV3248" s="18"/>
      <c r="AW3248" s="18"/>
      <c r="AX3248" s="18"/>
    </row>
    <row r="3249">
      <c r="A3249" s="18" t="str">
        <f>IFERROR(__xludf.DUMMYFUNCTION("""COMPUTED_VALUE"""),"Арбуз Малина ")</f>
        <v>Арбуз Малина </v>
      </c>
      <c r="B3249" s="18" t="str">
        <f>IFERROR(__xludf.DUMMYFUNCTION("""COMPUTED_VALUE"""),"Банан Кокос ")</f>
        <v>Банан Кокос </v>
      </c>
      <c r="C3249" s="18" t="str">
        <f>IFERROR(__xludf.DUMMYFUNCTION("""COMPUTED_VALUE"""),"Барбарисовый Энергетик ")</f>
        <v>Барбарисовый Энергетик </v>
      </c>
      <c r="D3249" s="18" t="str">
        <f>IFERROR(__xludf.DUMMYFUNCTION("""COMPUTED_VALUE"""),"Виноградный Энергетик")</f>
        <v>Виноградный Энергетик</v>
      </c>
      <c r="E3249" s="18" t="str">
        <f>IFERROR(__xludf.DUMMYFUNCTION("""COMPUTED_VALUE"""),"Гранат Клубника ")</f>
        <v>Гранат Клубника </v>
      </c>
      <c r="F3249" s="18" t="str">
        <f>IFERROR(__xludf.DUMMYFUNCTION("""COMPUTED_VALUE"""),"Гранат Смородина ")</f>
        <v>Гранат Смородина </v>
      </c>
      <c r="G3249" s="18" t="str">
        <f>IFERROR(__xludf.DUMMYFUNCTION("""COMPUTED_VALUE"""),"Грейпфрутовый Швепс ")</f>
        <v>Грейпфрутовый Швепс </v>
      </c>
      <c r="H3249" s="18" t="str">
        <f>IFERROR(__xludf.DUMMYFUNCTION("""COMPUTED_VALUE"""),"Земляника Драгонфрут ")</f>
        <v>Земляника Драгонфрут </v>
      </c>
      <c r="I3249" s="18" t="str">
        <f>IFERROR(__xludf.DUMMYFUNCTION("""COMPUTED_VALUE"""),"Киви Личи ")</f>
        <v>Киви Личи </v>
      </c>
      <c r="J3249" s="18" t="str">
        <f>IFERROR(__xludf.DUMMYFUNCTION("""COMPUTED_VALUE"""),"Киви Маракуйя Гуава ")</f>
        <v>Киви Маракуйя Гуава </v>
      </c>
      <c r="K3249" s="18" t="str">
        <f>IFERROR(__xludf.DUMMYFUNCTION("""COMPUTED_VALUE"""),"Клубника Банан ")</f>
        <v>Клубника Банан </v>
      </c>
      <c r="L3249" s="18" t="str">
        <f>IFERROR(__xludf.DUMMYFUNCTION("""COMPUTED_VALUE"""),"Клубника Вишня ")</f>
        <v>Клубника Вишня </v>
      </c>
      <c r="M3249" s="18" t="str">
        <f>IFERROR(__xludf.DUMMYFUNCTION("""COMPUTED_VALUE"""),"Клубника Земляника ")</f>
        <v>Клубника Земляника </v>
      </c>
      <c r="N3249" s="18" t="str">
        <f>IFERROR(__xludf.DUMMYFUNCTION("""COMPUTED_VALUE"""),"Клубничный Мохито ")</f>
        <v>Клубничный Мохито </v>
      </c>
      <c r="O3249" s="18" t="str">
        <f>IFERROR(__xludf.DUMMYFUNCTION("""COMPUTED_VALUE"""),"Манго Грейпфрут ")</f>
        <v>Манго Грейпфрут </v>
      </c>
      <c r="P3249" s="18" t="str">
        <f>IFERROR(__xludf.DUMMYFUNCTION("""COMPUTED_VALUE"""),"Манго Персик Личи ")</f>
        <v>Манго Персик Личи </v>
      </c>
      <c r="Q3249" s="18" t="str">
        <f>IFERROR(__xludf.DUMMYFUNCTION("""COMPUTED_VALUE"""),"Персик Бабл Гам ")</f>
        <v>Персик Бабл Гам </v>
      </c>
      <c r="R3249" s="18" t="str">
        <f>IFERROR(__xludf.DUMMYFUNCTION("""COMPUTED_VALUE"""),"Садовые Ягоды ")</f>
        <v>Садовые Ягоды </v>
      </c>
      <c r="S3249" s="18" t="str">
        <f>IFERROR(__xludf.DUMMYFUNCTION("""COMPUTED_VALUE"""),"Скитлс Лимон Лайм 2")</f>
        <v>Скитлс Лимон Лайм 2</v>
      </c>
      <c r="T3249" s="18" t="str">
        <f>IFERROR(__xludf.DUMMYFUNCTION("""COMPUTED_VALUE"""),"Смородина Мармелад 1")</f>
        <v>Смородина Мармелад 1</v>
      </c>
      <c r="U3249" s="18" t="str">
        <f>IFERROR(__xludf.DUMMYFUNCTION("""COMPUTED_VALUE"""),"Темная Вишня 1")</f>
        <v>Темная Вишня 1</v>
      </c>
      <c r="V3249" s="18" t="str">
        <f>IFERROR(__xludf.DUMMYFUNCTION("""COMPUTED_VALUE"""),"Фруктовые Пластинки 1")</f>
        <v>Фруктовые Пластинки 1</v>
      </c>
      <c r="W3249" s="18" t="str">
        <f>IFERROR(__xludf.DUMMYFUNCTION("""COMPUTED_VALUE"""),"Черника Ежевика 1")</f>
        <v>Черника Ежевика 1</v>
      </c>
      <c r="X3249" s="18" t="str">
        <f>IFERROR(__xludf.DUMMYFUNCTION("""COMPUTED_VALUE"""),"Черника Малина 1")</f>
        <v>Черника Малина 1</v>
      </c>
      <c r="Y3249" s="18" t="str">
        <f>IFERROR(__xludf.DUMMYFUNCTION("""COMPUTED_VALUE"""),"Черника Мята 2")</f>
        <v>Черника Мята 2</v>
      </c>
      <c r="Z3249" s="18" t="str">
        <f>IFERROR(__xludf.DUMMYFUNCTION("""COMPUTED_VALUE"""),"Яблоко Виноград 2")</f>
        <v>Яблоко Виноград 2</v>
      </c>
      <c r="AA3249" s="18" t="str">
        <f>IFERROR(__xludf.DUMMYFUNCTION("""COMPUTED_VALUE"""),"Яблоко Малина 4")</f>
        <v>Яблоко Малина 4</v>
      </c>
      <c r="AB3249" s="18"/>
      <c r="AC3249" s="18"/>
      <c r="AD3249" s="18"/>
      <c r="AE3249" s="18"/>
      <c r="AF3249" s="18"/>
      <c r="AG3249" s="18"/>
      <c r="AH3249" s="18"/>
      <c r="AI3249" s="18"/>
      <c r="AJ3249" s="18"/>
      <c r="AK3249" s="18"/>
      <c r="AL3249" s="18"/>
      <c r="AM3249" s="18"/>
      <c r="AN3249" s="18"/>
      <c r="AO3249" s="18"/>
      <c r="AP3249" s="18"/>
      <c r="AQ3249" s="18"/>
      <c r="AR3249" s="18"/>
      <c r="AS3249" s="18"/>
      <c r="AT3249" s="18"/>
      <c r="AU3249" s="18"/>
      <c r="AV3249" s="18"/>
      <c r="AW3249" s="18"/>
      <c r="AX3249" s="18"/>
    </row>
    <row r="3250">
      <c r="A3250" s="18" t="str">
        <f>IFERROR(__xludf.DUMMYFUNCTION("""COMPUTED_VALUE"""),"Кислый малиново-грейпфрутовый швепс")</f>
        <v>Кислый малиново-грейпфрутовый швепс</v>
      </c>
      <c r="B3250" s="18" t="str">
        <f>IFERROR(__xludf.DUMMYFUNCTION("""COMPUTED_VALUE"""),"Ананас апельсин")</f>
        <v>Ананас апельсин</v>
      </c>
      <c r="C3250" s="18" t="str">
        <f>IFERROR(__xludf.DUMMYFUNCTION("""COMPUTED_VALUE"""),"Пинаколада")</f>
        <v>Пинаколада</v>
      </c>
      <c r="D3250" s="18" t="str">
        <f>IFERROR(__xludf.DUMMYFUNCTION("""COMPUTED_VALUE"""),"Мятный бабл гам")</f>
        <v>Мятный бабл гам</v>
      </c>
      <c r="E3250" s="18" t="str">
        <f>IFERROR(__xludf.DUMMYFUNCTION("""COMPUTED_VALUE"""),"Мянго драгонфрут")</f>
        <v>Мянго драгонфрут</v>
      </c>
      <c r="F3250" s="18" t="str">
        <f>IFERROR(__xludf.DUMMYFUNCTION("""COMPUTED_VALUE"""),"Клубничная фанта")</f>
        <v>Клубничная фанта</v>
      </c>
      <c r="G3250" s="18" t="str">
        <f>IFERROR(__xludf.DUMMYFUNCTION("""COMPUTED_VALUE"""),"Клубничная арбуз")</f>
        <v>Клубничная арбуз</v>
      </c>
      <c r="H3250" s="18" t="str">
        <f>IFERROR(__xludf.DUMMYFUNCTION("""COMPUTED_VALUE"""),"Кислый скитлс")</f>
        <v>Кислый скитлс</v>
      </c>
      <c r="I3250" s="18" t="str">
        <f>IFERROR(__xludf.DUMMYFUNCTION("""COMPUTED_VALUE"""),"Кислый лайм арбуз")</f>
        <v>Кислый лайм арбуз</v>
      </c>
      <c r="J3250" s="18" t="str">
        <f>IFERROR(__xludf.DUMMYFUNCTION("""COMPUTED_VALUE"""),"Тропический банан")</f>
        <v>Тропический банан</v>
      </c>
      <c r="K3250" s="18" t="str">
        <f>IFERROR(__xludf.DUMMYFUNCTION("""COMPUTED_VALUE"""),"Яблочный энергетик")</f>
        <v>Яблочный энергетик</v>
      </c>
      <c r="L3250" s="18" t="str">
        <f>IFERROR(__xludf.DUMMYFUNCTION("""COMPUTED_VALUE"""),"Барбарисовый лимонад")</f>
        <v>Барбарисовый лимонад</v>
      </c>
      <c r="M3250" s="18" t="str">
        <f>IFERROR(__xludf.DUMMYFUNCTION("""COMPUTED_VALUE"""),"Лимонад виноград вишня")</f>
        <v>Лимонад виноград вишня</v>
      </c>
      <c r="N3250" s="18" t="str">
        <f>IFERROR(__xludf.DUMMYFUNCTION("""COMPUTED_VALUE"""),"Розовый лимонад")</f>
        <v>Розовый лимонад</v>
      </c>
      <c r="O3250" s="18" t="str">
        <f>IFERROR(__xludf.DUMMYFUNCTION("""COMPUTED_VALUE"""),"Двойной манго")</f>
        <v>Двойной манго</v>
      </c>
      <c r="P3250" s="18" t="str">
        <f>IFERROR(__xludf.DUMMYFUNCTION("""COMPUTED_VALUE"""),"Лесные ягоды ")</f>
        <v>Лесные ягоды </v>
      </c>
      <c r="Q3250" s="18" t="str">
        <f>IFERROR(__xludf.DUMMYFUNCTION("""COMPUTED_VALUE"""),"Ежевика малина ")</f>
        <v>Ежевика малина </v>
      </c>
      <c r="R3250" s="18" t="str">
        <f>IFERROR(__xludf.DUMMYFUNCTION("""COMPUTED_VALUE"""),"Смородиновый лимонад")</f>
        <v>Смородиновый лимонад</v>
      </c>
      <c r="S3250" s="18" t="str">
        <f>IFERROR(__xludf.DUMMYFUNCTION("""COMPUTED_VALUE"""),"Кола вишня")</f>
        <v>Кола вишня</v>
      </c>
      <c r="T3250" s="18" t="str">
        <f>IFERROR(__xludf.DUMMYFUNCTION("""COMPUTED_VALUE"""),"Манго арбуз")</f>
        <v>Манго арбуз</v>
      </c>
      <c r="U3250" s="18" t="str">
        <f>IFERROR(__xludf.DUMMYFUNCTION("""COMPUTED_VALUE"""),"Алоэ виноград")</f>
        <v>Алоэ виноград</v>
      </c>
      <c r="V3250" s="18" t="str">
        <f>IFERROR(__xludf.DUMMYFUNCTION("""COMPUTED_VALUE"""),"Банан клубника")</f>
        <v>Банан клубника</v>
      </c>
      <c r="W3250" s="18" t="str">
        <f>IFERROR(__xludf.DUMMYFUNCTION("""COMPUTED_VALUE"""),"Малиновый мармелад")</f>
        <v>Малиновый мармелад</v>
      </c>
      <c r="X3250" s="18" t="str">
        <f>IFERROR(__xludf.DUMMYFUNCTION("""COMPUTED_VALUE"""),"Клубника киви")</f>
        <v>Клубника киви</v>
      </c>
      <c r="Y3250" s="18" t="str">
        <f>IFERROR(__xludf.DUMMYFUNCTION("""COMPUTED_VALUE"""),"Клюква лайм")</f>
        <v>Клюква лайм</v>
      </c>
      <c r="Z3250" s="18" t="str">
        <f>IFERROR(__xludf.DUMMYFUNCTION("""COMPUTED_VALUE"""),"Гуава ананас")</f>
        <v>Гуава ананас</v>
      </c>
      <c r="AA3250" s="18" t="str">
        <f>IFERROR(__xludf.DUMMYFUNCTION("""COMPUTED_VALUE"""),"Морс")</f>
        <v>Морс</v>
      </c>
      <c r="AB3250" s="18" t="str">
        <f>IFERROR(__xludf.DUMMYFUNCTION("""COMPUTED_VALUE"""),"Красный апельсин")</f>
        <v>Красный апельсин</v>
      </c>
      <c r="AC3250" s="18" t="str">
        <f>IFERROR(__xludf.DUMMYFUNCTION("""COMPUTED_VALUE"""),"Арбузная жвачка")</f>
        <v>Арбузная жвачка</v>
      </c>
      <c r="AD3250" s="18" t="str">
        <f>IFERROR(__xludf.DUMMYFUNCTION("""COMPUTED_VALUE"""),"Смородина Виноград")</f>
        <v>Смородина Виноград</v>
      </c>
      <c r="AE3250" s="18" t="str">
        <f>IFERROR(__xludf.DUMMYFUNCTION("""COMPUTED_VALUE"""),"Гранатовая Мармелад")</f>
        <v>Гранатовая Мармелад</v>
      </c>
      <c r="AF3250" s="18" t="str">
        <f>IFERROR(__xludf.DUMMYFUNCTION("""COMPUTED_VALUE"""),"Яблоко Киви")</f>
        <v>Яблоко Киви</v>
      </c>
      <c r="AG3250" s="18" t="str">
        <f>IFERROR(__xludf.DUMMYFUNCTION("""COMPUTED_VALUE"""),"Клубника Ежевика")</f>
        <v>Клубника Ежевика</v>
      </c>
      <c r="AH3250" s="18" t="str">
        <f>IFERROR(__xludf.DUMMYFUNCTION("""COMPUTED_VALUE"""),"Клубничный Коктейль")</f>
        <v>Клубничный Коктейль</v>
      </c>
      <c r="AI3250" s="18" t="str">
        <f>IFERROR(__xludf.DUMMYFUNCTION("""COMPUTED_VALUE"""),"Клюква Земляника ")</f>
        <v>Клюква Земляника </v>
      </c>
      <c r="AJ3250" s="18" t="str">
        <f>IFERROR(__xludf.DUMMYFUNCTION("""COMPUTED_VALUE"""),"Какос Дыня")</f>
        <v>Какос Дыня</v>
      </c>
      <c r="AK3250" s="18" t="str">
        <f>IFERROR(__xludf.DUMMYFUNCTION("""COMPUTED_VALUE"""),"Маракуйя мандарин")</f>
        <v>Маракуйя мандарин</v>
      </c>
      <c r="AL3250" s="18" t="str">
        <f>IFERROR(__xludf.DUMMYFUNCTION("""COMPUTED_VALUE"""),"Персик кактус")</f>
        <v>Персик кактус</v>
      </c>
      <c r="AM3250" s="18" t="str">
        <f>IFERROR(__xludf.DUMMYFUNCTION("""COMPUTED_VALUE"""),"Спрайт")</f>
        <v>Спрайт</v>
      </c>
      <c r="AN3250" s="18" t="str">
        <f>IFERROR(__xludf.DUMMYFUNCTION("""COMPUTED_VALUE"""),"Черничная фанта")</f>
        <v>Черничная фанта</v>
      </c>
      <c r="AO3250" s="18" t="str">
        <f>IFERROR(__xludf.DUMMYFUNCTION("""COMPUTED_VALUE"""),"Ягодная жвачка")</f>
        <v>Ягодная жвачка</v>
      </c>
      <c r="AP3250" s="18" t="str">
        <f>IFERROR(__xludf.DUMMYFUNCTION("""COMPUTED_VALUE"""),"Ягодный энергетик")</f>
        <v>Ягодный энергетик</v>
      </c>
      <c r="AQ3250" s="18" t="str">
        <f>IFERROR(__xludf.DUMMYFUNCTION("""COMPUTED_VALUE"""),"Ягодный пунш ")</f>
        <v>Ягодный пунш </v>
      </c>
      <c r="AR3250" s="18" t="str">
        <f>IFERROR(__xludf.DUMMYFUNCTION("""COMPUTED_VALUE"""),"Виноградный холс")</f>
        <v>Виноградный холс</v>
      </c>
      <c r="AS3250" s="18" t="str">
        <f>IFERROR(__xludf.DUMMYFUNCTION("""COMPUTED_VALUE"""),"Грейпфрут смородина")</f>
        <v>Грейпфрут смородина</v>
      </c>
      <c r="AT3250" s="18" t="str">
        <f>IFERROR(__xludf.DUMMYFUNCTION("""COMPUTED_VALUE"""),"Дыня персик")</f>
        <v>Дыня персик</v>
      </c>
      <c r="AU3250" s="18" t="str">
        <f>IFERROR(__xludf.DUMMYFUNCTION("""COMPUTED_VALUE"""),"Земляника виноград")</f>
        <v>Земляника виноград</v>
      </c>
      <c r="AV3250" s="18" t="str">
        <f>IFERROR(__xludf.DUMMYFUNCTION("""COMPUTED_VALUE"""),"Киви маракуйя гуава")</f>
        <v>Киви маракуйя гуава</v>
      </c>
      <c r="AW3250" s="18" t="str">
        <f>IFERROR(__xludf.DUMMYFUNCTION("""COMPUTED_VALUE"""),"Кислые вишнёвые червячки")</f>
        <v>Кислые вишнёвые червячки</v>
      </c>
      <c r="AX3250" s="18" t="str">
        <f>IFERROR(__xludf.DUMMYFUNCTION("""COMPUTED_VALUE"""),"Кислые чернично-малиновое червячки")</f>
        <v>Кислые чернично-малиновое червячки</v>
      </c>
    </row>
    <row r="3251">
      <c r="A3251" s="18" t="str">
        <f>IFERROR(__xludf.DUMMYFUNCTION("""COMPUTED_VALUE"""),"Кислый малиново-грейпфрутовый швепс")</f>
        <v>Кислый малиново-грейпфрутовый швепс</v>
      </c>
      <c r="B3251" s="18" t="str">
        <f>IFERROR(__xludf.DUMMYFUNCTION("""COMPUTED_VALUE"""),"Ананас апельсин")</f>
        <v>Ананас апельсин</v>
      </c>
      <c r="C3251" s="18" t="str">
        <f>IFERROR(__xludf.DUMMYFUNCTION("""COMPUTED_VALUE"""),"Пинаколада")</f>
        <v>Пинаколада</v>
      </c>
      <c r="D3251" s="18" t="str">
        <f>IFERROR(__xludf.DUMMYFUNCTION("""COMPUTED_VALUE"""),"Мятный бабл гам")</f>
        <v>Мятный бабл гам</v>
      </c>
      <c r="E3251" s="18" t="str">
        <f>IFERROR(__xludf.DUMMYFUNCTION("""COMPUTED_VALUE"""),"Мянго драгонфрут")</f>
        <v>Мянго драгонфрут</v>
      </c>
      <c r="F3251" s="18" t="str">
        <f>IFERROR(__xludf.DUMMYFUNCTION("""COMPUTED_VALUE"""),"Клубничная фанта")</f>
        <v>Клубничная фанта</v>
      </c>
      <c r="G3251" s="18" t="str">
        <f>IFERROR(__xludf.DUMMYFUNCTION("""COMPUTED_VALUE"""),"Клубничная арбуз")</f>
        <v>Клубничная арбуз</v>
      </c>
      <c r="H3251" s="18" t="str">
        <f>IFERROR(__xludf.DUMMYFUNCTION("""COMPUTED_VALUE"""),"Кислый скитлс")</f>
        <v>Кислый скитлс</v>
      </c>
      <c r="I3251" s="18" t="str">
        <f>IFERROR(__xludf.DUMMYFUNCTION("""COMPUTED_VALUE"""),"Кислый лайм арбуз")</f>
        <v>Кислый лайм арбуз</v>
      </c>
      <c r="J3251" s="18" t="str">
        <f>IFERROR(__xludf.DUMMYFUNCTION("""COMPUTED_VALUE"""),"Тропический банан")</f>
        <v>Тропический банан</v>
      </c>
      <c r="K3251" s="18" t="str">
        <f>IFERROR(__xludf.DUMMYFUNCTION("""COMPUTED_VALUE"""),"Яблочный энергетик")</f>
        <v>Яблочный энергетик</v>
      </c>
      <c r="L3251" s="18" t="str">
        <f>IFERROR(__xludf.DUMMYFUNCTION("""COMPUTED_VALUE"""),"Барбарисовый лимонад")</f>
        <v>Барбарисовый лимонад</v>
      </c>
      <c r="M3251" s="18" t="str">
        <f>IFERROR(__xludf.DUMMYFUNCTION("""COMPUTED_VALUE"""),"Лимонад виноград вишня")</f>
        <v>Лимонад виноград вишня</v>
      </c>
      <c r="N3251" s="18" t="str">
        <f>IFERROR(__xludf.DUMMYFUNCTION("""COMPUTED_VALUE"""),"Розовый лимонад")</f>
        <v>Розовый лимонад</v>
      </c>
      <c r="O3251" s="18" t="str">
        <f>IFERROR(__xludf.DUMMYFUNCTION("""COMPUTED_VALUE"""),"Двойной манго")</f>
        <v>Двойной манго</v>
      </c>
      <c r="P3251" s="18" t="str">
        <f>IFERROR(__xludf.DUMMYFUNCTION("""COMPUTED_VALUE"""),"Лесные ягоды ")</f>
        <v>Лесные ягоды </v>
      </c>
      <c r="Q3251" s="18" t="str">
        <f>IFERROR(__xludf.DUMMYFUNCTION("""COMPUTED_VALUE"""),"Ежевика малина ")</f>
        <v>Ежевика малина </v>
      </c>
      <c r="R3251" s="18" t="str">
        <f>IFERROR(__xludf.DUMMYFUNCTION("""COMPUTED_VALUE"""),"Смородиновый лимонад")</f>
        <v>Смородиновый лимонад</v>
      </c>
      <c r="S3251" s="18" t="str">
        <f>IFERROR(__xludf.DUMMYFUNCTION("""COMPUTED_VALUE"""),"Кола вишня")</f>
        <v>Кола вишня</v>
      </c>
      <c r="T3251" s="18" t="str">
        <f>IFERROR(__xludf.DUMMYFUNCTION("""COMPUTED_VALUE"""),"Манго арбуз")</f>
        <v>Манго арбуз</v>
      </c>
      <c r="U3251" s="18" t="str">
        <f>IFERROR(__xludf.DUMMYFUNCTION("""COMPUTED_VALUE"""),"Алоэ виноград")</f>
        <v>Алоэ виноград</v>
      </c>
      <c r="V3251" s="18" t="str">
        <f>IFERROR(__xludf.DUMMYFUNCTION("""COMPUTED_VALUE"""),"Банан клубника")</f>
        <v>Банан клубника</v>
      </c>
      <c r="W3251" s="18" t="str">
        <f>IFERROR(__xludf.DUMMYFUNCTION("""COMPUTED_VALUE"""),"Малиновый мармелад")</f>
        <v>Малиновый мармелад</v>
      </c>
      <c r="X3251" s="18" t="str">
        <f>IFERROR(__xludf.DUMMYFUNCTION("""COMPUTED_VALUE"""),"Клубника киви")</f>
        <v>Клубника киви</v>
      </c>
      <c r="Y3251" s="18" t="str">
        <f>IFERROR(__xludf.DUMMYFUNCTION("""COMPUTED_VALUE"""),"Клюква лайм")</f>
        <v>Клюква лайм</v>
      </c>
      <c r="Z3251" s="18" t="str">
        <f>IFERROR(__xludf.DUMMYFUNCTION("""COMPUTED_VALUE"""),"Гуава ананас")</f>
        <v>Гуава ананас</v>
      </c>
      <c r="AA3251" s="18" t="str">
        <f>IFERROR(__xludf.DUMMYFUNCTION("""COMPUTED_VALUE"""),"Морс")</f>
        <v>Морс</v>
      </c>
      <c r="AB3251" s="18" t="str">
        <f>IFERROR(__xludf.DUMMYFUNCTION("""COMPUTED_VALUE"""),"Красный апельсин")</f>
        <v>Красный апельсин</v>
      </c>
      <c r="AC3251" s="18" t="str">
        <f>IFERROR(__xludf.DUMMYFUNCTION("""COMPUTED_VALUE"""),"Арбузная жвачка")</f>
        <v>Арбузная жвачка</v>
      </c>
      <c r="AD3251" s="18" t="str">
        <f>IFERROR(__xludf.DUMMYFUNCTION("""COMPUTED_VALUE"""),"Смородина Виноград")</f>
        <v>Смородина Виноград</v>
      </c>
      <c r="AE3251" s="18" t="str">
        <f>IFERROR(__xludf.DUMMYFUNCTION("""COMPUTED_VALUE"""),"Гранатовая Мармелад")</f>
        <v>Гранатовая Мармелад</v>
      </c>
      <c r="AF3251" s="18" t="str">
        <f>IFERROR(__xludf.DUMMYFUNCTION("""COMPUTED_VALUE"""),"Яблоко Киви")</f>
        <v>Яблоко Киви</v>
      </c>
      <c r="AG3251" s="18" t="str">
        <f>IFERROR(__xludf.DUMMYFUNCTION("""COMPUTED_VALUE"""),"Клубника Ежевика")</f>
        <v>Клубника Ежевика</v>
      </c>
      <c r="AH3251" s="18" t="str">
        <f>IFERROR(__xludf.DUMMYFUNCTION("""COMPUTED_VALUE"""),"Клубничный Коктейль")</f>
        <v>Клубничный Коктейль</v>
      </c>
      <c r="AI3251" s="18" t="str">
        <f>IFERROR(__xludf.DUMMYFUNCTION("""COMPUTED_VALUE"""),"Клюква Земляника ")</f>
        <v>Клюква Земляника </v>
      </c>
      <c r="AJ3251" s="18" t="str">
        <f>IFERROR(__xludf.DUMMYFUNCTION("""COMPUTED_VALUE"""),"Какос Дыня")</f>
        <v>Какос Дыня</v>
      </c>
      <c r="AK3251" s="18" t="str">
        <f>IFERROR(__xludf.DUMMYFUNCTION("""COMPUTED_VALUE"""),"Маракуйя мандарин")</f>
        <v>Маракуйя мандарин</v>
      </c>
      <c r="AL3251" s="18" t="str">
        <f>IFERROR(__xludf.DUMMYFUNCTION("""COMPUTED_VALUE"""),"Персик кактус")</f>
        <v>Персик кактус</v>
      </c>
      <c r="AM3251" s="18" t="str">
        <f>IFERROR(__xludf.DUMMYFUNCTION("""COMPUTED_VALUE"""),"Спрайт")</f>
        <v>Спрайт</v>
      </c>
      <c r="AN3251" s="18" t="str">
        <f>IFERROR(__xludf.DUMMYFUNCTION("""COMPUTED_VALUE"""),"Черничная фанта")</f>
        <v>Черничная фанта</v>
      </c>
      <c r="AO3251" s="18" t="str">
        <f>IFERROR(__xludf.DUMMYFUNCTION("""COMPUTED_VALUE"""),"Ягодная жвачка")</f>
        <v>Ягодная жвачка</v>
      </c>
      <c r="AP3251" s="18" t="str">
        <f>IFERROR(__xludf.DUMMYFUNCTION("""COMPUTED_VALUE"""),"Ягодный энергетик")</f>
        <v>Ягодный энергетик</v>
      </c>
      <c r="AQ3251" s="18" t="str">
        <f>IFERROR(__xludf.DUMMYFUNCTION("""COMPUTED_VALUE"""),"Ягодный пунш ")</f>
        <v>Ягодный пунш </v>
      </c>
      <c r="AR3251" s="18" t="str">
        <f>IFERROR(__xludf.DUMMYFUNCTION("""COMPUTED_VALUE"""),"Виноградный холс")</f>
        <v>Виноградный холс</v>
      </c>
      <c r="AS3251" s="18" t="str">
        <f>IFERROR(__xludf.DUMMYFUNCTION("""COMPUTED_VALUE"""),"Грейпфрут смородина")</f>
        <v>Грейпфрут смородина</v>
      </c>
      <c r="AT3251" s="18" t="str">
        <f>IFERROR(__xludf.DUMMYFUNCTION("""COMPUTED_VALUE"""),"Дыня персик")</f>
        <v>Дыня персик</v>
      </c>
      <c r="AU3251" s="18" t="str">
        <f>IFERROR(__xludf.DUMMYFUNCTION("""COMPUTED_VALUE"""),"Земляника виноград")</f>
        <v>Земляника виноград</v>
      </c>
      <c r="AV3251" s="18" t="str">
        <f>IFERROR(__xludf.DUMMYFUNCTION("""COMPUTED_VALUE"""),"Киви маракуйя гуава")</f>
        <v>Киви маракуйя гуава</v>
      </c>
      <c r="AW3251" s="18" t="str">
        <f>IFERROR(__xludf.DUMMYFUNCTION("""COMPUTED_VALUE"""),"Кислые вишнёвые червячки")</f>
        <v>Кислые вишнёвые червячки</v>
      </c>
      <c r="AX3251" s="18" t="str">
        <f>IFERROR(__xludf.DUMMYFUNCTION("""COMPUTED_VALUE"""),"Кислые чернично-малиновое червячки")</f>
        <v>Кислые чернично-малиновое червячки</v>
      </c>
    </row>
    <row r="3252">
      <c r="A3252" s="18" t="str">
        <f>IFERROR(__xludf.DUMMYFUNCTION("""COMPUTED_VALUE"""),"0.3")</f>
        <v>0.3</v>
      </c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  <c r="AA3252" s="18"/>
      <c r="AB3252" s="18"/>
      <c r="AC3252" s="18"/>
      <c r="AD3252" s="18"/>
      <c r="AE3252" s="18"/>
      <c r="AF3252" s="18"/>
      <c r="AG3252" s="18"/>
      <c r="AH3252" s="18"/>
      <c r="AI3252" s="18"/>
      <c r="AJ3252" s="18"/>
      <c r="AK3252" s="18"/>
      <c r="AL3252" s="18"/>
      <c r="AM3252" s="18"/>
      <c r="AN3252" s="18"/>
      <c r="AO3252" s="18"/>
      <c r="AP3252" s="18"/>
      <c r="AQ3252" s="18"/>
      <c r="AR3252" s="18"/>
      <c r="AS3252" s="18"/>
      <c r="AT3252" s="18"/>
      <c r="AU3252" s="18"/>
      <c r="AV3252" s="18"/>
      <c r="AW3252" s="18"/>
      <c r="AX3252" s="18"/>
    </row>
    <row r="3253">
      <c r="A3253" s="18" t="str">
        <f>IFERROR(__xludf.DUMMYFUNCTION("""COMPUTED_VALUE"""),"Жвачка+клубника+киви+двойной лёд")</f>
        <v>Жвачка+клубника+киви+двойной лёд</v>
      </c>
      <c r="B3253" s="18" t="str">
        <f>IFERROR(__xludf.DUMMYFUNCTION("""COMPUTED_VALUE"""),"Мандариновые мармеладные мишки")</f>
        <v>Мандариновые мармеладные мишки</v>
      </c>
      <c r="C3253" s="18" t="str">
        <f>IFERROR(__xludf.DUMMYFUNCTION("""COMPUTED_VALUE"""),"Розовый лимонад+малина+лимон+лёд")</f>
        <v>Розовый лимонад+малина+лимон+лёд</v>
      </c>
      <c r="D3253" s="18" t="str">
        <f>IFERROR(__xludf.DUMMYFUNCTION("""COMPUTED_VALUE"""),"Виноград+клубника+лёд")</f>
        <v>Виноград+клубника+лёд</v>
      </c>
      <c r="E3253" s="18" t="str">
        <f>IFERROR(__xludf.DUMMYFUNCTION("""COMPUTED_VALUE"""),"Черная малина+лимон+двойной лёд")</f>
        <v>Черная малина+лимон+двойной лёд</v>
      </c>
      <c r="F3253" s="18" t="str">
        <f>IFERROR(__xludf.DUMMYFUNCTION("""COMPUTED_VALUE"""),"Вишня+ананас+двойной лёд")</f>
        <v>Вишня+ананас+двойной лёд</v>
      </c>
      <c r="G3253" s="18" t="str">
        <f>IFERROR(__xludf.DUMMYFUNCTION("""COMPUTED_VALUE"""),"Манго+гуава+маракуйя+лёд")</f>
        <v>Манго+гуава+маракуйя+лёд</v>
      </c>
      <c r="H3253" s="18" t="str">
        <f>IFERROR(__xludf.DUMMYFUNCTION("""COMPUTED_VALUE"""),"Малина+клубника+черная и красная смородина лёд")</f>
        <v>Малина+клубника+черная и красная смородина лёд</v>
      </c>
      <c r="I3253" s="18" t="str">
        <f>IFERROR(__xludf.DUMMYFUNCTION("""COMPUTED_VALUE"""),"Маракуйя+гуава+апельсин")</f>
        <v>Маракуйя+гуава+апельсин</v>
      </c>
      <c r="J3253" s="18" t="str">
        <f>IFERROR(__xludf.DUMMYFUNCTION("""COMPUTED_VALUE"""),"Черная смородина+малина+лимон+лёд")</f>
        <v>Черная смородина+малина+лимон+лёд</v>
      </c>
      <c r="K3253" s="18" t="str">
        <f>IFERROR(__xludf.DUMMYFUNCTION("""COMPUTED_VALUE"""),"Арбуз маракуйя")</f>
        <v>Арбуз маракуйя</v>
      </c>
      <c r="L3253" s="18" t="str">
        <f>IFERROR(__xludf.DUMMYFUNCTION("""COMPUTED_VALUE"""),"Банан маракуйя")</f>
        <v>Банан маракуйя</v>
      </c>
      <c r="M3253" s="18" t="str">
        <f>IFERROR(__xludf.DUMMYFUNCTION("""COMPUTED_VALUE"""),"Виноградный лимонад")</f>
        <v>Виноградный лимонад</v>
      </c>
      <c r="N3253" s="18" t="str">
        <f>IFERROR(__xludf.DUMMYFUNCTION("""COMPUTED_VALUE"""),"Грейпфрут гуава")</f>
        <v>Грейпфрут гуава</v>
      </c>
      <c r="O3253" s="18" t="str">
        <f>IFERROR(__xludf.DUMMYFUNCTION("""COMPUTED_VALUE"""),"Киви ананас")</f>
        <v>Киви ананас</v>
      </c>
      <c r="P3253" s="18" t="str">
        <f>IFERROR(__xludf.DUMMYFUNCTION("""COMPUTED_VALUE"""),"Малина ежевика")</f>
        <v>Малина ежевика</v>
      </c>
      <c r="Q3253" s="18" t="str">
        <f>IFERROR(__xludf.DUMMYFUNCTION("""COMPUTED_VALUE"""),"Манго клубника")</f>
        <v>Манго клубника</v>
      </c>
      <c r="R3253" s="18" t="str">
        <f>IFERROR(__xludf.DUMMYFUNCTION("""COMPUTED_VALUE"""),"Мармеладные мишки кола")</f>
        <v>Мармеладные мишки кола</v>
      </c>
      <c r="S3253" s="18" t="str">
        <f>IFERROR(__xludf.DUMMYFUNCTION("""COMPUTED_VALUE"""),"Черника смородина")</f>
        <v>Черника смородина</v>
      </c>
      <c r="T3253" s="18" t="str">
        <f>IFERROR(__xludf.DUMMYFUNCTION("""COMPUTED_VALUE"""),"Яблоко черешня")</f>
        <v>Яблоко черешня</v>
      </c>
      <c r="U3253" s="18"/>
      <c r="V3253" s="18"/>
      <c r="W3253" s="18"/>
      <c r="X3253" s="18"/>
      <c r="Y3253" s="18"/>
      <c r="Z3253" s="18"/>
      <c r="AA3253" s="18"/>
      <c r="AB3253" s="18"/>
      <c r="AC3253" s="18"/>
      <c r="AD3253" s="18"/>
      <c r="AE3253" s="18"/>
      <c r="AF3253" s="18"/>
      <c r="AG3253" s="18"/>
      <c r="AH3253" s="18"/>
      <c r="AI3253" s="18"/>
      <c r="AJ3253" s="18"/>
      <c r="AK3253" s="18"/>
      <c r="AL3253" s="18"/>
      <c r="AM3253" s="18"/>
      <c r="AN3253" s="18"/>
      <c r="AO3253" s="18"/>
      <c r="AP3253" s="18"/>
      <c r="AQ3253" s="18"/>
      <c r="AR3253" s="18"/>
      <c r="AS3253" s="18"/>
      <c r="AT3253" s="18"/>
      <c r="AU3253" s="18"/>
      <c r="AV3253" s="18"/>
      <c r="AW3253" s="18"/>
      <c r="AX3253" s="18"/>
    </row>
    <row r="3254">
      <c r="A3254" s="18" t="str">
        <f>IFERROR(__xludf.DUMMYFUNCTION("""COMPUTED_VALUE"""),"подарок ")</f>
        <v>подарок </v>
      </c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  <c r="AA3254" s="18"/>
      <c r="AB3254" s="18"/>
      <c r="AC3254" s="18"/>
      <c r="AD3254" s="18"/>
      <c r="AE3254" s="18"/>
      <c r="AF3254" s="18"/>
      <c r="AG3254" s="18"/>
      <c r="AH3254" s="18"/>
      <c r="AI3254" s="18"/>
      <c r="AJ3254" s="18"/>
      <c r="AK3254" s="18"/>
      <c r="AL3254" s="18"/>
      <c r="AM3254" s="18"/>
      <c r="AN3254" s="18"/>
      <c r="AO3254" s="18"/>
      <c r="AP3254" s="18"/>
      <c r="AQ3254" s="18"/>
      <c r="AR3254" s="18"/>
      <c r="AS3254" s="18"/>
      <c r="AT3254" s="18"/>
      <c r="AU3254" s="18"/>
      <c r="AV3254" s="18"/>
      <c r="AW3254" s="18"/>
      <c r="AX3254" s="18"/>
    </row>
    <row r="3255">
      <c r="A3255" s="18" t="str">
        <f>IFERROR(__xludf.DUMMYFUNCTION("""COMPUTED_VALUE"""),"Кислый малиново-грейпфрутовый швепс")</f>
        <v>Кислый малиново-грейпфрутовый швепс</v>
      </c>
      <c r="B3255" s="18" t="str">
        <f>IFERROR(__xludf.DUMMYFUNCTION("""COMPUTED_VALUE"""),"Ананас апельсин")</f>
        <v>Ананас апельсин</v>
      </c>
      <c r="C3255" s="18" t="str">
        <f>IFERROR(__xludf.DUMMYFUNCTION("""COMPUTED_VALUE"""),"Пинаколада")</f>
        <v>Пинаколада</v>
      </c>
      <c r="D3255" s="18" t="str">
        <f>IFERROR(__xludf.DUMMYFUNCTION("""COMPUTED_VALUE"""),"Мятный бабл гам")</f>
        <v>Мятный бабл гам</v>
      </c>
      <c r="E3255" s="18" t="str">
        <f>IFERROR(__xludf.DUMMYFUNCTION("""COMPUTED_VALUE"""),"Мянго драгонфрут")</f>
        <v>Мянго драгонфрут</v>
      </c>
      <c r="F3255" s="18" t="str">
        <f>IFERROR(__xludf.DUMMYFUNCTION("""COMPUTED_VALUE"""),"Клубничная фанта")</f>
        <v>Клубничная фанта</v>
      </c>
      <c r="G3255" s="18" t="str">
        <f>IFERROR(__xludf.DUMMYFUNCTION("""COMPUTED_VALUE"""),"Клубничная арбуз")</f>
        <v>Клубничная арбуз</v>
      </c>
      <c r="H3255" s="18" t="str">
        <f>IFERROR(__xludf.DUMMYFUNCTION("""COMPUTED_VALUE"""),"Кислый скитлс")</f>
        <v>Кислый скитлс</v>
      </c>
      <c r="I3255" s="18" t="str">
        <f>IFERROR(__xludf.DUMMYFUNCTION("""COMPUTED_VALUE"""),"Кислый лайм арбуз")</f>
        <v>Кислый лайм арбуз</v>
      </c>
      <c r="J3255" s="18" t="str">
        <f>IFERROR(__xludf.DUMMYFUNCTION("""COMPUTED_VALUE"""),"Тропический банан")</f>
        <v>Тропический банан</v>
      </c>
      <c r="K3255" s="18" t="str">
        <f>IFERROR(__xludf.DUMMYFUNCTION("""COMPUTED_VALUE"""),"Яблочный энергетик")</f>
        <v>Яблочный энергетик</v>
      </c>
      <c r="L3255" s="18" t="str">
        <f>IFERROR(__xludf.DUMMYFUNCTION("""COMPUTED_VALUE"""),"Барбарисовый лимонад")</f>
        <v>Барбарисовый лимонад</v>
      </c>
      <c r="M3255" s="18" t="str">
        <f>IFERROR(__xludf.DUMMYFUNCTION("""COMPUTED_VALUE"""),"Лимонад виноград вишня")</f>
        <v>Лимонад виноград вишня</v>
      </c>
      <c r="N3255" s="18" t="str">
        <f>IFERROR(__xludf.DUMMYFUNCTION("""COMPUTED_VALUE"""),"Розовый лимонад")</f>
        <v>Розовый лимонад</v>
      </c>
      <c r="O3255" s="18" t="str">
        <f>IFERROR(__xludf.DUMMYFUNCTION("""COMPUTED_VALUE"""),"Двойной манго")</f>
        <v>Двойной манго</v>
      </c>
      <c r="P3255" s="18" t="str">
        <f>IFERROR(__xludf.DUMMYFUNCTION("""COMPUTED_VALUE"""),"Лесные ягоды ")</f>
        <v>Лесные ягоды </v>
      </c>
      <c r="Q3255" s="18" t="str">
        <f>IFERROR(__xludf.DUMMYFUNCTION("""COMPUTED_VALUE"""),"Ежевика малина ")</f>
        <v>Ежевика малина </v>
      </c>
      <c r="R3255" s="18" t="str">
        <f>IFERROR(__xludf.DUMMYFUNCTION("""COMPUTED_VALUE"""),"Смородиновый лимонад")</f>
        <v>Смородиновый лимонад</v>
      </c>
      <c r="S3255" s="18" t="str">
        <f>IFERROR(__xludf.DUMMYFUNCTION("""COMPUTED_VALUE"""),"Кола вишня")</f>
        <v>Кола вишня</v>
      </c>
      <c r="T3255" s="18" t="str">
        <f>IFERROR(__xludf.DUMMYFUNCTION("""COMPUTED_VALUE"""),"Манго арбуз")</f>
        <v>Манго арбуз</v>
      </c>
      <c r="U3255" s="18" t="str">
        <f>IFERROR(__xludf.DUMMYFUNCTION("""COMPUTED_VALUE"""),"Алоэ виноград")</f>
        <v>Алоэ виноград</v>
      </c>
      <c r="V3255" s="18" t="str">
        <f>IFERROR(__xludf.DUMMYFUNCTION("""COMPUTED_VALUE"""),"Банан клубника")</f>
        <v>Банан клубника</v>
      </c>
      <c r="W3255" s="18" t="str">
        <f>IFERROR(__xludf.DUMMYFUNCTION("""COMPUTED_VALUE"""),"Малиновый мармелад")</f>
        <v>Малиновый мармелад</v>
      </c>
      <c r="X3255" s="18" t="str">
        <f>IFERROR(__xludf.DUMMYFUNCTION("""COMPUTED_VALUE"""),"Клубника киви")</f>
        <v>Клубника киви</v>
      </c>
      <c r="Y3255" s="18" t="str">
        <f>IFERROR(__xludf.DUMMYFUNCTION("""COMPUTED_VALUE"""),"Клюква лайм")</f>
        <v>Клюква лайм</v>
      </c>
      <c r="Z3255" s="18" t="str">
        <f>IFERROR(__xludf.DUMMYFUNCTION("""COMPUTED_VALUE"""),"Гуава ананас")</f>
        <v>Гуава ананас</v>
      </c>
      <c r="AA3255" s="18" t="str">
        <f>IFERROR(__xludf.DUMMYFUNCTION("""COMPUTED_VALUE"""),"Морс")</f>
        <v>Морс</v>
      </c>
      <c r="AB3255" s="18" t="str">
        <f>IFERROR(__xludf.DUMMYFUNCTION("""COMPUTED_VALUE"""),"Красный апельсин")</f>
        <v>Красный апельсин</v>
      </c>
      <c r="AC3255" s="18" t="str">
        <f>IFERROR(__xludf.DUMMYFUNCTION("""COMPUTED_VALUE"""),"Арбузная жвачка")</f>
        <v>Арбузная жвачка</v>
      </c>
      <c r="AD3255" s="18" t="str">
        <f>IFERROR(__xludf.DUMMYFUNCTION("""COMPUTED_VALUE"""),"Смородина Виноград")</f>
        <v>Смородина Виноград</v>
      </c>
      <c r="AE3255" s="18" t="str">
        <f>IFERROR(__xludf.DUMMYFUNCTION("""COMPUTED_VALUE"""),"Гранатовая Мармелад")</f>
        <v>Гранатовая Мармелад</v>
      </c>
      <c r="AF3255" s="18" t="str">
        <f>IFERROR(__xludf.DUMMYFUNCTION("""COMPUTED_VALUE"""),"Яблоко Киви")</f>
        <v>Яблоко Киви</v>
      </c>
      <c r="AG3255" s="18" t="str">
        <f>IFERROR(__xludf.DUMMYFUNCTION("""COMPUTED_VALUE"""),"Клубника Ежевика")</f>
        <v>Клубника Ежевика</v>
      </c>
      <c r="AH3255" s="18" t="str">
        <f>IFERROR(__xludf.DUMMYFUNCTION("""COMPUTED_VALUE"""),"Клубничный Коктейль")</f>
        <v>Клубничный Коктейль</v>
      </c>
      <c r="AI3255" s="18" t="str">
        <f>IFERROR(__xludf.DUMMYFUNCTION("""COMPUTED_VALUE"""),"Клюква Земляника ")</f>
        <v>Клюква Земляника </v>
      </c>
      <c r="AJ3255" s="18" t="str">
        <f>IFERROR(__xludf.DUMMYFUNCTION("""COMPUTED_VALUE"""),"Какос Дыня")</f>
        <v>Какос Дыня</v>
      </c>
      <c r="AK3255" s="18" t="str">
        <f>IFERROR(__xludf.DUMMYFUNCTION("""COMPUTED_VALUE"""),"Маракуйя мандарин")</f>
        <v>Маракуйя мандарин</v>
      </c>
      <c r="AL3255" s="18" t="str">
        <f>IFERROR(__xludf.DUMMYFUNCTION("""COMPUTED_VALUE"""),"Персик кактус")</f>
        <v>Персик кактус</v>
      </c>
      <c r="AM3255" s="18" t="str">
        <f>IFERROR(__xludf.DUMMYFUNCTION("""COMPUTED_VALUE"""),"Спрайт")</f>
        <v>Спрайт</v>
      </c>
      <c r="AN3255" s="18" t="str">
        <f>IFERROR(__xludf.DUMMYFUNCTION("""COMPUTED_VALUE"""),"Черничная фанта")</f>
        <v>Черничная фанта</v>
      </c>
      <c r="AO3255" s="18" t="str">
        <f>IFERROR(__xludf.DUMMYFUNCTION("""COMPUTED_VALUE"""),"Ягодная жвачка")</f>
        <v>Ягодная жвачка</v>
      </c>
      <c r="AP3255" s="18" t="str">
        <f>IFERROR(__xludf.DUMMYFUNCTION("""COMPUTED_VALUE"""),"Ягодный энергетик")</f>
        <v>Ягодный энергетик</v>
      </c>
      <c r="AQ3255" s="18" t="str">
        <f>IFERROR(__xludf.DUMMYFUNCTION("""COMPUTED_VALUE"""),"Ягодный пунш ")</f>
        <v>Ягодный пунш </v>
      </c>
      <c r="AR3255" s="18" t="str">
        <f>IFERROR(__xludf.DUMMYFUNCTION("""COMPUTED_VALUE"""),"Виноградный холс")</f>
        <v>Виноградный холс</v>
      </c>
      <c r="AS3255" s="18" t="str">
        <f>IFERROR(__xludf.DUMMYFUNCTION("""COMPUTED_VALUE"""),"Грейпфрут смородина")</f>
        <v>Грейпфрут смородина</v>
      </c>
      <c r="AT3255" s="18" t="str">
        <f>IFERROR(__xludf.DUMMYFUNCTION("""COMPUTED_VALUE"""),"Дыня персик")</f>
        <v>Дыня персик</v>
      </c>
      <c r="AU3255" s="18" t="str">
        <f>IFERROR(__xludf.DUMMYFUNCTION("""COMPUTED_VALUE"""),"Земляника виноград")</f>
        <v>Земляника виноград</v>
      </c>
      <c r="AV3255" s="18" t="str">
        <f>IFERROR(__xludf.DUMMYFUNCTION("""COMPUTED_VALUE"""),"Киви маракуйя гуава")</f>
        <v>Киви маракуйя гуава</v>
      </c>
      <c r="AW3255" s="18" t="str">
        <f>IFERROR(__xludf.DUMMYFUNCTION("""COMPUTED_VALUE"""),"Кислые вишнёвые червячки")</f>
        <v>Кислые вишнёвые червячки</v>
      </c>
      <c r="AX3255" s="18" t="str">
        <f>IFERROR(__xludf.DUMMYFUNCTION("""COMPUTED_VALUE"""),"Кислые чернично-малиновое червячки")</f>
        <v>Кислые чернично-малиновое червячки</v>
      </c>
    </row>
    <row r="3256">
      <c r="A3256" s="18" t="str">
        <f>IFERROR(__xludf.DUMMYFUNCTION("""COMPUTED_VALUE"""),"0.4")</f>
        <v>0.4</v>
      </c>
      <c r="B3256" s="18" t="str">
        <f>IFERROR(__xludf.DUMMYFUNCTION("""COMPUTED_VALUE"""),"0.6")</f>
        <v>0.6</v>
      </c>
      <c r="C3256" s="18" t="str">
        <f>IFERROR(__xludf.DUMMYFUNCTION("""COMPUTED_VALUE"""),"0.7")</f>
        <v>0.7</v>
      </c>
      <c r="D3256" s="18" t="str">
        <f>IFERROR(__xludf.DUMMYFUNCTION("""COMPUTED_VALUE"""),"0.8")</f>
        <v>0.8</v>
      </c>
      <c r="E3256" s="18"/>
      <c r="F3256" s="18"/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  <c r="AA3256" s="18"/>
      <c r="AB3256" s="18"/>
      <c r="AC3256" s="18"/>
      <c r="AD3256" s="18"/>
      <c r="AE3256" s="18"/>
      <c r="AF3256" s="18"/>
      <c r="AG3256" s="18"/>
      <c r="AH3256" s="18"/>
      <c r="AI3256" s="18"/>
      <c r="AJ3256" s="18"/>
      <c r="AK3256" s="18"/>
      <c r="AL3256" s="18"/>
      <c r="AM3256" s="18"/>
      <c r="AN3256" s="18"/>
      <c r="AO3256" s="18"/>
      <c r="AP3256" s="18"/>
      <c r="AQ3256" s="18"/>
      <c r="AR3256" s="18"/>
      <c r="AS3256" s="18"/>
      <c r="AT3256" s="18"/>
      <c r="AU3256" s="18"/>
      <c r="AV3256" s="18"/>
      <c r="AW3256" s="18"/>
      <c r="AX3256" s="18"/>
    </row>
    <row r="3257">
      <c r="A3257" s="18" t="str">
        <f>IFERROR(__xludf.DUMMYFUNCTION("""COMPUTED_VALUE"""),"Лесные ягоды")</f>
        <v>Лесные ягоды</v>
      </c>
      <c r="B3257" s="18" t="str">
        <f>IFERROR(__xludf.DUMMYFUNCTION("""COMPUTED_VALUE"""),"Алоэ виноград ")</f>
        <v>Алоэ виноград </v>
      </c>
      <c r="C3257" s="18" t="str">
        <f>IFERROR(__xludf.DUMMYFUNCTION("""COMPUTED_VALUE"""),"Апельсиновый адреналин")</f>
        <v>Апельсиновый адреналин</v>
      </c>
      <c r="D3257" s="18" t="str">
        <f>IFERROR(__xludf.DUMMYFUNCTION("""COMPUTED_VALUE"""),"Клюква лайм")</f>
        <v>Клюква лайм</v>
      </c>
      <c r="E3257" s="18" t="str">
        <f>IFERROR(__xludf.DUMMYFUNCTION("""COMPUTED_VALUE"""),"Виноградная фанта ")</f>
        <v>Виноградная фанта </v>
      </c>
      <c r="F3257" s="18" t="str">
        <f>IFERROR(__xludf.DUMMYFUNCTION("""COMPUTED_VALUE"""),"Зеленый чай лемонграсс")</f>
        <v>Зеленый чай лемонграсс</v>
      </c>
      <c r="G3257" s="18" t="str">
        <f>IFERROR(__xludf.DUMMYFUNCTION("""COMPUTED_VALUE"""),"Малина арбуз")</f>
        <v>Малина арбуз</v>
      </c>
      <c r="H3257" s="18" t="str">
        <f>IFERROR(__xludf.DUMMYFUNCTION("""COMPUTED_VALUE"""),"Ананас персик")</f>
        <v>Ананас персик</v>
      </c>
      <c r="I3257" s="18" t="str">
        <f>IFERROR(__xludf.DUMMYFUNCTION("""COMPUTED_VALUE"""),"Клубничный мохито ")</f>
        <v>Клубничный мохито </v>
      </c>
      <c r="J3257" s="18" t="str">
        <f>IFERROR(__xludf.DUMMYFUNCTION("""COMPUTED_VALUE"""),"Яблоко лайм")</f>
        <v>Яблоко лайм</v>
      </c>
      <c r="K3257" s="18" t="str">
        <f>IFERROR(__xludf.DUMMYFUNCTION("""COMPUTED_VALUE"""),"Спрайт арбуз лайм ")</f>
        <v>Спрайт арбуз лайм </v>
      </c>
      <c r="L3257" s="18" t="str">
        <f>IFERROR(__xludf.DUMMYFUNCTION("""COMPUTED_VALUE"""),"Черничная фанта")</f>
        <v>Черничная фанта</v>
      </c>
      <c r="M3257" s="18" t="str">
        <f>IFERROR(__xludf.DUMMYFUNCTION("""COMPUTED_VALUE"""),"Чёрная смородина")</f>
        <v>Чёрная смородина</v>
      </c>
      <c r="N3257" s="18" t="str">
        <f>IFERROR(__xludf.DUMMYFUNCTION("""COMPUTED_VALUE"""),"Червячки голубика малина")</f>
        <v>Червячки голубика малина</v>
      </c>
      <c r="O3257" s="18" t="str">
        <f>IFERROR(__xludf.DUMMYFUNCTION("""COMPUTED_VALUE"""),"Малина смородина ")</f>
        <v>Малина смородина </v>
      </c>
      <c r="P3257" s="18" t="str">
        <f>IFERROR(__xludf.DUMMYFUNCTION("""COMPUTED_VALUE"""),"Черника лайм ")</f>
        <v>Черника лайм </v>
      </c>
      <c r="Q3257" s="18" t="str">
        <f>IFERROR(__xludf.DUMMYFUNCTION("""COMPUTED_VALUE"""),"Виноградный чупа чупс")</f>
        <v>Виноградный чупа чупс</v>
      </c>
      <c r="R3257" s="18" t="str">
        <f>IFERROR(__xludf.DUMMYFUNCTION("""COMPUTED_VALUE"""),"Киви лайм")</f>
        <v>Киви лайм</v>
      </c>
      <c r="S3257" s="18" t="str">
        <f>IFERROR(__xludf.DUMMYFUNCTION("""COMPUTED_VALUE"""),"Ягодный морс")</f>
        <v>Ягодный морс</v>
      </c>
      <c r="T3257" s="18" t="str">
        <f>IFERROR(__xludf.DUMMYFUNCTION("""COMPUTED_VALUE"""),"Фруктовый скитлс")</f>
        <v>Фруктовый скитлс</v>
      </c>
      <c r="U3257" s="18" t="str">
        <f>IFERROR(__xludf.DUMMYFUNCTION("""COMPUTED_VALUE"""),"черника лимон ")</f>
        <v>черника лимон </v>
      </c>
      <c r="V3257" s="18" t="str">
        <f>IFERROR(__xludf.DUMMYFUNCTION("""COMPUTED_VALUE"""),"Вишнёвая бомба")</f>
        <v>Вишнёвая бомба</v>
      </c>
      <c r="W3257" s="18" t="str">
        <f>IFERROR(__xludf.DUMMYFUNCTION("""COMPUTED_VALUE"""),"Тропический манго")</f>
        <v>Тропический манго</v>
      </c>
      <c r="X3257" s="18"/>
      <c r="Y3257" s="18"/>
      <c r="Z3257" s="18"/>
      <c r="AA3257" s="18"/>
      <c r="AB3257" s="18"/>
      <c r="AC3257" s="18"/>
      <c r="AD3257" s="18"/>
      <c r="AE3257" s="18"/>
      <c r="AF3257" s="18"/>
      <c r="AG3257" s="18"/>
      <c r="AH3257" s="18"/>
      <c r="AI3257" s="18"/>
      <c r="AJ3257" s="18"/>
      <c r="AK3257" s="18"/>
      <c r="AL3257" s="18"/>
      <c r="AM3257" s="18"/>
      <c r="AN3257" s="18"/>
      <c r="AO3257" s="18"/>
      <c r="AP3257" s="18"/>
      <c r="AQ3257" s="18"/>
      <c r="AR3257" s="18"/>
      <c r="AS3257" s="18"/>
      <c r="AT3257" s="18"/>
      <c r="AU3257" s="18"/>
      <c r="AV3257" s="18"/>
      <c r="AW3257" s="18"/>
      <c r="AX3257" s="18"/>
    </row>
    <row r="3258">
      <c r="A3258" s="18" t="str">
        <f>IFERROR(__xludf.DUMMYFUNCTION("""COMPUTED_VALUE"""),"Кислый малиново-грейпфрутовый швепс")</f>
        <v>Кислый малиново-грейпфрутовый швепс</v>
      </c>
      <c r="B3258" s="18" t="str">
        <f>IFERROR(__xludf.DUMMYFUNCTION("""COMPUTED_VALUE"""),"Ананас апельсин")</f>
        <v>Ананас апельсин</v>
      </c>
      <c r="C3258" s="18" t="str">
        <f>IFERROR(__xludf.DUMMYFUNCTION("""COMPUTED_VALUE"""),"Пинаколада")</f>
        <v>Пинаколада</v>
      </c>
      <c r="D3258" s="18" t="str">
        <f>IFERROR(__xludf.DUMMYFUNCTION("""COMPUTED_VALUE"""),"Мятный бабл гам")</f>
        <v>Мятный бабл гам</v>
      </c>
      <c r="E3258" s="18" t="str">
        <f>IFERROR(__xludf.DUMMYFUNCTION("""COMPUTED_VALUE"""),"Мянго драгонфрут")</f>
        <v>Мянго драгонфрут</v>
      </c>
      <c r="F3258" s="18" t="str">
        <f>IFERROR(__xludf.DUMMYFUNCTION("""COMPUTED_VALUE"""),"Клубничная фанта")</f>
        <v>Клубничная фанта</v>
      </c>
      <c r="G3258" s="18" t="str">
        <f>IFERROR(__xludf.DUMMYFUNCTION("""COMPUTED_VALUE"""),"Клубничная арбуз")</f>
        <v>Клубничная арбуз</v>
      </c>
      <c r="H3258" s="18" t="str">
        <f>IFERROR(__xludf.DUMMYFUNCTION("""COMPUTED_VALUE"""),"Кислый скитлс")</f>
        <v>Кислый скитлс</v>
      </c>
      <c r="I3258" s="18" t="str">
        <f>IFERROR(__xludf.DUMMYFUNCTION("""COMPUTED_VALUE"""),"Кислый лайм арбуз")</f>
        <v>Кислый лайм арбуз</v>
      </c>
      <c r="J3258" s="18" t="str">
        <f>IFERROR(__xludf.DUMMYFUNCTION("""COMPUTED_VALUE"""),"Тропический банан")</f>
        <v>Тропический банан</v>
      </c>
      <c r="K3258" s="18" t="str">
        <f>IFERROR(__xludf.DUMMYFUNCTION("""COMPUTED_VALUE"""),"Яблочный энергетик")</f>
        <v>Яблочный энергетик</v>
      </c>
      <c r="L3258" s="18" t="str">
        <f>IFERROR(__xludf.DUMMYFUNCTION("""COMPUTED_VALUE"""),"Барбарисовый лимонад")</f>
        <v>Барбарисовый лимонад</v>
      </c>
      <c r="M3258" s="18" t="str">
        <f>IFERROR(__xludf.DUMMYFUNCTION("""COMPUTED_VALUE"""),"Лимонад виноград вишня")</f>
        <v>Лимонад виноград вишня</v>
      </c>
      <c r="N3258" s="18" t="str">
        <f>IFERROR(__xludf.DUMMYFUNCTION("""COMPUTED_VALUE"""),"Розовый лимонад")</f>
        <v>Розовый лимонад</v>
      </c>
      <c r="O3258" s="18" t="str">
        <f>IFERROR(__xludf.DUMMYFUNCTION("""COMPUTED_VALUE"""),"Двойной манго")</f>
        <v>Двойной манго</v>
      </c>
      <c r="P3258" s="18" t="str">
        <f>IFERROR(__xludf.DUMMYFUNCTION("""COMPUTED_VALUE"""),"Лесные ягоды ")</f>
        <v>Лесные ягоды </v>
      </c>
      <c r="Q3258" s="18" t="str">
        <f>IFERROR(__xludf.DUMMYFUNCTION("""COMPUTED_VALUE"""),"Ежевика малина ")</f>
        <v>Ежевика малина </v>
      </c>
      <c r="R3258" s="18" t="str">
        <f>IFERROR(__xludf.DUMMYFUNCTION("""COMPUTED_VALUE"""),"Смородиновый лимонад")</f>
        <v>Смородиновый лимонад</v>
      </c>
      <c r="S3258" s="18" t="str">
        <f>IFERROR(__xludf.DUMMYFUNCTION("""COMPUTED_VALUE"""),"Кола вишня")</f>
        <v>Кола вишня</v>
      </c>
      <c r="T3258" s="18" t="str">
        <f>IFERROR(__xludf.DUMMYFUNCTION("""COMPUTED_VALUE"""),"Манго арбуз")</f>
        <v>Манго арбуз</v>
      </c>
      <c r="U3258" s="18" t="str">
        <f>IFERROR(__xludf.DUMMYFUNCTION("""COMPUTED_VALUE"""),"Алоэ виноград")</f>
        <v>Алоэ виноград</v>
      </c>
      <c r="V3258" s="18" t="str">
        <f>IFERROR(__xludf.DUMMYFUNCTION("""COMPUTED_VALUE"""),"Банан клубника")</f>
        <v>Банан клубника</v>
      </c>
      <c r="W3258" s="18" t="str">
        <f>IFERROR(__xludf.DUMMYFUNCTION("""COMPUTED_VALUE"""),"Малиновый мармелад")</f>
        <v>Малиновый мармелад</v>
      </c>
      <c r="X3258" s="18" t="str">
        <f>IFERROR(__xludf.DUMMYFUNCTION("""COMPUTED_VALUE"""),"Клубника киви")</f>
        <v>Клубника киви</v>
      </c>
      <c r="Y3258" s="18" t="str">
        <f>IFERROR(__xludf.DUMMYFUNCTION("""COMPUTED_VALUE"""),"Клюква лайм")</f>
        <v>Клюква лайм</v>
      </c>
      <c r="Z3258" s="18" t="str">
        <f>IFERROR(__xludf.DUMMYFUNCTION("""COMPUTED_VALUE"""),"Гуава ананас")</f>
        <v>Гуава ананас</v>
      </c>
      <c r="AA3258" s="18" t="str">
        <f>IFERROR(__xludf.DUMMYFUNCTION("""COMPUTED_VALUE"""),"Морс")</f>
        <v>Морс</v>
      </c>
      <c r="AB3258" s="18" t="str">
        <f>IFERROR(__xludf.DUMMYFUNCTION("""COMPUTED_VALUE"""),"Красный апельсин")</f>
        <v>Красный апельсин</v>
      </c>
      <c r="AC3258" s="18" t="str">
        <f>IFERROR(__xludf.DUMMYFUNCTION("""COMPUTED_VALUE"""),"Арбузная жвачка")</f>
        <v>Арбузная жвачка</v>
      </c>
      <c r="AD3258" s="18" t="str">
        <f>IFERROR(__xludf.DUMMYFUNCTION("""COMPUTED_VALUE"""),"Смородина Виноград")</f>
        <v>Смородина Виноград</v>
      </c>
      <c r="AE3258" s="18" t="str">
        <f>IFERROR(__xludf.DUMMYFUNCTION("""COMPUTED_VALUE"""),"Гранатовая Мармелад")</f>
        <v>Гранатовая Мармелад</v>
      </c>
      <c r="AF3258" s="18" t="str">
        <f>IFERROR(__xludf.DUMMYFUNCTION("""COMPUTED_VALUE"""),"Яблоко Киви")</f>
        <v>Яблоко Киви</v>
      </c>
      <c r="AG3258" s="18" t="str">
        <f>IFERROR(__xludf.DUMMYFUNCTION("""COMPUTED_VALUE"""),"Клубника Ежевика")</f>
        <v>Клубника Ежевика</v>
      </c>
      <c r="AH3258" s="18" t="str">
        <f>IFERROR(__xludf.DUMMYFUNCTION("""COMPUTED_VALUE"""),"Клубничный Коктейль")</f>
        <v>Клубничный Коктейль</v>
      </c>
      <c r="AI3258" s="18" t="str">
        <f>IFERROR(__xludf.DUMMYFUNCTION("""COMPUTED_VALUE"""),"Клюква Земляника ")</f>
        <v>Клюква Земляника </v>
      </c>
      <c r="AJ3258" s="18" t="str">
        <f>IFERROR(__xludf.DUMMYFUNCTION("""COMPUTED_VALUE"""),"Какос Дыня")</f>
        <v>Какос Дыня</v>
      </c>
      <c r="AK3258" s="18" t="str">
        <f>IFERROR(__xludf.DUMMYFUNCTION("""COMPUTED_VALUE"""),"Маракуйя мандарин")</f>
        <v>Маракуйя мандарин</v>
      </c>
      <c r="AL3258" s="18" t="str">
        <f>IFERROR(__xludf.DUMMYFUNCTION("""COMPUTED_VALUE"""),"Персик кактус")</f>
        <v>Персик кактус</v>
      </c>
      <c r="AM3258" s="18" t="str">
        <f>IFERROR(__xludf.DUMMYFUNCTION("""COMPUTED_VALUE"""),"Спрайт")</f>
        <v>Спрайт</v>
      </c>
      <c r="AN3258" s="18" t="str">
        <f>IFERROR(__xludf.DUMMYFUNCTION("""COMPUTED_VALUE"""),"Черничная фанта")</f>
        <v>Черничная фанта</v>
      </c>
      <c r="AO3258" s="18" t="str">
        <f>IFERROR(__xludf.DUMMYFUNCTION("""COMPUTED_VALUE"""),"Ягодная жвачка")</f>
        <v>Ягодная жвачка</v>
      </c>
      <c r="AP3258" s="18" t="str">
        <f>IFERROR(__xludf.DUMMYFUNCTION("""COMPUTED_VALUE"""),"Ягодный энергетик")</f>
        <v>Ягодный энергетик</v>
      </c>
      <c r="AQ3258" s="18" t="str">
        <f>IFERROR(__xludf.DUMMYFUNCTION("""COMPUTED_VALUE"""),"Ягодный пунш ")</f>
        <v>Ягодный пунш </v>
      </c>
      <c r="AR3258" s="18" t="str">
        <f>IFERROR(__xludf.DUMMYFUNCTION("""COMPUTED_VALUE"""),"Виноградный холс")</f>
        <v>Виноградный холс</v>
      </c>
      <c r="AS3258" s="18" t="str">
        <f>IFERROR(__xludf.DUMMYFUNCTION("""COMPUTED_VALUE"""),"Грейпфрут смородина")</f>
        <v>Грейпфрут смородина</v>
      </c>
      <c r="AT3258" s="18" t="str">
        <f>IFERROR(__xludf.DUMMYFUNCTION("""COMPUTED_VALUE"""),"Дыня персик")</f>
        <v>Дыня персик</v>
      </c>
      <c r="AU3258" s="18" t="str">
        <f>IFERROR(__xludf.DUMMYFUNCTION("""COMPUTED_VALUE"""),"Земляника виноград")</f>
        <v>Земляника виноград</v>
      </c>
      <c r="AV3258" s="18" t="str">
        <f>IFERROR(__xludf.DUMMYFUNCTION("""COMPUTED_VALUE"""),"Киви маракуйя гуава")</f>
        <v>Киви маракуйя гуава</v>
      </c>
      <c r="AW3258" s="18" t="str">
        <f>IFERROR(__xludf.DUMMYFUNCTION("""COMPUTED_VALUE"""),"Кислые вишнёвые червячки")</f>
        <v>Кислые вишнёвые червячки</v>
      </c>
      <c r="AX3258" s="18" t="str">
        <f>IFERROR(__xludf.DUMMYFUNCTION("""COMPUTED_VALUE"""),"Кислые чернично-малиновое червячки")</f>
        <v>Кислые чернично-малиновое червячки</v>
      </c>
    </row>
    <row r="3259">
      <c r="A3259" s="18" t="str">
        <f>IFERROR(__xludf.DUMMYFUNCTION("""COMPUTED_VALUE"""),"Лесные ягоды")</f>
        <v>Лесные ягоды</v>
      </c>
      <c r="B3259" s="18" t="str">
        <f>IFERROR(__xludf.DUMMYFUNCTION("""COMPUTED_VALUE"""),"Алоэ виноград ")</f>
        <v>Алоэ виноград </v>
      </c>
      <c r="C3259" s="18" t="str">
        <f>IFERROR(__xludf.DUMMYFUNCTION("""COMPUTED_VALUE"""),"Апельсиновый адреналин")</f>
        <v>Апельсиновый адреналин</v>
      </c>
      <c r="D3259" s="18" t="str">
        <f>IFERROR(__xludf.DUMMYFUNCTION("""COMPUTED_VALUE"""),"Клюква лайм")</f>
        <v>Клюква лайм</v>
      </c>
      <c r="E3259" s="18" t="str">
        <f>IFERROR(__xludf.DUMMYFUNCTION("""COMPUTED_VALUE"""),"Виноградная фанта ")</f>
        <v>Виноградная фанта </v>
      </c>
      <c r="F3259" s="18" t="str">
        <f>IFERROR(__xludf.DUMMYFUNCTION("""COMPUTED_VALUE"""),"Зеленый чай лемонграсс")</f>
        <v>Зеленый чай лемонграсс</v>
      </c>
      <c r="G3259" s="18" t="str">
        <f>IFERROR(__xludf.DUMMYFUNCTION("""COMPUTED_VALUE"""),"Малина арбуз")</f>
        <v>Малина арбуз</v>
      </c>
      <c r="H3259" s="18" t="str">
        <f>IFERROR(__xludf.DUMMYFUNCTION("""COMPUTED_VALUE"""),"Ананас персик")</f>
        <v>Ананас персик</v>
      </c>
      <c r="I3259" s="18" t="str">
        <f>IFERROR(__xludf.DUMMYFUNCTION("""COMPUTED_VALUE"""),"Клубничный мохито ")</f>
        <v>Клубничный мохито </v>
      </c>
      <c r="J3259" s="18" t="str">
        <f>IFERROR(__xludf.DUMMYFUNCTION("""COMPUTED_VALUE"""),"Яблоко лайм")</f>
        <v>Яблоко лайм</v>
      </c>
      <c r="K3259" s="18" t="str">
        <f>IFERROR(__xludf.DUMMYFUNCTION("""COMPUTED_VALUE"""),"Спрайт арбуз лайм ")</f>
        <v>Спрайт арбуз лайм </v>
      </c>
      <c r="L3259" s="18" t="str">
        <f>IFERROR(__xludf.DUMMYFUNCTION("""COMPUTED_VALUE"""),"Черничная фанта")</f>
        <v>Черничная фанта</v>
      </c>
      <c r="M3259" s="18" t="str">
        <f>IFERROR(__xludf.DUMMYFUNCTION("""COMPUTED_VALUE"""),"Чёрная смородина")</f>
        <v>Чёрная смородина</v>
      </c>
      <c r="N3259" s="18" t="str">
        <f>IFERROR(__xludf.DUMMYFUNCTION("""COMPUTED_VALUE"""),"Червячки голубика малина")</f>
        <v>Червячки голубика малина</v>
      </c>
      <c r="O3259" s="18" t="str">
        <f>IFERROR(__xludf.DUMMYFUNCTION("""COMPUTED_VALUE"""),"Малина смородина ")</f>
        <v>Малина смородина </v>
      </c>
      <c r="P3259" s="18" t="str">
        <f>IFERROR(__xludf.DUMMYFUNCTION("""COMPUTED_VALUE"""),"Черника лайм ")</f>
        <v>Черника лайм </v>
      </c>
      <c r="Q3259" s="18" t="str">
        <f>IFERROR(__xludf.DUMMYFUNCTION("""COMPUTED_VALUE"""),"Виноградный чупа чупс")</f>
        <v>Виноградный чупа чупс</v>
      </c>
      <c r="R3259" s="18" t="str">
        <f>IFERROR(__xludf.DUMMYFUNCTION("""COMPUTED_VALUE"""),"Киви лайм")</f>
        <v>Киви лайм</v>
      </c>
      <c r="S3259" s="18" t="str">
        <f>IFERROR(__xludf.DUMMYFUNCTION("""COMPUTED_VALUE"""),"Ягодный морс")</f>
        <v>Ягодный морс</v>
      </c>
      <c r="T3259" s="18" t="str">
        <f>IFERROR(__xludf.DUMMYFUNCTION("""COMPUTED_VALUE"""),"Фруктовый скитлс")</f>
        <v>Фруктовый скитлс</v>
      </c>
      <c r="U3259" s="18" t="str">
        <f>IFERROR(__xludf.DUMMYFUNCTION("""COMPUTED_VALUE"""),"черника лимон ")</f>
        <v>черника лимон </v>
      </c>
      <c r="V3259" s="18" t="str">
        <f>IFERROR(__xludf.DUMMYFUNCTION("""COMPUTED_VALUE"""),"Вишнёвая бомба")</f>
        <v>Вишнёвая бомба</v>
      </c>
      <c r="W3259" s="18" t="str">
        <f>IFERROR(__xludf.DUMMYFUNCTION("""COMPUTED_VALUE"""),"Тропический манго")</f>
        <v>Тропический манго</v>
      </c>
      <c r="X3259" s="18"/>
      <c r="Y3259" s="18"/>
      <c r="Z3259" s="18"/>
      <c r="AA3259" s="18"/>
      <c r="AB3259" s="18"/>
      <c r="AC3259" s="18"/>
      <c r="AD3259" s="18"/>
      <c r="AE3259" s="18"/>
      <c r="AF3259" s="18"/>
      <c r="AG3259" s="18"/>
      <c r="AH3259" s="18"/>
      <c r="AI3259" s="18"/>
      <c r="AJ3259" s="18"/>
      <c r="AK3259" s="18"/>
      <c r="AL3259" s="18"/>
      <c r="AM3259" s="18"/>
      <c r="AN3259" s="18"/>
      <c r="AO3259" s="18"/>
      <c r="AP3259" s="18"/>
      <c r="AQ3259" s="18"/>
      <c r="AR3259" s="18"/>
      <c r="AS3259" s="18"/>
      <c r="AT3259" s="18"/>
      <c r="AU3259" s="18"/>
      <c r="AV3259" s="18"/>
      <c r="AW3259" s="18"/>
      <c r="AX3259" s="18"/>
    </row>
    <row r="3260">
      <c r="A3260" s="18" t="str">
        <f>IFERROR(__xludf.DUMMYFUNCTION("""COMPUTED_VALUE"""),"Ягодный микс")</f>
        <v>Ягодный микс</v>
      </c>
      <c r="B3260" s="18" t="str">
        <f>IFERROR(__xludf.DUMMYFUNCTION("""COMPUTED_VALUE"""),"Энергетик малина")</f>
        <v>Энергетик малина</v>
      </c>
      <c r="C3260" s="18" t="str">
        <f>IFERROR(__xludf.DUMMYFUNCTION("""COMPUTED_VALUE"""),"Клубника арбуз")</f>
        <v>Клубника арбуз</v>
      </c>
      <c r="D3260" s="18" t="str">
        <f>IFERROR(__xludf.DUMMYFUNCTION("""COMPUTED_VALUE"""),"Ежевика малина")</f>
        <v>Ежевика малина</v>
      </c>
      <c r="E3260" s="18" t="str">
        <f>IFERROR(__xludf.DUMMYFUNCTION("""COMPUTED_VALUE"""),"Голубая малина виноград")</f>
        <v>Голубая малина виноград</v>
      </c>
      <c r="F3260" s="18" t="str">
        <f>IFERROR(__xludf.DUMMYFUNCTION("""COMPUTED_VALUE"""),"Вишня яблоко")</f>
        <v>Вишня яблоко</v>
      </c>
      <c r="G3260" s="18" t="str">
        <f>IFERROR(__xludf.DUMMYFUNCTION("""COMPUTED_VALUE"""),"Виноград лёд")</f>
        <v>Виноград лёд</v>
      </c>
      <c r="H3260" s="18" t="str">
        <f>IFERROR(__xludf.DUMMYFUNCTION("""COMPUTED_VALUE"""),"Бабл гам")</f>
        <v>Бабл гам</v>
      </c>
      <c r="I3260" s="18" t="str">
        <f>IFERROR(__xludf.DUMMYFUNCTION("""COMPUTED_VALUE"""),"Энергетик лайм")</f>
        <v>Энергетик лайм</v>
      </c>
      <c r="J3260" s="18" t="str">
        <f>IFERROR(__xludf.DUMMYFUNCTION("""COMPUTED_VALUE"""),"Черника смородина айс")</f>
        <v>Черника смородина айс</v>
      </c>
      <c r="K3260" s="18" t="str">
        <f>IFERROR(__xludf.DUMMYFUNCTION("""COMPUTED_VALUE"""),"Мохито клубничный лёд")</f>
        <v>Мохито клубничный лёд</v>
      </c>
      <c r="L3260" s="18" t="str">
        <f>IFERROR(__xludf.DUMMYFUNCTION("""COMPUTED_VALUE"""),"Черная вишня лёд")</f>
        <v>Черная вишня лёд</v>
      </c>
      <c r="M3260" s="18" t="str">
        <f>IFERROR(__xludf.DUMMYFUNCTION("""COMPUTED_VALUE"""),"Ананас кокос лёд")</f>
        <v>Ананас кокос лёд</v>
      </c>
      <c r="N3260" s="18" t="str">
        <f>IFERROR(__xludf.DUMMYFUNCTION("""COMPUTED_VALUE"""),"Киви лёд")</f>
        <v>Киви лёд</v>
      </c>
      <c r="O3260" s="18" t="str">
        <f>IFERROR(__xludf.DUMMYFUNCTION("""COMPUTED_VALUE"""),"Кислая клюква лёд")</f>
        <v>Кислая клюква лёд</v>
      </c>
      <c r="P3260" s="18" t="str">
        <f>IFERROR(__xludf.DUMMYFUNCTION("""COMPUTED_VALUE"""),"Кислый скитлс лёд")</f>
        <v>Кислый скитлс лёд</v>
      </c>
      <c r="Q3260" s="18" t="str">
        <f>IFERROR(__xludf.DUMMYFUNCTION("""COMPUTED_VALUE"""),"Клубника черника лёд")</f>
        <v>Клубника черника лёд</v>
      </c>
      <c r="R3260" s="18" t="str">
        <f>IFERROR(__xludf.DUMMYFUNCTION("""COMPUTED_VALUE"""),"Малина смородина лёд")</f>
        <v>Малина смородина лёд</v>
      </c>
      <c r="S3260" s="18" t="str">
        <f>IFERROR(__xludf.DUMMYFUNCTION("""COMPUTED_VALUE"""),"Манго лёд")</f>
        <v>Манго лёд</v>
      </c>
      <c r="T3260" s="18" t="str">
        <f>IFERROR(__xludf.DUMMYFUNCTION("""COMPUTED_VALUE"""),"Малина вишня лёд")</f>
        <v>Малина вишня лёд</v>
      </c>
      <c r="U3260" s="18"/>
      <c r="V3260" s="18"/>
      <c r="W3260" s="18"/>
      <c r="X3260" s="18"/>
      <c r="Y3260" s="18"/>
      <c r="Z3260" s="18"/>
      <c r="AA3260" s="18"/>
      <c r="AB3260" s="18"/>
      <c r="AC3260" s="18"/>
      <c r="AD3260" s="18"/>
      <c r="AE3260" s="18"/>
      <c r="AF3260" s="18"/>
      <c r="AG3260" s="18"/>
      <c r="AH3260" s="18"/>
      <c r="AI3260" s="18"/>
      <c r="AJ3260" s="18"/>
      <c r="AK3260" s="18"/>
      <c r="AL3260" s="18"/>
      <c r="AM3260" s="18"/>
      <c r="AN3260" s="18"/>
      <c r="AO3260" s="18"/>
      <c r="AP3260" s="18"/>
      <c r="AQ3260" s="18"/>
      <c r="AR3260" s="18"/>
      <c r="AS3260" s="18"/>
      <c r="AT3260" s="18"/>
      <c r="AU3260" s="18"/>
      <c r="AV3260" s="18"/>
      <c r="AW3260" s="18"/>
      <c r="AX3260" s="18"/>
    </row>
    <row r="3261">
      <c r="A3261" s="18" t="str">
        <f>IFERROR(__xludf.DUMMYFUNCTION("""COMPUTED_VALUE"""),"Кислый малиново-грейпфрутовый швепс")</f>
        <v>Кислый малиново-грейпфрутовый швепс</v>
      </c>
      <c r="B3261" s="18" t="str">
        <f>IFERROR(__xludf.DUMMYFUNCTION("""COMPUTED_VALUE"""),"Ананас апельсин")</f>
        <v>Ананас апельсин</v>
      </c>
      <c r="C3261" s="18" t="str">
        <f>IFERROR(__xludf.DUMMYFUNCTION("""COMPUTED_VALUE"""),"Пинаколада")</f>
        <v>Пинаколада</v>
      </c>
      <c r="D3261" s="18" t="str">
        <f>IFERROR(__xludf.DUMMYFUNCTION("""COMPUTED_VALUE"""),"Мятный бабл гам")</f>
        <v>Мятный бабл гам</v>
      </c>
      <c r="E3261" s="18" t="str">
        <f>IFERROR(__xludf.DUMMYFUNCTION("""COMPUTED_VALUE"""),"Мянго драгонфрут")</f>
        <v>Мянго драгонфрут</v>
      </c>
      <c r="F3261" s="18" t="str">
        <f>IFERROR(__xludf.DUMMYFUNCTION("""COMPUTED_VALUE"""),"Клубничная фанта")</f>
        <v>Клубничная фанта</v>
      </c>
      <c r="G3261" s="18" t="str">
        <f>IFERROR(__xludf.DUMMYFUNCTION("""COMPUTED_VALUE"""),"Клубничная арбуз")</f>
        <v>Клубничная арбуз</v>
      </c>
      <c r="H3261" s="18" t="str">
        <f>IFERROR(__xludf.DUMMYFUNCTION("""COMPUTED_VALUE"""),"Кислый скитлс")</f>
        <v>Кислый скитлс</v>
      </c>
      <c r="I3261" s="18" t="str">
        <f>IFERROR(__xludf.DUMMYFUNCTION("""COMPUTED_VALUE"""),"Кислый лайм арбуз")</f>
        <v>Кислый лайм арбуз</v>
      </c>
      <c r="J3261" s="18" t="str">
        <f>IFERROR(__xludf.DUMMYFUNCTION("""COMPUTED_VALUE"""),"Тропический банан")</f>
        <v>Тропический банан</v>
      </c>
      <c r="K3261" s="18" t="str">
        <f>IFERROR(__xludf.DUMMYFUNCTION("""COMPUTED_VALUE"""),"Яблочный энергетик")</f>
        <v>Яблочный энергетик</v>
      </c>
      <c r="L3261" s="18" t="str">
        <f>IFERROR(__xludf.DUMMYFUNCTION("""COMPUTED_VALUE"""),"Барбарисовый лимонад")</f>
        <v>Барбарисовый лимонад</v>
      </c>
      <c r="M3261" s="18" t="str">
        <f>IFERROR(__xludf.DUMMYFUNCTION("""COMPUTED_VALUE"""),"Лимонад виноград вишня")</f>
        <v>Лимонад виноград вишня</v>
      </c>
      <c r="N3261" s="18" t="str">
        <f>IFERROR(__xludf.DUMMYFUNCTION("""COMPUTED_VALUE"""),"Розовый лимонад")</f>
        <v>Розовый лимонад</v>
      </c>
      <c r="O3261" s="18" t="str">
        <f>IFERROR(__xludf.DUMMYFUNCTION("""COMPUTED_VALUE"""),"Двойной манго")</f>
        <v>Двойной манго</v>
      </c>
      <c r="P3261" s="18" t="str">
        <f>IFERROR(__xludf.DUMMYFUNCTION("""COMPUTED_VALUE"""),"Лесные ягоды ")</f>
        <v>Лесные ягоды </v>
      </c>
      <c r="Q3261" s="18" t="str">
        <f>IFERROR(__xludf.DUMMYFUNCTION("""COMPUTED_VALUE"""),"Ежевика малина ")</f>
        <v>Ежевика малина </v>
      </c>
      <c r="R3261" s="18" t="str">
        <f>IFERROR(__xludf.DUMMYFUNCTION("""COMPUTED_VALUE"""),"Смородиновый лимонад")</f>
        <v>Смородиновый лимонад</v>
      </c>
      <c r="S3261" s="18" t="str">
        <f>IFERROR(__xludf.DUMMYFUNCTION("""COMPUTED_VALUE"""),"Кола вишня")</f>
        <v>Кола вишня</v>
      </c>
      <c r="T3261" s="18" t="str">
        <f>IFERROR(__xludf.DUMMYFUNCTION("""COMPUTED_VALUE"""),"Манго арбуз")</f>
        <v>Манго арбуз</v>
      </c>
      <c r="U3261" s="18" t="str">
        <f>IFERROR(__xludf.DUMMYFUNCTION("""COMPUTED_VALUE"""),"Алоэ виноград")</f>
        <v>Алоэ виноград</v>
      </c>
      <c r="V3261" s="18" t="str">
        <f>IFERROR(__xludf.DUMMYFUNCTION("""COMPUTED_VALUE"""),"Банан клубника")</f>
        <v>Банан клубника</v>
      </c>
      <c r="W3261" s="18" t="str">
        <f>IFERROR(__xludf.DUMMYFUNCTION("""COMPUTED_VALUE"""),"Малиновый мармелад")</f>
        <v>Малиновый мармелад</v>
      </c>
      <c r="X3261" s="18" t="str">
        <f>IFERROR(__xludf.DUMMYFUNCTION("""COMPUTED_VALUE"""),"Клубника киви")</f>
        <v>Клубника киви</v>
      </c>
      <c r="Y3261" s="18" t="str">
        <f>IFERROR(__xludf.DUMMYFUNCTION("""COMPUTED_VALUE"""),"Клюква лайм")</f>
        <v>Клюква лайм</v>
      </c>
      <c r="Z3261" s="18" t="str">
        <f>IFERROR(__xludf.DUMMYFUNCTION("""COMPUTED_VALUE"""),"Гуава ананас")</f>
        <v>Гуава ананас</v>
      </c>
      <c r="AA3261" s="18" t="str">
        <f>IFERROR(__xludf.DUMMYFUNCTION("""COMPUTED_VALUE"""),"Морс")</f>
        <v>Морс</v>
      </c>
      <c r="AB3261" s="18" t="str">
        <f>IFERROR(__xludf.DUMMYFUNCTION("""COMPUTED_VALUE"""),"Красный апельсин")</f>
        <v>Красный апельсин</v>
      </c>
      <c r="AC3261" s="18" t="str">
        <f>IFERROR(__xludf.DUMMYFUNCTION("""COMPUTED_VALUE"""),"Арбузная жвачка")</f>
        <v>Арбузная жвачка</v>
      </c>
      <c r="AD3261" s="18" t="str">
        <f>IFERROR(__xludf.DUMMYFUNCTION("""COMPUTED_VALUE"""),"Смородина Виноград")</f>
        <v>Смородина Виноград</v>
      </c>
      <c r="AE3261" s="18" t="str">
        <f>IFERROR(__xludf.DUMMYFUNCTION("""COMPUTED_VALUE"""),"Гранатовая Мармелад")</f>
        <v>Гранатовая Мармелад</v>
      </c>
      <c r="AF3261" s="18" t="str">
        <f>IFERROR(__xludf.DUMMYFUNCTION("""COMPUTED_VALUE"""),"Яблоко Киви")</f>
        <v>Яблоко Киви</v>
      </c>
      <c r="AG3261" s="18" t="str">
        <f>IFERROR(__xludf.DUMMYFUNCTION("""COMPUTED_VALUE"""),"Клубника Ежевика")</f>
        <v>Клубника Ежевика</v>
      </c>
      <c r="AH3261" s="18" t="str">
        <f>IFERROR(__xludf.DUMMYFUNCTION("""COMPUTED_VALUE"""),"Клубничный Коктейль")</f>
        <v>Клубничный Коктейль</v>
      </c>
      <c r="AI3261" s="18" t="str">
        <f>IFERROR(__xludf.DUMMYFUNCTION("""COMPUTED_VALUE"""),"Клюква Земляника ")</f>
        <v>Клюква Земляника </v>
      </c>
      <c r="AJ3261" s="18" t="str">
        <f>IFERROR(__xludf.DUMMYFUNCTION("""COMPUTED_VALUE"""),"Какос Дыня")</f>
        <v>Какос Дыня</v>
      </c>
      <c r="AK3261" s="18" t="str">
        <f>IFERROR(__xludf.DUMMYFUNCTION("""COMPUTED_VALUE"""),"Маракуйя мандарин")</f>
        <v>Маракуйя мандарин</v>
      </c>
      <c r="AL3261" s="18" t="str">
        <f>IFERROR(__xludf.DUMMYFUNCTION("""COMPUTED_VALUE"""),"Персик кактус")</f>
        <v>Персик кактус</v>
      </c>
      <c r="AM3261" s="18" t="str">
        <f>IFERROR(__xludf.DUMMYFUNCTION("""COMPUTED_VALUE"""),"Спрайт")</f>
        <v>Спрайт</v>
      </c>
      <c r="AN3261" s="18" t="str">
        <f>IFERROR(__xludf.DUMMYFUNCTION("""COMPUTED_VALUE"""),"Черничная фанта")</f>
        <v>Черничная фанта</v>
      </c>
      <c r="AO3261" s="18" t="str">
        <f>IFERROR(__xludf.DUMMYFUNCTION("""COMPUTED_VALUE"""),"Ягодная жвачка")</f>
        <v>Ягодная жвачка</v>
      </c>
      <c r="AP3261" s="18" t="str">
        <f>IFERROR(__xludf.DUMMYFUNCTION("""COMPUTED_VALUE"""),"Ягодный энергетик")</f>
        <v>Ягодный энергетик</v>
      </c>
      <c r="AQ3261" s="18" t="str">
        <f>IFERROR(__xludf.DUMMYFUNCTION("""COMPUTED_VALUE"""),"Ягодный пунш ")</f>
        <v>Ягодный пунш </v>
      </c>
      <c r="AR3261" s="18" t="str">
        <f>IFERROR(__xludf.DUMMYFUNCTION("""COMPUTED_VALUE"""),"Виноградный холс")</f>
        <v>Виноградный холс</v>
      </c>
      <c r="AS3261" s="18" t="str">
        <f>IFERROR(__xludf.DUMMYFUNCTION("""COMPUTED_VALUE"""),"Грейпфрут смородина")</f>
        <v>Грейпфрут смородина</v>
      </c>
      <c r="AT3261" s="18" t="str">
        <f>IFERROR(__xludf.DUMMYFUNCTION("""COMPUTED_VALUE"""),"Дыня персик")</f>
        <v>Дыня персик</v>
      </c>
      <c r="AU3261" s="18" t="str">
        <f>IFERROR(__xludf.DUMMYFUNCTION("""COMPUTED_VALUE"""),"Земляника виноград")</f>
        <v>Земляника виноград</v>
      </c>
      <c r="AV3261" s="18" t="str">
        <f>IFERROR(__xludf.DUMMYFUNCTION("""COMPUTED_VALUE"""),"Киви маракуйя гуава")</f>
        <v>Киви маракуйя гуава</v>
      </c>
      <c r="AW3261" s="18" t="str">
        <f>IFERROR(__xludf.DUMMYFUNCTION("""COMPUTED_VALUE"""),"Кислые вишнёвые червячки")</f>
        <v>Кислые вишнёвые червячки</v>
      </c>
      <c r="AX3261" s="18" t="str">
        <f>IFERROR(__xludf.DUMMYFUNCTION("""COMPUTED_VALUE"""),"Кислые чернично-малиновое червячки")</f>
        <v>Кислые чернично-малиновое червячки</v>
      </c>
    </row>
    <row r="3262">
      <c r="A3262" s="18" t="str">
        <f>IFERROR(__xludf.DUMMYFUNCTION("""COMPUTED_VALUE"""),"кислая земляника")</f>
        <v>кислая земляника</v>
      </c>
      <c r="B3262" s="18" t="str">
        <f>IFERROR(__xludf.DUMMYFUNCTION("""COMPUTED_VALUE"""),"кислая фанта с черникой")</f>
        <v>кислая фанта с черникой</v>
      </c>
      <c r="C3262" s="18" t="str">
        <f>IFERROR(__xludf.DUMMYFUNCTION("""COMPUTED_VALUE"""),"кислое харибо с колой и черешней")</f>
        <v>кислое харибо с колой и черешней</v>
      </c>
      <c r="D3262" s="18" t="str">
        <f>IFERROR(__xludf.DUMMYFUNCTION("""COMPUTED_VALUE"""),"кислое яблочно клубничная шипучка")</f>
        <v>кислое яблочно клубничная шипучка</v>
      </c>
      <c r="E3262" s="18" t="str">
        <f>IFERROR(__xludf.DUMMYFUNCTION("""COMPUTED_VALUE"""),"кислые желатинки маракуйя ананас")</f>
        <v>кислые желатинки маракуйя ананас</v>
      </c>
      <c r="F3262" s="18" t="str">
        <f>IFERROR(__xludf.DUMMYFUNCTION("""COMPUTED_VALUE"""),"кислые ленточки маракуя манго")</f>
        <v>кислые ленточки маракуя манго</v>
      </c>
      <c r="G3262" s="18" t="str">
        <f>IFERROR(__xludf.DUMMYFUNCTION("""COMPUTED_VALUE"""),"кислые мармеладные ягоды")</f>
        <v>кислые мармеладные ягоды</v>
      </c>
      <c r="H3262" s="18" t="str">
        <f>IFERROR(__xludf.DUMMYFUNCTION("""COMPUTED_VALUE"""),"кислый виноград лайм")</f>
        <v>кислый виноград лайм</v>
      </c>
      <c r="I3262" s="18" t="str">
        <f>IFERROR(__xludf.DUMMYFUNCTION("""COMPUTED_VALUE"""),"кислый грейпфрут с вишней")</f>
        <v>кислый грейпфрут с вишней</v>
      </c>
      <c r="J3262" s="18" t="str">
        <f>IFERROR(__xludf.DUMMYFUNCTION("""COMPUTED_VALUE"""),"кислый леденец виноград киви яблоко")</f>
        <v>кислый леденец виноград киви яблоко</v>
      </c>
      <c r="K3262" s="18" t="str">
        <f>IFERROR(__xludf.DUMMYFUNCTION("""COMPUTED_VALUE"""),"кислый лимонад арбуз лайм малина")</f>
        <v>кислый лимонад арбуз лайм малина</v>
      </c>
      <c r="L3262" s="18" t="str">
        <f>IFERROR(__xludf.DUMMYFUNCTION("""COMPUTED_VALUE"""),"кислый персик клубника")</f>
        <v>кислый персик клубника</v>
      </c>
      <c r="M3262" s="18" t="str">
        <f>IFERROR(__xludf.DUMMYFUNCTION("""COMPUTED_VALUE"""),"кислый яблочно лимонные колечки")</f>
        <v>кислый яблочно лимонные колечки</v>
      </c>
      <c r="N3262" s="18" t="str">
        <f>IFERROR(__xludf.DUMMYFUNCTION("""COMPUTED_VALUE"""),"фанта апельсин с кислой малиной")</f>
        <v>фанта апельсин с кислой малиной</v>
      </c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  <c r="AA3262" s="18"/>
      <c r="AB3262" s="18"/>
      <c r="AC3262" s="18"/>
      <c r="AD3262" s="18"/>
      <c r="AE3262" s="18"/>
      <c r="AF3262" s="18"/>
      <c r="AG3262" s="18"/>
      <c r="AH3262" s="18"/>
      <c r="AI3262" s="18"/>
      <c r="AJ3262" s="18"/>
      <c r="AK3262" s="18"/>
      <c r="AL3262" s="18"/>
      <c r="AM3262" s="18"/>
      <c r="AN3262" s="18"/>
      <c r="AO3262" s="18"/>
      <c r="AP3262" s="18"/>
      <c r="AQ3262" s="18"/>
      <c r="AR3262" s="18"/>
      <c r="AS3262" s="18"/>
      <c r="AT3262" s="18"/>
      <c r="AU3262" s="18"/>
      <c r="AV3262" s="18"/>
      <c r="AW3262" s="18"/>
      <c r="AX3262" s="18"/>
    </row>
    <row r="3263">
      <c r="A3263" s="18" t="str">
        <f>IFERROR(__xludf.DUMMYFUNCTION("""COMPUTED_VALUE"""),"0.4")</f>
        <v>0.4</v>
      </c>
      <c r="B3263" s="18" t="str">
        <f>IFERROR(__xludf.DUMMYFUNCTION("""COMPUTED_VALUE"""),"0.6")</f>
        <v>0.6</v>
      </c>
      <c r="C3263" s="18" t="str">
        <f>IFERROR(__xludf.DUMMYFUNCTION("""COMPUTED_VALUE"""),"0.7")</f>
        <v>0.7</v>
      </c>
      <c r="D3263" s="18" t="str">
        <f>IFERROR(__xludf.DUMMYFUNCTION("""COMPUTED_VALUE"""),"0.8")</f>
        <v>0.8</v>
      </c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  <c r="AA3263" s="18"/>
      <c r="AB3263" s="18"/>
      <c r="AC3263" s="18"/>
      <c r="AD3263" s="18"/>
      <c r="AE3263" s="18"/>
      <c r="AF3263" s="18"/>
      <c r="AG3263" s="18"/>
      <c r="AH3263" s="18"/>
      <c r="AI3263" s="18"/>
      <c r="AJ3263" s="18"/>
      <c r="AK3263" s="18"/>
      <c r="AL3263" s="18"/>
      <c r="AM3263" s="18"/>
      <c r="AN3263" s="18"/>
      <c r="AO3263" s="18"/>
      <c r="AP3263" s="18"/>
      <c r="AQ3263" s="18"/>
      <c r="AR3263" s="18"/>
      <c r="AS3263" s="18"/>
      <c r="AT3263" s="18"/>
      <c r="AU3263" s="18"/>
      <c r="AV3263" s="18"/>
      <c r="AW3263" s="18"/>
      <c r="AX3263" s="18"/>
    </row>
    <row r="3264">
      <c r="A3264" s="18" t="str">
        <f>IFERROR(__xludf.DUMMYFUNCTION("""COMPUTED_VALUE"""),"0.4")</f>
        <v>0.4</v>
      </c>
      <c r="B3264" s="18" t="str">
        <f>IFERROR(__xludf.DUMMYFUNCTION("""COMPUTED_VALUE"""),"0.6")</f>
        <v>0.6</v>
      </c>
      <c r="C3264" s="18" t="str">
        <f>IFERROR(__xludf.DUMMYFUNCTION("""COMPUTED_VALUE"""),"0.7")</f>
        <v>0.7</v>
      </c>
      <c r="D3264" s="18" t="str">
        <f>IFERROR(__xludf.DUMMYFUNCTION("""COMPUTED_VALUE"""),"0.8")</f>
        <v>0.8</v>
      </c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  <c r="AA3264" s="18"/>
      <c r="AB3264" s="18"/>
      <c r="AC3264" s="18"/>
      <c r="AD3264" s="18"/>
      <c r="AE3264" s="18"/>
      <c r="AF3264" s="18"/>
      <c r="AG3264" s="18"/>
      <c r="AH3264" s="18"/>
      <c r="AI3264" s="18"/>
      <c r="AJ3264" s="18"/>
      <c r="AK3264" s="18"/>
      <c r="AL3264" s="18"/>
      <c r="AM3264" s="18"/>
      <c r="AN3264" s="18"/>
      <c r="AO3264" s="18"/>
      <c r="AP3264" s="18"/>
      <c r="AQ3264" s="18"/>
      <c r="AR3264" s="18"/>
      <c r="AS3264" s="18"/>
      <c r="AT3264" s="18"/>
      <c r="AU3264" s="18"/>
      <c r="AV3264" s="18"/>
      <c r="AW3264" s="18"/>
      <c r="AX3264" s="18"/>
    </row>
    <row r="3265">
      <c r="A3265" s="18" t="str">
        <f>IFERROR(__xludf.DUMMYFUNCTION("""COMPUTED_VALUE"""),"Лесные ягоды")</f>
        <v>Лесные ягоды</v>
      </c>
      <c r="B3265" s="18" t="str">
        <f>IFERROR(__xludf.DUMMYFUNCTION("""COMPUTED_VALUE"""),"Алоэ виноград ")</f>
        <v>Алоэ виноград </v>
      </c>
      <c r="C3265" s="18" t="str">
        <f>IFERROR(__xludf.DUMMYFUNCTION("""COMPUTED_VALUE"""),"Апельсиновый адреналин")</f>
        <v>Апельсиновый адреналин</v>
      </c>
      <c r="D3265" s="18" t="str">
        <f>IFERROR(__xludf.DUMMYFUNCTION("""COMPUTED_VALUE"""),"Клюква лайм")</f>
        <v>Клюква лайм</v>
      </c>
      <c r="E3265" s="18" t="str">
        <f>IFERROR(__xludf.DUMMYFUNCTION("""COMPUTED_VALUE"""),"Виноградная фанта ")</f>
        <v>Виноградная фанта </v>
      </c>
      <c r="F3265" s="18" t="str">
        <f>IFERROR(__xludf.DUMMYFUNCTION("""COMPUTED_VALUE"""),"Зеленый чай лемонграсс")</f>
        <v>Зеленый чай лемонграсс</v>
      </c>
      <c r="G3265" s="18" t="str">
        <f>IFERROR(__xludf.DUMMYFUNCTION("""COMPUTED_VALUE"""),"Малина арбуз")</f>
        <v>Малина арбуз</v>
      </c>
      <c r="H3265" s="18" t="str">
        <f>IFERROR(__xludf.DUMMYFUNCTION("""COMPUTED_VALUE"""),"Ананас персик")</f>
        <v>Ананас персик</v>
      </c>
      <c r="I3265" s="18" t="str">
        <f>IFERROR(__xludf.DUMMYFUNCTION("""COMPUTED_VALUE"""),"Клубничный мохито ")</f>
        <v>Клубничный мохито </v>
      </c>
      <c r="J3265" s="18" t="str">
        <f>IFERROR(__xludf.DUMMYFUNCTION("""COMPUTED_VALUE"""),"Яблоко лайм")</f>
        <v>Яблоко лайм</v>
      </c>
      <c r="K3265" s="18" t="str">
        <f>IFERROR(__xludf.DUMMYFUNCTION("""COMPUTED_VALUE"""),"Спрайт арбуз лайм ")</f>
        <v>Спрайт арбуз лайм </v>
      </c>
      <c r="L3265" s="18" t="str">
        <f>IFERROR(__xludf.DUMMYFUNCTION("""COMPUTED_VALUE"""),"Черничная фанта")</f>
        <v>Черничная фанта</v>
      </c>
      <c r="M3265" s="18" t="str">
        <f>IFERROR(__xludf.DUMMYFUNCTION("""COMPUTED_VALUE"""),"Чёрная смородина")</f>
        <v>Чёрная смородина</v>
      </c>
      <c r="N3265" s="18" t="str">
        <f>IFERROR(__xludf.DUMMYFUNCTION("""COMPUTED_VALUE"""),"Червячки голубика малина")</f>
        <v>Червячки голубика малина</v>
      </c>
      <c r="O3265" s="18" t="str">
        <f>IFERROR(__xludf.DUMMYFUNCTION("""COMPUTED_VALUE"""),"Малина смородина ")</f>
        <v>Малина смородина </v>
      </c>
      <c r="P3265" s="18" t="str">
        <f>IFERROR(__xludf.DUMMYFUNCTION("""COMPUTED_VALUE"""),"Черника лайм ")</f>
        <v>Черника лайм </v>
      </c>
      <c r="Q3265" s="18" t="str">
        <f>IFERROR(__xludf.DUMMYFUNCTION("""COMPUTED_VALUE"""),"Виноградный чупа чупс")</f>
        <v>Виноградный чупа чупс</v>
      </c>
      <c r="R3265" s="18" t="str">
        <f>IFERROR(__xludf.DUMMYFUNCTION("""COMPUTED_VALUE"""),"Киви лайм")</f>
        <v>Киви лайм</v>
      </c>
      <c r="S3265" s="18" t="str">
        <f>IFERROR(__xludf.DUMMYFUNCTION("""COMPUTED_VALUE"""),"Ягодный морс")</f>
        <v>Ягодный морс</v>
      </c>
      <c r="T3265" s="18" t="str">
        <f>IFERROR(__xludf.DUMMYFUNCTION("""COMPUTED_VALUE"""),"Фруктовый скитлс")</f>
        <v>Фруктовый скитлс</v>
      </c>
      <c r="U3265" s="18" t="str">
        <f>IFERROR(__xludf.DUMMYFUNCTION("""COMPUTED_VALUE"""),"черника лимон ")</f>
        <v>черника лимон </v>
      </c>
      <c r="V3265" s="18" t="str">
        <f>IFERROR(__xludf.DUMMYFUNCTION("""COMPUTED_VALUE"""),"Вишнёвая бомба")</f>
        <v>Вишнёвая бомба</v>
      </c>
      <c r="W3265" s="18" t="str">
        <f>IFERROR(__xludf.DUMMYFUNCTION("""COMPUTED_VALUE"""),"Тропический манго")</f>
        <v>Тропический манго</v>
      </c>
      <c r="X3265" s="18"/>
      <c r="Y3265" s="18"/>
      <c r="Z3265" s="18"/>
      <c r="AA3265" s="18"/>
      <c r="AB3265" s="18"/>
      <c r="AC3265" s="18"/>
      <c r="AD3265" s="18"/>
      <c r="AE3265" s="18"/>
      <c r="AF3265" s="18"/>
      <c r="AG3265" s="18"/>
      <c r="AH3265" s="18"/>
      <c r="AI3265" s="18"/>
      <c r="AJ3265" s="18"/>
      <c r="AK3265" s="18"/>
      <c r="AL3265" s="18"/>
      <c r="AM3265" s="18"/>
      <c r="AN3265" s="18"/>
      <c r="AO3265" s="18"/>
      <c r="AP3265" s="18"/>
      <c r="AQ3265" s="18"/>
      <c r="AR3265" s="18"/>
      <c r="AS3265" s="18"/>
      <c r="AT3265" s="18"/>
      <c r="AU3265" s="18"/>
      <c r="AV3265" s="18"/>
      <c r="AW3265" s="18"/>
      <c r="AX3265" s="18"/>
    </row>
    <row r="3266">
      <c r="A3266" s="18" t="str">
        <f>IFERROR(__xludf.DUMMYFUNCTION("""COMPUTED_VALUE"""),"0.4")</f>
        <v>0.4</v>
      </c>
      <c r="B3266" s="18" t="str">
        <f>IFERROR(__xludf.DUMMYFUNCTION("""COMPUTED_VALUE"""),"0.6")</f>
        <v>0.6</v>
      </c>
      <c r="C3266" s="18" t="str">
        <f>IFERROR(__xludf.DUMMYFUNCTION("""COMPUTED_VALUE"""),"0.7")</f>
        <v>0.7</v>
      </c>
      <c r="D3266" s="18" t="str">
        <f>IFERROR(__xludf.DUMMYFUNCTION("""COMPUTED_VALUE"""),"0.8")</f>
        <v>0.8</v>
      </c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  <c r="AA3266" s="18"/>
      <c r="AB3266" s="18"/>
      <c r="AC3266" s="18"/>
      <c r="AD3266" s="18"/>
      <c r="AE3266" s="18"/>
      <c r="AF3266" s="18"/>
      <c r="AG3266" s="18"/>
      <c r="AH3266" s="18"/>
      <c r="AI3266" s="18"/>
      <c r="AJ3266" s="18"/>
      <c r="AK3266" s="18"/>
      <c r="AL3266" s="18"/>
      <c r="AM3266" s="18"/>
      <c r="AN3266" s="18"/>
      <c r="AO3266" s="18"/>
      <c r="AP3266" s="18"/>
      <c r="AQ3266" s="18"/>
      <c r="AR3266" s="18"/>
      <c r="AS3266" s="18"/>
      <c r="AT3266" s="18"/>
      <c r="AU3266" s="18"/>
      <c r="AV3266" s="18"/>
      <c r="AW3266" s="18"/>
      <c r="AX3266" s="18"/>
    </row>
    <row r="3267">
      <c r="A3267" s="18" t="str">
        <f>IFERROR(__xludf.DUMMYFUNCTION("""COMPUTED_VALUE"""),"Маракуйя с тропическими нотками")</f>
        <v>Маракуйя с тропическими нотками</v>
      </c>
      <c r="B3267" s="18" t="str">
        <f>IFERROR(__xludf.DUMMYFUNCTION("""COMPUTED_VALUE"""),"Арбузный милкшейк")</f>
        <v>Арбузный милкшейк</v>
      </c>
      <c r="C3267" s="18" t="str">
        <f>IFERROR(__xludf.DUMMYFUNCTION("""COMPUTED_VALUE"""),"Конфеты со вкусом винограда")</f>
        <v>Конфеты со вкусом винограда</v>
      </c>
      <c r="D3267" s="18" t="str">
        <f>IFERROR(__xludf.DUMMYFUNCTION("""COMPUTED_VALUE"""),"Манго с апельсином и послевкусием гуавы")</f>
        <v>Манго с апельсином и послевкусием гуавы</v>
      </c>
      <c r="E3267" s="18" t="str">
        <f>IFERROR(__xludf.DUMMYFUNCTION("""COMPUTED_VALUE"""),"Холодное сочетание мяты и конфет холс")</f>
        <v>Холодное сочетание мяты и конфет холс</v>
      </c>
      <c r="F3267" s="18" t="str">
        <f>IFERROR(__xludf.DUMMYFUNCTION("""COMPUTED_VALUE"""),"Яблочные мармеладные червячки")</f>
        <v>Яблочные мармеладные червячки</v>
      </c>
      <c r="G326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267" s="18" t="str">
        <f>IFERROR(__xludf.DUMMYFUNCTION("""COMPUTED_VALUE"""),"Лимон лайм")</f>
        <v>Лимон лайм</v>
      </c>
      <c r="I3267" s="18" t="str">
        <f>IFERROR(__xludf.DUMMYFUNCTION("""COMPUTED_VALUE"""),"Классика энергетика с кислой малиной")</f>
        <v>Классика энергетика с кислой малиной</v>
      </c>
      <c r="J3267" s="18" t="str">
        <f>IFERROR(__xludf.DUMMYFUNCTION("""COMPUTED_VALUE"""),"Зеленое манго и смородина")</f>
        <v>Зеленое манго и смородина</v>
      </c>
      <c r="K3267" s="18" t="str">
        <f>IFERROR(__xludf.DUMMYFUNCTION("""COMPUTED_VALUE"""),"Дуэт лемонграсса и сладкой малины")</f>
        <v>Дуэт лемонграсса и сладкой малины</v>
      </c>
      <c r="L3267" s="18" t="str">
        <f>IFERROR(__xludf.DUMMYFUNCTION("""COMPUTED_VALUE"""),"Сладкий мармелад из черной смородины")</f>
        <v>Сладкий мармелад из черной смородины</v>
      </c>
      <c r="M3267" s="18" t="str">
        <f>IFERROR(__xludf.DUMMYFUNCTION("""COMPUTED_VALUE"""),"Вишня кола")</f>
        <v>Вишня кола</v>
      </c>
      <c r="N3267" s="18" t="str">
        <f>IFERROR(__xludf.DUMMYFUNCTION("""COMPUTED_VALUE"""),"Малина с кокосом")</f>
        <v>Малина с кокосом</v>
      </c>
      <c r="O3267" s="18" t="str">
        <f>IFERROR(__xludf.DUMMYFUNCTION("""COMPUTED_VALUE"""),"Сладкие конфеты СКИТЛЗ и смородина")</f>
        <v>Сладкие конфеты СКИТЛЗ и смородина</v>
      </c>
      <c r="P3267" s="18" t="str">
        <f>IFERROR(__xludf.DUMMYFUNCTION("""COMPUTED_VALUE"""),"Ежевичный лимонад")</f>
        <v>Ежевичный лимонад</v>
      </c>
      <c r="Q3267" s="18" t="str">
        <f>IFERROR(__xludf.DUMMYFUNCTION("""COMPUTED_VALUE"""),"Дыня кокос")</f>
        <v>Дыня кокос</v>
      </c>
      <c r="R3267" s="18" t="str">
        <f>IFERROR(__xludf.DUMMYFUNCTION("""COMPUTED_VALUE"""),"Земляничный бабл гам")</f>
        <v>Земляничный бабл гам</v>
      </c>
      <c r="S3267" s="18" t="str">
        <f>IFERROR(__xludf.DUMMYFUNCTION("""COMPUTED_VALUE"""),"Лимонные леденцы")</f>
        <v>Лимонные леденцы</v>
      </c>
      <c r="T3267" s="18" t="str">
        <f>IFERROR(__xludf.DUMMYFUNCTION("""COMPUTED_VALUE"""),"Экзотический фрукты")</f>
        <v>Экзотический фрукты</v>
      </c>
      <c r="U3267" s="18" t="str">
        <f>IFERROR(__xludf.DUMMYFUNCTION("""COMPUTED_VALUE"""),"Личи виноград мята")</f>
        <v>Личи виноград мята</v>
      </c>
      <c r="V3267" s="18" t="str">
        <f>IFERROR(__xludf.DUMMYFUNCTION("""COMPUTED_VALUE"""),"Черника малина мята")</f>
        <v>Черника малина мята</v>
      </c>
      <c r="W3267" s="18" t="str">
        <f>IFERROR(__xludf.DUMMYFUNCTION("""COMPUTED_VALUE"""),"Абрикосовый йогурт")</f>
        <v>Абрикосовый йогурт</v>
      </c>
      <c r="X3267" s="18" t="str">
        <f>IFERROR(__xludf.DUMMYFUNCTION("""COMPUTED_VALUE"""),"Арбуз лед")</f>
        <v>Арбуз лед</v>
      </c>
      <c r="Y3267" s="18" t="str">
        <f>IFERROR(__xludf.DUMMYFUNCTION("""COMPUTED_VALUE"""),"Банан клубника лед")</f>
        <v>Банан клубника лед</v>
      </c>
      <c r="Z3267" s="18" t="str">
        <f>IFERROR(__xludf.DUMMYFUNCTION("""COMPUTED_VALUE"""),"Арбузное мороженное")</f>
        <v>Арбузное мороженное</v>
      </c>
      <c r="AA3267" s="18" t="str">
        <f>IFERROR(__xludf.DUMMYFUNCTION("""COMPUTED_VALUE"""),"Клубника малина жвачка")</f>
        <v>Клубника малина жвачка</v>
      </c>
      <c r="AB3267" s="18" t="str">
        <f>IFERROR(__xludf.DUMMYFUNCTION("""COMPUTED_VALUE"""),"Клубничное мороженное")</f>
        <v>Клубничное мороженное</v>
      </c>
      <c r="AC3267" s="18" t="str">
        <f>IFERROR(__xludf.DUMMYFUNCTION("""COMPUTED_VALUE"""),"Кола сода лед")</f>
        <v>Кола сода лед</v>
      </c>
      <c r="AD3267" s="18" t="str">
        <f>IFERROR(__xludf.DUMMYFUNCTION("""COMPUTED_VALUE"""),"Банановый милкшейк")</f>
        <v>Банановый милкшейк</v>
      </c>
      <c r="AE3267" s="18" t="str">
        <f>IFERROR(__xludf.DUMMYFUNCTION("""COMPUTED_VALUE"""),"Микс ягод лед")</f>
        <v>Микс ягод лед</v>
      </c>
      <c r="AF3267" s="18" t="str">
        <f>IFERROR(__xludf.DUMMYFUNCTION("""COMPUTED_VALUE"""),"Брусничный морс")</f>
        <v>Брусничный морс</v>
      </c>
      <c r="AG3267" s="18" t="str">
        <f>IFERROR(__xludf.DUMMYFUNCTION("""COMPUTED_VALUE"""),"Яблочный лимонад")</f>
        <v>Яблочный лимонад</v>
      </c>
      <c r="AH3267" s="18" t="str">
        <f>IFERROR(__xludf.DUMMYFUNCTION("""COMPUTED_VALUE"""),"Лесные ягоды")</f>
        <v>Лесные ягоды</v>
      </c>
      <c r="AI3267" s="18" t="str">
        <f>IFERROR(__xludf.DUMMYFUNCTION("""COMPUTED_VALUE"""),"Смородиновый лимонад")</f>
        <v>Смородиновый лимонад</v>
      </c>
      <c r="AJ3267" s="18" t="str">
        <f>IFERROR(__xludf.DUMMYFUNCTION("""COMPUTED_VALUE"""),"Вишня лайм лед")</f>
        <v>Вишня лайм лед</v>
      </c>
      <c r="AK3267" s="18" t="str">
        <f>IFERROR(__xludf.DUMMYFUNCTION("""COMPUTED_VALUE"""),"Лист виноград мята энергетик")</f>
        <v>Лист виноград мята энергетик</v>
      </c>
      <c r="AL3267" s="18" t="str">
        <f>IFERROR(__xludf.DUMMYFUNCTION("""COMPUTED_VALUE"""),"Двойное яблоко лед")</f>
        <v>Двойное яблоко лед</v>
      </c>
      <c r="AM3267" s="18" t="str">
        <f>IFERROR(__xludf.DUMMYFUNCTION("""COMPUTED_VALUE"""),"Смородиновый холс")</f>
        <v>Смородиновый холс</v>
      </c>
      <c r="AN3267" s="18" t="str">
        <f>IFERROR(__xludf.DUMMYFUNCTION("""COMPUTED_VALUE"""),"Клубничное шампанское")</f>
        <v>Клубничное шампанское</v>
      </c>
      <c r="AO3267" s="18"/>
      <c r="AP3267" s="18"/>
      <c r="AQ3267" s="18"/>
      <c r="AR3267" s="18"/>
      <c r="AS3267" s="18"/>
      <c r="AT3267" s="18"/>
      <c r="AU3267" s="18"/>
      <c r="AV3267" s="18"/>
      <c r="AW3267" s="18"/>
      <c r="AX3267" s="18"/>
    </row>
    <row r="3268">
      <c r="A3268" s="18" t="str">
        <f>IFERROR(__xludf.DUMMYFUNCTION("""COMPUTED_VALUE"""),"Лесные ягоды")</f>
        <v>Лесные ягоды</v>
      </c>
      <c r="B3268" s="18" t="str">
        <f>IFERROR(__xludf.DUMMYFUNCTION("""COMPUTED_VALUE"""),"Алоэ виноград ")</f>
        <v>Алоэ виноград </v>
      </c>
      <c r="C3268" s="18" t="str">
        <f>IFERROR(__xludf.DUMMYFUNCTION("""COMPUTED_VALUE"""),"Апельсиновый адреналин")</f>
        <v>Апельсиновый адреналин</v>
      </c>
      <c r="D3268" s="18" t="str">
        <f>IFERROR(__xludf.DUMMYFUNCTION("""COMPUTED_VALUE"""),"Клюква лайм")</f>
        <v>Клюква лайм</v>
      </c>
      <c r="E3268" s="18" t="str">
        <f>IFERROR(__xludf.DUMMYFUNCTION("""COMPUTED_VALUE"""),"Виноградная фанта ")</f>
        <v>Виноградная фанта </v>
      </c>
      <c r="F3268" s="18" t="str">
        <f>IFERROR(__xludf.DUMMYFUNCTION("""COMPUTED_VALUE"""),"Зеленый чай лемонграсс")</f>
        <v>Зеленый чай лемонграсс</v>
      </c>
      <c r="G3268" s="18" t="str">
        <f>IFERROR(__xludf.DUMMYFUNCTION("""COMPUTED_VALUE"""),"Малина арбуз")</f>
        <v>Малина арбуз</v>
      </c>
      <c r="H3268" s="18" t="str">
        <f>IFERROR(__xludf.DUMMYFUNCTION("""COMPUTED_VALUE"""),"Ананас персик")</f>
        <v>Ананас персик</v>
      </c>
      <c r="I3268" s="18" t="str">
        <f>IFERROR(__xludf.DUMMYFUNCTION("""COMPUTED_VALUE"""),"Клубничный мохито ")</f>
        <v>Клубничный мохито </v>
      </c>
      <c r="J3268" s="18" t="str">
        <f>IFERROR(__xludf.DUMMYFUNCTION("""COMPUTED_VALUE"""),"Яблоко лайм")</f>
        <v>Яблоко лайм</v>
      </c>
      <c r="K3268" s="18" t="str">
        <f>IFERROR(__xludf.DUMMYFUNCTION("""COMPUTED_VALUE"""),"Спрайт арбуз лайм ")</f>
        <v>Спрайт арбуз лайм </v>
      </c>
      <c r="L3268" s="18" t="str">
        <f>IFERROR(__xludf.DUMMYFUNCTION("""COMPUTED_VALUE"""),"Черничная фанта")</f>
        <v>Черничная фанта</v>
      </c>
      <c r="M3268" s="18" t="str">
        <f>IFERROR(__xludf.DUMMYFUNCTION("""COMPUTED_VALUE"""),"Чёрная смородина")</f>
        <v>Чёрная смородина</v>
      </c>
      <c r="N3268" s="18" t="str">
        <f>IFERROR(__xludf.DUMMYFUNCTION("""COMPUTED_VALUE"""),"Червячки голубика малина")</f>
        <v>Червячки голубика малина</v>
      </c>
      <c r="O3268" s="18" t="str">
        <f>IFERROR(__xludf.DUMMYFUNCTION("""COMPUTED_VALUE"""),"Малина смородина ")</f>
        <v>Малина смородина </v>
      </c>
      <c r="P3268" s="18" t="str">
        <f>IFERROR(__xludf.DUMMYFUNCTION("""COMPUTED_VALUE"""),"Черника лайм ")</f>
        <v>Черника лайм </v>
      </c>
      <c r="Q3268" s="18" t="str">
        <f>IFERROR(__xludf.DUMMYFUNCTION("""COMPUTED_VALUE"""),"Виноградный чупа чупс")</f>
        <v>Виноградный чупа чупс</v>
      </c>
      <c r="R3268" s="18" t="str">
        <f>IFERROR(__xludf.DUMMYFUNCTION("""COMPUTED_VALUE"""),"Киви лайм")</f>
        <v>Киви лайм</v>
      </c>
      <c r="S3268" s="18" t="str">
        <f>IFERROR(__xludf.DUMMYFUNCTION("""COMPUTED_VALUE"""),"Ягодный морс")</f>
        <v>Ягодный морс</v>
      </c>
      <c r="T3268" s="18" t="str">
        <f>IFERROR(__xludf.DUMMYFUNCTION("""COMPUTED_VALUE"""),"Фруктовый скитлс")</f>
        <v>Фруктовый скитлс</v>
      </c>
      <c r="U3268" s="18" t="str">
        <f>IFERROR(__xludf.DUMMYFUNCTION("""COMPUTED_VALUE"""),"черника лимон ")</f>
        <v>черника лимон </v>
      </c>
      <c r="V3268" s="18" t="str">
        <f>IFERROR(__xludf.DUMMYFUNCTION("""COMPUTED_VALUE"""),"Вишнёвая бомба")</f>
        <v>Вишнёвая бомба</v>
      </c>
      <c r="W3268" s="18" t="str">
        <f>IFERROR(__xludf.DUMMYFUNCTION("""COMPUTED_VALUE"""),"Тропический манго")</f>
        <v>Тропический манго</v>
      </c>
      <c r="X3268" s="18"/>
      <c r="Y3268" s="18"/>
      <c r="Z3268" s="18"/>
      <c r="AA3268" s="18"/>
      <c r="AB3268" s="18"/>
      <c r="AC3268" s="18"/>
      <c r="AD3268" s="18"/>
      <c r="AE3268" s="18"/>
      <c r="AF3268" s="18"/>
      <c r="AG3268" s="18"/>
      <c r="AH3268" s="18"/>
      <c r="AI3268" s="18"/>
      <c r="AJ3268" s="18"/>
      <c r="AK3268" s="18"/>
      <c r="AL3268" s="18"/>
      <c r="AM3268" s="18"/>
      <c r="AN3268" s="18"/>
      <c r="AO3268" s="18"/>
      <c r="AP3268" s="18"/>
      <c r="AQ3268" s="18"/>
      <c r="AR3268" s="18"/>
      <c r="AS3268" s="18"/>
      <c r="AT3268" s="18"/>
      <c r="AU3268" s="18"/>
      <c r="AV3268" s="18"/>
      <c r="AW3268" s="18"/>
      <c r="AX3268" s="18"/>
    </row>
    <row r="3269">
      <c r="A3269" s="18" t="str">
        <f>IFERROR(__xludf.DUMMYFUNCTION("""COMPUTED_VALUE"""),"Личи гуава")</f>
        <v>Личи гуава</v>
      </c>
      <c r="B3269" s="18" t="str">
        <f>IFERROR(__xludf.DUMMYFUNCTION("""COMPUTED_VALUE"""),"Морозный спрайт")</f>
        <v>Морозный спрайт</v>
      </c>
      <c r="C3269" s="18" t="str">
        <f>IFERROR(__xludf.DUMMYFUNCTION("""COMPUTED_VALUE"""),"Морозная дыня")</f>
        <v>Морозная дыня</v>
      </c>
      <c r="D3269" s="18" t="str">
        <f>IFERROR(__xludf.DUMMYFUNCTION("""COMPUTED_VALUE"""),"Черника арбуз")</f>
        <v>Черника арбуз</v>
      </c>
      <c r="E3269" s="18" t="str">
        <f>IFERROR(__xludf.DUMMYFUNCTION("""COMPUTED_VALUE"""),"Грейпфрут малина клубника")</f>
        <v>Грейпфрут малина клубника</v>
      </c>
      <c r="F3269" s="18" t="str">
        <f>IFERROR(__xludf.DUMMYFUNCTION("""COMPUTED_VALUE"""),"Виноград клубника NEW!")</f>
        <v>Виноград клубника NEW!</v>
      </c>
      <c r="G3269" s="18" t="str">
        <f>IFERROR(__xludf.DUMMYFUNCTION("""COMPUTED_VALUE"""),"Жвачка арбуз дыня NEW!")</f>
        <v>Жвачка арбуз дыня NEW!</v>
      </c>
      <c r="H3269" s="18" t="str">
        <f>IFERROR(__xludf.DUMMYFUNCTION("""COMPUTED_VALUE"""),"Клубника киви NEW!")</f>
        <v>Клубника киви NEW!</v>
      </c>
      <c r="I3269" s="18" t="str">
        <f>IFERROR(__xludf.DUMMYFUNCTION("""COMPUTED_VALUE"""),"Клубничный лимонад NEW!")</f>
        <v>Клубничный лимонад NEW!</v>
      </c>
      <c r="J3269" s="18" t="str">
        <f>IFERROR(__xludf.DUMMYFUNCTION("""COMPUTED_VALUE"""),"Клюква лимон NEW!")</f>
        <v>Клюква лимон NEW!</v>
      </c>
      <c r="K3269" s="18" t="str">
        <f>IFERROR(__xludf.DUMMYFUNCTION("""COMPUTED_VALUE"""),"Кола лимон NEW")</f>
        <v>Кола лимон NEW</v>
      </c>
      <c r="L3269" s="18" t="str">
        <f>IFERROR(__xludf.DUMMYFUNCTION("""COMPUTED_VALUE"""),"Манго малина NEW!")</f>
        <v>Манго малина NEW!</v>
      </c>
      <c r="M3269" s="18" t="str">
        <f>IFERROR(__xludf.DUMMYFUNCTION("""COMPUTED_VALUE"""),"Персик маракуйя NEW")</f>
        <v>Персик маракуйя NEW</v>
      </c>
      <c r="N3269" s="18" t="str">
        <f>IFERROR(__xludf.DUMMYFUNCTION("""COMPUTED_VALUE"""),"Киви гуава NEW")</f>
        <v>Киви гуава NEW</v>
      </c>
      <c r="O3269" s="18" t="str">
        <f>IFERROR(__xludf.DUMMYFUNCTION("""COMPUTED_VALUE"""),"Манго апельсин NEW")</f>
        <v>Манго апельсин NEW</v>
      </c>
      <c r="P3269" s="18" t="str">
        <f>IFERROR(__xludf.DUMMYFUNCTION("""COMPUTED_VALUE"""),"Манго кумкват NEW")</f>
        <v>Манго кумкват NEW</v>
      </c>
      <c r="Q3269" s="18" t="str">
        <f>IFERROR(__xludf.DUMMYFUNCTION("""COMPUTED_VALUE"""),"Морозная вишня")</f>
        <v>Морозная вишня</v>
      </c>
      <c r="R3269" s="18" t="str">
        <f>IFERROR(__xludf.DUMMYFUNCTION("""COMPUTED_VALUE"""),"кислая жвачка грейпфрут клубника")</f>
        <v>кислая жвачка грейпфрут клубника</v>
      </c>
      <c r="S3269" s="18" t="str">
        <f>IFERROR(__xludf.DUMMYFUNCTION("""COMPUTED_VALUE"""),"Морозное яблоко")</f>
        <v>Морозное яблоко</v>
      </c>
      <c r="T3269" s="18" t="str">
        <f>IFERROR(__xludf.DUMMYFUNCTION("""COMPUTED_VALUE"""),"Морозный арбуз")</f>
        <v>Морозный арбуз</v>
      </c>
      <c r="U3269" s="18" t="str">
        <f>IFERROR(__xludf.DUMMYFUNCTION("""COMPUTED_VALUE"""),"Морозный виноград")</f>
        <v>Морозный виноград</v>
      </c>
      <c r="V3269" s="18" t="str">
        <f>IFERROR(__xludf.DUMMYFUNCTION("""COMPUTED_VALUE"""),"Морозный ред булл")</f>
        <v>Морозный ред булл</v>
      </c>
      <c r="W3269" s="18" t="str">
        <f>IFERROR(__xludf.DUMMYFUNCTION("""COMPUTED_VALUE"""),"Персик киви NEW")</f>
        <v>Персик киви NEW</v>
      </c>
      <c r="X3269" s="18" t="str">
        <f>IFERROR(__xludf.DUMMYFUNCTION("""COMPUTED_VALUE"""),"Печенье банан NEW")</f>
        <v>Печенье банан NEW</v>
      </c>
      <c r="Y3269" s="18" t="str">
        <f>IFERROR(__xludf.DUMMYFUNCTION("""COMPUTED_VALUE"""),"Лимонный пирог NEW")</f>
        <v>Лимонный пирог NEW</v>
      </c>
      <c r="Z3269" s="18" t="str">
        <f>IFERROR(__xludf.DUMMYFUNCTION("""COMPUTED_VALUE"""),"Холодная смородина")</f>
        <v>Холодная смородина</v>
      </c>
      <c r="AA3269" s="18" t="str">
        <f>IFERROR(__xludf.DUMMYFUNCTION("""COMPUTED_VALUE"""),"Черника грейпфрут")</f>
        <v>Черника грейпфрут</v>
      </c>
      <c r="AB3269" s="18" t="str">
        <f>IFERROR(__xludf.DUMMYFUNCTION("""COMPUTED_VALUE"""),"Черника лимон")</f>
        <v>Черника лимон</v>
      </c>
      <c r="AC3269" s="18" t="str">
        <f>IFERROR(__xludf.DUMMYFUNCTION("""COMPUTED_VALUE"""),"Черника мята")</f>
        <v>Черника мята</v>
      </c>
      <c r="AD3269" s="18" t="str">
        <f>IFERROR(__xludf.DUMMYFUNCTION("""COMPUTED_VALUE"""),"Экзотические фрукты")</f>
        <v>Экзотические фрукты</v>
      </c>
      <c r="AE3269" s="18" t="str">
        <f>IFERROR(__xludf.DUMMYFUNCTION("""COMPUTED_VALUE"""),"Энергетический виноград")</f>
        <v>Энергетический виноград</v>
      </c>
      <c r="AF3269" s="18" t="str">
        <f>IFERROR(__xludf.DUMMYFUNCTION("""COMPUTED_VALUE"""),"Ягодный морс")</f>
        <v>Ягодный морс</v>
      </c>
      <c r="AG3269" s="18"/>
      <c r="AH3269" s="18"/>
      <c r="AI3269" s="18"/>
      <c r="AJ3269" s="18"/>
      <c r="AK3269" s="18"/>
      <c r="AL3269" s="18"/>
      <c r="AM3269" s="18"/>
      <c r="AN3269" s="18"/>
      <c r="AO3269" s="18"/>
      <c r="AP3269" s="18"/>
      <c r="AQ3269" s="18"/>
      <c r="AR3269" s="18"/>
      <c r="AS3269" s="18"/>
      <c r="AT3269" s="18"/>
      <c r="AU3269" s="18"/>
      <c r="AV3269" s="18"/>
      <c r="AW3269" s="18"/>
      <c r="AX3269" s="18"/>
    </row>
    <row r="3270">
      <c r="A3270" s="18" t="str">
        <f>IFERROR(__xludf.DUMMYFUNCTION("""COMPUTED_VALUE"""),"Личи гуава")</f>
        <v>Личи гуава</v>
      </c>
      <c r="B3270" s="18" t="str">
        <f>IFERROR(__xludf.DUMMYFUNCTION("""COMPUTED_VALUE"""),"Морозный спрайт")</f>
        <v>Морозный спрайт</v>
      </c>
      <c r="C3270" s="18" t="str">
        <f>IFERROR(__xludf.DUMMYFUNCTION("""COMPUTED_VALUE"""),"Морозная дыня")</f>
        <v>Морозная дыня</v>
      </c>
      <c r="D3270" s="18" t="str">
        <f>IFERROR(__xludf.DUMMYFUNCTION("""COMPUTED_VALUE"""),"Черника арбуз")</f>
        <v>Черника арбуз</v>
      </c>
      <c r="E3270" s="18" t="str">
        <f>IFERROR(__xludf.DUMMYFUNCTION("""COMPUTED_VALUE"""),"Грейпфрут малина клубника")</f>
        <v>Грейпфрут малина клубника</v>
      </c>
      <c r="F3270" s="18" t="str">
        <f>IFERROR(__xludf.DUMMYFUNCTION("""COMPUTED_VALUE"""),"Виноград клубника NEW!")</f>
        <v>Виноград клубника NEW!</v>
      </c>
      <c r="G3270" s="18" t="str">
        <f>IFERROR(__xludf.DUMMYFUNCTION("""COMPUTED_VALUE"""),"Жвачка арбуз дыня NEW!")</f>
        <v>Жвачка арбуз дыня NEW!</v>
      </c>
      <c r="H3270" s="18" t="str">
        <f>IFERROR(__xludf.DUMMYFUNCTION("""COMPUTED_VALUE"""),"Клубника киви NEW!")</f>
        <v>Клубника киви NEW!</v>
      </c>
      <c r="I3270" s="18" t="str">
        <f>IFERROR(__xludf.DUMMYFUNCTION("""COMPUTED_VALUE"""),"Клубничный лимонад NEW!")</f>
        <v>Клубничный лимонад NEW!</v>
      </c>
      <c r="J3270" s="18" t="str">
        <f>IFERROR(__xludf.DUMMYFUNCTION("""COMPUTED_VALUE"""),"Клюква лимон NEW!")</f>
        <v>Клюква лимон NEW!</v>
      </c>
      <c r="K3270" s="18" t="str">
        <f>IFERROR(__xludf.DUMMYFUNCTION("""COMPUTED_VALUE"""),"Кола лимон NEW")</f>
        <v>Кола лимон NEW</v>
      </c>
      <c r="L3270" s="18" t="str">
        <f>IFERROR(__xludf.DUMMYFUNCTION("""COMPUTED_VALUE"""),"Манго малина NEW!")</f>
        <v>Манго малина NEW!</v>
      </c>
      <c r="M3270" s="18" t="str">
        <f>IFERROR(__xludf.DUMMYFUNCTION("""COMPUTED_VALUE"""),"Персик маракуйя NEW")</f>
        <v>Персик маракуйя NEW</v>
      </c>
      <c r="N3270" s="18" t="str">
        <f>IFERROR(__xludf.DUMMYFUNCTION("""COMPUTED_VALUE"""),"Киви гуава NEW")</f>
        <v>Киви гуава NEW</v>
      </c>
      <c r="O3270" s="18" t="str">
        <f>IFERROR(__xludf.DUMMYFUNCTION("""COMPUTED_VALUE"""),"Манго апельсин NEW")</f>
        <v>Манго апельсин NEW</v>
      </c>
      <c r="P3270" s="18" t="str">
        <f>IFERROR(__xludf.DUMMYFUNCTION("""COMPUTED_VALUE"""),"Манго кумкват NEW")</f>
        <v>Манго кумкват NEW</v>
      </c>
      <c r="Q3270" s="18" t="str">
        <f>IFERROR(__xludf.DUMMYFUNCTION("""COMPUTED_VALUE"""),"Морозная вишня")</f>
        <v>Морозная вишня</v>
      </c>
      <c r="R3270" s="18" t="str">
        <f>IFERROR(__xludf.DUMMYFUNCTION("""COMPUTED_VALUE"""),"кислая жвачка грейпфрут клубника")</f>
        <v>кислая жвачка грейпфрут клубника</v>
      </c>
      <c r="S3270" s="18" t="str">
        <f>IFERROR(__xludf.DUMMYFUNCTION("""COMPUTED_VALUE"""),"Морозное яблоко")</f>
        <v>Морозное яблоко</v>
      </c>
      <c r="T3270" s="18" t="str">
        <f>IFERROR(__xludf.DUMMYFUNCTION("""COMPUTED_VALUE"""),"Морозный арбуз")</f>
        <v>Морозный арбуз</v>
      </c>
      <c r="U3270" s="18" t="str">
        <f>IFERROR(__xludf.DUMMYFUNCTION("""COMPUTED_VALUE"""),"Морозный виноград")</f>
        <v>Морозный виноград</v>
      </c>
      <c r="V3270" s="18" t="str">
        <f>IFERROR(__xludf.DUMMYFUNCTION("""COMPUTED_VALUE"""),"Морозный ред булл")</f>
        <v>Морозный ред булл</v>
      </c>
      <c r="W3270" s="18" t="str">
        <f>IFERROR(__xludf.DUMMYFUNCTION("""COMPUTED_VALUE"""),"Персик киви NEW")</f>
        <v>Персик киви NEW</v>
      </c>
      <c r="X3270" s="18" t="str">
        <f>IFERROR(__xludf.DUMMYFUNCTION("""COMPUTED_VALUE"""),"Печенье банан NEW")</f>
        <v>Печенье банан NEW</v>
      </c>
      <c r="Y3270" s="18" t="str">
        <f>IFERROR(__xludf.DUMMYFUNCTION("""COMPUTED_VALUE"""),"Лимонный пирог NEW")</f>
        <v>Лимонный пирог NEW</v>
      </c>
      <c r="Z3270" s="18" t="str">
        <f>IFERROR(__xludf.DUMMYFUNCTION("""COMPUTED_VALUE"""),"Холодная смородина")</f>
        <v>Холодная смородина</v>
      </c>
      <c r="AA3270" s="18" t="str">
        <f>IFERROR(__xludf.DUMMYFUNCTION("""COMPUTED_VALUE"""),"Черника грейпфрут")</f>
        <v>Черника грейпфрут</v>
      </c>
      <c r="AB3270" s="18" t="str">
        <f>IFERROR(__xludf.DUMMYFUNCTION("""COMPUTED_VALUE"""),"Черника лимон")</f>
        <v>Черника лимон</v>
      </c>
      <c r="AC3270" s="18" t="str">
        <f>IFERROR(__xludf.DUMMYFUNCTION("""COMPUTED_VALUE"""),"Черника мята")</f>
        <v>Черника мята</v>
      </c>
      <c r="AD3270" s="18" t="str">
        <f>IFERROR(__xludf.DUMMYFUNCTION("""COMPUTED_VALUE"""),"Экзотические фрукты")</f>
        <v>Экзотические фрукты</v>
      </c>
      <c r="AE3270" s="18" t="str">
        <f>IFERROR(__xludf.DUMMYFUNCTION("""COMPUTED_VALUE"""),"Энергетический виноград")</f>
        <v>Энергетический виноград</v>
      </c>
      <c r="AF3270" s="18" t="str">
        <f>IFERROR(__xludf.DUMMYFUNCTION("""COMPUTED_VALUE"""),"Ягодный морс")</f>
        <v>Ягодный морс</v>
      </c>
      <c r="AG3270" s="18"/>
      <c r="AH3270" s="18"/>
      <c r="AI3270" s="18"/>
      <c r="AJ3270" s="18"/>
      <c r="AK3270" s="18"/>
      <c r="AL3270" s="18"/>
      <c r="AM3270" s="18"/>
      <c r="AN3270" s="18"/>
      <c r="AO3270" s="18"/>
      <c r="AP3270" s="18"/>
      <c r="AQ3270" s="18"/>
      <c r="AR3270" s="18"/>
      <c r="AS3270" s="18"/>
      <c r="AT3270" s="18"/>
      <c r="AU3270" s="18"/>
      <c r="AV3270" s="18"/>
      <c r="AW3270" s="18"/>
      <c r="AX3270" s="18"/>
    </row>
    <row r="3271">
      <c r="A3271" s="18"/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Y3271" s="18"/>
      <c r="Z3271" s="18"/>
      <c r="AA3271" s="18"/>
      <c r="AB3271" s="18"/>
      <c r="AC3271" s="18"/>
      <c r="AD3271" s="18"/>
      <c r="AE3271" s="18"/>
      <c r="AF3271" s="18"/>
      <c r="AG3271" s="18"/>
      <c r="AH3271" s="18"/>
      <c r="AI3271" s="18"/>
      <c r="AJ3271" s="18"/>
      <c r="AK3271" s="18"/>
      <c r="AL3271" s="18"/>
      <c r="AM3271" s="18"/>
      <c r="AN3271" s="18"/>
      <c r="AO3271" s="18"/>
      <c r="AP3271" s="18"/>
      <c r="AQ3271" s="18"/>
      <c r="AR3271" s="18"/>
      <c r="AS3271" s="18"/>
      <c r="AT3271" s="18"/>
      <c r="AU3271" s="18"/>
      <c r="AV3271" s="18"/>
      <c r="AW3271" s="18"/>
      <c r="AX3271" s="18"/>
    </row>
    <row r="3272">
      <c r="A3272" s="18"/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  <c r="AA3272" s="18"/>
      <c r="AB3272" s="18"/>
      <c r="AC3272" s="18"/>
      <c r="AD3272" s="18"/>
      <c r="AE3272" s="18"/>
      <c r="AF3272" s="18"/>
      <c r="AG3272" s="18"/>
      <c r="AH3272" s="18"/>
      <c r="AI3272" s="18"/>
      <c r="AJ3272" s="18"/>
      <c r="AK3272" s="18"/>
      <c r="AL3272" s="18"/>
      <c r="AM3272" s="18"/>
      <c r="AN3272" s="18"/>
      <c r="AO3272" s="18"/>
      <c r="AP3272" s="18"/>
      <c r="AQ3272" s="18"/>
      <c r="AR3272" s="18"/>
      <c r="AS3272" s="18"/>
      <c r="AT3272" s="18"/>
      <c r="AU3272" s="18"/>
      <c r="AV3272" s="18"/>
      <c r="AW3272" s="18"/>
      <c r="AX3272" s="18"/>
    </row>
    <row r="3273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  <c r="AA3273" s="18"/>
      <c r="AB3273" s="18"/>
      <c r="AC3273" s="18"/>
      <c r="AD3273" s="18"/>
      <c r="AE3273" s="18"/>
      <c r="AF3273" s="18"/>
      <c r="AG3273" s="18"/>
      <c r="AH3273" s="18"/>
      <c r="AI3273" s="18"/>
      <c r="AJ3273" s="18"/>
      <c r="AK3273" s="18"/>
      <c r="AL3273" s="18"/>
      <c r="AM3273" s="18"/>
      <c r="AN3273" s="18"/>
      <c r="AO3273" s="18"/>
      <c r="AP3273" s="18"/>
      <c r="AQ3273" s="18"/>
      <c r="AR3273" s="18"/>
      <c r="AS3273" s="18"/>
      <c r="AT3273" s="18"/>
      <c r="AU3273" s="18"/>
      <c r="AV3273" s="18"/>
      <c r="AW3273" s="18"/>
      <c r="AX3273" s="18"/>
    </row>
    <row r="3274">
      <c r="A3274" s="18"/>
      <c r="B3274" s="18"/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  <c r="AA3274" s="18"/>
      <c r="AB3274" s="18"/>
      <c r="AC3274" s="18"/>
      <c r="AD3274" s="18"/>
      <c r="AE3274" s="18"/>
      <c r="AF3274" s="18"/>
      <c r="AG3274" s="18"/>
      <c r="AH3274" s="18"/>
      <c r="AI3274" s="18"/>
      <c r="AJ3274" s="18"/>
      <c r="AK3274" s="18"/>
      <c r="AL3274" s="18"/>
      <c r="AM3274" s="18"/>
      <c r="AN3274" s="18"/>
      <c r="AO3274" s="18"/>
      <c r="AP3274" s="18"/>
      <c r="AQ3274" s="18"/>
      <c r="AR3274" s="18"/>
      <c r="AS3274" s="18"/>
      <c r="AT3274" s="18"/>
      <c r="AU3274" s="18"/>
      <c r="AV3274" s="18"/>
      <c r="AW3274" s="18"/>
      <c r="AX3274" s="18"/>
    </row>
    <row r="3275">
      <c r="A3275" s="18"/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  <c r="AA3275" s="18"/>
      <c r="AB3275" s="18"/>
      <c r="AC3275" s="18"/>
      <c r="AD3275" s="18"/>
      <c r="AE3275" s="18"/>
      <c r="AF3275" s="18"/>
      <c r="AG3275" s="18"/>
      <c r="AH3275" s="18"/>
      <c r="AI3275" s="18"/>
      <c r="AJ3275" s="18"/>
      <c r="AK3275" s="18"/>
      <c r="AL3275" s="18"/>
      <c r="AM3275" s="18"/>
      <c r="AN3275" s="18"/>
      <c r="AO3275" s="18"/>
      <c r="AP3275" s="18"/>
      <c r="AQ3275" s="18"/>
      <c r="AR3275" s="18"/>
      <c r="AS3275" s="18"/>
      <c r="AT3275" s="18"/>
      <c r="AU3275" s="18"/>
      <c r="AV3275" s="18"/>
      <c r="AW3275" s="18"/>
      <c r="AX3275" s="18"/>
    </row>
    <row r="3276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18"/>
      <c r="AI3276" s="18"/>
      <c r="AJ3276" s="18"/>
      <c r="AK3276" s="18"/>
      <c r="AL3276" s="18"/>
      <c r="AM3276" s="18"/>
      <c r="AN3276" s="18"/>
      <c r="AO3276" s="18"/>
      <c r="AP3276" s="18"/>
      <c r="AQ3276" s="18"/>
      <c r="AR3276" s="18"/>
      <c r="AS3276" s="18"/>
      <c r="AT3276" s="18"/>
      <c r="AU3276" s="18"/>
      <c r="AV3276" s="18"/>
      <c r="AW3276" s="18"/>
      <c r="AX3276" s="18"/>
    </row>
    <row r="3277">
      <c r="A3277" s="18"/>
      <c r="B3277" s="18"/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Y3277" s="18"/>
      <c r="Z3277" s="18"/>
      <c r="AA3277" s="18"/>
      <c r="AB3277" s="18"/>
      <c r="AC3277" s="18"/>
      <c r="AD3277" s="18"/>
      <c r="AE3277" s="18"/>
      <c r="AF3277" s="18"/>
      <c r="AG3277" s="18"/>
      <c r="AH3277" s="18"/>
      <c r="AI3277" s="18"/>
      <c r="AJ3277" s="18"/>
      <c r="AK3277" s="18"/>
      <c r="AL3277" s="18"/>
      <c r="AM3277" s="18"/>
      <c r="AN3277" s="18"/>
      <c r="AO3277" s="18"/>
      <c r="AP3277" s="18"/>
      <c r="AQ3277" s="18"/>
      <c r="AR3277" s="18"/>
      <c r="AS3277" s="18"/>
      <c r="AT3277" s="18"/>
      <c r="AU3277" s="18"/>
      <c r="AV3277" s="18"/>
      <c r="AW3277" s="18"/>
      <c r="AX3277" s="18"/>
    </row>
    <row r="3278">
      <c r="A3278" s="18"/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18"/>
      <c r="AC3278" s="18"/>
      <c r="AD3278" s="18"/>
      <c r="AE3278" s="18"/>
      <c r="AF3278" s="18"/>
      <c r="AG3278" s="18"/>
      <c r="AH3278" s="18"/>
      <c r="AI3278" s="18"/>
      <c r="AJ3278" s="18"/>
      <c r="AK3278" s="18"/>
      <c r="AL3278" s="18"/>
      <c r="AM3278" s="18"/>
      <c r="AN3278" s="18"/>
      <c r="AO3278" s="18"/>
      <c r="AP3278" s="18"/>
      <c r="AQ3278" s="18"/>
      <c r="AR3278" s="18"/>
      <c r="AS3278" s="18"/>
      <c r="AT3278" s="18"/>
      <c r="AU3278" s="18"/>
      <c r="AV3278" s="18"/>
      <c r="AW3278" s="18"/>
      <c r="AX3278" s="18"/>
    </row>
    <row r="3279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  <c r="AA3279" s="18"/>
      <c r="AB3279" s="18"/>
      <c r="AC3279" s="18"/>
      <c r="AD3279" s="18"/>
      <c r="AE3279" s="18"/>
      <c r="AF3279" s="18"/>
      <c r="AG3279" s="18"/>
      <c r="AH3279" s="18"/>
      <c r="AI3279" s="18"/>
      <c r="AJ3279" s="18"/>
      <c r="AK3279" s="18"/>
      <c r="AL3279" s="18"/>
      <c r="AM3279" s="18"/>
      <c r="AN3279" s="18"/>
      <c r="AO3279" s="18"/>
      <c r="AP3279" s="18"/>
      <c r="AQ3279" s="18"/>
      <c r="AR3279" s="18"/>
      <c r="AS3279" s="18"/>
      <c r="AT3279" s="18"/>
      <c r="AU3279" s="18"/>
      <c r="AV3279" s="18"/>
      <c r="AW3279" s="18"/>
      <c r="AX3279" s="18"/>
    </row>
    <row r="3280">
      <c r="A3280" s="18"/>
      <c r="B3280" s="18"/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  <c r="AA3280" s="18"/>
      <c r="AB3280" s="18"/>
      <c r="AC3280" s="18"/>
      <c r="AD3280" s="18"/>
      <c r="AE3280" s="18"/>
      <c r="AF3280" s="18"/>
      <c r="AG3280" s="18"/>
      <c r="AH3280" s="18"/>
      <c r="AI3280" s="18"/>
      <c r="AJ3280" s="18"/>
      <c r="AK3280" s="18"/>
      <c r="AL3280" s="18"/>
      <c r="AM3280" s="18"/>
      <c r="AN3280" s="18"/>
      <c r="AO3280" s="18"/>
      <c r="AP3280" s="18"/>
      <c r="AQ3280" s="18"/>
      <c r="AR3280" s="18"/>
      <c r="AS3280" s="18"/>
      <c r="AT3280" s="18"/>
      <c r="AU3280" s="18"/>
      <c r="AV3280" s="18"/>
      <c r="AW3280" s="18"/>
      <c r="AX3280" s="18"/>
    </row>
    <row r="3281">
      <c r="A3281" s="18"/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  <c r="AA3281" s="18"/>
      <c r="AB3281" s="18"/>
      <c r="AC3281" s="18"/>
      <c r="AD3281" s="18"/>
      <c r="AE3281" s="18"/>
      <c r="AF3281" s="18"/>
      <c r="AG3281" s="18"/>
      <c r="AH3281" s="18"/>
      <c r="AI3281" s="18"/>
      <c r="AJ3281" s="18"/>
      <c r="AK3281" s="18"/>
      <c r="AL3281" s="18"/>
      <c r="AM3281" s="18"/>
      <c r="AN3281" s="18"/>
      <c r="AO3281" s="18"/>
      <c r="AP3281" s="18"/>
      <c r="AQ3281" s="18"/>
      <c r="AR3281" s="18"/>
      <c r="AS3281" s="18"/>
      <c r="AT3281" s="18"/>
      <c r="AU3281" s="18"/>
      <c r="AV3281" s="18"/>
      <c r="AW3281" s="18"/>
      <c r="AX3281" s="18"/>
    </row>
    <row r="3282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  <c r="AA3282" s="18"/>
      <c r="AB3282" s="18"/>
      <c r="AC3282" s="18"/>
      <c r="AD3282" s="18"/>
      <c r="AE3282" s="18"/>
      <c r="AF3282" s="18"/>
      <c r="AG3282" s="18"/>
      <c r="AH3282" s="18"/>
      <c r="AI3282" s="18"/>
      <c r="AJ3282" s="18"/>
      <c r="AK3282" s="18"/>
      <c r="AL3282" s="18"/>
      <c r="AM3282" s="18"/>
      <c r="AN3282" s="18"/>
      <c r="AO3282" s="18"/>
      <c r="AP3282" s="18"/>
      <c r="AQ3282" s="18"/>
      <c r="AR3282" s="18"/>
      <c r="AS3282" s="18"/>
      <c r="AT3282" s="18"/>
      <c r="AU3282" s="18"/>
      <c r="AV3282" s="18"/>
      <c r="AW3282" s="18"/>
      <c r="AX3282" s="18"/>
    </row>
    <row r="3283">
      <c r="A3283" s="18"/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  <c r="AA3283" s="18"/>
      <c r="AB3283" s="18"/>
      <c r="AC3283" s="18"/>
      <c r="AD3283" s="18"/>
      <c r="AE3283" s="18"/>
      <c r="AF3283" s="18"/>
      <c r="AG3283" s="18"/>
      <c r="AH3283" s="18"/>
      <c r="AI3283" s="18"/>
      <c r="AJ3283" s="18"/>
      <c r="AK3283" s="18"/>
      <c r="AL3283" s="18"/>
      <c r="AM3283" s="18"/>
      <c r="AN3283" s="18"/>
      <c r="AO3283" s="18"/>
      <c r="AP3283" s="18"/>
      <c r="AQ3283" s="18"/>
      <c r="AR3283" s="18"/>
      <c r="AS3283" s="18"/>
      <c r="AT3283" s="18"/>
      <c r="AU3283" s="18"/>
      <c r="AV3283" s="18"/>
      <c r="AW3283" s="18"/>
      <c r="AX3283" s="18"/>
    </row>
    <row r="3284">
      <c r="A3284" s="18"/>
      <c r="B3284" s="18"/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  <c r="AA3284" s="18"/>
      <c r="AB3284" s="18"/>
      <c r="AC3284" s="18"/>
      <c r="AD3284" s="18"/>
      <c r="AE3284" s="18"/>
      <c r="AF3284" s="18"/>
      <c r="AG3284" s="18"/>
      <c r="AH3284" s="18"/>
      <c r="AI3284" s="18"/>
      <c r="AJ3284" s="18"/>
      <c r="AK3284" s="18"/>
      <c r="AL3284" s="18"/>
      <c r="AM3284" s="18"/>
      <c r="AN3284" s="18"/>
      <c r="AO3284" s="18"/>
      <c r="AP3284" s="18"/>
      <c r="AQ3284" s="18"/>
      <c r="AR3284" s="18"/>
      <c r="AS3284" s="18"/>
      <c r="AT3284" s="18"/>
      <c r="AU3284" s="18"/>
      <c r="AV3284" s="18"/>
      <c r="AW3284" s="18"/>
      <c r="AX3284" s="18"/>
    </row>
    <row r="3285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  <c r="AA3285" s="18"/>
      <c r="AB3285" s="18"/>
      <c r="AC3285" s="18"/>
      <c r="AD3285" s="18"/>
      <c r="AE3285" s="18"/>
      <c r="AF3285" s="18"/>
      <c r="AG3285" s="18"/>
      <c r="AH3285" s="18"/>
      <c r="AI3285" s="18"/>
      <c r="AJ3285" s="18"/>
      <c r="AK3285" s="18"/>
      <c r="AL3285" s="18"/>
      <c r="AM3285" s="18"/>
      <c r="AN3285" s="18"/>
      <c r="AO3285" s="18"/>
      <c r="AP3285" s="18"/>
      <c r="AQ3285" s="18"/>
      <c r="AR3285" s="18"/>
      <c r="AS3285" s="18"/>
      <c r="AT3285" s="18"/>
      <c r="AU3285" s="18"/>
      <c r="AV3285" s="18"/>
      <c r="AW3285" s="18"/>
      <c r="AX3285" s="18"/>
    </row>
    <row r="3286">
      <c r="A3286" s="18"/>
      <c r="B3286" s="18"/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  <c r="AA3286" s="18"/>
      <c r="AB3286" s="18"/>
      <c r="AC3286" s="18"/>
      <c r="AD3286" s="18"/>
      <c r="AE3286" s="18"/>
      <c r="AF3286" s="18"/>
      <c r="AG3286" s="18"/>
      <c r="AH3286" s="18"/>
      <c r="AI3286" s="18"/>
      <c r="AJ3286" s="18"/>
      <c r="AK3286" s="18"/>
      <c r="AL3286" s="18"/>
      <c r="AM3286" s="18"/>
      <c r="AN3286" s="18"/>
      <c r="AO3286" s="18"/>
      <c r="AP3286" s="18"/>
      <c r="AQ3286" s="18"/>
      <c r="AR3286" s="18"/>
      <c r="AS3286" s="18"/>
      <c r="AT3286" s="18"/>
      <c r="AU3286" s="18"/>
      <c r="AV3286" s="18"/>
      <c r="AW3286" s="18"/>
      <c r="AX3286" s="18"/>
    </row>
    <row r="3287">
      <c r="A3287" s="18"/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8"/>
      <c r="Y3287" s="18"/>
      <c r="Z3287" s="18"/>
      <c r="AA3287" s="18"/>
      <c r="AB3287" s="18"/>
      <c r="AC3287" s="18"/>
      <c r="AD3287" s="18"/>
      <c r="AE3287" s="18"/>
      <c r="AF3287" s="18"/>
      <c r="AG3287" s="18"/>
      <c r="AH3287" s="18"/>
      <c r="AI3287" s="18"/>
      <c r="AJ3287" s="18"/>
      <c r="AK3287" s="18"/>
      <c r="AL3287" s="18"/>
      <c r="AM3287" s="18"/>
      <c r="AN3287" s="18"/>
      <c r="AO3287" s="18"/>
      <c r="AP3287" s="18"/>
      <c r="AQ3287" s="18"/>
      <c r="AR3287" s="18"/>
      <c r="AS3287" s="18"/>
      <c r="AT3287" s="18"/>
      <c r="AU3287" s="18"/>
      <c r="AV3287" s="18"/>
      <c r="AW3287" s="18"/>
      <c r="AX3287" s="18"/>
    </row>
    <row r="3288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  <c r="AA3288" s="18"/>
      <c r="AB3288" s="18"/>
      <c r="AC3288" s="18"/>
      <c r="AD3288" s="18"/>
      <c r="AE3288" s="18"/>
      <c r="AF3288" s="18"/>
      <c r="AG3288" s="18"/>
      <c r="AH3288" s="18"/>
      <c r="AI3288" s="18"/>
      <c r="AJ3288" s="18"/>
      <c r="AK3288" s="18"/>
      <c r="AL3288" s="18"/>
      <c r="AM3288" s="18"/>
      <c r="AN3288" s="18"/>
      <c r="AO3288" s="18"/>
      <c r="AP3288" s="18"/>
      <c r="AQ3288" s="18"/>
      <c r="AR3288" s="18"/>
      <c r="AS3288" s="18"/>
      <c r="AT3288" s="18"/>
      <c r="AU3288" s="18"/>
      <c r="AV3288" s="18"/>
      <c r="AW3288" s="18"/>
      <c r="AX3288" s="18"/>
    </row>
    <row r="3289">
      <c r="A3289" s="18"/>
      <c r="B3289" s="18"/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8"/>
      <c r="Y3289" s="18"/>
      <c r="Z3289" s="18"/>
      <c r="AA3289" s="18"/>
      <c r="AB3289" s="18"/>
      <c r="AC3289" s="18"/>
      <c r="AD3289" s="18"/>
      <c r="AE3289" s="18"/>
      <c r="AF3289" s="18"/>
      <c r="AG3289" s="18"/>
      <c r="AH3289" s="18"/>
      <c r="AI3289" s="18"/>
      <c r="AJ3289" s="18"/>
      <c r="AK3289" s="18"/>
      <c r="AL3289" s="18"/>
      <c r="AM3289" s="18"/>
      <c r="AN3289" s="18"/>
      <c r="AO3289" s="18"/>
      <c r="AP3289" s="18"/>
      <c r="AQ3289" s="18"/>
      <c r="AR3289" s="18"/>
      <c r="AS3289" s="18"/>
      <c r="AT3289" s="18"/>
      <c r="AU3289" s="18"/>
      <c r="AV3289" s="18"/>
      <c r="AW3289" s="18"/>
      <c r="AX3289" s="18"/>
    </row>
    <row r="3290">
      <c r="A3290" s="18"/>
      <c r="B3290" s="18"/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  <c r="AA3290" s="18"/>
      <c r="AB3290" s="18"/>
      <c r="AC3290" s="18"/>
      <c r="AD3290" s="18"/>
      <c r="AE3290" s="18"/>
      <c r="AF3290" s="18"/>
      <c r="AG3290" s="18"/>
      <c r="AH3290" s="18"/>
      <c r="AI3290" s="18"/>
      <c r="AJ3290" s="18"/>
      <c r="AK3290" s="18"/>
      <c r="AL3290" s="18"/>
      <c r="AM3290" s="18"/>
      <c r="AN3290" s="18"/>
      <c r="AO3290" s="18"/>
      <c r="AP3290" s="18"/>
      <c r="AQ3290" s="18"/>
      <c r="AR3290" s="18"/>
      <c r="AS3290" s="18"/>
      <c r="AT3290" s="18"/>
      <c r="AU3290" s="18"/>
      <c r="AV3290" s="18"/>
      <c r="AW3290" s="18"/>
      <c r="AX3290" s="18"/>
    </row>
    <row r="3291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  <c r="AA3291" s="18"/>
      <c r="AB3291" s="18"/>
      <c r="AC3291" s="18"/>
      <c r="AD3291" s="18"/>
      <c r="AE3291" s="18"/>
      <c r="AF3291" s="18"/>
      <c r="AG3291" s="18"/>
      <c r="AH3291" s="18"/>
      <c r="AI3291" s="18"/>
      <c r="AJ3291" s="18"/>
      <c r="AK3291" s="18"/>
      <c r="AL3291" s="18"/>
      <c r="AM3291" s="18"/>
      <c r="AN3291" s="18"/>
      <c r="AO3291" s="18"/>
      <c r="AP3291" s="18"/>
      <c r="AQ3291" s="18"/>
      <c r="AR3291" s="18"/>
      <c r="AS3291" s="18"/>
      <c r="AT3291" s="18"/>
      <c r="AU3291" s="18"/>
      <c r="AV3291" s="18"/>
      <c r="AW3291" s="18"/>
      <c r="AX3291" s="18"/>
    </row>
    <row r="3292">
      <c r="A3292" s="18"/>
      <c r="B3292" s="18"/>
      <c r="C3292" s="1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  <c r="AA3292" s="18"/>
      <c r="AB3292" s="18"/>
      <c r="AC3292" s="18"/>
      <c r="AD3292" s="18"/>
      <c r="AE3292" s="18"/>
      <c r="AF3292" s="18"/>
      <c r="AG3292" s="18"/>
      <c r="AH3292" s="18"/>
      <c r="AI3292" s="18"/>
      <c r="AJ3292" s="18"/>
      <c r="AK3292" s="18"/>
      <c r="AL3292" s="18"/>
      <c r="AM3292" s="18"/>
      <c r="AN3292" s="18"/>
      <c r="AO3292" s="18"/>
      <c r="AP3292" s="18"/>
      <c r="AQ3292" s="18"/>
      <c r="AR3292" s="18"/>
      <c r="AS3292" s="18"/>
      <c r="AT3292" s="18"/>
      <c r="AU3292" s="18"/>
      <c r="AV3292" s="18"/>
      <c r="AW3292" s="18"/>
      <c r="AX3292" s="18"/>
    </row>
    <row r="3293">
      <c r="A3293" s="18"/>
      <c r="B3293" s="18"/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8"/>
      <c r="Y3293" s="18"/>
      <c r="Z3293" s="18"/>
      <c r="AA3293" s="18"/>
      <c r="AB3293" s="18"/>
      <c r="AC3293" s="18"/>
      <c r="AD3293" s="18"/>
      <c r="AE3293" s="18"/>
      <c r="AF3293" s="18"/>
      <c r="AG3293" s="18"/>
      <c r="AH3293" s="18"/>
      <c r="AI3293" s="18"/>
      <c r="AJ3293" s="18"/>
      <c r="AK3293" s="18"/>
      <c r="AL3293" s="18"/>
      <c r="AM3293" s="18"/>
      <c r="AN3293" s="18"/>
      <c r="AO3293" s="18"/>
      <c r="AP3293" s="18"/>
      <c r="AQ3293" s="18"/>
      <c r="AR3293" s="18"/>
      <c r="AS3293" s="18"/>
      <c r="AT3293" s="18"/>
      <c r="AU3293" s="18"/>
      <c r="AV3293" s="18"/>
      <c r="AW3293" s="18"/>
      <c r="AX3293" s="18"/>
    </row>
    <row r="3294">
      <c r="A3294" s="18"/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  <c r="AA3294" s="18"/>
      <c r="AB3294" s="18"/>
      <c r="AC3294" s="18"/>
      <c r="AD3294" s="18"/>
      <c r="AE3294" s="18"/>
      <c r="AF3294" s="18"/>
      <c r="AG3294" s="18"/>
      <c r="AH3294" s="18"/>
      <c r="AI3294" s="18"/>
      <c r="AJ3294" s="18"/>
      <c r="AK3294" s="18"/>
      <c r="AL3294" s="18"/>
      <c r="AM3294" s="18"/>
      <c r="AN3294" s="18"/>
      <c r="AO3294" s="18"/>
      <c r="AP3294" s="18"/>
      <c r="AQ3294" s="18"/>
      <c r="AR3294" s="18"/>
      <c r="AS3294" s="18"/>
      <c r="AT3294" s="18"/>
      <c r="AU3294" s="18"/>
      <c r="AV3294" s="18"/>
      <c r="AW3294" s="18"/>
      <c r="AX3294" s="18"/>
    </row>
    <row r="3295">
      <c r="A3295" s="18" t="str">
        <f>IFERROR(__xludf.DUMMYFUNCTION("""COMPUTED_VALUE"""),"Смородина холс")</f>
        <v>Смородина холс</v>
      </c>
      <c r="B3295" s="18" t="str">
        <f>IFERROR(__xludf.DUMMYFUNCTION("""COMPUTED_VALUE"""),"Тропические фрукты")</f>
        <v>Тропические фрукты</v>
      </c>
      <c r="C3295" s="18" t="str">
        <f>IFERROR(__xludf.DUMMYFUNCTION("""COMPUTED_VALUE"""),"Черничная конфета")</f>
        <v>Черничная конфета</v>
      </c>
      <c r="D3295" s="18" t="str">
        <f>IFERROR(__xludf.DUMMYFUNCTION("""COMPUTED_VALUE"""),"Яблоко вишня")</f>
        <v>Яблоко вишня</v>
      </c>
      <c r="E3295" s="18" t="str">
        <f>IFERROR(__xludf.DUMMYFUNCTION("""COMPUTED_VALUE"""),"Виноград мята")</f>
        <v>Виноград мята</v>
      </c>
      <c r="F3295" s="18" t="str">
        <f>IFERROR(__xludf.DUMMYFUNCTION("""COMPUTED_VALUE"""),"Виноград холс")</f>
        <v>Виноград холс</v>
      </c>
      <c r="G3295" s="18" t="str">
        <f>IFERROR(__xludf.DUMMYFUNCTION("""COMPUTED_VALUE"""),"Грейпфрутовый лимонад")</f>
        <v>Грейпфрутовый лимонад</v>
      </c>
      <c r="H3295" s="18" t="str">
        <f>IFERROR(__xludf.DUMMYFUNCTION("""COMPUTED_VALUE"""),"Дыня банан")</f>
        <v>Дыня банан</v>
      </c>
      <c r="I3295" s="18" t="str">
        <f>IFERROR(__xludf.DUMMYFUNCTION("""COMPUTED_VALUE"""),"Ежевичный лимонад")</f>
        <v>Ежевичный лимонад</v>
      </c>
      <c r="J3295" s="18" t="str">
        <f>IFERROR(__xludf.DUMMYFUNCTION("""COMPUTED_VALUE"""),"Земляничная конфета ")</f>
        <v>Земляничная конфета </v>
      </c>
      <c r="K3295" s="18" t="str">
        <f>IFERROR(__xludf.DUMMYFUNCTION("""COMPUTED_VALUE"""),"Ананас манго ")</f>
        <v>Ананас манго </v>
      </c>
      <c r="L3295" s="18" t="str">
        <f>IFERROR(__xludf.DUMMYFUNCTION("""COMPUTED_VALUE"""),"Жвачка черника мята ")</f>
        <v>Жвачка черника мята </v>
      </c>
      <c r="M3295" s="18" t="str">
        <f>IFERROR(__xludf.DUMMYFUNCTION("""COMPUTED_VALUE"""),"Зеленый манго")</f>
        <v>Зеленый манго</v>
      </c>
      <c r="N3295" s="18" t="str">
        <f>IFERROR(__xludf.DUMMYFUNCTION("""COMPUTED_VALUE"""),"Клюква брусника")</f>
        <v>Клюква брусника</v>
      </c>
      <c r="O3295" s="18" t="str">
        <f>IFERROR(__xludf.DUMMYFUNCTION("""COMPUTED_VALUE"""),"Апельсин ")</f>
        <v>Апельсин </v>
      </c>
      <c r="P3295" s="18" t="str">
        <f>IFERROR(__xludf.DUMMYFUNCTION("""COMPUTED_VALUE"""),"Кокос малина")</f>
        <v>Кокос малина</v>
      </c>
      <c r="Q3295" s="18" t="str">
        <f>IFERROR(__xludf.DUMMYFUNCTION("""COMPUTED_VALUE"""),"Лимонные черви")</f>
        <v>Лимонные черви</v>
      </c>
      <c r="R3295" s="18" t="str">
        <f>IFERROR(__xludf.DUMMYFUNCTION("""COMPUTED_VALUE"""),"Малиновый лимонад")</f>
        <v>Малиновый лимонад</v>
      </c>
      <c r="S3295" s="18" t="str">
        <f>IFERROR(__xludf.DUMMYFUNCTION("""COMPUTED_VALUE"""),"Смородина малина")</f>
        <v>Смородина малина</v>
      </c>
      <c r="T3295" s="18"/>
      <c r="U3295" s="18"/>
      <c r="V3295" s="18"/>
      <c r="W3295" s="18"/>
      <c r="X3295" s="18"/>
      <c r="Y3295" s="18"/>
      <c r="Z3295" s="18"/>
      <c r="AA3295" s="18"/>
      <c r="AB3295" s="18"/>
      <c r="AC3295" s="18"/>
      <c r="AD3295" s="18"/>
      <c r="AE3295" s="18"/>
      <c r="AF3295" s="18"/>
      <c r="AG3295" s="18"/>
      <c r="AH3295" s="18"/>
      <c r="AI3295" s="18"/>
      <c r="AJ3295" s="18"/>
      <c r="AK3295" s="18"/>
      <c r="AL3295" s="18"/>
      <c r="AM3295" s="18"/>
      <c r="AN3295" s="18"/>
      <c r="AO3295" s="18"/>
      <c r="AP3295" s="18"/>
      <c r="AQ3295" s="18"/>
      <c r="AR3295" s="18"/>
      <c r="AS3295" s="18"/>
      <c r="AT3295" s="18"/>
      <c r="AU3295" s="18"/>
      <c r="AV3295" s="18"/>
      <c r="AW3295" s="18"/>
      <c r="AX3295" s="18"/>
    </row>
    <row r="3296">
      <c r="A3296" s="18" t="str">
        <f>IFERROR(__xludf.DUMMYFUNCTION("""COMPUTED_VALUE"""),"Лесные ягоды")</f>
        <v>Лесные ягоды</v>
      </c>
      <c r="B3296" s="18" t="str">
        <f>IFERROR(__xludf.DUMMYFUNCTION("""COMPUTED_VALUE"""),"Алоэ виноград ")</f>
        <v>Алоэ виноград </v>
      </c>
      <c r="C3296" s="18" t="str">
        <f>IFERROR(__xludf.DUMMYFUNCTION("""COMPUTED_VALUE"""),"Апельсиновый адреналин")</f>
        <v>Апельсиновый адреналин</v>
      </c>
      <c r="D3296" s="18" t="str">
        <f>IFERROR(__xludf.DUMMYFUNCTION("""COMPUTED_VALUE"""),"Клюква лайм")</f>
        <v>Клюква лайм</v>
      </c>
      <c r="E3296" s="18" t="str">
        <f>IFERROR(__xludf.DUMMYFUNCTION("""COMPUTED_VALUE"""),"Виноградная фанта ")</f>
        <v>Виноградная фанта </v>
      </c>
      <c r="F3296" s="18" t="str">
        <f>IFERROR(__xludf.DUMMYFUNCTION("""COMPUTED_VALUE"""),"Зеленый чай лемонграсс")</f>
        <v>Зеленый чай лемонграсс</v>
      </c>
      <c r="G3296" s="18" t="str">
        <f>IFERROR(__xludf.DUMMYFUNCTION("""COMPUTED_VALUE"""),"Малина арбуз")</f>
        <v>Малина арбуз</v>
      </c>
      <c r="H3296" s="18" t="str">
        <f>IFERROR(__xludf.DUMMYFUNCTION("""COMPUTED_VALUE"""),"Ананас персик")</f>
        <v>Ананас персик</v>
      </c>
      <c r="I3296" s="18" t="str">
        <f>IFERROR(__xludf.DUMMYFUNCTION("""COMPUTED_VALUE"""),"Клубничный мохито ")</f>
        <v>Клубничный мохито </v>
      </c>
      <c r="J3296" s="18" t="str">
        <f>IFERROR(__xludf.DUMMYFUNCTION("""COMPUTED_VALUE"""),"Яблоко лайм")</f>
        <v>Яблоко лайм</v>
      </c>
      <c r="K3296" s="18" t="str">
        <f>IFERROR(__xludf.DUMMYFUNCTION("""COMPUTED_VALUE"""),"Спрайт арбуз лайм ")</f>
        <v>Спрайт арбуз лайм </v>
      </c>
      <c r="L3296" s="18" t="str">
        <f>IFERROR(__xludf.DUMMYFUNCTION("""COMPUTED_VALUE"""),"Черничная фанта")</f>
        <v>Черничная фанта</v>
      </c>
      <c r="M3296" s="18" t="str">
        <f>IFERROR(__xludf.DUMMYFUNCTION("""COMPUTED_VALUE"""),"Чёрная смородина")</f>
        <v>Чёрная смородина</v>
      </c>
      <c r="N3296" s="18" t="str">
        <f>IFERROR(__xludf.DUMMYFUNCTION("""COMPUTED_VALUE"""),"Червячки голубика малина")</f>
        <v>Червячки голубика малина</v>
      </c>
      <c r="O3296" s="18" t="str">
        <f>IFERROR(__xludf.DUMMYFUNCTION("""COMPUTED_VALUE"""),"Малина смородина ")</f>
        <v>Малина смородина </v>
      </c>
      <c r="P3296" s="18" t="str">
        <f>IFERROR(__xludf.DUMMYFUNCTION("""COMPUTED_VALUE"""),"Черника лайм ")</f>
        <v>Черника лайм </v>
      </c>
      <c r="Q3296" s="18" t="str">
        <f>IFERROR(__xludf.DUMMYFUNCTION("""COMPUTED_VALUE"""),"Виноградный чупа чупс")</f>
        <v>Виноградный чупа чупс</v>
      </c>
      <c r="R3296" s="18" t="str">
        <f>IFERROR(__xludf.DUMMYFUNCTION("""COMPUTED_VALUE"""),"Киви лайм")</f>
        <v>Киви лайм</v>
      </c>
      <c r="S3296" s="18" t="str">
        <f>IFERROR(__xludf.DUMMYFUNCTION("""COMPUTED_VALUE"""),"Ягодный морс")</f>
        <v>Ягодный морс</v>
      </c>
      <c r="T3296" s="18" t="str">
        <f>IFERROR(__xludf.DUMMYFUNCTION("""COMPUTED_VALUE"""),"Фруктовый скитлс")</f>
        <v>Фруктовый скитлс</v>
      </c>
      <c r="U3296" s="18" t="str">
        <f>IFERROR(__xludf.DUMMYFUNCTION("""COMPUTED_VALUE"""),"черника лимон ")</f>
        <v>черника лимон </v>
      </c>
      <c r="V3296" s="18" t="str">
        <f>IFERROR(__xludf.DUMMYFUNCTION("""COMPUTED_VALUE"""),"Вишнёвая бомба")</f>
        <v>Вишнёвая бомба</v>
      </c>
      <c r="W3296" s="18" t="str">
        <f>IFERROR(__xludf.DUMMYFUNCTION("""COMPUTED_VALUE"""),"Тропический манго")</f>
        <v>Тропический манго</v>
      </c>
      <c r="X3296" s="18"/>
      <c r="Y3296" s="18"/>
      <c r="Z3296" s="18"/>
      <c r="AA3296" s="18"/>
      <c r="AB3296" s="18"/>
      <c r="AC3296" s="18"/>
      <c r="AD3296" s="18"/>
      <c r="AE3296" s="18"/>
      <c r="AF3296" s="18"/>
      <c r="AG3296" s="18"/>
      <c r="AH3296" s="18"/>
      <c r="AI3296" s="18"/>
      <c r="AJ3296" s="18"/>
      <c r="AK3296" s="18"/>
      <c r="AL3296" s="18"/>
      <c r="AM3296" s="18"/>
      <c r="AN3296" s="18"/>
      <c r="AO3296" s="18"/>
      <c r="AP3296" s="18"/>
      <c r="AQ3296" s="18"/>
      <c r="AR3296" s="18"/>
      <c r="AS3296" s="18"/>
      <c r="AT3296" s="18"/>
      <c r="AU3296" s="18"/>
      <c r="AV3296" s="18"/>
      <c r="AW3296" s="18"/>
      <c r="AX3296" s="18"/>
    </row>
    <row r="3297">
      <c r="A3297" s="18" t="str">
        <f>IFERROR(__xludf.DUMMYFUNCTION("""COMPUTED_VALUE"""),"Кислый малиново-грейпфрутовый швепс")</f>
        <v>Кислый малиново-грейпфрутовый швепс</v>
      </c>
      <c r="B3297" s="18" t="str">
        <f>IFERROR(__xludf.DUMMYFUNCTION("""COMPUTED_VALUE"""),"Ананас апельсин")</f>
        <v>Ананас апельсин</v>
      </c>
      <c r="C3297" s="18" t="str">
        <f>IFERROR(__xludf.DUMMYFUNCTION("""COMPUTED_VALUE"""),"Пинаколада")</f>
        <v>Пинаколада</v>
      </c>
      <c r="D3297" s="18" t="str">
        <f>IFERROR(__xludf.DUMMYFUNCTION("""COMPUTED_VALUE"""),"Мятный бабл гам")</f>
        <v>Мятный бабл гам</v>
      </c>
      <c r="E3297" s="18" t="str">
        <f>IFERROR(__xludf.DUMMYFUNCTION("""COMPUTED_VALUE"""),"Мянго драгонфрут")</f>
        <v>Мянго драгонфрут</v>
      </c>
      <c r="F3297" s="18" t="str">
        <f>IFERROR(__xludf.DUMMYFUNCTION("""COMPUTED_VALUE"""),"Клубничная фанта")</f>
        <v>Клубничная фанта</v>
      </c>
      <c r="G3297" s="18" t="str">
        <f>IFERROR(__xludf.DUMMYFUNCTION("""COMPUTED_VALUE"""),"Клубничная арбуз")</f>
        <v>Клубничная арбуз</v>
      </c>
      <c r="H3297" s="18" t="str">
        <f>IFERROR(__xludf.DUMMYFUNCTION("""COMPUTED_VALUE"""),"Кислый скитлс")</f>
        <v>Кислый скитлс</v>
      </c>
      <c r="I3297" s="18" t="str">
        <f>IFERROR(__xludf.DUMMYFUNCTION("""COMPUTED_VALUE"""),"Кислый лайм арбуз")</f>
        <v>Кислый лайм арбуз</v>
      </c>
      <c r="J3297" s="18" t="str">
        <f>IFERROR(__xludf.DUMMYFUNCTION("""COMPUTED_VALUE"""),"Тропический банан")</f>
        <v>Тропический банан</v>
      </c>
      <c r="K3297" s="18" t="str">
        <f>IFERROR(__xludf.DUMMYFUNCTION("""COMPUTED_VALUE"""),"Яблочный энергетик")</f>
        <v>Яблочный энергетик</v>
      </c>
      <c r="L3297" s="18" t="str">
        <f>IFERROR(__xludf.DUMMYFUNCTION("""COMPUTED_VALUE"""),"Барбарисовый лимонад")</f>
        <v>Барбарисовый лимонад</v>
      </c>
      <c r="M3297" s="18" t="str">
        <f>IFERROR(__xludf.DUMMYFUNCTION("""COMPUTED_VALUE"""),"Лимонад виноград вишня")</f>
        <v>Лимонад виноград вишня</v>
      </c>
      <c r="N3297" s="18" t="str">
        <f>IFERROR(__xludf.DUMMYFUNCTION("""COMPUTED_VALUE"""),"Розовый лимонад")</f>
        <v>Розовый лимонад</v>
      </c>
      <c r="O3297" s="18" t="str">
        <f>IFERROR(__xludf.DUMMYFUNCTION("""COMPUTED_VALUE"""),"Двойной манго")</f>
        <v>Двойной манго</v>
      </c>
      <c r="P3297" s="18" t="str">
        <f>IFERROR(__xludf.DUMMYFUNCTION("""COMPUTED_VALUE"""),"Лесные ягоды ")</f>
        <v>Лесные ягоды </v>
      </c>
      <c r="Q3297" s="18" t="str">
        <f>IFERROR(__xludf.DUMMYFUNCTION("""COMPUTED_VALUE"""),"Ежевика малина ")</f>
        <v>Ежевика малина </v>
      </c>
      <c r="R3297" s="18" t="str">
        <f>IFERROR(__xludf.DUMMYFUNCTION("""COMPUTED_VALUE"""),"Смородиновый лимонад")</f>
        <v>Смородиновый лимонад</v>
      </c>
      <c r="S3297" s="18" t="str">
        <f>IFERROR(__xludf.DUMMYFUNCTION("""COMPUTED_VALUE"""),"Кола вишня")</f>
        <v>Кола вишня</v>
      </c>
      <c r="T3297" s="18" t="str">
        <f>IFERROR(__xludf.DUMMYFUNCTION("""COMPUTED_VALUE"""),"Манго арбуз")</f>
        <v>Манго арбуз</v>
      </c>
      <c r="U3297" s="18" t="str">
        <f>IFERROR(__xludf.DUMMYFUNCTION("""COMPUTED_VALUE"""),"Алоэ виноград")</f>
        <v>Алоэ виноград</v>
      </c>
      <c r="V3297" s="18" t="str">
        <f>IFERROR(__xludf.DUMMYFUNCTION("""COMPUTED_VALUE"""),"Банан клубника")</f>
        <v>Банан клубника</v>
      </c>
      <c r="W3297" s="18" t="str">
        <f>IFERROR(__xludf.DUMMYFUNCTION("""COMPUTED_VALUE"""),"Малиновый мармелад")</f>
        <v>Малиновый мармелад</v>
      </c>
      <c r="X3297" s="18" t="str">
        <f>IFERROR(__xludf.DUMMYFUNCTION("""COMPUTED_VALUE"""),"Клубника киви")</f>
        <v>Клубника киви</v>
      </c>
      <c r="Y3297" s="18" t="str">
        <f>IFERROR(__xludf.DUMMYFUNCTION("""COMPUTED_VALUE"""),"Клюква лайм")</f>
        <v>Клюква лайм</v>
      </c>
      <c r="Z3297" s="18" t="str">
        <f>IFERROR(__xludf.DUMMYFUNCTION("""COMPUTED_VALUE"""),"Гуава ананас")</f>
        <v>Гуава ананас</v>
      </c>
      <c r="AA3297" s="18" t="str">
        <f>IFERROR(__xludf.DUMMYFUNCTION("""COMPUTED_VALUE"""),"Морс")</f>
        <v>Морс</v>
      </c>
      <c r="AB3297" s="18" t="str">
        <f>IFERROR(__xludf.DUMMYFUNCTION("""COMPUTED_VALUE"""),"Красный апельсин")</f>
        <v>Красный апельсин</v>
      </c>
      <c r="AC3297" s="18" t="str">
        <f>IFERROR(__xludf.DUMMYFUNCTION("""COMPUTED_VALUE"""),"Арбузная жвачка")</f>
        <v>Арбузная жвачка</v>
      </c>
      <c r="AD3297" s="18" t="str">
        <f>IFERROR(__xludf.DUMMYFUNCTION("""COMPUTED_VALUE"""),"Смородина Виноград")</f>
        <v>Смородина Виноград</v>
      </c>
      <c r="AE3297" s="18" t="str">
        <f>IFERROR(__xludf.DUMMYFUNCTION("""COMPUTED_VALUE"""),"Гранатовая Мармелад")</f>
        <v>Гранатовая Мармелад</v>
      </c>
      <c r="AF3297" s="18" t="str">
        <f>IFERROR(__xludf.DUMMYFUNCTION("""COMPUTED_VALUE"""),"Яблоко Киви")</f>
        <v>Яблоко Киви</v>
      </c>
      <c r="AG3297" s="18" t="str">
        <f>IFERROR(__xludf.DUMMYFUNCTION("""COMPUTED_VALUE"""),"Клубника Ежевика")</f>
        <v>Клубника Ежевика</v>
      </c>
      <c r="AH3297" s="18" t="str">
        <f>IFERROR(__xludf.DUMMYFUNCTION("""COMPUTED_VALUE"""),"Клубничный Коктейль")</f>
        <v>Клубничный Коктейль</v>
      </c>
      <c r="AI3297" s="18" t="str">
        <f>IFERROR(__xludf.DUMMYFUNCTION("""COMPUTED_VALUE"""),"Клюква Земляника ")</f>
        <v>Клюква Земляника </v>
      </c>
      <c r="AJ3297" s="18" t="str">
        <f>IFERROR(__xludf.DUMMYFUNCTION("""COMPUTED_VALUE"""),"Какос Дыня")</f>
        <v>Какос Дыня</v>
      </c>
      <c r="AK3297" s="18" t="str">
        <f>IFERROR(__xludf.DUMMYFUNCTION("""COMPUTED_VALUE"""),"Маракуйя мандарин")</f>
        <v>Маракуйя мандарин</v>
      </c>
      <c r="AL3297" s="18" t="str">
        <f>IFERROR(__xludf.DUMMYFUNCTION("""COMPUTED_VALUE"""),"Персик кактус")</f>
        <v>Персик кактус</v>
      </c>
      <c r="AM3297" s="18" t="str">
        <f>IFERROR(__xludf.DUMMYFUNCTION("""COMPUTED_VALUE"""),"Спрайт")</f>
        <v>Спрайт</v>
      </c>
      <c r="AN3297" s="18" t="str">
        <f>IFERROR(__xludf.DUMMYFUNCTION("""COMPUTED_VALUE"""),"Черничная фанта")</f>
        <v>Черничная фанта</v>
      </c>
      <c r="AO3297" s="18" t="str">
        <f>IFERROR(__xludf.DUMMYFUNCTION("""COMPUTED_VALUE"""),"Ягодная жвачка")</f>
        <v>Ягодная жвачка</v>
      </c>
      <c r="AP3297" s="18" t="str">
        <f>IFERROR(__xludf.DUMMYFUNCTION("""COMPUTED_VALUE"""),"Ягодный энергетик")</f>
        <v>Ягодный энергетик</v>
      </c>
      <c r="AQ3297" s="18" t="str">
        <f>IFERROR(__xludf.DUMMYFUNCTION("""COMPUTED_VALUE"""),"Ягодный пунш ")</f>
        <v>Ягодный пунш </v>
      </c>
      <c r="AR3297" s="18" t="str">
        <f>IFERROR(__xludf.DUMMYFUNCTION("""COMPUTED_VALUE"""),"Виноградный холс")</f>
        <v>Виноградный холс</v>
      </c>
      <c r="AS3297" s="18" t="str">
        <f>IFERROR(__xludf.DUMMYFUNCTION("""COMPUTED_VALUE"""),"Грейпфрут смородина")</f>
        <v>Грейпфрут смородина</v>
      </c>
      <c r="AT3297" s="18" t="str">
        <f>IFERROR(__xludf.DUMMYFUNCTION("""COMPUTED_VALUE"""),"Дыня персик")</f>
        <v>Дыня персик</v>
      </c>
      <c r="AU3297" s="18" t="str">
        <f>IFERROR(__xludf.DUMMYFUNCTION("""COMPUTED_VALUE"""),"Земляника виноград")</f>
        <v>Земляника виноград</v>
      </c>
      <c r="AV3297" s="18" t="str">
        <f>IFERROR(__xludf.DUMMYFUNCTION("""COMPUTED_VALUE"""),"Киви маракуйя гуава")</f>
        <v>Киви маракуйя гуава</v>
      </c>
      <c r="AW3297" s="18" t="str">
        <f>IFERROR(__xludf.DUMMYFUNCTION("""COMPUTED_VALUE"""),"Кислые вишнёвые червячки")</f>
        <v>Кислые вишнёвые червячки</v>
      </c>
      <c r="AX3297" s="18" t="str">
        <f>IFERROR(__xludf.DUMMYFUNCTION("""COMPUTED_VALUE"""),"Кислые чернично-малиновое червячки")</f>
        <v>Кислые чернично-малиновое червячки</v>
      </c>
    </row>
    <row r="3298">
      <c r="A3298" s="18" t="str">
        <f>IFERROR(__xludf.DUMMYFUNCTION("""COMPUTED_VALUE"""),"Лесные ягоды")</f>
        <v>Лесные ягоды</v>
      </c>
      <c r="B3298" s="18" t="str">
        <f>IFERROR(__xludf.DUMMYFUNCTION("""COMPUTED_VALUE"""),"Алоэ виноград ")</f>
        <v>Алоэ виноград </v>
      </c>
      <c r="C3298" s="18" t="str">
        <f>IFERROR(__xludf.DUMMYFUNCTION("""COMPUTED_VALUE"""),"Апельсиновый адреналин")</f>
        <v>Апельсиновый адреналин</v>
      </c>
      <c r="D3298" s="18" t="str">
        <f>IFERROR(__xludf.DUMMYFUNCTION("""COMPUTED_VALUE"""),"Клюква лайм")</f>
        <v>Клюква лайм</v>
      </c>
      <c r="E3298" s="18" t="str">
        <f>IFERROR(__xludf.DUMMYFUNCTION("""COMPUTED_VALUE"""),"Виноградная фанта ")</f>
        <v>Виноградная фанта </v>
      </c>
      <c r="F3298" s="18" t="str">
        <f>IFERROR(__xludf.DUMMYFUNCTION("""COMPUTED_VALUE"""),"Зеленый чай лемонграсс")</f>
        <v>Зеленый чай лемонграсс</v>
      </c>
      <c r="G3298" s="18" t="str">
        <f>IFERROR(__xludf.DUMMYFUNCTION("""COMPUTED_VALUE"""),"Малина арбуз")</f>
        <v>Малина арбуз</v>
      </c>
      <c r="H3298" s="18" t="str">
        <f>IFERROR(__xludf.DUMMYFUNCTION("""COMPUTED_VALUE"""),"Ананас персик")</f>
        <v>Ананас персик</v>
      </c>
      <c r="I3298" s="18" t="str">
        <f>IFERROR(__xludf.DUMMYFUNCTION("""COMPUTED_VALUE"""),"Клубничный мохито ")</f>
        <v>Клубничный мохито </v>
      </c>
      <c r="J3298" s="18" t="str">
        <f>IFERROR(__xludf.DUMMYFUNCTION("""COMPUTED_VALUE"""),"Яблоко лайм")</f>
        <v>Яблоко лайм</v>
      </c>
      <c r="K3298" s="18" t="str">
        <f>IFERROR(__xludf.DUMMYFUNCTION("""COMPUTED_VALUE"""),"Спрайт арбуз лайм ")</f>
        <v>Спрайт арбуз лайм </v>
      </c>
      <c r="L3298" s="18" t="str">
        <f>IFERROR(__xludf.DUMMYFUNCTION("""COMPUTED_VALUE"""),"Черничная фанта")</f>
        <v>Черничная фанта</v>
      </c>
      <c r="M3298" s="18" t="str">
        <f>IFERROR(__xludf.DUMMYFUNCTION("""COMPUTED_VALUE"""),"Чёрная смородина")</f>
        <v>Чёрная смородина</v>
      </c>
      <c r="N3298" s="18" t="str">
        <f>IFERROR(__xludf.DUMMYFUNCTION("""COMPUTED_VALUE"""),"Червячки голубика малина")</f>
        <v>Червячки голубика малина</v>
      </c>
      <c r="O3298" s="18" t="str">
        <f>IFERROR(__xludf.DUMMYFUNCTION("""COMPUTED_VALUE"""),"Малина смородина ")</f>
        <v>Малина смородина </v>
      </c>
      <c r="P3298" s="18" t="str">
        <f>IFERROR(__xludf.DUMMYFUNCTION("""COMPUTED_VALUE"""),"Черника лайм ")</f>
        <v>Черника лайм </v>
      </c>
      <c r="Q3298" s="18" t="str">
        <f>IFERROR(__xludf.DUMMYFUNCTION("""COMPUTED_VALUE"""),"Виноградный чупа чупс")</f>
        <v>Виноградный чупа чупс</v>
      </c>
      <c r="R3298" s="18" t="str">
        <f>IFERROR(__xludf.DUMMYFUNCTION("""COMPUTED_VALUE"""),"Киви лайм")</f>
        <v>Киви лайм</v>
      </c>
      <c r="S3298" s="18" t="str">
        <f>IFERROR(__xludf.DUMMYFUNCTION("""COMPUTED_VALUE"""),"Ягодный морс")</f>
        <v>Ягодный морс</v>
      </c>
      <c r="T3298" s="18" t="str">
        <f>IFERROR(__xludf.DUMMYFUNCTION("""COMPUTED_VALUE"""),"Фруктовый скитлс")</f>
        <v>Фруктовый скитлс</v>
      </c>
      <c r="U3298" s="18" t="str">
        <f>IFERROR(__xludf.DUMMYFUNCTION("""COMPUTED_VALUE"""),"черника лимон ")</f>
        <v>черника лимон </v>
      </c>
      <c r="V3298" s="18" t="str">
        <f>IFERROR(__xludf.DUMMYFUNCTION("""COMPUTED_VALUE"""),"Вишнёвая бомба")</f>
        <v>Вишнёвая бомба</v>
      </c>
      <c r="W3298" s="18" t="str">
        <f>IFERROR(__xludf.DUMMYFUNCTION("""COMPUTED_VALUE"""),"Тропический манго")</f>
        <v>Тропический манго</v>
      </c>
      <c r="X3298" s="18"/>
      <c r="Y3298" s="18"/>
      <c r="Z3298" s="18"/>
      <c r="AA3298" s="18"/>
      <c r="AB3298" s="18"/>
      <c r="AC3298" s="18"/>
      <c r="AD3298" s="18"/>
      <c r="AE3298" s="18"/>
      <c r="AF3298" s="18"/>
      <c r="AG3298" s="18"/>
      <c r="AH3298" s="18"/>
      <c r="AI3298" s="18"/>
      <c r="AJ3298" s="18"/>
      <c r="AK3298" s="18"/>
      <c r="AL3298" s="18"/>
      <c r="AM3298" s="18"/>
      <c r="AN3298" s="18"/>
      <c r="AO3298" s="18"/>
      <c r="AP3298" s="18"/>
      <c r="AQ3298" s="18"/>
      <c r="AR3298" s="18"/>
      <c r="AS3298" s="18"/>
      <c r="AT3298" s="18"/>
      <c r="AU3298" s="18"/>
      <c r="AV3298" s="18"/>
      <c r="AW3298" s="18"/>
      <c r="AX3298" s="18"/>
    </row>
    <row r="3299">
      <c r="A3299" s="18" t="str">
        <f>IFERROR(__xludf.DUMMYFUNCTION("""COMPUTED_VALUE"""),"0.4")</f>
        <v>0.4</v>
      </c>
      <c r="B3299" s="18" t="str">
        <f>IFERROR(__xludf.DUMMYFUNCTION("""COMPUTED_VALUE"""),"0.6")</f>
        <v>0.6</v>
      </c>
      <c r="C3299" s="18" t="str">
        <f>IFERROR(__xludf.DUMMYFUNCTION("""COMPUTED_VALUE"""),"0.7")</f>
        <v>0.7</v>
      </c>
      <c r="D3299" s="18" t="str">
        <f>IFERROR(__xludf.DUMMYFUNCTION("""COMPUTED_VALUE"""),"0.8")</f>
        <v>0.8</v>
      </c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  <c r="AA3299" s="18"/>
      <c r="AB3299" s="18"/>
      <c r="AC3299" s="18"/>
      <c r="AD3299" s="18"/>
      <c r="AE3299" s="18"/>
      <c r="AF3299" s="18"/>
      <c r="AG3299" s="18"/>
      <c r="AH3299" s="18"/>
      <c r="AI3299" s="18"/>
      <c r="AJ3299" s="18"/>
      <c r="AK3299" s="18"/>
      <c r="AL3299" s="18"/>
      <c r="AM3299" s="18"/>
      <c r="AN3299" s="18"/>
      <c r="AO3299" s="18"/>
      <c r="AP3299" s="18"/>
      <c r="AQ3299" s="18"/>
      <c r="AR3299" s="18"/>
      <c r="AS3299" s="18"/>
      <c r="AT3299" s="18"/>
      <c r="AU3299" s="18"/>
      <c r="AV3299" s="18"/>
      <c r="AW3299" s="18"/>
      <c r="AX3299" s="18"/>
    </row>
    <row r="3300">
      <c r="A3300" s="18" t="str">
        <f>IFERROR(__xludf.DUMMYFUNCTION("""COMPUTED_VALUE"""),"кислая земляника")</f>
        <v>кислая земляника</v>
      </c>
      <c r="B3300" s="18" t="str">
        <f>IFERROR(__xludf.DUMMYFUNCTION("""COMPUTED_VALUE"""),"кислая фанта с черникой")</f>
        <v>кислая фанта с черникой</v>
      </c>
      <c r="C3300" s="18" t="str">
        <f>IFERROR(__xludf.DUMMYFUNCTION("""COMPUTED_VALUE"""),"кислое харибо с колой и черешней")</f>
        <v>кислое харибо с колой и черешней</v>
      </c>
      <c r="D3300" s="18" t="str">
        <f>IFERROR(__xludf.DUMMYFUNCTION("""COMPUTED_VALUE"""),"кислое яблочно клубничная шипучка")</f>
        <v>кислое яблочно клубничная шипучка</v>
      </c>
      <c r="E3300" s="18" t="str">
        <f>IFERROR(__xludf.DUMMYFUNCTION("""COMPUTED_VALUE"""),"кислые желатинки маракуйя ананас")</f>
        <v>кислые желатинки маракуйя ананас</v>
      </c>
      <c r="F3300" s="18" t="str">
        <f>IFERROR(__xludf.DUMMYFUNCTION("""COMPUTED_VALUE"""),"кислые ленточки маракуя манго")</f>
        <v>кислые ленточки маракуя манго</v>
      </c>
      <c r="G3300" s="18" t="str">
        <f>IFERROR(__xludf.DUMMYFUNCTION("""COMPUTED_VALUE"""),"кислые мармеладные ягоды")</f>
        <v>кислые мармеладные ягоды</v>
      </c>
      <c r="H3300" s="18" t="str">
        <f>IFERROR(__xludf.DUMMYFUNCTION("""COMPUTED_VALUE"""),"кислый виноград лайм")</f>
        <v>кислый виноград лайм</v>
      </c>
      <c r="I3300" s="18" t="str">
        <f>IFERROR(__xludf.DUMMYFUNCTION("""COMPUTED_VALUE"""),"кислый грейпфрут с вишней")</f>
        <v>кислый грейпфрут с вишней</v>
      </c>
      <c r="J3300" s="18" t="str">
        <f>IFERROR(__xludf.DUMMYFUNCTION("""COMPUTED_VALUE"""),"кислый леденец виноград киви яблоко")</f>
        <v>кислый леденец виноград киви яблоко</v>
      </c>
      <c r="K3300" s="18" t="str">
        <f>IFERROR(__xludf.DUMMYFUNCTION("""COMPUTED_VALUE"""),"кислый лимонад арбуз лайм малина")</f>
        <v>кислый лимонад арбуз лайм малина</v>
      </c>
      <c r="L3300" s="18" t="str">
        <f>IFERROR(__xludf.DUMMYFUNCTION("""COMPUTED_VALUE"""),"кислый персик клубника")</f>
        <v>кислый персик клубника</v>
      </c>
      <c r="M3300" s="18" t="str">
        <f>IFERROR(__xludf.DUMMYFUNCTION("""COMPUTED_VALUE"""),"кислый яблочно лимонные колечки")</f>
        <v>кислый яблочно лимонные колечки</v>
      </c>
      <c r="N3300" s="18" t="str">
        <f>IFERROR(__xludf.DUMMYFUNCTION("""COMPUTED_VALUE"""),"фанта апельсин с кислой малиной")</f>
        <v>фанта апельсин с кислой малиной</v>
      </c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  <c r="AA3300" s="18"/>
      <c r="AB3300" s="18"/>
      <c r="AC3300" s="18"/>
      <c r="AD3300" s="18"/>
      <c r="AE3300" s="18"/>
      <c r="AF3300" s="18"/>
      <c r="AG3300" s="18"/>
      <c r="AH3300" s="18"/>
      <c r="AI3300" s="18"/>
      <c r="AJ3300" s="18"/>
      <c r="AK3300" s="18"/>
      <c r="AL3300" s="18"/>
      <c r="AM3300" s="18"/>
      <c r="AN3300" s="18"/>
      <c r="AO3300" s="18"/>
      <c r="AP3300" s="18"/>
      <c r="AQ3300" s="18"/>
      <c r="AR3300" s="18"/>
      <c r="AS3300" s="18"/>
      <c r="AT3300" s="18"/>
      <c r="AU3300" s="18"/>
      <c r="AV3300" s="18"/>
      <c r="AW3300" s="18"/>
      <c r="AX3300" s="18"/>
    </row>
    <row r="3301">
      <c r="A3301" s="18" t="str">
        <f>IFERROR(__xludf.DUMMYFUNCTION("""COMPUTED_VALUE"""),"Ананас ежевика")</f>
        <v>Ананас ежевика</v>
      </c>
      <c r="B3301" s="18" t="str">
        <f>IFERROR(__xludf.DUMMYFUNCTION("""COMPUTED_VALUE"""),"Перечная мята")</f>
        <v>Перечная мята</v>
      </c>
      <c r="C3301" s="18" t="str">
        <f>IFERROR(__xludf.DUMMYFUNCTION("""COMPUTED_VALUE"""),"Яблоко груша")</f>
        <v>Яблоко груша</v>
      </c>
      <c r="D3301" s="18" t="str">
        <f>IFERROR(__xludf.DUMMYFUNCTION("""COMPUTED_VALUE"""),"Манго грейпфрут")</f>
        <v>Манго грейпфрут</v>
      </c>
      <c r="E3301" s="18" t="str">
        <f>IFERROR(__xludf.DUMMYFUNCTION("""COMPUTED_VALUE"""),"Хвоя грейпфрут")</f>
        <v>Хвоя грейпфрут</v>
      </c>
      <c r="F3301" s="18" t="str">
        <f>IFERROR(__xludf.DUMMYFUNCTION("""COMPUTED_VALUE"""),"Дыня черника")</f>
        <v>Дыня черника</v>
      </c>
      <c r="G3301" s="18" t="str">
        <f>IFERROR(__xludf.DUMMYFUNCTION("""COMPUTED_VALUE"""),"Смородина мята")</f>
        <v>Смородина мята</v>
      </c>
      <c r="H3301" s="18" t="str">
        <f>IFERROR(__xludf.DUMMYFUNCTION("""COMPUTED_VALUE"""),"Киви помело")</f>
        <v>Киви помело</v>
      </c>
      <c r="I3301" s="18" t="str">
        <f>IFERROR(__xludf.DUMMYFUNCTION("""COMPUTED_VALUE"""),"Манго персик")</f>
        <v>Манго персик</v>
      </c>
      <c r="J3301" s="18" t="str">
        <f>IFERROR(__xludf.DUMMYFUNCTION("""COMPUTED_VALUE"""),"Персик маракуйя")</f>
        <v>Персик маракуйя</v>
      </c>
      <c r="K3301" s="18" t="str">
        <f>IFERROR(__xludf.DUMMYFUNCTION("""COMPUTED_VALUE"""),"Личи лайм")</f>
        <v>Личи лайм</v>
      </c>
      <c r="L3301" s="18" t="str">
        <f>IFERROR(__xludf.DUMMYFUNCTION("""COMPUTED_VALUE"""),"Ананас кокос")</f>
        <v>Ананас кокос</v>
      </c>
      <c r="M3301" s="18" t="str">
        <f>IFERROR(__xludf.DUMMYFUNCTION("""COMPUTED_VALUE"""),"Брусника лимон")</f>
        <v>Брусника лимон</v>
      </c>
      <c r="N3301" s="18" t="str">
        <f>IFERROR(__xludf.DUMMYFUNCTION("""COMPUTED_VALUE"""),"Киви банан")</f>
        <v>Киви банан</v>
      </c>
      <c r="O3301" s="18" t="str">
        <f>IFERROR(__xludf.DUMMYFUNCTION("""COMPUTED_VALUE"""),"Кислые лесные ягоды")</f>
        <v>Кислые лесные ягоды</v>
      </c>
      <c r="P3301" s="18"/>
      <c r="Q3301" s="18"/>
      <c r="R3301" s="18"/>
      <c r="S3301" s="18"/>
      <c r="T3301" s="18"/>
      <c r="U3301" s="18"/>
      <c r="V3301" s="18"/>
      <c r="W3301" s="18"/>
      <c r="X3301" s="18"/>
      <c r="Y3301" s="18"/>
      <c r="Z3301" s="18"/>
      <c r="AA3301" s="18"/>
      <c r="AB3301" s="18"/>
      <c r="AC3301" s="18"/>
      <c r="AD3301" s="18"/>
      <c r="AE3301" s="18"/>
      <c r="AF3301" s="18"/>
      <c r="AG3301" s="18"/>
      <c r="AH3301" s="18"/>
      <c r="AI3301" s="18"/>
      <c r="AJ3301" s="18"/>
      <c r="AK3301" s="18"/>
      <c r="AL3301" s="18"/>
      <c r="AM3301" s="18"/>
      <c r="AN3301" s="18"/>
      <c r="AO3301" s="18"/>
      <c r="AP3301" s="18"/>
      <c r="AQ3301" s="18"/>
      <c r="AR3301" s="18"/>
      <c r="AS3301" s="18"/>
      <c r="AT3301" s="18"/>
      <c r="AU3301" s="18"/>
      <c r="AV3301" s="18"/>
      <c r="AW3301" s="18"/>
      <c r="AX3301" s="18"/>
    </row>
    <row r="3302">
      <c r="A3302" s="18" t="str">
        <f>IFERROR(__xludf.DUMMYFUNCTION("""COMPUTED_VALUE"""),"Смородина холс")</f>
        <v>Смородина холс</v>
      </c>
      <c r="B3302" s="18" t="str">
        <f>IFERROR(__xludf.DUMMYFUNCTION("""COMPUTED_VALUE"""),"Тропические фрукты")</f>
        <v>Тропические фрукты</v>
      </c>
      <c r="C3302" s="18" t="str">
        <f>IFERROR(__xludf.DUMMYFUNCTION("""COMPUTED_VALUE"""),"Черничная конфета")</f>
        <v>Черничная конфета</v>
      </c>
      <c r="D3302" s="18" t="str">
        <f>IFERROR(__xludf.DUMMYFUNCTION("""COMPUTED_VALUE"""),"Яблоко вишня")</f>
        <v>Яблоко вишня</v>
      </c>
      <c r="E3302" s="18" t="str">
        <f>IFERROR(__xludf.DUMMYFUNCTION("""COMPUTED_VALUE"""),"Виноград мята")</f>
        <v>Виноград мята</v>
      </c>
      <c r="F3302" s="18" t="str">
        <f>IFERROR(__xludf.DUMMYFUNCTION("""COMPUTED_VALUE"""),"Виноград холс")</f>
        <v>Виноград холс</v>
      </c>
      <c r="G3302" s="18" t="str">
        <f>IFERROR(__xludf.DUMMYFUNCTION("""COMPUTED_VALUE"""),"Грейпфрутовый лимонад")</f>
        <v>Грейпфрутовый лимонад</v>
      </c>
      <c r="H3302" s="18" t="str">
        <f>IFERROR(__xludf.DUMMYFUNCTION("""COMPUTED_VALUE"""),"Дыня банан")</f>
        <v>Дыня банан</v>
      </c>
      <c r="I3302" s="18" t="str">
        <f>IFERROR(__xludf.DUMMYFUNCTION("""COMPUTED_VALUE"""),"Ежевичный лимонад")</f>
        <v>Ежевичный лимонад</v>
      </c>
      <c r="J3302" s="18" t="str">
        <f>IFERROR(__xludf.DUMMYFUNCTION("""COMPUTED_VALUE"""),"Земляничная конфета ")</f>
        <v>Земляничная конфета </v>
      </c>
      <c r="K3302" s="18" t="str">
        <f>IFERROR(__xludf.DUMMYFUNCTION("""COMPUTED_VALUE"""),"Ананас манго ")</f>
        <v>Ананас манго </v>
      </c>
      <c r="L3302" s="18" t="str">
        <f>IFERROR(__xludf.DUMMYFUNCTION("""COMPUTED_VALUE"""),"Жвачка черника мята ")</f>
        <v>Жвачка черника мята </v>
      </c>
      <c r="M3302" s="18" t="str">
        <f>IFERROR(__xludf.DUMMYFUNCTION("""COMPUTED_VALUE"""),"Зеленый манго")</f>
        <v>Зеленый манго</v>
      </c>
      <c r="N3302" s="18" t="str">
        <f>IFERROR(__xludf.DUMMYFUNCTION("""COMPUTED_VALUE"""),"Клюква брусника")</f>
        <v>Клюква брусника</v>
      </c>
      <c r="O3302" s="18" t="str">
        <f>IFERROR(__xludf.DUMMYFUNCTION("""COMPUTED_VALUE"""),"Апельсин ")</f>
        <v>Апельсин </v>
      </c>
      <c r="P3302" s="18" t="str">
        <f>IFERROR(__xludf.DUMMYFUNCTION("""COMPUTED_VALUE"""),"Кокос малина")</f>
        <v>Кокос малина</v>
      </c>
      <c r="Q3302" s="18" t="str">
        <f>IFERROR(__xludf.DUMMYFUNCTION("""COMPUTED_VALUE"""),"Лимонные черви")</f>
        <v>Лимонные черви</v>
      </c>
      <c r="R3302" s="18" t="str">
        <f>IFERROR(__xludf.DUMMYFUNCTION("""COMPUTED_VALUE"""),"Малиновый лимонад")</f>
        <v>Малиновый лимонад</v>
      </c>
      <c r="S3302" s="18" t="str">
        <f>IFERROR(__xludf.DUMMYFUNCTION("""COMPUTED_VALUE"""),"Смородина малина")</f>
        <v>Смородина малина</v>
      </c>
      <c r="T3302" s="18"/>
      <c r="U3302" s="18"/>
      <c r="V3302" s="18"/>
      <c r="W3302" s="18"/>
      <c r="X3302" s="18"/>
      <c r="Y3302" s="18"/>
      <c r="Z3302" s="18"/>
      <c r="AA3302" s="18"/>
      <c r="AB3302" s="18"/>
      <c r="AC3302" s="18"/>
      <c r="AD3302" s="18"/>
      <c r="AE3302" s="18"/>
      <c r="AF3302" s="18"/>
      <c r="AG3302" s="18"/>
      <c r="AH3302" s="18"/>
      <c r="AI3302" s="18"/>
      <c r="AJ3302" s="18"/>
      <c r="AK3302" s="18"/>
      <c r="AL3302" s="18"/>
      <c r="AM3302" s="18"/>
      <c r="AN3302" s="18"/>
      <c r="AO3302" s="18"/>
      <c r="AP3302" s="18"/>
      <c r="AQ3302" s="18"/>
      <c r="AR3302" s="18"/>
      <c r="AS3302" s="18"/>
      <c r="AT3302" s="18"/>
      <c r="AU3302" s="18"/>
      <c r="AV3302" s="18"/>
      <c r="AW3302" s="18"/>
      <c r="AX3302" s="18"/>
    </row>
    <row r="3303">
      <c r="A3303" s="18" t="str">
        <f>IFERROR(__xludf.DUMMYFUNCTION("""COMPUTED_VALUE"""),"Кислый малиново-грейпфрутовый швепс")</f>
        <v>Кислый малиново-грейпфрутовый швепс</v>
      </c>
      <c r="B3303" s="18" t="str">
        <f>IFERROR(__xludf.DUMMYFUNCTION("""COMPUTED_VALUE"""),"Ананас апельсин")</f>
        <v>Ананас апельсин</v>
      </c>
      <c r="C3303" s="18" t="str">
        <f>IFERROR(__xludf.DUMMYFUNCTION("""COMPUTED_VALUE"""),"Пинаколада")</f>
        <v>Пинаколада</v>
      </c>
      <c r="D3303" s="18" t="str">
        <f>IFERROR(__xludf.DUMMYFUNCTION("""COMPUTED_VALUE"""),"Мятный бабл гам")</f>
        <v>Мятный бабл гам</v>
      </c>
      <c r="E3303" s="18" t="str">
        <f>IFERROR(__xludf.DUMMYFUNCTION("""COMPUTED_VALUE"""),"Мянго драгонфрут")</f>
        <v>Мянго драгонфрут</v>
      </c>
      <c r="F3303" s="18" t="str">
        <f>IFERROR(__xludf.DUMMYFUNCTION("""COMPUTED_VALUE"""),"Клубничная фанта")</f>
        <v>Клубничная фанта</v>
      </c>
      <c r="G3303" s="18" t="str">
        <f>IFERROR(__xludf.DUMMYFUNCTION("""COMPUTED_VALUE"""),"Клубничная арбуз")</f>
        <v>Клубничная арбуз</v>
      </c>
      <c r="H3303" s="18" t="str">
        <f>IFERROR(__xludf.DUMMYFUNCTION("""COMPUTED_VALUE"""),"Кислый скитлс")</f>
        <v>Кислый скитлс</v>
      </c>
      <c r="I3303" s="18" t="str">
        <f>IFERROR(__xludf.DUMMYFUNCTION("""COMPUTED_VALUE"""),"Кислый лайм арбуз")</f>
        <v>Кислый лайм арбуз</v>
      </c>
      <c r="J3303" s="18" t="str">
        <f>IFERROR(__xludf.DUMMYFUNCTION("""COMPUTED_VALUE"""),"Тропический банан")</f>
        <v>Тропический банан</v>
      </c>
      <c r="K3303" s="18" t="str">
        <f>IFERROR(__xludf.DUMMYFUNCTION("""COMPUTED_VALUE"""),"Яблочный энергетик")</f>
        <v>Яблочный энергетик</v>
      </c>
      <c r="L3303" s="18" t="str">
        <f>IFERROR(__xludf.DUMMYFUNCTION("""COMPUTED_VALUE"""),"Барбарисовый лимонад")</f>
        <v>Барбарисовый лимонад</v>
      </c>
      <c r="M3303" s="18" t="str">
        <f>IFERROR(__xludf.DUMMYFUNCTION("""COMPUTED_VALUE"""),"Лимонад виноград вишня")</f>
        <v>Лимонад виноград вишня</v>
      </c>
      <c r="N3303" s="18" t="str">
        <f>IFERROR(__xludf.DUMMYFUNCTION("""COMPUTED_VALUE"""),"Розовый лимонад")</f>
        <v>Розовый лимонад</v>
      </c>
      <c r="O3303" s="18" t="str">
        <f>IFERROR(__xludf.DUMMYFUNCTION("""COMPUTED_VALUE"""),"Двойной манго")</f>
        <v>Двойной манго</v>
      </c>
      <c r="P3303" s="18" t="str">
        <f>IFERROR(__xludf.DUMMYFUNCTION("""COMPUTED_VALUE"""),"Лесные ягоды ")</f>
        <v>Лесные ягоды </v>
      </c>
      <c r="Q3303" s="18" t="str">
        <f>IFERROR(__xludf.DUMMYFUNCTION("""COMPUTED_VALUE"""),"Ежевика малина ")</f>
        <v>Ежевика малина </v>
      </c>
      <c r="R3303" s="18" t="str">
        <f>IFERROR(__xludf.DUMMYFUNCTION("""COMPUTED_VALUE"""),"Смородиновый лимонад")</f>
        <v>Смородиновый лимонад</v>
      </c>
      <c r="S3303" s="18" t="str">
        <f>IFERROR(__xludf.DUMMYFUNCTION("""COMPUTED_VALUE"""),"Кола вишня")</f>
        <v>Кола вишня</v>
      </c>
      <c r="T3303" s="18" t="str">
        <f>IFERROR(__xludf.DUMMYFUNCTION("""COMPUTED_VALUE"""),"Манго арбуз")</f>
        <v>Манго арбуз</v>
      </c>
      <c r="U3303" s="18" t="str">
        <f>IFERROR(__xludf.DUMMYFUNCTION("""COMPUTED_VALUE"""),"Алоэ виноград")</f>
        <v>Алоэ виноград</v>
      </c>
      <c r="V3303" s="18" t="str">
        <f>IFERROR(__xludf.DUMMYFUNCTION("""COMPUTED_VALUE"""),"Банан клубника")</f>
        <v>Банан клубника</v>
      </c>
      <c r="W3303" s="18" t="str">
        <f>IFERROR(__xludf.DUMMYFUNCTION("""COMPUTED_VALUE"""),"Малиновый мармелад")</f>
        <v>Малиновый мармелад</v>
      </c>
      <c r="X3303" s="18" t="str">
        <f>IFERROR(__xludf.DUMMYFUNCTION("""COMPUTED_VALUE"""),"Клубника киви")</f>
        <v>Клубника киви</v>
      </c>
      <c r="Y3303" s="18" t="str">
        <f>IFERROR(__xludf.DUMMYFUNCTION("""COMPUTED_VALUE"""),"Клюква лайм")</f>
        <v>Клюква лайм</v>
      </c>
      <c r="Z3303" s="18" t="str">
        <f>IFERROR(__xludf.DUMMYFUNCTION("""COMPUTED_VALUE"""),"Гуава ананас")</f>
        <v>Гуава ананас</v>
      </c>
      <c r="AA3303" s="18" t="str">
        <f>IFERROR(__xludf.DUMMYFUNCTION("""COMPUTED_VALUE"""),"Морс")</f>
        <v>Морс</v>
      </c>
      <c r="AB3303" s="18" t="str">
        <f>IFERROR(__xludf.DUMMYFUNCTION("""COMPUTED_VALUE"""),"Красный апельсин")</f>
        <v>Красный апельсин</v>
      </c>
      <c r="AC3303" s="18" t="str">
        <f>IFERROR(__xludf.DUMMYFUNCTION("""COMPUTED_VALUE"""),"Арбузная жвачка")</f>
        <v>Арбузная жвачка</v>
      </c>
      <c r="AD3303" s="18" t="str">
        <f>IFERROR(__xludf.DUMMYFUNCTION("""COMPUTED_VALUE"""),"Смородина Виноград")</f>
        <v>Смородина Виноград</v>
      </c>
      <c r="AE3303" s="18" t="str">
        <f>IFERROR(__xludf.DUMMYFUNCTION("""COMPUTED_VALUE"""),"Гранатовая Мармелад")</f>
        <v>Гранатовая Мармелад</v>
      </c>
      <c r="AF3303" s="18" t="str">
        <f>IFERROR(__xludf.DUMMYFUNCTION("""COMPUTED_VALUE"""),"Яблоко Киви")</f>
        <v>Яблоко Киви</v>
      </c>
      <c r="AG3303" s="18" t="str">
        <f>IFERROR(__xludf.DUMMYFUNCTION("""COMPUTED_VALUE"""),"Клубника Ежевика")</f>
        <v>Клубника Ежевика</v>
      </c>
      <c r="AH3303" s="18" t="str">
        <f>IFERROR(__xludf.DUMMYFUNCTION("""COMPUTED_VALUE"""),"Клубничный Коктейль")</f>
        <v>Клубничный Коктейль</v>
      </c>
      <c r="AI3303" s="18" t="str">
        <f>IFERROR(__xludf.DUMMYFUNCTION("""COMPUTED_VALUE"""),"Клюква Земляника ")</f>
        <v>Клюква Земляника </v>
      </c>
      <c r="AJ3303" s="18" t="str">
        <f>IFERROR(__xludf.DUMMYFUNCTION("""COMPUTED_VALUE"""),"Какос Дыня")</f>
        <v>Какос Дыня</v>
      </c>
      <c r="AK3303" s="18" t="str">
        <f>IFERROR(__xludf.DUMMYFUNCTION("""COMPUTED_VALUE"""),"Маракуйя мандарин")</f>
        <v>Маракуйя мандарин</v>
      </c>
      <c r="AL3303" s="18" t="str">
        <f>IFERROR(__xludf.DUMMYFUNCTION("""COMPUTED_VALUE"""),"Персик кактус")</f>
        <v>Персик кактус</v>
      </c>
      <c r="AM3303" s="18" t="str">
        <f>IFERROR(__xludf.DUMMYFUNCTION("""COMPUTED_VALUE"""),"Спрайт")</f>
        <v>Спрайт</v>
      </c>
      <c r="AN3303" s="18" t="str">
        <f>IFERROR(__xludf.DUMMYFUNCTION("""COMPUTED_VALUE"""),"Черничная фанта")</f>
        <v>Черничная фанта</v>
      </c>
      <c r="AO3303" s="18" t="str">
        <f>IFERROR(__xludf.DUMMYFUNCTION("""COMPUTED_VALUE"""),"Ягодная жвачка")</f>
        <v>Ягодная жвачка</v>
      </c>
      <c r="AP3303" s="18" t="str">
        <f>IFERROR(__xludf.DUMMYFUNCTION("""COMPUTED_VALUE"""),"Ягодный энергетик")</f>
        <v>Ягодный энергетик</v>
      </c>
      <c r="AQ3303" s="18" t="str">
        <f>IFERROR(__xludf.DUMMYFUNCTION("""COMPUTED_VALUE"""),"Ягодный пунш ")</f>
        <v>Ягодный пунш </v>
      </c>
      <c r="AR3303" s="18" t="str">
        <f>IFERROR(__xludf.DUMMYFUNCTION("""COMPUTED_VALUE"""),"Виноградный холс")</f>
        <v>Виноградный холс</v>
      </c>
      <c r="AS3303" s="18" t="str">
        <f>IFERROR(__xludf.DUMMYFUNCTION("""COMPUTED_VALUE"""),"Грейпфрут смородина")</f>
        <v>Грейпфрут смородина</v>
      </c>
      <c r="AT3303" s="18" t="str">
        <f>IFERROR(__xludf.DUMMYFUNCTION("""COMPUTED_VALUE"""),"Дыня персик")</f>
        <v>Дыня персик</v>
      </c>
      <c r="AU3303" s="18" t="str">
        <f>IFERROR(__xludf.DUMMYFUNCTION("""COMPUTED_VALUE"""),"Земляника виноград")</f>
        <v>Земляника виноград</v>
      </c>
      <c r="AV3303" s="18" t="str">
        <f>IFERROR(__xludf.DUMMYFUNCTION("""COMPUTED_VALUE"""),"Киви маракуйя гуава")</f>
        <v>Киви маракуйя гуава</v>
      </c>
      <c r="AW3303" s="18" t="str">
        <f>IFERROR(__xludf.DUMMYFUNCTION("""COMPUTED_VALUE"""),"Кислые вишнёвые червячки")</f>
        <v>Кислые вишнёвые червячки</v>
      </c>
      <c r="AX3303" s="18" t="str">
        <f>IFERROR(__xludf.DUMMYFUNCTION("""COMPUTED_VALUE"""),"Кислые чернично-малиновое червячки")</f>
        <v>Кислые чернично-малиновое червячки</v>
      </c>
    </row>
    <row r="3304">
      <c r="A3304" s="18" t="str">
        <f>IFERROR(__xludf.DUMMYFUNCTION("""COMPUTED_VALUE"""),"Экзотический микс")</f>
        <v>Экзотический микс</v>
      </c>
      <c r="B3304" s="18" t="str">
        <f>IFERROR(__xludf.DUMMYFUNCTION("""COMPUTED_VALUE"""),"Энергетик")</f>
        <v>Энергетик</v>
      </c>
      <c r="C3304" s="18" t="str">
        <f>IFERROR(__xludf.DUMMYFUNCTION("""COMPUTED_VALUE"""),"Виноградный чупа-чупс")</f>
        <v>Виноградный чупа-чупс</v>
      </c>
      <c r="D3304" s="18" t="str">
        <f>IFERROR(__xludf.DUMMYFUNCTION("""COMPUTED_VALUE"""),"Кислая лесная клюква")</f>
        <v>Кислая лесная клюква</v>
      </c>
      <c r="E3304" s="18" t="str">
        <f>IFERROR(__xludf.DUMMYFUNCTION("""COMPUTED_VALUE"""),"Смородина персик")</f>
        <v>Смородина персик</v>
      </c>
      <c r="F3304" s="18" t="str">
        <f>IFERROR(__xludf.DUMMYFUNCTION("""COMPUTED_VALUE"""),"Спелый киви кисло сладкий")</f>
        <v>Спелый киви кисло сладкий</v>
      </c>
      <c r="G3304" s="18" t="str">
        <f>IFERROR(__xludf.DUMMYFUNCTION("""COMPUTED_VALUE"""),"Кислые черви в вишневом сиропе")</f>
        <v>Кислые черви в вишневом сиропе</v>
      </c>
      <c r="H3304" s="18" t="str">
        <f>IFERROR(__xludf.DUMMYFUNCTION("""COMPUTED_VALUE"""),"Грушевый лимонад")</f>
        <v>Грушевый лимонад</v>
      </c>
      <c r="I3304" s="18" t="str">
        <f>IFERROR(__xludf.DUMMYFUNCTION("""COMPUTED_VALUE"""),"Лимонад с сладкой малиной")</f>
        <v>Лимонад с сладкой малиной</v>
      </c>
      <c r="J3304" s="18" t="str">
        <f>IFERROR(__xludf.DUMMYFUNCTION("""COMPUTED_VALUE"""),"Ананасовая кислинка")</f>
        <v>Ананасовая кислинка</v>
      </c>
      <c r="K3304" s="18" t="str">
        <f>IFERROR(__xludf.DUMMYFUNCTION("""COMPUTED_VALUE"""),"Мармеладные мишки")</f>
        <v>Мармеладные мишки</v>
      </c>
      <c r="L3304" s="18" t="str">
        <f>IFERROR(__xludf.DUMMYFUNCTION("""COMPUTED_VALUE"""),"Мандариновый сок с цедрой")</f>
        <v>Мандариновый сок с цедрой</v>
      </c>
      <c r="M3304" s="18" t="str">
        <f>IFERROR(__xludf.DUMMYFUNCTION("""COMPUTED_VALUE"""),"Кисло-сладкое ягодное драже")</f>
        <v>Кисло-сладкое ягодное драже</v>
      </c>
      <c r="N3304" s="18" t="str">
        <f>IFERROR(__xludf.DUMMYFUNCTION("""COMPUTED_VALUE"""),"Классическая фанта")</f>
        <v>Классическая фанта</v>
      </c>
      <c r="O3304" s="18" t="str">
        <f>IFERROR(__xludf.DUMMYFUNCTION("""COMPUTED_VALUE"""),"Сладкие барбарисоввые конфеты")</f>
        <v>Сладкие барбарисоввые конфеты</v>
      </c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  <c r="AA3304" s="18"/>
      <c r="AB3304" s="18"/>
      <c r="AC3304" s="18"/>
      <c r="AD3304" s="18"/>
      <c r="AE3304" s="18"/>
      <c r="AF3304" s="18"/>
      <c r="AG3304" s="18"/>
      <c r="AH3304" s="18"/>
      <c r="AI3304" s="18"/>
      <c r="AJ3304" s="18"/>
      <c r="AK3304" s="18"/>
      <c r="AL3304" s="18"/>
      <c r="AM3304" s="18"/>
      <c r="AN3304" s="18"/>
      <c r="AO3304" s="18"/>
      <c r="AP3304" s="18"/>
      <c r="AQ3304" s="18"/>
      <c r="AR3304" s="18"/>
      <c r="AS3304" s="18"/>
      <c r="AT3304" s="18"/>
      <c r="AU3304" s="18"/>
      <c r="AV3304" s="18"/>
      <c r="AW3304" s="18"/>
      <c r="AX3304" s="18"/>
    </row>
    <row r="3305">
      <c r="A3305" s="18" t="str">
        <f>IFERROR(__xludf.DUMMYFUNCTION("""COMPUTED_VALUE"""),"Лесные ягоды")</f>
        <v>Лесные ягоды</v>
      </c>
      <c r="B3305" s="18" t="str">
        <f>IFERROR(__xludf.DUMMYFUNCTION("""COMPUTED_VALUE"""),"Алоэ виноград ")</f>
        <v>Алоэ виноград </v>
      </c>
      <c r="C3305" s="18" t="str">
        <f>IFERROR(__xludf.DUMMYFUNCTION("""COMPUTED_VALUE"""),"Апельсиновый адреналин")</f>
        <v>Апельсиновый адреналин</v>
      </c>
      <c r="D3305" s="18" t="str">
        <f>IFERROR(__xludf.DUMMYFUNCTION("""COMPUTED_VALUE"""),"Клюква лайм")</f>
        <v>Клюква лайм</v>
      </c>
      <c r="E3305" s="18" t="str">
        <f>IFERROR(__xludf.DUMMYFUNCTION("""COMPUTED_VALUE"""),"Виноградная фанта ")</f>
        <v>Виноградная фанта </v>
      </c>
      <c r="F3305" s="18" t="str">
        <f>IFERROR(__xludf.DUMMYFUNCTION("""COMPUTED_VALUE"""),"Зеленый чай лемонграсс")</f>
        <v>Зеленый чай лемонграсс</v>
      </c>
      <c r="G3305" s="18" t="str">
        <f>IFERROR(__xludf.DUMMYFUNCTION("""COMPUTED_VALUE"""),"Малина арбуз")</f>
        <v>Малина арбуз</v>
      </c>
      <c r="H3305" s="18" t="str">
        <f>IFERROR(__xludf.DUMMYFUNCTION("""COMPUTED_VALUE"""),"Ананас персик")</f>
        <v>Ананас персик</v>
      </c>
      <c r="I3305" s="18" t="str">
        <f>IFERROR(__xludf.DUMMYFUNCTION("""COMPUTED_VALUE"""),"Клубничный мохито ")</f>
        <v>Клубничный мохито </v>
      </c>
      <c r="J3305" s="18" t="str">
        <f>IFERROR(__xludf.DUMMYFUNCTION("""COMPUTED_VALUE"""),"Яблоко лайм")</f>
        <v>Яблоко лайм</v>
      </c>
      <c r="K3305" s="18" t="str">
        <f>IFERROR(__xludf.DUMMYFUNCTION("""COMPUTED_VALUE"""),"Спрайт арбуз лайм ")</f>
        <v>Спрайт арбуз лайм </v>
      </c>
      <c r="L3305" s="18" t="str">
        <f>IFERROR(__xludf.DUMMYFUNCTION("""COMPUTED_VALUE"""),"Черничная фанта")</f>
        <v>Черничная фанта</v>
      </c>
      <c r="M3305" s="18" t="str">
        <f>IFERROR(__xludf.DUMMYFUNCTION("""COMPUTED_VALUE"""),"Чёрная смородина")</f>
        <v>Чёрная смородина</v>
      </c>
      <c r="N3305" s="18" t="str">
        <f>IFERROR(__xludf.DUMMYFUNCTION("""COMPUTED_VALUE"""),"Червячки голубика малина")</f>
        <v>Червячки голубика малина</v>
      </c>
      <c r="O3305" s="18" t="str">
        <f>IFERROR(__xludf.DUMMYFUNCTION("""COMPUTED_VALUE"""),"Малина смородина ")</f>
        <v>Малина смородина </v>
      </c>
      <c r="P3305" s="18" t="str">
        <f>IFERROR(__xludf.DUMMYFUNCTION("""COMPUTED_VALUE"""),"Черника лайм ")</f>
        <v>Черника лайм </v>
      </c>
      <c r="Q3305" s="18" t="str">
        <f>IFERROR(__xludf.DUMMYFUNCTION("""COMPUTED_VALUE"""),"Виноградный чупа чупс")</f>
        <v>Виноградный чупа чупс</v>
      </c>
      <c r="R3305" s="18" t="str">
        <f>IFERROR(__xludf.DUMMYFUNCTION("""COMPUTED_VALUE"""),"Киви лайм")</f>
        <v>Киви лайм</v>
      </c>
      <c r="S3305" s="18" t="str">
        <f>IFERROR(__xludf.DUMMYFUNCTION("""COMPUTED_VALUE"""),"Ягодный морс")</f>
        <v>Ягодный морс</v>
      </c>
      <c r="T3305" s="18" t="str">
        <f>IFERROR(__xludf.DUMMYFUNCTION("""COMPUTED_VALUE"""),"Фруктовый скитлс")</f>
        <v>Фруктовый скитлс</v>
      </c>
      <c r="U3305" s="18" t="str">
        <f>IFERROR(__xludf.DUMMYFUNCTION("""COMPUTED_VALUE"""),"черника лимон ")</f>
        <v>черника лимон </v>
      </c>
      <c r="V3305" s="18" t="str">
        <f>IFERROR(__xludf.DUMMYFUNCTION("""COMPUTED_VALUE"""),"Вишнёвая бомба")</f>
        <v>Вишнёвая бомба</v>
      </c>
      <c r="W3305" s="18" t="str">
        <f>IFERROR(__xludf.DUMMYFUNCTION("""COMPUTED_VALUE"""),"Тропический манго")</f>
        <v>Тропический манго</v>
      </c>
      <c r="X3305" s="18"/>
      <c r="Y3305" s="18"/>
      <c r="Z3305" s="18"/>
      <c r="AA3305" s="18"/>
      <c r="AB3305" s="18"/>
      <c r="AC3305" s="18"/>
      <c r="AD3305" s="18"/>
      <c r="AE3305" s="18"/>
      <c r="AF3305" s="18"/>
      <c r="AG3305" s="18"/>
      <c r="AH3305" s="18"/>
      <c r="AI3305" s="18"/>
      <c r="AJ3305" s="18"/>
      <c r="AK3305" s="18"/>
      <c r="AL3305" s="18"/>
      <c r="AM3305" s="18"/>
      <c r="AN3305" s="18"/>
      <c r="AO3305" s="18"/>
      <c r="AP3305" s="18"/>
      <c r="AQ3305" s="18"/>
      <c r="AR3305" s="18"/>
      <c r="AS3305" s="18"/>
      <c r="AT3305" s="18"/>
      <c r="AU3305" s="18"/>
      <c r="AV3305" s="18"/>
      <c r="AW3305" s="18"/>
      <c r="AX3305" s="18"/>
    </row>
    <row r="3306">
      <c r="A3306" s="18" t="str">
        <f>IFERROR(__xludf.DUMMYFUNCTION("""COMPUTED_VALUE"""),"кислая земляника")</f>
        <v>кислая земляника</v>
      </c>
      <c r="B3306" s="18" t="str">
        <f>IFERROR(__xludf.DUMMYFUNCTION("""COMPUTED_VALUE"""),"кислая фанта с черникой")</f>
        <v>кислая фанта с черникой</v>
      </c>
      <c r="C3306" s="18" t="str">
        <f>IFERROR(__xludf.DUMMYFUNCTION("""COMPUTED_VALUE"""),"кислое харибо с колой и черешней")</f>
        <v>кислое харибо с колой и черешней</v>
      </c>
      <c r="D3306" s="18" t="str">
        <f>IFERROR(__xludf.DUMMYFUNCTION("""COMPUTED_VALUE"""),"кислое яблочно клубничная шипучка")</f>
        <v>кислое яблочно клубничная шипучка</v>
      </c>
      <c r="E3306" s="18" t="str">
        <f>IFERROR(__xludf.DUMMYFUNCTION("""COMPUTED_VALUE"""),"кислые желатинки маракуйя ананас")</f>
        <v>кислые желатинки маракуйя ананас</v>
      </c>
      <c r="F3306" s="18" t="str">
        <f>IFERROR(__xludf.DUMMYFUNCTION("""COMPUTED_VALUE"""),"кислые ленточки маракуя манго")</f>
        <v>кислые ленточки маракуя манго</v>
      </c>
      <c r="G3306" s="18" t="str">
        <f>IFERROR(__xludf.DUMMYFUNCTION("""COMPUTED_VALUE"""),"кислые мармеладные ягоды")</f>
        <v>кислые мармеладные ягоды</v>
      </c>
      <c r="H3306" s="18" t="str">
        <f>IFERROR(__xludf.DUMMYFUNCTION("""COMPUTED_VALUE"""),"кислый виноград лайм")</f>
        <v>кислый виноград лайм</v>
      </c>
      <c r="I3306" s="18" t="str">
        <f>IFERROR(__xludf.DUMMYFUNCTION("""COMPUTED_VALUE"""),"кислый грейпфрут с вишней")</f>
        <v>кислый грейпфрут с вишней</v>
      </c>
      <c r="J3306" s="18" t="str">
        <f>IFERROR(__xludf.DUMMYFUNCTION("""COMPUTED_VALUE"""),"кислый леденец виноград киви яблоко")</f>
        <v>кислый леденец виноград киви яблоко</v>
      </c>
      <c r="K3306" s="18" t="str">
        <f>IFERROR(__xludf.DUMMYFUNCTION("""COMPUTED_VALUE"""),"кислый лимонад арбуз лайм малина")</f>
        <v>кислый лимонад арбуз лайм малина</v>
      </c>
      <c r="L3306" s="18" t="str">
        <f>IFERROR(__xludf.DUMMYFUNCTION("""COMPUTED_VALUE"""),"кислый персик клубника")</f>
        <v>кислый персик клубника</v>
      </c>
      <c r="M3306" s="18" t="str">
        <f>IFERROR(__xludf.DUMMYFUNCTION("""COMPUTED_VALUE"""),"кислый яблочно лимонные колечки")</f>
        <v>кислый яблочно лимонные колечки</v>
      </c>
      <c r="N3306" s="18" t="str">
        <f>IFERROR(__xludf.DUMMYFUNCTION("""COMPUTED_VALUE"""),"фанта апельсин с кислой малиной")</f>
        <v>фанта апельсин с кислой малиной</v>
      </c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18"/>
      <c r="AG3306" s="18"/>
      <c r="AH3306" s="18"/>
      <c r="AI3306" s="18"/>
      <c r="AJ3306" s="18"/>
      <c r="AK3306" s="18"/>
      <c r="AL3306" s="18"/>
      <c r="AM3306" s="18"/>
      <c r="AN3306" s="18"/>
      <c r="AO3306" s="18"/>
      <c r="AP3306" s="18"/>
      <c r="AQ3306" s="18"/>
      <c r="AR3306" s="18"/>
      <c r="AS3306" s="18"/>
      <c r="AT3306" s="18"/>
      <c r="AU3306" s="18"/>
      <c r="AV3306" s="18"/>
      <c r="AW3306" s="18"/>
      <c r="AX3306" s="18"/>
    </row>
    <row r="3307">
      <c r="A3307" s="18" t="str">
        <f>IFERROR(__xludf.DUMMYFUNCTION("""COMPUTED_VALUE"""),"кислая земляника")</f>
        <v>кислая земляника</v>
      </c>
      <c r="B3307" s="18" t="str">
        <f>IFERROR(__xludf.DUMMYFUNCTION("""COMPUTED_VALUE"""),"кислая фанта с черникой")</f>
        <v>кислая фанта с черникой</v>
      </c>
      <c r="C3307" s="18" t="str">
        <f>IFERROR(__xludf.DUMMYFUNCTION("""COMPUTED_VALUE"""),"кислое харибо с колой и черешней")</f>
        <v>кислое харибо с колой и черешней</v>
      </c>
      <c r="D3307" s="18" t="str">
        <f>IFERROR(__xludf.DUMMYFUNCTION("""COMPUTED_VALUE"""),"кислое яблочно клубничная шипучка")</f>
        <v>кислое яблочно клубничная шипучка</v>
      </c>
      <c r="E3307" s="18" t="str">
        <f>IFERROR(__xludf.DUMMYFUNCTION("""COMPUTED_VALUE"""),"кислые желатинки маракуйя ананас")</f>
        <v>кислые желатинки маракуйя ананас</v>
      </c>
      <c r="F3307" s="18" t="str">
        <f>IFERROR(__xludf.DUMMYFUNCTION("""COMPUTED_VALUE"""),"кислые ленточки маракуя манго")</f>
        <v>кислые ленточки маракуя манго</v>
      </c>
      <c r="G3307" s="18" t="str">
        <f>IFERROR(__xludf.DUMMYFUNCTION("""COMPUTED_VALUE"""),"кислые мармеладные ягоды")</f>
        <v>кислые мармеладные ягоды</v>
      </c>
      <c r="H3307" s="18" t="str">
        <f>IFERROR(__xludf.DUMMYFUNCTION("""COMPUTED_VALUE"""),"кислый виноград лайм")</f>
        <v>кислый виноград лайм</v>
      </c>
      <c r="I3307" s="18" t="str">
        <f>IFERROR(__xludf.DUMMYFUNCTION("""COMPUTED_VALUE"""),"кислый грейпфрут с вишней")</f>
        <v>кислый грейпфрут с вишней</v>
      </c>
      <c r="J3307" s="18" t="str">
        <f>IFERROR(__xludf.DUMMYFUNCTION("""COMPUTED_VALUE"""),"кислый леденец виноград киви яблоко")</f>
        <v>кислый леденец виноград киви яблоко</v>
      </c>
      <c r="K3307" s="18" t="str">
        <f>IFERROR(__xludf.DUMMYFUNCTION("""COMPUTED_VALUE"""),"кислый лимонад арбуз лайм малина")</f>
        <v>кислый лимонад арбуз лайм малина</v>
      </c>
      <c r="L3307" s="18" t="str">
        <f>IFERROR(__xludf.DUMMYFUNCTION("""COMPUTED_VALUE"""),"кислый персик клубника")</f>
        <v>кислый персик клубника</v>
      </c>
      <c r="M3307" s="18" t="str">
        <f>IFERROR(__xludf.DUMMYFUNCTION("""COMPUTED_VALUE"""),"кислый яблочно лимонные колечки")</f>
        <v>кислый яблочно лимонные колечки</v>
      </c>
      <c r="N3307" s="18" t="str">
        <f>IFERROR(__xludf.DUMMYFUNCTION("""COMPUTED_VALUE"""),"фанта апельсин с кислой малиной")</f>
        <v>фанта апельсин с кислой малиной</v>
      </c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  <c r="AA3307" s="18"/>
      <c r="AB3307" s="18"/>
      <c r="AC3307" s="18"/>
      <c r="AD3307" s="18"/>
      <c r="AE3307" s="18"/>
      <c r="AF3307" s="18"/>
      <c r="AG3307" s="18"/>
      <c r="AH3307" s="18"/>
      <c r="AI3307" s="18"/>
      <c r="AJ3307" s="18"/>
      <c r="AK3307" s="18"/>
      <c r="AL3307" s="18"/>
      <c r="AM3307" s="18"/>
      <c r="AN3307" s="18"/>
      <c r="AO3307" s="18"/>
      <c r="AP3307" s="18"/>
      <c r="AQ3307" s="18"/>
      <c r="AR3307" s="18"/>
      <c r="AS3307" s="18"/>
      <c r="AT3307" s="18"/>
      <c r="AU3307" s="18"/>
      <c r="AV3307" s="18"/>
      <c r="AW3307" s="18"/>
      <c r="AX3307" s="18"/>
    </row>
    <row r="3308">
      <c r="A3308" s="18" t="str">
        <f>IFERROR(__xludf.DUMMYFUNCTION("""COMPUTED_VALUE"""),"Ягодный микс")</f>
        <v>Ягодный микс</v>
      </c>
      <c r="B3308" s="18" t="str">
        <f>IFERROR(__xludf.DUMMYFUNCTION("""COMPUTED_VALUE"""),"Энергетик малина")</f>
        <v>Энергетик малина</v>
      </c>
      <c r="C3308" s="18" t="str">
        <f>IFERROR(__xludf.DUMMYFUNCTION("""COMPUTED_VALUE"""),"Клубника арбуз")</f>
        <v>Клубника арбуз</v>
      </c>
      <c r="D3308" s="18" t="str">
        <f>IFERROR(__xludf.DUMMYFUNCTION("""COMPUTED_VALUE"""),"Ежевика малина")</f>
        <v>Ежевика малина</v>
      </c>
      <c r="E3308" s="18" t="str">
        <f>IFERROR(__xludf.DUMMYFUNCTION("""COMPUTED_VALUE"""),"Голубая малина виноград")</f>
        <v>Голубая малина виноград</v>
      </c>
      <c r="F3308" s="18" t="str">
        <f>IFERROR(__xludf.DUMMYFUNCTION("""COMPUTED_VALUE"""),"Вишня яблоко")</f>
        <v>Вишня яблоко</v>
      </c>
      <c r="G3308" s="18" t="str">
        <f>IFERROR(__xludf.DUMMYFUNCTION("""COMPUTED_VALUE"""),"Виноград лёд")</f>
        <v>Виноград лёд</v>
      </c>
      <c r="H3308" s="18" t="str">
        <f>IFERROR(__xludf.DUMMYFUNCTION("""COMPUTED_VALUE"""),"Бабл гам")</f>
        <v>Бабл гам</v>
      </c>
      <c r="I3308" s="18" t="str">
        <f>IFERROR(__xludf.DUMMYFUNCTION("""COMPUTED_VALUE"""),"Энергетик лайм")</f>
        <v>Энергетик лайм</v>
      </c>
      <c r="J3308" s="18" t="str">
        <f>IFERROR(__xludf.DUMMYFUNCTION("""COMPUTED_VALUE"""),"Черника смородина айс")</f>
        <v>Черника смородина айс</v>
      </c>
      <c r="K3308" s="18" t="str">
        <f>IFERROR(__xludf.DUMMYFUNCTION("""COMPUTED_VALUE"""),"Мохито клубничный лёд")</f>
        <v>Мохито клубничный лёд</v>
      </c>
      <c r="L3308" s="18" t="str">
        <f>IFERROR(__xludf.DUMMYFUNCTION("""COMPUTED_VALUE"""),"Черная вишня лёд")</f>
        <v>Черная вишня лёд</v>
      </c>
      <c r="M3308" s="18" t="str">
        <f>IFERROR(__xludf.DUMMYFUNCTION("""COMPUTED_VALUE"""),"Ананас кокос лёд")</f>
        <v>Ананас кокос лёд</v>
      </c>
      <c r="N3308" s="18" t="str">
        <f>IFERROR(__xludf.DUMMYFUNCTION("""COMPUTED_VALUE"""),"Киви лёд")</f>
        <v>Киви лёд</v>
      </c>
      <c r="O3308" s="18" t="str">
        <f>IFERROR(__xludf.DUMMYFUNCTION("""COMPUTED_VALUE"""),"Кислая клюква лёд")</f>
        <v>Кислая клюква лёд</v>
      </c>
      <c r="P3308" s="18" t="str">
        <f>IFERROR(__xludf.DUMMYFUNCTION("""COMPUTED_VALUE"""),"Кислый скитлс лёд")</f>
        <v>Кислый скитлс лёд</v>
      </c>
      <c r="Q3308" s="18" t="str">
        <f>IFERROR(__xludf.DUMMYFUNCTION("""COMPUTED_VALUE"""),"Клубника черника лёд")</f>
        <v>Клубника черника лёд</v>
      </c>
      <c r="R3308" s="18" t="str">
        <f>IFERROR(__xludf.DUMMYFUNCTION("""COMPUTED_VALUE"""),"Малина смородина лёд")</f>
        <v>Малина смородина лёд</v>
      </c>
      <c r="S3308" s="18" t="str">
        <f>IFERROR(__xludf.DUMMYFUNCTION("""COMPUTED_VALUE"""),"Манго лёд")</f>
        <v>Манго лёд</v>
      </c>
      <c r="T3308" s="18" t="str">
        <f>IFERROR(__xludf.DUMMYFUNCTION("""COMPUTED_VALUE"""),"Малина вишня лёд")</f>
        <v>Малина вишня лёд</v>
      </c>
      <c r="U3308" s="18"/>
      <c r="V3308" s="18"/>
      <c r="W3308" s="18"/>
      <c r="X3308" s="18"/>
      <c r="Y3308" s="18"/>
      <c r="Z3308" s="18"/>
      <c r="AA3308" s="18"/>
      <c r="AB3308" s="18"/>
      <c r="AC3308" s="18"/>
      <c r="AD3308" s="18"/>
      <c r="AE3308" s="18"/>
      <c r="AF3308" s="18"/>
      <c r="AG3308" s="18"/>
      <c r="AH3308" s="18"/>
      <c r="AI3308" s="18"/>
      <c r="AJ3308" s="18"/>
      <c r="AK3308" s="18"/>
      <c r="AL3308" s="18"/>
      <c r="AM3308" s="18"/>
      <c r="AN3308" s="18"/>
      <c r="AO3308" s="18"/>
      <c r="AP3308" s="18"/>
      <c r="AQ3308" s="18"/>
      <c r="AR3308" s="18"/>
      <c r="AS3308" s="18"/>
      <c r="AT3308" s="18"/>
      <c r="AU3308" s="18"/>
      <c r="AV3308" s="18"/>
      <c r="AW3308" s="18"/>
      <c r="AX3308" s="18"/>
    </row>
    <row r="3309">
      <c r="A3309" s="18" t="str">
        <f>IFERROR(__xludf.DUMMYFUNCTION("""COMPUTED_VALUE"""),"Малина вишня лёд")</f>
        <v>Малина вишня лёд</v>
      </c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  <c r="AA3309" s="18"/>
      <c r="AB3309" s="18"/>
      <c r="AC3309" s="18"/>
      <c r="AD3309" s="18"/>
      <c r="AE3309" s="18"/>
      <c r="AF3309" s="18"/>
      <c r="AG3309" s="18"/>
      <c r="AH3309" s="18"/>
      <c r="AI3309" s="18"/>
      <c r="AJ3309" s="18"/>
      <c r="AK3309" s="18"/>
      <c r="AL3309" s="18"/>
      <c r="AM3309" s="18"/>
      <c r="AN3309" s="18"/>
      <c r="AO3309" s="18"/>
      <c r="AP3309" s="18"/>
      <c r="AQ3309" s="18"/>
      <c r="AR3309" s="18"/>
      <c r="AS3309" s="18"/>
      <c r="AT3309" s="18"/>
      <c r="AU3309" s="18"/>
      <c r="AV3309" s="18"/>
      <c r="AW3309" s="18"/>
      <c r="AX3309" s="18"/>
    </row>
    <row r="3310">
      <c r="A3310" s="18" t="str">
        <f>IFERROR(__xludf.DUMMYFUNCTION("""COMPUTED_VALUE"""),"Лесные ягоды")</f>
        <v>Лесные ягоды</v>
      </c>
      <c r="B3310" s="18" t="str">
        <f>IFERROR(__xludf.DUMMYFUNCTION("""COMPUTED_VALUE"""),"Алоэ виноград ")</f>
        <v>Алоэ виноград </v>
      </c>
      <c r="C3310" s="18" t="str">
        <f>IFERROR(__xludf.DUMMYFUNCTION("""COMPUTED_VALUE"""),"Апельсиновый адреналин")</f>
        <v>Апельсиновый адреналин</v>
      </c>
      <c r="D3310" s="18" t="str">
        <f>IFERROR(__xludf.DUMMYFUNCTION("""COMPUTED_VALUE"""),"Клюква лайм")</f>
        <v>Клюква лайм</v>
      </c>
      <c r="E3310" s="18" t="str">
        <f>IFERROR(__xludf.DUMMYFUNCTION("""COMPUTED_VALUE"""),"Виноградная фанта ")</f>
        <v>Виноградная фанта </v>
      </c>
      <c r="F3310" s="18" t="str">
        <f>IFERROR(__xludf.DUMMYFUNCTION("""COMPUTED_VALUE"""),"Зеленый чай лемонграсс")</f>
        <v>Зеленый чай лемонграсс</v>
      </c>
      <c r="G3310" s="18" t="str">
        <f>IFERROR(__xludf.DUMMYFUNCTION("""COMPUTED_VALUE"""),"Малина арбуз")</f>
        <v>Малина арбуз</v>
      </c>
      <c r="H3310" s="18" t="str">
        <f>IFERROR(__xludf.DUMMYFUNCTION("""COMPUTED_VALUE"""),"Ананас персик")</f>
        <v>Ананас персик</v>
      </c>
      <c r="I3310" s="18" t="str">
        <f>IFERROR(__xludf.DUMMYFUNCTION("""COMPUTED_VALUE"""),"Клубничный мохито ")</f>
        <v>Клубничный мохито </v>
      </c>
      <c r="J3310" s="18" t="str">
        <f>IFERROR(__xludf.DUMMYFUNCTION("""COMPUTED_VALUE"""),"Яблоко лайм")</f>
        <v>Яблоко лайм</v>
      </c>
      <c r="K3310" s="18" t="str">
        <f>IFERROR(__xludf.DUMMYFUNCTION("""COMPUTED_VALUE"""),"Спрайт арбуз лайм ")</f>
        <v>Спрайт арбуз лайм </v>
      </c>
      <c r="L3310" s="18" t="str">
        <f>IFERROR(__xludf.DUMMYFUNCTION("""COMPUTED_VALUE"""),"Черничная фанта")</f>
        <v>Черничная фанта</v>
      </c>
      <c r="M3310" s="18" t="str">
        <f>IFERROR(__xludf.DUMMYFUNCTION("""COMPUTED_VALUE"""),"Чёрная смородина")</f>
        <v>Чёрная смородина</v>
      </c>
      <c r="N3310" s="18" t="str">
        <f>IFERROR(__xludf.DUMMYFUNCTION("""COMPUTED_VALUE"""),"Червячки голубика малина")</f>
        <v>Червячки голубика малина</v>
      </c>
      <c r="O3310" s="18" t="str">
        <f>IFERROR(__xludf.DUMMYFUNCTION("""COMPUTED_VALUE"""),"Малина смородина ")</f>
        <v>Малина смородина </v>
      </c>
      <c r="P3310" s="18" t="str">
        <f>IFERROR(__xludf.DUMMYFUNCTION("""COMPUTED_VALUE"""),"Черника лайм ")</f>
        <v>Черника лайм </v>
      </c>
      <c r="Q3310" s="18" t="str">
        <f>IFERROR(__xludf.DUMMYFUNCTION("""COMPUTED_VALUE"""),"Виноградный чупа чупс")</f>
        <v>Виноградный чупа чупс</v>
      </c>
      <c r="R3310" s="18" t="str">
        <f>IFERROR(__xludf.DUMMYFUNCTION("""COMPUTED_VALUE"""),"Киви лайм")</f>
        <v>Киви лайм</v>
      </c>
      <c r="S3310" s="18" t="str">
        <f>IFERROR(__xludf.DUMMYFUNCTION("""COMPUTED_VALUE"""),"Ягодный морс")</f>
        <v>Ягодный морс</v>
      </c>
      <c r="T3310" s="18" t="str">
        <f>IFERROR(__xludf.DUMMYFUNCTION("""COMPUTED_VALUE"""),"Фруктовый скитлс")</f>
        <v>Фруктовый скитлс</v>
      </c>
      <c r="U3310" s="18" t="str">
        <f>IFERROR(__xludf.DUMMYFUNCTION("""COMPUTED_VALUE"""),"черника лимон ")</f>
        <v>черника лимон </v>
      </c>
      <c r="V3310" s="18" t="str">
        <f>IFERROR(__xludf.DUMMYFUNCTION("""COMPUTED_VALUE"""),"Вишнёвая бомба")</f>
        <v>Вишнёвая бомба</v>
      </c>
      <c r="W3310" s="18" t="str">
        <f>IFERROR(__xludf.DUMMYFUNCTION("""COMPUTED_VALUE"""),"Тропический манго")</f>
        <v>Тропический манго</v>
      </c>
      <c r="X3310" s="18"/>
      <c r="Y3310" s="18"/>
      <c r="Z3310" s="18"/>
      <c r="AA3310" s="18"/>
      <c r="AB3310" s="18"/>
      <c r="AC3310" s="18"/>
      <c r="AD3310" s="18"/>
      <c r="AE3310" s="18"/>
      <c r="AF3310" s="18"/>
      <c r="AG3310" s="18"/>
      <c r="AH3310" s="18"/>
      <c r="AI3310" s="18"/>
      <c r="AJ3310" s="18"/>
      <c r="AK3310" s="18"/>
      <c r="AL3310" s="18"/>
      <c r="AM3310" s="18"/>
      <c r="AN3310" s="18"/>
      <c r="AO3310" s="18"/>
      <c r="AP3310" s="18"/>
      <c r="AQ3310" s="18"/>
      <c r="AR3310" s="18"/>
      <c r="AS3310" s="18"/>
      <c r="AT3310" s="18"/>
      <c r="AU3310" s="18"/>
      <c r="AV3310" s="18"/>
      <c r="AW3310" s="18"/>
      <c r="AX3310" s="18"/>
    </row>
    <row r="3311">
      <c r="A3311" s="18" t="str">
        <f>IFERROR(__xludf.DUMMYFUNCTION("""COMPUTED_VALUE"""),"кислая земляника")</f>
        <v>кислая земляника</v>
      </c>
      <c r="B3311" s="18" t="str">
        <f>IFERROR(__xludf.DUMMYFUNCTION("""COMPUTED_VALUE"""),"кислая фанта с черникой")</f>
        <v>кислая фанта с черникой</v>
      </c>
      <c r="C3311" s="18" t="str">
        <f>IFERROR(__xludf.DUMMYFUNCTION("""COMPUTED_VALUE"""),"кислое харибо с колой и черешней")</f>
        <v>кислое харибо с колой и черешней</v>
      </c>
      <c r="D3311" s="18" t="str">
        <f>IFERROR(__xludf.DUMMYFUNCTION("""COMPUTED_VALUE"""),"кислое яблочно клубничная шипучка")</f>
        <v>кислое яблочно клубничная шипучка</v>
      </c>
      <c r="E3311" s="18" t="str">
        <f>IFERROR(__xludf.DUMMYFUNCTION("""COMPUTED_VALUE"""),"кислые желатинки маракуйя ананас")</f>
        <v>кислые желатинки маракуйя ананас</v>
      </c>
      <c r="F3311" s="18" t="str">
        <f>IFERROR(__xludf.DUMMYFUNCTION("""COMPUTED_VALUE"""),"кислые ленточки маракуя манго")</f>
        <v>кислые ленточки маракуя манго</v>
      </c>
      <c r="G3311" s="18" t="str">
        <f>IFERROR(__xludf.DUMMYFUNCTION("""COMPUTED_VALUE"""),"кислые мармеладные ягоды")</f>
        <v>кислые мармеладные ягоды</v>
      </c>
      <c r="H3311" s="18" t="str">
        <f>IFERROR(__xludf.DUMMYFUNCTION("""COMPUTED_VALUE"""),"кислый виноград лайм")</f>
        <v>кислый виноград лайм</v>
      </c>
      <c r="I3311" s="18" t="str">
        <f>IFERROR(__xludf.DUMMYFUNCTION("""COMPUTED_VALUE"""),"кислый грейпфрут с вишней")</f>
        <v>кислый грейпфрут с вишней</v>
      </c>
      <c r="J3311" s="18" t="str">
        <f>IFERROR(__xludf.DUMMYFUNCTION("""COMPUTED_VALUE"""),"кислый леденец виноград киви яблоко")</f>
        <v>кислый леденец виноград киви яблоко</v>
      </c>
      <c r="K3311" s="18" t="str">
        <f>IFERROR(__xludf.DUMMYFUNCTION("""COMPUTED_VALUE"""),"кислый лимонад арбуз лайм малина")</f>
        <v>кислый лимонад арбуз лайм малина</v>
      </c>
      <c r="L3311" s="18" t="str">
        <f>IFERROR(__xludf.DUMMYFUNCTION("""COMPUTED_VALUE"""),"кислый персик клубника")</f>
        <v>кислый персик клубника</v>
      </c>
      <c r="M3311" s="18" t="str">
        <f>IFERROR(__xludf.DUMMYFUNCTION("""COMPUTED_VALUE"""),"кислый яблочно лимонные колечки")</f>
        <v>кислый яблочно лимонные колечки</v>
      </c>
      <c r="N3311" s="18" t="str">
        <f>IFERROR(__xludf.DUMMYFUNCTION("""COMPUTED_VALUE"""),"фанта апельсин с кислой малиной")</f>
        <v>фанта апельсин с кислой малиной</v>
      </c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  <c r="AA3311" s="18"/>
      <c r="AB3311" s="18"/>
      <c r="AC3311" s="18"/>
      <c r="AD3311" s="18"/>
      <c r="AE3311" s="18"/>
      <c r="AF3311" s="18"/>
      <c r="AG3311" s="18"/>
      <c r="AH3311" s="18"/>
      <c r="AI3311" s="18"/>
      <c r="AJ3311" s="18"/>
      <c r="AK3311" s="18"/>
      <c r="AL3311" s="18"/>
      <c r="AM3311" s="18"/>
      <c r="AN3311" s="18"/>
      <c r="AO3311" s="18"/>
      <c r="AP3311" s="18"/>
      <c r="AQ3311" s="18"/>
      <c r="AR3311" s="18"/>
      <c r="AS3311" s="18"/>
      <c r="AT3311" s="18"/>
      <c r="AU3311" s="18"/>
      <c r="AV3311" s="18"/>
      <c r="AW3311" s="18"/>
      <c r="AX3311" s="18"/>
    </row>
    <row r="3312">
      <c r="A3312" s="18" t="str">
        <f>IFERROR(__xludf.DUMMYFUNCTION("""COMPUTED_VALUE"""),"Ягодный микс")</f>
        <v>Ягодный микс</v>
      </c>
      <c r="B3312" s="18" t="str">
        <f>IFERROR(__xludf.DUMMYFUNCTION("""COMPUTED_VALUE"""),"Энергетик малина")</f>
        <v>Энергетик малина</v>
      </c>
      <c r="C3312" s="18" t="str">
        <f>IFERROR(__xludf.DUMMYFUNCTION("""COMPUTED_VALUE"""),"Клубника арбуз")</f>
        <v>Клубника арбуз</v>
      </c>
      <c r="D3312" s="18" t="str">
        <f>IFERROR(__xludf.DUMMYFUNCTION("""COMPUTED_VALUE"""),"Ежевика малина")</f>
        <v>Ежевика малина</v>
      </c>
      <c r="E3312" s="18" t="str">
        <f>IFERROR(__xludf.DUMMYFUNCTION("""COMPUTED_VALUE"""),"Голубая малина виноград")</f>
        <v>Голубая малина виноград</v>
      </c>
      <c r="F3312" s="18" t="str">
        <f>IFERROR(__xludf.DUMMYFUNCTION("""COMPUTED_VALUE"""),"Вишня яблоко")</f>
        <v>Вишня яблоко</v>
      </c>
      <c r="G3312" s="18" t="str">
        <f>IFERROR(__xludf.DUMMYFUNCTION("""COMPUTED_VALUE"""),"Виноград лёд")</f>
        <v>Виноград лёд</v>
      </c>
      <c r="H3312" s="18" t="str">
        <f>IFERROR(__xludf.DUMMYFUNCTION("""COMPUTED_VALUE"""),"Бабл гам")</f>
        <v>Бабл гам</v>
      </c>
      <c r="I3312" s="18" t="str">
        <f>IFERROR(__xludf.DUMMYFUNCTION("""COMPUTED_VALUE"""),"Энергетик лайм")</f>
        <v>Энергетик лайм</v>
      </c>
      <c r="J3312" s="18" t="str">
        <f>IFERROR(__xludf.DUMMYFUNCTION("""COMPUTED_VALUE"""),"Черника смородина айс")</f>
        <v>Черника смородина айс</v>
      </c>
      <c r="K3312" s="18" t="str">
        <f>IFERROR(__xludf.DUMMYFUNCTION("""COMPUTED_VALUE"""),"Мохито клубничный лёд")</f>
        <v>Мохито клубничный лёд</v>
      </c>
      <c r="L3312" s="18" t="str">
        <f>IFERROR(__xludf.DUMMYFUNCTION("""COMPUTED_VALUE"""),"Черная вишня лёд")</f>
        <v>Черная вишня лёд</v>
      </c>
      <c r="M3312" s="18" t="str">
        <f>IFERROR(__xludf.DUMMYFUNCTION("""COMPUTED_VALUE"""),"Ананас кокос лёд")</f>
        <v>Ананас кокос лёд</v>
      </c>
      <c r="N3312" s="18" t="str">
        <f>IFERROR(__xludf.DUMMYFUNCTION("""COMPUTED_VALUE"""),"Киви лёд")</f>
        <v>Киви лёд</v>
      </c>
      <c r="O3312" s="18" t="str">
        <f>IFERROR(__xludf.DUMMYFUNCTION("""COMPUTED_VALUE"""),"Кислая клюква лёд")</f>
        <v>Кислая клюква лёд</v>
      </c>
      <c r="P3312" s="18" t="str">
        <f>IFERROR(__xludf.DUMMYFUNCTION("""COMPUTED_VALUE"""),"Кислый скитлс лёд")</f>
        <v>Кислый скитлс лёд</v>
      </c>
      <c r="Q3312" s="18" t="str">
        <f>IFERROR(__xludf.DUMMYFUNCTION("""COMPUTED_VALUE"""),"Клубника черника лёд")</f>
        <v>Клубника черника лёд</v>
      </c>
      <c r="R3312" s="18" t="str">
        <f>IFERROR(__xludf.DUMMYFUNCTION("""COMPUTED_VALUE"""),"Малина смородина лёд")</f>
        <v>Малина смородина лёд</v>
      </c>
      <c r="S3312" s="18" t="str">
        <f>IFERROR(__xludf.DUMMYFUNCTION("""COMPUTED_VALUE"""),"Манго лёд")</f>
        <v>Манго лёд</v>
      </c>
      <c r="T3312" s="18" t="str">
        <f>IFERROR(__xludf.DUMMYFUNCTION("""COMPUTED_VALUE"""),"Малина вишня лёд")</f>
        <v>Малина вишня лёд</v>
      </c>
      <c r="U3312" s="18"/>
      <c r="V3312" s="18"/>
      <c r="W3312" s="18"/>
      <c r="X3312" s="18"/>
      <c r="Y3312" s="18"/>
      <c r="Z3312" s="18"/>
      <c r="AA3312" s="18"/>
      <c r="AB3312" s="18"/>
      <c r="AC3312" s="18"/>
      <c r="AD3312" s="18"/>
      <c r="AE3312" s="18"/>
      <c r="AF3312" s="18"/>
      <c r="AG3312" s="18"/>
      <c r="AH3312" s="18"/>
      <c r="AI3312" s="18"/>
      <c r="AJ3312" s="18"/>
      <c r="AK3312" s="18"/>
      <c r="AL3312" s="18"/>
      <c r="AM3312" s="18"/>
      <c r="AN3312" s="18"/>
      <c r="AO3312" s="18"/>
      <c r="AP3312" s="18"/>
      <c r="AQ3312" s="18"/>
      <c r="AR3312" s="18"/>
      <c r="AS3312" s="18"/>
      <c r="AT3312" s="18"/>
      <c r="AU3312" s="18"/>
      <c r="AV3312" s="18"/>
      <c r="AW3312" s="18"/>
      <c r="AX3312" s="18"/>
    </row>
    <row r="3313">
      <c r="A3313" s="18" t="str">
        <f>IFERROR(__xludf.DUMMYFUNCTION("""COMPUTED_VALUE"""),"Лесные ягоды")</f>
        <v>Лесные ягоды</v>
      </c>
      <c r="B3313" s="18" t="str">
        <f>IFERROR(__xludf.DUMMYFUNCTION("""COMPUTED_VALUE"""),"Алоэ виноград ")</f>
        <v>Алоэ виноград </v>
      </c>
      <c r="C3313" s="18" t="str">
        <f>IFERROR(__xludf.DUMMYFUNCTION("""COMPUTED_VALUE"""),"Апельсиновый адреналин")</f>
        <v>Апельсиновый адреналин</v>
      </c>
      <c r="D3313" s="18" t="str">
        <f>IFERROR(__xludf.DUMMYFUNCTION("""COMPUTED_VALUE"""),"Клюква лайм")</f>
        <v>Клюква лайм</v>
      </c>
      <c r="E3313" s="18" t="str">
        <f>IFERROR(__xludf.DUMMYFUNCTION("""COMPUTED_VALUE"""),"Виноградная фанта ")</f>
        <v>Виноградная фанта </v>
      </c>
      <c r="F3313" s="18" t="str">
        <f>IFERROR(__xludf.DUMMYFUNCTION("""COMPUTED_VALUE"""),"Зеленый чай лемонграсс")</f>
        <v>Зеленый чай лемонграсс</v>
      </c>
      <c r="G3313" s="18" t="str">
        <f>IFERROR(__xludf.DUMMYFUNCTION("""COMPUTED_VALUE"""),"Малина арбуз")</f>
        <v>Малина арбуз</v>
      </c>
      <c r="H3313" s="18" t="str">
        <f>IFERROR(__xludf.DUMMYFUNCTION("""COMPUTED_VALUE"""),"Ананас персик")</f>
        <v>Ананас персик</v>
      </c>
      <c r="I3313" s="18" t="str">
        <f>IFERROR(__xludf.DUMMYFUNCTION("""COMPUTED_VALUE"""),"Клубничный мохито ")</f>
        <v>Клубничный мохито </v>
      </c>
      <c r="J3313" s="18" t="str">
        <f>IFERROR(__xludf.DUMMYFUNCTION("""COMPUTED_VALUE"""),"Яблоко лайм")</f>
        <v>Яблоко лайм</v>
      </c>
      <c r="K3313" s="18" t="str">
        <f>IFERROR(__xludf.DUMMYFUNCTION("""COMPUTED_VALUE"""),"Спрайт арбуз лайм ")</f>
        <v>Спрайт арбуз лайм </v>
      </c>
      <c r="L3313" s="18" t="str">
        <f>IFERROR(__xludf.DUMMYFUNCTION("""COMPUTED_VALUE"""),"Черничная фанта")</f>
        <v>Черничная фанта</v>
      </c>
      <c r="M3313" s="18" t="str">
        <f>IFERROR(__xludf.DUMMYFUNCTION("""COMPUTED_VALUE"""),"Чёрная смородина")</f>
        <v>Чёрная смородина</v>
      </c>
      <c r="N3313" s="18" t="str">
        <f>IFERROR(__xludf.DUMMYFUNCTION("""COMPUTED_VALUE"""),"Червячки голубика малина")</f>
        <v>Червячки голубика малина</v>
      </c>
      <c r="O3313" s="18" t="str">
        <f>IFERROR(__xludf.DUMMYFUNCTION("""COMPUTED_VALUE"""),"Малина смородина ")</f>
        <v>Малина смородина </v>
      </c>
      <c r="P3313" s="18" t="str">
        <f>IFERROR(__xludf.DUMMYFUNCTION("""COMPUTED_VALUE"""),"Черника лайм ")</f>
        <v>Черника лайм </v>
      </c>
      <c r="Q3313" s="18" t="str">
        <f>IFERROR(__xludf.DUMMYFUNCTION("""COMPUTED_VALUE"""),"Виноградный чупа чупс")</f>
        <v>Виноградный чупа чупс</v>
      </c>
      <c r="R3313" s="18" t="str">
        <f>IFERROR(__xludf.DUMMYFUNCTION("""COMPUTED_VALUE"""),"Киви лайм")</f>
        <v>Киви лайм</v>
      </c>
      <c r="S3313" s="18" t="str">
        <f>IFERROR(__xludf.DUMMYFUNCTION("""COMPUTED_VALUE"""),"Ягодный морс")</f>
        <v>Ягодный морс</v>
      </c>
      <c r="T3313" s="18" t="str">
        <f>IFERROR(__xludf.DUMMYFUNCTION("""COMPUTED_VALUE"""),"Фруктовый скитлс")</f>
        <v>Фруктовый скитлс</v>
      </c>
      <c r="U3313" s="18" t="str">
        <f>IFERROR(__xludf.DUMMYFUNCTION("""COMPUTED_VALUE"""),"черника лимон ")</f>
        <v>черника лимон </v>
      </c>
      <c r="V3313" s="18" t="str">
        <f>IFERROR(__xludf.DUMMYFUNCTION("""COMPUTED_VALUE"""),"Вишнёвая бомба")</f>
        <v>Вишнёвая бомба</v>
      </c>
      <c r="W3313" s="18" t="str">
        <f>IFERROR(__xludf.DUMMYFUNCTION("""COMPUTED_VALUE"""),"Тропический манго")</f>
        <v>Тропический манго</v>
      </c>
      <c r="X3313" s="18"/>
      <c r="Y3313" s="18"/>
      <c r="Z3313" s="18"/>
      <c r="AA3313" s="18"/>
      <c r="AB3313" s="18"/>
      <c r="AC3313" s="18"/>
      <c r="AD3313" s="18"/>
      <c r="AE3313" s="18"/>
      <c r="AF3313" s="18"/>
      <c r="AG3313" s="18"/>
      <c r="AH3313" s="18"/>
      <c r="AI3313" s="18"/>
      <c r="AJ3313" s="18"/>
      <c r="AK3313" s="18"/>
      <c r="AL3313" s="18"/>
      <c r="AM3313" s="18"/>
      <c r="AN3313" s="18"/>
      <c r="AO3313" s="18"/>
      <c r="AP3313" s="18"/>
      <c r="AQ3313" s="18"/>
      <c r="AR3313" s="18"/>
      <c r="AS3313" s="18"/>
      <c r="AT3313" s="18"/>
      <c r="AU3313" s="18"/>
      <c r="AV3313" s="18"/>
      <c r="AW3313" s="18"/>
      <c r="AX3313" s="18"/>
    </row>
    <row r="3314">
      <c r="A3314" s="18" t="str">
        <f>IFERROR(__xludf.DUMMYFUNCTION("""COMPUTED_VALUE"""),"Экзотический микс")</f>
        <v>Экзотический микс</v>
      </c>
      <c r="B3314" s="18" t="str">
        <f>IFERROR(__xludf.DUMMYFUNCTION("""COMPUTED_VALUE"""),"Энергетик")</f>
        <v>Энергетик</v>
      </c>
      <c r="C3314" s="18" t="str">
        <f>IFERROR(__xludf.DUMMYFUNCTION("""COMPUTED_VALUE"""),"Виноградный чупа-чупс")</f>
        <v>Виноградный чупа-чупс</v>
      </c>
      <c r="D3314" s="18" t="str">
        <f>IFERROR(__xludf.DUMMYFUNCTION("""COMPUTED_VALUE"""),"Кислая лесная клюква")</f>
        <v>Кислая лесная клюква</v>
      </c>
      <c r="E3314" s="18" t="str">
        <f>IFERROR(__xludf.DUMMYFUNCTION("""COMPUTED_VALUE"""),"Смородина персик")</f>
        <v>Смородина персик</v>
      </c>
      <c r="F3314" s="18" t="str">
        <f>IFERROR(__xludf.DUMMYFUNCTION("""COMPUTED_VALUE"""),"Спелый киви кисло сладкий")</f>
        <v>Спелый киви кисло сладкий</v>
      </c>
      <c r="G3314" s="18" t="str">
        <f>IFERROR(__xludf.DUMMYFUNCTION("""COMPUTED_VALUE"""),"Кислые черви в вишневом сиропе")</f>
        <v>Кислые черви в вишневом сиропе</v>
      </c>
      <c r="H3314" s="18" t="str">
        <f>IFERROR(__xludf.DUMMYFUNCTION("""COMPUTED_VALUE"""),"Грушевый лимонад")</f>
        <v>Грушевый лимонад</v>
      </c>
      <c r="I3314" s="18" t="str">
        <f>IFERROR(__xludf.DUMMYFUNCTION("""COMPUTED_VALUE"""),"Лимонад с сладкой малиной")</f>
        <v>Лимонад с сладкой малиной</v>
      </c>
      <c r="J3314" s="18" t="str">
        <f>IFERROR(__xludf.DUMMYFUNCTION("""COMPUTED_VALUE"""),"Ананасовая кислинка")</f>
        <v>Ананасовая кислинка</v>
      </c>
      <c r="K3314" s="18" t="str">
        <f>IFERROR(__xludf.DUMMYFUNCTION("""COMPUTED_VALUE"""),"Мармеладные мишки")</f>
        <v>Мармеладные мишки</v>
      </c>
      <c r="L3314" s="18" t="str">
        <f>IFERROR(__xludf.DUMMYFUNCTION("""COMPUTED_VALUE"""),"Мандариновый сок с цедрой")</f>
        <v>Мандариновый сок с цедрой</v>
      </c>
      <c r="M3314" s="18" t="str">
        <f>IFERROR(__xludf.DUMMYFUNCTION("""COMPUTED_VALUE"""),"Кисло-сладкое ягодное драже")</f>
        <v>Кисло-сладкое ягодное драже</v>
      </c>
      <c r="N3314" s="18" t="str">
        <f>IFERROR(__xludf.DUMMYFUNCTION("""COMPUTED_VALUE"""),"Классическая фанта")</f>
        <v>Классическая фанта</v>
      </c>
      <c r="O3314" s="18" t="str">
        <f>IFERROR(__xludf.DUMMYFUNCTION("""COMPUTED_VALUE"""),"Сладкие барбарисоввые конфеты")</f>
        <v>Сладкие барбарисоввые конфеты</v>
      </c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  <c r="AA3314" s="18"/>
      <c r="AB3314" s="18"/>
      <c r="AC3314" s="18"/>
      <c r="AD3314" s="18"/>
      <c r="AE3314" s="18"/>
      <c r="AF3314" s="18"/>
      <c r="AG3314" s="18"/>
      <c r="AH3314" s="18"/>
      <c r="AI3314" s="18"/>
      <c r="AJ3314" s="18"/>
      <c r="AK3314" s="18"/>
      <c r="AL3314" s="18"/>
      <c r="AM3314" s="18"/>
      <c r="AN3314" s="18"/>
      <c r="AO3314" s="18"/>
      <c r="AP3314" s="18"/>
      <c r="AQ3314" s="18"/>
      <c r="AR3314" s="18"/>
      <c r="AS3314" s="18"/>
      <c r="AT3314" s="18"/>
      <c r="AU3314" s="18"/>
      <c r="AV3314" s="18"/>
      <c r="AW3314" s="18"/>
      <c r="AX3314" s="18"/>
    </row>
    <row r="3315">
      <c r="A3315" s="18" t="str">
        <f>IFERROR(__xludf.DUMMYFUNCTION("""COMPUTED_VALUE"""),"Ягодный микс")</f>
        <v>Ягодный микс</v>
      </c>
      <c r="B3315" s="18" t="str">
        <f>IFERROR(__xludf.DUMMYFUNCTION("""COMPUTED_VALUE"""),"Энергетик малина")</f>
        <v>Энергетик малина</v>
      </c>
      <c r="C3315" s="18" t="str">
        <f>IFERROR(__xludf.DUMMYFUNCTION("""COMPUTED_VALUE"""),"Клубника арбуз")</f>
        <v>Клубника арбуз</v>
      </c>
      <c r="D3315" s="18" t="str">
        <f>IFERROR(__xludf.DUMMYFUNCTION("""COMPUTED_VALUE"""),"Ежевика малина")</f>
        <v>Ежевика малина</v>
      </c>
      <c r="E3315" s="18" t="str">
        <f>IFERROR(__xludf.DUMMYFUNCTION("""COMPUTED_VALUE"""),"Голубая малина виноград")</f>
        <v>Голубая малина виноград</v>
      </c>
      <c r="F3315" s="18" t="str">
        <f>IFERROR(__xludf.DUMMYFUNCTION("""COMPUTED_VALUE"""),"Вишня яблоко")</f>
        <v>Вишня яблоко</v>
      </c>
      <c r="G3315" s="18" t="str">
        <f>IFERROR(__xludf.DUMMYFUNCTION("""COMPUTED_VALUE"""),"Виноград лёд")</f>
        <v>Виноград лёд</v>
      </c>
      <c r="H3315" s="18" t="str">
        <f>IFERROR(__xludf.DUMMYFUNCTION("""COMPUTED_VALUE"""),"Бабл гам")</f>
        <v>Бабл гам</v>
      </c>
      <c r="I3315" s="18" t="str">
        <f>IFERROR(__xludf.DUMMYFUNCTION("""COMPUTED_VALUE"""),"Энергетик лайм")</f>
        <v>Энергетик лайм</v>
      </c>
      <c r="J3315" s="18" t="str">
        <f>IFERROR(__xludf.DUMMYFUNCTION("""COMPUTED_VALUE"""),"Черника смородина айс")</f>
        <v>Черника смородина айс</v>
      </c>
      <c r="K3315" s="18" t="str">
        <f>IFERROR(__xludf.DUMMYFUNCTION("""COMPUTED_VALUE"""),"Мохито клубничный лёд")</f>
        <v>Мохито клубничный лёд</v>
      </c>
      <c r="L3315" s="18" t="str">
        <f>IFERROR(__xludf.DUMMYFUNCTION("""COMPUTED_VALUE"""),"Черная вишня лёд")</f>
        <v>Черная вишня лёд</v>
      </c>
      <c r="M3315" s="18" t="str">
        <f>IFERROR(__xludf.DUMMYFUNCTION("""COMPUTED_VALUE"""),"Ананас кокос лёд")</f>
        <v>Ананас кокос лёд</v>
      </c>
      <c r="N3315" s="18" t="str">
        <f>IFERROR(__xludf.DUMMYFUNCTION("""COMPUTED_VALUE"""),"Киви лёд")</f>
        <v>Киви лёд</v>
      </c>
      <c r="O3315" s="18" t="str">
        <f>IFERROR(__xludf.DUMMYFUNCTION("""COMPUTED_VALUE"""),"Кислая клюква лёд")</f>
        <v>Кислая клюква лёд</v>
      </c>
      <c r="P3315" s="18" t="str">
        <f>IFERROR(__xludf.DUMMYFUNCTION("""COMPUTED_VALUE"""),"Кислый скитлс лёд")</f>
        <v>Кислый скитлс лёд</v>
      </c>
      <c r="Q3315" s="18" t="str">
        <f>IFERROR(__xludf.DUMMYFUNCTION("""COMPUTED_VALUE"""),"Клубника черника лёд")</f>
        <v>Клубника черника лёд</v>
      </c>
      <c r="R3315" s="18" t="str">
        <f>IFERROR(__xludf.DUMMYFUNCTION("""COMPUTED_VALUE"""),"Малина смородина лёд")</f>
        <v>Малина смородина лёд</v>
      </c>
      <c r="S3315" s="18" t="str">
        <f>IFERROR(__xludf.DUMMYFUNCTION("""COMPUTED_VALUE"""),"Манго лёд")</f>
        <v>Манго лёд</v>
      </c>
      <c r="T3315" s="18" t="str">
        <f>IFERROR(__xludf.DUMMYFUNCTION("""COMPUTED_VALUE"""),"Малина вишня лёд")</f>
        <v>Малина вишня лёд</v>
      </c>
      <c r="U3315" s="18"/>
      <c r="V3315" s="18"/>
      <c r="W3315" s="18"/>
      <c r="X3315" s="18"/>
      <c r="Y3315" s="18"/>
      <c r="Z3315" s="18"/>
      <c r="AA3315" s="18"/>
      <c r="AB3315" s="18"/>
      <c r="AC3315" s="18"/>
      <c r="AD3315" s="18"/>
      <c r="AE3315" s="18"/>
      <c r="AF3315" s="18"/>
      <c r="AG3315" s="18"/>
      <c r="AH3315" s="18"/>
      <c r="AI3315" s="18"/>
      <c r="AJ3315" s="18"/>
      <c r="AK3315" s="18"/>
      <c r="AL3315" s="18"/>
      <c r="AM3315" s="18"/>
      <c r="AN3315" s="18"/>
      <c r="AO3315" s="18"/>
      <c r="AP3315" s="18"/>
      <c r="AQ3315" s="18"/>
      <c r="AR3315" s="18"/>
      <c r="AS3315" s="18"/>
      <c r="AT3315" s="18"/>
      <c r="AU3315" s="18"/>
      <c r="AV3315" s="18"/>
      <c r="AW3315" s="18"/>
      <c r="AX3315" s="18"/>
    </row>
    <row r="3316">
      <c r="A3316" s="18" t="str">
        <f>IFERROR(__xludf.DUMMYFUNCTION("""COMPUTED_VALUE"""),"Ягодный микс")</f>
        <v>Ягодный микс</v>
      </c>
      <c r="B3316" s="18" t="str">
        <f>IFERROR(__xludf.DUMMYFUNCTION("""COMPUTED_VALUE"""),"Энергетик малина")</f>
        <v>Энергетик малина</v>
      </c>
      <c r="C3316" s="18" t="str">
        <f>IFERROR(__xludf.DUMMYFUNCTION("""COMPUTED_VALUE"""),"Клубника арбуз")</f>
        <v>Клубника арбуз</v>
      </c>
      <c r="D3316" s="18" t="str">
        <f>IFERROR(__xludf.DUMMYFUNCTION("""COMPUTED_VALUE"""),"Ежевика малина")</f>
        <v>Ежевика малина</v>
      </c>
      <c r="E3316" s="18" t="str">
        <f>IFERROR(__xludf.DUMMYFUNCTION("""COMPUTED_VALUE"""),"Голубая малина виноград")</f>
        <v>Голубая малина виноград</v>
      </c>
      <c r="F3316" s="18" t="str">
        <f>IFERROR(__xludf.DUMMYFUNCTION("""COMPUTED_VALUE"""),"Вишня яблоко")</f>
        <v>Вишня яблоко</v>
      </c>
      <c r="G3316" s="18" t="str">
        <f>IFERROR(__xludf.DUMMYFUNCTION("""COMPUTED_VALUE"""),"Виноград лёд")</f>
        <v>Виноград лёд</v>
      </c>
      <c r="H3316" s="18" t="str">
        <f>IFERROR(__xludf.DUMMYFUNCTION("""COMPUTED_VALUE"""),"Бабл гам")</f>
        <v>Бабл гам</v>
      </c>
      <c r="I3316" s="18" t="str">
        <f>IFERROR(__xludf.DUMMYFUNCTION("""COMPUTED_VALUE"""),"Энергетик лайм")</f>
        <v>Энергетик лайм</v>
      </c>
      <c r="J3316" s="18" t="str">
        <f>IFERROR(__xludf.DUMMYFUNCTION("""COMPUTED_VALUE"""),"Черника смородина айс")</f>
        <v>Черника смородина айс</v>
      </c>
      <c r="K3316" s="18" t="str">
        <f>IFERROR(__xludf.DUMMYFUNCTION("""COMPUTED_VALUE"""),"Мохито клубничный лёд")</f>
        <v>Мохито клубничный лёд</v>
      </c>
      <c r="L3316" s="18" t="str">
        <f>IFERROR(__xludf.DUMMYFUNCTION("""COMPUTED_VALUE"""),"Черная вишня лёд")</f>
        <v>Черная вишня лёд</v>
      </c>
      <c r="M3316" s="18" t="str">
        <f>IFERROR(__xludf.DUMMYFUNCTION("""COMPUTED_VALUE"""),"Ананас кокос лёд")</f>
        <v>Ананас кокос лёд</v>
      </c>
      <c r="N3316" s="18" t="str">
        <f>IFERROR(__xludf.DUMMYFUNCTION("""COMPUTED_VALUE"""),"Киви лёд")</f>
        <v>Киви лёд</v>
      </c>
      <c r="O3316" s="18" t="str">
        <f>IFERROR(__xludf.DUMMYFUNCTION("""COMPUTED_VALUE"""),"Кислая клюква лёд")</f>
        <v>Кислая клюква лёд</v>
      </c>
      <c r="P3316" s="18" t="str">
        <f>IFERROR(__xludf.DUMMYFUNCTION("""COMPUTED_VALUE"""),"Кислый скитлс лёд")</f>
        <v>Кислый скитлс лёд</v>
      </c>
      <c r="Q3316" s="18" t="str">
        <f>IFERROR(__xludf.DUMMYFUNCTION("""COMPUTED_VALUE"""),"Клубника черника лёд")</f>
        <v>Клубника черника лёд</v>
      </c>
      <c r="R3316" s="18" t="str">
        <f>IFERROR(__xludf.DUMMYFUNCTION("""COMPUTED_VALUE"""),"Малина смородина лёд")</f>
        <v>Малина смородина лёд</v>
      </c>
      <c r="S3316" s="18" t="str">
        <f>IFERROR(__xludf.DUMMYFUNCTION("""COMPUTED_VALUE"""),"Манго лёд")</f>
        <v>Манго лёд</v>
      </c>
      <c r="T3316" s="18" t="str">
        <f>IFERROR(__xludf.DUMMYFUNCTION("""COMPUTED_VALUE"""),"Малина вишня лёд")</f>
        <v>Малина вишня лёд</v>
      </c>
      <c r="U3316" s="18"/>
      <c r="V3316" s="18"/>
      <c r="W3316" s="18"/>
      <c r="X3316" s="18"/>
      <c r="Y3316" s="18"/>
      <c r="Z3316" s="18"/>
      <c r="AA3316" s="18"/>
      <c r="AB3316" s="18"/>
      <c r="AC3316" s="18"/>
      <c r="AD3316" s="18"/>
      <c r="AE3316" s="18"/>
      <c r="AF3316" s="18"/>
      <c r="AG3316" s="18"/>
      <c r="AH3316" s="18"/>
      <c r="AI3316" s="18"/>
      <c r="AJ3316" s="18"/>
      <c r="AK3316" s="18"/>
      <c r="AL3316" s="18"/>
      <c r="AM3316" s="18"/>
      <c r="AN3316" s="18"/>
      <c r="AO3316" s="18"/>
      <c r="AP3316" s="18"/>
      <c r="AQ3316" s="18"/>
      <c r="AR3316" s="18"/>
      <c r="AS3316" s="18"/>
      <c r="AT3316" s="18"/>
      <c r="AU3316" s="18"/>
      <c r="AV3316" s="18"/>
      <c r="AW3316" s="18"/>
      <c r="AX3316" s="18"/>
    </row>
    <row r="3317">
      <c r="A3317" s="18" t="str">
        <f>IFERROR(__xludf.DUMMYFUNCTION("""COMPUTED_VALUE"""),"Кислый малиново-грейпфрутовый швепс")</f>
        <v>Кислый малиново-грейпфрутовый швепс</v>
      </c>
      <c r="B3317" s="18" t="str">
        <f>IFERROR(__xludf.DUMMYFUNCTION("""COMPUTED_VALUE"""),"Ананас апельсин")</f>
        <v>Ананас апельсин</v>
      </c>
      <c r="C3317" s="18" t="str">
        <f>IFERROR(__xludf.DUMMYFUNCTION("""COMPUTED_VALUE"""),"Пинаколада")</f>
        <v>Пинаколада</v>
      </c>
      <c r="D3317" s="18" t="str">
        <f>IFERROR(__xludf.DUMMYFUNCTION("""COMPUTED_VALUE"""),"Мятный бабл гам")</f>
        <v>Мятный бабл гам</v>
      </c>
      <c r="E3317" s="18" t="str">
        <f>IFERROR(__xludf.DUMMYFUNCTION("""COMPUTED_VALUE"""),"Мянго драгонфрут")</f>
        <v>Мянго драгонфрут</v>
      </c>
      <c r="F3317" s="18" t="str">
        <f>IFERROR(__xludf.DUMMYFUNCTION("""COMPUTED_VALUE"""),"Клубничная фанта")</f>
        <v>Клубничная фанта</v>
      </c>
      <c r="G3317" s="18" t="str">
        <f>IFERROR(__xludf.DUMMYFUNCTION("""COMPUTED_VALUE"""),"Клубничная арбуз")</f>
        <v>Клубничная арбуз</v>
      </c>
      <c r="H3317" s="18" t="str">
        <f>IFERROR(__xludf.DUMMYFUNCTION("""COMPUTED_VALUE"""),"Кислый скитлс")</f>
        <v>Кислый скитлс</v>
      </c>
      <c r="I3317" s="18" t="str">
        <f>IFERROR(__xludf.DUMMYFUNCTION("""COMPUTED_VALUE"""),"Кислый лайм арбуз")</f>
        <v>Кислый лайм арбуз</v>
      </c>
      <c r="J3317" s="18" t="str">
        <f>IFERROR(__xludf.DUMMYFUNCTION("""COMPUTED_VALUE"""),"Тропический банан")</f>
        <v>Тропический банан</v>
      </c>
      <c r="K3317" s="18" t="str">
        <f>IFERROR(__xludf.DUMMYFUNCTION("""COMPUTED_VALUE"""),"Яблочный энергетик")</f>
        <v>Яблочный энергетик</v>
      </c>
      <c r="L3317" s="18" t="str">
        <f>IFERROR(__xludf.DUMMYFUNCTION("""COMPUTED_VALUE"""),"Барбарисовый лимонад")</f>
        <v>Барбарисовый лимонад</v>
      </c>
      <c r="M3317" s="18" t="str">
        <f>IFERROR(__xludf.DUMMYFUNCTION("""COMPUTED_VALUE"""),"Лимонад виноград вишня")</f>
        <v>Лимонад виноград вишня</v>
      </c>
      <c r="N3317" s="18" t="str">
        <f>IFERROR(__xludf.DUMMYFUNCTION("""COMPUTED_VALUE"""),"Розовый лимонад")</f>
        <v>Розовый лимонад</v>
      </c>
      <c r="O3317" s="18" t="str">
        <f>IFERROR(__xludf.DUMMYFUNCTION("""COMPUTED_VALUE"""),"Двойной манго")</f>
        <v>Двойной манго</v>
      </c>
      <c r="P3317" s="18" t="str">
        <f>IFERROR(__xludf.DUMMYFUNCTION("""COMPUTED_VALUE"""),"Лесные ягоды ")</f>
        <v>Лесные ягоды </v>
      </c>
      <c r="Q3317" s="18" t="str">
        <f>IFERROR(__xludf.DUMMYFUNCTION("""COMPUTED_VALUE"""),"Ежевика малина ")</f>
        <v>Ежевика малина </v>
      </c>
      <c r="R3317" s="18" t="str">
        <f>IFERROR(__xludf.DUMMYFUNCTION("""COMPUTED_VALUE"""),"Смородиновый лимонад")</f>
        <v>Смородиновый лимонад</v>
      </c>
      <c r="S3317" s="18" t="str">
        <f>IFERROR(__xludf.DUMMYFUNCTION("""COMPUTED_VALUE"""),"Кола вишня")</f>
        <v>Кола вишня</v>
      </c>
      <c r="T3317" s="18" t="str">
        <f>IFERROR(__xludf.DUMMYFUNCTION("""COMPUTED_VALUE"""),"Манго арбуз")</f>
        <v>Манго арбуз</v>
      </c>
      <c r="U3317" s="18" t="str">
        <f>IFERROR(__xludf.DUMMYFUNCTION("""COMPUTED_VALUE"""),"Алоэ виноград")</f>
        <v>Алоэ виноград</v>
      </c>
      <c r="V3317" s="18" t="str">
        <f>IFERROR(__xludf.DUMMYFUNCTION("""COMPUTED_VALUE"""),"Банан клубника")</f>
        <v>Банан клубника</v>
      </c>
      <c r="W3317" s="18" t="str">
        <f>IFERROR(__xludf.DUMMYFUNCTION("""COMPUTED_VALUE"""),"Малиновый мармелад")</f>
        <v>Малиновый мармелад</v>
      </c>
      <c r="X3317" s="18" t="str">
        <f>IFERROR(__xludf.DUMMYFUNCTION("""COMPUTED_VALUE"""),"Клубника киви")</f>
        <v>Клубника киви</v>
      </c>
      <c r="Y3317" s="18" t="str">
        <f>IFERROR(__xludf.DUMMYFUNCTION("""COMPUTED_VALUE"""),"Клюква лайм")</f>
        <v>Клюква лайм</v>
      </c>
      <c r="Z3317" s="18" t="str">
        <f>IFERROR(__xludf.DUMMYFUNCTION("""COMPUTED_VALUE"""),"Гуава ананас")</f>
        <v>Гуава ананас</v>
      </c>
      <c r="AA3317" s="18" t="str">
        <f>IFERROR(__xludf.DUMMYFUNCTION("""COMPUTED_VALUE"""),"Морс")</f>
        <v>Морс</v>
      </c>
      <c r="AB3317" s="18" t="str">
        <f>IFERROR(__xludf.DUMMYFUNCTION("""COMPUTED_VALUE"""),"Красный апельсин")</f>
        <v>Красный апельсин</v>
      </c>
      <c r="AC3317" s="18" t="str">
        <f>IFERROR(__xludf.DUMMYFUNCTION("""COMPUTED_VALUE"""),"Арбузная жвачка")</f>
        <v>Арбузная жвачка</v>
      </c>
      <c r="AD3317" s="18" t="str">
        <f>IFERROR(__xludf.DUMMYFUNCTION("""COMPUTED_VALUE"""),"Смородина Виноград")</f>
        <v>Смородина Виноград</v>
      </c>
      <c r="AE3317" s="18" t="str">
        <f>IFERROR(__xludf.DUMMYFUNCTION("""COMPUTED_VALUE"""),"Гранатовая Мармелад")</f>
        <v>Гранатовая Мармелад</v>
      </c>
      <c r="AF3317" s="18" t="str">
        <f>IFERROR(__xludf.DUMMYFUNCTION("""COMPUTED_VALUE"""),"Яблоко Киви")</f>
        <v>Яблоко Киви</v>
      </c>
      <c r="AG3317" s="18" t="str">
        <f>IFERROR(__xludf.DUMMYFUNCTION("""COMPUTED_VALUE"""),"Клубника Ежевика")</f>
        <v>Клубника Ежевика</v>
      </c>
      <c r="AH3317" s="18" t="str">
        <f>IFERROR(__xludf.DUMMYFUNCTION("""COMPUTED_VALUE"""),"Клубничный Коктейль")</f>
        <v>Клубничный Коктейль</v>
      </c>
      <c r="AI3317" s="18" t="str">
        <f>IFERROR(__xludf.DUMMYFUNCTION("""COMPUTED_VALUE"""),"Клюква Земляника ")</f>
        <v>Клюква Земляника </v>
      </c>
      <c r="AJ3317" s="18" t="str">
        <f>IFERROR(__xludf.DUMMYFUNCTION("""COMPUTED_VALUE"""),"Какос Дыня")</f>
        <v>Какос Дыня</v>
      </c>
      <c r="AK3317" s="18" t="str">
        <f>IFERROR(__xludf.DUMMYFUNCTION("""COMPUTED_VALUE"""),"Маракуйя мандарин")</f>
        <v>Маракуйя мандарин</v>
      </c>
      <c r="AL3317" s="18" t="str">
        <f>IFERROR(__xludf.DUMMYFUNCTION("""COMPUTED_VALUE"""),"Персик кактус")</f>
        <v>Персик кактус</v>
      </c>
      <c r="AM3317" s="18" t="str">
        <f>IFERROR(__xludf.DUMMYFUNCTION("""COMPUTED_VALUE"""),"Спрайт")</f>
        <v>Спрайт</v>
      </c>
      <c r="AN3317" s="18" t="str">
        <f>IFERROR(__xludf.DUMMYFUNCTION("""COMPUTED_VALUE"""),"Черничная фанта")</f>
        <v>Черничная фанта</v>
      </c>
      <c r="AO3317" s="18" t="str">
        <f>IFERROR(__xludf.DUMMYFUNCTION("""COMPUTED_VALUE"""),"Ягодная жвачка")</f>
        <v>Ягодная жвачка</v>
      </c>
      <c r="AP3317" s="18" t="str">
        <f>IFERROR(__xludf.DUMMYFUNCTION("""COMPUTED_VALUE"""),"Ягодный энергетик")</f>
        <v>Ягодный энергетик</v>
      </c>
      <c r="AQ3317" s="18" t="str">
        <f>IFERROR(__xludf.DUMMYFUNCTION("""COMPUTED_VALUE"""),"Ягодный пунш ")</f>
        <v>Ягодный пунш </v>
      </c>
      <c r="AR3317" s="18" t="str">
        <f>IFERROR(__xludf.DUMMYFUNCTION("""COMPUTED_VALUE"""),"Виноградный холс")</f>
        <v>Виноградный холс</v>
      </c>
      <c r="AS3317" s="18" t="str">
        <f>IFERROR(__xludf.DUMMYFUNCTION("""COMPUTED_VALUE"""),"Грейпфрут смородина")</f>
        <v>Грейпфрут смородина</v>
      </c>
      <c r="AT3317" s="18" t="str">
        <f>IFERROR(__xludf.DUMMYFUNCTION("""COMPUTED_VALUE"""),"Дыня персик")</f>
        <v>Дыня персик</v>
      </c>
      <c r="AU3317" s="18" t="str">
        <f>IFERROR(__xludf.DUMMYFUNCTION("""COMPUTED_VALUE"""),"Земляника виноград")</f>
        <v>Земляника виноград</v>
      </c>
      <c r="AV3317" s="18" t="str">
        <f>IFERROR(__xludf.DUMMYFUNCTION("""COMPUTED_VALUE"""),"Киви маракуйя гуава")</f>
        <v>Киви маракуйя гуава</v>
      </c>
      <c r="AW3317" s="18" t="str">
        <f>IFERROR(__xludf.DUMMYFUNCTION("""COMPUTED_VALUE"""),"Кислые вишнёвые червячки")</f>
        <v>Кислые вишнёвые червячки</v>
      </c>
      <c r="AX3317" s="18" t="str">
        <f>IFERROR(__xludf.DUMMYFUNCTION("""COMPUTED_VALUE"""),"Кислые чернично-малиновое червячки")</f>
        <v>Кислые чернично-малиновое червячки</v>
      </c>
    </row>
    <row r="3318">
      <c r="A3318" s="18" t="str">
        <f>IFERROR(__xludf.DUMMYFUNCTION("""COMPUTED_VALUE"""),"Ягодный микс")</f>
        <v>Ягодный микс</v>
      </c>
      <c r="B3318" s="18" t="str">
        <f>IFERROR(__xludf.DUMMYFUNCTION("""COMPUTED_VALUE"""),"Энергетик малина")</f>
        <v>Энергетик малина</v>
      </c>
      <c r="C3318" s="18" t="str">
        <f>IFERROR(__xludf.DUMMYFUNCTION("""COMPUTED_VALUE"""),"Клубника арбуз")</f>
        <v>Клубника арбуз</v>
      </c>
      <c r="D3318" s="18" t="str">
        <f>IFERROR(__xludf.DUMMYFUNCTION("""COMPUTED_VALUE"""),"Ежевика малина")</f>
        <v>Ежевика малина</v>
      </c>
      <c r="E3318" s="18" t="str">
        <f>IFERROR(__xludf.DUMMYFUNCTION("""COMPUTED_VALUE"""),"Голубая малина виноград")</f>
        <v>Голубая малина виноград</v>
      </c>
      <c r="F3318" s="18" t="str">
        <f>IFERROR(__xludf.DUMMYFUNCTION("""COMPUTED_VALUE"""),"Вишня яблоко")</f>
        <v>Вишня яблоко</v>
      </c>
      <c r="G3318" s="18" t="str">
        <f>IFERROR(__xludf.DUMMYFUNCTION("""COMPUTED_VALUE"""),"Виноград лёд")</f>
        <v>Виноград лёд</v>
      </c>
      <c r="H3318" s="18" t="str">
        <f>IFERROR(__xludf.DUMMYFUNCTION("""COMPUTED_VALUE"""),"Бабл гам")</f>
        <v>Бабл гам</v>
      </c>
      <c r="I3318" s="18" t="str">
        <f>IFERROR(__xludf.DUMMYFUNCTION("""COMPUTED_VALUE"""),"Энергетик лайм")</f>
        <v>Энергетик лайм</v>
      </c>
      <c r="J3318" s="18" t="str">
        <f>IFERROR(__xludf.DUMMYFUNCTION("""COMPUTED_VALUE"""),"Черника смородина айс")</f>
        <v>Черника смородина айс</v>
      </c>
      <c r="K3318" s="18" t="str">
        <f>IFERROR(__xludf.DUMMYFUNCTION("""COMPUTED_VALUE"""),"Мохито клубничный лёд")</f>
        <v>Мохито клубничный лёд</v>
      </c>
      <c r="L3318" s="18" t="str">
        <f>IFERROR(__xludf.DUMMYFUNCTION("""COMPUTED_VALUE"""),"Черная вишня лёд")</f>
        <v>Черная вишня лёд</v>
      </c>
      <c r="M3318" s="18" t="str">
        <f>IFERROR(__xludf.DUMMYFUNCTION("""COMPUTED_VALUE"""),"Ананас кокос лёд")</f>
        <v>Ананас кокос лёд</v>
      </c>
      <c r="N3318" s="18" t="str">
        <f>IFERROR(__xludf.DUMMYFUNCTION("""COMPUTED_VALUE"""),"Киви лёд")</f>
        <v>Киви лёд</v>
      </c>
      <c r="O3318" s="18" t="str">
        <f>IFERROR(__xludf.DUMMYFUNCTION("""COMPUTED_VALUE"""),"Кислая клюква лёд")</f>
        <v>Кислая клюква лёд</v>
      </c>
      <c r="P3318" s="18" t="str">
        <f>IFERROR(__xludf.DUMMYFUNCTION("""COMPUTED_VALUE"""),"Кислый скитлс лёд")</f>
        <v>Кислый скитлс лёд</v>
      </c>
      <c r="Q3318" s="18" t="str">
        <f>IFERROR(__xludf.DUMMYFUNCTION("""COMPUTED_VALUE"""),"Клубника черника лёд")</f>
        <v>Клубника черника лёд</v>
      </c>
      <c r="R3318" s="18" t="str">
        <f>IFERROR(__xludf.DUMMYFUNCTION("""COMPUTED_VALUE"""),"Малина смородина лёд")</f>
        <v>Малина смородина лёд</v>
      </c>
      <c r="S3318" s="18" t="str">
        <f>IFERROR(__xludf.DUMMYFUNCTION("""COMPUTED_VALUE"""),"Манго лёд")</f>
        <v>Манго лёд</v>
      </c>
      <c r="T3318" s="18" t="str">
        <f>IFERROR(__xludf.DUMMYFUNCTION("""COMPUTED_VALUE"""),"Малина вишня лёд")</f>
        <v>Малина вишня лёд</v>
      </c>
      <c r="U3318" s="18"/>
      <c r="V3318" s="18"/>
      <c r="W3318" s="18"/>
      <c r="X3318" s="18"/>
      <c r="Y3318" s="18"/>
      <c r="Z3318" s="18"/>
      <c r="AA3318" s="18"/>
      <c r="AB3318" s="18"/>
      <c r="AC3318" s="18"/>
      <c r="AD3318" s="18"/>
      <c r="AE3318" s="18"/>
      <c r="AF3318" s="18"/>
      <c r="AG3318" s="18"/>
      <c r="AH3318" s="18"/>
      <c r="AI3318" s="18"/>
      <c r="AJ3318" s="18"/>
      <c r="AK3318" s="18"/>
      <c r="AL3318" s="18"/>
      <c r="AM3318" s="18"/>
      <c r="AN3318" s="18"/>
      <c r="AO3318" s="18"/>
      <c r="AP3318" s="18"/>
      <c r="AQ3318" s="18"/>
      <c r="AR3318" s="18"/>
      <c r="AS3318" s="18"/>
      <c r="AT3318" s="18"/>
      <c r="AU3318" s="18"/>
      <c r="AV3318" s="18"/>
      <c r="AW3318" s="18"/>
      <c r="AX3318" s="18"/>
    </row>
    <row r="3319">
      <c r="A3319" s="18" t="str">
        <f>IFERROR(__xludf.DUMMYFUNCTION("""COMPUTED_VALUE"""),"Кислый малиново-грейпфрутовый швепс")</f>
        <v>Кислый малиново-грейпфрутовый швепс</v>
      </c>
      <c r="B3319" s="18" t="str">
        <f>IFERROR(__xludf.DUMMYFUNCTION("""COMPUTED_VALUE"""),"Ананас апельсин")</f>
        <v>Ананас апельсин</v>
      </c>
      <c r="C3319" s="18" t="str">
        <f>IFERROR(__xludf.DUMMYFUNCTION("""COMPUTED_VALUE"""),"Пинаколада")</f>
        <v>Пинаколада</v>
      </c>
      <c r="D3319" s="18" t="str">
        <f>IFERROR(__xludf.DUMMYFUNCTION("""COMPUTED_VALUE"""),"Мятный бабл гам")</f>
        <v>Мятный бабл гам</v>
      </c>
      <c r="E3319" s="18" t="str">
        <f>IFERROR(__xludf.DUMMYFUNCTION("""COMPUTED_VALUE"""),"Мянго драгонфрут")</f>
        <v>Мянго драгонфрут</v>
      </c>
      <c r="F3319" s="18" t="str">
        <f>IFERROR(__xludf.DUMMYFUNCTION("""COMPUTED_VALUE"""),"Клубничная фанта")</f>
        <v>Клубничная фанта</v>
      </c>
      <c r="G3319" s="18" t="str">
        <f>IFERROR(__xludf.DUMMYFUNCTION("""COMPUTED_VALUE"""),"Клубничная арбуз")</f>
        <v>Клубничная арбуз</v>
      </c>
      <c r="H3319" s="18" t="str">
        <f>IFERROR(__xludf.DUMMYFUNCTION("""COMPUTED_VALUE"""),"Кислый скитлс")</f>
        <v>Кислый скитлс</v>
      </c>
      <c r="I3319" s="18" t="str">
        <f>IFERROR(__xludf.DUMMYFUNCTION("""COMPUTED_VALUE"""),"Кислый лайм арбуз")</f>
        <v>Кислый лайм арбуз</v>
      </c>
      <c r="J3319" s="18" t="str">
        <f>IFERROR(__xludf.DUMMYFUNCTION("""COMPUTED_VALUE"""),"Тропический банан")</f>
        <v>Тропический банан</v>
      </c>
      <c r="K3319" s="18" t="str">
        <f>IFERROR(__xludf.DUMMYFUNCTION("""COMPUTED_VALUE"""),"Яблочный энергетик")</f>
        <v>Яблочный энергетик</v>
      </c>
      <c r="L3319" s="18" t="str">
        <f>IFERROR(__xludf.DUMMYFUNCTION("""COMPUTED_VALUE"""),"Барбарисовый лимонад")</f>
        <v>Барбарисовый лимонад</v>
      </c>
      <c r="M3319" s="18" t="str">
        <f>IFERROR(__xludf.DUMMYFUNCTION("""COMPUTED_VALUE"""),"Лимонад виноград вишня")</f>
        <v>Лимонад виноград вишня</v>
      </c>
      <c r="N3319" s="18" t="str">
        <f>IFERROR(__xludf.DUMMYFUNCTION("""COMPUTED_VALUE"""),"Розовый лимонад")</f>
        <v>Розовый лимонад</v>
      </c>
      <c r="O3319" s="18" t="str">
        <f>IFERROR(__xludf.DUMMYFUNCTION("""COMPUTED_VALUE"""),"Двойной манго")</f>
        <v>Двойной манго</v>
      </c>
      <c r="P3319" s="18" t="str">
        <f>IFERROR(__xludf.DUMMYFUNCTION("""COMPUTED_VALUE"""),"Лесные ягоды ")</f>
        <v>Лесные ягоды </v>
      </c>
      <c r="Q3319" s="18" t="str">
        <f>IFERROR(__xludf.DUMMYFUNCTION("""COMPUTED_VALUE"""),"Ежевика малина ")</f>
        <v>Ежевика малина </v>
      </c>
      <c r="R3319" s="18" t="str">
        <f>IFERROR(__xludf.DUMMYFUNCTION("""COMPUTED_VALUE"""),"Смородиновый лимонад")</f>
        <v>Смородиновый лимонад</v>
      </c>
      <c r="S3319" s="18" t="str">
        <f>IFERROR(__xludf.DUMMYFUNCTION("""COMPUTED_VALUE"""),"Кола вишня")</f>
        <v>Кола вишня</v>
      </c>
      <c r="T3319" s="18" t="str">
        <f>IFERROR(__xludf.DUMMYFUNCTION("""COMPUTED_VALUE"""),"Манго арбуз")</f>
        <v>Манго арбуз</v>
      </c>
      <c r="U3319" s="18" t="str">
        <f>IFERROR(__xludf.DUMMYFUNCTION("""COMPUTED_VALUE"""),"Алоэ виноград")</f>
        <v>Алоэ виноград</v>
      </c>
      <c r="V3319" s="18" t="str">
        <f>IFERROR(__xludf.DUMMYFUNCTION("""COMPUTED_VALUE"""),"Банан клубника")</f>
        <v>Банан клубника</v>
      </c>
      <c r="W3319" s="18" t="str">
        <f>IFERROR(__xludf.DUMMYFUNCTION("""COMPUTED_VALUE"""),"Малиновый мармелад")</f>
        <v>Малиновый мармелад</v>
      </c>
      <c r="X3319" s="18" t="str">
        <f>IFERROR(__xludf.DUMMYFUNCTION("""COMPUTED_VALUE"""),"Клубника киви")</f>
        <v>Клубника киви</v>
      </c>
      <c r="Y3319" s="18" t="str">
        <f>IFERROR(__xludf.DUMMYFUNCTION("""COMPUTED_VALUE"""),"Клюква лайм")</f>
        <v>Клюква лайм</v>
      </c>
      <c r="Z3319" s="18" t="str">
        <f>IFERROR(__xludf.DUMMYFUNCTION("""COMPUTED_VALUE"""),"Гуава ананас")</f>
        <v>Гуава ананас</v>
      </c>
      <c r="AA3319" s="18" t="str">
        <f>IFERROR(__xludf.DUMMYFUNCTION("""COMPUTED_VALUE"""),"Морс")</f>
        <v>Морс</v>
      </c>
      <c r="AB3319" s="18" t="str">
        <f>IFERROR(__xludf.DUMMYFUNCTION("""COMPUTED_VALUE"""),"Красный апельсин")</f>
        <v>Красный апельсин</v>
      </c>
      <c r="AC3319" s="18" t="str">
        <f>IFERROR(__xludf.DUMMYFUNCTION("""COMPUTED_VALUE"""),"Арбузная жвачка")</f>
        <v>Арбузная жвачка</v>
      </c>
      <c r="AD3319" s="18" t="str">
        <f>IFERROR(__xludf.DUMMYFUNCTION("""COMPUTED_VALUE"""),"Смородина Виноград")</f>
        <v>Смородина Виноград</v>
      </c>
      <c r="AE3319" s="18" t="str">
        <f>IFERROR(__xludf.DUMMYFUNCTION("""COMPUTED_VALUE"""),"Гранатовая Мармелад")</f>
        <v>Гранатовая Мармелад</v>
      </c>
      <c r="AF3319" s="18" t="str">
        <f>IFERROR(__xludf.DUMMYFUNCTION("""COMPUTED_VALUE"""),"Яблоко Киви")</f>
        <v>Яблоко Киви</v>
      </c>
      <c r="AG3319" s="18" t="str">
        <f>IFERROR(__xludf.DUMMYFUNCTION("""COMPUTED_VALUE"""),"Клубника Ежевика")</f>
        <v>Клубника Ежевика</v>
      </c>
      <c r="AH3319" s="18" t="str">
        <f>IFERROR(__xludf.DUMMYFUNCTION("""COMPUTED_VALUE"""),"Клубничный Коктейль")</f>
        <v>Клубничный Коктейль</v>
      </c>
      <c r="AI3319" s="18" t="str">
        <f>IFERROR(__xludf.DUMMYFUNCTION("""COMPUTED_VALUE"""),"Клюква Земляника ")</f>
        <v>Клюква Земляника </v>
      </c>
      <c r="AJ3319" s="18" t="str">
        <f>IFERROR(__xludf.DUMMYFUNCTION("""COMPUTED_VALUE"""),"Какос Дыня")</f>
        <v>Какос Дыня</v>
      </c>
      <c r="AK3319" s="18" t="str">
        <f>IFERROR(__xludf.DUMMYFUNCTION("""COMPUTED_VALUE"""),"Маракуйя мандарин")</f>
        <v>Маракуйя мандарин</v>
      </c>
      <c r="AL3319" s="18" t="str">
        <f>IFERROR(__xludf.DUMMYFUNCTION("""COMPUTED_VALUE"""),"Персик кактус")</f>
        <v>Персик кактус</v>
      </c>
      <c r="AM3319" s="18" t="str">
        <f>IFERROR(__xludf.DUMMYFUNCTION("""COMPUTED_VALUE"""),"Спрайт")</f>
        <v>Спрайт</v>
      </c>
      <c r="AN3319" s="18" t="str">
        <f>IFERROR(__xludf.DUMMYFUNCTION("""COMPUTED_VALUE"""),"Черничная фанта")</f>
        <v>Черничная фанта</v>
      </c>
      <c r="AO3319" s="18" t="str">
        <f>IFERROR(__xludf.DUMMYFUNCTION("""COMPUTED_VALUE"""),"Ягодная жвачка")</f>
        <v>Ягодная жвачка</v>
      </c>
      <c r="AP3319" s="18" t="str">
        <f>IFERROR(__xludf.DUMMYFUNCTION("""COMPUTED_VALUE"""),"Ягодный энергетик")</f>
        <v>Ягодный энергетик</v>
      </c>
      <c r="AQ3319" s="18" t="str">
        <f>IFERROR(__xludf.DUMMYFUNCTION("""COMPUTED_VALUE"""),"Ягодный пунш ")</f>
        <v>Ягодный пунш </v>
      </c>
      <c r="AR3319" s="18" t="str">
        <f>IFERROR(__xludf.DUMMYFUNCTION("""COMPUTED_VALUE"""),"Виноградный холс")</f>
        <v>Виноградный холс</v>
      </c>
      <c r="AS3319" s="18" t="str">
        <f>IFERROR(__xludf.DUMMYFUNCTION("""COMPUTED_VALUE"""),"Грейпфрут смородина")</f>
        <v>Грейпфрут смородина</v>
      </c>
      <c r="AT3319" s="18" t="str">
        <f>IFERROR(__xludf.DUMMYFUNCTION("""COMPUTED_VALUE"""),"Дыня персик")</f>
        <v>Дыня персик</v>
      </c>
      <c r="AU3319" s="18" t="str">
        <f>IFERROR(__xludf.DUMMYFUNCTION("""COMPUTED_VALUE"""),"Земляника виноград")</f>
        <v>Земляника виноград</v>
      </c>
      <c r="AV3319" s="18" t="str">
        <f>IFERROR(__xludf.DUMMYFUNCTION("""COMPUTED_VALUE"""),"Киви маракуйя гуава")</f>
        <v>Киви маракуйя гуава</v>
      </c>
      <c r="AW3319" s="18" t="str">
        <f>IFERROR(__xludf.DUMMYFUNCTION("""COMPUTED_VALUE"""),"Кислые вишнёвые червячки")</f>
        <v>Кислые вишнёвые червячки</v>
      </c>
      <c r="AX3319" s="18" t="str">
        <f>IFERROR(__xludf.DUMMYFUNCTION("""COMPUTED_VALUE"""),"Кислые чернично-малиновое червячки")</f>
        <v>Кислые чернично-малиновое червячки</v>
      </c>
    </row>
    <row r="3320">
      <c r="A3320" s="18" t="str">
        <f>IFERROR(__xludf.DUMMYFUNCTION("""COMPUTED_VALUE"""),"0.4")</f>
        <v>0.4</v>
      </c>
      <c r="B3320" s="18" t="str">
        <f>IFERROR(__xludf.DUMMYFUNCTION("""COMPUTED_VALUE"""),"0.6")</f>
        <v>0.6</v>
      </c>
      <c r="C3320" s="18" t="str">
        <f>IFERROR(__xludf.DUMMYFUNCTION("""COMPUTED_VALUE"""),"0.7")</f>
        <v>0.7</v>
      </c>
      <c r="D3320" s="18" t="str">
        <f>IFERROR(__xludf.DUMMYFUNCTION("""COMPUTED_VALUE"""),"0.8")</f>
        <v>0.8</v>
      </c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8"/>
      <c r="Y3320" s="18"/>
      <c r="Z3320" s="18"/>
      <c r="AA3320" s="18"/>
      <c r="AB3320" s="18"/>
      <c r="AC3320" s="18"/>
      <c r="AD3320" s="18"/>
      <c r="AE3320" s="18"/>
      <c r="AF3320" s="18"/>
      <c r="AG3320" s="18"/>
      <c r="AH3320" s="18"/>
      <c r="AI3320" s="18"/>
      <c r="AJ3320" s="18"/>
      <c r="AK3320" s="18"/>
      <c r="AL3320" s="18"/>
      <c r="AM3320" s="18"/>
      <c r="AN3320" s="18"/>
      <c r="AO3320" s="18"/>
      <c r="AP3320" s="18"/>
      <c r="AQ3320" s="18"/>
      <c r="AR3320" s="18"/>
      <c r="AS3320" s="18"/>
      <c r="AT3320" s="18"/>
      <c r="AU3320" s="18"/>
      <c r="AV3320" s="18"/>
      <c r="AW3320" s="18"/>
      <c r="AX3320" s="18"/>
    </row>
    <row r="3321">
      <c r="A3321" s="18" t="str">
        <f>IFERROR(__xludf.DUMMYFUNCTION("""COMPUTED_VALUE"""),"кислая земляника")</f>
        <v>кислая земляника</v>
      </c>
      <c r="B3321" s="18" t="str">
        <f>IFERROR(__xludf.DUMMYFUNCTION("""COMPUTED_VALUE"""),"кислая фанта с черникой")</f>
        <v>кислая фанта с черникой</v>
      </c>
      <c r="C3321" s="18" t="str">
        <f>IFERROR(__xludf.DUMMYFUNCTION("""COMPUTED_VALUE"""),"кислое харибо с колой и черешней")</f>
        <v>кислое харибо с колой и черешней</v>
      </c>
      <c r="D3321" s="18" t="str">
        <f>IFERROR(__xludf.DUMMYFUNCTION("""COMPUTED_VALUE"""),"кислое яблочно клубничная шипучка")</f>
        <v>кислое яблочно клубничная шипучка</v>
      </c>
      <c r="E3321" s="18" t="str">
        <f>IFERROR(__xludf.DUMMYFUNCTION("""COMPUTED_VALUE"""),"кислые желатинки маракуйя ананас")</f>
        <v>кислые желатинки маракуйя ананас</v>
      </c>
      <c r="F3321" s="18" t="str">
        <f>IFERROR(__xludf.DUMMYFUNCTION("""COMPUTED_VALUE"""),"кислые ленточки маракуя манго")</f>
        <v>кислые ленточки маракуя манго</v>
      </c>
      <c r="G3321" s="18" t="str">
        <f>IFERROR(__xludf.DUMMYFUNCTION("""COMPUTED_VALUE"""),"кислые мармеладные ягоды")</f>
        <v>кислые мармеладные ягоды</v>
      </c>
      <c r="H3321" s="18" t="str">
        <f>IFERROR(__xludf.DUMMYFUNCTION("""COMPUTED_VALUE"""),"кислый виноград лайм")</f>
        <v>кислый виноград лайм</v>
      </c>
      <c r="I3321" s="18" t="str">
        <f>IFERROR(__xludf.DUMMYFUNCTION("""COMPUTED_VALUE"""),"кислый грейпфрут с вишней")</f>
        <v>кислый грейпфрут с вишней</v>
      </c>
      <c r="J3321" s="18" t="str">
        <f>IFERROR(__xludf.DUMMYFUNCTION("""COMPUTED_VALUE"""),"кислый леденец виноград киви яблоко")</f>
        <v>кислый леденец виноград киви яблоко</v>
      </c>
      <c r="K3321" s="18" t="str">
        <f>IFERROR(__xludf.DUMMYFUNCTION("""COMPUTED_VALUE"""),"кислый лимонад арбуз лайм малина")</f>
        <v>кислый лимонад арбуз лайм малина</v>
      </c>
      <c r="L3321" s="18" t="str">
        <f>IFERROR(__xludf.DUMMYFUNCTION("""COMPUTED_VALUE"""),"кислый персик клубника")</f>
        <v>кислый персик клубника</v>
      </c>
      <c r="M3321" s="18" t="str">
        <f>IFERROR(__xludf.DUMMYFUNCTION("""COMPUTED_VALUE"""),"кислый яблочно лимонные колечки")</f>
        <v>кислый яблочно лимонные колечки</v>
      </c>
      <c r="N3321" s="18" t="str">
        <f>IFERROR(__xludf.DUMMYFUNCTION("""COMPUTED_VALUE"""),"фанта апельсин с кислой малиной")</f>
        <v>фанта апельсин с кислой малиной</v>
      </c>
      <c r="O3321" s="18"/>
      <c r="P3321" s="18"/>
      <c r="Q3321" s="18"/>
      <c r="R3321" s="18"/>
      <c r="S3321" s="18"/>
      <c r="T3321" s="18"/>
      <c r="U3321" s="18"/>
      <c r="V3321" s="18"/>
      <c r="W3321" s="18"/>
      <c r="X3321" s="18"/>
      <c r="Y3321" s="18"/>
      <c r="Z3321" s="18"/>
      <c r="AA3321" s="18"/>
      <c r="AB3321" s="18"/>
      <c r="AC3321" s="18"/>
      <c r="AD3321" s="18"/>
      <c r="AE3321" s="18"/>
      <c r="AF3321" s="18"/>
      <c r="AG3321" s="18"/>
      <c r="AH3321" s="18"/>
      <c r="AI3321" s="18"/>
      <c r="AJ3321" s="18"/>
      <c r="AK3321" s="18"/>
      <c r="AL3321" s="18"/>
      <c r="AM3321" s="18"/>
      <c r="AN3321" s="18"/>
      <c r="AO3321" s="18"/>
      <c r="AP3321" s="18"/>
      <c r="AQ3321" s="18"/>
      <c r="AR3321" s="18"/>
      <c r="AS3321" s="18"/>
      <c r="AT3321" s="18"/>
      <c r="AU3321" s="18"/>
      <c r="AV3321" s="18"/>
      <c r="AW3321" s="18"/>
      <c r="AX3321" s="18"/>
    </row>
    <row r="3322">
      <c r="A3322" s="18" t="str">
        <f>IFERROR(__xludf.DUMMYFUNCTION("""COMPUTED_VALUE"""),"кислая земляника")</f>
        <v>кислая земляника</v>
      </c>
      <c r="B3322" s="18" t="str">
        <f>IFERROR(__xludf.DUMMYFUNCTION("""COMPUTED_VALUE"""),"кислая фанта с черникой")</f>
        <v>кислая фанта с черникой</v>
      </c>
      <c r="C3322" s="18" t="str">
        <f>IFERROR(__xludf.DUMMYFUNCTION("""COMPUTED_VALUE"""),"кислое харибо с колой и черешней")</f>
        <v>кислое харибо с колой и черешней</v>
      </c>
      <c r="D3322" s="18" t="str">
        <f>IFERROR(__xludf.DUMMYFUNCTION("""COMPUTED_VALUE"""),"кислое яблочно клубничная шипучка")</f>
        <v>кислое яблочно клубничная шипучка</v>
      </c>
      <c r="E3322" s="18" t="str">
        <f>IFERROR(__xludf.DUMMYFUNCTION("""COMPUTED_VALUE"""),"кислые желатинки маракуйя ананас")</f>
        <v>кислые желатинки маракуйя ананас</v>
      </c>
      <c r="F3322" s="18" t="str">
        <f>IFERROR(__xludf.DUMMYFUNCTION("""COMPUTED_VALUE"""),"кислые ленточки маракуя манго")</f>
        <v>кислые ленточки маракуя манго</v>
      </c>
      <c r="G3322" s="18" t="str">
        <f>IFERROR(__xludf.DUMMYFUNCTION("""COMPUTED_VALUE"""),"кислые мармеладные ягоды")</f>
        <v>кислые мармеладные ягоды</v>
      </c>
      <c r="H3322" s="18" t="str">
        <f>IFERROR(__xludf.DUMMYFUNCTION("""COMPUTED_VALUE"""),"кислый виноград лайм")</f>
        <v>кислый виноград лайм</v>
      </c>
      <c r="I3322" s="18" t="str">
        <f>IFERROR(__xludf.DUMMYFUNCTION("""COMPUTED_VALUE"""),"кислый грейпфрут с вишней")</f>
        <v>кислый грейпфрут с вишней</v>
      </c>
      <c r="J3322" s="18" t="str">
        <f>IFERROR(__xludf.DUMMYFUNCTION("""COMPUTED_VALUE"""),"кислый леденец виноград киви яблоко")</f>
        <v>кислый леденец виноград киви яблоко</v>
      </c>
      <c r="K3322" s="18" t="str">
        <f>IFERROR(__xludf.DUMMYFUNCTION("""COMPUTED_VALUE"""),"кислый лимонад арбуз лайм малина")</f>
        <v>кислый лимонад арбуз лайм малина</v>
      </c>
      <c r="L3322" s="18" t="str">
        <f>IFERROR(__xludf.DUMMYFUNCTION("""COMPUTED_VALUE"""),"кислый персик клубника")</f>
        <v>кислый персик клубника</v>
      </c>
      <c r="M3322" s="18" t="str">
        <f>IFERROR(__xludf.DUMMYFUNCTION("""COMPUTED_VALUE"""),"кислый яблочно лимонные колечки")</f>
        <v>кислый яблочно лимонные колечки</v>
      </c>
      <c r="N3322" s="18" t="str">
        <f>IFERROR(__xludf.DUMMYFUNCTION("""COMPUTED_VALUE"""),"фанта апельсин с кислой малиной")</f>
        <v>фанта апельсин с кислой малиной</v>
      </c>
      <c r="O3322" s="18"/>
      <c r="P3322" s="18"/>
      <c r="Q3322" s="18"/>
      <c r="R3322" s="18"/>
      <c r="S3322" s="18"/>
      <c r="T3322" s="18"/>
      <c r="U3322" s="18"/>
      <c r="V3322" s="18"/>
      <c r="W3322" s="18"/>
      <c r="X3322" s="18"/>
      <c r="Y3322" s="18"/>
      <c r="Z3322" s="18"/>
      <c r="AA3322" s="18"/>
      <c r="AB3322" s="18"/>
      <c r="AC3322" s="18"/>
      <c r="AD3322" s="18"/>
      <c r="AE3322" s="18"/>
      <c r="AF3322" s="18"/>
      <c r="AG3322" s="18"/>
      <c r="AH3322" s="18"/>
      <c r="AI3322" s="18"/>
      <c r="AJ3322" s="18"/>
      <c r="AK3322" s="18"/>
      <c r="AL3322" s="18"/>
      <c r="AM3322" s="18"/>
      <c r="AN3322" s="18"/>
      <c r="AO3322" s="18"/>
      <c r="AP3322" s="18"/>
      <c r="AQ3322" s="18"/>
      <c r="AR3322" s="18"/>
      <c r="AS3322" s="18"/>
      <c r="AT3322" s="18"/>
      <c r="AU3322" s="18"/>
      <c r="AV3322" s="18"/>
      <c r="AW3322" s="18"/>
      <c r="AX3322" s="18"/>
    </row>
    <row r="3323">
      <c r="A3323" s="18" t="str">
        <f>IFERROR(__xludf.DUMMYFUNCTION("""COMPUTED_VALUE"""),"Лесные ягоды")</f>
        <v>Лесные ягоды</v>
      </c>
      <c r="B3323" s="18" t="str">
        <f>IFERROR(__xludf.DUMMYFUNCTION("""COMPUTED_VALUE"""),"Алоэ виноград ")</f>
        <v>Алоэ виноград </v>
      </c>
      <c r="C3323" s="18" t="str">
        <f>IFERROR(__xludf.DUMMYFUNCTION("""COMPUTED_VALUE"""),"Апельсиновый адреналин")</f>
        <v>Апельсиновый адреналин</v>
      </c>
      <c r="D3323" s="18" t="str">
        <f>IFERROR(__xludf.DUMMYFUNCTION("""COMPUTED_VALUE"""),"Клюква лайм")</f>
        <v>Клюква лайм</v>
      </c>
      <c r="E3323" s="18" t="str">
        <f>IFERROR(__xludf.DUMMYFUNCTION("""COMPUTED_VALUE"""),"Виноградная фанта ")</f>
        <v>Виноградная фанта </v>
      </c>
      <c r="F3323" s="18" t="str">
        <f>IFERROR(__xludf.DUMMYFUNCTION("""COMPUTED_VALUE"""),"Зеленый чай лемонграсс")</f>
        <v>Зеленый чай лемонграсс</v>
      </c>
      <c r="G3323" s="18" t="str">
        <f>IFERROR(__xludf.DUMMYFUNCTION("""COMPUTED_VALUE"""),"Малина арбуз")</f>
        <v>Малина арбуз</v>
      </c>
      <c r="H3323" s="18" t="str">
        <f>IFERROR(__xludf.DUMMYFUNCTION("""COMPUTED_VALUE"""),"Ананас персик")</f>
        <v>Ананас персик</v>
      </c>
      <c r="I3323" s="18" t="str">
        <f>IFERROR(__xludf.DUMMYFUNCTION("""COMPUTED_VALUE"""),"Клубничный мохито ")</f>
        <v>Клубничный мохито </v>
      </c>
      <c r="J3323" s="18" t="str">
        <f>IFERROR(__xludf.DUMMYFUNCTION("""COMPUTED_VALUE"""),"Яблоко лайм")</f>
        <v>Яблоко лайм</v>
      </c>
      <c r="K3323" s="18" t="str">
        <f>IFERROR(__xludf.DUMMYFUNCTION("""COMPUTED_VALUE"""),"Спрайт арбуз лайм ")</f>
        <v>Спрайт арбуз лайм </v>
      </c>
      <c r="L3323" s="18" t="str">
        <f>IFERROR(__xludf.DUMMYFUNCTION("""COMPUTED_VALUE"""),"Черничная фанта")</f>
        <v>Черничная фанта</v>
      </c>
      <c r="M3323" s="18" t="str">
        <f>IFERROR(__xludf.DUMMYFUNCTION("""COMPUTED_VALUE"""),"Чёрная смородина")</f>
        <v>Чёрная смородина</v>
      </c>
      <c r="N3323" s="18" t="str">
        <f>IFERROR(__xludf.DUMMYFUNCTION("""COMPUTED_VALUE"""),"Червячки голубика малина")</f>
        <v>Червячки голубика малина</v>
      </c>
      <c r="O3323" s="18" t="str">
        <f>IFERROR(__xludf.DUMMYFUNCTION("""COMPUTED_VALUE"""),"Малина смородина ")</f>
        <v>Малина смородина </v>
      </c>
      <c r="P3323" s="18" t="str">
        <f>IFERROR(__xludf.DUMMYFUNCTION("""COMPUTED_VALUE"""),"Черника лайм ")</f>
        <v>Черника лайм </v>
      </c>
      <c r="Q3323" s="18" t="str">
        <f>IFERROR(__xludf.DUMMYFUNCTION("""COMPUTED_VALUE"""),"Виноградный чупа чупс")</f>
        <v>Виноградный чупа чупс</v>
      </c>
      <c r="R3323" s="18" t="str">
        <f>IFERROR(__xludf.DUMMYFUNCTION("""COMPUTED_VALUE"""),"Киви лайм")</f>
        <v>Киви лайм</v>
      </c>
      <c r="S3323" s="18" t="str">
        <f>IFERROR(__xludf.DUMMYFUNCTION("""COMPUTED_VALUE"""),"Ягодный морс")</f>
        <v>Ягодный морс</v>
      </c>
      <c r="T3323" s="18" t="str">
        <f>IFERROR(__xludf.DUMMYFUNCTION("""COMPUTED_VALUE"""),"Фруктовый скитлс")</f>
        <v>Фруктовый скитлс</v>
      </c>
      <c r="U3323" s="18" t="str">
        <f>IFERROR(__xludf.DUMMYFUNCTION("""COMPUTED_VALUE"""),"черника лимон ")</f>
        <v>черника лимон </v>
      </c>
      <c r="V3323" s="18" t="str">
        <f>IFERROR(__xludf.DUMMYFUNCTION("""COMPUTED_VALUE"""),"Вишнёвая бомба")</f>
        <v>Вишнёвая бомба</v>
      </c>
      <c r="W3323" s="18" t="str">
        <f>IFERROR(__xludf.DUMMYFUNCTION("""COMPUTED_VALUE"""),"Тропический манго")</f>
        <v>Тропический манго</v>
      </c>
      <c r="X3323" s="18"/>
      <c r="Y3323" s="18"/>
      <c r="Z3323" s="18"/>
      <c r="AA3323" s="18"/>
      <c r="AB3323" s="18"/>
      <c r="AC3323" s="18"/>
      <c r="AD3323" s="18"/>
      <c r="AE3323" s="18"/>
      <c r="AF3323" s="18"/>
      <c r="AG3323" s="18"/>
      <c r="AH3323" s="18"/>
      <c r="AI3323" s="18"/>
      <c r="AJ3323" s="18"/>
      <c r="AK3323" s="18"/>
      <c r="AL3323" s="18"/>
      <c r="AM3323" s="18"/>
      <c r="AN3323" s="18"/>
      <c r="AO3323" s="18"/>
      <c r="AP3323" s="18"/>
      <c r="AQ3323" s="18"/>
      <c r="AR3323" s="18"/>
      <c r="AS3323" s="18"/>
      <c r="AT3323" s="18"/>
      <c r="AU3323" s="18"/>
      <c r="AV3323" s="18"/>
      <c r="AW3323" s="18"/>
      <c r="AX3323" s="18"/>
    </row>
    <row r="3324">
      <c r="A3324" s="18" t="str">
        <f>IFERROR(__xludf.DUMMYFUNCTION("""COMPUTED_VALUE"""),"Малина вишня лёд")</f>
        <v>Малина вишня лёд</v>
      </c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8"/>
      <c r="Y3324" s="18"/>
      <c r="Z3324" s="18"/>
      <c r="AA3324" s="18"/>
      <c r="AB3324" s="18"/>
      <c r="AC3324" s="18"/>
      <c r="AD3324" s="18"/>
      <c r="AE3324" s="18"/>
      <c r="AF3324" s="18"/>
      <c r="AG3324" s="18"/>
      <c r="AH3324" s="18"/>
      <c r="AI3324" s="18"/>
      <c r="AJ3324" s="18"/>
      <c r="AK3324" s="18"/>
      <c r="AL3324" s="18"/>
      <c r="AM3324" s="18"/>
      <c r="AN3324" s="18"/>
      <c r="AO3324" s="18"/>
      <c r="AP3324" s="18"/>
      <c r="AQ3324" s="18"/>
      <c r="AR3324" s="18"/>
      <c r="AS3324" s="18"/>
      <c r="AT3324" s="18"/>
      <c r="AU3324" s="18"/>
      <c r="AV3324" s="18"/>
      <c r="AW3324" s="18"/>
      <c r="AX3324" s="18"/>
    </row>
    <row r="3325">
      <c r="A3325" s="18" t="str">
        <f>IFERROR(__xludf.DUMMYFUNCTION("""COMPUTED_VALUE"""),"Ягодный микс")</f>
        <v>Ягодный микс</v>
      </c>
      <c r="B3325" s="18" t="str">
        <f>IFERROR(__xludf.DUMMYFUNCTION("""COMPUTED_VALUE"""),"Энергетик малина")</f>
        <v>Энергетик малина</v>
      </c>
      <c r="C3325" s="18" t="str">
        <f>IFERROR(__xludf.DUMMYFUNCTION("""COMPUTED_VALUE"""),"Клубника арбуз")</f>
        <v>Клубника арбуз</v>
      </c>
      <c r="D3325" s="18" t="str">
        <f>IFERROR(__xludf.DUMMYFUNCTION("""COMPUTED_VALUE"""),"Ежевика малина")</f>
        <v>Ежевика малина</v>
      </c>
      <c r="E3325" s="18" t="str">
        <f>IFERROR(__xludf.DUMMYFUNCTION("""COMPUTED_VALUE"""),"Голубая малина виноград")</f>
        <v>Голубая малина виноград</v>
      </c>
      <c r="F3325" s="18" t="str">
        <f>IFERROR(__xludf.DUMMYFUNCTION("""COMPUTED_VALUE"""),"Вишня яблоко")</f>
        <v>Вишня яблоко</v>
      </c>
      <c r="G3325" s="18" t="str">
        <f>IFERROR(__xludf.DUMMYFUNCTION("""COMPUTED_VALUE"""),"Виноград лёд")</f>
        <v>Виноград лёд</v>
      </c>
      <c r="H3325" s="18" t="str">
        <f>IFERROR(__xludf.DUMMYFUNCTION("""COMPUTED_VALUE"""),"Бабл гам")</f>
        <v>Бабл гам</v>
      </c>
      <c r="I3325" s="18" t="str">
        <f>IFERROR(__xludf.DUMMYFUNCTION("""COMPUTED_VALUE"""),"Энергетик лайм")</f>
        <v>Энергетик лайм</v>
      </c>
      <c r="J3325" s="18" t="str">
        <f>IFERROR(__xludf.DUMMYFUNCTION("""COMPUTED_VALUE"""),"Черника смородина айс")</f>
        <v>Черника смородина айс</v>
      </c>
      <c r="K3325" s="18" t="str">
        <f>IFERROR(__xludf.DUMMYFUNCTION("""COMPUTED_VALUE"""),"Мохито клубничный лёд")</f>
        <v>Мохито клубничный лёд</v>
      </c>
      <c r="L3325" s="18" t="str">
        <f>IFERROR(__xludf.DUMMYFUNCTION("""COMPUTED_VALUE"""),"Черная вишня лёд")</f>
        <v>Черная вишня лёд</v>
      </c>
      <c r="M3325" s="18" t="str">
        <f>IFERROR(__xludf.DUMMYFUNCTION("""COMPUTED_VALUE"""),"Ананас кокос лёд")</f>
        <v>Ананас кокос лёд</v>
      </c>
      <c r="N3325" s="18" t="str">
        <f>IFERROR(__xludf.DUMMYFUNCTION("""COMPUTED_VALUE"""),"Киви лёд")</f>
        <v>Киви лёд</v>
      </c>
      <c r="O3325" s="18" t="str">
        <f>IFERROR(__xludf.DUMMYFUNCTION("""COMPUTED_VALUE"""),"Кислая клюква лёд")</f>
        <v>Кислая клюква лёд</v>
      </c>
      <c r="P3325" s="18" t="str">
        <f>IFERROR(__xludf.DUMMYFUNCTION("""COMPUTED_VALUE"""),"Кислый скитлс лёд")</f>
        <v>Кислый скитлс лёд</v>
      </c>
      <c r="Q3325" s="18" t="str">
        <f>IFERROR(__xludf.DUMMYFUNCTION("""COMPUTED_VALUE"""),"Клубника черника лёд")</f>
        <v>Клубника черника лёд</v>
      </c>
      <c r="R3325" s="18" t="str">
        <f>IFERROR(__xludf.DUMMYFUNCTION("""COMPUTED_VALUE"""),"Малина смородина лёд")</f>
        <v>Малина смородина лёд</v>
      </c>
      <c r="S3325" s="18" t="str">
        <f>IFERROR(__xludf.DUMMYFUNCTION("""COMPUTED_VALUE"""),"Манго лёд")</f>
        <v>Манго лёд</v>
      </c>
      <c r="T3325" s="18" t="str">
        <f>IFERROR(__xludf.DUMMYFUNCTION("""COMPUTED_VALUE"""),"Малина вишня лёд")</f>
        <v>Малина вишня лёд</v>
      </c>
      <c r="U3325" s="18"/>
      <c r="V3325" s="18"/>
      <c r="W3325" s="18"/>
      <c r="X3325" s="18"/>
      <c r="Y3325" s="18"/>
      <c r="Z3325" s="18"/>
      <c r="AA3325" s="18"/>
      <c r="AB3325" s="18"/>
      <c r="AC3325" s="18"/>
      <c r="AD3325" s="18"/>
      <c r="AE3325" s="18"/>
      <c r="AF3325" s="18"/>
      <c r="AG3325" s="18"/>
      <c r="AH3325" s="18"/>
      <c r="AI3325" s="18"/>
      <c r="AJ3325" s="18"/>
      <c r="AK3325" s="18"/>
      <c r="AL3325" s="18"/>
      <c r="AM3325" s="18"/>
      <c r="AN3325" s="18"/>
      <c r="AO3325" s="18"/>
      <c r="AP3325" s="18"/>
      <c r="AQ3325" s="18"/>
      <c r="AR3325" s="18"/>
      <c r="AS3325" s="18"/>
      <c r="AT3325" s="18"/>
      <c r="AU3325" s="18"/>
      <c r="AV3325" s="18"/>
      <c r="AW3325" s="18"/>
      <c r="AX3325" s="18"/>
    </row>
    <row r="3326">
      <c r="A3326" s="18" t="str">
        <f>IFERROR(__xludf.DUMMYFUNCTION("""COMPUTED_VALUE"""),"Кислый малиново-грейпфрутовый швепс")</f>
        <v>Кислый малиново-грейпфрутовый швепс</v>
      </c>
      <c r="B3326" s="18" t="str">
        <f>IFERROR(__xludf.DUMMYFUNCTION("""COMPUTED_VALUE"""),"Ананас апельсин")</f>
        <v>Ананас апельсин</v>
      </c>
      <c r="C3326" s="18" t="str">
        <f>IFERROR(__xludf.DUMMYFUNCTION("""COMPUTED_VALUE"""),"Пинаколада")</f>
        <v>Пинаколада</v>
      </c>
      <c r="D3326" s="18" t="str">
        <f>IFERROR(__xludf.DUMMYFUNCTION("""COMPUTED_VALUE"""),"Мятный бабл гам")</f>
        <v>Мятный бабл гам</v>
      </c>
      <c r="E3326" s="18" t="str">
        <f>IFERROR(__xludf.DUMMYFUNCTION("""COMPUTED_VALUE"""),"Мянго драгонфрут")</f>
        <v>Мянго драгонфрут</v>
      </c>
      <c r="F3326" s="18" t="str">
        <f>IFERROR(__xludf.DUMMYFUNCTION("""COMPUTED_VALUE"""),"Клубничная фанта")</f>
        <v>Клубничная фанта</v>
      </c>
      <c r="G3326" s="18" t="str">
        <f>IFERROR(__xludf.DUMMYFUNCTION("""COMPUTED_VALUE"""),"Клубничная арбуз")</f>
        <v>Клубничная арбуз</v>
      </c>
      <c r="H3326" s="18" t="str">
        <f>IFERROR(__xludf.DUMMYFUNCTION("""COMPUTED_VALUE"""),"Кислый скитлс")</f>
        <v>Кислый скитлс</v>
      </c>
      <c r="I3326" s="18" t="str">
        <f>IFERROR(__xludf.DUMMYFUNCTION("""COMPUTED_VALUE"""),"Кислый лайм арбуз")</f>
        <v>Кислый лайм арбуз</v>
      </c>
      <c r="J3326" s="18" t="str">
        <f>IFERROR(__xludf.DUMMYFUNCTION("""COMPUTED_VALUE"""),"Тропический банан")</f>
        <v>Тропический банан</v>
      </c>
      <c r="K3326" s="18" t="str">
        <f>IFERROR(__xludf.DUMMYFUNCTION("""COMPUTED_VALUE"""),"Яблочный энергетик")</f>
        <v>Яблочный энергетик</v>
      </c>
      <c r="L3326" s="18" t="str">
        <f>IFERROR(__xludf.DUMMYFUNCTION("""COMPUTED_VALUE"""),"Барбарисовый лимонад")</f>
        <v>Барбарисовый лимонад</v>
      </c>
      <c r="M3326" s="18" t="str">
        <f>IFERROR(__xludf.DUMMYFUNCTION("""COMPUTED_VALUE"""),"Лимонад виноград вишня")</f>
        <v>Лимонад виноград вишня</v>
      </c>
      <c r="N3326" s="18" t="str">
        <f>IFERROR(__xludf.DUMMYFUNCTION("""COMPUTED_VALUE"""),"Розовый лимонад")</f>
        <v>Розовый лимонад</v>
      </c>
      <c r="O3326" s="18" t="str">
        <f>IFERROR(__xludf.DUMMYFUNCTION("""COMPUTED_VALUE"""),"Двойной манго")</f>
        <v>Двойной манго</v>
      </c>
      <c r="P3326" s="18" t="str">
        <f>IFERROR(__xludf.DUMMYFUNCTION("""COMPUTED_VALUE"""),"Лесные ягоды ")</f>
        <v>Лесные ягоды </v>
      </c>
      <c r="Q3326" s="18" t="str">
        <f>IFERROR(__xludf.DUMMYFUNCTION("""COMPUTED_VALUE"""),"Ежевика малина ")</f>
        <v>Ежевика малина </v>
      </c>
      <c r="R3326" s="18" t="str">
        <f>IFERROR(__xludf.DUMMYFUNCTION("""COMPUTED_VALUE"""),"Смородиновый лимонад")</f>
        <v>Смородиновый лимонад</v>
      </c>
      <c r="S3326" s="18" t="str">
        <f>IFERROR(__xludf.DUMMYFUNCTION("""COMPUTED_VALUE"""),"Кола вишня")</f>
        <v>Кола вишня</v>
      </c>
      <c r="T3326" s="18" t="str">
        <f>IFERROR(__xludf.DUMMYFUNCTION("""COMPUTED_VALUE"""),"Манго арбуз")</f>
        <v>Манго арбуз</v>
      </c>
      <c r="U3326" s="18" t="str">
        <f>IFERROR(__xludf.DUMMYFUNCTION("""COMPUTED_VALUE"""),"Алоэ виноград")</f>
        <v>Алоэ виноград</v>
      </c>
      <c r="V3326" s="18" t="str">
        <f>IFERROR(__xludf.DUMMYFUNCTION("""COMPUTED_VALUE"""),"Банан клубника")</f>
        <v>Банан клубника</v>
      </c>
      <c r="W3326" s="18" t="str">
        <f>IFERROR(__xludf.DUMMYFUNCTION("""COMPUTED_VALUE"""),"Малиновый мармелад")</f>
        <v>Малиновый мармелад</v>
      </c>
      <c r="X3326" s="18" t="str">
        <f>IFERROR(__xludf.DUMMYFUNCTION("""COMPUTED_VALUE"""),"Клубника киви")</f>
        <v>Клубника киви</v>
      </c>
      <c r="Y3326" s="18" t="str">
        <f>IFERROR(__xludf.DUMMYFUNCTION("""COMPUTED_VALUE"""),"Клюква лайм")</f>
        <v>Клюква лайм</v>
      </c>
      <c r="Z3326" s="18" t="str">
        <f>IFERROR(__xludf.DUMMYFUNCTION("""COMPUTED_VALUE"""),"Гуава ананас")</f>
        <v>Гуава ананас</v>
      </c>
      <c r="AA3326" s="18" t="str">
        <f>IFERROR(__xludf.DUMMYFUNCTION("""COMPUTED_VALUE"""),"Морс")</f>
        <v>Морс</v>
      </c>
      <c r="AB3326" s="18" t="str">
        <f>IFERROR(__xludf.DUMMYFUNCTION("""COMPUTED_VALUE"""),"Красный апельсин")</f>
        <v>Красный апельсин</v>
      </c>
      <c r="AC3326" s="18" t="str">
        <f>IFERROR(__xludf.DUMMYFUNCTION("""COMPUTED_VALUE"""),"Арбузная жвачка")</f>
        <v>Арбузная жвачка</v>
      </c>
      <c r="AD3326" s="18" t="str">
        <f>IFERROR(__xludf.DUMMYFUNCTION("""COMPUTED_VALUE"""),"Смородина Виноград")</f>
        <v>Смородина Виноград</v>
      </c>
      <c r="AE3326" s="18" t="str">
        <f>IFERROR(__xludf.DUMMYFUNCTION("""COMPUTED_VALUE"""),"Гранатовая Мармелад")</f>
        <v>Гранатовая Мармелад</v>
      </c>
      <c r="AF3326" s="18" t="str">
        <f>IFERROR(__xludf.DUMMYFUNCTION("""COMPUTED_VALUE"""),"Яблоко Киви")</f>
        <v>Яблоко Киви</v>
      </c>
      <c r="AG3326" s="18" t="str">
        <f>IFERROR(__xludf.DUMMYFUNCTION("""COMPUTED_VALUE"""),"Клубника Ежевика")</f>
        <v>Клубника Ежевика</v>
      </c>
      <c r="AH3326" s="18" t="str">
        <f>IFERROR(__xludf.DUMMYFUNCTION("""COMPUTED_VALUE"""),"Клубничный Коктейль")</f>
        <v>Клубничный Коктейль</v>
      </c>
      <c r="AI3326" s="18" t="str">
        <f>IFERROR(__xludf.DUMMYFUNCTION("""COMPUTED_VALUE"""),"Клюква Земляника ")</f>
        <v>Клюква Земляника </v>
      </c>
      <c r="AJ3326" s="18" t="str">
        <f>IFERROR(__xludf.DUMMYFUNCTION("""COMPUTED_VALUE"""),"Какос Дыня")</f>
        <v>Какос Дыня</v>
      </c>
      <c r="AK3326" s="18" t="str">
        <f>IFERROR(__xludf.DUMMYFUNCTION("""COMPUTED_VALUE"""),"Маракуйя мандарин")</f>
        <v>Маракуйя мандарин</v>
      </c>
      <c r="AL3326" s="18" t="str">
        <f>IFERROR(__xludf.DUMMYFUNCTION("""COMPUTED_VALUE"""),"Персик кактус")</f>
        <v>Персик кактус</v>
      </c>
      <c r="AM3326" s="18" t="str">
        <f>IFERROR(__xludf.DUMMYFUNCTION("""COMPUTED_VALUE"""),"Спрайт")</f>
        <v>Спрайт</v>
      </c>
      <c r="AN3326" s="18" t="str">
        <f>IFERROR(__xludf.DUMMYFUNCTION("""COMPUTED_VALUE"""),"Черничная фанта")</f>
        <v>Черничная фанта</v>
      </c>
      <c r="AO3326" s="18" t="str">
        <f>IFERROR(__xludf.DUMMYFUNCTION("""COMPUTED_VALUE"""),"Ягодная жвачка")</f>
        <v>Ягодная жвачка</v>
      </c>
      <c r="AP3326" s="18" t="str">
        <f>IFERROR(__xludf.DUMMYFUNCTION("""COMPUTED_VALUE"""),"Ягодный энергетик")</f>
        <v>Ягодный энергетик</v>
      </c>
      <c r="AQ3326" s="18" t="str">
        <f>IFERROR(__xludf.DUMMYFUNCTION("""COMPUTED_VALUE"""),"Ягодный пунш ")</f>
        <v>Ягодный пунш </v>
      </c>
      <c r="AR3326" s="18" t="str">
        <f>IFERROR(__xludf.DUMMYFUNCTION("""COMPUTED_VALUE"""),"Виноградный холс")</f>
        <v>Виноградный холс</v>
      </c>
      <c r="AS3326" s="18" t="str">
        <f>IFERROR(__xludf.DUMMYFUNCTION("""COMPUTED_VALUE"""),"Грейпфрут смородина")</f>
        <v>Грейпфрут смородина</v>
      </c>
      <c r="AT3326" s="18" t="str">
        <f>IFERROR(__xludf.DUMMYFUNCTION("""COMPUTED_VALUE"""),"Дыня персик")</f>
        <v>Дыня персик</v>
      </c>
      <c r="AU3326" s="18" t="str">
        <f>IFERROR(__xludf.DUMMYFUNCTION("""COMPUTED_VALUE"""),"Земляника виноград")</f>
        <v>Земляника виноград</v>
      </c>
      <c r="AV3326" s="18" t="str">
        <f>IFERROR(__xludf.DUMMYFUNCTION("""COMPUTED_VALUE"""),"Киви маракуйя гуава")</f>
        <v>Киви маракуйя гуава</v>
      </c>
      <c r="AW3326" s="18" t="str">
        <f>IFERROR(__xludf.DUMMYFUNCTION("""COMPUTED_VALUE"""),"Кислые вишнёвые червячки")</f>
        <v>Кислые вишнёвые червячки</v>
      </c>
      <c r="AX3326" s="18" t="str">
        <f>IFERROR(__xludf.DUMMYFUNCTION("""COMPUTED_VALUE"""),"Кислые чернично-малиновое червячки")</f>
        <v>Кислые чернично-малиновое червячки</v>
      </c>
    </row>
    <row r="3327">
      <c r="A3327" s="18" t="str">
        <f>IFERROR(__xludf.DUMMYFUNCTION("""COMPUTED_VALUE"""),"0.4")</f>
        <v>0.4</v>
      </c>
      <c r="B3327" s="18" t="str">
        <f>IFERROR(__xludf.DUMMYFUNCTION("""COMPUTED_VALUE"""),"0.6")</f>
        <v>0.6</v>
      </c>
      <c r="C3327" s="18" t="str">
        <f>IFERROR(__xludf.DUMMYFUNCTION("""COMPUTED_VALUE"""),"0.7")</f>
        <v>0.7</v>
      </c>
      <c r="D3327" s="18" t="str">
        <f>IFERROR(__xludf.DUMMYFUNCTION("""COMPUTED_VALUE"""),"0.8")</f>
        <v>0.8</v>
      </c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8"/>
      <c r="Y3327" s="18"/>
      <c r="Z3327" s="18"/>
      <c r="AA3327" s="18"/>
      <c r="AB3327" s="18"/>
      <c r="AC3327" s="18"/>
      <c r="AD3327" s="18"/>
      <c r="AE3327" s="18"/>
      <c r="AF3327" s="18"/>
      <c r="AG3327" s="18"/>
      <c r="AH3327" s="18"/>
      <c r="AI3327" s="18"/>
      <c r="AJ3327" s="18"/>
      <c r="AK3327" s="18"/>
      <c r="AL3327" s="18"/>
      <c r="AM3327" s="18"/>
      <c r="AN3327" s="18"/>
      <c r="AO3327" s="18"/>
      <c r="AP3327" s="18"/>
      <c r="AQ3327" s="18"/>
      <c r="AR3327" s="18"/>
      <c r="AS3327" s="18"/>
      <c r="AT3327" s="18"/>
      <c r="AU3327" s="18"/>
      <c r="AV3327" s="18"/>
      <c r="AW3327" s="18"/>
      <c r="AX3327" s="18"/>
    </row>
    <row r="3328">
      <c r="A3328" s="18" t="str">
        <f>IFERROR(__xludf.DUMMYFUNCTION("""COMPUTED_VALUE"""),"Лесные ягоды")</f>
        <v>Лесные ягоды</v>
      </c>
      <c r="B3328" s="18" t="str">
        <f>IFERROR(__xludf.DUMMYFUNCTION("""COMPUTED_VALUE"""),"Алоэ виноград ")</f>
        <v>Алоэ виноград </v>
      </c>
      <c r="C3328" s="18" t="str">
        <f>IFERROR(__xludf.DUMMYFUNCTION("""COMPUTED_VALUE"""),"Апельсиновый адреналин")</f>
        <v>Апельсиновый адреналин</v>
      </c>
      <c r="D3328" s="18" t="str">
        <f>IFERROR(__xludf.DUMMYFUNCTION("""COMPUTED_VALUE"""),"Клюква лайм")</f>
        <v>Клюква лайм</v>
      </c>
      <c r="E3328" s="18" t="str">
        <f>IFERROR(__xludf.DUMMYFUNCTION("""COMPUTED_VALUE"""),"Виноградная фанта ")</f>
        <v>Виноградная фанта </v>
      </c>
      <c r="F3328" s="18" t="str">
        <f>IFERROR(__xludf.DUMMYFUNCTION("""COMPUTED_VALUE"""),"Зеленый чай лемонграсс")</f>
        <v>Зеленый чай лемонграсс</v>
      </c>
      <c r="G3328" s="18" t="str">
        <f>IFERROR(__xludf.DUMMYFUNCTION("""COMPUTED_VALUE"""),"Малина арбуз")</f>
        <v>Малина арбуз</v>
      </c>
      <c r="H3328" s="18" t="str">
        <f>IFERROR(__xludf.DUMMYFUNCTION("""COMPUTED_VALUE"""),"Ананас персик")</f>
        <v>Ананас персик</v>
      </c>
      <c r="I3328" s="18" t="str">
        <f>IFERROR(__xludf.DUMMYFUNCTION("""COMPUTED_VALUE"""),"Клубничный мохито ")</f>
        <v>Клубничный мохито </v>
      </c>
      <c r="J3328" s="18" t="str">
        <f>IFERROR(__xludf.DUMMYFUNCTION("""COMPUTED_VALUE"""),"Яблоко лайм")</f>
        <v>Яблоко лайм</v>
      </c>
      <c r="K3328" s="18" t="str">
        <f>IFERROR(__xludf.DUMMYFUNCTION("""COMPUTED_VALUE"""),"Спрайт арбуз лайм ")</f>
        <v>Спрайт арбуз лайм </v>
      </c>
      <c r="L3328" s="18" t="str">
        <f>IFERROR(__xludf.DUMMYFUNCTION("""COMPUTED_VALUE"""),"Черничная фанта")</f>
        <v>Черничная фанта</v>
      </c>
      <c r="M3328" s="18" t="str">
        <f>IFERROR(__xludf.DUMMYFUNCTION("""COMPUTED_VALUE"""),"Чёрная смородина")</f>
        <v>Чёрная смородина</v>
      </c>
      <c r="N3328" s="18" t="str">
        <f>IFERROR(__xludf.DUMMYFUNCTION("""COMPUTED_VALUE"""),"Червячки голубика малина")</f>
        <v>Червячки голубика малина</v>
      </c>
      <c r="O3328" s="18" t="str">
        <f>IFERROR(__xludf.DUMMYFUNCTION("""COMPUTED_VALUE"""),"Малина смородина ")</f>
        <v>Малина смородина </v>
      </c>
      <c r="P3328" s="18" t="str">
        <f>IFERROR(__xludf.DUMMYFUNCTION("""COMPUTED_VALUE"""),"Черника лайм ")</f>
        <v>Черника лайм </v>
      </c>
      <c r="Q3328" s="18" t="str">
        <f>IFERROR(__xludf.DUMMYFUNCTION("""COMPUTED_VALUE"""),"Виноградный чупа чупс")</f>
        <v>Виноградный чупа чупс</v>
      </c>
      <c r="R3328" s="18" t="str">
        <f>IFERROR(__xludf.DUMMYFUNCTION("""COMPUTED_VALUE"""),"Киви лайм")</f>
        <v>Киви лайм</v>
      </c>
      <c r="S3328" s="18" t="str">
        <f>IFERROR(__xludf.DUMMYFUNCTION("""COMPUTED_VALUE"""),"Ягодный морс")</f>
        <v>Ягодный морс</v>
      </c>
      <c r="T3328" s="18" t="str">
        <f>IFERROR(__xludf.DUMMYFUNCTION("""COMPUTED_VALUE"""),"Фруктовый скитлс")</f>
        <v>Фруктовый скитлс</v>
      </c>
      <c r="U3328" s="18" t="str">
        <f>IFERROR(__xludf.DUMMYFUNCTION("""COMPUTED_VALUE"""),"черника лимон ")</f>
        <v>черника лимон </v>
      </c>
      <c r="V3328" s="18" t="str">
        <f>IFERROR(__xludf.DUMMYFUNCTION("""COMPUTED_VALUE"""),"Вишнёвая бомба")</f>
        <v>Вишнёвая бомба</v>
      </c>
      <c r="W3328" s="18" t="str">
        <f>IFERROR(__xludf.DUMMYFUNCTION("""COMPUTED_VALUE"""),"Тропический манго")</f>
        <v>Тропический манго</v>
      </c>
      <c r="X3328" s="18"/>
      <c r="Y3328" s="18"/>
      <c r="Z3328" s="18"/>
      <c r="AA3328" s="18"/>
      <c r="AB3328" s="18"/>
      <c r="AC3328" s="18"/>
      <c r="AD3328" s="18"/>
      <c r="AE3328" s="18"/>
      <c r="AF3328" s="18"/>
      <c r="AG3328" s="18"/>
      <c r="AH3328" s="18"/>
      <c r="AI3328" s="18"/>
      <c r="AJ3328" s="18"/>
      <c r="AK3328" s="18"/>
      <c r="AL3328" s="18"/>
      <c r="AM3328" s="18"/>
      <c r="AN3328" s="18"/>
      <c r="AO3328" s="18"/>
      <c r="AP3328" s="18"/>
      <c r="AQ3328" s="18"/>
      <c r="AR3328" s="18"/>
      <c r="AS3328" s="18"/>
      <c r="AT3328" s="18"/>
      <c r="AU3328" s="18"/>
      <c r="AV3328" s="18"/>
      <c r="AW3328" s="18"/>
      <c r="AX3328" s="18"/>
    </row>
    <row r="3329">
      <c r="A3329" s="18" t="str">
        <f>IFERROR(__xludf.DUMMYFUNCTION("""COMPUTED_VALUE"""),"0.4")</f>
        <v>0.4</v>
      </c>
      <c r="B3329" s="18" t="str">
        <f>IFERROR(__xludf.DUMMYFUNCTION("""COMPUTED_VALUE"""),"0.6")</f>
        <v>0.6</v>
      </c>
      <c r="C3329" s="18" t="str">
        <f>IFERROR(__xludf.DUMMYFUNCTION("""COMPUTED_VALUE"""),"0.7")</f>
        <v>0.7</v>
      </c>
      <c r="D3329" s="18" t="str">
        <f>IFERROR(__xludf.DUMMYFUNCTION("""COMPUTED_VALUE"""),"0.8")</f>
        <v>0.8</v>
      </c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  <c r="AA3329" s="18"/>
      <c r="AB3329" s="18"/>
      <c r="AC3329" s="18"/>
      <c r="AD3329" s="18"/>
      <c r="AE3329" s="18"/>
      <c r="AF3329" s="18"/>
      <c r="AG3329" s="18"/>
      <c r="AH3329" s="18"/>
      <c r="AI3329" s="18"/>
      <c r="AJ3329" s="18"/>
      <c r="AK3329" s="18"/>
      <c r="AL3329" s="18"/>
      <c r="AM3329" s="18"/>
      <c r="AN3329" s="18"/>
      <c r="AO3329" s="18"/>
      <c r="AP3329" s="18"/>
      <c r="AQ3329" s="18"/>
      <c r="AR3329" s="18"/>
      <c r="AS3329" s="18"/>
      <c r="AT3329" s="18"/>
      <c r="AU3329" s="18"/>
      <c r="AV3329" s="18"/>
      <c r="AW3329" s="18"/>
      <c r="AX3329" s="18"/>
    </row>
    <row r="3330">
      <c r="A3330" s="18" t="str">
        <f>IFERROR(__xludf.DUMMYFUNCTION("""COMPUTED_VALUE"""),"кислая земляника")</f>
        <v>кислая земляника</v>
      </c>
      <c r="B3330" s="18" t="str">
        <f>IFERROR(__xludf.DUMMYFUNCTION("""COMPUTED_VALUE"""),"кислая фанта с черникой")</f>
        <v>кислая фанта с черникой</v>
      </c>
      <c r="C3330" s="18" t="str">
        <f>IFERROR(__xludf.DUMMYFUNCTION("""COMPUTED_VALUE"""),"кислое харибо с колой и черешней")</f>
        <v>кислое харибо с колой и черешней</v>
      </c>
      <c r="D3330" s="18" t="str">
        <f>IFERROR(__xludf.DUMMYFUNCTION("""COMPUTED_VALUE"""),"кислое яблочно клубничная шипучка")</f>
        <v>кислое яблочно клубничная шипучка</v>
      </c>
      <c r="E3330" s="18" t="str">
        <f>IFERROR(__xludf.DUMMYFUNCTION("""COMPUTED_VALUE"""),"кислые желатинки маракуйя ананас")</f>
        <v>кислые желатинки маракуйя ананас</v>
      </c>
      <c r="F3330" s="18" t="str">
        <f>IFERROR(__xludf.DUMMYFUNCTION("""COMPUTED_VALUE"""),"кислые ленточки маракуя манго")</f>
        <v>кислые ленточки маракуя манго</v>
      </c>
      <c r="G3330" s="18" t="str">
        <f>IFERROR(__xludf.DUMMYFUNCTION("""COMPUTED_VALUE"""),"кислые мармеладные ягоды")</f>
        <v>кислые мармеладные ягоды</v>
      </c>
      <c r="H3330" s="18" t="str">
        <f>IFERROR(__xludf.DUMMYFUNCTION("""COMPUTED_VALUE"""),"кислый виноград лайм")</f>
        <v>кислый виноград лайм</v>
      </c>
      <c r="I3330" s="18" t="str">
        <f>IFERROR(__xludf.DUMMYFUNCTION("""COMPUTED_VALUE"""),"кислый грейпфрут с вишней")</f>
        <v>кислый грейпфрут с вишней</v>
      </c>
      <c r="J3330" s="18" t="str">
        <f>IFERROR(__xludf.DUMMYFUNCTION("""COMPUTED_VALUE"""),"кислый леденец виноград киви яблоко")</f>
        <v>кислый леденец виноград киви яблоко</v>
      </c>
      <c r="K3330" s="18" t="str">
        <f>IFERROR(__xludf.DUMMYFUNCTION("""COMPUTED_VALUE"""),"кислый лимонад арбуз лайм малина")</f>
        <v>кислый лимонад арбуз лайм малина</v>
      </c>
      <c r="L3330" s="18" t="str">
        <f>IFERROR(__xludf.DUMMYFUNCTION("""COMPUTED_VALUE"""),"кислый персик клубника")</f>
        <v>кислый персик клубника</v>
      </c>
      <c r="M3330" s="18" t="str">
        <f>IFERROR(__xludf.DUMMYFUNCTION("""COMPUTED_VALUE"""),"кислый яблочно лимонные колечки")</f>
        <v>кислый яблочно лимонные колечки</v>
      </c>
      <c r="N3330" s="18" t="str">
        <f>IFERROR(__xludf.DUMMYFUNCTION("""COMPUTED_VALUE"""),"фанта апельсин с кислой малиной")</f>
        <v>фанта апельсин с кислой малиной</v>
      </c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  <c r="AA3330" s="18"/>
      <c r="AB3330" s="18"/>
      <c r="AC3330" s="18"/>
      <c r="AD3330" s="18"/>
      <c r="AE3330" s="18"/>
      <c r="AF3330" s="18"/>
      <c r="AG3330" s="18"/>
      <c r="AH3330" s="18"/>
      <c r="AI3330" s="18"/>
      <c r="AJ3330" s="18"/>
      <c r="AK3330" s="18"/>
      <c r="AL3330" s="18"/>
      <c r="AM3330" s="18"/>
      <c r="AN3330" s="18"/>
      <c r="AO3330" s="18"/>
      <c r="AP3330" s="18"/>
      <c r="AQ3330" s="18"/>
      <c r="AR3330" s="18"/>
      <c r="AS3330" s="18"/>
      <c r="AT3330" s="18"/>
      <c r="AU3330" s="18"/>
      <c r="AV3330" s="18"/>
      <c r="AW3330" s="18"/>
      <c r="AX3330" s="18"/>
    </row>
    <row r="3331">
      <c r="A3331" s="18" t="str">
        <f>IFERROR(__xludf.DUMMYFUNCTION("""COMPUTED_VALUE"""),"Лесные ягоды")</f>
        <v>Лесные ягоды</v>
      </c>
      <c r="B3331" s="18" t="str">
        <f>IFERROR(__xludf.DUMMYFUNCTION("""COMPUTED_VALUE"""),"Алоэ виноград ")</f>
        <v>Алоэ виноград </v>
      </c>
      <c r="C3331" s="18" t="str">
        <f>IFERROR(__xludf.DUMMYFUNCTION("""COMPUTED_VALUE"""),"Апельсиновый адреналин")</f>
        <v>Апельсиновый адреналин</v>
      </c>
      <c r="D3331" s="18" t="str">
        <f>IFERROR(__xludf.DUMMYFUNCTION("""COMPUTED_VALUE"""),"Клюква лайм")</f>
        <v>Клюква лайм</v>
      </c>
      <c r="E3331" s="18" t="str">
        <f>IFERROR(__xludf.DUMMYFUNCTION("""COMPUTED_VALUE"""),"Виноградная фанта ")</f>
        <v>Виноградная фанта </v>
      </c>
      <c r="F3331" s="18" t="str">
        <f>IFERROR(__xludf.DUMMYFUNCTION("""COMPUTED_VALUE"""),"Зеленый чай лемонграсс")</f>
        <v>Зеленый чай лемонграсс</v>
      </c>
      <c r="G3331" s="18" t="str">
        <f>IFERROR(__xludf.DUMMYFUNCTION("""COMPUTED_VALUE"""),"Малина арбуз")</f>
        <v>Малина арбуз</v>
      </c>
      <c r="H3331" s="18" t="str">
        <f>IFERROR(__xludf.DUMMYFUNCTION("""COMPUTED_VALUE"""),"Ананас персик")</f>
        <v>Ананас персик</v>
      </c>
      <c r="I3331" s="18" t="str">
        <f>IFERROR(__xludf.DUMMYFUNCTION("""COMPUTED_VALUE"""),"Клубничный мохито ")</f>
        <v>Клубничный мохито </v>
      </c>
      <c r="J3331" s="18" t="str">
        <f>IFERROR(__xludf.DUMMYFUNCTION("""COMPUTED_VALUE"""),"Яблоко лайм")</f>
        <v>Яблоко лайм</v>
      </c>
      <c r="K3331" s="18" t="str">
        <f>IFERROR(__xludf.DUMMYFUNCTION("""COMPUTED_VALUE"""),"Спрайт арбуз лайм ")</f>
        <v>Спрайт арбуз лайм </v>
      </c>
      <c r="L3331" s="18" t="str">
        <f>IFERROR(__xludf.DUMMYFUNCTION("""COMPUTED_VALUE"""),"Черничная фанта")</f>
        <v>Черничная фанта</v>
      </c>
      <c r="M3331" s="18" t="str">
        <f>IFERROR(__xludf.DUMMYFUNCTION("""COMPUTED_VALUE"""),"Чёрная смородина")</f>
        <v>Чёрная смородина</v>
      </c>
      <c r="N3331" s="18" t="str">
        <f>IFERROR(__xludf.DUMMYFUNCTION("""COMPUTED_VALUE"""),"Червячки голубика малина")</f>
        <v>Червячки голубика малина</v>
      </c>
      <c r="O3331" s="18" t="str">
        <f>IFERROR(__xludf.DUMMYFUNCTION("""COMPUTED_VALUE"""),"Малина смородина ")</f>
        <v>Малина смородина </v>
      </c>
      <c r="P3331" s="18" t="str">
        <f>IFERROR(__xludf.DUMMYFUNCTION("""COMPUTED_VALUE"""),"Черника лайм ")</f>
        <v>Черника лайм </v>
      </c>
      <c r="Q3331" s="18" t="str">
        <f>IFERROR(__xludf.DUMMYFUNCTION("""COMPUTED_VALUE"""),"Виноградный чупа чупс")</f>
        <v>Виноградный чупа чупс</v>
      </c>
      <c r="R3331" s="18" t="str">
        <f>IFERROR(__xludf.DUMMYFUNCTION("""COMPUTED_VALUE"""),"Киви лайм")</f>
        <v>Киви лайм</v>
      </c>
      <c r="S3331" s="18" t="str">
        <f>IFERROR(__xludf.DUMMYFUNCTION("""COMPUTED_VALUE"""),"Ягодный морс")</f>
        <v>Ягодный морс</v>
      </c>
      <c r="T3331" s="18" t="str">
        <f>IFERROR(__xludf.DUMMYFUNCTION("""COMPUTED_VALUE"""),"Фруктовый скитлс")</f>
        <v>Фруктовый скитлс</v>
      </c>
      <c r="U3331" s="18" t="str">
        <f>IFERROR(__xludf.DUMMYFUNCTION("""COMPUTED_VALUE"""),"черника лимон ")</f>
        <v>черника лимон </v>
      </c>
      <c r="V3331" s="18" t="str">
        <f>IFERROR(__xludf.DUMMYFUNCTION("""COMPUTED_VALUE"""),"Вишнёвая бомба")</f>
        <v>Вишнёвая бомба</v>
      </c>
      <c r="W3331" s="18" t="str">
        <f>IFERROR(__xludf.DUMMYFUNCTION("""COMPUTED_VALUE"""),"Тропический манго")</f>
        <v>Тропический манго</v>
      </c>
      <c r="X3331" s="18"/>
      <c r="Y3331" s="18"/>
      <c r="Z3331" s="18"/>
      <c r="AA3331" s="18"/>
      <c r="AB3331" s="18"/>
      <c r="AC3331" s="18"/>
      <c r="AD3331" s="18"/>
      <c r="AE3331" s="18"/>
      <c r="AF3331" s="18"/>
      <c r="AG3331" s="18"/>
      <c r="AH3331" s="18"/>
      <c r="AI3331" s="18"/>
      <c r="AJ3331" s="18"/>
      <c r="AK3331" s="18"/>
      <c r="AL3331" s="18"/>
      <c r="AM3331" s="18"/>
      <c r="AN3331" s="18"/>
      <c r="AO3331" s="18"/>
      <c r="AP3331" s="18"/>
      <c r="AQ3331" s="18"/>
      <c r="AR3331" s="18"/>
      <c r="AS3331" s="18"/>
      <c r="AT3331" s="18"/>
      <c r="AU3331" s="18"/>
      <c r="AV3331" s="18"/>
      <c r="AW3331" s="18"/>
      <c r="AX3331" s="18"/>
    </row>
    <row r="3332">
      <c r="A3332" s="18" t="str">
        <f>IFERROR(__xludf.DUMMYFUNCTION("""COMPUTED_VALUE"""),"0.4")</f>
        <v>0.4</v>
      </c>
      <c r="B3332" s="18" t="str">
        <f>IFERROR(__xludf.DUMMYFUNCTION("""COMPUTED_VALUE"""),"0.6")</f>
        <v>0.6</v>
      </c>
      <c r="C3332" s="18" t="str">
        <f>IFERROR(__xludf.DUMMYFUNCTION("""COMPUTED_VALUE"""),"0.7")</f>
        <v>0.7</v>
      </c>
      <c r="D3332" s="18" t="str">
        <f>IFERROR(__xludf.DUMMYFUNCTION("""COMPUTED_VALUE"""),"0.8")</f>
        <v>0.8</v>
      </c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  <c r="AA3332" s="18"/>
      <c r="AB3332" s="18"/>
      <c r="AC3332" s="18"/>
      <c r="AD3332" s="18"/>
      <c r="AE3332" s="18"/>
      <c r="AF3332" s="18"/>
      <c r="AG3332" s="18"/>
      <c r="AH3332" s="18"/>
      <c r="AI3332" s="18"/>
      <c r="AJ3332" s="18"/>
      <c r="AK3332" s="18"/>
      <c r="AL3332" s="18"/>
      <c r="AM3332" s="18"/>
      <c r="AN3332" s="18"/>
      <c r="AO3332" s="18"/>
      <c r="AP3332" s="18"/>
      <c r="AQ3332" s="18"/>
      <c r="AR3332" s="18"/>
      <c r="AS3332" s="18"/>
      <c r="AT3332" s="18"/>
      <c r="AU3332" s="18"/>
      <c r="AV3332" s="18"/>
      <c r="AW3332" s="18"/>
      <c r="AX3332" s="18"/>
    </row>
    <row r="3333">
      <c r="A3333" s="18" t="str">
        <f>IFERROR(__xludf.DUMMYFUNCTION("""COMPUTED_VALUE"""),"0.4")</f>
        <v>0.4</v>
      </c>
      <c r="B3333" s="18" t="str">
        <f>IFERROR(__xludf.DUMMYFUNCTION("""COMPUTED_VALUE"""),"0.6")</f>
        <v>0.6</v>
      </c>
      <c r="C3333" s="18" t="str">
        <f>IFERROR(__xludf.DUMMYFUNCTION("""COMPUTED_VALUE"""),"0.7")</f>
        <v>0.7</v>
      </c>
      <c r="D3333" s="18" t="str">
        <f>IFERROR(__xludf.DUMMYFUNCTION("""COMPUTED_VALUE"""),"0.8")</f>
        <v>0.8</v>
      </c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  <c r="AA3333" s="18"/>
      <c r="AB3333" s="18"/>
      <c r="AC3333" s="18"/>
      <c r="AD3333" s="18"/>
      <c r="AE3333" s="18"/>
      <c r="AF3333" s="18"/>
      <c r="AG3333" s="18"/>
      <c r="AH3333" s="18"/>
      <c r="AI3333" s="18"/>
      <c r="AJ3333" s="18"/>
      <c r="AK3333" s="18"/>
      <c r="AL3333" s="18"/>
      <c r="AM3333" s="18"/>
      <c r="AN3333" s="18"/>
      <c r="AO3333" s="18"/>
      <c r="AP3333" s="18"/>
      <c r="AQ3333" s="18"/>
      <c r="AR3333" s="18"/>
      <c r="AS3333" s="18"/>
      <c r="AT3333" s="18"/>
      <c r="AU3333" s="18"/>
      <c r="AV3333" s="18"/>
      <c r="AW3333" s="18"/>
      <c r="AX3333" s="18"/>
    </row>
    <row r="3334">
      <c r="A3334" s="18" t="str">
        <f>IFERROR(__xludf.DUMMYFUNCTION("""COMPUTED_VALUE"""),"Ягодный микс")</f>
        <v>Ягодный микс</v>
      </c>
      <c r="B3334" s="18" t="str">
        <f>IFERROR(__xludf.DUMMYFUNCTION("""COMPUTED_VALUE"""),"Энергетик малина")</f>
        <v>Энергетик малина</v>
      </c>
      <c r="C3334" s="18" t="str">
        <f>IFERROR(__xludf.DUMMYFUNCTION("""COMPUTED_VALUE"""),"Клубника арбуз")</f>
        <v>Клубника арбуз</v>
      </c>
      <c r="D3334" s="18" t="str">
        <f>IFERROR(__xludf.DUMMYFUNCTION("""COMPUTED_VALUE"""),"Ежевика малина")</f>
        <v>Ежевика малина</v>
      </c>
      <c r="E3334" s="18" t="str">
        <f>IFERROR(__xludf.DUMMYFUNCTION("""COMPUTED_VALUE"""),"Голубая малина виноград")</f>
        <v>Голубая малина виноград</v>
      </c>
      <c r="F3334" s="18" t="str">
        <f>IFERROR(__xludf.DUMMYFUNCTION("""COMPUTED_VALUE"""),"Вишня яблоко")</f>
        <v>Вишня яблоко</v>
      </c>
      <c r="G3334" s="18" t="str">
        <f>IFERROR(__xludf.DUMMYFUNCTION("""COMPUTED_VALUE"""),"Виноград лёд")</f>
        <v>Виноград лёд</v>
      </c>
      <c r="H3334" s="18" t="str">
        <f>IFERROR(__xludf.DUMMYFUNCTION("""COMPUTED_VALUE"""),"Бабл гам")</f>
        <v>Бабл гам</v>
      </c>
      <c r="I3334" s="18" t="str">
        <f>IFERROR(__xludf.DUMMYFUNCTION("""COMPUTED_VALUE"""),"Энергетик лайм")</f>
        <v>Энергетик лайм</v>
      </c>
      <c r="J3334" s="18" t="str">
        <f>IFERROR(__xludf.DUMMYFUNCTION("""COMPUTED_VALUE"""),"Черника смородина айс")</f>
        <v>Черника смородина айс</v>
      </c>
      <c r="K3334" s="18" t="str">
        <f>IFERROR(__xludf.DUMMYFUNCTION("""COMPUTED_VALUE"""),"Мохито клубничный лёд")</f>
        <v>Мохито клубничный лёд</v>
      </c>
      <c r="L3334" s="18" t="str">
        <f>IFERROR(__xludf.DUMMYFUNCTION("""COMPUTED_VALUE"""),"Черная вишня лёд")</f>
        <v>Черная вишня лёд</v>
      </c>
      <c r="M3334" s="18" t="str">
        <f>IFERROR(__xludf.DUMMYFUNCTION("""COMPUTED_VALUE"""),"Ананас кокос лёд")</f>
        <v>Ананас кокос лёд</v>
      </c>
      <c r="N3334" s="18" t="str">
        <f>IFERROR(__xludf.DUMMYFUNCTION("""COMPUTED_VALUE"""),"Киви лёд")</f>
        <v>Киви лёд</v>
      </c>
      <c r="O3334" s="18" t="str">
        <f>IFERROR(__xludf.DUMMYFUNCTION("""COMPUTED_VALUE"""),"Кислая клюква лёд")</f>
        <v>Кислая клюква лёд</v>
      </c>
      <c r="P3334" s="18" t="str">
        <f>IFERROR(__xludf.DUMMYFUNCTION("""COMPUTED_VALUE"""),"Кислый скитлс лёд")</f>
        <v>Кислый скитлс лёд</v>
      </c>
      <c r="Q3334" s="18" t="str">
        <f>IFERROR(__xludf.DUMMYFUNCTION("""COMPUTED_VALUE"""),"Клубника черника лёд")</f>
        <v>Клубника черника лёд</v>
      </c>
      <c r="R3334" s="18" t="str">
        <f>IFERROR(__xludf.DUMMYFUNCTION("""COMPUTED_VALUE"""),"Малина смородина лёд")</f>
        <v>Малина смородина лёд</v>
      </c>
      <c r="S3334" s="18" t="str">
        <f>IFERROR(__xludf.DUMMYFUNCTION("""COMPUTED_VALUE"""),"Манго лёд")</f>
        <v>Манго лёд</v>
      </c>
      <c r="T3334" s="18" t="str">
        <f>IFERROR(__xludf.DUMMYFUNCTION("""COMPUTED_VALUE"""),"Малина вишня лёд")</f>
        <v>Малина вишня лёд</v>
      </c>
      <c r="U3334" s="18"/>
      <c r="V3334" s="18"/>
      <c r="W3334" s="18"/>
      <c r="X3334" s="18"/>
      <c r="Y3334" s="18"/>
      <c r="Z3334" s="18"/>
      <c r="AA3334" s="18"/>
      <c r="AB3334" s="18"/>
      <c r="AC3334" s="18"/>
      <c r="AD3334" s="18"/>
      <c r="AE3334" s="18"/>
      <c r="AF3334" s="18"/>
      <c r="AG3334" s="18"/>
      <c r="AH3334" s="18"/>
      <c r="AI3334" s="18"/>
      <c r="AJ3334" s="18"/>
      <c r="AK3334" s="18"/>
      <c r="AL3334" s="18"/>
      <c r="AM3334" s="18"/>
      <c r="AN3334" s="18"/>
      <c r="AO3334" s="18"/>
      <c r="AP3334" s="18"/>
      <c r="AQ3334" s="18"/>
      <c r="AR3334" s="18"/>
      <c r="AS3334" s="18"/>
      <c r="AT3334" s="18"/>
      <c r="AU3334" s="18"/>
      <c r="AV3334" s="18"/>
      <c r="AW3334" s="18"/>
      <c r="AX3334" s="18"/>
    </row>
    <row r="3335">
      <c r="A3335" s="18" t="str">
        <f>IFERROR(__xludf.DUMMYFUNCTION("""COMPUTED_VALUE"""),"Ягодный микс")</f>
        <v>Ягодный микс</v>
      </c>
      <c r="B3335" s="18" t="str">
        <f>IFERROR(__xludf.DUMMYFUNCTION("""COMPUTED_VALUE"""),"Энергетик малина")</f>
        <v>Энергетик малина</v>
      </c>
      <c r="C3335" s="18" t="str">
        <f>IFERROR(__xludf.DUMMYFUNCTION("""COMPUTED_VALUE"""),"Клубника арбуз")</f>
        <v>Клубника арбуз</v>
      </c>
      <c r="D3335" s="18" t="str">
        <f>IFERROR(__xludf.DUMMYFUNCTION("""COMPUTED_VALUE"""),"Ежевика малина")</f>
        <v>Ежевика малина</v>
      </c>
      <c r="E3335" s="18" t="str">
        <f>IFERROR(__xludf.DUMMYFUNCTION("""COMPUTED_VALUE"""),"Голубая малина виноград")</f>
        <v>Голубая малина виноград</v>
      </c>
      <c r="F3335" s="18" t="str">
        <f>IFERROR(__xludf.DUMMYFUNCTION("""COMPUTED_VALUE"""),"Вишня яблоко")</f>
        <v>Вишня яблоко</v>
      </c>
      <c r="G3335" s="18" t="str">
        <f>IFERROR(__xludf.DUMMYFUNCTION("""COMPUTED_VALUE"""),"Виноград лёд")</f>
        <v>Виноград лёд</v>
      </c>
      <c r="H3335" s="18" t="str">
        <f>IFERROR(__xludf.DUMMYFUNCTION("""COMPUTED_VALUE"""),"Бабл гам")</f>
        <v>Бабл гам</v>
      </c>
      <c r="I3335" s="18" t="str">
        <f>IFERROR(__xludf.DUMMYFUNCTION("""COMPUTED_VALUE"""),"Энергетик лайм")</f>
        <v>Энергетик лайм</v>
      </c>
      <c r="J3335" s="18" t="str">
        <f>IFERROR(__xludf.DUMMYFUNCTION("""COMPUTED_VALUE"""),"Черника смородина айс")</f>
        <v>Черника смородина айс</v>
      </c>
      <c r="K3335" s="18" t="str">
        <f>IFERROR(__xludf.DUMMYFUNCTION("""COMPUTED_VALUE"""),"Мохито клубничный лёд")</f>
        <v>Мохито клубничный лёд</v>
      </c>
      <c r="L3335" s="18" t="str">
        <f>IFERROR(__xludf.DUMMYFUNCTION("""COMPUTED_VALUE"""),"Черная вишня лёд")</f>
        <v>Черная вишня лёд</v>
      </c>
      <c r="M3335" s="18" t="str">
        <f>IFERROR(__xludf.DUMMYFUNCTION("""COMPUTED_VALUE"""),"Ананас кокос лёд")</f>
        <v>Ананас кокос лёд</v>
      </c>
      <c r="N3335" s="18" t="str">
        <f>IFERROR(__xludf.DUMMYFUNCTION("""COMPUTED_VALUE"""),"Киви лёд")</f>
        <v>Киви лёд</v>
      </c>
      <c r="O3335" s="18" t="str">
        <f>IFERROR(__xludf.DUMMYFUNCTION("""COMPUTED_VALUE"""),"Кислая клюква лёд")</f>
        <v>Кислая клюква лёд</v>
      </c>
      <c r="P3335" s="18" t="str">
        <f>IFERROR(__xludf.DUMMYFUNCTION("""COMPUTED_VALUE"""),"Кислый скитлс лёд")</f>
        <v>Кислый скитлс лёд</v>
      </c>
      <c r="Q3335" s="18" t="str">
        <f>IFERROR(__xludf.DUMMYFUNCTION("""COMPUTED_VALUE"""),"Клубника черника лёд")</f>
        <v>Клубника черника лёд</v>
      </c>
      <c r="R3335" s="18" t="str">
        <f>IFERROR(__xludf.DUMMYFUNCTION("""COMPUTED_VALUE"""),"Малина смородина лёд")</f>
        <v>Малина смородина лёд</v>
      </c>
      <c r="S3335" s="18" t="str">
        <f>IFERROR(__xludf.DUMMYFUNCTION("""COMPUTED_VALUE"""),"Манго лёд")</f>
        <v>Манго лёд</v>
      </c>
      <c r="T3335" s="18" t="str">
        <f>IFERROR(__xludf.DUMMYFUNCTION("""COMPUTED_VALUE"""),"Малина вишня лёд")</f>
        <v>Малина вишня лёд</v>
      </c>
      <c r="U3335" s="18"/>
      <c r="V3335" s="18"/>
      <c r="W3335" s="18"/>
      <c r="X3335" s="18"/>
      <c r="Y3335" s="18"/>
      <c r="Z3335" s="18"/>
      <c r="AA3335" s="18"/>
      <c r="AB3335" s="18"/>
      <c r="AC3335" s="18"/>
      <c r="AD3335" s="18"/>
      <c r="AE3335" s="18"/>
      <c r="AF3335" s="18"/>
      <c r="AG3335" s="18"/>
      <c r="AH3335" s="18"/>
      <c r="AI3335" s="18"/>
      <c r="AJ3335" s="18"/>
      <c r="AK3335" s="18"/>
      <c r="AL3335" s="18"/>
      <c r="AM3335" s="18"/>
      <c r="AN3335" s="18"/>
      <c r="AO3335" s="18"/>
      <c r="AP3335" s="18"/>
      <c r="AQ3335" s="18"/>
      <c r="AR3335" s="18"/>
      <c r="AS3335" s="18"/>
      <c r="AT3335" s="18"/>
      <c r="AU3335" s="18"/>
      <c r="AV3335" s="18"/>
      <c r="AW3335" s="18"/>
      <c r="AX3335" s="18"/>
    </row>
    <row r="3336">
      <c r="A3336" s="18" t="str">
        <f>IFERROR(__xludf.DUMMYFUNCTION("""COMPUTED_VALUE"""),"Экзотический микс")</f>
        <v>Экзотический микс</v>
      </c>
      <c r="B3336" s="18" t="str">
        <f>IFERROR(__xludf.DUMMYFUNCTION("""COMPUTED_VALUE"""),"Энергетик")</f>
        <v>Энергетик</v>
      </c>
      <c r="C3336" s="18" t="str">
        <f>IFERROR(__xludf.DUMMYFUNCTION("""COMPUTED_VALUE"""),"Виноградный чупа-чупс")</f>
        <v>Виноградный чупа-чупс</v>
      </c>
      <c r="D3336" s="18" t="str">
        <f>IFERROR(__xludf.DUMMYFUNCTION("""COMPUTED_VALUE"""),"Кислая лесная клюква")</f>
        <v>Кислая лесная клюква</v>
      </c>
      <c r="E3336" s="18" t="str">
        <f>IFERROR(__xludf.DUMMYFUNCTION("""COMPUTED_VALUE"""),"Смородина персик")</f>
        <v>Смородина персик</v>
      </c>
      <c r="F3336" s="18" t="str">
        <f>IFERROR(__xludf.DUMMYFUNCTION("""COMPUTED_VALUE"""),"Спелый киви кисло сладкий")</f>
        <v>Спелый киви кисло сладкий</v>
      </c>
      <c r="G3336" s="18" t="str">
        <f>IFERROR(__xludf.DUMMYFUNCTION("""COMPUTED_VALUE"""),"Кислые черви в вишневом сиропе")</f>
        <v>Кислые черви в вишневом сиропе</v>
      </c>
      <c r="H3336" s="18" t="str">
        <f>IFERROR(__xludf.DUMMYFUNCTION("""COMPUTED_VALUE"""),"Грушевый лимонад")</f>
        <v>Грушевый лимонад</v>
      </c>
      <c r="I3336" s="18" t="str">
        <f>IFERROR(__xludf.DUMMYFUNCTION("""COMPUTED_VALUE"""),"Лимонад с сладкой малиной")</f>
        <v>Лимонад с сладкой малиной</v>
      </c>
      <c r="J3336" s="18" t="str">
        <f>IFERROR(__xludf.DUMMYFUNCTION("""COMPUTED_VALUE"""),"Ананасовая кислинка")</f>
        <v>Ананасовая кислинка</v>
      </c>
      <c r="K3336" s="18" t="str">
        <f>IFERROR(__xludf.DUMMYFUNCTION("""COMPUTED_VALUE"""),"Мармеладные мишки")</f>
        <v>Мармеладные мишки</v>
      </c>
      <c r="L3336" s="18" t="str">
        <f>IFERROR(__xludf.DUMMYFUNCTION("""COMPUTED_VALUE"""),"Мандариновый сок с цедрой")</f>
        <v>Мандариновый сок с цедрой</v>
      </c>
      <c r="M3336" s="18" t="str">
        <f>IFERROR(__xludf.DUMMYFUNCTION("""COMPUTED_VALUE"""),"Кисло-сладкое ягодное драже")</f>
        <v>Кисло-сладкое ягодное драже</v>
      </c>
      <c r="N3336" s="18" t="str">
        <f>IFERROR(__xludf.DUMMYFUNCTION("""COMPUTED_VALUE"""),"Классическая фанта")</f>
        <v>Классическая фанта</v>
      </c>
      <c r="O3336" s="18" t="str">
        <f>IFERROR(__xludf.DUMMYFUNCTION("""COMPUTED_VALUE"""),"Сладкие барбарисоввые конфеты")</f>
        <v>Сладкие барбарисоввые конфеты</v>
      </c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  <c r="AA3336" s="18"/>
      <c r="AB3336" s="18"/>
      <c r="AC3336" s="18"/>
      <c r="AD3336" s="18"/>
      <c r="AE3336" s="18"/>
      <c r="AF3336" s="18"/>
      <c r="AG3336" s="18"/>
      <c r="AH3336" s="18"/>
      <c r="AI3336" s="18"/>
      <c r="AJ3336" s="18"/>
      <c r="AK3336" s="18"/>
      <c r="AL3336" s="18"/>
      <c r="AM3336" s="18"/>
      <c r="AN3336" s="18"/>
      <c r="AO3336" s="18"/>
      <c r="AP3336" s="18"/>
      <c r="AQ3336" s="18"/>
      <c r="AR3336" s="18"/>
      <c r="AS3336" s="18"/>
      <c r="AT3336" s="18"/>
      <c r="AU3336" s="18"/>
      <c r="AV3336" s="18"/>
      <c r="AW3336" s="18"/>
      <c r="AX3336" s="18"/>
    </row>
    <row r="3337">
      <c r="A3337" s="18"/>
      <c r="B3337" s="18"/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  <c r="AA3337" s="18"/>
      <c r="AB3337" s="18"/>
      <c r="AC3337" s="18"/>
      <c r="AD3337" s="18"/>
      <c r="AE3337" s="18"/>
      <c r="AF3337" s="18"/>
      <c r="AG3337" s="18"/>
      <c r="AH3337" s="18"/>
      <c r="AI3337" s="18"/>
      <c r="AJ3337" s="18"/>
      <c r="AK3337" s="18"/>
      <c r="AL3337" s="18"/>
      <c r="AM3337" s="18"/>
      <c r="AN3337" s="18"/>
      <c r="AO3337" s="18"/>
      <c r="AP3337" s="18"/>
      <c r="AQ3337" s="18"/>
      <c r="AR3337" s="18"/>
      <c r="AS3337" s="18"/>
      <c r="AT3337" s="18"/>
      <c r="AU3337" s="18"/>
      <c r="AV3337" s="18"/>
      <c r="AW3337" s="18"/>
      <c r="AX3337" s="18"/>
    </row>
    <row r="3338">
      <c r="A3338" s="18"/>
      <c r="B3338" s="18"/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  <c r="AA3338" s="18"/>
      <c r="AB3338" s="18"/>
      <c r="AC3338" s="18"/>
      <c r="AD3338" s="18"/>
      <c r="AE3338" s="18"/>
      <c r="AF3338" s="18"/>
      <c r="AG3338" s="18"/>
      <c r="AH3338" s="18"/>
      <c r="AI3338" s="18"/>
      <c r="AJ3338" s="18"/>
      <c r="AK3338" s="18"/>
      <c r="AL3338" s="18"/>
      <c r="AM3338" s="18"/>
      <c r="AN3338" s="18"/>
      <c r="AO3338" s="18"/>
      <c r="AP3338" s="18"/>
      <c r="AQ3338" s="18"/>
      <c r="AR3338" s="18"/>
      <c r="AS3338" s="18"/>
      <c r="AT3338" s="18"/>
      <c r="AU3338" s="18"/>
      <c r="AV3338" s="18"/>
      <c r="AW3338" s="18"/>
      <c r="AX3338" s="18"/>
    </row>
    <row r="3339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  <c r="AA3339" s="18"/>
      <c r="AB3339" s="18"/>
      <c r="AC3339" s="18"/>
      <c r="AD3339" s="18"/>
      <c r="AE3339" s="18"/>
      <c r="AF3339" s="18"/>
      <c r="AG3339" s="18"/>
      <c r="AH3339" s="18"/>
      <c r="AI3339" s="18"/>
      <c r="AJ3339" s="18"/>
      <c r="AK3339" s="18"/>
      <c r="AL3339" s="18"/>
      <c r="AM3339" s="18"/>
      <c r="AN3339" s="18"/>
      <c r="AO3339" s="18"/>
      <c r="AP3339" s="18"/>
      <c r="AQ3339" s="18"/>
      <c r="AR3339" s="18"/>
      <c r="AS3339" s="18"/>
      <c r="AT3339" s="18"/>
      <c r="AU3339" s="18"/>
      <c r="AV3339" s="18"/>
      <c r="AW3339" s="18"/>
      <c r="AX3339" s="18"/>
    </row>
    <row r="3340">
      <c r="A3340" s="18"/>
      <c r="B3340" s="18"/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  <c r="AA3340" s="18"/>
      <c r="AB3340" s="18"/>
      <c r="AC3340" s="18"/>
      <c r="AD3340" s="18"/>
      <c r="AE3340" s="18"/>
      <c r="AF3340" s="18"/>
      <c r="AG3340" s="18"/>
      <c r="AH3340" s="18"/>
      <c r="AI3340" s="18"/>
      <c r="AJ3340" s="18"/>
      <c r="AK3340" s="18"/>
      <c r="AL3340" s="18"/>
      <c r="AM3340" s="18"/>
      <c r="AN3340" s="18"/>
      <c r="AO3340" s="18"/>
      <c r="AP3340" s="18"/>
      <c r="AQ3340" s="18"/>
      <c r="AR3340" s="18"/>
      <c r="AS3340" s="18"/>
      <c r="AT3340" s="18"/>
      <c r="AU3340" s="18"/>
      <c r="AV3340" s="18"/>
      <c r="AW3340" s="18"/>
      <c r="AX3340" s="18"/>
    </row>
    <row r="3341">
      <c r="A3341" s="18"/>
      <c r="B3341" s="18"/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  <c r="AA3341" s="18"/>
      <c r="AB3341" s="18"/>
      <c r="AC3341" s="18"/>
      <c r="AD3341" s="18"/>
      <c r="AE3341" s="18"/>
      <c r="AF3341" s="18"/>
      <c r="AG3341" s="18"/>
      <c r="AH3341" s="18"/>
      <c r="AI3341" s="18"/>
      <c r="AJ3341" s="18"/>
      <c r="AK3341" s="18"/>
      <c r="AL3341" s="18"/>
      <c r="AM3341" s="18"/>
      <c r="AN3341" s="18"/>
      <c r="AO3341" s="18"/>
      <c r="AP3341" s="18"/>
      <c r="AQ3341" s="18"/>
      <c r="AR3341" s="18"/>
      <c r="AS3341" s="18"/>
      <c r="AT3341" s="18"/>
      <c r="AU3341" s="18"/>
      <c r="AV3341" s="18"/>
      <c r="AW3341" s="18"/>
      <c r="AX3341" s="18"/>
    </row>
    <row r="3342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  <c r="AA3342" s="18"/>
      <c r="AB3342" s="18"/>
      <c r="AC3342" s="18"/>
      <c r="AD3342" s="18"/>
      <c r="AE3342" s="18"/>
      <c r="AF3342" s="18"/>
      <c r="AG3342" s="18"/>
      <c r="AH3342" s="18"/>
      <c r="AI3342" s="18"/>
      <c r="AJ3342" s="18"/>
      <c r="AK3342" s="18"/>
      <c r="AL3342" s="18"/>
      <c r="AM3342" s="18"/>
      <c r="AN3342" s="18"/>
      <c r="AO3342" s="18"/>
      <c r="AP3342" s="18"/>
      <c r="AQ3342" s="18"/>
      <c r="AR3342" s="18"/>
      <c r="AS3342" s="18"/>
      <c r="AT3342" s="18"/>
      <c r="AU3342" s="18"/>
      <c r="AV3342" s="18"/>
      <c r="AW3342" s="18"/>
      <c r="AX3342" s="18"/>
    </row>
    <row r="3343">
      <c r="A3343" s="18"/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8"/>
      <c r="Y3343" s="18"/>
      <c r="Z3343" s="18"/>
      <c r="AA3343" s="18"/>
      <c r="AB3343" s="18"/>
      <c r="AC3343" s="18"/>
      <c r="AD3343" s="18"/>
      <c r="AE3343" s="18"/>
      <c r="AF3343" s="18"/>
      <c r="AG3343" s="18"/>
      <c r="AH3343" s="18"/>
      <c r="AI3343" s="18"/>
      <c r="AJ3343" s="18"/>
      <c r="AK3343" s="18"/>
      <c r="AL3343" s="18"/>
      <c r="AM3343" s="18"/>
      <c r="AN3343" s="18"/>
      <c r="AO3343" s="18"/>
      <c r="AP3343" s="18"/>
      <c r="AQ3343" s="18"/>
      <c r="AR3343" s="18"/>
      <c r="AS3343" s="18"/>
      <c r="AT3343" s="18"/>
      <c r="AU3343" s="18"/>
      <c r="AV3343" s="18"/>
      <c r="AW3343" s="18"/>
      <c r="AX3343" s="18"/>
    </row>
    <row r="3344">
      <c r="A3344" s="18"/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  <c r="AA3344" s="18"/>
      <c r="AB3344" s="18"/>
      <c r="AC3344" s="18"/>
      <c r="AD3344" s="18"/>
      <c r="AE3344" s="18"/>
      <c r="AF3344" s="18"/>
      <c r="AG3344" s="18"/>
      <c r="AH3344" s="18"/>
      <c r="AI3344" s="18"/>
      <c r="AJ3344" s="18"/>
      <c r="AK3344" s="18"/>
      <c r="AL3344" s="18"/>
      <c r="AM3344" s="18"/>
      <c r="AN3344" s="18"/>
      <c r="AO3344" s="18"/>
      <c r="AP3344" s="18"/>
      <c r="AQ3344" s="18"/>
      <c r="AR3344" s="18"/>
      <c r="AS3344" s="18"/>
      <c r="AT3344" s="18"/>
      <c r="AU3344" s="18"/>
      <c r="AV3344" s="18"/>
      <c r="AW3344" s="18"/>
      <c r="AX3344" s="18"/>
    </row>
    <row r="3345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  <c r="AA3345" s="18"/>
      <c r="AB3345" s="18"/>
      <c r="AC3345" s="18"/>
      <c r="AD3345" s="18"/>
      <c r="AE3345" s="18"/>
      <c r="AF3345" s="18"/>
      <c r="AG3345" s="18"/>
      <c r="AH3345" s="18"/>
      <c r="AI3345" s="18"/>
      <c r="AJ3345" s="18"/>
      <c r="AK3345" s="18"/>
      <c r="AL3345" s="18"/>
      <c r="AM3345" s="18"/>
      <c r="AN3345" s="18"/>
      <c r="AO3345" s="18"/>
      <c r="AP3345" s="18"/>
      <c r="AQ3345" s="18"/>
      <c r="AR3345" s="18"/>
      <c r="AS3345" s="18"/>
      <c r="AT3345" s="18"/>
      <c r="AU3345" s="18"/>
      <c r="AV3345" s="18"/>
      <c r="AW3345" s="18"/>
      <c r="AX3345" s="18"/>
    </row>
    <row r="3346">
      <c r="A3346" s="18"/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  <c r="AA3346" s="18"/>
      <c r="AB3346" s="18"/>
      <c r="AC3346" s="18"/>
      <c r="AD3346" s="18"/>
      <c r="AE3346" s="18"/>
      <c r="AF3346" s="18"/>
      <c r="AG3346" s="18"/>
      <c r="AH3346" s="18"/>
      <c r="AI3346" s="18"/>
      <c r="AJ3346" s="18"/>
      <c r="AK3346" s="18"/>
      <c r="AL3346" s="18"/>
      <c r="AM3346" s="18"/>
      <c r="AN3346" s="18"/>
      <c r="AO3346" s="18"/>
      <c r="AP3346" s="18"/>
      <c r="AQ3346" s="18"/>
      <c r="AR3346" s="18"/>
      <c r="AS3346" s="18"/>
      <c r="AT3346" s="18"/>
      <c r="AU3346" s="18"/>
      <c r="AV3346" s="18"/>
      <c r="AW3346" s="18"/>
      <c r="AX3346" s="18"/>
    </row>
    <row r="3347">
      <c r="A3347" s="18"/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  <c r="AA3347" s="18"/>
      <c r="AB3347" s="18"/>
      <c r="AC3347" s="18"/>
      <c r="AD3347" s="18"/>
      <c r="AE3347" s="18"/>
      <c r="AF3347" s="18"/>
      <c r="AG3347" s="18"/>
      <c r="AH3347" s="18"/>
      <c r="AI3347" s="18"/>
      <c r="AJ3347" s="18"/>
      <c r="AK3347" s="18"/>
      <c r="AL3347" s="18"/>
      <c r="AM3347" s="18"/>
      <c r="AN3347" s="18"/>
      <c r="AO3347" s="18"/>
      <c r="AP3347" s="18"/>
      <c r="AQ3347" s="18"/>
      <c r="AR3347" s="18"/>
      <c r="AS3347" s="18"/>
      <c r="AT3347" s="18"/>
      <c r="AU3347" s="18"/>
      <c r="AV3347" s="18"/>
      <c r="AW3347" s="18"/>
      <c r="AX3347" s="18"/>
    </row>
    <row r="3348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8"/>
      <c r="AD3348" s="18"/>
      <c r="AE3348" s="18"/>
      <c r="AF3348" s="18"/>
      <c r="AG3348" s="18"/>
      <c r="AH3348" s="18"/>
      <c r="AI3348" s="18"/>
      <c r="AJ3348" s="18"/>
      <c r="AK3348" s="18"/>
      <c r="AL3348" s="18"/>
      <c r="AM3348" s="18"/>
      <c r="AN3348" s="18"/>
      <c r="AO3348" s="18"/>
      <c r="AP3348" s="18"/>
      <c r="AQ3348" s="18"/>
      <c r="AR3348" s="18"/>
      <c r="AS3348" s="18"/>
      <c r="AT3348" s="18"/>
      <c r="AU3348" s="18"/>
      <c r="AV3348" s="18"/>
      <c r="AW3348" s="18"/>
      <c r="AX3348" s="18"/>
    </row>
    <row r="3349">
      <c r="A3349" s="18"/>
      <c r="B3349" s="18"/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  <c r="AA3349" s="18"/>
      <c r="AB3349" s="18"/>
      <c r="AC3349" s="18"/>
      <c r="AD3349" s="18"/>
      <c r="AE3349" s="18"/>
      <c r="AF3349" s="18"/>
      <c r="AG3349" s="18"/>
      <c r="AH3349" s="18"/>
      <c r="AI3349" s="18"/>
      <c r="AJ3349" s="18"/>
      <c r="AK3349" s="18"/>
      <c r="AL3349" s="18"/>
      <c r="AM3349" s="18"/>
      <c r="AN3349" s="18"/>
      <c r="AO3349" s="18"/>
      <c r="AP3349" s="18"/>
      <c r="AQ3349" s="18"/>
      <c r="AR3349" s="18"/>
      <c r="AS3349" s="18"/>
      <c r="AT3349" s="18"/>
      <c r="AU3349" s="18"/>
      <c r="AV3349" s="18"/>
      <c r="AW3349" s="18"/>
      <c r="AX3349" s="18"/>
    </row>
    <row r="3350">
      <c r="A3350" s="18"/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  <c r="AA3350" s="18"/>
      <c r="AB3350" s="18"/>
      <c r="AC3350" s="18"/>
      <c r="AD3350" s="18"/>
      <c r="AE3350" s="18"/>
      <c r="AF3350" s="18"/>
      <c r="AG3350" s="18"/>
      <c r="AH3350" s="18"/>
      <c r="AI3350" s="18"/>
      <c r="AJ3350" s="18"/>
      <c r="AK3350" s="18"/>
      <c r="AL3350" s="18"/>
      <c r="AM3350" s="18"/>
      <c r="AN3350" s="18"/>
      <c r="AO3350" s="18"/>
      <c r="AP3350" s="18"/>
      <c r="AQ3350" s="18"/>
      <c r="AR3350" s="18"/>
      <c r="AS3350" s="18"/>
      <c r="AT3350" s="18"/>
      <c r="AU3350" s="18"/>
      <c r="AV3350" s="18"/>
      <c r="AW3350" s="18"/>
      <c r="AX3350" s="18"/>
    </row>
    <row r="3351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  <c r="AA3351" s="18"/>
      <c r="AB3351" s="18"/>
      <c r="AC3351" s="18"/>
      <c r="AD3351" s="18"/>
      <c r="AE3351" s="18"/>
      <c r="AF3351" s="18"/>
      <c r="AG3351" s="18"/>
      <c r="AH3351" s="18"/>
      <c r="AI3351" s="18"/>
      <c r="AJ3351" s="18"/>
      <c r="AK3351" s="18"/>
      <c r="AL3351" s="18"/>
      <c r="AM3351" s="18"/>
      <c r="AN3351" s="18"/>
      <c r="AO3351" s="18"/>
      <c r="AP3351" s="18"/>
      <c r="AQ3351" s="18"/>
      <c r="AR3351" s="18"/>
      <c r="AS3351" s="18"/>
      <c r="AT3351" s="18"/>
      <c r="AU3351" s="18"/>
      <c r="AV3351" s="18"/>
      <c r="AW3351" s="18"/>
      <c r="AX3351" s="18"/>
    </row>
    <row r="3352">
      <c r="A3352" s="18"/>
      <c r="B3352" s="18"/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  <c r="AA3352" s="18"/>
      <c r="AB3352" s="18"/>
      <c r="AC3352" s="18"/>
      <c r="AD3352" s="18"/>
      <c r="AE3352" s="18"/>
      <c r="AF3352" s="18"/>
      <c r="AG3352" s="18"/>
      <c r="AH3352" s="18"/>
      <c r="AI3352" s="18"/>
      <c r="AJ3352" s="18"/>
      <c r="AK3352" s="18"/>
      <c r="AL3352" s="18"/>
      <c r="AM3352" s="18"/>
      <c r="AN3352" s="18"/>
      <c r="AO3352" s="18"/>
      <c r="AP3352" s="18"/>
      <c r="AQ3352" s="18"/>
      <c r="AR3352" s="18"/>
      <c r="AS3352" s="18"/>
      <c r="AT3352" s="18"/>
      <c r="AU3352" s="18"/>
      <c r="AV3352" s="18"/>
      <c r="AW3352" s="18"/>
      <c r="AX3352" s="18"/>
    </row>
    <row r="3353">
      <c r="A3353" s="18"/>
      <c r="B3353" s="18"/>
      <c r="C3353" s="18"/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  <c r="AA3353" s="18"/>
      <c r="AB3353" s="18"/>
      <c r="AC3353" s="18"/>
      <c r="AD3353" s="18"/>
      <c r="AE3353" s="18"/>
      <c r="AF3353" s="18"/>
      <c r="AG3353" s="18"/>
      <c r="AH3353" s="18"/>
      <c r="AI3353" s="18"/>
      <c r="AJ3353" s="18"/>
      <c r="AK3353" s="18"/>
      <c r="AL3353" s="18"/>
      <c r="AM3353" s="18"/>
      <c r="AN3353" s="18"/>
      <c r="AO3353" s="18"/>
      <c r="AP3353" s="18"/>
      <c r="AQ3353" s="18"/>
      <c r="AR3353" s="18"/>
      <c r="AS3353" s="18"/>
      <c r="AT3353" s="18"/>
      <c r="AU3353" s="18"/>
      <c r="AV3353" s="18"/>
      <c r="AW3353" s="18"/>
      <c r="AX3353" s="18"/>
    </row>
    <row r="3354">
      <c r="A3354" s="18"/>
      <c r="B3354" s="18"/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  <c r="AA3354" s="18"/>
      <c r="AB3354" s="18"/>
      <c r="AC3354" s="18"/>
      <c r="AD3354" s="18"/>
      <c r="AE3354" s="18"/>
      <c r="AF3354" s="18"/>
      <c r="AG3354" s="18"/>
      <c r="AH3354" s="18"/>
      <c r="AI3354" s="18"/>
      <c r="AJ3354" s="18"/>
      <c r="AK3354" s="18"/>
      <c r="AL3354" s="18"/>
      <c r="AM3354" s="18"/>
      <c r="AN3354" s="18"/>
      <c r="AO3354" s="18"/>
      <c r="AP3354" s="18"/>
      <c r="AQ3354" s="18"/>
      <c r="AR3354" s="18"/>
      <c r="AS3354" s="18"/>
      <c r="AT3354" s="18"/>
      <c r="AU3354" s="18"/>
      <c r="AV3354" s="18"/>
      <c r="AW3354" s="18"/>
      <c r="AX3354" s="18"/>
    </row>
    <row r="3355">
      <c r="A3355" s="18"/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  <c r="AA3355" s="18"/>
      <c r="AB3355" s="18"/>
      <c r="AC3355" s="18"/>
      <c r="AD3355" s="18"/>
      <c r="AE3355" s="18"/>
      <c r="AF3355" s="18"/>
      <c r="AG3355" s="18"/>
      <c r="AH3355" s="18"/>
      <c r="AI3355" s="18"/>
      <c r="AJ3355" s="18"/>
      <c r="AK3355" s="18"/>
      <c r="AL3355" s="18"/>
      <c r="AM3355" s="18"/>
      <c r="AN3355" s="18"/>
      <c r="AO3355" s="18"/>
      <c r="AP3355" s="18"/>
      <c r="AQ3355" s="18"/>
      <c r="AR3355" s="18"/>
      <c r="AS3355" s="18"/>
      <c r="AT3355" s="18"/>
      <c r="AU3355" s="18"/>
      <c r="AV3355" s="18"/>
      <c r="AW3355" s="18"/>
      <c r="AX3355" s="18"/>
    </row>
    <row r="3356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  <c r="AA3356" s="18"/>
      <c r="AB3356" s="18"/>
      <c r="AC3356" s="18"/>
      <c r="AD3356" s="18"/>
      <c r="AE3356" s="18"/>
      <c r="AF3356" s="18"/>
      <c r="AG3356" s="18"/>
      <c r="AH3356" s="18"/>
      <c r="AI3356" s="18"/>
      <c r="AJ3356" s="18"/>
      <c r="AK3356" s="18"/>
      <c r="AL3356" s="18"/>
      <c r="AM3356" s="18"/>
      <c r="AN3356" s="18"/>
      <c r="AO3356" s="18"/>
      <c r="AP3356" s="18"/>
      <c r="AQ3356" s="18"/>
      <c r="AR3356" s="18"/>
      <c r="AS3356" s="18"/>
      <c r="AT3356" s="18"/>
      <c r="AU3356" s="18"/>
      <c r="AV3356" s="18"/>
      <c r="AW3356" s="18"/>
      <c r="AX3356" s="18"/>
    </row>
    <row r="3357">
      <c r="A3357" s="18"/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  <c r="AA3357" s="18"/>
      <c r="AB3357" s="18"/>
      <c r="AC3357" s="18"/>
      <c r="AD3357" s="18"/>
      <c r="AE3357" s="18"/>
      <c r="AF3357" s="18"/>
      <c r="AG3357" s="18"/>
      <c r="AH3357" s="18"/>
      <c r="AI3357" s="18"/>
      <c r="AJ3357" s="18"/>
      <c r="AK3357" s="18"/>
      <c r="AL3357" s="18"/>
      <c r="AM3357" s="18"/>
      <c r="AN3357" s="18"/>
      <c r="AO3357" s="18"/>
      <c r="AP3357" s="18"/>
      <c r="AQ3357" s="18"/>
      <c r="AR3357" s="18"/>
      <c r="AS3357" s="18"/>
      <c r="AT3357" s="18"/>
      <c r="AU3357" s="18"/>
      <c r="AV3357" s="18"/>
      <c r="AW3357" s="18"/>
      <c r="AX3357" s="18"/>
    </row>
    <row r="3358">
      <c r="A3358" s="18"/>
      <c r="B3358" s="18"/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  <c r="AA3358" s="18"/>
      <c r="AB3358" s="18"/>
      <c r="AC3358" s="18"/>
      <c r="AD3358" s="18"/>
      <c r="AE3358" s="18"/>
      <c r="AF3358" s="18"/>
      <c r="AG3358" s="18"/>
      <c r="AH3358" s="18"/>
      <c r="AI3358" s="18"/>
      <c r="AJ3358" s="18"/>
      <c r="AK3358" s="18"/>
      <c r="AL3358" s="18"/>
      <c r="AM3358" s="18"/>
      <c r="AN3358" s="18"/>
      <c r="AO3358" s="18"/>
      <c r="AP3358" s="18"/>
      <c r="AQ3358" s="18"/>
      <c r="AR3358" s="18"/>
      <c r="AS3358" s="18"/>
      <c r="AT3358" s="18"/>
      <c r="AU3358" s="18"/>
      <c r="AV3358" s="18"/>
      <c r="AW3358" s="18"/>
      <c r="AX3358" s="18"/>
    </row>
    <row r="3359">
      <c r="A3359" s="18" t="str">
        <f>IFERROR(__xludf.DUMMYFUNCTION("""COMPUTED_VALUE"""),"Кислый малиново-грейпфрутовый швепс")</f>
        <v>Кислый малиново-грейпфрутовый швепс</v>
      </c>
      <c r="B3359" s="18" t="str">
        <f>IFERROR(__xludf.DUMMYFUNCTION("""COMPUTED_VALUE"""),"Ананас апельсин")</f>
        <v>Ананас апельсин</v>
      </c>
      <c r="C3359" s="18" t="str">
        <f>IFERROR(__xludf.DUMMYFUNCTION("""COMPUTED_VALUE"""),"Пинаколада")</f>
        <v>Пинаколада</v>
      </c>
      <c r="D3359" s="18" t="str">
        <f>IFERROR(__xludf.DUMMYFUNCTION("""COMPUTED_VALUE"""),"Мятный бабл гам")</f>
        <v>Мятный бабл гам</v>
      </c>
      <c r="E3359" s="18" t="str">
        <f>IFERROR(__xludf.DUMMYFUNCTION("""COMPUTED_VALUE"""),"Мянго драгонфрут")</f>
        <v>Мянго драгонфрут</v>
      </c>
      <c r="F3359" s="18" t="str">
        <f>IFERROR(__xludf.DUMMYFUNCTION("""COMPUTED_VALUE"""),"Клубничная фанта")</f>
        <v>Клубничная фанта</v>
      </c>
      <c r="G3359" s="18" t="str">
        <f>IFERROR(__xludf.DUMMYFUNCTION("""COMPUTED_VALUE"""),"Клубничная арбуз")</f>
        <v>Клубничная арбуз</v>
      </c>
      <c r="H3359" s="18" t="str">
        <f>IFERROR(__xludf.DUMMYFUNCTION("""COMPUTED_VALUE"""),"Кислый скитлс")</f>
        <v>Кислый скитлс</v>
      </c>
      <c r="I3359" s="18" t="str">
        <f>IFERROR(__xludf.DUMMYFUNCTION("""COMPUTED_VALUE"""),"Кислый лайм арбуз")</f>
        <v>Кислый лайм арбуз</v>
      </c>
      <c r="J3359" s="18" t="str">
        <f>IFERROR(__xludf.DUMMYFUNCTION("""COMPUTED_VALUE"""),"Тропический банан")</f>
        <v>Тропический банан</v>
      </c>
      <c r="K3359" s="18" t="str">
        <f>IFERROR(__xludf.DUMMYFUNCTION("""COMPUTED_VALUE"""),"Яблочный энергетик")</f>
        <v>Яблочный энергетик</v>
      </c>
      <c r="L3359" s="18" t="str">
        <f>IFERROR(__xludf.DUMMYFUNCTION("""COMPUTED_VALUE"""),"Барбарисовый лимонад")</f>
        <v>Барбарисовый лимонад</v>
      </c>
      <c r="M3359" s="18" t="str">
        <f>IFERROR(__xludf.DUMMYFUNCTION("""COMPUTED_VALUE"""),"Лимонад виноград вишня")</f>
        <v>Лимонад виноград вишня</v>
      </c>
      <c r="N3359" s="18" t="str">
        <f>IFERROR(__xludf.DUMMYFUNCTION("""COMPUTED_VALUE"""),"Розовый лимонад")</f>
        <v>Розовый лимонад</v>
      </c>
      <c r="O3359" s="18" t="str">
        <f>IFERROR(__xludf.DUMMYFUNCTION("""COMPUTED_VALUE"""),"Двойной манго")</f>
        <v>Двойной манго</v>
      </c>
      <c r="P3359" s="18" t="str">
        <f>IFERROR(__xludf.DUMMYFUNCTION("""COMPUTED_VALUE"""),"Лесные ягоды ")</f>
        <v>Лесные ягоды </v>
      </c>
      <c r="Q3359" s="18" t="str">
        <f>IFERROR(__xludf.DUMMYFUNCTION("""COMPUTED_VALUE"""),"Ежевика малина ")</f>
        <v>Ежевика малина </v>
      </c>
      <c r="R3359" s="18" t="str">
        <f>IFERROR(__xludf.DUMMYFUNCTION("""COMPUTED_VALUE"""),"Смородиновый лимонад")</f>
        <v>Смородиновый лимонад</v>
      </c>
      <c r="S3359" s="18" t="str">
        <f>IFERROR(__xludf.DUMMYFUNCTION("""COMPUTED_VALUE"""),"Кола вишня")</f>
        <v>Кола вишня</v>
      </c>
      <c r="T3359" s="18" t="str">
        <f>IFERROR(__xludf.DUMMYFUNCTION("""COMPUTED_VALUE"""),"Манго арбуз")</f>
        <v>Манго арбуз</v>
      </c>
      <c r="U3359" s="18" t="str">
        <f>IFERROR(__xludf.DUMMYFUNCTION("""COMPUTED_VALUE"""),"Алоэ виноград")</f>
        <v>Алоэ виноград</v>
      </c>
      <c r="V3359" s="18" t="str">
        <f>IFERROR(__xludf.DUMMYFUNCTION("""COMPUTED_VALUE"""),"Банан клубника")</f>
        <v>Банан клубника</v>
      </c>
      <c r="W3359" s="18" t="str">
        <f>IFERROR(__xludf.DUMMYFUNCTION("""COMPUTED_VALUE"""),"Малиновый мармелад")</f>
        <v>Малиновый мармелад</v>
      </c>
      <c r="X3359" s="18" t="str">
        <f>IFERROR(__xludf.DUMMYFUNCTION("""COMPUTED_VALUE"""),"Клубника киви")</f>
        <v>Клубника киви</v>
      </c>
      <c r="Y3359" s="18" t="str">
        <f>IFERROR(__xludf.DUMMYFUNCTION("""COMPUTED_VALUE"""),"Клюква лайм")</f>
        <v>Клюква лайм</v>
      </c>
      <c r="Z3359" s="18" t="str">
        <f>IFERROR(__xludf.DUMMYFUNCTION("""COMPUTED_VALUE"""),"Гуава ананас")</f>
        <v>Гуава ананас</v>
      </c>
      <c r="AA3359" s="18" t="str">
        <f>IFERROR(__xludf.DUMMYFUNCTION("""COMPUTED_VALUE"""),"Морс")</f>
        <v>Морс</v>
      </c>
      <c r="AB3359" s="18" t="str">
        <f>IFERROR(__xludf.DUMMYFUNCTION("""COMPUTED_VALUE"""),"Красный апельсин")</f>
        <v>Красный апельсин</v>
      </c>
      <c r="AC3359" s="18" t="str">
        <f>IFERROR(__xludf.DUMMYFUNCTION("""COMPUTED_VALUE"""),"Арбузная жвачка")</f>
        <v>Арбузная жвачка</v>
      </c>
      <c r="AD3359" s="18" t="str">
        <f>IFERROR(__xludf.DUMMYFUNCTION("""COMPUTED_VALUE"""),"Смородина Виноград")</f>
        <v>Смородина Виноград</v>
      </c>
      <c r="AE3359" s="18" t="str">
        <f>IFERROR(__xludf.DUMMYFUNCTION("""COMPUTED_VALUE"""),"Гранатовая Мармелад")</f>
        <v>Гранатовая Мармелад</v>
      </c>
      <c r="AF3359" s="18" t="str">
        <f>IFERROR(__xludf.DUMMYFUNCTION("""COMPUTED_VALUE"""),"Яблоко Киви")</f>
        <v>Яблоко Киви</v>
      </c>
      <c r="AG3359" s="18" t="str">
        <f>IFERROR(__xludf.DUMMYFUNCTION("""COMPUTED_VALUE"""),"Клубника Ежевика")</f>
        <v>Клубника Ежевика</v>
      </c>
      <c r="AH3359" s="18" t="str">
        <f>IFERROR(__xludf.DUMMYFUNCTION("""COMPUTED_VALUE"""),"Клубничный Коктейль")</f>
        <v>Клубничный Коктейль</v>
      </c>
      <c r="AI3359" s="18" t="str">
        <f>IFERROR(__xludf.DUMMYFUNCTION("""COMPUTED_VALUE"""),"Клюква Земляника ")</f>
        <v>Клюква Земляника </v>
      </c>
      <c r="AJ3359" s="18" t="str">
        <f>IFERROR(__xludf.DUMMYFUNCTION("""COMPUTED_VALUE"""),"Какос Дыня")</f>
        <v>Какос Дыня</v>
      </c>
      <c r="AK3359" s="18" t="str">
        <f>IFERROR(__xludf.DUMMYFUNCTION("""COMPUTED_VALUE"""),"Маракуйя мандарин")</f>
        <v>Маракуйя мандарин</v>
      </c>
      <c r="AL3359" s="18" t="str">
        <f>IFERROR(__xludf.DUMMYFUNCTION("""COMPUTED_VALUE"""),"Персик кактус")</f>
        <v>Персик кактус</v>
      </c>
      <c r="AM3359" s="18" t="str">
        <f>IFERROR(__xludf.DUMMYFUNCTION("""COMPUTED_VALUE"""),"Спрайт")</f>
        <v>Спрайт</v>
      </c>
      <c r="AN3359" s="18" t="str">
        <f>IFERROR(__xludf.DUMMYFUNCTION("""COMPUTED_VALUE"""),"Черничная фанта")</f>
        <v>Черничная фанта</v>
      </c>
      <c r="AO3359" s="18" t="str">
        <f>IFERROR(__xludf.DUMMYFUNCTION("""COMPUTED_VALUE"""),"Ягодная жвачка")</f>
        <v>Ягодная жвачка</v>
      </c>
      <c r="AP3359" s="18" t="str">
        <f>IFERROR(__xludf.DUMMYFUNCTION("""COMPUTED_VALUE"""),"Ягодный энергетик")</f>
        <v>Ягодный энергетик</v>
      </c>
      <c r="AQ3359" s="18" t="str">
        <f>IFERROR(__xludf.DUMMYFUNCTION("""COMPUTED_VALUE"""),"Ягодный пунш ")</f>
        <v>Ягодный пунш </v>
      </c>
      <c r="AR3359" s="18" t="str">
        <f>IFERROR(__xludf.DUMMYFUNCTION("""COMPUTED_VALUE"""),"Виноградный холс")</f>
        <v>Виноградный холс</v>
      </c>
      <c r="AS3359" s="18" t="str">
        <f>IFERROR(__xludf.DUMMYFUNCTION("""COMPUTED_VALUE"""),"Грейпфрут смородина")</f>
        <v>Грейпфрут смородина</v>
      </c>
      <c r="AT3359" s="18" t="str">
        <f>IFERROR(__xludf.DUMMYFUNCTION("""COMPUTED_VALUE"""),"Дыня персик")</f>
        <v>Дыня персик</v>
      </c>
      <c r="AU3359" s="18" t="str">
        <f>IFERROR(__xludf.DUMMYFUNCTION("""COMPUTED_VALUE"""),"Земляника виноград")</f>
        <v>Земляника виноград</v>
      </c>
      <c r="AV3359" s="18" t="str">
        <f>IFERROR(__xludf.DUMMYFUNCTION("""COMPUTED_VALUE"""),"Киви маракуйя гуава")</f>
        <v>Киви маракуйя гуава</v>
      </c>
      <c r="AW3359" s="18" t="str">
        <f>IFERROR(__xludf.DUMMYFUNCTION("""COMPUTED_VALUE"""),"Кислые вишнёвые червячки")</f>
        <v>Кислые вишнёвые червячки</v>
      </c>
      <c r="AX3359" s="18" t="str">
        <f>IFERROR(__xludf.DUMMYFUNCTION("""COMPUTED_VALUE"""),"Кислые чернично-малиновое червячки")</f>
        <v>Кислые чернично-малиновое червячки</v>
      </c>
    </row>
    <row r="3360">
      <c r="A3360" s="18" t="str">
        <f>IFERROR(__xludf.DUMMYFUNCTION("""COMPUTED_VALUE"""),"Кислый малиново-грейпфрутовый швепс")</f>
        <v>Кислый малиново-грейпфрутовый швепс</v>
      </c>
      <c r="B3360" s="18" t="str">
        <f>IFERROR(__xludf.DUMMYFUNCTION("""COMPUTED_VALUE"""),"Ананас апельсин")</f>
        <v>Ананас апельсин</v>
      </c>
      <c r="C3360" s="18" t="str">
        <f>IFERROR(__xludf.DUMMYFUNCTION("""COMPUTED_VALUE"""),"Пинаколада")</f>
        <v>Пинаколада</v>
      </c>
      <c r="D3360" s="18" t="str">
        <f>IFERROR(__xludf.DUMMYFUNCTION("""COMPUTED_VALUE"""),"Мятный бабл гам")</f>
        <v>Мятный бабл гам</v>
      </c>
      <c r="E3360" s="18" t="str">
        <f>IFERROR(__xludf.DUMMYFUNCTION("""COMPUTED_VALUE"""),"Мянго драгонфрут")</f>
        <v>Мянго драгонфрут</v>
      </c>
      <c r="F3360" s="18" t="str">
        <f>IFERROR(__xludf.DUMMYFUNCTION("""COMPUTED_VALUE"""),"Клубничная фанта")</f>
        <v>Клубничная фанта</v>
      </c>
      <c r="G3360" s="18" t="str">
        <f>IFERROR(__xludf.DUMMYFUNCTION("""COMPUTED_VALUE"""),"Клубничная арбуз")</f>
        <v>Клубничная арбуз</v>
      </c>
      <c r="H3360" s="18" t="str">
        <f>IFERROR(__xludf.DUMMYFUNCTION("""COMPUTED_VALUE"""),"Кислый скитлс")</f>
        <v>Кислый скитлс</v>
      </c>
      <c r="I3360" s="18" t="str">
        <f>IFERROR(__xludf.DUMMYFUNCTION("""COMPUTED_VALUE"""),"Кислый лайм арбуз")</f>
        <v>Кислый лайм арбуз</v>
      </c>
      <c r="J3360" s="18" t="str">
        <f>IFERROR(__xludf.DUMMYFUNCTION("""COMPUTED_VALUE"""),"Тропический банан")</f>
        <v>Тропический банан</v>
      </c>
      <c r="K3360" s="18" t="str">
        <f>IFERROR(__xludf.DUMMYFUNCTION("""COMPUTED_VALUE"""),"Яблочный энергетик")</f>
        <v>Яблочный энергетик</v>
      </c>
      <c r="L3360" s="18" t="str">
        <f>IFERROR(__xludf.DUMMYFUNCTION("""COMPUTED_VALUE"""),"Барбарисовый лимонад")</f>
        <v>Барбарисовый лимонад</v>
      </c>
      <c r="M3360" s="18" t="str">
        <f>IFERROR(__xludf.DUMMYFUNCTION("""COMPUTED_VALUE"""),"Лимонад виноград вишня")</f>
        <v>Лимонад виноград вишня</v>
      </c>
      <c r="N3360" s="18" t="str">
        <f>IFERROR(__xludf.DUMMYFUNCTION("""COMPUTED_VALUE"""),"Розовый лимонад")</f>
        <v>Розовый лимонад</v>
      </c>
      <c r="O3360" s="18" t="str">
        <f>IFERROR(__xludf.DUMMYFUNCTION("""COMPUTED_VALUE"""),"Двойной манго")</f>
        <v>Двойной манго</v>
      </c>
      <c r="P3360" s="18" t="str">
        <f>IFERROR(__xludf.DUMMYFUNCTION("""COMPUTED_VALUE"""),"Лесные ягоды ")</f>
        <v>Лесные ягоды </v>
      </c>
      <c r="Q3360" s="18" t="str">
        <f>IFERROR(__xludf.DUMMYFUNCTION("""COMPUTED_VALUE"""),"Ежевика малина ")</f>
        <v>Ежевика малина </v>
      </c>
      <c r="R3360" s="18" t="str">
        <f>IFERROR(__xludf.DUMMYFUNCTION("""COMPUTED_VALUE"""),"Смородиновый лимонад")</f>
        <v>Смородиновый лимонад</v>
      </c>
      <c r="S3360" s="18" t="str">
        <f>IFERROR(__xludf.DUMMYFUNCTION("""COMPUTED_VALUE"""),"Кола вишня")</f>
        <v>Кола вишня</v>
      </c>
      <c r="T3360" s="18" t="str">
        <f>IFERROR(__xludf.DUMMYFUNCTION("""COMPUTED_VALUE"""),"Манго арбуз")</f>
        <v>Манго арбуз</v>
      </c>
      <c r="U3360" s="18" t="str">
        <f>IFERROR(__xludf.DUMMYFUNCTION("""COMPUTED_VALUE"""),"Алоэ виноград")</f>
        <v>Алоэ виноград</v>
      </c>
      <c r="V3360" s="18" t="str">
        <f>IFERROR(__xludf.DUMMYFUNCTION("""COMPUTED_VALUE"""),"Банан клубника")</f>
        <v>Банан клубника</v>
      </c>
      <c r="W3360" s="18" t="str">
        <f>IFERROR(__xludf.DUMMYFUNCTION("""COMPUTED_VALUE"""),"Малиновый мармелад")</f>
        <v>Малиновый мармелад</v>
      </c>
      <c r="X3360" s="18" t="str">
        <f>IFERROR(__xludf.DUMMYFUNCTION("""COMPUTED_VALUE"""),"Клубника киви")</f>
        <v>Клубника киви</v>
      </c>
      <c r="Y3360" s="18" t="str">
        <f>IFERROR(__xludf.DUMMYFUNCTION("""COMPUTED_VALUE"""),"Клюква лайм")</f>
        <v>Клюква лайм</v>
      </c>
      <c r="Z3360" s="18" t="str">
        <f>IFERROR(__xludf.DUMMYFUNCTION("""COMPUTED_VALUE"""),"Гуава ананас")</f>
        <v>Гуава ананас</v>
      </c>
      <c r="AA3360" s="18" t="str">
        <f>IFERROR(__xludf.DUMMYFUNCTION("""COMPUTED_VALUE"""),"Морс")</f>
        <v>Морс</v>
      </c>
      <c r="AB3360" s="18" t="str">
        <f>IFERROR(__xludf.DUMMYFUNCTION("""COMPUTED_VALUE"""),"Красный апельсин")</f>
        <v>Красный апельсин</v>
      </c>
      <c r="AC3360" s="18" t="str">
        <f>IFERROR(__xludf.DUMMYFUNCTION("""COMPUTED_VALUE"""),"Арбузная жвачка")</f>
        <v>Арбузная жвачка</v>
      </c>
      <c r="AD3360" s="18" t="str">
        <f>IFERROR(__xludf.DUMMYFUNCTION("""COMPUTED_VALUE"""),"Смородина Виноград")</f>
        <v>Смородина Виноград</v>
      </c>
      <c r="AE3360" s="18" t="str">
        <f>IFERROR(__xludf.DUMMYFUNCTION("""COMPUTED_VALUE"""),"Гранатовая Мармелад")</f>
        <v>Гранатовая Мармелад</v>
      </c>
      <c r="AF3360" s="18" t="str">
        <f>IFERROR(__xludf.DUMMYFUNCTION("""COMPUTED_VALUE"""),"Яблоко Киви")</f>
        <v>Яблоко Киви</v>
      </c>
      <c r="AG3360" s="18" t="str">
        <f>IFERROR(__xludf.DUMMYFUNCTION("""COMPUTED_VALUE"""),"Клубника Ежевика")</f>
        <v>Клубника Ежевика</v>
      </c>
      <c r="AH3360" s="18" t="str">
        <f>IFERROR(__xludf.DUMMYFUNCTION("""COMPUTED_VALUE"""),"Клубничный Коктейль")</f>
        <v>Клубничный Коктейль</v>
      </c>
      <c r="AI3360" s="18" t="str">
        <f>IFERROR(__xludf.DUMMYFUNCTION("""COMPUTED_VALUE"""),"Клюква Земляника ")</f>
        <v>Клюква Земляника </v>
      </c>
      <c r="AJ3360" s="18" t="str">
        <f>IFERROR(__xludf.DUMMYFUNCTION("""COMPUTED_VALUE"""),"Какос Дыня")</f>
        <v>Какос Дыня</v>
      </c>
      <c r="AK3360" s="18" t="str">
        <f>IFERROR(__xludf.DUMMYFUNCTION("""COMPUTED_VALUE"""),"Маракуйя мандарин")</f>
        <v>Маракуйя мандарин</v>
      </c>
      <c r="AL3360" s="18" t="str">
        <f>IFERROR(__xludf.DUMMYFUNCTION("""COMPUTED_VALUE"""),"Персик кактус")</f>
        <v>Персик кактус</v>
      </c>
      <c r="AM3360" s="18" t="str">
        <f>IFERROR(__xludf.DUMMYFUNCTION("""COMPUTED_VALUE"""),"Спрайт")</f>
        <v>Спрайт</v>
      </c>
      <c r="AN3360" s="18" t="str">
        <f>IFERROR(__xludf.DUMMYFUNCTION("""COMPUTED_VALUE"""),"Черничная фанта")</f>
        <v>Черничная фанта</v>
      </c>
      <c r="AO3360" s="18" t="str">
        <f>IFERROR(__xludf.DUMMYFUNCTION("""COMPUTED_VALUE"""),"Ягодная жвачка")</f>
        <v>Ягодная жвачка</v>
      </c>
      <c r="AP3360" s="18" t="str">
        <f>IFERROR(__xludf.DUMMYFUNCTION("""COMPUTED_VALUE"""),"Ягодный энергетик")</f>
        <v>Ягодный энергетик</v>
      </c>
      <c r="AQ3360" s="18" t="str">
        <f>IFERROR(__xludf.DUMMYFUNCTION("""COMPUTED_VALUE"""),"Ягодный пунш ")</f>
        <v>Ягодный пунш </v>
      </c>
      <c r="AR3360" s="18" t="str">
        <f>IFERROR(__xludf.DUMMYFUNCTION("""COMPUTED_VALUE"""),"Виноградный холс")</f>
        <v>Виноградный холс</v>
      </c>
      <c r="AS3360" s="18" t="str">
        <f>IFERROR(__xludf.DUMMYFUNCTION("""COMPUTED_VALUE"""),"Грейпфрут смородина")</f>
        <v>Грейпфрут смородина</v>
      </c>
      <c r="AT3360" s="18" t="str">
        <f>IFERROR(__xludf.DUMMYFUNCTION("""COMPUTED_VALUE"""),"Дыня персик")</f>
        <v>Дыня персик</v>
      </c>
      <c r="AU3360" s="18" t="str">
        <f>IFERROR(__xludf.DUMMYFUNCTION("""COMPUTED_VALUE"""),"Земляника виноград")</f>
        <v>Земляника виноград</v>
      </c>
      <c r="AV3360" s="18" t="str">
        <f>IFERROR(__xludf.DUMMYFUNCTION("""COMPUTED_VALUE"""),"Киви маракуйя гуава")</f>
        <v>Киви маракуйя гуава</v>
      </c>
      <c r="AW3360" s="18" t="str">
        <f>IFERROR(__xludf.DUMMYFUNCTION("""COMPUTED_VALUE"""),"Кислые вишнёвые червячки")</f>
        <v>Кислые вишнёвые червячки</v>
      </c>
      <c r="AX3360" s="18" t="str">
        <f>IFERROR(__xludf.DUMMYFUNCTION("""COMPUTED_VALUE"""),"Кислые чернично-малиновое червячки")</f>
        <v>Кислые чернично-малиновое червячки</v>
      </c>
    </row>
    <row r="3361">
      <c r="A3361" s="18" t="str">
        <f>IFERROR(__xludf.DUMMYFUNCTION("""COMPUTED_VALUE"""),"Кислый малиново-грейпфрутовый швепс")</f>
        <v>Кислый малиново-грейпфрутовый швепс</v>
      </c>
      <c r="B3361" s="18" t="str">
        <f>IFERROR(__xludf.DUMMYFUNCTION("""COMPUTED_VALUE"""),"Ананас апельсин")</f>
        <v>Ананас апельсин</v>
      </c>
      <c r="C3361" s="18" t="str">
        <f>IFERROR(__xludf.DUMMYFUNCTION("""COMPUTED_VALUE"""),"Пинаколада")</f>
        <v>Пинаколада</v>
      </c>
      <c r="D3361" s="18" t="str">
        <f>IFERROR(__xludf.DUMMYFUNCTION("""COMPUTED_VALUE"""),"Мятный бабл гам")</f>
        <v>Мятный бабл гам</v>
      </c>
      <c r="E3361" s="18" t="str">
        <f>IFERROR(__xludf.DUMMYFUNCTION("""COMPUTED_VALUE"""),"Мянго драгонфрут")</f>
        <v>Мянго драгонфрут</v>
      </c>
      <c r="F3361" s="18" t="str">
        <f>IFERROR(__xludf.DUMMYFUNCTION("""COMPUTED_VALUE"""),"Клубничная фанта")</f>
        <v>Клубничная фанта</v>
      </c>
      <c r="G3361" s="18" t="str">
        <f>IFERROR(__xludf.DUMMYFUNCTION("""COMPUTED_VALUE"""),"Клубничная арбуз")</f>
        <v>Клубничная арбуз</v>
      </c>
      <c r="H3361" s="18" t="str">
        <f>IFERROR(__xludf.DUMMYFUNCTION("""COMPUTED_VALUE"""),"Кислый скитлс")</f>
        <v>Кислый скитлс</v>
      </c>
      <c r="I3361" s="18" t="str">
        <f>IFERROR(__xludf.DUMMYFUNCTION("""COMPUTED_VALUE"""),"Кислый лайм арбуз")</f>
        <v>Кислый лайм арбуз</v>
      </c>
      <c r="J3361" s="18" t="str">
        <f>IFERROR(__xludf.DUMMYFUNCTION("""COMPUTED_VALUE"""),"Тропический банан")</f>
        <v>Тропический банан</v>
      </c>
      <c r="K3361" s="18" t="str">
        <f>IFERROR(__xludf.DUMMYFUNCTION("""COMPUTED_VALUE"""),"Яблочный энергетик")</f>
        <v>Яблочный энергетик</v>
      </c>
      <c r="L3361" s="18" t="str">
        <f>IFERROR(__xludf.DUMMYFUNCTION("""COMPUTED_VALUE"""),"Барбарисовый лимонад")</f>
        <v>Барбарисовый лимонад</v>
      </c>
      <c r="M3361" s="18" t="str">
        <f>IFERROR(__xludf.DUMMYFUNCTION("""COMPUTED_VALUE"""),"Лимонад виноград вишня")</f>
        <v>Лимонад виноград вишня</v>
      </c>
      <c r="N3361" s="18" t="str">
        <f>IFERROR(__xludf.DUMMYFUNCTION("""COMPUTED_VALUE"""),"Розовый лимонад")</f>
        <v>Розовый лимонад</v>
      </c>
      <c r="O3361" s="18" t="str">
        <f>IFERROR(__xludf.DUMMYFUNCTION("""COMPUTED_VALUE"""),"Двойной манго")</f>
        <v>Двойной манго</v>
      </c>
      <c r="P3361" s="18" t="str">
        <f>IFERROR(__xludf.DUMMYFUNCTION("""COMPUTED_VALUE"""),"Лесные ягоды ")</f>
        <v>Лесные ягоды </v>
      </c>
      <c r="Q3361" s="18" t="str">
        <f>IFERROR(__xludf.DUMMYFUNCTION("""COMPUTED_VALUE"""),"Ежевика малина ")</f>
        <v>Ежевика малина </v>
      </c>
      <c r="R3361" s="18" t="str">
        <f>IFERROR(__xludf.DUMMYFUNCTION("""COMPUTED_VALUE"""),"Смородиновый лимонад")</f>
        <v>Смородиновый лимонад</v>
      </c>
      <c r="S3361" s="18" t="str">
        <f>IFERROR(__xludf.DUMMYFUNCTION("""COMPUTED_VALUE"""),"Кола вишня")</f>
        <v>Кола вишня</v>
      </c>
      <c r="T3361" s="18" t="str">
        <f>IFERROR(__xludf.DUMMYFUNCTION("""COMPUTED_VALUE"""),"Манго арбуз")</f>
        <v>Манго арбуз</v>
      </c>
      <c r="U3361" s="18" t="str">
        <f>IFERROR(__xludf.DUMMYFUNCTION("""COMPUTED_VALUE"""),"Алоэ виноград")</f>
        <v>Алоэ виноград</v>
      </c>
      <c r="V3361" s="18" t="str">
        <f>IFERROR(__xludf.DUMMYFUNCTION("""COMPUTED_VALUE"""),"Банан клубника")</f>
        <v>Банан клубника</v>
      </c>
      <c r="W3361" s="18" t="str">
        <f>IFERROR(__xludf.DUMMYFUNCTION("""COMPUTED_VALUE"""),"Малиновый мармелад")</f>
        <v>Малиновый мармелад</v>
      </c>
      <c r="X3361" s="18" t="str">
        <f>IFERROR(__xludf.DUMMYFUNCTION("""COMPUTED_VALUE"""),"Клубника киви")</f>
        <v>Клубника киви</v>
      </c>
      <c r="Y3361" s="18" t="str">
        <f>IFERROR(__xludf.DUMMYFUNCTION("""COMPUTED_VALUE"""),"Клюква лайм")</f>
        <v>Клюква лайм</v>
      </c>
      <c r="Z3361" s="18" t="str">
        <f>IFERROR(__xludf.DUMMYFUNCTION("""COMPUTED_VALUE"""),"Гуава ананас")</f>
        <v>Гуава ананас</v>
      </c>
      <c r="AA3361" s="18" t="str">
        <f>IFERROR(__xludf.DUMMYFUNCTION("""COMPUTED_VALUE"""),"Морс")</f>
        <v>Морс</v>
      </c>
      <c r="AB3361" s="18" t="str">
        <f>IFERROR(__xludf.DUMMYFUNCTION("""COMPUTED_VALUE"""),"Красный апельсин")</f>
        <v>Красный апельсин</v>
      </c>
      <c r="AC3361" s="18" t="str">
        <f>IFERROR(__xludf.DUMMYFUNCTION("""COMPUTED_VALUE"""),"Арбузная жвачка")</f>
        <v>Арбузная жвачка</v>
      </c>
      <c r="AD3361" s="18" t="str">
        <f>IFERROR(__xludf.DUMMYFUNCTION("""COMPUTED_VALUE"""),"Смородина Виноград")</f>
        <v>Смородина Виноград</v>
      </c>
      <c r="AE3361" s="18" t="str">
        <f>IFERROR(__xludf.DUMMYFUNCTION("""COMPUTED_VALUE"""),"Гранатовая Мармелад")</f>
        <v>Гранатовая Мармелад</v>
      </c>
      <c r="AF3361" s="18" t="str">
        <f>IFERROR(__xludf.DUMMYFUNCTION("""COMPUTED_VALUE"""),"Яблоко Киви")</f>
        <v>Яблоко Киви</v>
      </c>
      <c r="AG3361" s="18" t="str">
        <f>IFERROR(__xludf.DUMMYFUNCTION("""COMPUTED_VALUE"""),"Клубника Ежевика")</f>
        <v>Клубника Ежевика</v>
      </c>
      <c r="AH3361" s="18" t="str">
        <f>IFERROR(__xludf.DUMMYFUNCTION("""COMPUTED_VALUE"""),"Клубничный Коктейль")</f>
        <v>Клубничный Коктейль</v>
      </c>
      <c r="AI3361" s="18" t="str">
        <f>IFERROR(__xludf.DUMMYFUNCTION("""COMPUTED_VALUE"""),"Клюква Земляника ")</f>
        <v>Клюква Земляника </v>
      </c>
      <c r="AJ3361" s="18" t="str">
        <f>IFERROR(__xludf.DUMMYFUNCTION("""COMPUTED_VALUE"""),"Какос Дыня")</f>
        <v>Какос Дыня</v>
      </c>
      <c r="AK3361" s="18" t="str">
        <f>IFERROR(__xludf.DUMMYFUNCTION("""COMPUTED_VALUE"""),"Маракуйя мандарин")</f>
        <v>Маракуйя мандарин</v>
      </c>
      <c r="AL3361" s="18" t="str">
        <f>IFERROR(__xludf.DUMMYFUNCTION("""COMPUTED_VALUE"""),"Персик кактус")</f>
        <v>Персик кактус</v>
      </c>
      <c r="AM3361" s="18" t="str">
        <f>IFERROR(__xludf.DUMMYFUNCTION("""COMPUTED_VALUE"""),"Спрайт")</f>
        <v>Спрайт</v>
      </c>
      <c r="AN3361" s="18" t="str">
        <f>IFERROR(__xludf.DUMMYFUNCTION("""COMPUTED_VALUE"""),"Черничная фанта")</f>
        <v>Черничная фанта</v>
      </c>
      <c r="AO3361" s="18" t="str">
        <f>IFERROR(__xludf.DUMMYFUNCTION("""COMPUTED_VALUE"""),"Ягодная жвачка")</f>
        <v>Ягодная жвачка</v>
      </c>
      <c r="AP3361" s="18" t="str">
        <f>IFERROR(__xludf.DUMMYFUNCTION("""COMPUTED_VALUE"""),"Ягодный энергетик")</f>
        <v>Ягодный энергетик</v>
      </c>
      <c r="AQ3361" s="18" t="str">
        <f>IFERROR(__xludf.DUMMYFUNCTION("""COMPUTED_VALUE"""),"Ягодный пунш ")</f>
        <v>Ягодный пунш </v>
      </c>
      <c r="AR3361" s="18" t="str">
        <f>IFERROR(__xludf.DUMMYFUNCTION("""COMPUTED_VALUE"""),"Виноградный холс")</f>
        <v>Виноградный холс</v>
      </c>
      <c r="AS3361" s="18" t="str">
        <f>IFERROR(__xludf.DUMMYFUNCTION("""COMPUTED_VALUE"""),"Грейпфрут смородина")</f>
        <v>Грейпфрут смородина</v>
      </c>
      <c r="AT3361" s="18" t="str">
        <f>IFERROR(__xludf.DUMMYFUNCTION("""COMPUTED_VALUE"""),"Дыня персик")</f>
        <v>Дыня персик</v>
      </c>
      <c r="AU3361" s="18" t="str">
        <f>IFERROR(__xludf.DUMMYFUNCTION("""COMPUTED_VALUE"""),"Земляника виноград")</f>
        <v>Земляника виноград</v>
      </c>
      <c r="AV3361" s="18" t="str">
        <f>IFERROR(__xludf.DUMMYFUNCTION("""COMPUTED_VALUE"""),"Киви маракуйя гуава")</f>
        <v>Киви маракуйя гуава</v>
      </c>
      <c r="AW3361" s="18" t="str">
        <f>IFERROR(__xludf.DUMMYFUNCTION("""COMPUTED_VALUE"""),"Кислые вишнёвые червячки")</f>
        <v>Кислые вишнёвые червячки</v>
      </c>
      <c r="AX3361" s="18" t="str">
        <f>IFERROR(__xludf.DUMMYFUNCTION("""COMPUTED_VALUE"""),"Кислые чернично-малиновое червячки")</f>
        <v>Кислые чернично-малиновое червячки</v>
      </c>
    </row>
    <row r="3362">
      <c r="A3362" s="18" t="str">
        <f>IFERROR(__xludf.DUMMYFUNCTION("""COMPUTED_VALUE"""),"0.4")</f>
        <v>0.4</v>
      </c>
      <c r="B3362" s="18" t="str">
        <f>IFERROR(__xludf.DUMMYFUNCTION("""COMPUTED_VALUE"""),"0.6")</f>
        <v>0.6</v>
      </c>
      <c r="C3362" s="18" t="str">
        <f>IFERROR(__xludf.DUMMYFUNCTION("""COMPUTED_VALUE"""),"0.7")</f>
        <v>0.7</v>
      </c>
      <c r="D3362" s="18" t="str">
        <f>IFERROR(__xludf.DUMMYFUNCTION("""COMPUTED_VALUE"""),"0.8")</f>
        <v>0.8</v>
      </c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  <c r="AA3362" s="18"/>
      <c r="AB3362" s="18"/>
      <c r="AC3362" s="18"/>
      <c r="AD3362" s="18"/>
      <c r="AE3362" s="18"/>
      <c r="AF3362" s="18"/>
      <c r="AG3362" s="18"/>
      <c r="AH3362" s="18"/>
      <c r="AI3362" s="18"/>
      <c r="AJ3362" s="18"/>
      <c r="AK3362" s="18"/>
      <c r="AL3362" s="18"/>
      <c r="AM3362" s="18"/>
      <c r="AN3362" s="18"/>
      <c r="AO3362" s="18"/>
      <c r="AP3362" s="18"/>
      <c r="AQ3362" s="18"/>
      <c r="AR3362" s="18"/>
      <c r="AS3362" s="18"/>
      <c r="AT3362" s="18"/>
      <c r="AU3362" s="18"/>
      <c r="AV3362" s="18"/>
      <c r="AW3362" s="18"/>
      <c r="AX3362" s="18"/>
    </row>
    <row r="3363">
      <c r="A3363" s="18" t="str">
        <f>IFERROR(__xludf.DUMMYFUNCTION("""COMPUTED_VALUE"""),"Жвачка ледяная клубника")</f>
        <v>Жвачка ледяная клубника</v>
      </c>
      <c r="B3363" s="18" t="str">
        <f>IFERROR(__xludf.DUMMYFUNCTION("""COMPUTED_VALUE"""),"Жвачка ледяное манго")</f>
        <v>Жвачка ледяное манго</v>
      </c>
      <c r="C3363" s="18" t="str">
        <f>IFERROR(__xludf.DUMMYFUNCTION("""COMPUTED_VALUE"""),"Жвачка ледяной ананас")</f>
        <v>Жвачка ледяной ананас</v>
      </c>
      <c r="D3363" s="18" t="str">
        <f>IFERROR(__xludf.DUMMYFUNCTION("""COMPUTED_VALUE"""),"Холодная кола")</f>
        <v>Холодная кола</v>
      </c>
      <c r="E3363" s="18" t="str">
        <f>IFERROR(__xludf.DUMMYFUNCTION("""COMPUTED_VALUE"""),"Холодный лимонад киви огурец")</f>
        <v>Холодный лимонад киви огурец</v>
      </c>
      <c r="F3363" s="18" t="str">
        <f>IFERROR(__xludf.DUMMYFUNCTION("""COMPUTED_VALUE"""),"Холодный мохито")</f>
        <v>Холодный мохито</v>
      </c>
      <c r="G3363" s="18" t="str">
        <f>IFERROR(__xludf.DUMMYFUNCTION("""COMPUTED_VALUE"""),"Ледяной йогурт вишня")</f>
        <v>Ледяной йогурт вишня</v>
      </c>
      <c r="H3363" s="18" t="str">
        <f>IFERROR(__xludf.DUMMYFUNCTION("""COMPUTED_VALUE"""),"Ледяной йогурт персик")</f>
        <v>Ледяной йогурт персик</v>
      </c>
      <c r="I3363" s="18" t="str">
        <f>IFERROR(__xludf.DUMMYFUNCTION("""COMPUTED_VALUE"""),"Ледяной йогурт черника, банан")</f>
        <v>Ледяной йогурт черника, банан</v>
      </c>
      <c r="J3363" s="18" t="str">
        <f>IFERROR(__xludf.DUMMYFUNCTION("""COMPUTED_VALUE"""),"Ледяной энергетик лайм")</f>
        <v>Ледяной энергетик лайм</v>
      </c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  <c r="AA3363" s="18"/>
      <c r="AB3363" s="18"/>
      <c r="AC3363" s="18"/>
      <c r="AD3363" s="18"/>
      <c r="AE3363" s="18"/>
      <c r="AF3363" s="18"/>
      <c r="AG3363" s="18"/>
      <c r="AH3363" s="18"/>
      <c r="AI3363" s="18"/>
      <c r="AJ3363" s="18"/>
      <c r="AK3363" s="18"/>
      <c r="AL3363" s="18"/>
      <c r="AM3363" s="18"/>
      <c r="AN3363" s="18"/>
      <c r="AO3363" s="18"/>
      <c r="AP3363" s="18"/>
      <c r="AQ3363" s="18"/>
      <c r="AR3363" s="18"/>
      <c r="AS3363" s="18"/>
      <c r="AT3363" s="18"/>
      <c r="AU3363" s="18"/>
      <c r="AV3363" s="18"/>
      <c r="AW3363" s="18"/>
      <c r="AX3363" s="18"/>
    </row>
    <row r="3364">
      <c r="A3364" s="18" t="str">
        <f>IFERROR(__xludf.DUMMYFUNCTION("""COMPUTED_VALUE"""),"Кислый малиново-грейпфрутовый швепс")</f>
        <v>Кислый малиново-грейпфрутовый швепс</v>
      </c>
      <c r="B3364" s="18" t="str">
        <f>IFERROR(__xludf.DUMMYFUNCTION("""COMPUTED_VALUE"""),"Ананас апельсин")</f>
        <v>Ананас апельсин</v>
      </c>
      <c r="C3364" s="18" t="str">
        <f>IFERROR(__xludf.DUMMYFUNCTION("""COMPUTED_VALUE"""),"Пинаколада")</f>
        <v>Пинаколада</v>
      </c>
      <c r="D3364" s="18" t="str">
        <f>IFERROR(__xludf.DUMMYFUNCTION("""COMPUTED_VALUE"""),"Мятный бабл гам")</f>
        <v>Мятный бабл гам</v>
      </c>
      <c r="E3364" s="18" t="str">
        <f>IFERROR(__xludf.DUMMYFUNCTION("""COMPUTED_VALUE"""),"Мянго драгонфрут")</f>
        <v>Мянго драгонфрут</v>
      </c>
      <c r="F3364" s="18" t="str">
        <f>IFERROR(__xludf.DUMMYFUNCTION("""COMPUTED_VALUE"""),"Клубничная фанта")</f>
        <v>Клубничная фанта</v>
      </c>
      <c r="G3364" s="18" t="str">
        <f>IFERROR(__xludf.DUMMYFUNCTION("""COMPUTED_VALUE"""),"Клубничная арбуз")</f>
        <v>Клубничная арбуз</v>
      </c>
      <c r="H3364" s="18" t="str">
        <f>IFERROR(__xludf.DUMMYFUNCTION("""COMPUTED_VALUE"""),"Кислый скитлс")</f>
        <v>Кислый скитлс</v>
      </c>
      <c r="I3364" s="18" t="str">
        <f>IFERROR(__xludf.DUMMYFUNCTION("""COMPUTED_VALUE"""),"Кислый лайм арбуз")</f>
        <v>Кислый лайм арбуз</v>
      </c>
      <c r="J3364" s="18" t="str">
        <f>IFERROR(__xludf.DUMMYFUNCTION("""COMPUTED_VALUE"""),"Тропический банан")</f>
        <v>Тропический банан</v>
      </c>
      <c r="K3364" s="18" t="str">
        <f>IFERROR(__xludf.DUMMYFUNCTION("""COMPUTED_VALUE"""),"Яблочный энергетик")</f>
        <v>Яблочный энергетик</v>
      </c>
      <c r="L3364" s="18" t="str">
        <f>IFERROR(__xludf.DUMMYFUNCTION("""COMPUTED_VALUE"""),"Барбарисовый лимонад")</f>
        <v>Барбарисовый лимонад</v>
      </c>
      <c r="M3364" s="18" t="str">
        <f>IFERROR(__xludf.DUMMYFUNCTION("""COMPUTED_VALUE"""),"Лимонад виноград вишня")</f>
        <v>Лимонад виноград вишня</v>
      </c>
      <c r="N3364" s="18" t="str">
        <f>IFERROR(__xludf.DUMMYFUNCTION("""COMPUTED_VALUE"""),"Розовый лимонад")</f>
        <v>Розовый лимонад</v>
      </c>
      <c r="O3364" s="18" t="str">
        <f>IFERROR(__xludf.DUMMYFUNCTION("""COMPUTED_VALUE"""),"Двойной манго")</f>
        <v>Двойной манго</v>
      </c>
      <c r="P3364" s="18" t="str">
        <f>IFERROR(__xludf.DUMMYFUNCTION("""COMPUTED_VALUE"""),"Лесные ягоды ")</f>
        <v>Лесные ягоды </v>
      </c>
      <c r="Q3364" s="18" t="str">
        <f>IFERROR(__xludf.DUMMYFUNCTION("""COMPUTED_VALUE"""),"Ежевика малина ")</f>
        <v>Ежевика малина </v>
      </c>
      <c r="R3364" s="18" t="str">
        <f>IFERROR(__xludf.DUMMYFUNCTION("""COMPUTED_VALUE"""),"Смородиновый лимонад")</f>
        <v>Смородиновый лимонад</v>
      </c>
      <c r="S3364" s="18" t="str">
        <f>IFERROR(__xludf.DUMMYFUNCTION("""COMPUTED_VALUE"""),"Кола вишня")</f>
        <v>Кола вишня</v>
      </c>
      <c r="T3364" s="18" t="str">
        <f>IFERROR(__xludf.DUMMYFUNCTION("""COMPUTED_VALUE"""),"Манго арбуз")</f>
        <v>Манго арбуз</v>
      </c>
      <c r="U3364" s="18" t="str">
        <f>IFERROR(__xludf.DUMMYFUNCTION("""COMPUTED_VALUE"""),"Алоэ виноград")</f>
        <v>Алоэ виноград</v>
      </c>
      <c r="V3364" s="18" t="str">
        <f>IFERROR(__xludf.DUMMYFUNCTION("""COMPUTED_VALUE"""),"Банан клубника")</f>
        <v>Банан клубника</v>
      </c>
      <c r="W3364" s="18" t="str">
        <f>IFERROR(__xludf.DUMMYFUNCTION("""COMPUTED_VALUE"""),"Малиновый мармелад")</f>
        <v>Малиновый мармелад</v>
      </c>
      <c r="X3364" s="18" t="str">
        <f>IFERROR(__xludf.DUMMYFUNCTION("""COMPUTED_VALUE"""),"Клубника киви")</f>
        <v>Клубника киви</v>
      </c>
      <c r="Y3364" s="18" t="str">
        <f>IFERROR(__xludf.DUMMYFUNCTION("""COMPUTED_VALUE"""),"Клюква лайм")</f>
        <v>Клюква лайм</v>
      </c>
      <c r="Z3364" s="18" t="str">
        <f>IFERROR(__xludf.DUMMYFUNCTION("""COMPUTED_VALUE"""),"Гуава ананас")</f>
        <v>Гуава ананас</v>
      </c>
      <c r="AA3364" s="18" t="str">
        <f>IFERROR(__xludf.DUMMYFUNCTION("""COMPUTED_VALUE"""),"Морс")</f>
        <v>Морс</v>
      </c>
      <c r="AB3364" s="18" t="str">
        <f>IFERROR(__xludf.DUMMYFUNCTION("""COMPUTED_VALUE"""),"Красный апельсин")</f>
        <v>Красный апельсин</v>
      </c>
      <c r="AC3364" s="18" t="str">
        <f>IFERROR(__xludf.DUMMYFUNCTION("""COMPUTED_VALUE"""),"Арбузная жвачка")</f>
        <v>Арбузная жвачка</v>
      </c>
      <c r="AD3364" s="18" t="str">
        <f>IFERROR(__xludf.DUMMYFUNCTION("""COMPUTED_VALUE"""),"Смородина Виноград")</f>
        <v>Смородина Виноград</v>
      </c>
      <c r="AE3364" s="18" t="str">
        <f>IFERROR(__xludf.DUMMYFUNCTION("""COMPUTED_VALUE"""),"Гранатовая Мармелад")</f>
        <v>Гранатовая Мармелад</v>
      </c>
      <c r="AF3364" s="18" t="str">
        <f>IFERROR(__xludf.DUMMYFUNCTION("""COMPUTED_VALUE"""),"Яблоко Киви")</f>
        <v>Яблоко Киви</v>
      </c>
      <c r="AG3364" s="18" t="str">
        <f>IFERROR(__xludf.DUMMYFUNCTION("""COMPUTED_VALUE"""),"Клубника Ежевика")</f>
        <v>Клубника Ежевика</v>
      </c>
      <c r="AH3364" s="18" t="str">
        <f>IFERROR(__xludf.DUMMYFUNCTION("""COMPUTED_VALUE"""),"Клубничный Коктейль")</f>
        <v>Клубничный Коктейль</v>
      </c>
      <c r="AI3364" s="18" t="str">
        <f>IFERROR(__xludf.DUMMYFUNCTION("""COMPUTED_VALUE"""),"Клюква Земляника ")</f>
        <v>Клюква Земляника </v>
      </c>
      <c r="AJ3364" s="18" t="str">
        <f>IFERROR(__xludf.DUMMYFUNCTION("""COMPUTED_VALUE"""),"Какос Дыня")</f>
        <v>Какос Дыня</v>
      </c>
      <c r="AK3364" s="18" t="str">
        <f>IFERROR(__xludf.DUMMYFUNCTION("""COMPUTED_VALUE"""),"Маракуйя мандарин")</f>
        <v>Маракуйя мандарин</v>
      </c>
      <c r="AL3364" s="18" t="str">
        <f>IFERROR(__xludf.DUMMYFUNCTION("""COMPUTED_VALUE"""),"Персик кактус")</f>
        <v>Персик кактус</v>
      </c>
      <c r="AM3364" s="18" t="str">
        <f>IFERROR(__xludf.DUMMYFUNCTION("""COMPUTED_VALUE"""),"Спрайт")</f>
        <v>Спрайт</v>
      </c>
      <c r="AN3364" s="18" t="str">
        <f>IFERROR(__xludf.DUMMYFUNCTION("""COMPUTED_VALUE"""),"Черничная фанта")</f>
        <v>Черничная фанта</v>
      </c>
      <c r="AO3364" s="18" t="str">
        <f>IFERROR(__xludf.DUMMYFUNCTION("""COMPUTED_VALUE"""),"Ягодная жвачка")</f>
        <v>Ягодная жвачка</v>
      </c>
      <c r="AP3364" s="18" t="str">
        <f>IFERROR(__xludf.DUMMYFUNCTION("""COMPUTED_VALUE"""),"Ягодный энергетик")</f>
        <v>Ягодный энергетик</v>
      </c>
      <c r="AQ3364" s="18" t="str">
        <f>IFERROR(__xludf.DUMMYFUNCTION("""COMPUTED_VALUE"""),"Ягодный пунш ")</f>
        <v>Ягодный пунш </v>
      </c>
      <c r="AR3364" s="18" t="str">
        <f>IFERROR(__xludf.DUMMYFUNCTION("""COMPUTED_VALUE"""),"Виноградный холс")</f>
        <v>Виноградный холс</v>
      </c>
      <c r="AS3364" s="18" t="str">
        <f>IFERROR(__xludf.DUMMYFUNCTION("""COMPUTED_VALUE"""),"Грейпфрут смородина")</f>
        <v>Грейпфрут смородина</v>
      </c>
      <c r="AT3364" s="18" t="str">
        <f>IFERROR(__xludf.DUMMYFUNCTION("""COMPUTED_VALUE"""),"Дыня персик")</f>
        <v>Дыня персик</v>
      </c>
      <c r="AU3364" s="18" t="str">
        <f>IFERROR(__xludf.DUMMYFUNCTION("""COMPUTED_VALUE"""),"Земляника виноград")</f>
        <v>Земляника виноград</v>
      </c>
      <c r="AV3364" s="18" t="str">
        <f>IFERROR(__xludf.DUMMYFUNCTION("""COMPUTED_VALUE"""),"Киви маракуйя гуава")</f>
        <v>Киви маракуйя гуава</v>
      </c>
      <c r="AW3364" s="18" t="str">
        <f>IFERROR(__xludf.DUMMYFUNCTION("""COMPUTED_VALUE"""),"Кислые вишнёвые червячки")</f>
        <v>Кислые вишнёвые червячки</v>
      </c>
      <c r="AX3364" s="18" t="str">
        <f>IFERROR(__xludf.DUMMYFUNCTION("""COMPUTED_VALUE"""),"Кислые чернично-малиновое червячки")</f>
        <v>Кислые чернично-малиновое червячки</v>
      </c>
    </row>
    <row r="3365">
      <c r="A3365" s="18" t="str">
        <f>IFERROR(__xludf.DUMMYFUNCTION("""COMPUTED_VALUE"""),"0.3")</f>
        <v>0.3</v>
      </c>
      <c r="B3365" s="18"/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8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  <c r="AA3365" s="18"/>
      <c r="AB3365" s="18"/>
      <c r="AC3365" s="18"/>
      <c r="AD3365" s="18"/>
      <c r="AE3365" s="18"/>
      <c r="AF3365" s="18"/>
      <c r="AG3365" s="18"/>
      <c r="AH3365" s="18"/>
      <c r="AI3365" s="18"/>
      <c r="AJ3365" s="18"/>
      <c r="AK3365" s="18"/>
      <c r="AL3365" s="18"/>
      <c r="AM3365" s="18"/>
      <c r="AN3365" s="18"/>
      <c r="AO3365" s="18"/>
      <c r="AP3365" s="18"/>
      <c r="AQ3365" s="18"/>
      <c r="AR3365" s="18"/>
      <c r="AS3365" s="18"/>
      <c r="AT3365" s="18"/>
      <c r="AU3365" s="18"/>
      <c r="AV3365" s="18"/>
      <c r="AW3365" s="18"/>
      <c r="AX3365" s="18"/>
    </row>
    <row r="3366">
      <c r="A3366" s="18" t="str">
        <f>IFERROR(__xludf.DUMMYFUNCTION("""COMPUTED_VALUE"""),"Ягодный микс")</f>
        <v>Ягодный микс</v>
      </c>
      <c r="B3366" s="18" t="str">
        <f>IFERROR(__xludf.DUMMYFUNCTION("""COMPUTED_VALUE"""),"Энергетик малина")</f>
        <v>Энергетик малина</v>
      </c>
      <c r="C3366" s="18" t="str">
        <f>IFERROR(__xludf.DUMMYFUNCTION("""COMPUTED_VALUE"""),"Клубника арбуз")</f>
        <v>Клубника арбуз</v>
      </c>
      <c r="D3366" s="18" t="str">
        <f>IFERROR(__xludf.DUMMYFUNCTION("""COMPUTED_VALUE"""),"Ежевика малина")</f>
        <v>Ежевика малина</v>
      </c>
      <c r="E3366" s="18" t="str">
        <f>IFERROR(__xludf.DUMMYFUNCTION("""COMPUTED_VALUE"""),"Голубая малина виноград")</f>
        <v>Голубая малина виноград</v>
      </c>
      <c r="F3366" s="18" t="str">
        <f>IFERROR(__xludf.DUMMYFUNCTION("""COMPUTED_VALUE"""),"Вишня яблоко")</f>
        <v>Вишня яблоко</v>
      </c>
      <c r="G3366" s="18" t="str">
        <f>IFERROR(__xludf.DUMMYFUNCTION("""COMPUTED_VALUE"""),"Виноград лёд")</f>
        <v>Виноград лёд</v>
      </c>
      <c r="H3366" s="18" t="str">
        <f>IFERROR(__xludf.DUMMYFUNCTION("""COMPUTED_VALUE"""),"Бабл гам")</f>
        <v>Бабл гам</v>
      </c>
      <c r="I3366" s="18" t="str">
        <f>IFERROR(__xludf.DUMMYFUNCTION("""COMPUTED_VALUE"""),"Энергетик лайм")</f>
        <v>Энергетик лайм</v>
      </c>
      <c r="J3366" s="18" t="str">
        <f>IFERROR(__xludf.DUMMYFUNCTION("""COMPUTED_VALUE"""),"Черника смородина айс")</f>
        <v>Черника смородина айс</v>
      </c>
      <c r="K3366" s="18" t="str">
        <f>IFERROR(__xludf.DUMMYFUNCTION("""COMPUTED_VALUE"""),"Мохито клубничный лёд")</f>
        <v>Мохито клубничный лёд</v>
      </c>
      <c r="L3366" s="18" t="str">
        <f>IFERROR(__xludf.DUMMYFUNCTION("""COMPUTED_VALUE"""),"Черная вишня лёд")</f>
        <v>Черная вишня лёд</v>
      </c>
      <c r="M3366" s="18" t="str">
        <f>IFERROR(__xludf.DUMMYFUNCTION("""COMPUTED_VALUE"""),"Ананас кокос лёд")</f>
        <v>Ананас кокос лёд</v>
      </c>
      <c r="N3366" s="18" t="str">
        <f>IFERROR(__xludf.DUMMYFUNCTION("""COMPUTED_VALUE"""),"Киви лёд")</f>
        <v>Киви лёд</v>
      </c>
      <c r="O3366" s="18" t="str">
        <f>IFERROR(__xludf.DUMMYFUNCTION("""COMPUTED_VALUE"""),"Кислая клюква лёд")</f>
        <v>Кислая клюква лёд</v>
      </c>
      <c r="P3366" s="18" t="str">
        <f>IFERROR(__xludf.DUMMYFUNCTION("""COMPUTED_VALUE"""),"Кислый скитлс лёд")</f>
        <v>Кислый скитлс лёд</v>
      </c>
      <c r="Q3366" s="18" t="str">
        <f>IFERROR(__xludf.DUMMYFUNCTION("""COMPUTED_VALUE"""),"Клубника черника лёд")</f>
        <v>Клубника черника лёд</v>
      </c>
      <c r="R3366" s="18" t="str">
        <f>IFERROR(__xludf.DUMMYFUNCTION("""COMPUTED_VALUE"""),"Малина смородина лёд")</f>
        <v>Малина смородина лёд</v>
      </c>
      <c r="S3366" s="18" t="str">
        <f>IFERROR(__xludf.DUMMYFUNCTION("""COMPUTED_VALUE"""),"Манго лёд")</f>
        <v>Манго лёд</v>
      </c>
      <c r="T3366" s="18" t="str">
        <f>IFERROR(__xludf.DUMMYFUNCTION("""COMPUTED_VALUE"""),"Малина вишня лёд")</f>
        <v>Малина вишня лёд</v>
      </c>
      <c r="U3366" s="18"/>
      <c r="V3366" s="18"/>
      <c r="W3366" s="18"/>
      <c r="X3366" s="18"/>
      <c r="Y3366" s="18"/>
      <c r="Z3366" s="18"/>
      <c r="AA3366" s="18"/>
      <c r="AB3366" s="18"/>
      <c r="AC3366" s="18"/>
      <c r="AD3366" s="18"/>
      <c r="AE3366" s="18"/>
      <c r="AF3366" s="18"/>
      <c r="AG3366" s="18"/>
      <c r="AH3366" s="18"/>
      <c r="AI3366" s="18"/>
      <c r="AJ3366" s="18"/>
      <c r="AK3366" s="18"/>
      <c r="AL3366" s="18"/>
      <c r="AM3366" s="18"/>
      <c r="AN3366" s="18"/>
      <c r="AO3366" s="18"/>
      <c r="AP3366" s="18"/>
      <c r="AQ3366" s="18"/>
      <c r="AR3366" s="18"/>
      <c r="AS3366" s="18"/>
      <c r="AT3366" s="18"/>
      <c r="AU3366" s="18"/>
      <c r="AV3366" s="18"/>
      <c r="AW3366" s="18"/>
      <c r="AX3366" s="18"/>
    </row>
    <row r="3367">
      <c r="A3367" s="18" t="str">
        <f>IFERROR(__xludf.DUMMYFUNCTION("""COMPUTED_VALUE"""),"Лесные ягоды")</f>
        <v>Лесные ягоды</v>
      </c>
      <c r="B3367" s="18" t="str">
        <f>IFERROR(__xludf.DUMMYFUNCTION("""COMPUTED_VALUE"""),"Алоэ виноград ")</f>
        <v>Алоэ виноград </v>
      </c>
      <c r="C3367" s="18" t="str">
        <f>IFERROR(__xludf.DUMMYFUNCTION("""COMPUTED_VALUE"""),"Апельсиновый адреналин")</f>
        <v>Апельсиновый адреналин</v>
      </c>
      <c r="D3367" s="18" t="str">
        <f>IFERROR(__xludf.DUMMYFUNCTION("""COMPUTED_VALUE"""),"Клюква лайм")</f>
        <v>Клюква лайм</v>
      </c>
      <c r="E3367" s="18" t="str">
        <f>IFERROR(__xludf.DUMMYFUNCTION("""COMPUTED_VALUE"""),"Виноградная фанта ")</f>
        <v>Виноградная фанта </v>
      </c>
      <c r="F3367" s="18" t="str">
        <f>IFERROR(__xludf.DUMMYFUNCTION("""COMPUTED_VALUE"""),"Зеленый чай лемонграсс")</f>
        <v>Зеленый чай лемонграсс</v>
      </c>
      <c r="G3367" s="18" t="str">
        <f>IFERROR(__xludf.DUMMYFUNCTION("""COMPUTED_VALUE"""),"Малина арбуз")</f>
        <v>Малина арбуз</v>
      </c>
      <c r="H3367" s="18" t="str">
        <f>IFERROR(__xludf.DUMMYFUNCTION("""COMPUTED_VALUE"""),"Ананас персик")</f>
        <v>Ананас персик</v>
      </c>
      <c r="I3367" s="18" t="str">
        <f>IFERROR(__xludf.DUMMYFUNCTION("""COMPUTED_VALUE"""),"Клубничный мохито ")</f>
        <v>Клубничный мохито </v>
      </c>
      <c r="J3367" s="18" t="str">
        <f>IFERROR(__xludf.DUMMYFUNCTION("""COMPUTED_VALUE"""),"Яблоко лайм")</f>
        <v>Яблоко лайм</v>
      </c>
      <c r="K3367" s="18" t="str">
        <f>IFERROR(__xludf.DUMMYFUNCTION("""COMPUTED_VALUE"""),"Спрайт арбуз лайм ")</f>
        <v>Спрайт арбуз лайм </v>
      </c>
      <c r="L3367" s="18" t="str">
        <f>IFERROR(__xludf.DUMMYFUNCTION("""COMPUTED_VALUE"""),"Черничная фанта")</f>
        <v>Черничная фанта</v>
      </c>
      <c r="M3367" s="18" t="str">
        <f>IFERROR(__xludf.DUMMYFUNCTION("""COMPUTED_VALUE"""),"Чёрная смородина")</f>
        <v>Чёрная смородина</v>
      </c>
      <c r="N3367" s="18" t="str">
        <f>IFERROR(__xludf.DUMMYFUNCTION("""COMPUTED_VALUE"""),"Червячки голубика малина")</f>
        <v>Червячки голубика малина</v>
      </c>
      <c r="O3367" s="18" t="str">
        <f>IFERROR(__xludf.DUMMYFUNCTION("""COMPUTED_VALUE"""),"Малина смородина ")</f>
        <v>Малина смородина </v>
      </c>
      <c r="P3367" s="18" t="str">
        <f>IFERROR(__xludf.DUMMYFUNCTION("""COMPUTED_VALUE"""),"Черника лайм ")</f>
        <v>Черника лайм </v>
      </c>
      <c r="Q3367" s="18" t="str">
        <f>IFERROR(__xludf.DUMMYFUNCTION("""COMPUTED_VALUE"""),"Виноградный чупа чупс")</f>
        <v>Виноградный чупа чупс</v>
      </c>
      <c r="R3367" s="18" t="str">
        <f>IFERROR(__xludf.DUMMYFUNCTION("""COMPUTED_VALUE"""),"Киви лайм")</f>
        <v>Киви лайм</v>
      </c>
      <c r="S3367" s="18" t="str">
        <f>IFERROR(__xludf.DUMMYFUNCTION("""COMPUTED_VALUE"""),"Ягодный морс")</f>
        <v>Ягодный морс</v>
      </c>
      <c r="T3367" s="18" t="str">
        <f>IFERROR(__xludf.DUMMYFUNCTION("""COMPUTED_VALUE"""),"Фруктовый скитлс")</f>
        <v>Фруктовый скитлс</v>
      </c>
      <c r="U3367" s="18" t="str">
        <f>IFERROR(__xludf.DUMMYFUNCTION("""COMPUTED_VALUE"""),"черника лимон ")</f>
        <v>черника лимон </v>
      </c>
      <c r="V3367" s="18" t="str">
        <f>IFERROR(__xludf.DUMMYFUNCTION("""COMPUTED_VALUE"""),"Вишнёвая бомба")</f>
        <v>Вишнёвая бомба</v>
      </c>
      <c r="W3367" s="18" t="str">
        <f>IFERROR(__xludf.DUMMYFUNCTION("""COMPUTED_VALUE"""),"Тропический манго")</f>
        <v>Тропический манго</v>
      </c>
      <c r="X3367" s="18"/>
      <c r="Y3367" s="18"/>
      <c r="Z3367" s="18"/>
      <c r="AA3367" s="18"/>
      <c r="AB3367" s="18"/>
      <c r="AC3367" s="18"/>
      <c r="AD3367" s="18"/>
      <c r="AE3367" s="18"/>
      <c r="AF3367" s="18"/>
      <c r="AG3367" s="18"/>
      <c r="AH3367" s="18"/>
      <c r="AI3367" s="18"/>
      <c r="AJ3367" s="18"/>
      <c r="AK3367" s="18"/>
      <c r="AL3367" s="18"/>
      <c r="AM3367" s="18"/>
      <c r="AN3367" s="18"/>
      <c r="AO3367" s="18"/>
      <c r="AP3367" s="18"/>
      <c r="AQ3367" s="18"/>
      <c r="AR3367" s="18"/>
      <c r="AS3367" s="18"/>
      <c r="AT3367" s="18"/>
      <c r="AU3367" s="18"/>
      <c r="AV3367" s="18"/>
      <c r="AW3367" s="18"/>
      <c r="AX3367" s="18"/>
    </row>
    <row r="3368">
      <c r="A3368" s="18" t="str">
        <f>IFERROR(__xludf.DUMMYFUNCTION("""COMPUTED_VALUE"""),"Лесные ягоды")</f>
        <v>Лесные ягоды</v>
      </c>
      <c r="B3368" s="18" t="str">
        <f>IFERROR(__xludf.DUMMYFUNCTION("""COMPUTED_VALUE"""),"Алоэ виноград ")</f>
        <v>Алоэ виноград </v>
      </c>
      <c r="C3368" s="18" t="str">
        <f>IFERROR(__xludf.DUMMYFUNCTION("""COMPUTED_VALUE"""),"Апельсиновый адреналин")</f>
        <v>Апельсиновый адреналин</v>
      </c>
      <c r="D3368" s="18" t="str">
        <f>IFERROR(__xludf.DUMMYFUNCTION("""COMPUTED_VALUE"""),"Клюква лайм")</f>
        <v>Клюква лайм</v>
      </c>
      <c r="E3368" s="18" t="str">
        <f>IFERROR(__xludf.DUMMYFUNCTION("""COMPUTED_VALUE"""),"Виноградная фанта ")</f>
        <v>Виноградная фанта </v>
      </c>
      <c r="F3368" s="18" t="str">
        <f>IFERROR(__xludf.DUMMYFUNCTION("""COMPUTED_VALUE"""),"Зеленый чай лемонграсс")</f>
        <v>Зеленый чай лемонграсс</v>
      </c>
      <c r="G3368" s="18" t="str">
        <f>IFERROR(__xludf.DUMMYFUNCTION("""COMPUTED_VALUE"""),"Малина арбуз")</f>
        <v>Малина арбуз</v>
      </c>
      <c r="H3368" s="18" t="str">
        <f>IFERROR(__xludf.DUMMYFUNCTION("""COMPUTED_VALUE"""),"Ананас персик")</f>
        <v>Ананас персик</v>
      </c>
      <c r="I3368" s="18" t="str">
        <f>IFERROR(__xludf.DUMMYFUNCTION("""COMPUTED_VALUE"""),"Клубничный мохито ")</f>
        <v>Клубничный мохито </v>
      </c>
      <c r="J3368" s="18" t="str">
        <f>IFERROR(__xludf.DUMMYFUNCTION("""COMPUTED_VALUE"""),"Яблоко лайм")</f>
        <v>Яблоко лайм</v>
      </c>
      <c r="K3368" s="18" t="str">
        <f>IFERROR(__xludf.DUMMYFUNCTION("""COMPUTED_VALUE"""),"Спрайт арбуз лайм ")</f>
        <v>Спрайт арбуз лайм </v>
      </c>
      <c r="L3368" s="18" t="str">
        <f>IFERROR(__xludf.DUMMYFUNCTION("""COMPUTED_VALUE"""),"Черничная фанта")</f>
        <v>Черничная фанта</v>
      </c>
      <c r="M3368" s="18" t="str">
        <f>IFERROR(__xludf.DUMMYFUNCTION("""COMPUTED_VALUE"""),"Чёрная смородина")</f>
        <v>Чёрная смородина</v>
      </c>
      <c r="N3368" s="18" t="str">
        <f>IFERROR(__xludf.DUMMYFUNCTION("""COMPUTED_VALUE"""),"Червячки голубика малина")</f>
        <v>Червячки голубика малина</v>
      </c>
      <c r="O3368" s="18" t="str">
        <f>IFERROR(__xludf.DUMMYFUNCTION("""COMPUTED_VALUE"""),"Малина смородина ")</f>
        <v>Малина смородина </v>
      </c>
      <c r="P3368" s="18" t="str">
        <f>IFERROR(__xludf.DUMMYFUNCTION("""COMPUTED_VALUE"""),"Черника лайм ")</f>
        <v>Черника лайм </v>
      </c>
      <c r="Q3368" s="18" t="str">
        <f>IFERROR(__xludf.DUMMYFUNCTION("""COMPUTED_VALUE"""),"Виноградный чупа чупс")</f>
        <v>Виноградный чупа чупс</v>
      </c>
      <c r="R3368" s="18" t="str">
        <f>IFERROR(__xludf.DUMMYFUNCTION("""COMPUTED_VALUE"""),"Киви лайм")</f>
        <v>Киви лайм</v>
      </c>
      <c r="S3368" s="18" t="str">
        <f>IFERROR(__xludf.DUMMYFUNCTION("""COMPUTED_VALUE"""),"Ягодный морс")</f>
        <v>Ягодный морс</v>
      </c>
      <c r="T3368" s="18" t="str">
        <f>IFERROR(__xludf.DUMMYFUNCTION("""COMPUTED_VALUE"""),"Фруктовый скитлс")</f>
        <v>Фруктовый скитлс</v>
      </c>
      <c r="U3368" s="18" t="str">
        <f>IFERROR(__xludf.DUMMYFUNCTION("""COMPUTED_VALUE"""),"черника лимон ")</f>
        <v>черника лимон </v>
      </c>
      <c r="V3368" s="18" t="str">
        <f>IFERROR(__xludf.DUMMYFUNCTION("""COMPUTED_VALUE"""),"Вишнёвая бомба")</f>
        <v>Вишнёвая бомба</v>
      </c>
      <c r="W3368" s="18" t="str">
        <f>IFERROR(__xludf.DUMMYFUNCTION("""COMPUTED_VALUE"""),"Тропический манго")</f>
        <v>Тропический манго</v>
      </c>
      <c r="X3368" s="18"/>
      <c r="Y3368" s="18"/>
      <c r="Z3368" s="18"/>
      <c r="AA3368" s="18"/>
      <c r="AB3368" s="18"/>
      <c r="AC3368" s="18"/>
      <c r="AD3368" s="18"/>
      <c r="AE3368" s="18"/>
      <c r="AF3368" s="18"/>
      <c r="AG3368" s="18"/>
      <c r="AH3368" s="18"/>
      <c r="AI3368" s="18"/>
      <c r="AJ3368" s="18"/>
      <c r="AK3368" s="18"/>
      <c r="AL3368" s="18"/>
      <c r="AM3368" s="18"/>
      <c r="AN3368" s="18"/>
      <c r="AO3368" s="18"/>
      <c r="AP3368" s="18"/>
      <c r="AQ3368" s="18"/>
      <c r="AR3368" s="18"/>
      <c r="AS3368" s="18"/>
      <c r="AT3368" s="18"/>
      <c r="AU3368" s="18"/>
      <c r="AV3368" s="18"/>
      <c r="AW3368" s="18"/>
      <c r="AX3368" s="18"/>
    </row>
    <row r="3369">
      <c r="A3369" s="18" t="str">
        <f>IFERROR(__xludf.DUMMYFUNCTION("""COMPUTED_VALUE"""),"Лесные ягоды")</f>
        <v>Лесные ягоды</v>
      </c>
      <c r="B3369" s="18" t="str">
        <f>IFERROR(__xludf.DUMMYFUNCTION("""COMPUTED_VALUE"""),"Алоэ виноград ")</f>
        <v>Алоэ виноград </v>
      </c>
      <c r="C3369" s="18" t="str">
        <f>IFERROR(__xludf.DUMMYFUNCTION("""COMPUTED_VALUE"""),"Апельсиновый адреналин")</f>
        <v>Апельсиновый адреналин</v>
      </c>
      <c r="D3369" s="18" t="str">
        <f>IFERROR(__xludf.DUMMYFUNCTION("""COMPUTED_VALUE"""),"Клюква лайм")</f>
        <v>Клюква лайм</v>
      </c>
      <c r="E3369" s="18" t="str">
        <f>IFERROR(__xludf.DUMMYFUNCTION("""COMPUTED_VALUE"""),"Виноградная фанта ")</f>
        <v>Виноградная фанта </v>
      </c>
      <c r="F3369" s="18" t="str">
        <f>IFERROR(__xludf.DUMMYFUNCTION("""COMPUTED_VALUE"""),"Зеленый чай лемонграсс")</f>
        <v>Зеленый чай лемонграсс</v>
      </c>
      <c r="G3369" s="18" t="str">
        <f>IFERROR(__xludf.DUMMYFUNCTION("""COMPUTED_VALUE"""),"Малина арбуз")</f>
        <v>Малина арбуз</v>
      </c>
      <c r="H3369" s="18" t="str">
        <f>IFERROR(__xludf.DUMMYFUNCTION("""COMPUTED_VALUE"""),"Ананас персик")</f>
        <v>Ананас персик</v>
      </c>
      <c r="I3369" s="18" t="str">
        <f>IFERROR(__xludf.DUMMYFUNCTION("""COMPUTED_VALUE"""),"Клубничный мохито ")</f>
        <v>Клубничный мохито </v>
      </c>
      <c r="J3369" s="18" t="str">
        <f>IFERROR(__xludf.DUMMYFUNCTION("""COMPUTED_VALUE"""),"Яблоко лайм")</f>
        <v>Яблоко лайм</v>
      </c>
      <c r="K3369" s="18" t="str">
        <f>IFERROR(__xludf.DUMMYFUNCTION("""COMPUTED_VALUE"""),"Спрайт арбуз лайм ")</f>
        <v>Спрайт арбуз лайм </v>
      </c>
      <c r="L3369" s="18" t="str">
        <f>IFERROR(__xludf.DUMMYFUNCTION("""COMPUTED_VALUE"""),"Черничная фанта")</f>
        <v>Черничная фанта</v>
      </c>
      <c r="M3369" s="18" t="str">
        <f>IFERROR(__xludf.DUMMYFUNCTION("""COMPUTED_VALUE"""),"Чёрная смородина")</f>
        <v>Чёрная смородина</v>
      </c>
      <c r="N3369" s="18" t="str">
        <f>IFERROR(__xludf.DUMMYFUNCTION("""COMPUTED_VALUE"""),"Червячки голубика малина")</f>
        <v>Червячки голубика малина</v>
      </c>
      <c r="O3369" s="18" t="str">
        <f>IFERROR(__xludf.DUMMYFUNCTION("""COMPUTED_VALUE"""),"Малина смородина ")</f>
        <v>Малина смородина </v>
      </c>
      <c r="P3369" s="18" t="str">
        <f>IFERROR(__xludf.DUMMYFUNCTION("""COMPUTED_VALUE"""),"Черника лайм ")</f>
        <v>Черника лайм </v>
      </c>
      <c r="Q3369" s="18" t="str">
        <f>IFERROR(__xludf.DUMMYFUNCTION("""COMPUTED_VALUE"""),"Виноградный чупа чупс")</f>
        <v>Виноградный чупа чупс</v>
      </c>
      <c r="R3369" s="18" t="str">
        <f>IFERROR(__xludf.DUMMYFUNCTION("""COMPUTED_VALUE"""),"Киви лайм")</f>
        <v>Киви лайм</v>
      </c>
      <c r="S3369" s="18" t="str">
        <f>IFERROR(__xludf.DUMMYFUNCTION("""COMPUTED_VALUE"""),"Ягодный морс")</f>
        <v>Ягодный морс</v>
      </c>
      <c r="T3369" s="18" t="str">
        <f>IFERROR(__xludf.DUMMYFUNCTION("""COMPUTED_VALUE"""),"Фруктовый скитлс")</f>
        <v>Фруктовый скитлс</v>
      </c>
      <c r="U3369" s="18" t="str">
        <f>IFERROR(__xludf.DUMMYFUNCTION("""COMPUTED_VALUE"""),"черника лимон ")</f>
        <v>черника лимон </v>
      </c>
      <c r="V3369" s="18" t="str">
        <f>IFERROR(__xludf.DUMMYFUNCTION("""COMPUTED_VALUE"""),"Вишнёвая бомба")</f>
        <v>Вишнёвая бомба</v>
      </c>
      <c r="W3369" s="18" t="str">
        <f>IFERROR(__xludf.DUMMYFUNCTION("""COMPUTED_VALUE"""),"Тропический манго")</f>
        <v>Тропический манго</v>
      </c>
      <c r="X3369" s="18"/>
      <c r="Y3369" s="18"/>
      <c r="Z3369" s="18"/>
      <c r="AA3369" s="18"/>
      <c r="AB3369" s="18"/>
      <c r="AC3369" s="18"/>
      <c r="AD3369" s="18"/>
      <c r="AE3369" s="18"/>
      <c r="AF3369" s="18"/>
      <c r="AG3369" s="18"/>
      <c r="AH3369" s="18"/>
      <c r="AI3369" s="18"/>
      <c r="AJ3369" s="18"/>
      <c r="AK3369" s="18"/>
      <c r="AL3369" s="18"/>
      <c r="AM3369" s="18"/>
      <c r="AN3369" s="18"/>
      <c r="AO3369" s="18"/>
      <c r="AP3369" s="18"/>
      <c r="AQ3369" s="18"/>
      <c r="AR3369" s="18"/>
      <c r="AS3369" s="18"/>
      <c r="AT3369" s="18"/>
      <c r="AU3369" s="18"/>
      <c r="AV3369" s="18"/>
      <c r="AW3369" s="18"/>
      <c r="AX3369" s="18"/>
    </row>
    <row r="3370">
      <c r="A3370" s="18" t="str">
        <f>IFERROR(__xludf.DUMMYFUNCTION("""COMPUTED_VALUE"""),"Лесные ягоды")</f>
        <v>Лесные ягоды</v>
      </c>
      <c r="B3370" s="18" t="str">
        <f>IFERROR(__xludf.DUMMYFUNCTION("""COMPUTED_VALUE"""),"Алоэ виноград ")</f>
        <v>Алоэ виноград </v>
      </c>
      <c r="C3370" s="18" t="str">
        <f>IFERROR(__xludf.DUMMYFUNCTION("""COMPUTED_VALUE"""),"Апельсиновый адреналин")</f>
        <v>Апельсиновый адреналин</v>
      </c>
      <c r="D3370" s="18" t="str">
        <f>IFERROR(__xludf.DUMMYFUNCTION("""COMPUTED_VALUE"""),"Клюква лайм")</f>
        <v>Клюква лайм</v>
      </c>
      <c r="E3370" s="18" t="str">
        <f>IFERROR(__xludf.DUMMYFUNCTION("""COMPUTED_VALUE"""),"Виноградная фанта ")</f>
        <v>Виноградная фанта </v>
      </c>
      <c r="F3370" s="18" t="str">
        <f>IFERROR(__xludf.DUMMYFUNCTION("""COMPUTED_VALUE"""),"Зеленый чай лемонграсс")</f>
        <v>Зеленый чай лемонграсс</v>
      </c>
      <c r="G3370" s="18" t="str">
        <f>IFERROR(__xludf.DUMMYFUNCTION("""COMPUTED_VALUE"""),"Малина арбуз")</f>
        <v>Малина арбуз</v>
      </c>
      <c r="H3370" s="18" t="str">
        <f>IFERROR(__xludf.DUMMYFUNCTION("""COMPUTED_VALUE"""),"Ананас персик")</f>
        <v>Ананас персик</v>
      </c>
      <c r="I3370" s="18" t="str">
        <f>IFERROR(__xludf.DUMMYFUNCTION("""COMPUTED_VALUE"""),"Клубничный мохито ")</f>
        <v>Клубничный мохито </v>
      </c>
      <c r="J3370" s="18" t="str">
        <f>IFERROR(__xludf.DUMMYFUNCTION("""COMPUTED_VALUE"""),"Яблоко лайм")</f>
        <v>Яблоко лайм</v>
      </c>
      <c r="K3370" s="18" t="str">
        <f>IFERROR(__xludf.DUMMYFUNCTION("""COMPUTED_VALUE"""),"Спрайт арбуз лайм ")</f>
        <v>Спрайт арбуз лайм </v>
      </c>
      <c r="L3370" s="18" t="str">
        <f>IFERROR(__xludf.DUMMYFUNCTION("""COMPUTED_VALUE"""),"Черничная фанта")</f>
        <v>Черничная фанта</v>
      </c>
      <c r="M3370" s="18" t="str">
        <f>IFERROR(__xludf.DUMMYFUNCTION("""COMPUTED_VALUE"""),"Чёрная смородина")</f>
        <v>Чёрная смородина</v>
      </c>
      <c r="N3370" s="18" t="str">
        <f>IFERROR(__xludf.DUMMYFUNCTION("""COMPUTED_VALUE"""),"Червячки голубика малина")</f>
        <v>Червячки голубика малина</v>
      </c>
      <c r="O3370" s="18" t="str">
        <f>IFERROR(__xludf.DUMMYFUNCTION("""COMPUTED_VALUE"""),"Малина смородина ")</f>
        <v>Малина смородина </v>
      </c>
      <c r="P3370" s="18" t="str">
        <f>IFERROR(__xludf.DUMMYFUNCTION("""COMPUTED_VALUE"""),"Черника лайм ")</f>
        <v>Черника лайм </v>
      </c>
      <c r="Q3370" s="18" t="str">
        <f>IFERROR(__xludf.DUMMYFUNCTION("""COMPUTED_VALUE"""),"Виноградный чупа чупс")</f>
        <v>Виноградный чупа чупс</v>
      </c>
      <c r="R3370" s="18" t="str">
        <f>IFERROR(__xludf.DUMMYFUNCTION("""COMPUTED_VALUE"""),"Киви лайм")</f>
        <v>Киви лайм</v>
      </c>
      <c r="S3370" s="18" t="str">
        <f>IFERROR(__xludf.DUMMYFUNCTION("""COMPUTED_VALUE"""),"Ягодный морс")</f>
        <v>Ягодный морс</v>
      </c>
      <c r="T3370" s="18" t="str">
        <f>IFERROR(__xludf.DUMMYFUNCTION("""COMPUTED_VALUE"""),"Фруктовый скитлс")</f>
        <v>Фруктовый скитлс</v>
      </c>
      <c r="U3370" s="18" t="str">
        <f>IFERROR(__xludf.DUMMYFUNCTION("""COMPUTED_VALUE"""),"черника лимон ")</f>
        <v>черника лимон </v>
      </c>
      <c r="V3370" s="18" t="str">
        <f>IFERROR(__xludf.DUMMYFUNCTION("""COMPUTED_VALUE"""),"Вишнёвая бомба")</f>
        <v>Вишнёвая бомба</v>
      </c>
      <c r="W3370" s="18" t="str">
        <f>IFERROR(__xludf.DUMMYFUNCTION("""COMPUTED_VALUE"""),"Тропический манго")</f>
        <v>Тропический манго</v>
      </c>
      <c r="X3370" s="18"/>
      <c r="Y3370" s="18"/>
      <c r="Z3370" s="18"/>
      <c r="AA3370" s="18"/>
      <c r="AB3370" s="18"/>
      <c r="AC3370" s="18"/>
      <c r="AD3370" s="18"/>
      <c r="AE3370" s="18"/>
      <c r="AF3370" s="18"/>
      <c r="AG3370" s="18"/>
      <c r="AH3370" s="18"/>
      <c r="AI3370" s="18"/>
      <c r="AJ3370" s="18"/>
      <c r="AK3370" s="18"/>
      <c r="AL3370" s="18"/>
      <c r="AM3370" s="18"/>
      <c r="AN3370" s="18"/>
      <c r="AO3370" s="18"/>
      <c r="AP3370" s="18"/>
      <c r="AQ3370" s="18"/>
      <c r="AR3370" s="18"/>
      <c r="AS3370" s="18"/>
      <c r="AT3370" s="18"/>
      <c r="AU3370" s="18"/>
      <c r="AV3370" s="18"/>
      <c r="AW3370" s="18"/>
      <c r="AX3370" s="18"/>
    </row>
    <row r="3371">
      <c r="A3371" s="18" t="str">
        <f>IFERROR(__xludf.DUMMYFUNCTION("""COMPUTED_VALUE"""),"0.4")</f>
        <v>0.4</v>
      </c>
      <c r="B3371" s="18" t="str">
        <f>IFERROR(__xludf.DUMMYFUNCTION("""COMPUTED_VALUE"""),"0.6")</f>
        <v>0.6</v>
      </c>
      <c r="C3371" s="18" t="str">
        <f>IFERROR(__xludf.DUMMYFUNCTION("""COMPUTED_VALUE"""),"0.7")</f>
        <v>0.7</v>
      </c>
      <c r="D3371" s="18" t="str">
        <f>IFERROR(__xludf.DUMMYFUNCTION("""COMPUTED_VALUE"""),"0.8")</f>
        <v>0.8</v>
      </c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  <c r="AA3371" s="18"/>
      <c r="AB3371" s="18"/>
      <c r="AC3371" s="18"/>
      <c r="AD3371" s="18"/>
      <c r="AE3371" s="18"/>
      <c r="AF3371" s="18"/>
      <c r="AG3371" s="18"/>
      <c r="AH3371" s="18"/>
      <c r="AI3371" s="18"/>
      <c r="AJ3371" s="18"/>
      <c r="AK3371" s="18"/>
      <c r="AL3371" s="18"/>
      <c r="AM3371" s="18"/>
      <c r="AN3371" s="18"/>
      <c r="AO3371" s="18"/>
      <c r="AP3371" s="18"/>
      <c r="AQ3371" s="18"/>
      <c r="AR3371" s="18"/>
      <c r="AS3371" s="18"/>
      <c r="AT3371" s="18"/>
      <c r="AU3371" s="18"/>
      <c r="AV3371" s="18"/>
      <c r="AW3371" s="18"/>
      <c r="AX3371" s="18"/>
    </row>
    <row r="3372">
      <c r="A3372" s="18" t="str">
        <f>IFERROR(__xludf.DUMMYFUNCTION("""COMPUTED_VALUE"""),"Смородина холс")</f>
        <v>Смородина холс</v>
      </c>
      <c r="B3372" s="18" t="str">
        <f>IFERROR(__xludf.DUMMYFUNCTION("""COMPUTED_VALUE"""),"Тропические фрукты")</f>
        <v>Тропические фрукты</v>
      </c>
      <c r="C3372" s="18" t="str">
        <f>IFERROR(__xludf.DUMMYFUNCTION("""COMPUTED_VALUE"""),"Черничная конфета")</f>
        <v>Черничная конфета</v>
      </c>
      <c r="D3372" s="18" t="str">
        <f>IFERROR(__xludf.DUMMYFUNCTION("""COMPUTED_VALUE"""),"Яблоко вишня")</f>
        <v>Яблоко вишня</v>
      </c>
      <c r="E3372" s="18" t="str">
        <f>IFERROR(__xludf.DUMMYFUNCTION("""COMPUTED_VALUE"""),"Виноград мята")</f>
        <v>Виноград мята</v>
      </c>
      <c r="F3372" s="18" t="str">
        <f>IFERROR(__xludf.DUMMYFUNCTION("""COMPUTED_VALUE"""),"Виноград холс")</f>
        <v>Виноград холс</v>
      </c>
      <c r="G3372" s="18" t="str">
        <f>IFERROR(__xludf.DUMMYFUNCTION("""COMPUTED_VALUE"""),"Грейпфрутовый лимонад")</f>
        <v>Грейпфрутовый лимонад</v>
      </c>
      <c r="H3372" s="18" t="str">
        <f>IFERROR(__xludf.DUMMYFUNCTION("""COMPUTED_VALUE"""),"Дыня банан")</f>
        <v>Дыня банан</v>
      </c>
      <c r="I3372" s="18" t="str">
        <f>IFERROR(__xludf.DUMMYFUNCTION("""COMPUTED_VALUE"""),"Ежевичный лимонад")</f>
        <v>Ежевичный лимонад</v>
      </c>
      <c r="J3372" s="18" t="str">
        <f>IFERROR(__xludf.DUMMYFUNCTION("""COMPUTED_VALUE"""),"Земляничная конфета ")</f>
        <v>Земляничная конфета </v>
      </c>
      <c r="K3372" s="18" t="str">
        <f>IFERROR(__xludf.DUMMYFUNCTION("""COMPUTED_VALUE"""),"Ананас манго ")</f>
        <v>Ананас манго </v>
      </c>
      <c r="L3372" s="18" t="str">
        <f>IFERROR(__xludf.DUMMYFUNCTION("""COMPUTED_VALUE"""),"Жвачка черника мята ")</f>
        <v>Жвачка черника мята </v>
      </c>
      <c r="M3372" s="18" t="str">
        <f>IFERROR(__xludf.DUMMYFUNCTION("""COMPUTED_VALUE"""),"Зеленый манго")</f>
        <v>Зеленый манго</v>
      </c>
      <c r="N3372" s="18" t="str">
        <f>IFERROR(__xludf.DUMMYFUNCTION("""COMPUTED_VALUE"""),"Клюква брусника")</f>
        <v>Клюква брусника</v>
      </c>
      <c r="O3372" s="18" t="str">
        <f>IFERROR(__xludf.DUMMYFUNCTION("""COMPUTED_VALUE"""),"Апельсин ")</f>
        <v>Апельсин </v>
      </c>
      <c r="P3372" s="18" t="str">
        <f>IFERROR(__xludf.DUMMYFUNCTION("""COMPUTED_VALUE"""),"Кокос малина")</f>
        <v>Кокос малина</v>
      </c>
      <c r="Q3372" s="18" t="str">
        <f>IFERROR(__xludf.DUMMYFUNCTION("""COMPUTED_VALUE"""),"Лимонные черви")</f>
        <v>Лимонные черви</v>
      </c>
      <c r="R3372" s="18" t="str">
        <f>IFERROR(__xludf.DUMMYFUNCTION("""COMPUTED_VALUE"""),"Малиновый лимонад")</f>
        <v>Малиновый лимонад</v>
      </c>
      <c r="S3372" s="18" t="str">
        <f>IFERROR(__xludf.DUMMYFUNCTION("""COMPUTED_VALUE"""),"Смородина малина")</f>
        <v>Смородина малина</v>
      </c>
      <c r="T3372" s="18"/>
      <c r="U3372" s="18"/>
      <c r="V3372" s="18"/>
      <c r="W3372" s="18"/>
      <c r="X3372" s="18"/>
      <c r="Y3372" s="18"/>
      <c r="Z3372" s="18"/>
      <c r="AA3372" s="18"/>
      <c r="AB3372" s="18"/>
      <c r="AC3372" s="18"/>
      <c r="AD3372" s="18"/>
      <c r="AE3372" s="18"/>
      <c r="AF3372" s="18"/>
      <c r="AG3372" s="18"/>
      <c r="AH3372" s="18"/>
      <c r="AI3372" s="18"/>
      <c r="AJ3372" s="18"/>
      <c r="AK3372" s="18"/>
      <c r="AL3372" s="18"/>
      <c r="AM3372" s="18"/>
      <c r="AN3372" s="18"/>
      <c r="AO3372" s="18"/>
      <c r="AP3372" s="18"/>
      <c r="AQ3372" s="18"/>
      <c r="AR3372" s="18"/>
      <c r="AS3372" s="18"/>
      <c r="AT3372" s="18"/>
      <c r="AU3372" s="18"/>
      <c r="AV3372" s="18"/>
      <c r="AW3372" s="18"/>
      <c r="AX3372" s="18"/>
    </row>
    <row r="3373">
      <c r="A3373" s="18" t="str">
        <f>IFERROR(__xludf.DUMMYFUNCTION("""COMPUTED_VALUE"""),"0.4")</f>
        <v>0.4</v>
      </c>
      <c r="B3373" s="18" t="str">
        <f>IFERROR(__xludf.DUMMYFUNCTION("""COMPUTED_VALUE"""),"0.6")</f>
        <v>0.6</v>
      </c>
      <c r="C3373" s="18" t="str">
        <f>IFERROR(__xludf.DUMMYFUNCTION("""COMPUTED_VALUE"""),"0.7")</f>
        <v>0.7</v>
      </c>
      <c r="D3373" s="18" t="str">
        <f>IFERROR(__xludf.DUMMYFUNCTION("""COMPUTED_VALUE"""),"0.8")</f>
        <v>0.8</v>
      </c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  <c r="AA3373" s="18"/>
      <c r="AB3373" s="18"/>
      <c r="AC3373" s="18"/>
      <c r="AD3373" s="18"/>
      <c r="AE3373" s="18"/>
      <c r="AF3373" s="18"/>
      <c r="AG3373" s="18"/>
      <c r="AH3373" s="18"/>
      <c r="AI3373" s="18"/>
      <c r="AJ3373" s="18"/>
      <c r="AK3373" s="18"/>
      <c r="AL3373" s="18"/>
      <c r="AM3373" s="18"/>
      <c r="AN3373" s="18"/>
      <c r="AO3373" s="18"/>
      <c r="AP3373" s="18"/>
      <c r="AQ3373" s="18"/>
      <c r="AR3373" s="18"/>
      <c r="AS3373" s="18"/>
      <c r="AT3373" s="18"/>
      <c r="AU3373" s="18"/>
      <c r="AV3373" s="18"/>
      <c r="AW3373" s="18"/>
      <c r="AX3373" s="18"/>
    </row>
    <row r="3374">
      <c r="A3374" s="18" t="str">
        <f>IFERROR(__xludf.DUMMYFUNCTION("""COMPUTED_VALUE"""),"Ягодный микс")</f>
        <v>Ягодный микс</v>
      </c>
      <c r="B3374" s="18" t="str">
        <f>IFERROR(__xludf.DUMMYFUNCTION("""COMPUTED_VALUE"""),"Энергетик малина")</f>
        <v>Энергетик малина</v>
      </c>
      <c r="C3374" s="18" t="str">
        <f>IFERROR(__xludf.DUMMYFUNCTION("""COMPUTED_VALUE"""),"Клубника арбуз")</f>
        <v>Клубника арбуз</v>
      </c>
      <c r="D3374" s="18" t="str">
        <f>IFERROR(__xludf.DUMMYFUNCTION("""COMPUTED_VALUE"""),"Ежевика малина")</f>
        <v>Ежевика малина</v>
      </c>
      <c r="E3374" s="18" t="str">
        <f>IFERROR(__xludf.DUMMYFUNCTION("""COMPUTED_VALUE"""),"Голубая малина виноград")</f>
        <v>Голубая малина виноград</v>
      </c>
      <c r="F3374" s="18" t="str">
        <f>IFERROR(__xludf.DUMMYFUNCTION("""COMPUTED_VALUE"""),"Вишня яблоко")</f>
        <v>Вишня яблоко</v>
      </c>
      <c r="G3374" s="18" t="str">
        <f>IFERROR(__xludf.DUMMYFUNCTION("""COMPUTED_VALUE"""),"Виноград лёд")</f>
        <v>Виноград лёд</v>
      </c>
      <c r="H3374" s="18" t="str">
        <f>IFERROR(__xludf.DUMMYFUNCTION("""COMPUTED_VALUE"""),"Бабл гам")</f>
        <v>Бабл гам</v>
      </c>
      <c r="I3374" s="18" t="str">
        <f>IFERROR(__xludf.DUMMYFUNCTION("""COMPUTED_VALUE"""),"Энергетик лайм")</f>
        <v>Энергетик лайм</v>
      </c>
      <c r="J3374" s="18" t="str">
        <f>IFERROR(__xludf.DUMMYFUNCTION("""COMPUTED_VALUE"""),"Черника смородина айс")</f>
        <v>Черника смородина айс</v>
      </c>
      <c r="K3374" s="18" t="str">
        <f>IFERROR(__xludf.DUMMYFUNCTION("""COMPUTED_VALUE"""),"Мохито клубничный лёд")</f>
        <v>Мохито клубничный лёд</v>
      </c>
      <c r="L3374" s="18" t="str">
        <f>IFERROR(__xludf.DUMMYFUNCTION("""COMPUTED_VALUE"""),"Черная вишня лёд")</f>
        <v>Черная вишня лёд</v>
      </c>
      <c r="M3374" s="18" t="str">
        <f>IFERROR(__xludf.DUMMYFUNCTION("""COMPUTED_VALUE"""),"Ананас кокос лёд")</f>
        <v>Ананас кокос лёд</v>
      </c>
      <c r="N3374" s="18" t="str">
        <f>IFERROR(__xludf.DUMMYFUNCTION("""COMPUTED_VALUE"""),"Киви лёд")</f>
        <v>Киви лёд</v>
      </c>
      <c r="O3374" s="18" t="str">
        <f>IFERROR(__xludf.DUMMYFUNCTION("""COMPUTED_VALUE"""),"Кислая клюква лёд")</f>
        <v>Кислая клюква лёд</v>
      </c>
      <c r="P3374" s="18" t="str">
        <f>IFERROR(__xludf.DUMMYFUNCTION("""COMPUTED_VALUE"""),"Кислый скитлс лёд")</f>
        <v>Кислый скитлс лёд</v>
      </c>
      <c r="Q3374" s="18" t="str">
        <f>IFERROR(__xludf.DUMMYFUNCTION("""COMPUTED_VALUE"""),"Клубника черника лёд")</f>
        <v>Клубника черника лёд</v>
      </c>
      <c r="R3374" s="18" t="str">
        <f>IFERROR(__xludf.DUMMYFUNCTION("""COMPUTED_VALUE"""),"Малина смородина лёд")</f>
        <v>Малина смородина лёд</v>
      </c>
      <c r="S3374" s="18" t="str">
        <f>IFERROR(__xludf.DUMMYFUNCTION("""COMPUTED_VALUE"""),"Манго лёд")</f>
        <v>Манго лёд</v>
      </c>
      <c r="T3374" s="18" t="str">
        <f>IFERROR(__xludf.DUMMYFUNCTION("""COMPUTED_VALUE"""),"Малина вишня лёд")</f>
        <v>Малина вишня лёд</v>
      </c>
      <c r="U3374" s="18"/>
      <c r="V3374" s="18"/>
      <c r="W3374" s="18"/>
      <c r="X3374" s="18"/>
      <c r="Y3374" s="18"/>
      <c r="Z3374" s="18"/>
      <c r="AA3374" s="18"/>
      <c r="AB3374" s="18"/>
      <c r="AC3374" s="18"/>
      <c r="AD3374" s="18"/>
      <c r="AE3374" s="18"/>
      <c r="AF3374" s="18"/>
      <c r="AG3374" s="18"/>
      <c r="AH3374" s="18"/>
      <c r="AI3374" s="18"/>
      <c r="AJ3374" s="18"/>
      <c r="AK3374" s="18"/>
      <c r="AL3374" s="18"/>
      <c r="AM3374" s="18"/>
      <c r="AN3374" s="18"/>
      <c r="AO3374" s="18"/>
      <c r="AP3374" s="18"/>
      <c r="AQ3374" s="18"/>
      <c r="AR3374" s="18"/>
      <c r="AS3374" s="18"/>
      <c r="AT3374" s="18"/>
      <c r="AU3374" s="18"/>
      <c r="AV3374" s="18"/>
      <c r="AW3374" s="18"/>
      <c r="AX3374" s="18"/>
    </row>
    <row r="3375">
      <c r="A3375" s="18" t="str">
        <f>IFERROR(__xludf.DUMMYFUNCTION("""COMPUTED_VALUE"""),"0.4")</f>
        <v>0.4</v>
      </c>
      <c r="B3375" s="18" t="str">
        <f>IFERROR(__xludf.DUMMYFUNCTION("""COMPUTED_VALUE"""),"0.6")</f>
        <v>0.6</v>
      </c>
      <c r="C3375" s="18" t="str">
        <f>IFERROR(__xludf.DUMMYFUNCTION("""COMPUTED_VALUE"""),"0.7")</f>
        <v>0.7</v>
      </c>
      <c r="D3375" s="18" t="str">
        <f>IFERROR(__xludf.DUMMYFUNCTION("""COMPUTED_VALUE"""),"0.8")</f>
        <v>0.8</v>
      </c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  <c r="AA3375" s="18"/>
      <c r="AB3375" s="18"/>
      <c r="AC3375" s="18"/>
      <c r="AD3375" s="18"/>
      <c r="AE3375" s="18"/>
      <c r="AF3375" s="18"/>
      <c r="AG3375" s="18"/>
      <c r="AH3375" s="18"/>
      <c r="AI3375" s="18"/>
      <c r="AJ3375" s="18"/>
      <c r="AK3375" s="18"/>
      <c r="AL3375" s="18"/>
      <c r="AM3375" s="18"/>
      <c r="AN3375" s="18"/>
      <c r="AO3375" s="18"/>
      <c r="AP3375" s="18"/>
      <c r="AQ3375" s="18"/>
      <c r="AR3375" s="18"/>
      <c r="AS3375" s="18"/>
      <c r="AT3375" s="18"/>
      <c r="AU3375" s="18"/>
      <c r="AV3375" s="18"/>
      <c r="AW3375" s="18"/>
      <c r="AX3375" s="18"/>
    </row>
    <row r="3376">
      <c r="A3376" s="18" t="str">
        <f>IFERROR(__xludf.DUMMYFUNCTION("""COMPUTED_VALUE"""),"0.4")</f>
        <v>0.4</v>
      </c>
      <c r="B3376" s="18" t="str">
        <f>IFERROR(__xludf.DUMMYFUNCTION("""COMPUTED_VALUE"""),"0.6")</f>
        <v>0.6</v>
      </c>
      <c r="C3376" s="18" t="str">
        <f>IFERROR(__xludf.DUMMYFUNCTION("""COMPUTED_VALUE"""),"0.7")</f>
        <v>0.7</v>
      </c>
      <c r="D3376" s="18" t="str">
        <f>IFERROR(__xludf.DUMMYFUNCTION("""COMPUTED_VALUE"""),"0.8")</f>
        <v>0.8</v>
      </c>
      <c r="E3376" s="18"/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  <c r="AA3376" s="18"/>
      <c r="AB3376" s="18"/>
      <c r="AC3376" s="18"/>
      <c r="AD3376" s="18"/>
      <c r="AE3376" s="18"/>
      <c r="AF3376" s="18"/>
      <c r="AG3376" s="18"/>
      <c r="AH3376" s="18"/>
      <c r="AI3376" s="18"/>
      <c r="AJ3376" s="18"/>
      <c r="AK3376" s="18"/>
      <c r="AL3376" s="18"/>
      <c r="AM3376" s="18"/>
      <c r="AN3376" s="18"/>
      <c r="AO3376" s="18"/>
      <c r="AP3376" s="18"/>
      <c r="AQ3376" s="18"/>
      <c r="AR3376" s="18"/>
      <c r="AS3376" s="18"/>
      <c r="AT3376" s="18"/>
      <c r="AU3376" s="18"/>
      <c r="AV3376" s="18"/>
      <c r="AW3376" s="18"/>
      <c r="AX3376" s="18"/>
    </row>
    <row r="3377">
      <c r="A3377" s="18" t="str">
        <f>IFERROR(__xludf.DUMMYFUNCTION("""COMPUTED_VALUE"""),"Ягодный микс")</f>
        <v>Ягодный микс</v>
      </c>
      <c r="B3377" s="18" t="str">
        <f>IFERROR(__xludf.DUMMYFUNCTION("""COMPUTED_VALUE"""),"Энергетик малина")</f>
        <v>Энергетик малина</v>
      </c>
      <c r="C3377" s="18" t="str">
        <f>IFERROR(__xludf.DUMMYFUNCTION("""COMPUTED_VALUE"""),"Клубника арбуз")</f>
        <v>Клубника арбуз</v>
      </c>
      <c r="D3377" s="18" t="str">
        <f>IFERROR(__xludf.DUMMYFUNCTION("""COMPUTED_VALUE"""),"Ежевика малина")</f>
        <v>Ежевика малина</v>
      </c>
      <c r="E3377" s="18" t="str">
        <f>IFERROR(__xludf.DUMMYFUNCTION("""COMPUTED_VALUE"""),"Голубая малина виноград")</f>
        <v>Голубая малина виноград</v>
      </c>
      <c r="F3377" s="18" t="str">
        <f>IFERROR(__xludf.DUMMYFUNCTION("""COMPUTED_VALUE"""),"Вишня яблоко")</f>
        <v>Вишня яблоко</v>
      </c>
      <c r="G3377" s="18" t="str">
        <f>IFERROR(__xludf.DUMMYFUNCTION("""COMPUTED_VALUE"""),"Виноград лёд")</f>
        <v>Виноград лёд</v>
      </c>
      <c r="H3377" s="18" t="str">
        <f>IFERROR(__xludf.DUMMYFUNCTION("""COMPUTED_VALUE"""),"Бабл гам")</f>
        <v>Бабл гам</v>
      </c>
      <c r="I3377" s="18" t="str">
        <f>IFERROR(__xludf.DUMMYFUNCTION("""COMPUTED_VALUE"""),"Энергетик лайм")</f>
        <v>Энергетик лайм</v>
      </c>
      <c r="J3377" s="18" t="str">
        <f>IFERROR(__xludf.DUMMYFUNCTION("""COMPUTED_VALUE"""),"Черника смородина айс")</f>
        <v>Черника смородина айс</v>
      </c>
      <c r="K3377" s="18" t="str">
        <f>IFERROR(__xludf.DUMMYFUNCTION("""COMPUTED_VALUE"""),"Мохито клубничный лёд")</f>
        <v>Мохито клубничный лёд</v>
      </c>
      <c r="L3377" s="18" t="str">
        <f>IFERROR(__xludf.DUMMYFUNCTION("""COMPUTED_VALUE"""),"Черная вишня лёд")</f>
        <v>Черная вишня лёд</v>
      </c>
      <c r="M3377" s="18" t="str">
        <f>IFERROR(__xludf.DUMMYFUNCTION("""COMPUTED_VALUE"""),"Ананас кокос лёд")</f>
        <v>Ананас кокос лёд</v>
      </c>
      <c r="N3377" s="18" t="str">
        <f>IFERROR(__xludf.DUMMYFUNCTION("""COMPUTED_VALUE"""),"Киви лёд")</f>
        <v>Киви лёд</v>
      </c>
      <c r="O3377" s="18" t="str">
        <f>IFERROR(__xludf.DUMMYFUNCTION("""COMPUTED_VALUE"""),"Кислая клюква лёд")</f>
        <v>Кислая клюква лёд</v>
      </c>
      <c r="P3377" s="18" t="str">
        <f>IFERROR(__xludf.DUMMYFUNCTION("""COMPUTED_VALUE"""),"Кислый скитлс лёд")</f>
        <v>Кислый скитлс лёд</v>
      </c>
      <c r="Q3377" s="18" t="str">
        <f>IFERROR(__xludf.DUMMYFUNCTION("""COMPUTED_VALUE"""),"Клубника черника лёд")</f>
        <v>Клубника черника лёд</v>
      </c>
      <c r="R3377" s="18" t="str">
        <f>IFERROR(__xludf.DUMMYFUNCTION("""COMPUTED_VALUE"""),"Малина смородина лёд")</f>
        <v>Малина смородина лёд</v>
      </c>
      <c r="S3377" s="18" t="str">
        <f>IFERROR(__xludf.DUMMYFUNCTION("""COMPUTED_VALUE"""),"Манго лёд")</f>
        <v>Манго лёд</v>
      </c>
      <c r="T3377" s="18" t="str">
        <f>IFERROR(__xludf.DUMMYFUNCTION("""COMPUTED_VALUE"""),"Малина вишня лёд")</f>
        <v>Малина вишня лёд</v>
      </c>
      <c r="U3377" s="18"/>
      <c r="V3377" s="18"/>
      <c r="W3377" s="18"/>
      <c r="X3377" s="18"/>
      <c r="Y3377" s="18"/>
      <c r="Z3377" s="18"/>
      <c r="AA3377" s="18"/>
      <c r="AB3377" s="18"/>
      <c r="AC3377" s="18"/>
      <c r="AD3377" s="18"/>
      <c r="AE3377" s="18"/>
      <c r="AF3377" s="18"/>
      <c r="AG3377" s="18"/>
      <c r="AH3377" s="18"/>
      <c r="AI3377" s="18"/>
      <c r="AJ3377" s="18"/>
      <c r="AK3377" s="18"/>
      <c r="AL3377" s="18"/>
      <c r="AM3377" s="18"/>
      <c r="AN3377" s="18"/>
      <c r="AO3377" s="18"/>
      <c r="AP3377" s="18"/>
      <c r="AQ3377" s="18"/>
      <c r="AR3377" s="18"/>
      <c r="AS3377" s="18"/>
      <c r="AT3377" s="18"/>
      <c r="AU3377" s="18"/>
      <c r="AV3377" s="18"/>
      <c r="AW3377" s="18"/>
      <c r="AX3377" s="18"/>
    </row>
    <row r="3378">
      <c r="A3378" s="18" t="str">
        <f>IFERROR(__xludf.DUMMYFUNCTION("""COMPUTED_VALUE"""),"0.4")</f>
        <v>0.4</v>
      </c>
      <c r="B3378" s="18" t="str">
        <f>IFERROR(__xludf.DUMMYFUNCTION("""COMPUTED_VALUE"""),"0.6")</f>
        <v>0.6</v>
      </c>
      <c r="C3378" s="18" t="str">
        <f>IFERROR(__xludf.DUMMYFUNCTION("""COMPUTED_VALUE"""),"0.7")</f>
        <v>0.7</v>
      </c>
      <c r="D3378" s="18" t="str">
        <f>IFERROR(__xludf.DUMMYFUNCTION("""COMPUTED_VALUE"""),"0.8")</f>
        <v>0.8</v>
      </c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8"/>
      <c r="Y3378" s="18"/>
      <c r="Z3378" s="18"/>
      <c r="AA3378" s="18"/>
      <c r="AB3378" s="18"/>
      <c r="AC3378" s="18"/>
      <c r="AD3378" s="18"/>
      <c r="AE3378" s="18"/>
      <c r="AF3378" s="18"/>
      <c r="AG3378" s="18"/>
      <c r="AH3378" s="18"/>
      <c r="AI3378" s="18"/>
      <c r="AJ3378" s="18"/>
      <c r="AK3378" s="18"/>
      <c r="AL3378" s="18"/>
      <c r="AM3378" s="18"/>
      <c r="AN3378" s="18"/>
      <c r="AO3378" s="18"/>
      <c r="AP3378" s="18"/>
      <c r="AQ3378" s="18"/>
      <c r="AR3378" s="18"/>
      <c r="AS3378" s="18"/>
      <c r="AT3378" s="18"/>
      <c r="AU3378" s="18"/>
      <c r="AV3378" s="18"/>
      <c r="AW3378" s="18"/>
      <c r="AX3378" s="18"/>
    </row>
    <row r="3379">
      <c r="A3379" s="18" t="str">
        <f>IFERROR(__xludf.DUMMYFUNCTION("""COMPUTED_VALUE"""),"Арбуз Малина ")</f>
        <v>Арбуз Малина </v>
      </c>
      <c r="B3379" s="18" t="str">
        <f>IFERROR(__xludf.DUMMYFUNCTION("""COMPUTED_VALUE"""),"Банан Кокос ")</f>
        <v>Банан Кокос </v>
      </c>
      <c r="C3379" s="18" t="str">
        <f>IFERROR(__xludf.DUMMYFUNCTION("""COMPUTED_VALUE"""),"Барбарисовый Энергетик ")</f>
        <v>Барбарисовый Энергетик </v>
      </c>
      <c r="D3379" s="18" t="str">
        <f>IFERROR(__xludf.DUMMYFUNCTION("""COMPUTED_VALUE"""),"Виноградный Энергетик")</f>
        <v>Виноградный Энергетик</v>
      </c>
      <c r="E3379" s="18" t="str">
        <f>IFERROR(__xludf.DUMMYFUNCTION("""COMPUTED_VALUE"""),"Гранат Клубника ")</f>
        <v>Гранат Клубника </v>
      </c>
      <c r="F3379" s="18" t="str">
        <f>IFERROR(__xludf.DUMMYFUNCTION("""COMPUTED_VALUE"""),"Гранат Смородина ")</f>
        <v>Гранат Смородина </v>
      </c>
      <c r="G3379" s="18" t="str">
        <f>IFERROR(__xludf.DUMMYFUNCTION("""COMPUTED_VALUE"""),"Грейпфрутовый Швепс ")</f>
        <v>Грейпфрутовый Швепс </v>
      </c>
      <c r="H3379" s="18" t="str">
        <f>IFERROR(__xludf.DUMMYFUNCTION("""COMPUTED_VALUE"""),"Земляника Драгонфрут ")</f>
        <v>Земляника Драгонфрут </v>
      </c>
      <c r="I3379" s="18" t="str">
        <f>IFERROR(__xludf.DUMMYFUNCTION("""COMPUTED_VALUE"""),"Киви Личи ")</f>
        <v>Киви Личи </v>
      </c>
      <c r="J3379" s="18" t="str">
        <f>IFERROR(__xludf.DUMMYFUNCTION("""COMPUTED_VALUE"""),"Киви Маракуйя Гуава ")</f>
        <v>Киви Маракуйя Гуава </v>
      </c>
      <c r="K3379" s="18" t="str">
        <f>IFERROR(__xludf.DUMMYFUNCTION("""COMPUTED_VALUE"""),"Клубника Банан ")</f>
        <v>Клубника Банан </v>
      </c>
      <c r="L3379" s="18" t="str">
        <f>IFERROR(__xludf.DUMMYFUNCTION("""COMPUTED_VALUE"""),"Клубника Вишня ")</f>
        <v>Клубника Вишня </v>
      </c>
      <c r="M3379" s="18" t="str">
        <f>IFERROR(__xludf.DUMMYFUNCTION("""COMPUTED_VALUE"""),"Клубника Земляника ")</f>
        <v>Клубника Земляника </v>
      </c>
      <c r="N3379" s="18" t="str">
        <f>IFERROR(__xludf.DUMMYFUNCTION("""COMPUTED_VALUE"""),"Клубничный Мохито ")</f>
        <v>Клубничный Мохито </v>
      </c>
      <c r="O3379" s="18" t="str">
        <f>IFERROR(__xludf.DUMMYFUNCTION("""COMPUTED_VALUE"""),"Манго Грейпфрут ")</f>
        <v>Манго Грейпфрут </v>
      </c>
      <c r="P3379" s="18" t="str">
        <f>IFERROR(__xludf.DUMMYFUNCTION("""COMPUTED_VALUE"""),"Манго Персик Личи ")</f>
        <v>Манго Персик Личи </v>
      </c>
      <c r="Q3379" s="18" t="str">
        <f>IFERROR(__xludf.DUMMYFUNCTION("""COMPUTED_VALUE"""),"Персик Бабл Гам ")</f>
        <v>Персик Бабл Гам </v>
      </c>
      <c r="R3379" s="18" t="str">
        <f>IFERROR(__xludf.DUMMYFUNCTION("""COMPUTED_VALUE"""),"Садовые Ягоды ")</f>
        <v>Садовые Ягоды </v>
      </c>
      <c r="S3379" s="18" t="str">
        <f>IFERROR(__xludf.DUMMYFUNCTION("""COMPUTED_VALUE"""),"Скитлс Лимон Лайм 2")</f>
        <v>Скитлс Лимон Лайм 2</v>
      </c>
      <c r="T3379" s="18" t="str">
        <f>IFERROR(__xludf.DUMMYFUNCTION("""COMPUTED_VALUE"""),"Смородина Мармелад 1")</f>
        <v>Смородина Мармелад 1</v>
      </c>
      <c r="U3379" s="18" t="str">
        <f>IFERROR(__xludf.DUMMYFUNCTION("""COMPUTED_VALUE"""),"Темная Вишня 1")</f>
        <v>Темная Вишня 1</v>
      </c>
      <c r="V3379" s="18" t="str">
        <f>IFERROR(__xludf.DUMMYFUNCTION("""COMPUTED_VALUE"""),"Фруктовые Пластинки 1")</f>
        <v>Фруктовые Пластинки 1</v>
      </c>
      <c r="W3379" s="18" t="str">
        <f>IFERROR(__xludf.DUMMYFUNCTION("""COMPUTED_VALUE"""),"Черника Ежевика 1")</f>
        <v>Черника Ежевика 1</v>
      </c>
      <c r="X3379" s="18" t="str">
        <f>IFERROR(__xludf.DUMMYFUNCTION("""COMPUTED_VALUE"""),"Черника Малина 1")</f>
        <v>Черника Малина 1</v>
      </c>
      <c r="Y3379" s="18" t="str">
        <f>IFERROR(__xludf.DUMMYFUNCTION("""COMPUTED_VALUE"""),"Черника Мята 2")</f>
        <v>Черника Мята 2</v>
      </c>
      <c r="Z3379" s="18" t="str">
        <f>IFERROR(__xludf.DUMMYFUNCTION("""COMPUTED_VALUE"""),"Яблоко Виноград 2")</f>
        <v>Яблоко Виноград 2</v>
      </c>
      <c r="AA3379" s="18" t="str">
        <f>IFERROR(__xludf.DUMMYFUNCTION("""COMPUTED_VALUE"""),"Яблоко Малина 4")</f>
        <v>Яблоко Малина 4</v>
      </c>
      <c r="AB3379" s="18"/>
      <c r="AC3379" s="18"/>
      <c r="AD3379" s="18"/>
      <c r="AE3379" s="18"/>
      <c r="AF3379" s="18"/>
      <c r="AG3379" s="18"/>
      <c r="AH3379" s="18"/>
      <c r="AI3379" s="18"/>
      <c r="AJ3379" s="18"/>
      <c r="AK3379" s="18"/>
      <c r="AL3379" s="18"/>
      <c r="AM3379" s="18"/>
      <c r="AN3379" s="18"/>
      <c r="AO3379" s="18"/>
      <c r="AP3379" s="18"/>
      <c r="AQ3379" s="18"/>
      <c r="AR3379" s="18"/>
      <c r="AS3379" s="18"/>
      <c r="AT3379" s="18"/>
      <c r="AU3379" s="18"/>
      <c r="AV3379" s="18"/>
      <c r="AW3379" s="18"/>
      <c r="AX3379" s="18"/>
    </row>
    <row r="3380">
      <c r="A3380" s="18" t="str">
        <f>IFERROR(__xludf.DUMMYFUNCTION("""COMPUTED_VALUE"""),"Лесные ягоды")</f>
        <v>Лесные ягоды</v>
      </c>
      <c r="B3380" s="18" t="str">
        <f>IFERROR(__xludf.DUMMYFUNCTION("""COMPUTED_VALUE"""),"Алоэ виноград ")</f>
        <v>Алоэ виноград </v>
      </c>
      <c r="C3380" s="18" t="str">
        <f>IFERROR(__xludf.DUMMYFUNCTION("""COMPUTED_VALUE"""),"Апельсиновый адреналин")</f>
        <v>Апельсиновый адреналин</v>
      </c>
      <c r="D3380" s="18" t="str">
        <f>IFERROR(__xludf.DUMMYFUNCTION("""COMPUTED_VALUE"""),"Клюква лайм")</f>
        <v>Клюква лайм</v>
      </c>
      <c r="E3380" s="18" t="str">
        <f>IFERROR(__xludf.DUMMYFUNCTION("""COMPUTED_VALUE"""),"Виноградная фанта ")</f>
        <v>Виноградная фанта </v>
      </c>
      <c r="F3380" s="18" t="str">
        <f>IFERROR(__xludf.DUMMYFUNCTION("""COMPUTED_VALUE"""),"Зеленый чай лемонграсс")</f>
        <v>Зеленый чай лемонграсс</v>
      </c>
      <c r="G3380" s="18" t="str">
        <f>IFERROR(__xludf.DUMMYFUNCTION("""COMPUTED_VALUE"""),"Малина арбуз")</f>
        <v>Малина арбуз</v>
      </c>
      <c r="H3380" s="18" t="str">
        <f>IFERROR(__xludf.DUMMYFUNCTION("""COMPUTED_VALUE"""),"Ананас персик")</f>
        <v>Ананас персик</v>
      </c>
      <c r="I3380" s="18" t="str">
        <f>IFERROR(__xludf.DUMMYFUNCTION("""COMPUTED_VALUE"""),"Клубничный мохито ")</f>
        <v>Клубничный мохито </v>
      </c>
      <c r="J3380" s="18" t="str">
        <f>IFERROR(__xludf.DUMMYFUNCTION("""COMPUTED_VALUE"""),"Яблоко лайм")</f>
        <v>Яблоко лайм</v>
      </c>
      <c r="K3380" s="18" t="str">
        <f>IFERROR(__xludf.DUMMYFUNCTION("""COMPUTED_VALUE"""),"Спрайт арбуз лайм ")</f>
        <v>Спрайт арбуз лайм </v>
      </c>
      <c r="L3380" s="18" t="str">
        <f>IFERROR(__xludf.DUMMYFUNCTION("""COMPUTED_VALUE"""),"Черничная фанта")</f>
        <v>Черничная фанта</v>
      </c>
      <c r="M3380" s="18" t="str">
        <f>IFERROR(__xludf.DUMMYFUNCTION("""COMPUTED_VALUE"""),"Чёрная смородина")</f>
        <v>Чёрная смородина</v>
      </c>
      <c r="N3380" s="18" t="str">
        <f>IFERROR(__xludf.DUMMYFUNCTION("""COMPUTED_VALUE"""),"Червячки голубика малина")</f>
        <v>Червячки голубика малина</v>
      </c>
      <c r="O3380" s="18" t="str">
        <f>IFERROR(__xludf.DUMMYFUNCTION("""COMPUTED_VALUE"""),"Малина смородина ")</f>
        <v>Малина смородина </v>
      </c>
      <c r="P3380" s="18" t="str">
        <f>IFERROR(__xludf.DUMMYFUNCTION("""COMPUTED_VALUE"""),"Черника лайм ")</f>
        <v>Черника лайм </v>
      </c>
      <c r="Q3380" s="18" t="str">
        <f>IFERROR(__xludf.DUMMYFUNCTION("""COMPUTED_VALUE"""),"Виноградный чупа чупс")</f>
        <v>Виноградный чупа чупс</v>
      </c>
      <c r="R3380" s="18" t="str">
        <f>IFERROR(__xludf.DUMMYFUNCTION("""COMPUTED_VALUE"""),"Киви лайм")</f>
        <v>Киви лайм</v>
      </c>
      <c r="S3380" s="18" t="str">
        <f>IFERROR(__xludf.DUMMYFUNCTION("""COMPUTED_VALUE"""),"Ягодный морс")</f>
        <v>Ягодный морс</v>
      </c>
      <c r="T3380" s="18" t="str">
        <f>IFERROR(__xludf.DUMMYFUNCTION("""COMPUTED_VALUE"""),"Фруктовый скитлс")</f>
        <v>Фруктовый скитлс</v>
      </c>
      <c r="U3380" s="18" t="str">
        <f>IFERROR(__xludf.DUMMYFUNCTION("""COMPUTED_VALUE"""),"черника лимон ")</f>
        <v>черника лимон </v>
      </c>
      <c r="V3380" s="18" t="str">
        <f>IFERROR(__xludf.DUMMYFUNCTION("""COMPUTED_VALUE"""),"Вишнёвая бомба")</f>
        <v>Вишнёвая бомба</v>
      </c>
      <c r="W3380" s="18" t="str">
        <f>IFERROR(__xludf.DUMMYFUNCTION("""COMPUTED_VALUE"""),"Тропический манго")</f>
        <v>Тропический манго</v>
      </c>
      <c r="X3380" s="18"/>
      <c r="Y3380" s="18"/>
      <c r="Z3380" s="18"/>
      <c r="AA3380" s="18"/>
      <c r="AB3380" s="18"/>
      <c r="AC3380" s="18"/>
      <c r="AD3380" s="18"/>
      <c r="AE3380" s="18"/>
      <c r="AF3380" s="18"/>
      <c r="AG3380" s="18"/>
      <c r="AH3380" s="18"/>
      <c r="AI3380" s="18"/>
      <c r="AJ3380" s="18"/>
      <c r="AK3380" s="18"/>
      <c r="AL3380" s="18"/>
      <c r="AM3380" s="18"/>
      <c r="AN3380" s="18"/>
      <c r="AO3380" s="18"/>
      <c r="AP3380" s="18"/>
      <c r="AQ3380" s="18"/>
      <c r="AR3380" s="18"/>
      <c r="AS3380" s="18"/>
      <c r="AT3380" s="18"/>
      <c r="AU3380" s="18"/>
      <c r="AV3380" s="18"/>
      <c r="AW3380" s="18"/>
      <c r="AX3380" s="18"/>
    </row>
    <row r="3381">
      <c r="A3381" s="18" t="str">
        <f>IFERROR(__xludf.DUMMYFUNCTION("""COMPUTED_VALUE"""),"Апельсиновое драже")</f>
        <v>Апельсиновое драже</v>
      </c>
      <c r="B3381" s="18" t="str">
        <f>IFERROR(__xludf.DUMMYFUNCTION("""COMPUTED_VALUE"""),"Бабл гам")</f>
        <v>Бабл гам</v>
      </c>
      <c r="C3381" s="18" t="str">
        <f>IFERROR(__xludf.DUMMYFUNCTION("""COMPUTED_VALUE"""),"Виноградная конфета")</f>
        <v>Виноградная конфета</v>
      </c>
      <c r="D3381" s="18" t="str">
        <f>IFERROR(__xludf.DUMMYFUNCTION("""COMPUTED_VALUE"""),"Даня кокос")</f>
        <v>Даня кокос</v>
      </c>
      <c r="E3381" s="18" t="str">
        <f>IFERROR(__xludf.DUMMYFUNCTION("""COMPUTED_VALUE"""),"Земляника груша")</f>
        <v>Земляника груша</v>
      </c>
      <c r="F3381" s="18" t="str">
        <f>IFERROR(__xludf.DUMMYFUNCTION("""COMPUTED_VALUE"""),"Кислый киви")</f>
        <v>Кислый киви</v>
      </c>
      <c r="G3381" s="18" t="str">
        <f>IFERROR(__xludf.DUMMYFUNCTION("""COMPUTED_VALUE"""),"Кислый малиновый лимонад ")</f>
        <v>Кислый малиновый лимонад </v>
      </c>
      <c r="H3381" s="18" t="str">
        <f>IFERROR(__xludf.DUMMYFUNCTION("""COMPUTED_VALUE"""),"Кола сода айс")</f>
        <v>Кола сода айс</v>
      </c>
      <c r="I3381" s="18" t="str">
        <f>IFERROR(__xludf.DUMMYFUNCTION("""COMPUTED_VALUE"""),"Ледяной ананас")</f>
        <v>Ледяной ананас</v>
      </c>
      <c r="J3381" s="18" t="str">
        <f>IFERROR(__xludf.DUMMYFUNCTION("""COMPUTED_VALUE"""),"Лимонные червячки ")</f>
        <v>Лимонные червячки </v>
      </c>
      <c r="K3381" s="18" t="str">
        <f>IFERROR(__xludf.DUMMYFUNCTION("""COMPUTED_VALUE"""),"Манго апельсин")</f>
        <v>Манго апельсин</v>
      </c>
      <c r="L3381" s="18" t="str">
        <f>IFERROR(__xludf.DUMMYFUNCTION("""COMPUTED_VALUE"""),"Смородина виноград")</f>
        <v>Смородина виноград</v>
      </c>
      <c r="M3381" s="18" t="str">
        <f>IFERROR(__xludf.DUMMYFUNCTION("""COMPUTED_VALUE"""),"Яблочный холс")</f>
        <v>Яблочный холс</v>
      </c>
      <c r="N3381" s="18" t="str">
        <f>IFERROR(__xludf.DUMMYFUNCTION("""COMPUTED_VALUE"""),"Ягодный смузи")</f>
        <v>Ягодный смузи</v>
      </c>
      <c r="O3381" s="18" t="str">
        <f>IFERROR(__xludf.DUMMYFUNCTION("""COMPUTED_VALUE"""),"Ягодный энергетик")</f>
        <v>Ягодный энергетик</v>
      </c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  <c r="AA3381" s="18"/>
      <c r="AB3381" s="18"/>
      <c r="AC3381" s="18"/>
      <c r="AD3381" s="18"/>
      <c r="AE3381" s="18"/>
      <c r="AF3381" s="18"/>
      <c r="AG3381" s="18"/>
      <c r="AH3381" s="18"/>
      <c r="AI3381" s="18"/>
      <c r="AJ3381" s="18"/>
      <c r="AK3381" s="18"/>
      <c r="AL3381" s="18"/>
      <c r="AM3381" s="18"/>
      <c r="AN3381" s="18"/>
      <c r="AO3381" s="18"/>
      <c r="AP3381" s="18"/>
      <c r="AQ3381" s="18"/>
      <c r="AR3381" s="18"/>
      <c r="AS3381" s="18"/>
      <c r="AT3381" s="18"/>
      <c r="AU3381" s="18"/>
      <c r="AV3381" s="18"/>
      <c r="AW3381" s="18"/>
      <c r="AX3381" s="18"/>
    </row>
    <row r="3382">
      <c r="A3382" s="18" t="str">
        <f>IFERROR(__xludf.DUMMYFUNCTION("""COMPUTED_VALUE"""),"Ягодный микс")</f>
        <v>Ягодный микс</v>
      </c>
      <c r="B3382" s="18" t="str">
        <f>IFERROR(__xludf.DUMMYFUNCTION("""COMPUTED_VALUE"""),"Энергетик малина")</f>
        <v>Энергетик малина</v>
      </c>
      <c r="C3382" s="18" t="str">
        <f>IFERROR(__xludf.DUMMYFUNCTION("""COMPUTED_VALUE"""),"Клубника арбуз")</f>
        <v>Клубника арбуз</v>
      </c>
      <c r="D3382" s="18" t="str">
        <f>IFERROR(__xludf.DUMMYFUNCTION("""COMPUTED_VALUE"""),"Ежевика малина")</f>
        <v>Ежевика малина</v>
      </c>
      <c r="E3382" s="18" t="str">
        <f>IFERROR(__xludf.DUMMYFUNCTION("""COMPUTED_VALUE"""),"Голубая малина виноград")</f>
        <v>Голубая малина виноград</v>
      </c>
      <c r="F3382" s="18" t="str">
        <f>IFERROR(__xludf.DUMMYFUNCTION("""COMPUTED_VALUE"""),"Вишня яблоко")</f>
        <v>Вишня яблоко</v>
      </c>
      <c r="G3382" s="18" t="str">
        <f>IFERROR(__xludf.DUMMYFUNCTION("""COMPUTED_VALUE"""),"Виноград лёд")</f>
        <v>Виноград лёд</v>
      </c>
      <c r="H3382" s="18" t="str">
        <f>IFERROR(__xludf.DUMMYFUNCTION("""COMPUTED_VALUE"""),"Бабл гам")</f>
        <v>Бабл гам</v>
      </c>
      <c r="I3382" s="18" t="str">
        <f>IFERROR(__xludf.DUMMYFUNCTION("""COMPUTED_VALUE"""),"Энергетик лайм")</f>
        <v>Энергетик лайм</v>
      </c>
      <c r="J3382" s="18" t="str">
        <f>IFERROR(__xludf.DUMMYFUNCTION("""COMPUTED_VALUE"""),"Черника смородина айс")</f>
        <v>Черника смородина айс</v>
      </c>
      <c r="K3382" s="18" t="str">
        <f>IFERROR(__xludf.DUMMYFUNCTION("""COMPUTED_VALUE"""),"Мохито клубничный лёд")</f>
        <v>Мохито клубничный лёд</v>
      </c>
      <c r="L3382" s="18" t="str">
        <f>IFERROR(__xludf.DUMMYFUNCTION("""COMPUTED_VALUE"""),"Черная вишня лёд")</f>
        <v>Черная вишня лёд</v>
      </c>
      <c r="M3382" s="18" t="str">
        <f>IFERROR(__xludf.DUMMYFUNCTION("""COMPUTED_VALUE"""),"Ананас кокос лёд")</f>
        <v>Ананас кокос лёд</v>
      </c>
      <c r="N3382" s="18" t="str">
        <f>IFERROR(__xludf.DUMMYFUNCTION("""COMPUTED_VALUE"""),"Киви лёд")</f>
        <v>Киви лёд</v>
      </c>
      <c r="O3382" s="18" t="str">
        <f>IFERROR(__xludf.DUMMYFUNCTION("""COMPUTED_VALUE"""),"Кислая клюква лёд")</f>
        <v>Кислая клюква лёд</v>
      </c>
      <c r="P3382" s="18" t="str">
        <f>IFERROR(__xludf.DUMMYFUNCTION("""COMPUTED_VALUE"""),"Кислый скитлс лёд")</f>
        <v>Кислый скитлс лёд</v>
      </c>
      <c r="Q3382" s="18" t="str">
        <f>IFERROR(__xludf.DUMMYFUNCTION("""COMPUTED_VALUE"""),"Клубника черника лёд")</f>
        <v>Клубника черника лёд</v>
      </c>
      <c r="R3382" s="18" t="str">
        <f>IFERROR(__xludf.DUMMYFUNCTION("""COMPUTED_VALUE"""),"Малина смородина лёд")</f>
        <v>Малина смородина лёд</v>
      </c>
      <c r="S3382" s="18" t="str">
        <f>IFERROR(__xludf.DUMMYFUNCTION("""COMPUTED_VALUE"""),"Манго лёд")</f>
        <v>Манго лёд</v>
      </c>
      <c r="T3382" s="18" t="str">
        <f>IFERROR(__xludf.DUMMYFUNCTION("""COMPUTED_VALUE"""),"Малина вишня лёд")</f>
        <v>Малина вишня лёд</v>
      </c>
      <c r="U3382" s="18"/>
      <c r="V3382" s="18"/>
      <c r="W3382" s="18"/>
      <c r="X3382" s="18"/>
      <c r="Y3382" s="18"/>
      <c r="Z3382" s="18"/>
      <c r="AA3382" s="18"/>
      <c r="AB3382" s="18"/>
      <c r="AC3382" s="18"/>
      <c r="AD3382" s="18"/>
      <c r="AE3382" s="18"/>
      <c r="AF3382" s="18"/>
      <c r="AG3382" s="18"/>
      <c r="AH3382" s="18"/>
      <c r="AI3382" s="18"/>
      <c r="AJ3382" s="18"/>
      <c r="AK3382" s="18"/>
      <c r="AL3382" s="18"/>
      <c r="AM3382" s="18"/>
      <c r="AN3382" s="18"/>
      <c r="AO3382" s="18"/>
      <c r="AP3382" s="18"/>
      <c r="AQ3382" s="18"/>
      <c r="AR3382" s="18"/>
      <c r="AS3382" s="18"/>
      <c r="AT3382" s="18"/>
      <c r="AU3382" s="18"/>
      <c r="AV3382" s="18"/>
      <c r="AW3382" s="18"/>
      <c r="AX3382" s="18"/>
    </row>
    <row r="3383">
      <c r="A3383" s="18" t="str">
        <f>IFERROR(__xludf.DUMMYFUNCTION("""COMPUTED_VALUE"""),"кислая земляника")</f>
        <v>кислая земляника</v>
      </c>
      <c r="B3383" s="18" t="str">
        <f>IFERROR(__xludf.DUMMYFUNCTION("""COMPUTED_VALUE"""),"кислая фанта с черникой")</f>
        <v>кислая фанта с черникой</v>
      </c>
      <c r="C3383" s="18" t="str">
        <f>IFERROR(__xludf.DUMMYFUNCTION("""COMPUTED_VALUE"""),"кислое харибо с колой и черешней")</f>
        <v>кислое харибо с колой и черешней</v>
      </c>
      <c r="D3383" s="18" t="str">
        <f>IFERROR(__xludf.DUMMYFUNCTION("""COMPUTED_VALUE"""),"кислое яблочно клубничная шипучка")</f>
        <v>кислое яблочно клубничная шипучка</v>
      </c>
      <c r="E3383" s="18" t="str">
        <f>IFERROR(__xludf.DUMMYFUNCTION("""COMPUTED_VALUE"""),"кислые желатинки маракуйя ананас")</f>
        <v>кислые желатинки маракуйя ананас</v>
      </c>
      <c r="F3383" s="18" t="str">
        <f>IFERROR(__xludf.DUMMYFUNCTION("""COMPUTED_VALUE"""),"кислые ленточки маракуя манго")</f>
        <v>кислые ленточки маракуя манго</v>
      </c>
      <c r="G3383" s="18" t="str">
        <f>IFERROR(__xludf.DUMMYFUNCTION("""COMPUTED_VALUE"""),"кислые мармеладные ягоды")</f>
        <v>кислые мармеладные ягоды</v>
      </c>
      <c r="H3383" s="18" t="str">
        <f>IFERROR(__xludf.DUMMYFUNCTION("""COMPUTED_VALUE"""),"кислый виноград лайм")</f>
        <v>кислый виноград лайм</v>
      </c>
      <c r="I3383" s="18" t="str">
        <f>IFERROR(__xludf.DUMMYFUNCTION("""COMPUTED_VALUE"""),"кислый грейпфрут с вишней")</f>
        <v>кислый грейпфрут с вишней</v>
      </c>
      <c r="J3383" s="18" t="str">
        <f>IFERROR(__xludf.DUMMYFUNCTION("""COMPUTED_VALUE"""),"кислый леденец виноград киви яблоко")</f>
        <v>кислый леденец виноград киви яблоко</v>
      </c>
      <c r="K3383" s="18" t="str">
        <f>IFERROR(__xludf.DUMMYFUNCTION("""COMPUTED_VALUE"""),"кислый лимонад арбуз лайм малина")</f>
        <v>кислый лимонад арбуз лайм малина</v>
      </c>
      <c r="L3383" s="18" t="str">
        <f>IFERROR(__xludf.DUMMYFUNCTION("""COMPUTED_VALUE"""),"кислый персик клубника")</f>
        <v>кислый персик клубника</v>
      </c>
      <c r="M3383" s="18" t="str">
        <f>IFERROR(__xludf.DUMMYFUNCTION("""COMPUTED_VALUE"""),"кислый яблочно лимонные колечки")</f>
        <v>кислый яблочно лимонные колечки</v>
      </c>
      <c r="N3383" s="18" t="str">
        <f>IFERROR(__xludf.DUMMYFUNCTION("""COMPUTED_VALUE"""),"фанта апельсин с кислой малиной")</f>
        <v>фанта апельсин с кислой малиной</v>
      </c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  <c r="AA3383" s="18"/>
      <c r="AB3383" s="18"/>
      <c r="AC3383" s="18"/>
      <c r="AD3383" s="18"/>
      <c r="AE3383" s="18"/>
      <c r="AF3383" s="18"/>
      <c r="AG3383" s="18"/>
      <c r="AH3383" s="18"/>
      <c r="AI3383" s="18"/>
      <c r="AJ3383" s="18"/>
      <c r="AK3383" s="18"/>
      <c r="AL3383" s="18"/>
      <c r="AM3383" s="18"/>
      <c r="AN3383" s="18"/>
      <c r="AO3383" s="18"/>
      <c r="AP3383" s="18"/>
      <c r="AQ3383" s="18"/>
      <c r="AR3383" s="18"/>
      <c r="AS3383" s="18"/>
      <c r="AT3383" s="18"/>
      <c r="AU3383" s="18"/>
      <c r="AV3383" s="18"/>
      <c r="AW3383" s="18"/>
      <c r="AX3383" s="18"/>
    </row>
    <row r="3384">
      <c r="A3384" s="18" t="str">
        <f>IFERROR(__xludf.DUMMYFUNCTION("""COMPUTED_VALUE"""),"0.4")</f>
        <v>0.4</v>
      </c>
      <c r="B3384" s="18" t="str">
        <f>IFERROR(__xludf.DUMMYFUNCTION("""COMPUTED_VALUE"""),"0.6")</f>
        <v>0.6</v>
      </c>
      <c r="C3384" s="18" t="str">
        <f>IFERROR(__xludf.DUMMYFUNCTION("""COMPUTED_VALUE"""),"0.7")</f>
        <v>0.7</v>
      </c>
      <c r="D3384" s="18" t="str">
        <f>IFERROR(__xludf.DUMMYFUNCTION("""COMPUTED_VALUE"""),"0.8")</f>
        <v>0.8</v>
      </c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  <c r="AA3384" s="18"/>
      <c r="AB3384" s="18"/>
      <c r="AC3384" s="18"/>
      <c r="AD3384" s="18"/>
      <c r="AE3384" s="18"/>
      <c r="AF3384" s="18"/>
      <c r="AG3384" s="18"/>
      <c r="AH3384" s="18"/>
      <c r="AI3384" s="18"/>
      <c r="AJ3384" s="18"/>
      <c r="AK3384" s="18"/>
      <c r="AL3384" s="18"/>
      <c r="AM3384" s="18"/>
      <c r="AN3384" s="18"/>
      <c r="AO3384" s="18"/>
      <c r="AP3384" s="18"/>
      <c r="AQ3384" s="18"/>
      <c r="AR3384" s="18"/>
      <c r="AS3384" s="18"/>
      <c r="AT3384" s="18"/>
      <c r="AU3384" s="18"/>
      <c r="AV3384" s="18"/>
      <c r="AW3384" s="18"/>
      <c r="AX3384" s="18"/>
    </row>
    <row r="3385">
      <c r="A3385" s="18" t="str">
        <f>IFERROR(__xludf.DUMMYFUNCTION("""COMPUTED_VALUE"""),"Ягодный микс")</f>
        <v>Ягодный микс</v>
      </c>
      <c r="B3385" s="18" t="str">
        <f>IFERROR(__xludf.DUMMYFUNCTION("""COMPUTED_VALUE"""),"Энергетик малина")</f>
        <v>Энергетик малина</v>
      </c>
      <c r="C3385" s="18" t="str">
        <f>IFERROR(__xludf.DUMMYFUNCTION("""COMPUTED_VALUE"""),"Клубника арбуз")</f>
        <v>Клубника арбуз</v>
      </c>
      <c r="D3385" s="18" t="str">
        <f>IFERROR(__xludf.DUMMYFUNCTION("""COMPUTED_VALUE"""),"Ежевика малина")</f>
        <v>Ежевика малина</v>
      </c>
      <c r="E3385" s="18" t="str">
        <f>IFERROR(__xludf.DUMMYFUNCTION("""COMPUTED_VALUE"""),"Голубая малина виноград")</f>
        <v>Голубая малина виноград</v>
      </c>
      <c r="F3385" s="18" t="str">
        <f>IFERROR(__xludf.DUMMYFUNCTION("""COMPUTED_VALUE"""),"Вишня яблоко")</f>
        <v>Вишня яблоко</v>
      </c>
      <c r="G3385" s="18" t="str">
        <f>IFERROR(__xludf.DUMMYFUNCTION("""COMPUTED_VALUE"""),"Виноград лёд")</f>
        <v>Виноград лёд</v>
      </c>
      <c r="H3385" s="18" t="str">
        <f>IFERROR(__xludf.DUMMYFUNCTION("""COMPUTED_VALUE"""),"Бабл гам")</f>
        <v>Бабл гам</v>
      </c>
      <c r="I3385" s="18" t="str">
        <f>IFERROR(__xludf.DUMMYFUNCTION("""COMPUTED_VALUE"""),"Энергетик лайм")</f>
        <v>Энергетик лайм</v>
      </c>
      <c r="J3385" s="18" t="str">
        <f>IFERROR(__xludf.DUMMYFUNCTION("""COMPUTED_VALUE"""),"Черника смородина айс")</f>
        <v>Черника смородина айс</v>
      </c>
      <c r="K3385" s="18" t="str">
        <f>IFERROR(__xludf.DUMMYFUNCTION("""COMPUTED_VALUE"""),"Мохито клубничный лёд")</f>
        <v>Мохито клубничный лёд</v>
      </c>
      <c r="L3385" s="18" t="str">
        <f>IFERROR(__xludf.DUMMYFUNCTION("""COMPUTED_VALUE"""),"Черная вишня лёд")</f>
        <v>Черная вишня лёд</v>
      </c>
      <c r="M3385" s="18" t="str">
        <f>IFERROR(__xludf.DUMMYFUNCTION("""COMPUTED_VALUE"""),"Ананас кокос лёд")</f>
        <v>Ананас кокос лёд</v>
      </c>
      <c r="N3385" s="18" t="str">
        <f>IFERROR(__xludf.DUMMYFUNCTION("""COMPUTED_VALUE"""),"Киви лёд")</f>
        <v>Киви лёд</v>
      </c>
      <c r="O3385" s="18" t="str">
        <f>IFERROR(__xludf.DUMMYFUNCTION("""COMPUTED_VALUE"""),"Кислая клюква лёд")</f>
        <v>Кислая клюква лёд</v>
      </c>
      <c r="P3385" s="18" t="str">
        <f>IFERROR(__xludf.DUMMYFUNCTION("""COMPUTED_VALUE"""),"Кислый скитлс лёд")</f>
        <v>Кислый скитлс лёд</v>
      </c>
      <c r="Q3385" s="18" t="str">
        <f>IFERROR(__xludf.DUMMYFUNCTION("""COMPUTED_VALUE"""),"Клубника черника лёд")</f>
        <v>Клубника черника лёд</v>
      </c>
      <c r="R3385" s="18" t="str">
        <f>IFERROR(__xludf.DUMMYFUNCTION("""COMPUTED_VALUE"""),"Малина смородина лёд")</f>
        <v>Малина смородина лёд</v>
      </c>
      <c r="S3385" s="18" t="str">
        <f>IFERROR(__xludf.DUMMYFUNCTION("""COMPUTED_VALUE"""),"Манго лёд")</f>
        <v>Манго лёд</v>
      </c>
      <c r="T3385" s="18" t="str">
        <f>IFERROR(__xludf.DUMMYFUNCTION("""COMPUTED_VALUE"""),"Малина вишня лёд")</f>
        <v>Малина вишня лёд</v>
      </c>
      <c r="U3385" s="18"/>
      <c r="V3385" s="18"/>
      <c r="W3385" s="18"/>
      <c r="X3385" s="18"/>
      <c r="Y3385" s="18"/>
      <c r="Z3385" s="18"/>
      <c r="AA3385" s="18"/>
      <c r="AB3385" s="18"/>
      <c r="AC3385" s="18"/>
      <c r="AD3385" s="18"/>
      <c r="AE3385" s="18"/>
      <c r="AF3385" s="18"/>
      <c r="AG3385" s="18"/>
      <c r="AH3385" s="18"/>
      <c r="AI3385" s="18"/>
      <c r="AJ3385" s="18"/>
      <c r="AK3385" s="18"/>
      <c r="AL3385" s="18"/>
      <c r="AM3385" s="18"/>
      <c r="AN3385" s="18"/>
      <c r="AO3385" s="18"/>
      <c r="AP3385" s="18"/>
      <c r="AQ3385" s="18"/>
      <c r="AR3385" s="18"/>
      <c r="AS3385" s="18"/>
      <c r="AT3385" s="18"/>
      <c r="AU3385" s="18"/>
      <c r="AV3385" s="18"/>
      <c r="AW3385" s="18"/>
      <c r="AX3385" s="18"/>
    </row>
    <row r="3386">
      <c r="A3386" s="18" t="str">
        <f>IFERROR(__xludf.DUMMYFUNCTION("""COMPUTED_VALUE"""),"Ягодный микс")</f>
        <v>Ягодный микс</v>
      </c>
      <c r="B3386" s="18" t="str">
        <f>IFERROR(__xludf.DUMMYFUNCTION("""COMPUTED_VALUE"""),"Энергетик малина")</f>
        <v>Энергетик малина</v>
      </c>
      <c r="C3386" s="18" t="str">
        <f>IFERROR(__xludf.DUMMYFUNCTION("""COMPUTED_VALUE"""),"Клубника арбуз")</f>
        <v>Клубника арбуз</v>
      </c>
      <c r="D3386" s="18" t="str">
        <f>IFERROR(__xludf.DUMMYFUNCTION("""COMPUTED_VALUE"""),"Ежевика малина")</f>
        <v>Ежевика малина</v>
      </c>
      <c r="E3386" s="18" t="str">
        <f>IFERROR(__xludf.DUMMYFUNCTION("""COMPUTED_VALUE"""),"Голубая малина виноград")</f>
        <v>Голубая малина виноград</v>
      </c>
      <c r="F3386" s="18" t="str">
        <f>IFERROR(__xludf.DUMMYFUNCTION("""COMPUTED_VALUE"""),"Вишня яблоко")</f>
        <v>Вишня яблоко</v>
      </c>
      <c r="G3386" s="18" t="str">
        <f>IFERROR(__xludf.DUMMYFUNCTION("""COMPUTED_VALUE"""),"Виноград лёд")</f>
        <v>Виноград лёд</v>
      </c>
      <c r="H3386" s="18" t="str">
        <f>IFERROR(__xludf.DUMMYFUNCTION("""COMPUTED_VALUE"""),"Бабл гам")</f>
        <v>Бабл гам</v>
      </c>
      <c r="I3386" s="18" t="str">
        <f>IFERROR(__xludf.DUMMYFUNCTION("""COMPUTED_VALUE"""),"Энергетик лайм")</f>
        <v>Энергетик лайм</v>
      </c>
      <c r="J3386" s="18" t="str">
        <f>IFERROR(__xludf.DUMMYFUNCTION("""COMPUTED_VALUE"""),"Черника смородина айс")</f>
        <v>Черника смородина айс</v>
      </c>
      <c r="K3386" s="18" t="str">
        <f>IFERROR(__xludf.DUMMYFUNCTION("""COMPUTED_VALUE"""),"Мохито клубничный лёд")</f>
        <v>Мохито клубничный лёд</v>
      </c>
      <c r="L3386" s="18" t="str">
        <f>IFERROR(__xludf.DUMMYFUNCTION("""COMPUTED_VALUE"""),"Черная вишня лёд")</f>
        <v>Черная вишня лёд</v>
      </c>
      <c r="M3386" s="18" t="str">
        <f>IFERROR(__xludf.DUMMYFUNCTION("""COMPUTED_VALUE"""),"Ананас кокос лёд")</f>
        <v>Ананас кокос лёд</v>
      </c>
      <c r="N3386" s="18" t="str">
        <f>IFERROR(__xludf.DUMMYFUNCTION("""COMPUTED_VALUE"""),"Киви лёд")</f>
        <v>Киви лёд</v>
      </c>
      <c r="O3386" s="18" t="str">
        <f>IFERROR(__xludf.DUMMYFUNCTION("""COMPUTED_VALUE"""),"Кислая клюква лёд")</f>
        <v>Кислая клюква лёд</v>
      </c>
      <c r="P3386" s="18" t="str">
        <f>IFERROR(__xludf.DUMMYFUNCTION("""COMPUTED_VALUE"""),"Кислый скитлс лёд")</f>
        <v>Кислый скитлс лёд</v>
      </c>
      <c r="Q3386" s="18" t="str">
        <f>IFERROR(__xludf.DUMMYFUNCTION("""COMPUTED_VALUE"""),"Клубника черника лёд")</f>
        <v>Клубника черника лёд</v>
      </c>
      <c r="R3386" s="18" t="str">
        <f>IFERROR(__xludf.DUMMYFUNCTION("""COMPUTED_VALUE"""),"Малина смородина лёд")</f>
        <v>Малина смородина лёд</v>
      </c>
      <c r="S3386" s="18" t="str">
        <f>IFERROR(__xludf.DUMMYFUNCTION("""COMPUTED_VALUE"""),"Манго лёд")</f>
        <v>Манго лёд</v>
      </c>
      <c r="T3386" s="18" t="str">
        <f>IFERROR(__xludf.DUMMYFUNCTION("""COMPUTED_VALUE"""),"Малина вишня лёд")</f>
        <v>Малина вишня лёд</v>
      </c>
      <c r="U3386" s="18"/>
      <c r="V3386" s="18"/>
      <c r="W3386" s="18"/>
      <c r="X3386" s="18"/>
      <c r="Y3386" s="18"/>
      <c r="Z3386" s="18"/>
      <c r="AA3386" s="18"/>
      <c r="AB3386" s="18"/>
      <c r="AC3386" s="18"/>
      <c r="AD3386" s="18"/>
      <c r="AE3386" s="18"/>
      <c r="AF3386" s="18"/>
      <c r="AG3386" s="18"/>
      <c r="AH3386" s="18"/>
      <c r="AI3386" s="18"/>
      <c r="AJ3386" s="18"/>
      <c r="AK3386" s="18"/>
      <c r="AL3386" s="18"/>
      <c r="AM3386" s="18"/>
      <c r="AN3386" s="18"/>
      <c r="AO3386" s="18"/>
      <c r="AP3386" s="18"/>
      <c r="AQ3386" s="18"/>
      <c r="AR3386" s="18"/>
      <c r="AS3386" s="18"/>
      <c r="AT3386" s="18"/>
      <c r="AU3386" s="18"/>
      <c r="AV3386" s="18"/>
      <c r="AW3386" s="18"/>
      <c r="AX3386" s="18"/>
    </row>
    <row r="3387">
      <c r="A3387" s="18" t="str">
        <f>IFERROR(__xludf.DUMMYFUNCTION("""COMPUTED_VALUE"""),"Ягодный микс")</f>
        <v>Ягодный микс</v>
      </c>
      <c r="B3387" s="18" t="str">
        <f>IFERROR(__xludf.DUMMYFUNCTION("""COMPUTED_VALUE"""),"Энергетик малина")</f>
        <v>Энергетик малина</v>
      </c>
      <c r="C3387" s="18" t="str">
        <f>IFERROR(__xludf.DUMMYFUNCTION("""COMPUTED_VALUE"""),"Клубника арбуз")</f>
        <v>Клубника арбуз</v>
      </c>
      <c r="D3387" s="18" t="str">
        <f>IFERROR(__xludf.DUMMYFUNCTION("""COMPUTED_VALUE"""),"Ежевика малина")</f>
        <v>Ежевика малина</v>
      </c>
      <c r="E3387" s="18" t="str">
        <f>IFERROR(__xludf.DUMMYFUNCTION("""COMPUTED_VALUE"""),"Голубая малина виноград")</f>
        <v>Голубая малина виноград</v>
      </c>
      <c r="F3387" s="18" t="str">
        <f>IFERROR(__xludf.DUMMYFUNCTION("""COMPUTED_VALUE"""),"Вишня яблоко")</f>
        <v>Вишня яблоко</v>
      </c>
      <c r="G3387" s="18" t="str">
        <f>IFERROR(__xludf.DUMMYFUNCTION("""COMPUTED_VALUE"""),"Виноград лёд")</f>
        <v>Виноград лёд</v>
      </c>
      <c r="H3387" s="18" t="str">
        <f>IFERROR(__xludf.DUMMYFUNCTION("""COMPUTED_VALUE"""),"Бабл гам")</f>
        <v>Бабл гам</v>
      </c>
      <c r="I3387" s="18" t="str">
        <f>IFERROR(__xludf.DUMMYFUNCTION("""COMPUTED_VALUE"""),"Энергетик лайм")</f>
        <v>Энергетик лайм</v>
      </c>
      <c r="J3387" s="18" t="str">
        <f>IFERROR(__xludf.DUMMYFUNCTION("""COMPUTED_VALUE"""),"Черника смородина айс")</f>
        <v>Черника смородина айс</v>
      </c>
      <c r="K3387" s="18" t="str">
        <f>IFERROR(__xludf.DUMMYFUNCTION("""COMPUTED_VALUE"""),"Мохито клубничный лёд")</f>
        <v>Мохито клубничный лёд</v>
      </c>
      <c r="L3387" s="18" t="str">
        <f>IFERROR(__xludf.DUMMYFUNCTION("""COMPUTED_VALUE"""),"Черная вишня лёд")</f>
        <v>Черная вишня лёд</v>
      </c>
      <c r="M3387" s="18" t="str">
        <f>IFERROR(__xludf.DUMMYFUNCTION("""COMPUTED_VALUE"""),"Ананас кокос лёд")</f>
        <v>Ананас кокос лёд</v>
      </c>
      <c r="N3387" s="18" t="str">
        <f>IFERROR(__xludf.DUMMYFUNCTION("""COMPUTED_VALUE"""),"Киви лёд")</f>
        <v>Киви лёд</v>
      </c>
      <c r="O3387" s="18" t="str">
        <f>IFERROR(__xludf.DUMMYFUNCTION("""COMPUTED_VALUE"""),"Кислая клюква лёд")</f>
        <v>Кислая клюква лёд</v>
      </c>
      <c r="P3387" s="18" t="str">
        <f>IFERROR(__xludf.DUMMYFUNCTION("""COMPUTED_VALUE"""),"Кислый скитлс лёд")</f>
        <v>Кислый скитлс лёд</v>
      </c>
      <c r="Q3387" s="18" t="str">
        <f>IFERROR(__xludf.DUMMYFUNCTION("""COMPUTED_VALUE"""),"Клубника черника лёд")</f>
        <v>Клубника черника лёд</v>
      </c>
      <c r="R3387" s="18" t="str">
        <f>IFERROR(__xludf.DUMMYFUNCTION("""COMPUTED_VALUE"""),"Малина смородина лёд")</f>
        <v>Малина смородина лёд</v>
      </c>
      <c r="S3387" s="18" t="str">
        <f>IFERROR(__xludf.DUMMYFUNCTION("""COMPUTED_VALUE"""),"Манго лёд")</f>
        <v>Манго лёд</v>
      </c>
      <c r="T3387" s="18" t="str">
        <f>IFERROR(__xludf.DUMMYFUNCTION("""COMPUTED_VALUE"""),"Малина вишня лёд")</f>
        <v>Малина вишня лёд</v>
      </c>
      <c r="U3387" s="18"/>
      <c r="V3387" s="18"/>
      <c r="W3387" s="18"/>
      <c r="X3387" s="18"/>
      <c r="Y3387" s="18"/>
      <c r="Z3387" s="18"/>
      <c r="AA3387" s="18"/>
      <c r="AB3387" s="18"/>
      <c r="AC3387" s="18"/>
      <c r="AD3387" s="18"/>
      <c r="AE3387" s="18"/>
      <c r="AF3387" s="18"/>
      <c r="AG3387" s="18"/>
      <c r="AH3387" s="18"/>
      <c r="AI3387" s="18"/>
      <c r="AJ3387" s="18"/>
      <c r="AK3387" s="18"/>
      <c r="AL3387" s="18"/>
      <c r="AM3387" s="18"/>
      <c r="AN3387" s="18"/>
      <c r="AO3387" s="18"/>
      <c r="AP3387" s="18"/>
      <c r="AQ3387" s="18"/>
      <c r="AR3387" s="18"/>
      <c r="AS3387" s="18"/>
      <c r="AT3387" s="18"/>
      <c r="AU3387" s="18"/>
      <c r="AV3387" s="18"/>
      <c r="AW3387" s="18"/>
      <c r="AX3387" s="18"/>
    </row>
    <row r="3388">
      <c r="A3388" s="18" t="str">
        <f>IFERROR(__xludf.DUMMYFUNCTION("""COMPUTED_VALUE"""),"Кислый малиново-грейпфрутовый швепс")</f>
        <v>Кислый малиново-грейпфрутовый швепс</v>
      </c>
      <c r="B3388" s="18" t="str">
        <f>IFERROR(__xludf.DUMMYFUNCTION("""COMPUTED_VALUE"""),"Ананас апельсин")</f>
        <v>Ананас апельсин</v>
      </c>
      <c r="C3388" s="18" t="str">
        <f>IFERROR(__xludf.DUMMYFUNCTION("""COMPUTED_VALUE"""),"Пинаколада")</f>
        <v>Пинаколада</v>
      </c>
      <c r="D3388" s="18" t="str">
        <f>IFERROR(__xludf.DUMMYFUNCTION("""COMPUTED_VALUE"""),"Мятный бабл гам")</f>
        <v>Мятный бабл гам</v>
      </c>
      <c r="E3388" s="18" t="str">
        <f>IFERROR(__xludf.DUMMYFUNCTION("""COMPUTED_VALUE"""),"Мянго драгонфрут")</f>
        <v>Мянго драгонфрут</v>
      </c>
      <c r="F3388" s="18" t="str">
        <f>IFERROR(__xludf.DUMMYFUNCTION("""COMPUTED_VALUE"""),"Клубничная фанта")</f>
        <v>Клубничная фанта</v>
      </c>
      <c r="G3388" s="18" t="str">
        <f>IFERROR(__xludf.DUMMYFUNCTION("""COMPUTED_VALUE"""),"Клубничная арбуз")</f>
        <v>Клубничная арбуз</v>
      </c>
      <c r="H3388" s="18" t="str">
        <f>IFERROR(__xludf.DUMMYFUNCTION("""COMPUTED_VALUE"""),"Кислый скитлс")</f>
        <v>Кислый скитлс</v>
      </c>
      <c r="I3388" s="18" t="str">
        <f>IFERROR(__xludf.DUMMYFUNCTION("""COMPUTED_VALUE"""),"Кислый лайм арбуз")</f>
        <v>Кислый лайм арбуз</v>
      </c>
      <c r="J3388" s="18" t="str">
        <f>IFERROR(__xludf.DUMMYFUNCTION("""COMPUTED_VALUE"""),"Тропический банан")</f>
        <v>Тропический банан</v>
      </c>
      <c r="K3388" s="18" t="str">
        <f>IFERROR(__xludf.DUMMYFUNCTION("""COMPUTED_VALUE"""),"Яблочный энергетик")</f>
        <v>Яблочный энергетик</v>
      </c>
      <c r="L3388" s="18" t="str">
        <f>IFERROR(__xludf.DUMMYFUNCTION("""COMPUTED_VALUE"""),"Барбарисовый лимонад")</f>
        <v>Барбарисовый лимонад</v>
      </c>
      <c r="M3388" s="18" t="str">
        <f>IFERROR(__xludf.DUMMYFUNCTION("""COMPUTED_VALUE"""),"Лимонад виноград вишня")</f>
        <v>Лимонад виноград вишня</v>
      </c>
      <c r="N3388" s="18" t="str">
        <f>IFERROR(__xludf.DUMMYFUNCTION("""COMPUTED_VALUE"""),"Розовый лимонад")</f>
        <v>Розовый лимонад</v>
      </c>
      <c r="O3388" s="18" t="str">
        <f>IFERROR(__xludf.DUMMYFUNCTION("""COMPUTED_VALUE"""),"Двойной манго")</f>
        <v>Двойной манго</v>
      </c>
      <c r="P3388" s="18" t="str">
        <f>IFERROR(__xludf.DUMMYFUNCTION("""COMPUTED_VALUE"""),"Лесные ягоды ")</f>
        <v>Лесные ягоды </v>
      </c>
      <c r="Q3388" s="18" t="str">
        <f>IFERROR(__xludf.DUMMYFUNCTION("""COMPUTED_VALUE"""),"Ежевика малина ")</f>
        <v>Ежевика малина </v>
      </c>
      <c r="R3388" s="18" t="str">
        <f>IFERROR(__xludf.DUMMYFUNCTION("""COMPUTED_VALUE"""),"Смородиновый лимонад")</f>
        <v>Смородиновый лимонад</v>
      </c>
      <c r="S3388" s="18" t="str">
        <f>IFERROR(__xludf.DUMMYFUNCTION("""COMPUTED_VALUE"""),"Кола вишня")</f>
        <v>Кола вишня</v>
      </c>
      <c r="T3388" s="18" t="str">
        <f>IFERROR(__xludf.DUMMYFUNCTION("""COMPUTED_VALUE"""),"Манго арбуз")</f>
        <v>Манго арбуз</v>
      </c>
      <c r="U3388" s="18" t="str">
        <f>IFERROR(__xludf.DUMMYFUNCTION("""COMPUTED_VALUE"""),"Алоэ виноград")</f>
        <v>Алоэ виноград</v>
      </c>
      <c r="V3388" s="18" t="str">
        <f>IFERROR(__xludf.DUMMYFUNCTION("""COMPUTED_VALUE"""),"Банан клубника")</f>
        <v>Банан клубника</v>
      </c>
      <c r="W3388" s="18" t="str">
        <f>IFERROR(__xludf.DUMMYFUNCTION("""COMPUTED_VALUE"""),"Малиновый мармелад")</f>
        <v>Малиновый мармелад</v>
      </c>
      <c r="X3388" s="18" t="str">
        <f>IFERROR(__xludf.DUMMYFUNCTION("""COMPUTED_VALUE"""),"Клубника киви")</f>
        <v>Клубника киви</v>
      </c>
      <c r="Y3388" s="18" t="str">
        <f>IFERROR(__xludf.DUMMYFUNCTION("""COMPUTED_VALUE"""),"Клюква лайм")</f>
        <v>Клюква лайм</v>
      </c>
      <c r="Z3388" s="18" t="str">
        <f>IFERROR(__xludf.DUMMYFUNCTION("""COMPUTED_VALUE"""),"Гуава ананас")</f>
        <v>Гуава ананас</v>
      </c>
      <c r="AA3388" s="18" t="str">
        <f>IFERROR(__xludf.DUMMYFUNCTION("""COMPUTED_VALUE"""),"Морс")</f>
        <v>Морс</v>
      </c>
      <c r="AB3388" s="18" t="str">
        <f>IFERROR(__xludf.DUMMYFUNCTION("""COMPUTED_VALUE"""),"Красный апельсин")</f>
        <v>Красный апельсин</v>
      </c>
      <c r="AC3388" s="18" t="str">
        <f>IFERROR(__xludf.DUMMYFUNCTION("""COMPUTED_VALUE"""),"Арбузная жвачка")</f>
        <v>Арбузная жвачка</v>
      </c>
      <c r="AD3388" s="18" t="str">
        <f>IFERROR(__xludf.DUMMYFUNCTION("""COMPUTED_VALUE"""),"Смородина Виноград")</f>
        <v>Смородина Виноград</v>
      </c>
      <c r="AE3388" s="18" t="str">
        <f>IFERROR(__xludf.DUMMYFUNCTION("""COMPUTED_VALUE"""),"Гранатовая Мармелад")</f>
        <v>Гранатовая Мармелад</v>
      </c>
      <c r="AF3388" s="18" t="str">
        <f>IFERROR(__xludf.DUMMYFUNCTION("""COMPUTED_VALUE"""),"Яблоко Киви")</f>
        <v>Яблоко Киви</v>
      </c>
      <c r="AG3388" s="18" t="str">
        <f>IFERROR(__xludf.DUMMYFUNCTION("""COMPUTED_VALUE"""),"Клубника Ежевика")</f>
        <v>Клубника Ежевика</v>
      </c>
      <c r="AH3388" s="18" t="str">
        <f>IFERROR(__xludf.DUMMYFUNCTION("""COMPUTED_VALUE"""),"Клубничный Коктейль")</f>
        <v>Клубничный Коктейль</v>
      </c>
      <c r="AI3388" s="18" t="str">
        <f>IFERROR(__xludf.DUMMYFUNCTION("""COMPUTED_VALUE"""),"Клюква Земляника ")</f>
        <v>Клюква Земляника </v>
      </c>
      <c r="AJ3388" s="18" t="str">
        <f>IFERROR(__xludf.DUMMYFUNCTION("""COMPUTED_VALUE"""),"Какос Дыня")</f>
        <v>Какос Дыня</v>
      </c>
      <c r="AK3388" s="18" t="str">
        <f>IFERROR(__xludf.DUMMYFUNCTION("""COMPUTED_VALUE"""),"Маракуйя мандарин")</f>
        <v>Маракуйя мандарин</v>
      </c>
      <c r="AL3388" s="18" t="str">
        <f>IFERROR(__xludf.DUMMYFUNCTION("""COMPUTED_VALUE"""),"Персик кактус")</f>
        <v>Персик кактус</v>
      </c>
      <c r="AM3388" s="18" t="str">
        <f>IFERROR(__xludf.DUMMYFUNCTION("""COMPUTED_VALUE"""),"Спрайт")</f>
        <v>Спрайт</v>
      </c>
      <c r="AN3388" s="18" t="str">
        <f>IFERROR(__xludf.DUMMYFUNCTION("""COMPUTED_VALUE"""),"Черничная фанта")</f>
        <v>Черничная фанта</v>
      </c>
      <c r="AO3388" s="18" t="str">
        <f>IFERROR(__xludf.DUMMYFUNCTION("""COMPUTED_VALUE"""),"Ягодная жвачка")</f>
        <v>Ягодная жвачка</v>
      </c>
      <c r="AP3388" s="18" t="str">
        <f>IFERROR(__xludf.DUMMYFUNCTION("""COMPUTED_VALUE"""),"Ягодный энергетик")</f>
        <v>Ягодный энергетик</v>
      </c>
      <c r="AQ3388" s="18" t="str">
        <f>IFERROR(__xludf.DUMMYFUNCTION("""COMPUTED_VALUE"""),"Ягодный пунш ")</f>
        <v>Ягодный пунш </v>
      </c>
      <c r="AR3388" s="18" t="str">
        <f>IFERROR(__xludf.DUMMYFUNCTION("""COMPUTED_VALUE"""),"Виноградный холс")</f>
        <v>Виноградный холс</v>
      </c>
      <c r="AS3388" s="18" t="str">
        <f>IFERROR(__xludf.DUMMYFUNCTION("""COMPUTED_VALUE"""),"Грейпфрут смородина")</f>
        <v>Грейпфрут смородина</v>
      </c>
      <c r="AT3388" s="18" t="str">
        <f>IFERROR(__xludf.DUMMYFUNCTION("""COMPUTED_VALUE"""),"Дыня персик")</f>
        <v>Дыня персик</v>
      </c>
      <c r="AU3388" s="18" t="str">
        <f>IFERROR(__xludf.DUMMYFUNCTION("""COMPUTED_VALUE"""),"Земляника виноград")</f>
        <v>Земляника виноград</v>
      </c>
      <c r="AV3388" s="18" t="str">
        <f>IFERROR(__xludf.DUMMYFUNCTION("""COMPUTED_VALUE"""),"Киви маракуйя гуава")</f>
        <v>Киви маракуйя гуава</v>
      </c>
      <c r="AW3388" s="18" t="str">
        <f>IFERROR(__xludf.DUMMYFUNCTION("""COMPUTED_VALUE"""),"Кислые вишнёвые червячки")</f>
        <v>Кислые вишнёвые червячки</v>
      </c>
      <c r="AX3388" s="18" t="str">
        <f>IFERROR(__xludf.DUMMYFUNCTION("""COMPUTED_VALUE"""),"Кислые чернично-малиновое червячки")</f>
        <v>Кислые чернично-малиновое червячки</v>
      </c>
    </row>
    <row r="3389">
      <c r="A3389" s="18" t="str">
        <f>IFERROR(__xludf.DUMMYFUNCTION("""COMPUTED_VALUE"""),"0.2")</f>
        <v>0.2</v>
      </c>
      <c r="B3389" s="18" t="str">
        <f>IFERROR(__xludf.DUMMYFUNCTION("""COMPUTED_VALUE"""),"0.3")</f>
        <v>0.3</v>
      </c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  <c r="AA3389" s="18"/>
      <c r="AB3389" s="18"/>
      <c r="AC3389" s="18"/>
      <c r="AD3389" s="18"/>
      <c r="AE3389" s="18"/>
      <c r="AF3389" s="18"/>
      <c r="AG3389" s="18"/>
      <c r="AH3389" s="18"/>
      <c r="AI3389" s="18"/>
      <c r="AJ3389" s="18"/>
      <c r="AK3389" s="18"/>
      <c r="AL3389" s="18"/>
      <c r="AM3389" s="18"/>
      <c r="AN3389" s="18"/>
      <c r="AO3389" s="18"/>
      <c r="AP3389" s="18"/>
      <c r="AQ3389" s="18"/>
      <c r="AR3389" s="18"/>
      <c r="AS3389" s="18"/>
      <c r="AT3389" s="18"/>
      <c r="AU3389" s="18"/>
      <c r="AV3389" s="18"/>
      <c r="AW3389" s="18"/>
      <c r="AX3389" s="18"/>
    </row>
    <row r="3390">
      <c r="A3390" s="18" t="str">
        <f>IFERROR(__xludf.DUMMYFUNCTION("""COMPUTED_VALUE"""),"Маракуйя с тропическими нотками")</f>
        <v>Маракуйя с тропическими нотками</v>
      </c>
      <c r="B3390" s="18" t="str">
        <f>IFERROR(__xludf.DUMMYFUNCTION("""COMPUTED_VALUE"""),"Арбузный милкшейк")</f>
        <v>Арбузный милкшейк</v>
      </c>
      <c r="C3390" s="18" t="str">
        <f>IFERROR(__xludf.DUMMYFUNCTION("""COMPUTED_VALUE"""),"Конфеты со вкусом винограда")</f>
        <v>Конфеты со вкусом винограда</v>
      </c>
      <c r="D3390" s="18" t="str">
        <f>IFERROR(__xludf.DUMMYFUNCTION("""COMPUTED_VALUE"""),"Манго с апельсином и послевкусием гуавы")</f>
        <v>Манго с апельсином и послевкусием гуавы</v>
      </c>
      <c r="E3390" s="18" t="str">
        <f>IFERROR(__xludf.DUMMYFUNCTION("""COMPUTED_VALUE"""),"Холодное сочетание мяты и конфет холс")</f>
        <v>Холодное сочетание мяты и конфет холс</v>
      </c>
      <c r="F3390" s="18" t="str">
        <f>IFERROR(__xludf.DUMMYFUNCTION("""COMPUTED_VALUE"""),"Яблочные мармеладные червячки")</f>
        <v>Яблочные мармеладные червячки</v>
      </c>
      <c r="G339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390" s="18" t="str">
        <f>IFERROR(__xludf.DUMMYFUNCTION("""COMPUTED_VALUE"""),"Лимон лайм")</f>
        <v>Лимон лайм</v>
      </c>
      <c r="I3390" s="18" t="str">
        <f>IFERROR(__xludf.DUMMYFUNCTION("""COMPUTED_VALUE"""),"Классика энергетика с кислой малиной")</f>
        <v>Классика энергетика с кислой малиной</v>
      </c>
      <c r="J3390" s="18" t="str">
        <f>IFERROR(__xludf.DUMMYFUNCTION("""COMPUTED_VALUE"""),"Зеленое манго и смородина")</f>
        <v>Зеленое манго и смородина</v>
      </c>
      <c r="K3390" s="18" t="str">
        <f>IFERROR(__xludf.DUMMYFUNCTION("""COMPUTED_VALUE"""),"Дуэт лемонграсса и сладкой малины")</f>
        <v>Дуэт лемонграсса и сладкой малины</v>
      </c>
      <c r="L3390" s="18" t="str">
        <f>IFERROR(__xludf.DUMMYFUNCTION("""COMPUTED_VALUE"""),"Сладкий мармелад из черной смородины")</f>
        <v>Сладкий мармелад из черной смородины</v>
      </c>
      <c r="M3390" s="18" t="str">
        <f>IFERROR(__xludf.DUMMYFUNCTION("""COMPUTED_VALUE"""),"Вишня кола")</f>
        <v>Вишня кола</v>
      </c>
      <c r="N3390" s="18" t="str">
        <f>IFERROR(__xludf.DUMMYFUNCTION("""COMPUTED_VALUE"""),"Малина с кокосом")</f>
        <v>Малина с кокосом</v>
      </c>
      <c r="O3390" s="18" t="str">
        <f>IFERROR(__xludf.DUMMYFUNCTION("""COMPUTED_VALUE"""),"Сладкие конфеты СКИТЛЗ и смородина")</f>
        <v>Сладкие конфеты СКИТЛЗ и смородина</v>
      </c>
      <c r="P3390" s="18" t="str">
        <f>IFERROR(__xludf.DUMMYFUNCTION("""COMPUTED_VALUE"""),"Ежевичный лимонад")</f>
        <v>Ежевичный лимонад</v>
      </c>
      <c r="Q3390" s="18" t="str">
        <f>IFERROR(__xludf.DUMMYFUNCTION("""COMPUTED_VALUE"""),"Дыня кокос")</f>
        <v>Дыня кокос</v>
      </c>
      <c r="R3390" s="18" t="str">
        <f>IFERROR(__xludf.DUMMYFUNCTION("""COMPUTED_VALUE"""),"Земляничный бабл гам")</f>
        <v>Земляничный бабл гам</v>
      </c>
      <c r="S3390" s="18" t="str">
        <f>IFERROR(__xludf.DUMMYFUNCTION("""COMPUTED_VALUE"""),"Лимонные леденцы")</f>
        <v>Лимонные леденцы</v>
      </c>
      <c r="T3390" s="18" t="str">
        <f>IFERROR(__xludf.DUMMYFUNCTION("""COMPUTED_VALUE"""),"Экзотический фрукты")</f>
        <v>Экзотический фрукты</v>
      </c>
      <c r="U3390" s="18" t="str">
        <f>IFERROR(__xludf.DUMMYFUNCTION("""COMPUTED_VALUE"""),"Личи виноград мята")</f>
        <v>Личи виноград мята</v>
      </c>
      <c r="V3390" s="18" t="str">
        <f>IFERROR(__xludf.DUMMYFUNCTION("""COMPUTED_VALUE"""),"Черника малина мята")</f>
        <v>Черника малина мята</v>
      </c>
      <c r="W3390" s="18" t="str">
        <f>IFERROR(__xludf.DUMMYFUNCTION("""COMPUTED_VALUE"""),"Абрикосовый йогурт")</f>
        <v>Абрикосовый йогурт</v>
      </c>
      <c r="X3390" s="18" t="str">
        <f>IFERROR(__xludf.DUMMYFUNCTION("""COMPUTED_VALUE"""),"Арбуз лед")</f>
        <v>Арбуз лед</v>
      </c>
      <c r="Y3390" s="18" t="str">
        <f>IFERROR(__xludf.DUMMYFUNCTION("""COMPUTED_VALUE"""),"Банан клубника лед")</f>
        <v>Банан клубника лед</v>
      </c>
      <c r="Z3390" s="18" t="str">
        <f>IFERROR(__xludf.DUMMYFUNCTION("""COMPUTED_VALUE"""),"Арбузное мороженное")</f>
        <v>Арбузное мороженное</v>
      </c>
      <c r="AA3390" s="18" t="str">
        <f>IFERROR(__xludf.DUMMYFUNCTION("""COMPUTED_VALUE"""),"Клубника малина жвачка")</f>
        <v>Клубника малина жвачка</v>
      </c>
      <c r="AB3390" s="18" t="str">
        <f>IFERROR(__xludf.DUMMYFUNCTION("""COMPUTED_VALUE"""),"Клубничное мороженное")</f>
        <v>Клубничное мороженное</v>
      </c>
      <c r="AC3390" s="18" t="str">
        <f>IFERROR(__xludf.DUMMYFUNCTION("""COMPUTED_VALUE"""),"Кола сода лед")</f>
        <v>Кола сода лед</v>
      </c>
      <c r="AD3390" s="18" t="str">
        <f>IFERROR(__xludf.DUMMYFUNCTION("""COMPUTED_VALUE"""),"Банановый милкшейк")</f>
        <v>Банановый милкшейк</v>
      </c>
      <c r="AE3390" s="18" t="str">
        <f>IFERROR(__xludf.DUMMYFUNCTION("""COMPUTED_VALUE"""),"Микс ягод лед")</f>
        <v>Микс ягод лед</v>
      </c>
      <c r="AF3390" s="18" t="str">
        <f>IFERROR(__xludf.DUMMYFUNCTION("""COMPUTED_VALUE"""),"Брусничный морс")</f>
        <v>Брусничный морс</v>
      </c>
      <c r="AG3390" s="18" t="str">
        <f>IFERROR(__xludf.DUMMYFUNCTION("""COMPUTED_VALUE"""),"Яблочный лимонад")</f>
        <v>Яблочный лимонад</v>
      </c>
      <c r="AH3390" s="18" t="str">
        <f>IFERROR(__xludf.DUMMYFUNCTION("""COMPUTED_VALUE"""),"Лесные ягоды")</f>
        <v>Лесные ягоды</v>
      </c>
      <c r="AI3390" s="18" t="str">
        <f>IFERROR(__xludf.DUMMYFUNCTION("""COMPUTED_VALUE"""),"Смородиновый лимонад")</f>
        <v>Смородиновый лимонад</v>
      </c>
      <c r="AJ3390" s="18" t="str">
        <f>IFERROR(__xludf.DUMMYFUNCTION("""COMPUTED_VALUE"""),"Вишня лайм лед")</f>
        <v>Вишня лайм лед</v>
      </c>
      <c r="AK3390" s="18" t="str">
        <f>IFERROR(__xludf.DUMMYFUNCTION("""COMPUTED_VALUE"""),"Лист виноград мята энергетик")</f>
        <v>Лист виноград мята энергетик</v>
      </c>
      <c r="AL3390" s="18" t="str">
        <f>IFERROR(__xludf.DUMMYFUNCTION("""COMPUTED_VALUE"""),"Двойное яблоко лед")</f>
        <v>Двойное яблоко лед</v>
      </c>
      <c r="AM3390" s="18" t="str">
        <f>IFERROR(__xludf.DUMMYFUNCTION("""COMPUTED_VALUE"""),"Смородиновый холс")</f>
        <v>Смородиновый холс</v>
      </c>
      <c r="AN3390" s="18" t="str">
        <f>IFERROR(__xludf.DUMMYFUNCTION("""COMPUTED_VALUE"""),"Клубничное шампанское")</f>
        <v>Клубничное шампанское</v>
      </c>
      <c r="AO3390" s="18"/>
      <c r="AP3390" s="18"/>
      <c r="AQ3390" s="18"/>
      <c r="AR3390" s="18"/>
      <c r="AS3390" s="18"/>
      <c r="AT3390" s="18"/>
      <c r="AU3390" s="18"/>
      <c r="AV3390" s="18"/>
      <c r="AW3390" s="18"/>
      <c r="AX3390" s="18"/>
    </row>
    <row r="3391">
      <c r="A3391" s="18" t="str">
        <f>IFERROR(__xludf.DUMMYFUNCTION("""COMPUTED_VALUE"""),"0.2")</f>
        <v>0.2</v>
      </c>
      <c r="B3391" s="18" t="str">
        <f>IFERROR(__xludf.DUMMYFUNCTION("""COMPUTED_VALUE"""),"0.3")</f>
        <v>0.3</v>
      </c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  <c r="AA3391" s="18"/>
      <c r="AB3391" s="18"/>
      <c r="AC3391" s="18"/>
      <c r="AD3391" s="18"/>
      <c r="AE3391" s="18"/>
      <c r="AF3391" s="18"/>
      <c r="AG3391" s="18"/>
      <c r="AH3391" s="18"/>
      <c r="AI3391" s="18"/>
      <c r="AJ3391" s="18"/>
      <c r="AK3391" s="18"/>
      <c r="AL3391" s="18"/>
      <c r="AM3391" s="18"/>
      <c r="AN3391" s="18"/>
      <c r="AO3391" s="18"/>
      <c r="AP3391" s="18"/>
      <c r="AQ3391" s="18"/>
      <c r="AR3391" s="18"/>
      <c r="AS3391" s="18"/>
      <c r="AT3391" s="18"/>
      <c r="AU3391" s="18"/>
      <c r="AV3391" s="18"/>
      <c r="AW3391" s="18"/>
      <c r="AX3391" s="18"/>
    </row>
    <row r="3392">
      <c r="A3392" s="18" t="str">
        <f>IFERROR(__xludf.DUMMYFUNCTION("""COMPUTED_VALUE"""),"0.4")</f>
        <v>0.4</v>
      </c>
      <c r="B3392" s="18" t="str">
        <f>IFERROR(__xludf.DUMMYFUNCTION("""COMPUTED_VALUE"""),"0.6")</f>
        <v>0.6</v>
      </c>
      <c r="C3392" s="18" t="str">
        <f>IFERROR(__xludf.DUMMYFUNCTION("""COMPUTED_VALUE"""),"0.7")</f>
        <v>0.7</v>
      </c>
      <c r="D3392" s="18" t="str">
        <f>IFERROR(__xludf.DUMMYFUNCTION("""COMPUTED_VALUE"""),"0.8")</f>
        <v>0.8</v>
      </c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  <c r="AA3392" s="18"/>
      <c r="AB3392" s="18"/>
      <c r="AC3392" s="18"/>
      <c r="AD3392" s="18"/>
      <c r="AE3392" s="18"/>
      <c r="AF3392" s="18"/>
      <c r="AG3392" s="18"/>
      <c r="AH3392" s="18"/>
      <c r="AI3392" s="18"/>
      <c r="AJ3392" s="18"/>
      <c r="AK3392" s="18"/>
      <c r="AL3392" s="18"/>
      <c r="AM3392" s="18"/>
      <c r="AN3392" s="18"/>
      <c r="AO3392" s="18"/>
      <c r="AP3392" s="18"/>
      <c r="AQ3392" s="18"/>
      <c r="AR3392" s="18"/>
      <c r="AS3392" s="18"/>
      <c r="AT3392" s="18"/>
      <c r="AU3392" s="18"/>
      <c r="AV3392" s="18"/>
      <c r="AW3392" s="18"/>
      <c r="AX3392" s="18"/>
    </row>
    <row r="3393">
      <c r="A3393" s="18" t="str">
        <f>IFERROR(__xludf.DUMMYFUNCTION("""COMPUTED_VALUE"""),"Малина вишня лёд")</f>
        <v>Малина вишня лёд</v>
      </c>
      <c r="B3393" s="18"/>
      <c r="C3393" s="18"/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  <c r="AA3393" s="18"/>
      <c r="AB3393" s="18"/>
      <c r="AC3393" s="18"/>
      <c r="AD3393" s="18"/>
      <c r="AE3393" s="18"/>
      <c r="AF3393" s="18"/>
      <c r="AG3393" s="18"/>
      <c r="AH3393" s="18"/>
      <c r="AI3393" s="18"/>
      <c r="AJ3393" s="18"/>
      <c r="AK3393" s="18"/>
      <c r="AL3393" s="18"/>
      <c r="AM3393" s="18"/>
      <c r="AN3393" s="18"/>
      <c r="AO3393" s="18"/>
      <c r="AP3393" s="18"/>
      <c r="AQ3393" s="18"/>
      <c r="AR3393" s="18"/>
      <c r="AS3393" s="18"/>
      <c r="AT3393" s="18"/>
      <c r="AU3393" s="18"/>
      <c r="AV3393" s="18"/>
      <c r="AW3393" s="18"/>
      <c r="AX3393" s="18"/>
    </row>
    <row r="3394">
      <c r="A3394" s="18" t="str">
        <f>IFERROR(__xludf.DUMMYFUNCTION("""COMPUTED_VALUE"""),"Ягодный микс")</f>
        <v>Ягодный микс</v>
      </c>
      <c r="B3394" s="18" t="str">
        <f>IFERROR(__xludf.DUMMYFUNCTION("""COMPUTED_VALUE"""),"Энергетик малина")</f>
        <v>Энергетик малина</v>
      </c>
      <c r="C3394" s="18" t="str">
        <f>IFERROR(__xludf.DUMMYFUNCTION("""COMPUTED_VALUE"""),"Клубника арбуз")</f>
        <v>Клубника арбуз</v>
      </c>
      <c r="D3394" s="18" t="str">
        <f>IFERROR(__xludf.DUMMYFUNCTION("""COMPUTED_VALUE"""),"Ежевика малина")</f>
        <v>Ежевика малина</v>
      </c>
      <c r="E3394" s="18" t="str">
        <f>IFERROR(__xludf.DUMMYFUNCTION("""COMPUTED_VALUE"""),"Голубая малина виноград")</f>
        <v>Голубая малина виноград</v>
      </c>
      <c r="F3394" s="18" t="str">
        <f>IFERROR(__xludf.DUMMYFUNCTION("""COMPUTED_VALUE"""),"Вишня яблоко")</f>
        <v>Вишня яблоко</v>
      </c>
      <c r="G3394" s="18" t="str">
        <f>IFERROR(__xludf.DUMMYFUNCTION("""COMPUTED_VALUE"""),"Виноград лёд")</f>
        <v>Виноград лёд</v>
      </c>
      <c r="H3394" s="18" t="str">
        <f>IFERROR(__xludf.DUMMYFUNCTION("""COMPUTED_VALUE"""),"Бабл гам")</f>
        <v>Бабл гам</v>
      </c>
      <c r="I3394" s="18" t="str">
        <f>IFERROR(__xludf.DUMMYFUNCTION("""COMPUTED_VALUE"""),"Энергетик лайм")</f>
        <v>Энергетик лайм</v>
      </c>
      <c r="J3394" s="18" t="str">
        <f>IFERROR(__xludf.DUMMYFUNCTION("""COMPUTED_VALUE"""),"Черника смородина айс")</f>
        <v>Черника смородина айс</v>
      </c>
      <c r="K3394" s="18" t="str">
        <f>IFERROR(__xludf.DUMMYFUNCTION("""COMPUTED_VALUE"""),"Мохито клубничный лёд")</f>
        <v>Мохито клубничный лёд</v>
      </c>
      <c r="L3394" s="18" t="str">
        <f>IFERROR(__xludf.DUMMYFUNCTION("""COMPUTED_VALUE"""),"Черная вишня лёд")</f>
        <v>Черная вишня лёд</v>
      </c>
      <c r="M3394" s="18" t="str">
        <f>IFERROR(__xludf.DUMMYFUNCTION("""COMPUTED_VALUE"""),"Ананас кокос лёд")</f>
        <v>Ананас кокос лёд</v>
      </c>
      <c r="N3394" s="18" t="str">
        <f>IFERROR(__xludf.DUMMYFUNCTION("""COMPUTED_VALUE"""),"Киви лёд")</f>
        <v>Киви лёд</v>
      </c>
      <c r="O3394" s="18" t="str">
        <f>IFERROR(__xludf.DUMMYFUNCTION("""COMPUTED_VALUE"""),"Кислая клюква лёд")</f>
        <v>Кислая клюква лёд</v>
      </c>
      <c r="P3394" s="18" t="str">
        <f>IFERROR(__xludf.DUMMYFUNCTION("""COMPUTED_VALUE"""),"Кислый скитлс лёд")</f>
        <v>Кислый скитлс лёд</v>
      </c>
      <c r="Q3394" s="18" t="str">
        <f>IFERROR(__xludf.DUMMYFUNCTION("""COMPUTED_VALUE"""),"Клубника черника лёд")</f>
        <v>Клубника черника лёд</v>
      </c>
      <c r="R3394" s="18" t="str">
        <f>IFERROR(__xludf.DUMMYFUNCTION("""COMPUTED_VALUE"""),"Малина смородина лёд")</f>
        <v>Малина смородина лёд</v>
      </c>
      <c r="S3394" s="18" t="str">
        <f>IFERROR(__xludf.DUMMYFUNCTION("""COMPUTED_VALUE"""),"Манго лёд")</f>
        <v>Манго лёд</v>
      </c>
      <c r="T3394" s="18" t="str">
        <f>IFERROR(__xludf.DUMMYFUNCTION("""COMPUTED_VALUE"""),"Малина вишня лёд")</f>
        <v>Малина вишня лёд</v>
      </c>
      <c r="U3394" s="18"/>
      <c r="V3394" s="18"/>
      <c r="W3394" s="18"/>
      <c r="X3394" s="18"/>
      <c r="Y3394" s="18"/>
      <c r="Z3394" s="18"/>
      <c r="AA3394" s="18"/>
      <c r="AB3394" s="18"/>
      <c r="AC3394" s="18"/>
      <c r="AD3394" s="18"/>
      <c r="AE3394" s="18"/>
      <c r="AF3394" s="18"/>
      <c r="AG3394" s="18"/>
      <c r="AH3394" s="18"/>
      <c r="AI3394" s="18"/>
      <c r="AJ3394" s="18"/>
      <c r="AK3394" s="18"/>
      <c r="AL3394" s="18"/>
      <c r="AM3394" s="18"/>
      <c r="AN3394" s="18"/>
      <c r="AO3394" s="18"/>
      <c r="AP3394" s="18"/>
      <c r="AQ3394" s="18"/>
      <c r="AR3394" s="18"/>
      <c r="AS3394" s="18"/>
      <c r="AT3394" s="18"/>
      <c r="AU3394" s="18"/>
      <c r="AV3394" s="18"/>
      <c r="AW3394" s="18"/>
      <c r="AX3394" s="18"/>
    </row>
    <row r="3395">
      <c r="A3395" s="18" t="str">
        <f>IFERROR(__xludf.DUMMYFUNCTION("""COMPUTED_VALUE"""),"кислая земляника")</f>
        <v>кислая земляника</v>
      </c>
      <c r="B3395" s="18" t="str">
        <f>IFERROR(__xludf.DUMMYFUNCTION("""COMPUTED_VALUE"""),"кислая фанта с черникой")</f>
        <v>кислая фанта с черникой</v>
      </c>
      <c r="C3395" s="18" t="str">
        <f>IFERROR(__xludf.DUMMYFUNCTION("""COMPUTED_VALUE"""),"кислое харибо с колой и черешней")</f>
        <v>кислое харибо с колой и черешней</v>
      </c>
      <c r="D3395" s="18" t="str">
        <f>IFERROR(__xludf.DUMMYFUNCTION("""COMPUTED_VALUE"""),"кислое яблочно клубничная шипучка")</f>
        <v>кислое яблочно клубничная шипучка</v>
      </c>
      <c r="E3395" s="18" t="str">
        <f>IFERROR(__xludf.DUMMYFUNCTION("""COMPUTED_VALUE"""),"кислые желатинки маракуйя ананас")</f>
        <v>кислые желатинки маракуйя ананас</v>
      </c>
      <c r="F3395" s="18" t="str">
        <f>IFERROR(__xludf.DUMMYFUNCTION("""COMPUTED_VALUE"""),"кислые ленточки маракуя манго")</f>
        <v>кислые ленточки маракуя манго</v>
      </c>
      <c r="G3395" s="18" t="str">
        <f>IFERROR(__xludf.DUMMYFUNCTION("""COMPUTED_VALUE"""),"кислые мармеладные ягоды")</f>
        <v>кислые мармеладные ягоды</v>
      </c>
      <c r="H3395" s="18" t="str">
        <f>IFERROR(__xludf.DUMMYFUNCTION("""COMPUTED_VALUE"""),"кислый виноград лайм")</f>
        <v>кислый виноград лайм</v>
      </c>
      <c r="I3395" s="18" t="str">
        <f>IFERROR(__xludf.DUMMYFUNCTION("""COMPUTED_VALUE"""),"кислый грейпфрут с вишней")</f>
        <v>кислый грейпфрут с вишней</v>
      </c>
      <c r="J3395" s="18" t="str">
        <f>IFERROR(__xludf.DUMMYFUNCTION("""COMPUTED_VALUE"""),"кислый леденец виноград киви яблоко")</f>
        <v>кислый леденец виноград киви яблоко</v>
      </c>
      <c r="K3395" s="18" t="str">
        <f>IFERROR(__xludf.DUMMYFUNCTION("""COMPUTED_VALUE"""),"кислый лимонад арбуз лайм малина")</f>
        <v>кислый лимонад арбуз лайм малина</v>
      </c>
      <c r="L3395" s="18" t="str">
        <f>IFERROR(__xludf.DUMMYFUNCTION("""COMPUTED_VALUE"""),"кислый персик клубника")</f>
        <v>кислый персик клубника</v>
      </c>
      <c r="M3395" s="18" t="str">
        <f>IFERROR(__xludf.DUMMYFUNCTION("""COMPUTED_VALUE"""),"кислый яблочно лимонные колечки")</f>
        <v>кислый яблочно лимонные колечки</v>
      </c>
      <c r="N3395" s="18" t="str">
        <f>IFERROR(__xludf.DUMMYFUNCTION("""COMPUTED_VALUE"""),"фанта апельсин с кислой малиной")</f>
        <v>фанта апельсин с кислой малиной</v>
      </c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  <c r="AA3395" s="18"/>
      <c r="AB3395" s="18"/>
      <c r="AC3395" s="18"/>
      <c r="AD3395" s="18"/>
      <c r="AE3395" s="18"/>
      <c r="AF3395" s="18"/>
      <c r="AG3395" s="18"/>
      <c r="AH3395" s="18"/>
      <c r="AI3395" s="18"/>
      <c r="AJ3395" s="18"/>
      <c r="AK3395" s="18"/>
      <c r="AL3395" s="18"/>
      <c r="AM3395" s="18"/>
      <c r="AN3395" s="18"/>
      <c r="AO3395" s="18"/>
      <c r="AP3395" s="18"/>
      <c r="AQ3395" s="18"/>
      <c r="AR3395" s="18"/>
      <c r="AS3395" s="18"/>
      <c r="AT3395" s="18"/>
      <c r="AU3395" s="18"/>
      <c r="AV3395" s="18"/>
      <c r="AW3395" s="18"/>
      <c r="AX3395" s="18"/>
    </row>
    <row r="3396">
      <c r="A3396" s="18" t="str">
        <f>IFERROR(__xludf.DUMMYFUNCTION("""COMPUTED_VALUE"""),"кислая земляника")</f>
        <v>кислая земляника</v>
      </c>
      <c r="B3396" s="18" t="str">
        <f>IFERROR(__xludf.DUMMYFUNCTION("""COMPUTED_VALUE"""),"кислая фанта с черникой")</f>
        <v>кислая фанта с черникой</v>
      </c>
      <c r="C3396" s="18" t="str">
        <f>IFERROR(__xludf.DUMMYFUNCTION("""COMPUTED_VALUE"""),"кислое харибо с колой и черешней")</f>
        <v>кислое харибо с колой и черешней</v>
      </c>
      <c r="D3396" s="18" t="str">
        <f>IFERROR(__xludf.DUMMYFUNCTION("""COMPUTED_VALUE"""),"кислое яблочно клубничная шипучка")</f>
        <v>кислое яблочно клубничная шипучка</v>
      </c>
      <c r="E3396" s="18" t="str">
        <f>IFERROR(__xludf.DUMMYFUNCTION("""COMPUTED_VALUE"""),"кислые желатинки маракуйя ананас")</f>
        <v>кислые желатинки маракуйя ананас</v>
      </c>
      <c r="F3396" s="18" t="str">
        <f>IFERROR(__xludf.DUMMYFUNCTION("""COMPUTED_VALUE"""),"кислые ленточки маракуя манго")</f>
        <v>кислые ленточки маракуя манго</v>
      </c>
      <c r="G3396" s="18" t="str">
        <f>IFERROR(__xludf.DUMMYFUNCTION("""COMPUTED_VALUE"""),"кислые мармеладные ягоды")</f>
        <v>кислые мармеладные ягоды</v>
      </c>
      <c r="H3396" s="18" t="str">
        <f>IFERROR(__xludf.DUMMYFUNCTION("""COMPUTED_VALUE"""),"кислый виноград лайм")</f>
        <v>кислый виноград лайм</v>
      </c>
      <c r="I3396" s="18" t="str">
        <f>IFERROR(__xludf.DUMMYFUNCTION("""COMPUTED_VALUE"""),"кислый грейпфрут с вишней")</f>
        <v>кислый грейпфрут с вишней</v>
      </c>
      <c r="J3396" s="18" t="str">
        <f>IFERROR(__xludf.DUMMYFUNCTION("""COMPUTED_VALUE"""),"кислый леденец виноград киви яблоко")</f>
        <v>кислый леденец виноград киви яблоко</v>
      </c>
      <c r="K3396" s="18" t="str">
        <f>IFERROR(__xludf.DUMMYFUNCTION("""COMPUTED_VALUE"""),"кислый лимонад арбуз лайм малина")</f>
        <v>кислый лимонад арбуз лайм малина</v>
      </c>
      <c r="L3396" s="18" t="str">
        <f>IFERROR(__xludf.DUMMYFUNCTION("""COMPUTED_VALUE"""),"кислый персик клубника")</f>
        <v>кислый персик клубника</v>
      </c>
      <c r="M3396" s="18" t="str">
        <f>IFERROR(__xludf.DUMMYFUNCTION("""COMPUTED_VALUE"""),"кислый яблочно лимонные колечки")</f>
        <v>кислый яблочно лимонные колечки</v>
      </c>
      <c r="N3396" s="18" t="str">
        <f>IFERROR(__xludf.DUMMYFUNCTION("""COMPUTED_VALUE"""),"фанта апельсин с кислой малиной")</f>
        <v>фанта апельсин с кислой малиной</v>
      </c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  <c r="AA3396" s="18"/>
      <c r="AB3396" s="18"/>
      <c r="AC3396" s="18"/>
      <c r="AD3396" s="18"/>
      <c r="AE3396" s="18"/>
      <c r="AF3396" s="18"/>
      <c r="AG3396" s="18"/>
      <c r="AH3396" s="18"/>
      <c r="AI3396" s="18"/>
      <c r="AJ3396" s="18"/>
      <c r="AK3396" s="18"/>
      <c r="AL3396" s="18"/>
      <c r="AM3396" s="18"/>
      <c r="AN3396" s="18"/>
      <c r="AO3396" s="18"/>
      <c r="AP3396" s="18"/>
      <c r="AQ3396" s="18"/>
      <c r="AR3396" s="18"/>
      <c r="AS3396" s="18"/>
      <c r="AT3396" s="18"/>
      <c r="AU3396" s="18"/>
      <c r="AV3396" s="18"/>
      <c r="AW3396" s="18"/>
      <c r="AX3396" s="18"/>
    </row>
    <row r="3397">
      <c r="A3397" s="18" t="str">
        <f>IFERROR(__xludf.DUMMYFUNCTION("""COMPUTED_VALUE"""),"Малина вишня лёд")</f>
        <v>Малина вишня лёд</v>
      </c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  <c r="AA3397" s="18"/>
      <c r="AB3397" s="18"/>
      <c r="AC3397" s="18"/>
      <c r="AD3397" s="18"/>
      <c r="AE3397" s="18"/>
      <c r="AF3397" s="18"/>
      <c r="AG3397" s="18"/>
      <c r="AH3397" s="18"/>
      <c r="AI3397" s="18"/>
      <c r="AJ3397" s="18"/>
      <c r="AK3397" s="18"/>
      <c r="AL3397" s="18"/>
      <c r="AM3397" s="18"/>
      <c r="AN3397" s="18"/>
      <c r="AO3397" s="18"/>
      <c r="AP3397" s="18"/>
      <c r="AQ3397" s="18"/>
      <c r="AR3397" s="18"/>
      <c r="AS3397" s="18"/>
      <c r="AT3397" s="18"/>
      <c r="AU3397" s="18"/>
      <c r="AV3397" s="18"/>
      <c r="AW3397" s="18"/>
      <c r="AX3397" s="18"/>
    </row>
    <row r="3398">
      <c r="A3398" s="18" t="str">
        <f>IFERROR(__xludf.DUMMYFUNCTION("""COMPUTED_VALUE"""),"0.4")</f>
        <v>0.4</v>
      </c>
      <c r="B3398" s="18" t="str">
        <f>IFERROR(__xludf.DUMMYFUNCTION("""COMPUTED_VALUE"""),"0.6")</f>
        <v>0.6</v>
      </c>
      <c r="C3398" s="18" t="str">
        <f>IFERROR(__xludf.DUMMYFUNCTION("""COMPUTED_VALUE"""),"0.7")</f>
        <v>0.7</v>
      </c>
      <c r="D3398" s="18" t="str">
        <f>IFERROR(__xludf.DUMMYFUNCTION("""COMPUTED_VALUE"""),"0.8")</f>
        <v>0.8</v>
      </c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  <c r="AA3398" s="18"/>
      <c r="AB3398" s="18"/>
      <c r="AC3398" s="18"/>
      <c r="AD3398" s="18"/>
      <c r="AE3398" s="18"/>
      <c r="AF3398" s="18"/>
      <c r="AG3398" s="18"/>
      <c r="AH3398" s="18"/>
      <c r="AI3398" s="18"/>
      <c r="AJ3398" s="18"/>
      <c r="AK3398" s="18"/>
      <c r="AL3398" s="18"/>
      <c r="AM3398" s="18"/>
      <c r="AN3398" s="18"/>
      <c r="AO3398" s="18"/>
      <c r="AP3398" s="18"/>
      <c r="AQ3398" s="18"/>
      <c r="AR3398" s="18"/>
      <c r="AS3398" s="18"/>
      <c r="AT3398" s="18"/>
      <c r="AU3398" s="18"/>
      <c r="AV3398" s="18"/>
      <c r="AW3398" s="18"/>
      <c r="AX3398" s="18"/>
    </row>
    <row r="3399">
      <c r="A3399" s="18" t="str">
        <f>IFERROR(__xludf.DUMMYFUNCTION("""COMPUTED_VALUE"""),"Ягодный микс")</f>
        <v>Ягодный микс</v>
      </c>
      <c r="B3399" s="18" t="str">
        <f>IFERROR(__xludf.DUMMYFUNCTION("""COMPUTED_VALUE"""),"Энергетик малина")</f>
        <v>Энергетик малина</v>
      </c>
      <c r="C3399" s="18" t="str">
        <f>IFERROR(__xludf.DUMMYFUNCTION("""COMPUTED_VALUE"""),"Клубника арбуз")</f>
        <v>Клубника арбуз</v>
      </c>
      <c r="D3399" s="18" t="str">
        <f>IFERROR(__xludf.DUMMYFUNCTION("""COMPUTED_VALUE"""),"Ежевика малина")</f>
        <v>Ежевика малина</v>
      </c>
      <c r="E3399" s="18" t="str">
        <f>IFERROR(__xludf.DUMMYFUNCTION("""COMPUTED_VALUE"""),"Голубая малина виноград")</f>
        <v>Голубая малина виноград</v>
      </c>
      <c r="F3399" s="18" t="str">
        <f>IFERROR(__xludf.DUMMYFUNCTION("""COMPUTED_VALUE"""),"Вишня яблоко")</f>
        <v>Вишня яблоко</v>
      </c>
      <c r="G3399" s="18" t="str">
        <f>IFERROR(__xludf.DUMMYFUNCTION("""COMPUTED_VALUE"""),"Виноград лёд")</f>
        <v>Виноград лёд</v>
      </c>
      <c r="H3399" s="18" t="str">
        <f>IFERROR(__xludf.DUMMYFUNCTION("""COMPUTED_VALUE"""),"Бабл гам")</f>
        <v>Бабл гам</v>
      </c>
      <c r="I3399" s="18" t="str">
        <f>IFERROR(__xludf.DUMMYFUNCTION("""COMPUTED_VALUE"""),"Энергетик лайм")</f>
        <v>Энергетик лайм</v>
      </c>
      <c r="J3399" s="18" t="str">
        <f>IFERROR(__xludf.DUMMYFUNCTION("""COMPUTED_VALUE"""),"Черника смородина айс")</f>
        <v>Черника смородина айс</v>
      </c>
      <c r="K3399" s="18" t="str">
        <f>IFERROR(__xludf.DUMMYFUNCTION("""COMPUTED_VALUE"""),"Мохито клубничный лёд")</f>
        <v>Мохито клубничный лёд</v>
      </c>
      <c r="L3399" s="18" t="str">
        <f>IFERROR(__xludf.DUMMYFUNCTION("""COMPUTED_VALUE"""),"Черная вишня лёд")</f>
        <v>Черная вишня лёд</v>
      </c>
      <c r="M3399" s="18" t="str">
        <f>IFERROR(__xludf.DUMMYFUNCTION("""COMPUTED_VALUE"""),"Ананас кокос лёд")</f>
        <v>Ананас кокос лёд</v>
      </c>
      <c r="N3399" s="18" t="str">
        <f>IFERROR(__xludf.DUMMYFUNCTION("""COMPUTED_VALUE"""),"Киви лёд")</f>
        <v>Киви лёд</v>
      </c>
      <c r="O3399" s="18" t="str">
        <f>IFERROR(__xludf.DUMMYFUNCTION("""COMPUTED_VALUE"""),"Кислая клюква лёд")</f>
        <v>Кислая клюква лёд</v>
      </c>
      <c r="P3399" s="18" t="str">
        <f>IFERROR(__xludf.DUMMYFUNCTION("""COMPUTED_VALUE"""),"Кислый скитлс лёд")</f>
        <v>Кислый скитлс лёд</v>
      </c>
      <c r="Q3399" s="18" t="str">
        <f>IFERROR(__xludf.DUMMYFUNCTION("""COMPUTED_VALUE"""),"Клубника черника лёд")</f>
        <v>Клубника черника лёд</v>
      </c>
      <c r="R3399" s="18" t="str">
        <f>IFERROR(__xludf.DUMMYFUNCTION("""COMPUTED_VALUE"""),"Малина смородина лёд")</f>
        <v>Малина смородина лёд</v>
      </c>
      <c r="S3399" s="18" t="str">
        <f>IFERROR(__xludf.DUMMYFUNCTION("""COMPUTED_VALUE"""),"Манго лёд")</f>
        <v>Манго лёд</v>
      </c>
      <c r="T3399" s="18" t="str">
        <f>IFERROR(__xludf.DUMMYFUNCTION("""COMPUTED_VALUE"""),"Малина вишня лёд")</f>
        <v>Малина вишня лёд</v>
      </c>
      <c r="U3399" s="18"/>
      <c r="V3399" s="18"/>
      <c r="W3399" s="18"/>
      <c r="X3399" s="18"/>
      <c r="Y3399" s="18"/>
      <c r="Z3399" s="18"/>
      <c r="AA3399" s="18"/>
      <c r="AB3399" s="18"/>
      <c r="AC3399" s="18"/>
      <c r="AD3399" s="18"/>
      <c r="AE3399" s="18"/>
      <c r="AF3399" s="18"/>
      <c r="AG3399" s="18"/>
      <c r="AH3399" s="18"/>
      <c r="AI3399" s="18"/>
      <c r="AJ3399" s="18"/>
      <c r="AK3399" s="18"/>
      <c r="AL3399" s="18"/>
      <c r="AM3399" s="18"/>
      <c r="AN3399" s="18"/>
      <c r="AO3399" s="18"/>
      <c r="AP3399" s="18"/>
      <c r="AQ3399" s="18"/>
      <c r="AR3399" s="18"/>
      <c r="AS3399" s="18"/>
      <c r="AT3399" s="18"/>
      <c r="AU3399" s="18"/>
      <c r="AV3399" s="18"/>
      <c r="AW3399" s="18"/>
      <c r="AX3399" s="18"/>
    </row>
    <row r="3400">
      <c r="A3400" s="18" t="str">
        <f>IFERROR(__xludf.DUMMYFUNCTION("""COMPUTED_VALUE"""),"Ягодный микс")</f>
        <v>Ягодный микс</v>
      </c>
      <c r="B3400" s="18" t="str">
        <f>IFERROR(__xludf.DUMMYFUNCTION("""COMPUTED_VALUE"""),"Энергетик малина")</f>
        <v>Энергетик малина</v>
      </c>
      <c r="C3400" s="18" t="str">
        <f>IFERROR(__xludf.DUMMYFUNCTION("""COMPUTED_VALUE"""),"Клубника арбуз")</f>
        <v>Клубника арбуз</v>
      </c>
      <c r="D3400" s="18" t="str">
        <f>IFERROR(__xludf.DUMMYFUNCTION("""COMPUTED_VALUE"""),"Ежевика малина")</f>
        <v>Ежевика малина</v>
      </c>
      <c r="E3400" s="18" t="str">
        <f>IFERROR(__xludf.DUMMYFUNCTION("""COMPUTED_VALUE"""),"Голубая малина виноград")</f>
        <v>Голубая малина виноград</v>
      </c>
      <c r="F3400" s="18" t="str">
        <f>IFERROR(__xludf.DUMMYFUNCTION("""COMPUTED_VALUE"""),"Вишня яблоко")</f>
        <v>Вишня яблоко</v>
      </c>
      <c r="G3400" s="18" t="str">
        <f>IFERROR(__xludf.DUMMYFUNCTION("""COMPUTED_VALUE"""),"Виноград лёд")</f>
        <v>Виноград лёд</v>
      </c>
      <c r="H3400" s="18" t="str">
        <f>IFERROR(__xludf.DUMMYFUNCTION("""COMPUTED_VALUE"""),"Бабл гам")</f>
        <v>Бабл гам</v>
      </c>
      <c r="I3400" s="18" t="str">
        <f>IFERROR(__xludf.DUMMYFUNCTION("""COMPUTED_VALUE"""),"Энергетик лайм")</f>
        <v>Энергетик лайм</v>
      </c>
      <c r="J3400" s="18" t="str">
        <f>IFERROR(__xludf.DUMMYFUNCTION("""COMPUTED_VALUE"""),"Черника смородина айс")</f>
        <v>Черника смородина айс</v>
      </c>
      <c r="K3400" s="18" t="str">
        <f>IFERROR(__xludf.DUMMYFUNCTION("""COMPUTED_VALUE"""),"Мохито клубничный лёд")</f>
        <v>Мохито клубничный лёд</v>
      </c>
      <c r="L3400" s="18" t="str">
        <f>IFERROR(__xludf.DUMMYFUNCTION("""COMPUTED_VALUE"""),"Черная вишня лёд")</f>
        <v>Черная вишня лёд</v>
      </c>
      <c r="M3400" s="18" t="str">
        <f>IFERROR(__xludf.DUMMYFUNCTION("""COMPUTED_VALUE"""),"Ананас кокос лёд")</f>
        <v>Ананас кокос лёд</v>
      </c>
      <c r="N3400" s="18" t="str">
        <f>IFERROR(__xludf.DUMMYFUNCTION("""COMPUTED_VALUE"""),"Киви лёд")</f>
        <v>Киви лёд</v>
      </c>
      <c r="O3400" s="18" t="str">
        <f>IFERROR(__xludf.DUMMYFUNCTION("""COMPUTED_VALUE"""),"Кислая клюква лёд")</f>
        <v>Кислая клюква лёд</v>
      </c>
      <c r="P3400" s="18" t="str">
        <f>IFERROR(__xludf.DUMMYFUNCTION("""COMPUTED_VALUE"""),"Кислый скитлс лёд")</f>
        <v>Кислый скитлс лёд</v>
      </c>
      <c r="Q3400" s="18" t="str">
        <f>IFERROR(__xludf.DUMMYFUNCTION("""COMPUTED_VALUE"""),"Клубника черника лёд")</f>
        <v>Клубника черника лёд</v>
      </c>
      <c r="R3400" s="18" t="str">
        <f>IFERROR(__xludf.DUMMYFUNCTION("""COMPUTED_VALUE"""),"Малина смородина лёд")</f>
        <v>Малина смородина лёд</v>
      </c>
      <c r="S3400" s="18" t="str">
        <f>IFERROR(__xludf.DUMMYFUNCTION("""COMPUTED_VALUE"""),"Манго лёд")</f>
        <v>Манго лёд</v>
      </c>
      <c r="T3400" s="18" t="str">
        <f>IFERROR(__xludf.DUMMYFUNCTION("""COMPUTED_VALUE"""),"Малина вишня лёд")</f>
        <v>Малина вишня лёд</v>
      </c>
      <c r="U3400" s="18"/>
      <c r="V3400" s="18"/>
      <c r="W3400" s="18"/>
      <c r="X3400" s="18"/>
      <c r="Y3400" s="18"/>
      <c r="Z3400" s="18"/>
      <c r="AA3400" s="18"/>
      <c r="AB3400" s="18"/>
      <c r="AC3400" s="18"/>
      <c r="AD3400" s="18"/>
      <c r="AE3400" s="18"/>
      <c r="AF3400" s="18"/>
      <c r="AG3400" s="18"/>
      <c r="AH3400" s="18"/>
      <c r="AI3400" s="18"/>
      <c r="AJ3400" s="18"/>
      <c r="AK3400" s="18"/>
      <c r="AL3400" s="18"/>
      <c r="AM3400" s="18"/>
      <c r="AN3400" s="18"/>
      <c r="AO3400" s="18"/>
      <c r="AP3400" s="18"/>
      <c r="AQ3400" s="18"/>
      <c r="AR3400" s="18"/>
      <c r="AS3400" s="18"/>
      <c r="AT3400" s="18"/>
      <c r="AU3400" s="18"/>
      <c r="AV3400" s="18"/>
      <c r="AW3400" s="18"/>
      <c r="AX3400" s="18"/>
    </row>
    <row r="3401">
      <c r="A3401" s="18" t="str">
        <f>IFERROR(__xludf.DUMMYFUNCTION("""COMPUTED_VALUE"""),"Ягодный микс")</f>
        <v>Ягодный микс</v>
      </c>
      <c r="B3401" s="18" t="str">
        <f>IFERROR(__xludf.DUMMYFUNCTION("""COMPUTED_VALUE"""),"Энергетик малина")</f>
        <v>Энергетик малина</v>
      </c>
      <c r="C3401" s="18" t="str">
        <f>IFERROR(__xludf.DUMMYFUNCTION("""COMPUTED_VALUE"""),"Клубника арбуз")</f>
        <v>Клубника арбуз</v>
      </c>
      <c r="D3401" s="18" t="str">
        <f>IFERROR(__xludf.DUMMYFUNCTION("""COMPUTED_VALUE"""),"Ежевика малина")</f>
        <v>Ежевика малина</v>
      </c>
      <c r="E3401" s="18" t="str">
        <f>IFERROR(__xludf.DUMMYFUNCTION("""COMPUTED_VALUE"""),"Голубая малина виноград")</f>
        <v>Голубая малина виноград</v>
      </c>
      <c r="F3401" s="18" t="str">
        <f>IFERROR(__xludf.DUMMYFUNCTION("""COMPUTED_VALUE"""),"Вишня яблоко")</f>
        <v>Вишня яблоко</v>
      </c>
      <c r="G3401" s="18" t="str">
        <f>IFERROR(__xludf.DUMMYFUNCTION("""COMPUTED_VALUE"""),"Виноград лёд")</f>
        <v>Виноград лёд</v>
      </c>
      <c r="H3401" s="18" t="str">
        <f>IFERROR(__xludf.DUMMYFUNCTION("""COMPUTED_VALUE"""),"Бабл гам")</f>
        <v>Бабл гам</v>
      </c>
      <c r="I3401" s="18" t="str">
        <f>IFERROR(__xludf.DUMMYFUNCTION("""COMPUTED_VALUE"""),"Энергетик лайм")</f>
        <v>Энергетик лайм</v>
      </c>
      <c r="J3401" s="18" t="str">
        <f>IFERROR(__xludf.DUMMYFUNCTION("""COMPUTED_VALUE"""),"Черника смородина айс")</f>
        <v>Черника смородина айс</v>
      </c>
      <c r="K3401" s="18" t="str">
        <f>IFERROR(__xludf.DUMMYFUNCTION("""COMPUTED_VALUE"""),"Мохито клубничный лёд")</f>
        <v>Мохито клубничный лёд</v>
      </c>
      <c r="L3401" s="18" t="str">
        <f>IFERROR(__xludf.DUMMYFUNCTION("""COMPUTED_VALUE"""),"Черная вишня лёд")</f>
        <v>Черная вишня лёд</v>
      </c>
      <c r="M3401" s="18" t="str">
        <f>IFERROR(__xludf.DUMMYFUNCTION("""COMPUTED_VALUE"""),"Ананас кокос лёд")</f>
        <v>Ананас кокос лёд</v>
      </c>
      <c r="N3401" s="18" t="str">
        <f>IFERROR(__xludf.DUMMYFUNCTION("""COMPUTED_VALUE"""),"Киви лёд")</f>
        <v>Киви лёд</v>
      </c>
      <c r="O3401" s="18" t="str">
        <f>IFERROR(__xludf.DUMMYFUNCTION("""COMPUTED_VALUE"""),"Кислая клюква лёд")</f>
        <v>Кислая клюква лёд</v>
      </c>
      <c r="P3401" s="18" t="str">
        <f>IFERROR(__xludf.DUMMYFUNCTION("""COMPUTED_VALUE"""),"Кислый скитлс лёд")</f>
        <v>Кислый скитлс лёд</v>
      </c>
      <c r="Q3401" s="18" t="str">
        <f>IFERROR(__xludf.DUMMYFUNCTION("""COMPUTED_VALUE"""),"Клубника черника лёд")</f>
        <v>Клубника черника лёд</v>
      </c>
      <c r="R3401" s="18" t="str">
        <f>IFERROR(__xludf.DUMMYFUNCTION("""COMPUTED_VALUE"""),"Малина смородина лёд")</f>
        <v>Малина смородина лёд</v>
      </c>
      <c r="S3401" s="18" t="str">
        <f>IFERROR(__xludf.DUMMYFUNCTION("""COMPUTED_VALUE"""),"Манго лёд")</f>
        <v>Манго лёд</v>
      </c>
      <c r="T3401" s="18" t="str">
        <f>IFERROR(__xludf.DUMMYFUNCTION("""COMPUTED_VALUE"""),"Малина вишня лёд")</f>
        <v>Малина вишня лёд</v>
      </c>
      <c r="U3401" s="18"/>
      <c r="V3401" s="18"/>
      <c r="W3401" s="18"/>
      <c r="X3401" s="18"/>
      <c r="Y3401" s="18"/>
      <c r="Z3401" s="18"/>
      <c r="AA3401" s="18"/>
      <c r="AB3401" s="18"/>
      <c r="AC3401" s="18"/>
      <c r="AD3401" s="18"/>
      <c r="AE3401" s="18"/>
      <c r="AF3401" s="18"/>
      <c r="AG3401" s="18"/>
      <c r="AH3401" s="18"/>
      <c r="AI3401" s="18"/>
      <c r="AJ3401" s="18"/>
      <c r="AK3401" s="18"/>
      <c r="AL3401" s="18"/>
      <c r="AM3401" s="18"/>
      <c r="AN3401" s="18"/>
      <c r="AO3401" s="18"/>
      <c r="AP3401" s="18"/>
      <c r="AQ3401" s="18"/>
      <c r="AR3401" s="18"/>
      <c r="AS3401" s="18"/>
      <c r="AT3401" s="18"/>
      <c r="AU3401" s="18"/>
      <c r="AV3401" s="18"/>
      <c r="AW3401" s="18"/>
      <c r="AX3401" s="18"/>
    </row>
    <row r="3402">
      <c r="A3402" s="18" t="str">
        <f>IFERROR(__xludf.DUMMYFUNCTION("""COMPUTED_VALUE"""),"Лесные ягоды")</f>
        <v>Лесные ягоды</v>
      </c>
      <c r="B3402" s="18" t="str">
        <f>IFERROR(__xludf.DUMMYFUNCTION("""COMPUTED_VALUE"""),"Алоэ виноград ")</f>
        <v>Алоэ виноград </v>
      </c>
      <c r="C3402" s="18" t="str">
        <f>IFERROR(__xludf.DUMMYFUNCTION("""COMPUTED_VALUE"""),"Апельсиновый адреналин")</f>
        <v>Апельсиновый адреналин</v>
      </c>
      <c r="D3402" s="18" t="str">
        <f>IFERROR(__xludf.DUMMYFUNCTION("""COMPUTED_VALUE"""),"Клюква лайм")</f>
        <v>Клюква лайм</v>
      </c>
      <c r="E3402" s="18" t="str">
        <f>IFERROR(__xludf.DUMMYFUNCTION("""COMPUTED_VALUE"""),"Виноградная фанта ")</f>
        <v>Виноградная фанта </v>
      </c>
      <c r="F3402" s="18" t="str">
        <f>IFERROR(__xludf.DUMMYFUNCTION("""COMPUTED_VALUE"""),"Зеленый чай лемонграсс")</f>
        <v>Зеленый чай лемонграсс</v>
      </c>
      <c r="G3402" s="18" t="str">
        <f>IFERROR(__xludf.DUMMYFUNCTION("""COMPUTED_VALUE"""),"Малина арбуз")</f>
        <v>Малина арбуз</v>
      </c>
      <c r="H3402" s="18" t="str">
        <f>IFERROR(__xludf.DUMMYFUNCTION("""COMPUTED_VALUE"""),"Ананас персик")</f>
        <v>Ананас персик</v>
      </c>
      <c r="I3402" s="18" t="str">
        <f>IFERROR(__xludf.DUMMYFUNCTION("""COMPUTED_VALUE"""),"Клубничный мохито ")</f>
        <v>Клубничный мохито </v>
      </c>
      <c r="J3402" s="18" t="str">
        <f>IFERROR(__xludf.DUMMYFUNCTION("""COMPUTED_VALUE"""),"Яблоко лайм")</f>
        <v>Яблоко лайм</v>
      </c>
      <c r="K3402" s="18" t="str">
        <f>IFERROR(__xludf.DUMMYFUNCTION("""COMPUTED_VALUE"""),"Спрайт арбуз лайм ")</f>
        <v>Спрайт арбуз лайм </v>
      </c>
      <c r="L3402" s="18" t="str">
        <f>IFERROR(__xludf.DUMMYFUNCTION("""COMPUTED_VALUE"""),"Черничная фанта")</f>
        <v>Черничная фанта</v>
      </c>
      <c r="M3402" s="18" t="str">
        <f>IFERROR(__xludf.DUMMYFUNCTION("""COMPUTED_VALUE"""),"Чёрная смородина")</f>
        <v>Чёрная смородина</v>
      </c>
      <c r="N3402" s="18" t="str">
        <f>IFERROR(__xludf.DUMMYFUNCTION("""COMPUTED_VALUE"""),"Червячки голубика малина")</f>
        <v>Червячки голубика малина</v>
      </c>
      <c r="O3402" s="18" t="str">
        <f>IFERROR(__xludf.DUMMYFUNCTION("""COMPUTED_VALUE"""),"Малина смородина ")</f>
        <v>Малина смородина </v>
      </c>
      <c r="P3402" s="18" t="str">
        <f>IFERROR(__xludf.DUMMYFUNCTION("""COMPUTED_VALUE"""),"Черника лайм ")</f>
        <v>Черника лайм </v>
      </c>
      <c r="Q3402" s="18" t="str">
        <f>IFERROR(__xludf.DUMMYFUNCTION("""COMPUTED_VALUE"""),"Виноградный чупа чупс")</f>
        <v>Виноградный чупа чупс</v>
      </c>
      <c r="R3402" s="18" t="str">
        <f>IFERROR(__xludf.DUMMYFUNCTION("""COMPUTED_VALUE"""),"Киви лайм")</f>
        <v>Киви лайм</v>
      </c>
      <c r="S3402" s="18" t="str">
        <f>IFERROR(__xludf.DUMMYFUNCTION("""COMPUTED_VALUE"""),"Ягодный морс")</f>
        <v>Ягодный морс</v>
      </c>
      <c r="T3402" s="18" t="str">
        <f>IFERROR(__xludf.DUMMYFUNCTION("""COMPUTED_VALUE"""),"Фруктовый скитлс")</f>
        <v>Фруктовый скитлс</v>
      </c>
      <c r="U3402" s="18" t="str">
        <f>IFERROR(__xludf.DUMMYFUNCTION("""COMPUTED_VALUE"""),"черника лимон ")</f>
        <v>черника лимон </v>
      </c>
      <c r="V3402" s="18" t="str">
        <f>IFERROR(__xludf.DUMMYFUNCTION("""COMPUTED_VALUE"""),"Вишнёвая бомба")</f>
        <v>Вишнёвая бомба</v>
      </c>
      <c r="W3402" s="18" t="str">
        <f>IFERROR(__xludf.DUMMYFUNCTION("""COMPUTED_VALUE"""),"Тропический манго")</f>
        <v>Тропический манго</v>
      </c>
      <c r="X3402" s="18"/>
      <c r="Y3402" s="18"/>
      <c r="Z3402" s="18"/>
      <c r="AA3402" s="18"/>
      <c r="AB3402" s="18"/>
      <c r="AC3402" s="18"/>
      <c r="AD3402" s="18"/>
      <c r="AE3402" s="18"/>
      <c r="AF3402" s="18"/>
      <c r="AG3402" s="18"/>
      <c r="AH3402" s="18"/>
      <c r="AI3402" s="18"/>
      <c r="AJ3402" s="18"/>
      <c r="AK3402" s="18"/>
      <c r="AL3402" s="18"/>
      <c r="AM3402" s="18"/>
      <c r="AN3402" s="18"/>
      <c r="AO3402" s="18"/>
      <c r="AP3402" s="18"/>
      <c r="AQ3402" s="18"/>
      <c r="AR3402" s="18"/>
      <c r="AS3402" s="18"/>
      <c r="AT3402" s="18"/>
      <c r="AU3402" s="18"/>
      <c r="AV3402" s="18"/>
      <c r="AW3402" s="18"/>
      <c r="AX3402" s="18"/>
    </row>
    <row r="3403">
      <c r="A3403" s="18" t="str">
        <f>IFERROR(__xludf.DUMMYFUNCTION("""COMPUTED_VALUE"""),"0.4")</f>
        <v>0.4</v>
      </c>
      <c r="B3403" s="18" t="str">
        <f>IFERROR(__xludf.DUMMYFUNCTION("""COMPUTED_VALUE"""),"0.6")</f>
        <v>0.6</v>
      </c>
      <c r="C3403" s="18" t="str">
        <f>IFERROR(__xludf.DUMMYFUNCTION("""COMPUTED_VALUE"""),"0.7")</f>
        <v>0.7</v>
      </c>
      <c r="D3403" s="18" t="str">
        <f>IFERROR(__xludf.DUMMYFUNCTION("""COMPUTED_VALUE"""),"0.8")</f>
        <v>0.8</v>
      </c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  <c r="X3403" s="18"/>
      <c r="Y3403" s="18"/>
      <c r="Z3403" s="18"/>
      <c r="AA3403" s="18"/>
      <c r="AB3403" s="18"/>
      <c r="AC3403" s="18"/>
      <c r="AD3403" s="18"/>
      <c r="AE3403" s="18"/>
      <c r="AF3403" s="18"/>
      <c r="AG3403" s="18"/>
      <c r="AH3403" s="18"/>
      <c r="AI3403" s="18"/>
      <c r="AJ3403" s="18"/>
      <c r="AK3403" s="18"/>
      <c r="AL3403" s="18"/>
      <c r="AM3403" s="18"/>
      <c r="AN3403" s="18"/>
      <c r="AO3403" s="18"/>
      <c r="AP3403" s="18"/>
      <c r="AQ3403" s="18"/>
      <c r="AR3403" s="18"/>
      <c r="AS3403" s="18"/>
      <c r="AT3403" s="18"/>
      <c r="AU3403" s="18"/>
      <c r="AV3403" s="18"/>
      <c r="AW3403" s="18"/>
      <c r="AX3403" s="18"/>
    </row>
    <row r="3404">
      <c r="A3404" s="18" t="str">
        <f>IFERROR(__xludf.DUMMYFUNCTION("""COMPUTED_VALUE"""),"Малина вишня лёд")</f>
        <v>Малина вишня лёд</v>
      </c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  <c r="AA3404" s="18"/>
      <c r="AB3404" s="18"/>
      <c r="AC3404" s="18"/>
      <c r="AD3404" s="18"/>
      <c r="AE3404" s="18"/>
      <c r="AF3404" s="18"/>
      <c r="AG3404" s="18"/>
      <c r="AH3404" s="18"/>
      <c r="AI3404" s="18"/>
      <c r="AJ3404" s="18"/>
      <c r="AK3404" s="18"/>
      <c r="AL3404" s="18"/>
      <c r="AM3404" s="18"/>
      <c r="AN3404" s="18"/>
      <c r="AO3404" s="18"/>
      <c r="AP3404" s="18"/>
      <c r="AQ3404" s="18"/>
      <c r="AR3404" s="18"/>
      <c r="AS3404" s="18"/>
      <c r="AT3404" s="18"/>
      <c r="AU3404" s="18"/>
      <c r="AV3404" s="18"/>
      <c r="AW3404" s="18"/>
      <c r="AX3404" s="18"/>
    </row>
    <row r="3405">
      <c r="A3405" s="18" t="str">
        <f>IFERROR(__xludf.DUMMYFUNCTION("""COMPUTED_VALUE"""),"0.4")</f>
        <v>0.4</v>
      </c>
      <c r="B3405" s="18" t="str">
        <f>IFERROR(__xludf.DUMMYFUNCTION("""COMPUTED_VALUE"""),"0.6")</f>
        <v>0.6</v>
      </c>
      <c r="C3405" s="18" t="str">
        <f>IFERROR(__xludf.DUMMYFUNCTION("""COMPUTED_VALUE"""),"0.7")</f>
        <v>0.7</v>
      </c>
      <c r="D3405" s="18" t="str">
        <f>IFERROR(__xludf.DUMMYFUNCTION("""COMPUTED_VALUE"""),"0.8")</f>
        <v>0.8</v>
      </c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  <c r="AA3405" s="18"/>
      <c r="AB3405" s="18"/>
      <c r="AC3405" s="18"/>
      <c r="AD3405" s="18"/>
      <c r="AE3405" s="18"/>
      <c r="AF3405" s="18"/>
      <c r="AG3405" s="18"/>
      <c r="AH3405" s="18"/>
      <c r="AI3405" s="18"/>
      <c r="AJ3405" s="18"/>
      <c r="AK3405" s="18"/>
      <c r="AL3405" s="18"/>
      <c r="AM3405" s="18"/>
      <c r="AN3405" s="18"/>
      <c r="AO3405" s="18"/>
      <c r="AP3405" s="18"/>
      <c r="AQ3405" s="18"/>
      <c r="AR3405" s="18"/>
      <c r="AS3405" s="18"/>
      <c r="AT3405" s="18"/>
      <c r="AU3405" s="18"/>
      <c r="AV3405" s="18"/>
      <c r="AW3405" s="18"/>
      <c r="AX3405" s="18"/>
    </row>
    <row r="3406">
      <c r="A3406" s="18" t="str">
        <f>IFERROR(__xludf.DUMMYFUNCTION("""COMPUTED_VALUE"""),"кислая земляника")</f>
        <v>кислая земляника</v>
      </c>
      <c r="B3406" s="18" t="str">
        <f>IFERROR(__xludf.DUMMYFUNCTION("""COMPUTED_VALUE"""),"кислая фанта с черникой")</f>
        <v>кислая фанта с черникой</v>
      </c>
      <c r="C3406" s="18" t="str">
        <f>IFERROR(__xludf.DUMMYFUNCTION("""COMPUTED_VALUE"""),"кислое харибо с колой и черешней")</f>
        <v>кислое харибо с колой и черешней</v>
      </c>
      <c r="D3406" s="18" t="str">
        <f>IFERROR(__xludf.DUMMYFUNCTION("""COMPUTED_VALUE"""),"кислое яблочно клубничная шипучка")</f>
        <v>кислое яблочно клубничная шипучка</v>
      </c>
      <c r="E3406" s="18" t="str">
        <f>IFERROR(__xludf.DUMMYFUNCTION("""COMPUTED_VALUE"""),"кислые желатинки маракуйя ананас")</f>
        <v>кислые желатинки маракуйя ананас</v>
      </c>
      <c r="F3406" s="18" t="str">
        <f>IFERROR(__xludf.DUMMYFUNCTION("""COMPUTED_VALUE"""),"кислые ленточки маракуя манго")</f>
        <v>кислые ленточки маракуя манго</v>
      </c>
      <c r="G3406" s="18" t="str">
        <f>IFERROR(__xludf.DUMMYFUNCTION("""COMPUTED_VALUE"""),"кислые мармеладные ягоды")</f>
        <v>кислые мармеладные ягоды</v>
      </c>
      <c r="H3406" s="18" t="str">
        <f>IFERROR(__xludf.DUMMYFUNCTION("""COMPUTED_VALUE"""),"кислый виноград лайм")</f>
        <v>кислый виноград лайм</v>
      </c>
      <c r="I3406" s="18" t="str">
        <f>IFERROR(__xludf.DUMMYFUNCTION("""COMPUTED_VALUE"""),"кислый грейпфрут с вишней")</f>
        <v>кислый грейпфрут с вишней</v>
      </c>
      <c r="J3406" s="18" t="str">
        <f>IFERROR(__xludf.DUMMYFUNCTION("""COMPUTED_VALUE"""),"кислый леденец виноград киви яблоко")</f>
        <v>кислый леденец виноград киви яблоко</v>
      </c>
      <c r="K3406" s="18" t="str">
        <f>IFERROR(__xludf.DUMMYFUNCTION("""COMPUTED_VALUE"""),"кислый лимонад арбуз лайм малина")</f>
        <v>кислый лимонад арбуз лайм малина</v>
      </c>
      <c r="L3406" s="18" t="str">
        <f>IFERROR(__xludf.DUMMYFUNCTION("""COMPUTED_VALUE"""),"кислый персик клубника")</f>
        <v>кислый персик клубника</v>
      </c>
      <c r="M3406" s="18" t="str">
        <f>IFERROR(__xludf.DUMMYFUNCTION("""COMPUTED_VALUE"""),"кислый яблочно лимонные колечки")</f>
        <v>кислый яблочно лимонные колечки</v>
      </c>
      <c r="N3406" s="18" t="str">
        <f>IFERROR(__xludf.DUMMYFUNCTION("""COMPUTED_VALUE"""),"фанта апельсин с кислой малиной")</f>
        <v>фанта апельсин с кислой малиной</v>
      </c>
      <c r="O3406" s="18"/>
      <c r="P3406" s="18"/>
      <c r="Q3406" s="18"/>
      <c r="R3406" s="18"/>
      <c r="S3406" s="18"/>
      <c r="T3406" s="18"/>
      <c r="U3406" s="18"/>
      <c r="V3406" s="18"/>
      <c r="W3406" s="18"/>
      <c r="X3406" s="18"/>
      <c r="Y3406" s="18"/>
      <c r="Z3406" s="18"/>
      <c r="AA3406" s="18"/>
      <c r="AB3406" s="18"/>
      <c r="AC3406" s="18"/>
      <c r="AD3406" s="18"/>
      <c r="AE3406" s="18"/>
      <c r="AF3406" s="18"/>
      <c r="AG3406" s="18"/>
      <c r="AH3406" s="18"/>
      <c r="AI3406" s="18"/>
      <c r="AJ3406" s="18"/>
      <c r="AK3406" s="18"/>
      <c r="AL3406" s="18"/>
      <c r="AM3406" s="18"/>
      <c r="AN3406" s="18"/>
      <c r="AO3406" s="18"/>
      <c r="AP3406" s="18"/>
      <c r="AQ3406" s="18"/>
      <c r="AR3406" s="18"/>
      <c r="AS3406" s="18"/>
      <c r="AT3406" s="18"/>
      <c r="AU3406" s="18"/>
      <c r="AV3406" s="18"/>
      <c r="AW3406" s="18"/>
      <c r="AX3406" s="18"/>
    </row>
    <row r="3407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  <c r="X3407" s="18"/>
      <c r="Y3407" s="18"/>
      <c r="Z3407" s="18"/>
      <c r="AA3407" s="18"/>
      <c r="AB3407" s="18"/>
      <c r="AC3407" s="18"/>
      <c r="AD3407" s="18"/>
      <c r="AE3407" s="18"/>
      <c r="AF3407" s="18"/>
      <c r="AG3407" s="18"/>
      <c r="AH3407" s="18"/>
      <c r="AI3407" s="18"/>
      <c r="AJ3407" s="18"/>
      <c r="AK3407" s="18"/>
      <c r="AL3407" s="18"/>
      <c r="AM3407" s="18"/>
      <c r="AN3407" s="18"/>
      <c r="AO3407" s="18"/>
      <c r="AP3407" s="18"/>
      <c r="AQ3407" s="18"/>
      <c r="AR3407" s="18"/>
      <c r="AS3407" s="18"/>
      <c r="AT3407" s="18"/>
      <c r="AU3407" s="18"/>
      <c r="AV3407" s="18"/>
      <c r="AW3407" s="18"/>
      <c r="AX3407" s="18"/>
    </row>
    <row r="3408">
      <c r="A3408" s="18"/>
      <c r="B3408" s="18"/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  <c r="R3408" s="18"/>
      <c r="S3408" s="18"/>
      <c r="T3408" s="18"/>
      <c r="U3408" s="18"/>
      <c r="V3408" s="18"/>
      <c r="W3408" s="18"/>
      <c r="X3408" s="18"/>
      <c r="Y3408" s="18"/>
      <c r="Z3408" s="18"/>
      <c r="AA3408" s="18"/>
      <c r="AB3408" s="18"/>
      <c r="AC3408" s="18"/>
      <c r="AD3408" s="18"/>
      <c r="AE3408" s="18"/>
      <c r="AF3408" s="18"/>
      <c r="AG3408" s="18"/>
      <c r="AH3408" s="18"/>
      <c r="AI3408" s="18"/>
      <c r="AJ3408" s="18"/>
      <c r="AK3408" s="18"/>
      <c r="AL3408" s="18"/>
      <c r="AM3408" s="18"/>
      <c r="AN3408" s="18"/>
      <c r="AO3408" s="18"/>
      <c r="AP3408" s="18"/>
      <c r="AQ3408" s="18"/>
      <c r="AR3408" s="18"/>
      <c r="AS3408" s="18"/>
      <c r="AT3408" s="18"/>
      <c r="AU3408" s="18"/>
      <c r="AV3408" s="18"/>
      <c r="AW3408" s="18"/>
      <c r="AX3408" s="18"/>
    </row>
    <row r="3409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8"/>
      <c r="P3409" s="18"/>
      <c r="Q3409" s="18"/>
      <c r="R3409" s="18"/>
      <c r="S3409" s="18"/>
      <c r="T3409" s="18"/>
      <c r="U3409" s="18"/>
      <c r="V3409" s="18"/>
      <c r="W3409" s="18"/>
      <c r="X3409" s="18"/>
      <c r="Y3409" s="18"/>
      <c r="Z3409" s="18"/>
      <c r="AA3409" s="18"/>
      <c r="AB3409" s="18"/>
      <c r="AC3409" s="18"/>
      <c r="AD3409" s="18"/>
      <c r="AE3409" s="18"/>
      <c r="AF3409" s="18"/>
      <c r="AG3409" s="18"/>
      <c r="AH3409" s="18"/>
      <c r="AI3409" s="18"/>
      <c r="AJ3409" s="18"/>
      <c r="AK3409" s="18"/>
      <c r="AL3409" s="18"/>
      <c r="AM3409" s="18"/>
      <c r="AN3409" s="18"/>
      <c r="AO3409" s="18"/>
      <c r="AP3409" s="18"/>
      <c r="AQ3409" s="18"/>
      <c r="AR3409" s="18"/>
      <c r="AS3409" s="18"/>
      <c r="AT3409" s="18"/>
      <c r="AU3409" s="18"/>
      <c r="AV3409" s="18"/>
      <c r="AW3409" s="18"/>
      <c r="AX3409" s="18"/>
    </row>
    <row r="3410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  <c r="R3410" s="18"/>
      <c r="S3410" s="18"/>
      <c r="T3410" s="18"/>
      <c r="U3410" s="18"/>
      <c r="V3410" s="18"/>
      <c r="W3410" s="18"/>
      <c r="X3410" s="18"/>
      <c r="Y3410" s="18"/>
      <c r="Z3410" s="18"/>
      <c r="AA3410" s="18"/>
      <c r="AB3410" s="18"/>
      <c r="AC3410" s="18"/>
      <c r="AD3410" s="18"/>
      <c r="AE3410" s="18"/>
      <c r="AF3410" s="18"/>
      <c r="AG3410" s="18"/>
      <c r="AH3410" s="18"/>
      <c r="AI3410" s="18"/>
      <c r="AJ3410" s="18"/>
      <c r="AK3410" s="18"/>
      <c r="AL3410" s="18"/>
      <c r="AM3410" s="18"/>
      <c r="AN3410" s="18"/>
      <c r="AO3410" s="18"/>
      <c r="AP3410" s="18"/>
      <c r="AQ3410" s="18"/>
      <c r="AR3410" s="18"/>
      <c r="AS3410" s="18"/>
      <c r="AT3410" s="18"/>
      <c r="AU3410" s="18"/>
      <c r="AV3410" s="18"/>
      <c r="AW3410" s="18"/>
      <c r="AX3410" s="18"/>
    </row>
    <row r="3411">
      <c r="A3411" s="18"/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  <c r="X3411" s="18"/>
      <c r="Y3411" s="18"/>
      <c r="Z3411" s="18"/>
      <c r="AA3411" s="18"/>
      <c r="AB3411" s="18"/>
      <c r="AC3411" s="18"/>
      <c r="AD3411" s="18"/>
      <c r="AE3411" s="18"/>
      <c r="AF3411" s="18"/>
      <c r="AG3411" s="18"/>
      <c r="AH3411" s="18"/>
      <c r="AI3411" s="18"/>
      <c r="AJ3411" s="18"/>
      <c r="AK3411" s="18"/>
      <c r="AL3411" s="18"/>
      <c r="AM3411" s="18"/>
      <c r="AN3411" s="18"/>
      <c r="AO3411" s="18"/>
      <c r="AP3411" s="18"/>
      <c r="AQ3411" s="18"/>
      <c r="AR3411" s="18"/>
      <c r="AS3411" s="18"/>
      <c r="AT3411" s="18"/>
      <c r="AU3411" s="18"/>
      <c r="AV3411" s="18"/>
      <c r="AW3411" s="18"/>
      <c r="AX3411" s="18"/>
    </row>
    <row r="3412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  <c r="R3412" s="18"/>
      <c r="S3412" s="18"/>
      <c r="T3412" s="18"/>
      <c r="U3412" s="18"/>
      <c r="V3412" s="18"/>
      <c r="W3412" s="18"/>
      <c r="X3412" s="18"/>
      <c r="Y3412" s="18"/>
      <c r="Z3412" s="18"/>
      <c r="AA3412" s="18"/>
      <c r="AB3412" s="18"/>
      <c r="AC3412" s="18"/>
      <c r="AD3412" s="18"/>
      <c r="AE3412" s="18"/>
      <c r="AF3412" s="18"/>
      <c r="AG3412" s="18"/>
      <c r="AH3412" s="18"/>
      <c r="AI3412" s="18"/>
      <c r="AJ3412" s="18"/>
      <c r="AK3412" s="18"/>
      <c r="AL3412" s="18"/>
      <c r="AM3412" s="18"/>
      <c r="AN3412" s="18"/>
      <c r="AO3412" s="18"/>
      <c r="AP3412" s="18"/>
      <c r="AQ3412" s="18"/>
      <c r="AR3412" s="18"/>
      <c r="AS3412" s="18"/>
      <c r="AT3412" s="18"/>
      <c r="AU3412" s="18"/>
      <c r="AV3412" s="18"/>
      <c r="AW3412" s="18"/>
      <c r="AX3412" s="18"/>
    </row>
    <row r="3413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8"/>
      <c r="P3413" s="18"/>
      <c r="Q3413" s="18"/>
      <c r="R3413" s="18"/>
      <c r="S3413" s="18"/>
      <c r="T3413" s="18"/>
      <c r="U3413" s="18"/>
      <c r="V3413" s="18"/>
      <c r="W3413" s="18"/>
      <c r="X3413" s="18"/>
      <c r="Y3413" s="18"/>
      <c r="Z3413" s="18"/>
      <c r="AA3413" s="18"/>
      <c r="AB3413" s="18"/>
      <c r="AC3413" s="18"/>
      <c r="AD3413" s="18"/>
      <c r="AE3413" s="18"/>
      <c r="AF3413" s="18"/>
      <c r="AG3413" s="18"/>
      <c r="AH3413" s="18"/>
      <c r="AI3413" s="18"/>
      <c r="AJ3413" s="18"/>
      <c r="AK3413" s="18"/>
      <c r="AL3413" s="18"/>
      <c r="AM3413" s="18"/>
      <c r="AN3413" s="18"/>
      <c r="AO3413" s="18"/>
      <c r="AP3413" s="18"/>
      <c r="AQ3413" s="18"/>
      <c r="AR3413" s="18"/>
      <c r="AS3413" s="18"/>
      <c r="AT3413" s="18"/>
      <c r="AU3413" s="18"/>
      <c r="AV3413" s="18"/>
      <c r="AW3413" s="18"/>
      <c r="AX3413" s="18"/>
    </row>
    <row r="3414">
      <c r="A3414" s="18"/>
      <c r="B3414" s="18"/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  <c r="R3414" s="18"/>
      <c r="S3414" s="18"/>
      <c r="T3414" s="18"/>
      <c r="U3414" s="18"/>
      <c r="V3414" s="18"/>
      <c r="W3414" s="18"/>
      <c r="X3414" s="18"/>
      <c r="Y3414" s="18"/>
      <c r="Z3414" s="18"/>
      <c r="AA3414" s="18"/>
      <c r="AB3414" s="18"/>
      <c r="AC3414" s="18"/>
      <c r="AD3414" s="18"/>
      <c r="AE3414" s="18"/>
      <c r="AF3414" s="18"/>
      <c r="AG3414" s="18"/>
      <c r="AH3414" s="18"/>
      <c r="AI3414" s="18"/>
      <c r="AJ3414" s="18"/>
      <c r="AK3414" s="18"/>
      <c r="AL3414" s="18"/>
      <c r="AM3414" s="18"/>
      <c r="AN3414" s="18"/>
      <c r="AO3414" s="18"/>
      <c r="AP3414" s="18"/>
      <c r="AQ3414" s="18"/>
      <c r="AR3414" s="18"/>
      <c r="AS3414" s="18"/>
      <c r="AT3414" s="18"/>
      <c r="AU3414" s="18"/>
      <c r="AV3414" s="18"/>
      <c r="AW3414" s="18"/>
      <c r="AX3414" s="18"/>
    </row>
    <row r="3415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  <c r="X3415" s="18"/>
      <c r="Y3415" s="18"/>
      <c r="Z3415" s="18"/>
      <c r="AA3415" s="18"/>
      <c r="AB3415" s="18"/>
      <c r="AC3415" s="18"/>
      <c r="AD3415" s="18"/>
      <c r="AE3415" s="18"/>
      <c r="AF3415" s="18"/>
      <c r="AG3415" s="18"/>
      <c r="AH3415" s="18"/>
      <c r="AI3415" s="18"/>
      <c r="AJ3415" s="18"/>
      <c r="AK3415" s="18"/>
      <c r="AL3415" s="18"/>
      <c r="AM3415" s="18"/>
      <c r="AN3415" s="18"/>
      <c r="AO3415" s="18"/>
      <c r="AP3415" s="18"/>
      <c r="AQ3415" s="18"/>
      <c r="AR3415" s="18"/>
      <c r="AS3415" s="18"/>
      <c r="AT3415" s="18"/>
      <c r="AU3415" s="18"/>
      <c r="AV3415" s="18"/>
      <c r="AW3415" s="18"/>
      <c r="AX3415" s="18"/>
    </row>
    <row r="3416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  <c r="AA3416" s="18"/>
      <c r="AB3416" s="18"/>
      <c r="AC3416" s="18"/>
      <c r="AD3416" s="18"/>
      <c r="AE3416" s="18"/>
      <c r="AF3416" s="18"/>
      <c r="AG3416" s="18"/>
      <c r="AH3416" s="18"/>
      <c r="AI3416" s="18"/>
      <c r="AJ3416" s="18"/>
      <c r="AK3416" s="18"/>
      <c r="AL3416" s="18"/>
      <c r="AM3416" s="18"/>
      <c r="AN3416" s="18"/>
      <c r="AO3416" s="18"/>
      <c r="AP3416" s="18"/>
      <c r="AQ3416" s="18"/>
      <c r="AR3416" s="18"/>
      <c r="AS3416" s="18"/>
      <c r="AT3416" s="18"/>
      <c r="AU3416" s="18"/>
      <c r="AV3416" s="18"/>
      <c r="AW3416" s="18"/>
      <c r="AX3416" s="18"/>
    </row>
    <row r="3417">
      <c r="A3417" s="18"/>
      <c r="B3417" s="18"/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  <c r="AA3417" s="18"/>
      <c r="AB3417" s="18"/>
      <c r="AC3417" s="18"/>
      <c r="AD3417" s="18"/>
      <c r="AE3417" s="18"/>
      <c r="AF3417" s="18"/>
      <c r="AG3417" s="18"/>
      <c r="AH3417" s="18"/>
      <c r="AI3417" s="18"/>
      <c r="AJ3417" s="18"/>
      <c r="AK3417" s="18"/>
      <c r="AL3417" s="18"/>
      <c r="AM3417" s="18"/>
      <c r="AN3417" s="18"/>
      <c r="AO3417" s="18"/>
      <c r="AP3417" s="18"/>
      <c r="AQ3417" s="18"/>
      <c r="AR3417" s="18"/>
      <c r="AS3417" s="18"/>
      <c r="AT3417" s="18"/>
      <c r="AU3417" s="18"/>
      <c r="AV3417" s="18"/>
      <c r="AW3417" s="18"/>
      <c r="AX3417" s="18"/>
    </row>
    <row r="3418">
      <c r="A3418" s="18"/>
      <c r="B3418" s="18"/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  <c r="AA3418" s="18"/>
      <c r="AB3418" s="18"/>
      <c r="AC3418" s="18"/>
      <c r="AD3418" s="18"/>
      <c r="AE3418" s="18"/>
      <c r="AF3418" s="18"/>
      <c r="AG3418" s="18"/>
      <c r="AH3418" s="18"/>
      <c r="AI3418" s="18"/>
      <c r="AJ3418" s="18"/>
      <c r="AK3418" s="18"/>
      <c r="AL3418" s="18"/>
      <c r="AM3418" s="18"/>
      <c r="AN3418" s="18"/>
      <c r="AO3418" s="18"/>
      <c r="AP3418" s="18"/>
      <c r="AQ3418" s="18"/>
      <c r="AR3418" s="18"/>
      <c r="AS3418" s="18"/>
      <c r="AT3418" s="18"/>
      <c r="AU3418" s="18"/>
      <c r="AV3418" s="18"/>
      <c r="AW3418" s="18"/>
      <c r="AX3418" s="18"/>
    </row>
    <row r="3419">
      <c r="A3419" s="18"/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  <c r="AA3419" s="18"/>
      <c r="AB3419" s="18"/>
      <c r="AC3419" s="18"/>
      <c r="AD3419" s="18"/>
      <c r="AE3419" s="18"/>
      <c r="AF3419" s="18"/>
      <c r="AG3419" s="18"/>
      <c r="AH3419" s="18"/>
      <c r="AI3419" s="18"/>
      <c r="AJ3419" s="18"/>
      <c r="AK3419" s="18"/>
      <c r="AL3419" s="18"/>
      <c r="AM3419" s="18"/>
      <c r="AN3419" s="18"/>
      <c r="AO3419" s="18"/>
      <c r="AP3419" s="18"/>
      <c r="AQ3419" s="18"/>
      <c r="AR3419" s="18"/>
      <c r="AS3419" s="18"/>
      <c r="AT3419" s="18"/>
      <c r="AU3419" s="18"/>
      <c r="AV3419" s="18"/>
      <c r="AW3419" s="18"/>
      <c r="AX3419" s="18"/>
    </row>
    <row r="3420">
      <c r="A3420" s="18"/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  <c r="AA3420" s="18"/>
      <c r="AB3420" s="18"/>
      <c r="AC3420" s="18"/>
      <c r="AD3420" s="18"/>
      <c r="AE3420" s="18"/>
      <c r="AF3420" s="18"/>
      <c r="AG3420" s="18"/>
      <c r="AH3420" s="18"/>
      <c r="AI3420" s="18"/>
      <c r="AJ3420" s="18"/>
      <c r="AK3420" s="18"/>
      <c r="AL3420" s="18"/>
      <c r="AM3420" s="18"/>
      <c r="AN3420" s="18"/>
      <c r="AO3420" s="18"/>
      <c r="AP3420" s="18"/>
      <c r="AQ3420" s="18"/>
      <c r="AR3420" s="18"/>
      <c r="AS3420" s="18"/>
      <c r="AT3420" s="18"/>
      <c r="AU3420" s="18"/>
      <c r="AV3420" s="18"/>
      <c r="AW3420" s="18"/>
      <c r="AX3420" s="18"/>
    </row>
    <row r="3421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  <c r="AA3421" s="18"/>
      <c r="AB3421" s="18"/>
      <c r="AC3421" s="18"/>
      <c r="AD3421" s="18"/>
      <c r="AE3421" s="18"/>
      <c r="AF3421" s="18"/>
      <c r="AG3421" s="18"/>
      <c r="AH3421" s="18"/>
      <c r="AI3421" s="18"/>
      <c r="AJ3421" s="18"/>
      <c r="AK3421" s="18"/>
      <c r="AL3421" s="18"/>
      <c r="AM3421" s="18"/>
      <c r="AN3421" s="18"/>
      <c r="AO3421" s="18"/>
      <c r="AP3421" s="18"/>
      <c r="AQ3421" s="18"/>
      <c r="AR3421" s="18"/>
      <c r="AS3421" s="18"/>
      <c r="AT3421" s="18"/>
      <c r="AU3421" s="18"/>
      <c r="AV3421" s="18"/>
      <c r="AW3421" s="18"/>
      <c r="AX3421" s="18"/>
    </row>
    <row r="3422">
      <c r="A3422" s="18"/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  <c r="AA3422" s="18"/>
      <c r="AB3422" s="18"/>
      <c r="AC3422" s="18"/>
      <c r="AD3422" s="18"/>
      <c r="AE3422" s="18"/>
      <c r="AF3422" s="18"/>
      <c r="AG3422" s="18"/>
      <c r="AH3422" s="18"/>
      <c r="AI3422" s="18"/>
      <c r="AJ3422" s="18"/>
      <c r="AK3422" s="18"/>
      <c r="AL3422" s="18"/>
      <c r="AM3422" s="18"/>
      <c r="AN3422" s="18"/>
      <c r="AO3422" s="18"/>
      <c r="AP3422" s="18"/>
      <c r="AQ3422" s="18"/>
      <c r="AR3422" s="18"/>
      <c r="AS3422" s="18"/>
      <c r="AT3422" s="18"/>
      <c r="AU3422" s="18"/>
      <c r="AV3422" s="18"/>
      <c r="AW3422" s="18"/>
      <c r="AX3422" s="18"/>
    </row>
    <row r="3423">
      <c r="A3423" s="18" t="str">
        <f>IFERROR(__xludf.DUMMYFUNCTION("""COMPUTED_VALUE"""),"кислая земляника")</f>
        <v>кислая земляника</v>
      </c>
      <c r="B3423" s="18" t="str">
        <f>IFERROR(__xludf.DUMMYFUNCTION("""COMPUTED_VALUE"""),"кислая фанта с черникой")</f>
        <v>кислая фанта с черникой</v>
      </c>
      <c r="C3423" s="18" t="str">
        <f>IFERROR(__xludf.DUMMYFUNCTION("""COMPUTED_VALUE"""),"кислое харибо с колой и черешней")</f>
        <v>кислое харибо с колой и черешней</v>
      </c>
      <c r="D3423" s="18" t="str">
        <f>IFERROR(__xludf.DUMMYFUNCTION("""COMPUTED_VALUE"""),"кислое яблочно клубничная шипучка")</f>
        <v>кислое яблочно клубничная шипучка</v>
      </c>
      <c r="E3423" s="18" t="str">
        <f>IFERROR(__xludf.DUMMYFUNCTION("""COMPUTED_VALUE"""),"кислые желатинки маракуйя ананас")</f>
        <v>кислые желатинки маракуйя ананас</v>
      </c>
      <c r="F3423" s="18" t="str">
        <f>IFERROR(__xludf.DUMMYFUNCTION("""COMPUTED_VALUE"""),"кислые ленточки маракуя манго")</f>
        <v>кислые ленточки маракуя манго</v>
      </c>
      <c r="G3423" s="18" t="str">
        <f>IFERROR(__xludf.DUMMYFUNCTION("""COMPUTED_VALUE"""),"кислые мармеладные ягоды")</f>
        <v>кислые мармеладные ягоды</v>
      </c>
      <c r="H3423" s="18" t="str">
        <f>IFERROR(__xludf.DUMMYFUNCTION("""COMPUTED_VALUE"""),"кислый виноград лайм")</f>
        <v>кислый виноград лайм</v>
      </c>
      <c r="I3423" s="18" t="str">
        <f>IFERROR(__xludf.DUMMYFUNCTION("""COMPUTED_VALUE"""),"кислый грейпфрут с вишней")</f>
        <v>кислый грейпфрут с вишней</v>
      </c>
      <c r="J3423" s="18" t="str">
        <f>IFERROR(__xludf.DUMMYFUNCTION("""COMPUTED_VALUE"""),"кислый леденец виноград киви яблоко")</f>
        <v>кислый леденец виноград киви яблоко</v>
      </c>
      <c r="K3423" s="18" t="str">
        <f>IFERROR(__xludf.DUMMYFUNCTION("""COMPUTED_VALUE"""),"кислый лимонад арбуз лайм малина")</f>
        <v>кислый лимонад арбуз лайм малина</v>
      </c>
      <c r="L3423" s="18" t="str">
        <f>IFERROR(__xludf.DUMMYFUNCTION("""COMPUTED_VALUE"""),"кислый персик клубника")</f>
        <v>кислый персик клубника</v>
      </c>
      <c r="M3423" s="18" t="str">
        <f>IFERROR(__xludf.DUMMYFUNCTION("""COMPUTED_VALUE"""),"кислый яблочно лимонные колечки")</f>
        <v>кислый яблочно лимонные колечки</v>
      </c>
      <c r="N3423" s="18" t="str">
        <f>IFERROR(__xludf.DUMMYFUNCTION("""COMPUTED_VALUE"""),"фанта апельсин с кислой малиной")</f>
        <v>фанта апельсин с кислой малиной</v>
      </c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  <c r="AA3423" s="18"/>
      <c r="AB3423" s="18"/>
      <c r="AC3423" s="18"/>
      <c r="AD3423" s="18"/>
      <c r="AE3423" s="18"/>
      <c r="AF3423" s="18"/>
      <c r="AG3423" s="18"/>
      <c r="AH3423" s="18"/>
      <c r="AI3423" s="18"/>
      <c r="AJ3423" s="18"/>
      <c r="AK3423" s="18"/>
      <c r="AL3423" s="18"/>
      <c r="AM3423" s="18"/>
      <c r="AN3423" s="18"/>
      <c r="AO3423" s="18"/>
      <c r="AP3423" s="18"/>
      <c r="AQ3423" s="18"/>
      <c r="AR3423" s="18"/>
      <c r="AS3423" s="18"/>
      <c r="AT3423" s="18"/>
      <c r="AU3423" s="18"/>
      <c r="AV3423" s="18"/>
      <c r="AW3423" s="18"/>
      <c r="AX3423" s="18"/>
    </row>
    <row r="3424">
      <c r="A3424" s="18" t="str">
        <f>IFERROR(__xludf.DUMMYFUNCTION("""COMPUTED_VALUE"""),"0.4")</f>
        <v>0.4</v>
      </c>
      <c r="B3424" s="18" t="str">
        <f>IFERROR(__xludf.DUMMYFUNCTION("""COMPUTED_VALUE"""),"0.6")</f>
        <v>0.6</v>
      </c>
      <c r="C3424" s="18" t="str">
        <f>IFERROR(__xludf.DUMMYFUNCTION("""COMPUTED_VALUE"""),"0.7")</f>
        <v>0.7</v>
      </c>
      <c r="D3424" s="18" t="str">
        <f>IFERROR(__xludf.DUMMYFUNCTION("""COMPUTED_VALUE"""),"0.8")</f>
        <v>0.8</v>
      </c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8"/>
      <c r="U3424" s="18"/>
      <c r="V3424" s="18"/>
      <c r="W3424" s="18"/>
      <c r="X3424" s="18"/>
      <c r="Y3424" s="18"/>
      <c r="Z3424" s="18"/>
      <c r="AA3424" s="18"/>
      <c r="AB3424" s="18"/>
      <c r="AC3424" s="18"/>
      <c r="AD3424" s="18"/>
      <c r="AE3424" s="18"/>
      <c r="AF3424" s="18"/>
      <c r="AG3424" s="18"/>
      <c r="AH3424" s="18"/>
      <c r="AI3424" s="18"/>
      <c r="AJ3424" s="18"/>
      <c r="AK3424" s="18"/>
      <c r="AL3424" s="18"/>
      <c r="AM3424" s="18"/>
      <c r="AN3424" s="18"/>
      <c r="AO3424" s="18"/>
      <c r="AP3424" s="18"/>
      <c r="AQ3424" s="18"/>
      <c r="AR3424" s="18"/>
      <c r="AS3424" s="18"/>
      <c r="AT3424" s="18"/>
      <c r="AU3424" s="18"/>
      <c r="AV3424" s="18"/>
      <c r="AW3424" s="18"/>
      <c r="AX3424" s="18"/>
    </row>
    <row r="3425">
      <c r="A3425" s="18" t="str">
        <f>IFERROR(__xludf.DUMMYFUNCTION("""COMPUTED_VALUE"""),"0.4")</f>
        <v>0.4</v>
      </c>
      <c r="B3425" s="18" t="str">
        <f>IFERROR(__xludf.DUMMYFUNCTION("""COMPUTED_VALUE"""),"0.6")</f>
        <v>0.6</v>
      </c>
      <c r="C3425" s="18" t="str">
        <f>IFERROR(__xludf.DUMMYFUNCTION("""COMPUTED_VALUE"""),"0.7")</f>
        <v>0.7</v>
      </c>
      <c r="D3425" s="18" t="str">
        <f>IFERROR(__xludf.DUMMYFUNCTION("""COMPUTED_VALUE"""),"0.8")</f>
        <v>0.8</v>
      </c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  <c r="AA3425" s="18"/>
      <c r="AB3425" s="18"/>
      <c r="AC3425" s="18"/>
      <c r="AD3425" s="18"/>
      <c r="AE3425" s="18"/>
      <c r="AF3425" s="18"/>
      <c r="AG3425" s="18"/>
      <c r="AH3425" s="18"/>
      <c r="AI3425" s="18"/>
      <c r="AJ3425" s="18"/>
      <c r="AK3425" s="18"/>
      <c r="AL3425" s="18"/>
      <c r="AM3425" s="18"/>
      <c r="AN3425" s="18"/>
      <c r="AO3425" s="18"/>
      <c r="AP3425" s="18"/>
      <c r="AQ3425" s="18"/>
      <c r="AR3425" s="18"/>
      <c r="AS3425" s="18"/>
      <c r="AT3425" s="18"/>
      <c r="AU3425" s="18"/>
      <c r="AV3425" s="18"/>
      <c r="AW3425" s="18"/>
      <c r="AX3425" s="18"/>
    </row>
    <row r="3426">
      <c r="A3426" s="18" t="str">
        <f>IFERROR(__xludf.DUMMYFUNCTION("""COMPUTED_VALUE"""),"кислая земляника")</f>
        <v>кислая земляника</v>
      </c>
      <c r="B3426" s="18" t="str">
        <f>IFERROR(__xludf.DUMMYFUNCTION("""COMPUTED_VALUE"""),"кислая фанта с черникой")</f>
        <v>кислая фанта с черникой</v>
      </c>
      <c r="C3426" s="18" t="str">
        <f>IFERROR(__xludf.DUMMYFUNCTION("""COMPUTED_VALUE"""),"кислое харибо с колой и черешней")</f>
        <v>кислое харибо с колой и черешней</v>
      </c>
      <c r="D3426" s="18" t="str">
        <f>IFERROR(__xludf.DUMMYFUNCTION("""COMPUTED_VALUE"""),"кислое яблочно клубничная шипучка")</f>
        <v>кислое яблочно клубничная шипучка</v>
      </c>
      <c r="E3426" s="18" t="str">
        <f>IFERROR(__xludf.DUMMYFUNCTION("""COMPUTED_VALUE"""),"кислые желатинки маракуйя ананас")</f>
        <v>кислые желатинки маракуйя ананас</v>
      </c>
      <c r="F3426" s="18" t="str">
        <f>IFERROR(__xludf.DUMMYFUNCTION("""COMPUTED_VALUE"""),"кислые ленточки маракуя манго")</f>
        <v>кислые ленточки маракуя манго</v>
      </c>
      <c r="G3426" s="18" t="str">
        <f>IFERROR(__xludf.DUMMYFUNCTION("""COMPUTED_VALUE"""),"кислые мармеладные ягоды")</f>
        <v>кислые мармеладные ягоды</v>
      </c>
      <c r="H3426" s="18" t="str">
        <f>IFERROR(__xludf.DUMMYFUNCTION("""COMPUTED_VALUE"""),"кислый виноград лайм")</f>
        <v>кислый виноград лайм</v>
      </c>
      <c r="I3426" s="18" t="str">
        <f>IFERROR(__xludf.DUMMYFUNCTION("""COMPUTED_VALUE"""),"кислый грейпфрут с вишней")</f>
        <v>кислый грейпфрут с вишней</v>
      </c>
      <c r="J3426" s="18" t="str">
        <f>IFERROR(__xludf.DUMMYFUNCTION("""COMPUTED_VALUE"""),"кислый леденец виноград киви яблоко")</f>
        <v>кислый леденец виноград киви яблоко</v>
      </c>
      <c r="K3426" s="18" t="str">
        <f>IFERROR(__xludf.DUMMYFUNCTION("""COMPUTED_VALUE"""),"кислый лимонад арбуз лайм малина")</f>
        <v>кислый лимонад арбуз лайм малина</v>
      </c>
      <c r="L3426" s="18" t="str">
        <f>IFERROR(__xludf.DUMMYFUNCTION("""COMPUTED_VALUE"""),"кислый персик клубника")</f>
        <v>кислый персик клубника</v>
      </c>
      <c r="M3426" s="18" t="str">
        <f>IFERROR(__xludf.DUMMYFUNCTION("""COMPUTED_VALUE"""),"кислый яблочно лимонные колечки")</f>
        <v>кислый яблочно лимонные колечки</v>
      </c>
      <c r="N3426" s="18" t="str">
        <f>IFERROR(__xludf.DUMMYFUNCTION("""COMPUTED_VALUE"""),"фанта апельсин с кислой малиной")</f>
        <v>фанта апельсин с кислой малиной</v>
      </c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  <c r="AA3426" s="18"/>
      <c r="AB3426" s="18"/>
      <c r="AC3426" s="18"/>
      <c r="AD3426" s="18"/>
      <c r="AE3426" s="18"/>
      <c r="AF3426" s="18"/>
      <c r="AG3426" s="18"/>
      <c r="AH3426" s="18"/>
      <c r="AI3426" s="18"/>
      <c r="AJ3426" s="18"/>
      <c r="AK3426" s="18"/>
      <c r="AL3426" s="18"/>
      <c r="AM3426" s="18"/>
      <c r="AN3426" s="18"/>
      <c r="AO3426" s="18"/>
      <c r="AP3426" s="18"/>
      <c r="AQ3426" s="18"/>
      <c r="AR3426" s="18"/>
      <c r="AS3426" s="18"/>
      <c r="AT3426" s="18"/>
      <c r="AU3426" s="18"/>
      <c r="AV3426" s="18"/>
      <c r="AW3426" s="18"/>
      <c r="AX3426" s="18"/>
    </row>
    <row r="3427">
      <c r="A3427" s="18" t="str">
        <f>IFERROR(__xludf.DUMMYFUNCTION("""COMPUTED_VALUE"""),"Кислый малиново-грейпфрутовый швепс")</f>
        <v>Кислый малиново-грейпфрутовый швепс</v>
      </c>
      <c r="B3427" s="18" t="str">
        <f>IFERROR(__xludf.DUMMYFUNCTION("""COMPUTED_VALUE"""),"Ананас апельсин")</f>
        <v>Ананас апельсин</v>
      </c>
      <c r="C3427" s="18" t="str">
        <f>IFERROR(__xludf.DUMMYFUNCTION("""COMPUTED_VALUE"""),"Пинаколада")</f>
        <v>Пинаколада</v>
      </c>
      <c r="D3427" s="18" t="str">
        <f>IFERROR(__xludf.DUMMYFUNCTION("""COMPUTED_VALUE"""),"Мятный бабл гам")</f>
        <v>Мятный бабл гам</v>
      </c>
      <c r="E3427" s="18" t="str">
        <f>IFERROR(__xludf.DUMMYFUNCTION("""COMPUTED_VALUE"""),"Мянго драгонфрут")</f>
        <v>Мянго драгонфрут</v>
      </c>
      <c r="F3427" s="18" t="str">
        <f>IFERROR(__xludf.DUMMYFUNCTION("""COMPUTED_VALUE"""),"Клубничная фанта")</f>
        <v>Клубничная фанта</v>
      </c>
      <c r="G3427" s="18" t="str">
        <f>IFERROR(__xludf.DUMMYFUNCTION("""COMPUTED_VALUE"""),"Клубничная арбуз")</f>
        <v>Клубничная арбуз</v>
      </c>
      <c r="H3427" s="18" t="str">
        <f>IFERROR(__xludf.DUMMYFUNCTION("""COMPUTED_VALUE"""),"Кислый скитлс")</f>
        <v>Кислый скитлс</v>
      </c>
      <c r="I3427" s="18" t="str">
        <f>IFERROR(__xludf.DUMMYFUNCTION("""COMPUTED_VALUE"""),"Кислый лайм арбуз")</f>
        <v>Кислый лайм арбуз</v>
      </c>
      <c r="J3427" s="18" t="str">
        <f>IFERROR(__xludf.DUMMYFUNCTION("""COMPUTED_VALUE"""),"Тропический банан")</f>
        <v>Тропический банан</v>
      </c>
      <c r="K3427" s="18" t="str">
        <f>IFERROR(__xludf.DUMMYFUNCTION("""COMPUTED_VALUE"""),"Яблочный энергетик")</f>
        <v>Яблочный энергетик</v>
      </c>
      <c r="L3427" s="18" t="str">
        <f>IFERROR(__xludf.DUMMYFUNCTION("""COMPUTED_VALUE"""),"Барбарисовый лимонад")</f>
        <v>Барбарисовый лимонад</v>
      </c>
      <c r="M3427" s="18" t="str">
        <f>IFERROR(__xludf.DUMMYFUNCTION("""COMPUTED_VALUE"""),"Лимонад виноград вишня")</f>
        <v>Лимонад виноград вишня</v>
      </c>
      <c r="N3427" s="18" t="str">
        <f>IFERROR(__xludf.DUMMYFUNCTION("""COMPUTED_VALUE"""),"Розовый лимонад")</f>
        <v>Розовый лимонад</v>
      </c>
      <c r="O3427" s="18" t="str">
        <f>IFERROR(__xludf.DUMMYFUNCTION("""COMPUTED_VALUE"""),"Двойной манго")</f>
        <v>Двойной манго</v>
      </c>
      <c r="P3427" s="18" t="str">
        <f>IFERROR(__xludf.DUMMYFUNCTION("""COMPUTED_VALUE"""),"Лесные ягоды ")</f>
        <v>Лесные ягоды </v>
      </c>
      <c r="Q3427" s="18" t="str">
        <f>IFERROR(__xludf.DUMMYFUNCTION("""COMPUTED_VALUE"""),"Ежевика малина ")</f>
        <v>Ежевика малина </v>
      </c>
      <c r="R3427" s="18" t="str">
        <f>IFERROR(__xludf.DUMMYFUNCTION("""COMPUTED_VALUE"""),"Смородиновый лимонад")</f>
        <v>Смородиновый лимонад</v>
      </c>
      <c r="S3427" s="18" t="str">
        <f>IFERROR(__xludf.DUMMYFUNCTION("""COMPUTED_VALUE"""),"Кола вишня")</f>
        <v>Кола вишня</v>
      </c>
      <c r="T3427" s="18" t="str">
        <f>IFERROR(__xludf.DUMMYFUNCTION("""COMPUTED_VALUE"""),"Манго арбуз")</f>
        <v>Манго арбуз</v>
      </c>
      <c r="U3427" s="18" t="str">
        <f>IFERROR(__xludf.DUMMYFUNCTION("""COMPUTED_VALUE"""),"Алоэ виноград")</f>
        <v>Алоэ виноград</v>
      </c>
      <c r="V3427" s="18" t="str">
        <f>IFERROR(__xludf.DUMMYFUNCTION("""COMPUTED_VALUE"""),"Банан клубника")</f>
        <v>Банан клубника</v>
      </c>
      <c r="W3427" s="18" t="str">
        <f>IFERROR(__xludf.DUMMYFUNCTION("""COMPUTED_VALUE"""),"Малиновый мармелад")</f>
        <v>Малиновый мармелад</v>
      </c>
      <c r="X3427" s="18" t="str">
        <f>IFERROR(__xludf.DUMMYFUNCTION("""COMPUTED_VALUE"""),"Клубника киви")</f>
        <v>Клубника киви</v>
      </c>
      <c r="Y3427" s="18" t="str">
        <f>IFERROR(__xludf.DUMMYFUNCTION("""COMPUTED_VALUE"""),"Клюква лайм")</f>
        <v>Клюква лайм</v>
      </c>
      <c r="Z3427" s="18" t="str">
        <f>IFERROR(__xludf.DUMMYFUNCTION("""COMPUTED_VALUE"""),"Гуава ананас")</f>
        <v>Гуава ананас</v>
      </c>
      <c r="AA3427" s="18" t="str">
        <f>IFERROR(__xludf.DUMMYFUNCTION("""COMPUTED_VALUE"""),"Морс")</f>
        <v>Морс</v>
      </c>
      <c r="AB3427" s="18" t="str">
        <f>IFERROR(__xludf.DUMMYFUNCTION("""COMPUTED_VALUE"""),"Красный апельсин")</f>
        <v>Красный апельсин</v>
      </c>
      <c r="AC3427" s="18" t="str">
        <f>IFERROR(__xludf.DUMMYFUNCTION("""COMPUTED_VALUE"""),"Арбузная жвачка")</f>
        <v>Арбузная жвачка</v>
      </c>
      <c r="AD3427" s="18" t="str">
        <f>IFERROR(__xludf.DUMMYFUNCTION("""COMPUTED_VALUE"""),"Смородина Виноград")</f>
        <v>Смородина Виноград</v>
      </c>
      <c r="AE3427" s="18" t="str">
        <f>IFERROR(__xludf.DUMMYFUNCTION("""COMPUTED_VALUE"""),"Гранатовая Мармелад")</f>
        <v>Гранатовая Мармелад</v>
      </c>
      <c r="AF3427" s="18" t="str">
        <f>IFERROR(__xludf.DUMMYFUNCTION("""COMPUTED_VALUE"""),"Яблоко Киви")</f>
        <v>Яблоко Киви</v>
      </c>
      <c r="AG3427" s="18" t="str">
        <f>IFERROR(__xludf.DUMMYFUNCTION("""COMPUTED_VALUE"""),"Клубника Ежевика")</f>
        <v>Клубника Ежевика</v>
      </c>
      <c r="AH3427" s="18" t="str">
        <f>IFERROR(__xludf.DUMMYFUNCTION("""COMPUTED_VALUE"""),"Клубничный Коктейль")</f>
        <v>Клубничный Коктейль</v>
      </c>
      <c r="AI3427" s="18" t="str">
        <f>IFERROR(__xludf.DUMMYFUNCTION("""COMPUTED_VALUE"""),"Клюква Земляника ")</f>
        <v>Клюква Земляника </v>
      </c>
      <c r="AJ3427" s="18" t="str">
        <f>IFERROR(__xludf.DUMMYFUNCTION("""COMPUTED_VALUE"""),"Какос Дыня")</f>
        <v>Какос Дыня</v>
      </c>
      <c r="AK3427" s="18" t="str">
        <f>IFERROR(__xludf.DUMMYFUNCTION("""COMPUTED_VALUE"""),"Маракуйя мандарин")</f>
        <v>Маракуйя мандарин</v>
      </c>
      <c r="AL3427" s="18" t="str">
        <f>IFERROR(__xludf.DUMMYFUNCTION("""COMPUTED_VALUE"""),"Персик кактус")</f>
        <v>Персик кактус</v>
      </c>
      <c r="AM3427" s="18" t="str">
        <f>IFERROR(__xludf.DUMMYFUNCTION("""COMPUTED_VALUE"""),"Спрайт")</f>
        <v>Спрайт</v>
      </c>
      <c r="AN3427" s="18" t="str">
        <f>IFERROR(__xludf.DUMMYFUNCTION("""COMPUTED_VALUE"""),"Черничная фанта")</f>
        <v>Черничная фанта</v>
      </c>
      <c r="AO3427" s="18" t="str">
        <f>IFERROR(__xludf.DUMMYFUNCTION("""COMPUTED_VALUE"""),"Ягодная жвачка")</f>
        <v>Ягодная жвачка</v>
      </c>
      <c r="AP3427" s="18" t="str">
        <f>IFERROR(__xludf.DUMMYFUNCTION("""COMPUTED_VALUE"""),"Ягодный энергетик")</f>
        <v>Ягодный энергетик</v>
      </c>
      <c r="AQ3427" s="18" t="str">
        <f>IFERROR(__xludf.DUMMYFUNCTION("""COMPUTED_VALUE"""),"Ягодный пунш ")</f>
        <v>Ягодный пунш </v>
      </c>
      <c r="AR3427" s="18" t="str">
        <f>IFERROR(__xludf.DUMMYFUNCTION("""COMPUTED_VALUE"""),"Виноградный холс")</f>
        <v>Виноградный холс</v>
      </c>
      <c r="AS3427" s="18" t="str">
        <f>IFERROR(__xludf.DUMMYFUNCTION("""COMPUTED_VALUE"""),"Грейпфрут смородина")</f>
        <v>Грейпфрут смородина</v>
      </c>
      <c r="AT3427" s="18" t="str">
        <f>IFERROR(__xludf.DUMMYFUNCTION("""COMPUTED_VALUE"""),"Дыня персик")</f>
        <v>Дыня персик</v>
      </c>
      <c r="AU3427" s="18" t="str">
        <f>IFERROR(__xludf.DUMMYFUNCTION("""COMPUTED_VALUE"""),"Земляника виноград")</f>
        <v>Земляника виноград</v>
      </c>
      <c r="AV3427" s="18" t="str">
        <f>IFERROR(__xludf.DUMMYFUNCTION("""COMPUTED_VALUE"""),"Киви маракуйя гуава")</f>
        <v>Киви маракуйя гуава</v>
      </c>
      <c r="AW3427" s="18" t="str">
        <f>IFERROR(__xludf.DUMMYFUNCTION("""COMPUTED_VALUE"""),"Кислые вишнёвые червячки")</f>
        <v>Кислые вишнёвые червячки</v>
      </c>
      <c r="AX3427" s="18" t="str">
        <f>IFERROR(__xludf.DUMMYFUNCTION("""COMPUTED_VALUE"""),"Кислые чернично-малиновое червячки")</f>
        <v>Кислые чернично-малиновое червячки</v>
      </c>
    </row>
    <row r="3428">
      <c r="A3428" s="18" t="str">
        <f>IFERROR(__xludf.DUMMYFUNCTION("""COMPUTED_VALUE"""),"Кислый малиново-грейпфрутовый швепс")</f>
        <v>Кислый малиново-грейпфрутовый швепс</v>
      </c>
      <c r="B3428" s="18" t="str">
        <f>IFERROR(__xludf.DUMMYFUNCTION("""COMPUTED_VALUE"""),"Ананас апельсин")</f>
        <v>Ананас апельсин</v>
      </c>
      <c r="C3428" s="18" t="str">
        <f>IFERROR(__xludf.DUMMYFUNCTION("""COMPUTED_VALUE"""),"Пинаколада")</f>
        <v>Пинаколада</v>
      </c>
      <c r="D3428" s="18" t="str">
        <f>IFERROR(__xludf.DUMMYFUNCTION("""COMPUTED_VALUE"""),"Мятный бабл гам")</f>
        <v>Мятный бабл гам</v>
      </c>
      <c r="E3428" s="18" t="str">
        <f>IFERROR(__xludf.DUMMYFUNCTION("""COMPUTED_VALUE"""),"Мянго драгонфрут")</f>
        <v>Мянго драгонфрут</v>
      </c>
      <c r="F3428" s="18" t="str">
        <f>IFERROR(__xludf.DUMMYFUNCTION("""COMPUTED_VALUE"""),"Клубничная фанта")</f>
        <v>Клубничная фанта</v>
      </c>
      <c r="G3428" s="18" t="str">
        <f>IFERROR(__xludf.DUMMYFUNCTION("""COMPUTED_VALUE"""),"Клубничная арбуз")</f>
        <v>Клубничная арбуз</v>
      </c>
      <c r="H3428" s="18" t="str">
        <f>IFERROR(__xludf.DUMMYFUNCTION("""COMPUTED_VALUE"""),"Кислый скитлс")</f>
        <v>Кислый скитлс</v>
      </c>
      <c r="I3428" s="18" t="str">
        <f>IFERROR(__xludf.DUMMYFUNCTION("""COMPUTED_VALUE"""),"Кислый лайм арбуз")</f>
        <v>Кислый лайм арбуз</v>
      </c>
      <c r="J3428" s="18" t="str">
        <f>IFERROR(__xludf.DUMMYFUNCTION("""COMPUTED_VALUE"""),"Тропический банан")</f>
        <v>Тропический банан</v>
      </c>
      <c r="K3428" s="18" t="str">
        <f>IFERROR(__xludf.DUMMYFUNCTION("""COMPUTED_VALUE"""),"Яблочный энергетик")</f>
        <v>Яблочный энергетик</v>
      </c>
      <c r="L3428" s="18" t="str">
        <f>IFERROR(__xludf.DUMMYFUNCTION("""COMPUTED_VALUE"""),"Барбарисовый лимонад")</f>
        <v>Барбарисовый лимонад</v>
      </c>
      <c r="M3428" s="18" t="str">
        <f>IFERROR(__xludf.DUMMYFUNCTION("""COMPUTED_VALUE"""),"Лимонад виноград вишня")</f>
        <v>Лимонад виноград вишня</v>
      </c>
      <c r="N3428" s="18" t="str">
        <f>IFERROR(__xludf.DUMMYFUNCTION("""COMPUTED_VALUE"""),"Розовый лимонад")</f>
        <v>Розовый лимонад</v>
      </c>
      <c r="O3428" s="18" t="str">
        <f>IFERROR(__xludf.DUMMYFUNCTION("""COMPUTED_VALUE"""),"Двойной манго")</f>
        <v>Двойной манго</v>
      </c>
      <c r="P3428" s="18" t="str">
        <f>IFERROR(__xludf.DUMMYFUNCTION("""COMPUTED_VALUE"""),"Лесные ягоды ")</f>
        <v>Лесные ягоды </v>
      </c>
      <c r="Q3428" s="18" t="str">
        <f>IFERROR(__xludf.DUMMYFUNCTION("""COMPUTED_VALUE"""),"Ежевика малина ")</f>
        <v>Ежевика малина </v>
      </c>
      <c r="R3428" s="18" t="str">
        <f>IFERROR(__xludf.DUMMYFUNCTION("""COMPUTED_VALUE"""),"Смородиновый лимонад")</f>
        <v>Смородиновый лимонад</v>
      </c>
      <c r="S3428" s="18" t="str">
        <f>IFERROR(__xludf.DUMMYFUNCTION("""COMPUTED_VALUE"""),"Кола вишня")</f>
        <v>Кола вишня</v>
      </c>
      <c r="T3428" s="18" t="str">
        <f>IFERROR(__xludf.DUMMYFUNCTION("""COMPUTED_VALUE"""),"Манго арбуз")</f>
        <v>Манго арбуз</v>
      </c>
      <c r="U3428" s="18" t="str">
        <f>IFERROR(__xludf.DUMMYFUNCTION("""COMPUTED_VALUE"""),"Алоэ виноград")</f>
        <v>Алоэ виноград</v>
      </c>
      <c r="V3428" s="18" t="str">
        <f>IFERROR(__xludf.DUMMYFUNCTION("""COMPUTED_VALUE"""),"Банан клубника")</f>
        <v>Банан клубника</v>
      </c>
      <c r="W3428" s="18" t="str">
        <f>IFERROR(__xludf.DUMMYFUNCTION("""COMPUTED_VALUE"""),"Малиновый мармелад")</f>
        <v>Малиновый мармелад</v>
      </c>
      <c r="X3428" s="18" t="str">
        <f>IFERROR(__xludf.DUMMYFUNCTION("""COMPUTED_VALUE"""),"Клубника киви")</f>
        <v>Клубника киви</v>
      </c>
      <c r="Y3428" s="18" t="str">
        <f>IFERROR(__xludf.DUMMYFUNCTION("""COMPUTED_VALUE"""),"Клюква лайм")</f>
        <v>Клюква лайм</v>
      </c>
      <c r="Z3428" s="18" t="str">
        <f>IFERROR(__xludf.DUMMYFUNCTION("""COMPUTED_VALUE"""),"Гуава ананас")</f>
        <v>Гуава ананас</v>
      </c>
      <c r="AA3428" s="18" t="str">
        <f>IFERROR(__xludf.DUMMYFUNCTION("""COMPUTED_VALUE"""),"Морс")</f>
        <v>Морс</v>
      </c>
      <c r="AB3428" s="18" t="str">
        <f>IFERROR(__xludf.DUMMYFUNCTION("""COMPUTED_VALUE"""),"Красный апельсин")</f>
        <v>Красный апельсин</v>
      </c>
      <c r="AC3428" s="18" t="str">
        <f>IFERROR(__xludf.DUMMYFUNCTION("""COMPUTED_VALUE"""),"Арбузная жвачка")</f>
        <v>Арбузная жвачка</v>
      </c>
      <c r="AD3428" s="18" t="str">
        <f>IFERROR(__xludf.DUMMYFUNCTION("""COMPUTED_VALUE"""),"Смородина Виноград")</f>
        <v>Смородина Виноград</v>
      </c>
      <c r="AE3428" s="18" t="str">
        <f>IFERROR(__xludf.DUMMYFUNCTION("""COMPUTED_VALUE"""),"Гранатовая Мармелад")</f>
        <v>Гранатовая Мармелад</v>
      </c>
      <c r="AF3428" s="18" t="str">
        <f>IFERROR(__xludf.DUMMYFUNCTION("""COMPUTED_VALUE"""),"Яблоко Киви")</f>
        <v>Яблоко Киви</v>
      </c>
      <c r="AG3428" s="18" t="str">
        <f>IFERROR(__xludf.DUMMYFUNCTION("""COMPUTED_VALUE"""),"Клубника Ежевика")</f>
        <v>Клубника Ежевика</v>
      </c>
      <c r="AH3428" s="18" t="str">
        <f>IFERROR(__xludf.DUMMYFUNCTION("""COMPUTED_VALUE"""),"Клубничный Коктейль")</f>
        <v>Клубничный Коктейль</v>
      </c>
      <c r="AI3428" s="18" t="str">
        <f>IFERROR(__xludf.DUMMYFUNCTION("""COMPUTED_VALUE"""),"Клюква Земляника ")</f>
        <v>Клюква Земляника </v>
      </c>
      <c r="AJ3428" s="18" t="str">
        <f>IFERROR(__xludf.DUMMYFUNCTION("""COMPUTED_VALUE"""),"Какос Дыня")</f>
        <v>Какос Дыня</v>
      </c>
      <c r="AK3428" s="18" t="str">
        <f>IFERROR(__xludf.DUMMYFUNCTION("""COMPUTED_VALUE"""),"Маракуйя мандарин")</f>
        <v>Маракуйя мандарин</v>
      </c>
      <c r="AL3428" s="18" t="str">
        <f>IFERROR(__xludf.DUMMYFUNCTION("""COMPUTED_VALUE"""),"Персик кактус")</f>
        <v>Персик кактус</v>
      </c>
      <c r="AM3428" s="18" t="str">
        <f>IFERROR(__xludf.DUMMYFUNCTION("""COMPUTED_VALUE"""),"Спрайт")</f>
        <v>Спрайт</v>
      </c>
      <c r="AN3428" s="18" t="str">
        <f>IFERROR(__xludf.DUMMYFUNCTION("""COMPUTED_VALUE"""),"Черничная фанта")</f>
        <v>Черничная фанта</v>
      </c>
      <c r="AO3428" s="18" t="str">
        <f>IFERROR(__xludf.DUMMYFUNCTION("""COMPUTED_VALUE"""),"Ягодная жвачка")</f>
        <v>Ягодная жвачка</v>
      </c>
      <c r="AP3428" s="18" t="str">
        <f>IFERROR(__xludf.DUMMYFUNCTION("""COMPUTED_VALUE"""),"Ягодный энергетик")</f>
        <v>Ягодный энергетик</v>
      </c>
      <c r="AQ3428" s="18" t="str">
        <f>IFERROR(__xludf.DUMMYFUNCTION("""COMPUTED_VALUE"""),"Ягодный пунш ")</f>
        <v>Ягодный пунш </v>
      </c>
      <c r="AR3428" s="18" t="str">
        <f>IFERROR(__xludf.DUMMYFUNCTION("""COMPUTED_VALUE"""),"Виноградный холс")</f>
        <v>Виноградный холс</v>
      </c>
      <c r="AS3428" s="18" t="str">
        <f>IFERROR(__xludf.DUMMYFUNCTION("""COMPUTED_VALUE"""),"Грейпфрут смородина")</f>
        <v>Грейпфрут смородина</v>
      </c>
      <c r="AT3428" s="18" t="str">
        <f>IFERROR(__xludf.DUMMYFUNCTION("""COMPUTED_VALUE"""),"Дыня персик")</f>
        <v>Дыня персик</v>
      </c>
      <c r="AU3428" s="18" t="str">
        <f>IFERROR(__xludf.DUMMYFUNCTION("""COMPUTED_VALUE"""),"Земляника виноград")</f>
        <v>Земляника виноград</v>
      </c>
      <c r="AV3428" s="18" t="str">
        <f>IFERROR(__xludf.DUMMYFUNCTION("""COMPUTED_VALUE"""),"Киви маракуйя гуава")</f>
        <v>Киви маракуйя гуава</v>
      </c>
      <c r="AW3428" s="18" t="str">
        <f>IFERROR(__xludf.DUMMYFUNCTION("""COMPUTED_VALUE"""),"Кислые вишнёвые червячки")</f>
        <v>Кислые вишнёвые червячки</v>
      </c>
      <c r="AX3428" s="18" t="str">
        <f>IFERROR(__xludf.DUMMYFUNCTION("""COMPUTED_VALUE"""),"Кислые чернично-малиновое червячки")</f>
        <v>Кислые чернично-малиновое червячки</v>
      </c>
    </row>
    <row r="3429">
      <c r="A3429" s="18" t="str">
        <f>IFERROR(__xludf.DUMMYFUNCTION("""COMPUTED_VALUE"""),"Ягодный микс")</f>
        <v>Ягодный микс</v>
      </c>
      <c r="B3429" s="18" t="str">
        <f>IFERROR(__xludf.DUMMYFUNCTION("""COMPUTED_VALUE"""),"Энергетик малина")</f>
        <v>Энергетик малина</v>
      </c>
      <c r="C3429" s="18" t="str">
        <f>IFERROR(__xludf.DUMMYFUNCTION("""COMPUTED_VALUE"""),"Клубника арбуз")</f>
        <v>Клубника арбуз</v>
      </c>
      <c r="D3429" s="18" t="str">
        <f>IFERROR(__xludf.DUMMYFUNCTION("""COMPUTED_VALUE"""),"Ежевика малина")</f>
        <v>Ежевика малина</v>
      </c>
      <c r="E3429" s="18" t="str">
        <f>IFERROR(__xludf.DUMMYFUNCTION("""COMPUTED_VALUE"""),"Голубая малина виноград")</f>
        <v>Голубая малина виноград</v>
      </c>
      <c r="F3429" s="18" t="str">
        <f>IFERROR(__xludf.DUMMYFUNCTION("""COMPUTED_VALUE"""),"Вишня яблоко")</f>
        <v>Вишня яблоко</v>
      </c>
      <c r="G3429" s="18" t="str">
        <f>IFERROR(__xludf.DUMMYFUNCTION("""COMPUTED_VALUE"""),"Виноград лёд")</f>
        <v>Виноград лёд</v>
      </c>
      <c r="H3429" s="18" t="str">
        <f>IFERROR(__xludf.DUMMYFUNCTION("""COMPUTED_VALUE"""),"Бабл гам")</f>
        <v>Бабл гам</v>
      </c>
      <c r="I3429" s="18" t="str">
        <f>IFERROR(__xludf.DUMMYFUNCTION("""COMPUTED_VALUE"""),"Энергетик лайм")</f>
        <v>Энергетик лайм</v>
      </c>
      <c r="J3429" s="18" t="str">
        <f>IFERROR(__xludf.DUMMYFUNCTION("""COMPUTED_VALUE"""),"Черника смородина айс")</f>
        <v>Черника смородина айс</v>
      </c>
      <c r="K3429" s="18" t="str">
        <f>IFERROR(__xludf.DUMMYFUNCTION("""COMPUTED_VALUE"""),"Мохито клубничный лёд")</f>
        <v>Мохито клубничный лёд</v>
      </c>
      <c r="L3429" s="18" t="str">
        <f>IFERROR(__xludf.DUMMYFUNCTION("""COMPUTED_VALUE"""),"Черная вишня лёд")</f>
        <v>Черная вишня лёд</v>
      </c>
      <c r="M3429" s="18" t="str">
        <f>IFERROR(__xludf.DUMMYFUNCTION("""COMPUTED_VALUE"""),"Ананас кокос лёд")</f>
        <v>Ананас кокос лёд</v>
      </c>
      <c r="N3429" s="18" t="str">
        <f>IFERROR(__xludf.DUMMYFUNCTION("""COMPUTED_VALUE"""),"Киви лёд")</f>
        <v>Киви лёд</v>
      </c>
      <c r="O3429" s="18" t="str">
        <f>IFERROR(__xludf.DUMMYFUNCTION("""COMPUTED_VALUE"""),"Кислая клюква лёд")</f>
        <v>Кислая клюква лёд</v>
      </c>
      <c r="P3429" s="18" t="str">
        <f>IFERROR(__xludf.DUMMYFUNCTION("""COMPUTED_VALUE"""),"Кислый скитлс лёд")</f>
        <v>Кислый скитлс лёд</v>
      </c>
      <c r="Q3429" s="18" t="str">
        <f>IFERROR(__xludf.DUMMYFUNCTION("""COMPUTED_VALUE"""),"Клубника черника лёд")</f>
        <v>Клубника черника лёд</v>
      </c>
      <c r="R3429" s="18" t="str">
        <f>IFERROR(__xludf.DUMMYFUNCTION("""COMPUTED_VALUE"""),"Малина смородина лёд")</f>
        <v>Малина смородина лёд</v>
      </c>
      <c r="S3429" s="18" t="str">
        <f>IFERROR(__xludf.DUMMYFUNCTION("""COMPUTED_VALUE"""),"Манго лёд")</f>
        <v>Манго лёд</v>
      </c>
      <c r="T3429" s="18" t="str">
        <f>IFERROR(__xludf.DUMMYFUNCTION("""COMPUTED_VALUE"""),"Малина вишня лёд")</f>
        <v>Малина вишня лёд</v>
      </c>
      <c r="U3429" s="18"/>
      <c r="V3429" s="18"/>
      <c r="W3429" s="18"/>
      <c r="X3429" s="18"/>
      <c r="Y3429" s="18"/>
      <c r="Z3429" s="18"/>
      <c r="AA3429" s="18"/>
      <c r="AB3429" s="18"/>
      <c r="AC3429" s="18"/>
      <c r="AD3429" s="18"/>
      <c r="AE3429" s="18"/>
      <c r="AF3429" s="18"/>
      <c r="AG3429" s="18"/>
      <c r="AH3429" s="18"/>
      <c r="AI3429" s="18"/>
      <c r="AJ3429" s="18"/>
      <c r="AK3429" s="18"/>
      <c r="AL3429" s="18"/>
      <c r="AM3429" s="18"/>
      <c r="AN3429" s="18"/>
      <c r="AO3429" s="18"/>
      <c r="AP3429" s="18"/>
      <c r="AQ3429" s="18"/>
      <c r="AR3429" s="18"/>
      <c r="AS3429" s="18"/>
      <c r="AT3429" s="18"/>
      <c r="AU3429" s="18"/>
      <c r="AV3429" s="18"/>
      <c r="AW3429" s="18"/>
      <c r="AX3429" s="18"/>
    </row>
    <row r="3430">
      <c r="A3430" s="18" t="str">
        <f>IFERROR(__xludf.DUMMYFUNCTION("""COMPUTED_VALUE"""),"Ягодный микс")</f>
        <v>Ягодный микс</v>
      </c>
      <c r="B3430" s="18" t="str">
        <f>IFERROR(__xludf.DUMMYFUNCTION("""COMPUTED_VALUE"""),"Энергетик малина")</f>
        <v>Энергетик малина</v>
      </c>
      <c r="C3430" s="18" t="str">
        <f>IFERROR(__xludf.DUMMYFUNCTION("""COMPUTED_VALUE"""),"Клубника арбуз")</f>
        <v>Клубника арбуз</v>
      </c>
      <c r="D3430" s="18" t="str">
        <f>IFERROR(__xludf.DUMMYFUNCTION("""COMPUTED_VALUE"""),"Ежевика малина")</f>
        <v>Ежевика малина</v>
      </c>
      <c r="E3430" s="18" t="str">
        <f>IFERROR(__xludf.DUMMYFUNCTION("""COMPUTED_VALUE"""),"Голубая малина виноград")</f>
        <v>Голубая малина виноград</v>
      </c>
      <c r="F3430" s="18" t="str">
        <f>IFERROR(__xludf.DUMMYFUNCTION("""COMPUTED_VALUE"""),"Вишня яблоко")</f>
        <v>Вишня яблоко</v>
      </c>
      <c r="G3430" s="18" t="str">
        <f>IFERROR(__xludf.DUMMYFUNCTION("""COMPUTED_VALUE"""),"Виноград лёд")</f>
        <v>Виноград лёд</v>
      </c>
      <c r="H3430" s="18" t="str">
        <f>IFERROR(__xludf.DUMMYFUNCTION("""COMPUTED_VALUE"""),"Бабл гам")</f>
        <v>Бабл гам</v>
      </c>
      <c r="I3430" s="18" t="str">
        <f>IFERROR(__xludf.DUMMYFUNCTION("""COMPUTED_VALUE"""),"Энергетик лайм")</f>
        <v>Энергетик лайм</v>
      </c>
      <c r="J3430" s="18" t="str">
        <f>IFERROR(__xludf.DUMMYFUNCTION("""COMPUTED_VALUE"""),"Черника смородина айс")</f>
        <v>Черника смородина айс</v>
      </c>
      <c r="K3430" s="18" t="str">
        <f>IFERROR(__xludf.DUMMYFUNCTION("""COMPUTED_VALUE"""),"Мохито клубничный лёд")</f>
        <v>Мохито клубничный лёд</v>
      </c>
      <c r="L3430" s="18" t="str">
        <f>IFERROR(__xludf.DUMMYFUNCTION("""COMPUTED_VALUE"""),"Черная вишня лёд")</f>
        <v>Черная вишня лёд</v>
      </c>
      <c r="M3430" s="18" t="str">
        <f>IFERROR(__xludf.DUMMYFUNCTION("""COMPUTED_VALUE"""),"Ананас кокос лёд")</f>
        <v>Ананас кокос лёд</v>
      </c>
      <c r="N3430" s="18" t="str">
        <f>IFERROR(__xludf.DUMMYFUNCTION("""COMPUTED_VALUE"""),"Киви лёд")</f>
        <v>Киви лёд</v>
      </c>
      <c r="O3430" s="18" t="str">
        <f>IFERROR(__xludf.DUMMYFUNCTION("""COMPUTED_VALUE"""),"Кислая клюква лёд")</f>
        <v>Кислая клюква лёд</v>
      </c>
      <c r="P3430" s="18" t="str">
        <f>IFERROR(__xludf.DUMMYFUNCTION("""COMPUTED_VALUE"""),"Кислый скитлс лёд")</f>
        <v>Кислый скитлс лёд</v>
      </c>
      <c r="Q3430" s="18" t="str">
        <f>IFERROR(__xludf.DUMMYFUNCTION("""COMPUTED_VALUE"""),"Клубника черника лёд")</f>
        <v>Клубника черника лёд</v>
      </c>
      <c r="R3430" s="18" t="str">
        <f>IFERROR(__xludf.DUMMYFUNCTION("""COMPUTED_VALUE"""),"Малина смородина лёд")</f>
        <v>Малина смородина лёд</v>
      </c>
      <c r="S3430" s="18" t="str">
        <f>IFERROR(__xludf.DUMMYFUNCTION("""COMPUTED_VALUE"""),"Манго лёд")</f>
        <v>Манго лёд</v>
      </c>
      <c r="T3430" s="18" t="str">
        <f>IFERROR(__xludf.DUMMYFUNCTION("""COMPUTED_VALUE"""),"Малина вишня лёд")</f>
        <v>Малина вишня лёд</v>
      </c>
      <c r="U3430" s="18"/>
      <c r="V3430" s="18"/>
      <c r="W3430" s="18"/>
      <c r="X3430" s="18"/>
      <c r="Y3430" s="18"/>
      <c r="Z3430" s="18"/>
      <c r="AA3430" s="18"/>
      <c r="AB3430" s="18"/>
      <c r="AC3430" s="18"/>
      <c r="AD3430" s="18"/>
      <c r="AE3430" s="18"/>
      <c r="AF3430" s="18"/>
      <c r="AG3430" s="18"/>
      <c r="AH3430" s="18"/>
      <c r="AI3430" s="18"/>
      <c r="AJ3430" s="18"/>
      <c r="AK3430" s="18"/>
      <c r="AL3430" s="18"/>
      <c r="AM3430" s="18"/>
      <c r="AN3430" s="18"/>
      <c r="AO3430" s="18"/>
      <c r="AP3430" s="18"/>
      <c r="AQ3430" s="18"/>
      <c r="AR3430" s="18"/>
      <c r="AS3430" s="18"/>
      <c r="AT3430" s="18"/>
      <c r="AU3430" s="18"/>
      <c r="AV3430" s="18"/>
      <c r="AW3430" s="18"/>
      <c r="AX3430" s="18"/>
    </row>
    <row r="3431">
      <c r="A3431" s="18" t="str">
        <f>IFERROR(__xludf.DUMMYFUNCTION("""COMPUTED_VALUE"""),"0.4")</f>
        <v>0.4</v>
      </c>
      <c r="B3431" s="18" t="str">
        <f>IFERROR(__xludf.DUMMYFUNCTION("""COMPUTED_VALUE"""),"0.6")</f>
        <v>0.6</v>
      </c>
      <c r="C3431" s="18" t="str">
        <f>IFERROR(__xludf.DUMMYFUNCTION("""COMPUTED_VALUE"""),"0.7")</f>
        <v>0.7</v>
      </c>
      <c r="D3431" s="18" t="str">
        <f>IFERROR(__xludf.DUMMYFUNCTION("""COMPUTED_VALUE"""),"0.8")</f>
        <v>0.8</v>
      </c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  <c r="AA3431" s="18"/>
      <c r="AB3431" s="18"/>
      <c r="AC3431" s="18"/>
      <c r="AD3431" s="18"/>
      <c r="AE3431" s="18"/>
      <c r="AF3431" s="18"/>
      <c r="AG3431" s="18"/>
      <c r="AH3431" s="18"/>
      <c r="AI3431" s="18"/>
      <c r="AJ3431" s="18"/>
      <c r="AK3431" s="18"/>
      <c r="AL3431" s="18"/>
      <c r="AM3431" s="18"/>
      <c r="AN3431" s="18"/>
      <c r="AO3431" s="18"/>
      <c r="AP3431" s="18"/>
      <c r="AQ3431" s="18"/>
      <c r="AR3431" s="18"/>
      <c r="AS3431" s="18"/>
      <c r="AT3431" s="18"/>
      <c r="AU3431" s="18"/>
      <c r="AV3431" s="18"/>
      <c r="AW3431" s="18"/>
      <c r="AX3431" s="18"/>
    </row>
    <row r="3432">
      <c r="A3432" s="18" t="str">
        <f>IFERROR(__xludf.DUMMYFUNCTION("""COMPUTED_VALUE"""),"Ягодный микс")</f>
        <v>Ягодный микс</v>
      </c>
      <c r="B3432" s="18" t="str">
        <f>IFERROR(__xludf.DUMMYFUNCTION("""COMPUTED_VALUE"""),"Энергетик малина")</f>
        <v>Энергетик малина</v>
      </c>
      <c r="C3432" s="18" t="str">
        <f>IFERROR(__xludf.DUMMYFUNCTION("""COMPUTED_VALUE"""),"Клубника арбуз")</f>
        <v>Клубника арбуз</v>
      </c>
      <c r="D3432" s="18" t="str">
        <f>IFERROR(__xludf.DUMMYFUNCTION("""COMPUTED_VALUE"""),"Ежевика малина")</f>
        <v>Ежевика малина</v>
      </c>
      <c r="E3432" s="18" t="str">
        <f>IFERROR(__xludf.DUMMYFUNCTION("""COMPUTED_VALUE"""),"Голубая малина виноград")</f>
        <v>Голубая малина виноград</v>
      </c>
      <c r="F3432" s="18" t="str">
        <f>IFERROR(__xludf.DUMMYFUNCTION("""COMPUTED_VALUE"""),"Вишня яблоко")</f>
        <v>Вишня яблоко</v>
      </c>
      <c r="G3432" s="18" t="str">
        <f>IFERROR(__xludf.DUMMYFUNCTION("""COMPUTED_VALUE"""),"Виноград лёд")</f>
        <v>Виноград лёд</v>
      </c>
      <c r="H3432" s="18" t="str">
        <f>IFERROR(__xludf.DUMMYFUNCTION("""COMPUTED_VALUE"""),"Бабл гам")</f>
        <v>Бабл гам</v>
      </c>
      <c r="I3432" s="18" t="str">
        <f>IFERROR(__xludf.DUMMYFUNCTION("""COMPUTED_VALUE"""),"Энергетик лайм")</f>
        <v>Энергетик лайм</v>
      </c>
      <c r="J3432" s="18" t="str">
        <f>IFERROR(__xludf.DUMMYFUNCTION("""COMPUTED_VALUE"""),"Черника смородина айс")</f>
        <v>Черника смородина айс</v>
      </c>
      <c r="K3432" s="18" t="str">
        <f>IFERROR(__xludf.DUMMYFUNCTION("""COMPUTED_VALUE"""),"Мохито клубничный лёд")</f>
        <v>Мохито клубничный лёд</v>
      </c>
      <c r="L3432" s="18" t="str">
        <f>IFERROR(__xludf.DUMMYFUNCTION("""COMPUTED_VALUE"""),"Черная вишня лёд")</f>
        <v>Черная вишня лёд</v>
      </c>
      <c r="M3432" s="18" t="str">
        <f>IFERROR(__xludf.DUMMYFUNCTION("""COMPUTED_VALUE"""),"Ананас кокос лёд")</f>
        <v>Ананас кокос лёд</v>
      </c>
      <c r="N3432" s="18" t="str">
        <f>IFERROR(__xludf.DUMMYFUNCTION("""COMPUTED_VALUE"""),"Киви лёд")</f>
        <v>Киви лёд</v>
      </c>
      <c r="O3432" s="18" t="str">
        <f>IFERROR(__xludf.DUMMYFUNCTION("""COMPUTED_VALUE"""),"Кислая клюква лёд")</f>
        <v>Кислая клюква лёд</v>
      </c>
      <c r="P3432" s="18" t="str">
        <f>IFERROR(__xludf.DUMMYFUNCTION("""COMPUTED_VALUE"""),"Кислый скитлс лёд")</f>
        <v>Кислый скитлс лёд</v>
      </c>
      <c r="Q3432" s="18" t="str">
        <f>IFERROR(__xludf.DUMMYFUNCTION("""COMPUTED_VALUE"""),"Клубника черника лёд")</f>
        <v>Клубника черника лёд</v>
      </c>
      <c r="R3432" s="18" t="str">
        <f>IFERROR(__xludf.DUMMYFUNCTION("""COMPUTED_VALUE"""),"Малина смородина лёд")</f>
        <v>Малина смородина лёд</v>
      </c>
      <c r="S3432" s="18" t="str">
        <f>IFERROR(__xludf.DUMMYFUNCTION("""COMPUTED_VALUE"""),"Манго лёд")</f>
        <v>Манго лёд</v>
      </c>
      <c r="T3432" s="18" t="str">
        <f>IFERROR(__xludf.DUMMYFUNCTION("""COMPUTED_VALUE"""),"Малина вишня лёд")</f>
        <v>Малина вишня лёд</v>
      </c>
      <c r="U3432" s="18"/>
      <c r="V3432" s="18"/>
      <c r="W3432" s="18"/>
      <c r="X3432" s="18"/>
      <c r="Y3432" s="18"/>
      <c r="Z3432" s="18"/>
      <c r="AA3432" s="18"/>
      <c r="AB3432" s="18"/>
      <c r="AC3432" s="18"/>
      <c r="AD3432" s="18"/>
      <c r="AE3432" s="18"/>
      <c r="AF3432" s="18"/>
      <c r="AG3432" s="18"/>
      <c r="AH3432" s="18"/>
      <c r="AI3432" s="18"/>
      <c r="AJ3432" s="18"/>
      <c r="AK3432" s="18"/>
      <c r="AL3432" s="18"/>
      <c r="AM3432" s="18"/>
      <c r="AN3432" s="18"/>
      <c r="AO3432" s="18"/>
      <c r="AP3432" s="18"/>
      <c r="AQ3432" s="18"/>
      <c r="AR3432" s="18"/>
      <c r="AS3432" s="18"/>
      <c r="AT3432" s="18"/>
      <c r="AU3432" s="18"/>
      <c r="AV3432" s="18"/>
      <c r="AW3432" s="18"/>
      <c r="AX3432" s="18"/>
    </row>
    <row r="3433">
      <c r="A3433" s="18" t="str">
        <f>IFERROR(__xludf.DUMMYFUNCTION("""COMPUTED_VALUE"""),"Ягодный микс")</f>
        <v>Ягодный микс</v>
      </c>
      <c r="B3433" s="18" t="str">
        <f>IFERROR(__xludf.DUMMYFUNCTION("""COMPUTED_VALUE"""),"Энергетик малина")</f>
        <v>Энергетик малина</v>
      </c>
      <c r="C3433" s="18" t="str">
        <f>IFERROR(__xludf.DUMMYFUNCTION("""COMPUTED_VALUE"""),"Клубника арбуз")</f>
        <v>Клубника арбуз</v>
      </c>
      <c r="D3433" s="18" t="str">
        <f>IFERROR(__xludf.DUMMYFUNCTION("""COMPUTED_VALUE"""),"Ежевика малина")</f>
        <v>Ежевика малина</v>
      </c>
      <c r="E3433" s="18" t="str">
        <f>IFERROR(__xludf.DUMMYFUNCTION("""COMPUTED_VALUE"""),"Голубая малина виноград")</f>
        <v>Голубая малина виноград</v>
      </c>
      <c r="F3433" s="18" t="str">
        <f>IFERROR(__xludf.DUMMYFUNCTION("""COMPUTED_VALUE"""),"Вишня яблоко")</f>
        <v>Вишня яблоко</v>
      </c>
      <c r="G3433" s="18" t="str">
        <f>IFERROR(__xludf.DUMMYFUNCTION("""COMPUTED_VALUE"""),"Виноград лёд")</f>
        <v>Виноград лёд</v>
      </c>
      <c r="H3433" s="18" t="str">
        <f>IFERROR(__xludf.DUMMYFUNCTION("""COMPUTED_VALUE"""),"Бабл гам")</f>
        <v>Бабл гам</v>
      </c>
      <c r="I3433" s="18" t="str">
        <f>IFERROR(__xludf.DUMMYFUNCTION("""COMPUTED_VALUE"""),"Энергетик лайм")</f>
        <v>Энергетик лайм</v>
      </c>
      <c r="J3433" s="18" t="str">
        <f>IFERROR(__xludf.DUMMYFUNCTION("""COMPUTED_VALUE"""),"Черника смородина айс")</f>
        <v>Черника смородина айс</v>
      </c>
      <c r="K3433" s="18" t="str">
        <f>IFERROR(__xludf.DUMMYFUNCTION("""COMPUTED_VALUE"""),"Мохито клубничный лёд")</f>
        <v>Мохито клубничный лёд</v>
      </c>
      <c r="L3433" s="18" t="str">
        <f>IFERROR(__xludf.DUMMYFUNCTION("""COMPUTED_VALUE"""),"Черная вишня лёд")</f>
        <v>Черная вишня лёд</v>
      </c>
      <c r="M3433" s="18" t="str">
        <f>IFERROR(__xludf.DUMMYFUNCTION("""COMPUTED_VALUE"""),"Ананас кокос лёд")</f>
        <v>Ананас кокос лёд</v>
      </c>
      <c r="N3433" s="18" t="str">
        <f>IFERROR(__xludf.DUMMYFUNCTION("""COMPUTED_VALUE"""),"Киви лёд")</f>
        <v>Киви лёд</v>
      </c>
      <c r="O3433" s="18" t="str">
        <f>IFERROR(__xludf.DUMMYFUNCTION("""COMPUTED_VALUE"""),"Кислая клюква лёд")</f>
        <v>Кислая клюква лёд</v>
      </c>
      <c r="P3433" s="18" t="str">
        <f>IFERROR(__xludf.DUMMYFUNCTION("""COMPUTED_VALUE"""),"Кислый скитлс лёд")</f>
        <v>Кислый скитлс лёд</v>
      </c>
      <c r="Q3433" s="18" t="str">
        <f>IFERROR(__xludf.DUMMYFUNCTION("""COMPUTED_VALUE"""),"Клубника черника лёд")</f>
        <v>Клубника черника лёд</v>
      </c>
      <c r="R3433" s="18" t="str">
        <f>IFERROR(__xludf.DUMMYFUNCTION("""COMPUTED_VALUE"""),"Малина смородина лёд")</f>
        <v>Малина смородина лёд</v>
      </c>
      <c r="S3433" s="18" t="str">
        <f>IFERROR(__xludf.DUMMYFUNCTION("""COMPUTED_VALUE"""),"Манго лёд")</f>
        <v>Манго лёд</v>
      </c>
      <c r="T3433" s="18" t="str">
        <f>IFERROR(__xludf.DUMMYFUNCTION("""COMPUTED_VALUE"""),"Малина вишня лёд")</f>
        <v>Малина вишня лёд</v>
      </c>
      <c r="U3433" s="18"/>
      <c r="V3433" s="18"/>
      <c r="W3433" s="18"/>
      <c r="X3433" s="18"/>
      <c r="Y3433" s="18"/>
      <c r="Z3433" s="18"/>
      <c r="AA3433" s="18"/>
      <c r="AB3433" s="18"/>
      <c r="AC3433" s="18"/>
      <c r="AD3433" s="18"/>
      <c r="AE3433" s="18"/>
      <c r="AF3433" s="18"/>
      <c r="AG3433" s="18"/>
      <c r="AH3433" s="18"/>
      <c r="AI3433" s="18"/>
      <c r="AJ3433" s="18"/>
      <c r="AK3433" s="18"/>
      <c r="AL3433" s="18"/>
      <c r="AM3433" s="18"/>
      <c r="AN3433" s="18"/>
      <c r="AO3433" s="18"/>
      <c r="AP3433" s="18"/>
      <c r="AQ3433" s="18"/>
      <c r="AR3433" s="18"/>
      <c r="AS3433" s="18"/>
      <c r="AT3433" s="18"/>
      <c r="AU3433" s="18"/>
      <c r="AV3433" s="18"/>
      <c r="AW3433" s="18"/>
      <c r="AX3433" s="18"/>
    </row>
    <row r="3434">
      <c r="A3434" s="18" t="str">
        <f>IFERROR(__xludf.DUMMYFUNCTION("""COMPUTED_VALUE"""),"0.4")</f>
        <v>0.4</v>
      </c>
      <c r="B3434" s="18" t="str">
        <f>IFERROR(__xludf.DUMMYFUNCTION("""COMPUTED_VALUE"""),"0.6")</f>
        <v>0.6</v>
      </c>
      <c r="C3434" s="18" t="str">
        <f>IFERROR(__xludf.DUMMYFUNCTION("""COMPUTED_VALUE"""),"0.7")</f>
        <v>0.7</v>
      </c>
      <c r="D3434" s="18" t="str">
        <f>IFERROR(__xludf.DUMMYFUNCTION("""COMPUTED_VALUE"""),"0.8")</f>
        <v>0.8</v>
      </c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  <c r="AA3434" s="18"/>
      <c r="AB3434" s="18"/>
      <c r="AC3434" s="18"/>
      <c r="AD3434" s="18"/>
      <c r="AE3434" s="18"/>
      <c r="AF3434" s="18"/>
      <c r="AG3434" s="18"/>
      <c r="AH3434" s="18"/>
      <c r="AI3434" s="18"/>
      <c r="AJ3434" s="18"/>
      <c r="AK3434" s="18"/>
      <c r="AL3434" s="18"/>
      <c r="AM3434" s="18"/>
      <c r="AN3434" s="18"/>
      <c r="AO3434" s="18"/>
      <c r="AP3434" s="18"/>
      <c r="AQ3434" s="18"/>
      <c r="AR3434" s="18"/>
      <c r="AS3434" s="18"/>
      <c r="AT3434" s="18"/>
      <c r="AU3434" s="18"/>
      <c r="AV3434" s="18"/>
      <c r="AW3434" s="18"/>
      <c r="AX3434" s="18"/>
    </row>
    <row r="3435">
      <c r="A3435" s="18" t="str">
        <f>IFERROR(__xludf.DUMMYFUNCTION("""COMPUTED_VALUE"""),"0.4")</f>
        <v>0.4</v>
      </c>
      <c r="B3435" s="18" t="str">
        <f>IFERROR(__xludf.DUMMYFUNCTION("""COMPUTED_VALUE"""),"0.6")</f>
        <v>0.6</v>
      </c>
      <c r="C3435" s="18" t="str">
        <f>IFERROR(__xludf.DUMMYFUNCTION("""COMPUTED_VALUE"""),"0.7")</f>
        <v>0.7</v>
      </c>
      <c r="D3435" s="18" t="str">
        <f>IFERROR(__xludf.DUMMYFUNCTION("""COMPUTED_VALUE"""),"0.8")</f>
        <v>0.8</v>
      </c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  <c r="AA3435" s="18"/>
      <c r="AB3435" s="18"/>
      <c r="AC3435" s="18"/>
      <c r="AD3435" s="18"/>
      <c r="AE3435" s="18"/>
      <c r="AF3435" s="18"/>
      <c r="AG3435" s="18"/>
      <c r="AH3435" s="18"/>
      <c r="AI3435" s="18"/>
      <c r="AJ3435" s="18"/>
      <c r="AK3435" s="18"/>
      <c r="AL3435" s="18"/>
      <c r="AM3435" s="18"/>
      <c r="AN3435" s="18"/>
      <c r="AO3435" s="18"/>
      <c r="AP3435" s="18"/>
      <c r="AQ3435" s="18"/>
      <c r="AR3435" s="18"/>
      <c r="AS3435" s="18"/>
      <c r="AT3435" s="18"/>
      <c r="AU3435" s="18"/>
      <c r="AV3435" s="18"/>
      <c r="AW3435" s="18"/>
      <c r="AX3435" s="18"/>
    </row>
    <row r="3436">
      <c r="A3436" s="18" t="str">
        <f>IFERROR(__xludf.DUMMYFUNCTION("""COMPUTED_VALUE"""),"Ягодный микс")</f>
        <v>Ягодный микс</v>
      </c>
      <c r="B3436" s="18" t="str">
        <f>IFERROR(__xludf.DUMMYFUNCTION("""COMPUTED_VALUE"""),"Энергетик малина")</f>
        <v>Энергетик малина</v>
      </c>
      <c r="C3436" s="18" t="str">
        <f>IFERROR(__xludf.DUMMYFUNCTION("""COMPUTED_VALUE"""),"Клубника арбуз")</f>
        <v>Клубника арбуз</v>
      </c>
      <c r="D3436" s="18" t="str">
        <f>IFERROR(__xludf.DUMMYFUNCTION("""COMPUTED_VALUE"""),"Ежевика малина")</f>
        <v>Ежевика малина</v>
      </c>
      <c r="E3436" s="18" t="str">
        <f>IFERROR(__xludf.DUMMYFUNCTION("""COMPUTED_VALUE"""),"Голубая малина виноград")</f>
        <v>Голубая малина виноград</v>
      </c>
      <c r="F3436" s="18" t="str">
        <f>IFERROR(__xludf.DUMMYFUNCTION("""COMPUTED_VALUE"""),"Вишня яблоко")</f>
        <v>Вишня яблоко</v>
      </c>
      <c r="G3436" s="18" t="str">
        <f>IFERROR(__xludf.DUMMYFUNCTION("""COMPUTED_VALUE"""),"Виноград лёд")</f>
        <v>Виноград лёд</v>
      </c>
      <c r="H3436" s="18" t="str">
        <f>IFERROR(__xludf.DUMMYFUNCTION("""COMPUTED_VALUE"""),"Бабл гам")</f>
        <v>Бабл гам</v>
      </c>
      <c r="I3436" s="18" t="str">
        <f>IFERROR(__xludf.DUMMYFUNCTION("""COMPUTED_VALUE"""),"Энергетик лайм")</f>
        <v>Энергетик лайм</v>
      </c>
      <c r="J3436" s="18" t="str">
        <f>IFERROR(__xludf.DUMMYFUNCTION("""COMPUTED_VALUE"""),"Черника смородина айс")</f>
        <v>Черника смородина айс</v>
      </c>
      <c r="K3436" s="18" t="str">
        <f>IFERROR(__xludf.DUMMYFUNCTION("""COMPUTED_VALUE"""),"Мохито клубничный лёд")</f>
        <v>Мохито клубничный лёд</v>
      </c>
      <c r="L3436" s="18" t="str">
        <f>IFERROR(__xludf.DUMMYFUNCTION("""COMPUTED_VALUE"""),"Черная вишня лёд")</f>
        <v>Черная вишня лёд</v>
      </c>
      <c r="M3436" s="18" t="str">
        <f>IFERROR(__xludf.DUMMYFUNCTION("""COMPUTED_VALUE"""),"Ананас кокос лёд")</f>
        <v>Ананас кокос лёд</v>
      </c>
      <c r="N3436" s="18" t="str">
        <f>IFERROR(__xludf.DUMMYFUNCTION("""COMPUTED_VALUE"""),"Киви лёд")</f>
        <v>Киви лёд</v>
      </c>
      <c r="O3436" s="18" t="str">
        <f>IFERROR(__xludf.DUMMYFUNCTION("""COMPUTED_VALUE"""),"Кислая клюква лёд")</f>
        <v>Кислая клюква лёд</v>
      </c>
      <c r="P3436" s="18" t="str">
        <f>IFERROR(__xludf.DUMMYFUNCTION("""COMPUTED_VALUE"""),"Кислый скитлс лёд")</f>
        <v>Кислый скитлс лёд</v>
      </c>
      <c r="Q3436" s="18" t="str">
        <f>IFERROR(__xludf.DUMMYFUNCTION("""COMPUTED_VALUE"""),"Клубника черника лёд")</f>
        <v>Клубника черника лёд</v>
      </c>
      <c r="R3436" s="18" t="str">
        <f>IFERROR(__xludf.DUMMYFUNCTION("""COMPUTED_VALUE"""),"Малина смородина лёд")</f>
        <v>Малина смородина лёд</v>
      </c>
      <c r="S3436" s="18" t="str">
        <f>IFERROR(__xludf.DUMMYFUNCTION("""COMPUTED_VALUE"""),"Манго лёд")</f>
        <v>Манго лёд</v>
      </c>
      <c r="T3436" s="18" t="str">
        <f>IFERROR(__xludf.DUMMYFUNCTION("""COMPUTED_VALUE"""),"Малина вишня лёд")</f>
        <v>Малина вишня лёд</v>
      </c>
      <c r="U3436" s="18"/>
      <c r="V3436" s="18"/>
      <c r="W3436" s="18"/>
      <c r="X3436" s="18"/>
      <c r="Y3436" s="18"/>
      <c r="Z3436" s="18"/>
      <c r="AA3436" s="18"/>
      <c r="AB3436" s="18"/>
      <c r="AC3436" s="18"/>
      <c r="AD3436" s="18"/>
      <c r="AE3436" s="18"/>
      <c r="AF3436" s="18"/>
      <c r="AG3436" s="18"/>
      <c r="AH3436" s="18"/>
      <c r="AI3436" s="18"/>
      <c r="AJ3436" s="18"/>
      <c r="AK3436" s="18"/>
      <c r="AL3436" s="18"/>
      <c r="AM3436" s="18"/>
      <c r="AN3436" s="18"/>
      <c r="AO3436" s="18"/>
      <c r="AP3436" s="18"/>
      <c r="AQ3436" s="18"/>
      <c r="AR3436" s="18"/>
      <c r="AS3436" s="18"/>
      <c r="AT3436" s="18"/>
      <c r="AU3436" s="18"/>
      <c r="AV3436" s="18"/>
      <c r="AW3436" s="18"/>
      <c r="AX3436" s="18"/>
    </row>
    <row r="3437">
      <c r="A3437" s="18" t="str">
        <f>IFERROR(__xludf.DUMMYFUNCTION("""COMPUTED_VALUE"""),"Кислый малиново-грейпфрутовый швепс")</f>
        <v>Кислый малиново-грейпфрутовый швепс</v>
      </c>
      <c r="B3437" s="18" t="str">
        <f>IFERROR(__xludf.DUMMYFUNCTION("""COMPUTED_VALUE"""),"Ананас апельсин")</f>
        <v>Ананас апельсин</v>
      </c>
      <c r="C3437" s="18" t="str">
        <f>IFERROR(__xludf.DUMMYFUNCTION("""COMPUTED_VALUE"""),"Пинаколада")</f>
        <v>Пинаколада</v>
      </c>
      <c r="D3437" s="18" t="str">
        <f>IFERROR(__xludf.DUMMYFUNCTION("""COMPUTED_VALUE"""),"Мятный бабл гам")</f>
        <v>Мятный бабл гам</v>
      </c>
      <c r="E3437" s="18" t="str">
        <f>IFERROR(__xludf.DUMMYFUNCTION("""COMPUTED_VALUE"""),"Мянго драгонфрут")</f>
        <v>Мянго драгонфрут</v>
      </c>
      <c r="F3437" s="18" t="str">
        <f>IFERROR(__xludf.DUMMYFUNCTION("""COMPUTED_VALUE"""),"Клубничная фанта")</f>
        <v>Клубничная фанта</v>
      </c>
      <c r="G3437" s="18" t="str">
        <f>IFERROR(__xludf.DUMMYFUNCTION("""COMPUTED_VALUE"""),"Клубничная арбуз")</f>
        <v>Клубничная арбуз</v>
      </c>
      <c r="H3437" s="18" t="str">
        <f>IFERROR(__xludf.DUMMYFUNCTION("""COMPUTED_VALUE"""),"Кислый скитлс")</f>
        <v>Кислый скитлс</v>
      </c>
      <c r="I3437" s="18" t="str">
        <f>IFERROR(__xludf.DUMMYFUNCTION("""COMPUTED_VALUE"""),"Кислый лайм арбуз")</f>
        <v>Кислый лайм арбуз</v>
      </c>
      <c r="J3437" s="18" t="str">
        <f>IFERROR(__xludf.DUMMYFUNCTION("""COMPUTED_VALUE"""),"Тропический банан")</f>
        <v>Тропический банан</v>
      </c>
      <c r="K3437" s="18" t="str">
        <f>IFERROR(__xludf.DUMMYFUNCTION("""COMPUTED_VALUE"""),"Яблочный энергетик")</f>
        <v>Яблочный энергетик</v>
      </c>
      <c r="L3437" s="18" t="str">
        <f>IFERROR(__xludf.DUMMYFUNCTION("""COMPUTED_VALUE"""),"Барбарисовый лимонад")</f>
        <v>Барбарисовый лимонад</v>
      </c>
      <c r="M3437" s="18" t="str">
        <f>IFERROR(__xludf.DUMMYFUNCTION("""COMPUTED_VALUE"""),"Лимонад виноград вишня")</f>
        <v>Лимонад виноград вишня</v>
      </c>
      <c r="N3437" s="18" t="str">
        <f>IFERROR(__xludf.DUMMYFUNCTION("""COMPUTED_VALUE"""),"Розовый лимонад")</f>
        <v>Розовый лимонад</v>
      </c>
      <c r="O3437" s="18" t="str">
        <f>IFERROR(__xludf.DUMMYFUNCTION("""COMPUTED_VALUE"""),"Двойной манго")</f>
        <v>Двойной манго</v>
      </c>
      <c r="P3437" s="18" t="str">
        <f>IFERROR(__xludf.DUMMYFUNCTION("""COMPUTED_VALUE"""),"Лесные ягоды ")</f>
        <v>Лесные ягоды </v>
      </c>
      <c r="Q3437" s="18" t="str">
        <f>IFERROR(__xludf.DUMMYFUNCTION("""COMPUTED_VALUE"""),"Ежевика малина ")</f>
        <v>Ежевика малина </v>
      </c>
      <c r="R3437" s="18" t="str">
        <f>IFERROR(__xludf.DUMMYFUNCTION("""COMPUTED_VALUE"""),"Смородиновый лимонад")</f>
        <v>Смородиновый лимонад</v>
      </c>
      <c r="S3437" s="18" t="str">
        <f>IFERROR(__xludf.DUMMYFUNCTION("""COMPUTED_VALUE"""),"Кола вишня")</f>
        <v>Кола вишня</v>
      </c>
      <c r="T3437" s="18" t="str">
        <f>IFERROR(__xludf.DUMMYFUNCTION("""COMPUTED_VALUE"""),"Манго арбуз")</f>
        <v>Манго арбуз</v>
      </c>
      <c r="U3437" s="18" t="str">
        <f>IFERROR(__xludf.DUMMYFUNCTION("""COMPUTED_VALUE"""),"Алоэ виноград")</f>
        <v>Алоэ виноград</v>
      </c>
      <c r="V3437" s="18" t="str">
        <f>IFERROR(__xludf.DUMMYFUNCTION("""COMPUTED_VALUE"""),"Банан клубника")</f>
        <v>Банан клубника</v>
      </c>
      <c r="W3437" s="18" t="str">
        <f>IFERROR(__xludf.DUMMYFUNCTION("""COMPUTED_VALUE"""),"Малиновый мармелад")</f>
        <v>Малиновый мармелад</v>
      </c>
      <c r="X3437" s="18" t="str">
        <f>IFERROR(__xludf.DUMMYFUNCTION("""COMPUTED_VALUE"""),"Клубника киви")</f>
        <v>Клубника киви</v>
      </c>
      <c r="Y3437" s="18" t="str">
        <f>IFERROR(__xludf.DUMMYFUNCTION("""COMPUTED_VALUE"""),"Клюква лайм")</f>
        <v>Клюква лайм</v>
      </c>
      <c r="Z3437" s="18" t="str">
        <f>IFERROR(__xludf.DUMMYFUNCTION("""COMPUTED_VALUE"""),"Гуава ананас")</f>
        <v>Гуава ананас</v>
      </c>
      <c r="AA3437" s="18" t="str">
        <f>IFERROR(__xludf.DUMMYFUNCTION("""COMPUTED_VALUE"""),"Морс")</f>
        <v>Морс</v>
      </c>
      <c r="AB3437" s="18" t="str">
        <f>IFERROR(__xludf.DUMMYFUNCTION("""COMPUTED_VALUE"""),"Красный апельсин")</f>
        <v>Красный апельсин</v>
      </c>
      <c r="AC3437" s="18" t="str">
        <f>IFERROR(__xludf.DUMMYFUNCTION("""COMPUTED_VALUE"""),"Арбузная жвачка")</f>
        <v>Арбузная жвачка</v>
      </c>
      <c r="AD3437" s="18" t="str">
        <f>IFERROR(__xludf.DUMMYFUNCTION("""COMPUTED_VALUE"""),"Смородина Виноград")</f>
        <v>Смородина Виноград</v>
      </c>
      <c r="AE3437" s="18" t="str">
        <f>IFERROR(__xludf.DUMMYFUNCTION("""COMPUTED_VALUE"""),"Гранатовая Мармелад")</f>
        <v>Гранатовая Мармелад</v>
      </c>
      <c r="AF3437" s="18" t="str">
        <f>IFERROR(__xludf.DUMMYFUNCTION("""COMPUTED_VALUE"""),"Яблоко Киви")</f>
        <v>Яблоко Киви</v>
      </c>
      <c r="AG3437" s="18" t="str">
        <f>IFERROR(__xludf.DUMMYFUNCTION("""COMPUTED_VALUE"""),"Клубника Ежевика")</f>
        <v>Клубника Ежевика</v>
      </c>
      <c r="AH3437" s="18" t="str">
        <f>IFERROR(__xludf.DUMMYFUNCTION("""COMPUTED_VALUE"""),"Клубничный Коктейль")</f>
        <v>Клубничный Коктейль</v>
      </c>
      <c r="AI3437" s="18" t="str">
        <f>IFERROR(__xludf.DUMMYFUNCTION("""COMPUTED_VALUE"""),"Клюква Земляника ")</f>
        <v>Клюква Земляника </v>
      </c>
      <c r="AJ3437" s="18" t="str">
        <f>IFERROR(__xludf.DUMMYFUNCTION("""COMPUTED_VALUE"""),"Какос Дыня")</f>
        <v>Какос Дыня</v>
      </c>
      <c r="AK3437" s="18" t="str">
        <f>IFERROR(__xludf.DUMMYFUNCTION("""COMPUTED_VALUE"""),"Маракуйя мандарин")</f>
        <v>Маракуйя мандарин</v>
      </c>
      <c r="AL3437" s="18" t="str">
        <f>IFERROR(__xludf.DUMMYFUNCTION("""COMPUTED_VALUE"""),"Персик кактус")</f>
        <v>Персик кактус</v>
      </c>
      <c r="AM3437" s="18" t="str">
        <f>IFERROR(__xludf.DUMMYFUNCTION("""COMPUTED_VALUE"""),"Спрайт")</f>
        <v>Спрайт</v>
      </c>
      <c r="AN3437" s="18" t="str">
        <f>IFERROR(__xludf.DUMMYFUNCTION("""COMPUTED_VALUE"""),"Черничная фанта")</f>
        <v>Черничная фанта</v>
      </c>
      <c r="AO3437" s="18" t="str">
        <f>IFERROR(__xludf.DUMMYFUNCTION("""COMPUTED_VALUE"""),"Ягодная жвачка")</f>
        <v>Ягодная жвачка</v>
      </c>
      <c r="AP3437" s="18" t="str">
        <f>IFERROR(__xludf.DUMMYFUNCTION("""COMPUTED_VALUE"""),"Ягодный энергетик")</f>
        <v>Ягодный энергетик</v>
      </c>
      <c r="AQ3437" s="18" t="str">
        <f>IFERROR(__xludf.DUMMYFUNCTION("""COMPUTED_VALUE"""),"Ягодный пунш ")</f>
        <v>Ягодный пунш </v>
      </c>
      <c r="AR3437" s="18" t="str">
        <f>IFERROR(__xludf.DUMMYFUNCTION("""COMPUTED_VALUE"""),"Виноградный холс")</f>
        <v>Виноградный холс</v>
      </c>
      <c r="AS3437" s="18" t="str">
        <f>IFERROR(__xludf.DUMMYFUNCTION("""COMPUTED_VALUE"""),"Грейпфрут смородина")</f>
        <v>Грейпфрут смородина</v>
      </c>
      <c r="AT3437" s="18" t="str">
        <f>IFERROR(__xludf.DUMMYFUNCTION("""COMPUTED_VALUE"""),"Дыня персик")</f>
        <v>Дыня персик</v>
      </c>
      <c r="AU3437" s="18" t="str">
        <f>IFERROR(__xludf.DUMMYFUNCTION("""COMPUTED_VALUE"""),"Земляника виноград")</f>
        <v>Земляника виноград</v>
      </c>
      <c r="AV3437" s="18" t="str">
        <f>IFERROR(__xludf.DUMMYFUNCTION("""COMPUTED_VALUE"""),"Киви маракуйя гуава")</f>
        <v>Киви маракуйя гуава</v>
      </c>
      <c r="AW3437" s="18" t="str">
        <f>IFERROR(__xludf.DUMMYFUNCTION("""COMPUTED_VALUE"""),"Кислые вишнёвые червячки")</f>
        <v>Кислые вишнёвые червячки</v>
      </c>
      <c r="AX3437" s="18" t="str">
        <f>IFERROR(__xludf.DUMMYFUNCTION("""COMPUTED_VALUE"""),"Кислые чернично-малиновое червячки")</f>
        <v>Кислые чернично-малиновое червячки</v>
      </c>
    </row>
    <row r="3438">
      <c r="A3438" s="18" t="str">
        <f>IFERROR(__xludf.DUMMYFUNCTION("""COMPUTED_VALUE"""),"0.4")</f>
        <v>0.4</v>
      </c>
      <c r="B3438" s="18" t="str">
        <f>IFERROR(__xludf.DUMMYFUNCTION("""COMPUTED_VALUE"""),"0.6")</f>
        <v>0.6</v>
      </c>
      <c r="C3438" s="18" t="str">
        <f>IFERROR(__xludf.DUMMYFUNCTION("""COMPUTED_VALUE"""),"0.7")</f>
        <v>0.7</v>
      </c>
      <c r="D3438" s="18" t="str">
        <f>IFERROR(__xludf.DUMMYFUNCTION("""COMPUTED_VALUE"""),"0.8")</f>
        <v>0.8</v>
      </c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  <c r="AA3438" s="18"/>
      <c r="AB3438" s="18"/>
      <c r="AC3438" s="18"/>
      <c r="AD3438" s="18"/>
      <c r="AE3438" s="18"/>
      <c r="AF3438" s="18"/>
      <c r="AG3438" s="18"/>
      <c r="AH3438" s="18"/>
      <c r="AI3438" s="18"/>
      <c r="AJ3438" s="18"/>
      <c r="AK3438" s="18"/>
      <c r="AL3438" s="18"/>
      <c r="AM3438" s="18"/>
      <c r="AN3438" s="18"/>
      <c r="AO3438" s="18"/>
      <c r="AP3438" s="18"/>
      <c r="AQ3438" s="18"/>
      <c r="AR3438" s="18"/>
      <c r="AS3438" s="18"/>
      <c r="AT3438" s="18"/>
      <c r="AU3438" s="18"/>
      <c r="AV3438" s="18"/>
      <c r="AW3438" s="18"/>
      <c r="AX3438" s="18"/>
    </row>
    <row r="3439">
      <c r="A3439" s="18" t="str">
        <f>IFERROR(__xludf.DUMMYFUNCTION("""COMPUTED_VALUE"""),"0.2")</f>
        <v>0.2</v>
      </c>
      <c r="B3439" s="18" t="str">
        <f>IFERROR(__xludf.DUMMYFUNCTION("""COMPUTED_VALUE"""),"0.3")</f>
        <v>0.3</v>
      </c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  <c r="AA3439" s="18"/>
      <c r="AB3439" s="18"/>
      <c r="AC3439" s="18"/>
      <c r="AD3439" s="18"/>
      <c r="AE3439" s="18"/>
      <c r="AF3439" s="18"/>
      <c r="AG3439" s="18"/>
      <c r="AH3439" s="18"/>
      <c r="AI3439" s="18"/>
      <c r="AJ3439" s="18"/>
      <c r="AK3439" s="18"/>
      <c r="AL3439" s="18"/>
      <c r="AM3439" s="18"/>
      <c r="AN3439" s="18"/>
      <c r="AO3439" s="18"/>
      <c r="AP3439" s="18"/>
      <c r="AQ3439" s="18"/>
      <c r="AR3439" s="18"/>
      <c r="AS3439" s="18"/>
      <c r="AT3439" s="18"/>
      <c r="AU3439" s="18"/>
      <c r="AV3439" s="18"/>
      <c r="AW3439" s="18"/>
      <c r="AX3439" s="18"/>
    </row>
    <row r="3440">
      <c r="A3440" s="18" t="str">
        <f>IFERROR(__xludf.DUMMYFUNCTION("""COMPUTED_VALUE"""),"Лесные ягоды")</f>
        <v>Лесные ягоды</v>
      </c>
      <c r="B3440" s="18" t="str">
        <f>IFERROR(__xludf.DUMMYFUNCTION("""COMPUTED_VALUE"""),"Алоэ виноград ")</f>
        <v>Алоэ виноград </v>
      </c>
      <c r="C3440" s="18" t="str">
        <f>IFERROR(__xludf.DUMMYFUNCTION("""COMPUTED_VALUE"""),"Апельсиновый адреналин")</f>
        <v>Апельсиновый адреналин</v>
      </c>
      <c r="D3440" s="18" t="str">
        <f>IFERROR(__xludf.DUMMYFUNCTION("""COMPUTED_VALUE"""),"Клюква лайм")</f>
        <v>Клюква лайм</v>
      </c>
      <c r="E3440" s="18" t="str">
        <f>IFERROR(__xludf.DUMMYFUNCTION("""COMPUTED_VALUE"""),"Виноградная фанта ")</f>
        <v>Виноградная фанта </v>
      </c>
      <c r="F3440" s="18" t="str">
        <f>IFERROR(__xludf.DUMMYFUNCTION("""COMPUTED_VALUE"""),"Зеленый чай лемонграсс")</f>
        <v>Зеленый чай лемонграсс</v>
      </c>
      <c r="G3440" s="18" t="str">
        <f>IFERROR(__xludf.DUMMYFUNCTION("""COMPUTED_VALUE"""),"Малина арбуз")</f>
        <v>Малина арбуз</v>
      </c>
      <c r="H3440" s="18" t="str">
        <f>IFERROR(__xludf.DUMMYFUNCTION("""COMPUTED_VALUE"""),"Ананас персик")</f>
        <v>Ананас персик</v>
      </c>
      <c r="I3440" s="18" t="str">
        <f>IFERROR(__xludf.DUMMYFUNCTION("""COMPUTED_VALUE"""),"Клубничный мохито ")</f>
        <v>Клубничный мохито </v>
      </c>
      <c r="J3440" s="18" t="str">
        <f>IFERROR(__xludf.DUMMYFUNCTION("""COMPUTED_VALUE"""),"Яблоко лайм")</f>
        <v>Яблоко лайм</v>
      </c>
      <c r="K3440" s="18" t="str">
        <f>IFERROR(__xludf.DUMMYFUNCTION("""COMPUTED_VALUE"""),"Спрайт арбуз лайм ")</f>
        <v>Спрайт арбуз лайм </v>
      </c>
      <c r="L3440" s="18" t="str">
        <f>IFERROR(__xludf.DUMMYFUNCTION("""COMPUTED_VALUE"""),"Черничная фанта")</f>
        <v>Черничная фанта</v>
      </c>
      <c r="M3440" s="18" t="str">
        <f>IFERROR(__xludf.DUMMYFUNCTION("""COMPUTED_VALUE"""),"Чёрная смородина")</f>
        <v>Чёрная смородина</v>
      </c>
      <c r="N3440" s="18" t="str">
        <f>IFERROR(__xludf.DUMMYFUNCTION("""COMPUTED_VALUE"""),"Червячки голубика малина")</f>
        <v>Червячки голубика малина</v>
      </c>
      <c r="O3440" s="18" t="str">
        <f>IFERROR(__xludf.DUMMYFUNCTION("""COMPUTED_VALUE"""),"Малина смородина ")</f>
        <v>Малина смородина </v>
      </c>
      <c r="P3440" s="18" t="str">
        <f>IFERROR(__xludf.DUMMYFUNCTION("""COMPUTED_VALUE"""),"Черника лайм ")</f>
        <v>Черника лайм </v>
      </c>
      <c r="Q3440" s="18" t="str">
        <f>IFERROR(__xludf.DUMMYFUNCTION("""COMPUTED_VALUE"""),"Виноградный чупа чупс")</f>
        <v>Виноградный чупа чупс</v>
      </c>
      <c r="R3440" s="18" t="str">
        <f>IFERROR(__xludf.DUMMYFUNCTION("""COMPUTED_VALUE"""),"Киви лайм")</f>
        <v>Киви лайм</v>
      </c>
      <c r="S3440" s="18" t="str">
        <f>IFERROR(__xludf.DUMMYFUNCTION("""COMPUTED_VALUE"""),"Ягодный морс")</f>
        <v>Ягодный морс</v>
      </c>
      <c r="T3440" s="18" t="str">
        <f>IFERROR(__xludf.DUMMYFUNCTION("""COMPUTED_VALUE"""),"Фруктовый скитлс")</f>
        <v>Фруктовый скитлс</v>
      </c>
      <c r="U3440" s="18" t="str">
        <f>IFERROR(__xludf.DUMMYFUNCTION("""COMPUTED_VALUE"""),"черника лимон ")</f>
        <v>черника лимон </v>
      </c>
      <c r="V3440" s="18" t="str">
        <f>IFERROR(__xludf.DUMMYFUNCTION("""COMPUTED_VALUE"""),"Вишнёвая бомба")</f>
        <v>Вишнёвая бомба</v>
      </c>
      <c r="W3440" s="18" t="str">
        <f>IFERROR(__xludf.DUMMYFUNCTION("""COMPUTED_VALUE"""),"Тропический манго")</f>
        <v>Тропический манго</v>
      </c>
      <c r="X3440" s="18"/>
      <c r="Y3440" s="18"/>
      <c r="Z3440" s="18"/>
      <c r="AA3440" s="18"/>
      <c r="AB3440" s="18"/>
      <c r="AC3440" s="18"/>
      <c r="AD3440" s="18"/>
      <c r="AE3440" s="18"/>
      <c r="AF3440" s="18"/>
      <c r="AG3440" s="18"/>
      <c r="AH3440" s="18"/>
      <c r="AI3440" s="18"/>
      <c r="AJ3440" s="18"/>
      <c r="AK3440" s="18"/>
      <c r="AL3440" s="18"/>
      <c r="AM3440" s="18"/>
      <c r="AN3440" s="18"/>
      <c r="AO3440" s="18"/>
      <c r="AP3440" s="18"/>
      <c r="AQ3440" s="18"/>
      <c r="AR3440" s="18"/>
      <c r="AS3440" s="18"/>
      <c r="AT3440" s="18"/>
      <c r="AU3440" s="18"/>
      <c r="AV3440" s="18"/>
      <c r="AW3440" s="18"/>
      <c r="AX3440" s="18"/>
    </row>
    <row r="3441">
      <c r="A3441" s="18" t="str">
        <f>IFERROR(__xludf.DUMMYFUNCTION("""COMPUTED_VALUE"""),"Ягодный микс")</f>
        <v>Ягодный микс</v>
      </c>
      <c r="B3441" s="18" t="str">
        <f>IFERROR(__xludf.DUMMYFUNCTION("""COMPUTED_VALUE"""),"Энергетик малина")</f>
        <v>Энергетик малина</v>
      </c>
      <c r="C3441" s="18" t="str">
        <f>IFERROR(__xludf.DUMMYFUNCTION("""COMPUTED_VALUE"""),"Клубника арбуз")</f>
        <v>Клубника арбуз</v>
      </c>
      <c r="D3441" s="18" t="str">
        <f>IFERROR(__xludf.DUMMYFUNCTION("""COMPUTED_VALUE"""),"Ежевика малина")</f>
        <v>Ежевика малина</v>
      </c>
      <c r="E3441" s="18" t="str">
        <f>IFERROR(__xludf.DUMMYFUNCTION("""COMPUTED_VALUE"""),"Голубая малина виноград")</f>
        <v>Голубая малина виноград</v>
      </c>
      <c r="F3441" s="18" t="str">
        <f>IFERROR(__xludf.DUMMYFUNCTION("""COMPUTED_VALUE"""),"Вишня яблоко")</f>
        <v>Вишня яблоко</v>
      </c>
      <c r="G3441" s="18" t="str">
        <f>IFERROR(__xludf.DUMMYFUNCTION("""COMPUTED_VALUE"""),"Виноград лёд")</f>
        <v>Виноград лёд</v>
      </c>
      <c r="H3441" s="18" t="str">
        <f>IFERROR(__xludf.DUMMYFUNCTION("""COMPUTED_VALUE"""),"Бабл гам")</f>
        <v>Бабл гам</v>
      </c>
      <c r="I3441" s="18" t="str">
        <f>IFERROR(__xludf.DUMMYFUNCTION("""COMPUTED_VALUE"""),"Энергетик лайм")</f>
        <v>Энергетик лайм</v>
      </c>
      <c r="J3441" s="18" t="str">
        <f>IFERROR(__xludf.DUMMYFUNCTION("""COMPUTED_VALUE"""),"Черника смородина айс")</f>
        <v>Черника смородина айс</v>
      </c>
      <c r="K3441" s="18" t="str">
        <f>IFERROR(__xludf.DUMMYFUNCTION("""COMPUTED_VALUE"""),"Мохито клубничный лёд")</f>
        <v>Мохито клубничный лёд</v>
      </c>
      <c r="L3441" s="18" t="str">
        <f>IFERROR(__xludf.DUMMYFUNCTION("""COMPUTED_VALUE"""),"Черная вишня лёд")</f>
        <v>Черная вишня лёд</v>
      </c>
      <c r="M3441" s="18" t="str">
        <f>IFERROR(__xludf.DUMMYFUNCTION("""COMPUTED_VALUE"""),"Ананас кокос лёд")</f>
        <v>Ананас кокос лёд</v>
      </c>
      <c r="N3441" s="18" t="str">
        <f>IFERROR(__xludf.DUMMYFUNCTION("""COMPUTED_VALUE"""),"Киви лёд")</f>
        <v>Киви лёд</v>
      </c>
      <c r="O3441" s="18" t="str">
        <f>IFERROR(__xludf.DUMMYFUNCTION("""COMPUTED_VALUE"""),"Кислая клюква лёд")</f>
        <v>Кислая клюква лёд</v>
      </c>
      <c r="P3441" s="18" t="str">
        <f>IFERROR(__xludf.DUMMYFUNCTION("""COMPUTED_VALUE"""),"Кислый скитлс лёд")</f>
        <v>Кислый скитлс лёд</v>
      </c>
      <c r="Q3441" s="18" t="str">
        <f>IFERROR(__xludf.DUMMYFUNCTION("""COMPUTED_VALUE"""),"Клубника черника лёд")</f>
        <v>Клубника черника лёд</v>
      </c>
      <c r="R3441" s="18" t="str">
        <f>IFERROR(__xludf.DUMMYFUNCTION("""COMPUTED_VALUE"""),"Малина смородина лёд")</f>
        <v>Малина смородина лёд</v>
      </c>
      <c r="S3441" s="18" t="str">
        <f>IFERROR(__xludf.DUMMYFUNCTION("""COMPUTED_VALUE"""),"Манго лёд")</f>
        <v>Манго лёд</v>
      </c>
      <c r="T3441" s="18" t="str">
        <f>IFERROR(__xludf.DUMMYFUNCTION("""COMPUTED_VALUE"""),"Малина вишня лёд")</f>
        <v>Малина вишня лёд</v>
      </c>
      <c r="U3441" s="18"/>
      <c r="V3441" s="18"/>
      <c r="W3441" s="18"/>
      <c r="X3441" s="18"/>
      <c r="Y3441" s="18"/>
      <c r="Z3441" s="18"/>
      <c r="AA3441" s="18"/>
      <c r="AB3441" s="18"/>
      <c r="AC3441" s="18"/>
      <c r="AD3441" s="18"/>
      <c r="AE3441" s="18"/>
      <c r="AF3441" s="18"/>
      <c r="AG3441" s="18"/>
      <c r="AH3441" s="18"/>
      <c r="AI3441" s="18"/>
      <c r="AJ3441" s="18"/>
      <c r="AK3441" s="18"/>
      <c r="AL3441" s="18"/>
      <c r="AM3441" s="18"/>
      <c r="AN3441" s="18"/>
      <c r="AO3441" s="18"/>
      <c r="AP3441" s="18"/>
      <c r="AQ3441" s="18"/>
      <c r="AR3441" s="18"/>
      <c r="AS3441" s="18"/>
      <c r="AT3441" s="18"/>
      <c r="AU3441" s="18"/>
      <c r="AV3441" s="18"/>
      <c r="AW3441" s="18"/>
      <c r="AX3441" s="18"/>
    </row>
    <row r="3442">
      <c r="A3442" s="18" t="str">
        <f>IFERROR(__xludf.DUMMYFUNCTION("""COMPUTED_VALUE"""),"кислая земляника")</f>
        <v>кислая земляника</v>
      </c>
      <c r="B3442" s="18" t="str">
        <f>IFERROR(__xludf.DUMMYFUNCTION("""COMPUTED_VALUE"""),"кислая фанта с черникой")</f>
        <v>кислая фанта с черникой</v>
      </c>
      <c r="C3442" s="18" t="str">
        <f>IFERROR(__xludf.DUMMYFUNCTION("""COMPUTED_VALUE"""),"кислое харибо с колой и черешней")</f>
        <v>кислое харибо с колой и черешней</v>
      </c>
      <c r="D3442" s="18" t="str">
        <f>IFERROR(__xludf.DUMMYFUNCTION("""COMPUTED_VALUE"""),"кислое яблочно клубничная шипучка")</f>
        <v>кислое яблочно клубничная шипучка</v>
      </c>
      <c r="E3442" s="18" t="str">
        <f>IFERROR(__xludf.DUMMYFUNCTION("""COMPUTED_VALUE"""),"кислые желатинки маракуйя ананас")</f>
        <v>кислые желатинки маракуйя ананас</v>
      </c>
      <c r="F3442" s="18" t="str">
        <f>IFERROR(__xludf.DUMMYFUNCTION("""COMPUTED_VALUE"""),"кислые ленточки маракуя манго")</f>
        <v>кислые ленточки маракуя манго</v>
      </c>
      <c r="G3442" s="18" t="str">
        <f>IFERROR(__xludf.DUMMYFUNCTION("""COMPUTED_VALUE"""),"кислые мармеладные ягоды")</f>
        <v>кислые мармеладные ягоды</v>
      </c>
      <c r="H3442" s="18" t="str">
        <f>IFERROR(__xludf.DUMMYFUNCTION("""COMPUTED_VALUE"""),"кислый виноград лайм")</f>
        <v>кислый виноград лайм</v>
      </c>
      <c r="I3442" s="18" t="str">
        <f>IFERROR(__xludf.DUMMYFUNCTION("""COMPUTED_VALUE"""),"кислый грейпфрут с вишней")</f>
        <v>кислый грейпфрут с вишней</v>
      </c>
      <c r="J3442" s="18" t="str">
        <f>IFERROR(__xludf.DUMMYFUNCTION("""COMPUTED_VALUE"""),"кислый леденец виноград киви яблоко")</f>
        <v>кислый леденец виноград киви яблоко</v>
      </c>
      <c r="K3442" s="18" t="str">
        <f>IFERROR(__xludf.DUMMYFUNCTION("""COMPUTED_VALUE"""),"кислый лимонад арбуз лайм малина")</f>
        <v>кислый лимонад арбуз лайм малина</v>
      </c>
      <c r="L3442" s="18" t="str">
        <f>IFERROR(__xludf.DUMMYFUNCTION("""COMPUTED_VALUE"""),"кислый персик клубника")</f>
        <v>кислый персик клубника</v>
      </c>
      <c r="M3442" s="18" t="str">
        <f>IFERROR(__xludf.DUMMYFUNCTION("""COMPUTED_VALUE"""),"кислый яблочно лимонные колечки")</f>
        <v>кислый яблочно лимонные колечки</v>
      </c>
      <c r="N3442" s="18" t="str">
        <f>IFERROR(__xludf.DUMMYFUNCTION("""COMPUTED_VALUE"""),"фанта апельсин с кислой малиной")</f>
        <v>фанта апельсин с кислой малиной</v>
      </c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  <c r="AA3442" s="18"/>
      <c r="AB3442" s="18"/>
      <c r="AC3442" s="18"/>
      <c r="AD3442" s="18"/>
      <c r="AE3442" s="18"/>
      <c r="AF3442" s="18"/>
      <c r="AG3442" s="18"/>
      <c r="AH3442" s="18"/>
      <c r="AI3442" s="18"/>
      <c r="AJ3442" s="18"/>
      <c r="AK3442" s="18"/>
      <c r="AL3442" s="18"/>
      <c r="AM3442" s="18"/>
      <c r="AN3442" s="18"/>
      <c r="AO3442" s="18"/>
      <c r="AP3442" s="18"/>
      <c r="AQ3442" s="18"/>
      <c r="AR3442" s="18"/>
      <c r="AS3442" s="18"/>
      <c r="AT3442" s="18"/>
      <c r="AU3442" s="18"/>
      <c r="AV3442" s="18"/>
      <c r="AW3442" s="18"/>
      <c r="AX3442" s="18"/>
    </row>
    <row r="3443">
      <c r="A3443" s="18" t="str">
        <f>IFERROR(__xludf.DUMMYFUNCTION("""COMPUTED_VALUE"""),"кислая земляника")</f>
        <v>кислая земляника</v>
      </c>
      <c r="B3443" s="18" t="str">
        <f>IFERROR(__xludf.DUMMYFUNCTION("""COMPUTED_VALUE"""),"кислая фанта с черникой")</f>
        <v>кислая фанта с черникой</v>
      </c>
      <c r="C3443" s="18" t="str">
        <f>IFERROR(__xludf.DUMMYFUNCTION("""COMPUTED_VALUE"""),"кислое харибо с колой и черешней")</f>
        <v>кислое харибо с колой и черешней</v>
      </c>
      <c r="D3443" s="18" t="str">
        <f>IFERROR(__xludf.DUMMYFUNCTION("""COMPUTED_VALUE"""),"кислое яблочно клубничная шипучка")</f>
        <v>кислое яблочно клубничная шипучка</v>
      </c>
      <c r="E3443" s="18" t="str">
        <f>IFERROR(__xludf.DUMMYFUNCTION("""COMPUTED_VALUE"""),"кислые желатинки маракуйя ананас")</f>
        <v>кислые желатинки маракуйя ананас</v>
      </c>
      <c r="F3443" s="18" t="str">
        <f>IFERROR(__xludf.DUMMYFUNCTION("""COMPUTED_VALUE"""),"кислые ленточки маракуя манго")</f>
        <v>кислые ленточки маракуя манго</v>
      </c>
      <c r="G3443" s="18" t="str">
        <f>IFERROR(__xludf.DUMMYFUNCTION("""COMPUTED_VALUE"""),"кислые мармеладные ягоды")</f>
        <v>кислые мармеладные ягоды</v>
      </c>
      <c r="H3443" s="18" t="str">
        <f>IFERROR(__xludf.DUMMYFUNCTION("""COMPUTED_VALUE"""),"кислый виноград лайм")</f>
        <v>кислый виноград лайм</v>
      </c>
      <c r="I3443" s="18" t="str">
        <f>IFERROR(__xludf.DUMMYFUNCTION("""COMPUTED_VALUE"""),"кислый грейпфрут с вишней")</f>
        <v>кислый грейпфрут с вишней</v>
      </c>
      <c r="J3443" s="18" t="str">
        <f>IFERROR(__xludf.DUMMYFUNCTION("""COMPUTED_VALUE"""),"кислый леденец виноград киви яблоко")</f>
        <v>кислый леденец виноград киви яблоко</v>
      </c>
      <c r="K3443" s="18" t="str">
        <f>IFERROR(__xludf.DUMMYFUNCTION("""COMPUTED_VALUE"""),"кислый лимонад арбуз лайм малина")</f>
        <v>кислый лимонад арбуз лайм малина</v>
      </c>
      <c r="L3443" s="18" t="str">
        <f>IFERROR(__xludf.DUMMYFUNCTION("""COMPUTED_VALUE"""),"кислый персик клубника")</f>
        <v>кислый персик клубника</v>
      </c>
      <c r="M3443" s="18" t="str">
        <f>IFERROR(__xludf.DUMMYFUNCTION("""COMPUTED_VALUE"""),"кислый яблочно лимонные колечки")</f>
        <v>кислый яблочно лимонные колечки</v>
      </c>
      <c r="N3443" s="18" t="str">
        <f>IFERROR(__xludf.DUMMYFUNCTION("""COMPUTED_VALUE"""),"фанта апельсин с кислой малиной")</f>
        <v>фанта апельсин с кислой малиной</v>
      </c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  <c r="AA3443" s="18"/>
      <c r="AB3443" s="18"/>
      <c r="AC3443" s="18"/>
      <c r="AD3443" s="18"/>
      <c r="AE3443" s="18"/>
      <c r="AF3443" s="18"/>
      <c r="AG3443" s="18"/>
      <c r="AH3443" s="18"/>
      <c r="AI3443" s="18"/>
      <c r="AJ3443" s="18"/>
      <c r="AK3443" s="18"/>
      <c r="AL3443" s="18"/>
      <c r="AM3443" s="18"/>
      <c r="AN3443" s="18"/>
      <c r="AO3443" s="18"/>
      <c r="AP3443" s="18"/>
      <c r="AQ3443" s="18"/>
      <c r="AR3443" s="18"/>
      <c r="AS3443" s="18"/>
      <c r="AT3443" s="18"/>
      <c r="AU3443" s="18"/>
      <c r="AV3443" s="18"/>
      <c r="AW3443" s="18"/>
      <c r="AX3443" s="18"/>
    </row>
    <row r="3444">
      <c r="A3444" s="18" t="str">
        <f>IFERROR(__xludf.DUMMYFUNCTION("""COMPUTED_VALUE"""),"Ягодный микс")</f>
        <v>Ягодный микс</v>
      </c>
      <c r="B3444" s="18" t="str">
        <f>IFERROR(__xludf.DUMMYFUNCTION("""COMPUTED_VALUE"""),"Энергетик малина")</f>
        <v>Энергетик малина</v>
      </c>
      <c r="C3444" s="18" t="str">
        <f>IFERROR(__xludf.DUMMYFUNCTION("""COMPUTED_VALUE"""),"Клубника арбуз")</f>
        <v>Клубника арбуз</v>
      </c>
      <c r="D3444" s="18" t="str">
        <f>IFERROR(__xludf.DUMMYFUNCTION("""COMPUTED_VALUE"""),"Ежевика малина")</f>
        <v>Ежевика малина</v>
      </c>
      <c r="E3444" s="18" t="str">
        <f>IFERROR(__xludf.DUMMYFUNCTION("""COMPUTED_VALUE"""),"Голубая малина виноград")</f>
        <v>Голубая малина виноград</v>
      </c>
      <c r="F3444" s="18" t="str">
        <f>IFERROR(__xludf.DUMMYFUNCTION("""COMPUTED_VALUE"""),"Вишня яблоко")</f>
        <v>Вишня яблоко</v>
      </c>
      <c r="G3444" s="18" t="str">
        <f>IFERROR(__xludf.DUMMYFUNCTION("""COMPUTED_VALUE"""),"Виноград лёд")</f>
        <v>Виноград лёд</v>
      </c>
      <c r="H3444" s="18" t="str">
        <f>IFERROR(__xludf.DUMMYFUNCTION("""COMPUTED_VALUE"""),"Бабл гам")</f>
        <v>Бабл гам</v>
      </c>
      <c r="I3444" s="18" t="str">
        <f>IFERROR(__xludf.DUMMYFUNCTION("""COMPUTED_VALUE"""),"Энергетик лайм")</f>
        <v>Энергетик лайм</v>
      </c>
      <c r="J3444" s="18" t="str">
        <f>IFERROR(__xludf.DUMMYFUNCTION("""COMPUTED_VALUE"""),"Черника смородина айс")</f>
        <v>Черника смородина айс</v>
      </c>
      <c r="K3444" s="18" t="str">
        <f>IFERROR(__xludf.DUMMYFUNCTION("""COMPUTED_VALUE"""),"Мохито клубничный лёд")</f>
        <v>Мохито клубничный лёд</v>
      </c>
      <c r="L3444" s="18" t="str">
        <f>IFERROR(__xludf.DUMMYFUNCTION("""COMPUTED_VALUE"""),"Черная вишня лёд")</f>
        <v>Черная вишня лёд</v>
      </c>
      <c r="M3444" s="18" t="str">
        <f>IFERROR(__xludf.DUMMYFUNCTION("""COMPUTED_VALUE"""),"Ананас кокос лёд")</f>
        <v>Ананас кокос лёд</v>
      </c>
      <c r="N3444" s="18" t="str">
        <f>IFERROR(__xludf.DUMMYFUNCTION("""COMPUTED_VALUE"""),"Киви лёд")</f>
        <v>Киви лёд</v>
      </c>
      <c r="O3444" s="18" t="str">
        <f>IFERROR(__xludf.DUMMYFUNCTION("""COMPUTED_VALUE"""),"Кислая клюква лёд")</f>
        <v>Кислая клюква лёд</v>
      </c>
      <c r="P3444" s="18" t="str">
        <f>IFERROR(__xludf.DUMMYFUNCTION("""COMPUTED_VALUE"""),"Кислый скитлс лёд")</f>
        <v>Кислый скитлс лёд</v>
      </c>
      <c r="Q3444" s="18" t="str">
        <f>IFERROR(__xludf.DUMMYFUNCTION("""COMPUTED_VALUE"""),"Клубника черника лёд")</f>
        <v>Клубника черника лёд</v>
      </c>
      <c r="R3444" s="18" t="str">
        <f>IFERROR(__xludf.DUMMYFUNCTION("""COMPUTED_VALUE"""),"Малина смородина лёд")</f>
        <v>Малина смородина лёд</v>
      </c>
      <c r="S3444" s="18" t="str">
        <f>IFERROR(__xludf.DUMMYFUNCTION("""COMPUTED_VALUE"""),"Манго лёд")</f>
        <v>Манго лёд</v>
      </c>
      <c r="T3444" s="18" t="str">
        <f>IFERROR(__xludf.DUMMYFUNCTION("""COMPUTED_VALUE"""),"Малина вишня лёд")</f>
        <v>Малина вишня лёд</v>
      </c>
      <c r="U3444" s="18"/>
      <c r="V3444" s="18"/>
      <c r="W3444" s="18"/>
      <c r="X3444" s="18"/>
      <c r="Y3444" s="18"/>
      <c r="Z3444" s="18"/>
      <c r="AA3444" s="18"/>
      <c r="AB3444" s="18"/>
      <c r="AC3444" s="18"/>
      <c r="AD3444" s="18"/>
      <c r="AE3444" s="18"/>
      <c r="AF3444" s="18"/>
      <c r="AG3444" s="18"/>
      <c r="AH3444" s="18"/>
      <c r="AI3444" s="18"/>
      <c r="AJ3444" s="18"/>
      <c r="AK3444" s="18"/>
      <c r="AL3444" s="18"/>
      <c r="AM3444" s="18"/>
      <c r="AN3444" s="18"/>
      <c r="AO3444" s="18"/>
      <c r="AP3444" s="18"/>
      <c r="AQ3444" s="18"/>
      <c r="AR3444" s="18"/>
      <c r="AS3444" s="18"/>
      <c r="AT3444" s="18"/>
      <c r="AU3444" s="18"/>
      <c r="AV3444" s="18"/>
      <c r="AW3444" s="18"/>
      <c r="AX3444" s="18"/>
    </row>
    <row r="3445">
      <c r="A3445" s="18" t="str">
        <f>IFERROR(__xludf.DUMMYFUNCTION("""COMPUTED_VALUE"""),"Лесные ягоды")</f>
        <v>Лесные ягоды</v>
      </c>
      <c r="B3445" s="18" t="str">
        <f>IFERROR(__xludf.DUMMYFUNCTION("""COMPUTED_VALUE"""),"Алоэ виноград ")</f>
        <v>Алоэ виноград </v>
      </c>
      <c r="C3445" s="18" t="str">
        <f>IFERROR(__xludf.DUMMYFUNCTION("""COMPUTED_VALUE"""),"Апельсиновый адреналин")</f>
        <v>Апельсиновый адреналин</v>
      </c>
      <c r="D3445" s="18" t="str">
        <f>IFERROR(__xludf.DUMMYFUNCTION("""COMPUTED_VALUE"""),"Клюква лайм")</f>
        <v>Клюква лайм</v>
      </c>
      <c r="E3445" s="18" t="str">
        <f>IFERROR(__xludf.DUMMYFUNCTION("""COMPUTED_VALUE"""),"Виноградная фанта ")</f>
        <v>Виноградная фанта </v>
      </c>
      <c r="F3445" s="18" t="str">
        <f>IFERROR(__xludf.DUMMYFUNCTION("""COMPUTED_VALUE"""),"Зеленый чай лемонграсс")</f>
        <v>Зеленый чай лемонграсс</v>
      </c>
      <c r="G3445" s="18" t="str">
        <f>IFERROR(__xludf.DUMMYFUNCTION("""COMPUTED_VALUE"""),"Малина арбуз")</f>
        <v>Малина арбуз</v>
      </c>
      <c r="H3445" s="18" t="str">
        <f>IFERROR(__xludf.DUMMYFUNCTION("""COMPUTED_VALUE"""),"Ананас персик")</f>
        <v>Ананас персик</v>
      </c>
      <c r="I3445" s="18" t="str">
        <f>IFERROR(__xludf.DUMMYFUNCTION("""COMPUTED_VALUE"""),"Клубничный мохито ")</f>
        <v>Клубничный мохито </v>
      </c>
      <c r="J3445" s="18" t="str">
        <f>IFERROR(__xludf.DUMMYFUNCTION("""COMPUTED_VALUE"""),"Яблоко лайм")</f>
        <v>Яблоко лайм</v>
      </c>
      <c r="K3445" s="18" t="str">
        <f>IFERROR(__xludf.DUMMYFUNCTION("""COMPUTED_VALUE"""),"Спрайт арбуз лайм ")</f>
        <v>Спрайт арбуз лайм </v>
      </c>
      <c r="L3445" s="18" t="str">
        <f>IFERROR(__xludf.DUMMYFUNCTION("""COMPUTED_VALUE"""),"Черничная фанта")</f>
        <v>Черничная фанта</v>
      </c>
      <c r="M3445" s="18" t="str">
        <f>IFERROR(__xludf.DUMMYFUNCTION("""COMPUTED_VALUE"""),"Чёрная смородина")</f>
        <v>Чёрная смородина</v>
      </c>
      <c r="N3445" s="18" t="str">
        <f>IFERROR(__xludf.DUMMYFUNCTION("""COMPUTED_VALUE"""),"Червячки голубика малина")</f>
        <v>Червячки голубика малина</v>
      </c>
      <c r="O3445" s="18" t="str">
        <f>IFERROR(__xludf.DUMMYFUNCTION("""COMPUTED_VALUE"""),"Малина смородина ")</f>
        <v>Малина смородина </v>
      </c>
      <c r="P3445" s="18" t="str">
        <f>IFERROR(__xludf.DUMMYFUNCTION("""COMPUTED_VALUE"""),"Черника лайм ")</f>
        <v>Черника лайм </v>
      </c>
      <c r="Q3445" s="18" t="str">
        <f>IFERROR(__xludf.DUMMYFUNCTION("""COMPUTED_VALUE"""),"Виноградный чупа чупс")</f>
        <v>Виноградный чупа чупс</v>
      </c>
      <c r="R3445" s="18" t="str">
        <f>IFERROR(__xludf.DUMMYFUNCTION("""COMPUTED_VALUE"""),"Киви лайм")</f>
        <v>Киви лайм</v>
      </c>
      <c r="S3445" s="18" t="str">
        <f>IFERROR(__xludf.DUMMYFUNCTION("""COMPUTED_VALUE"""),"Ягодный морс")</f>
        <v>Ягодный морс</v>
      </c>
      <c r="T3445" s="18" t="str">
        <f>IFERROR(__xludf.DUMMYFUNCTION("""COMPUTED_VALUE"""),"Фруктовый скитлс")</f>
        <v>Фруктовый скитлс</v>
      </c>
      <c r="U3445" s="18" t="str">
        <f>IFERROR(__xludf.DUMMYFUNCTION("""COMPUTED_VALUE"""),"черника лимон ")</f>
        <v>черника лимон </v>
      </c>
      <c r="V3445" s="18" t="str">
        <f>IFERROR(__xludf.DUMMYFUNCTION("""COMPUTED_VALUE"""),"Вишнёвая бомба")</f>
        <v>Вишнёвая бомба</v>
      </c>
      <c r="W3445" s="18" t="str">
        <f>IFERROR(__xludf.DUMMYFUNCTION("""COMPUTED_VALUE"""),"Тропический манго")</f>
        <v>Тропический манго</v>
      </c>
      <c r="X3445" s="18"/>
      <c r="Y3445" s="18"/>
      <c r="Z3445" s="18"/>
      <c r="AA3445" s="18"/>
      <c r="AB3445" s="18"/>
      <c r="AC3445" s="18"/>
      <c r="AD3445" s="18"/>
      <c r="AE3445" s="18"/>
      <c r="AF3445" s="18"/>
      <c r="AG3445" s="18"/>
      <c r="AH3445" s="18"/>
      <c r="AI3445" s="18"/>
      <c r="AJ3445" s="18"/>
      <c r="AK3445" s="18"/>
      <c r="AL3445" s="18"/>
      <c r="AM3445" s="18"/>
      <c r="AN3445" s="18"/>
      <c r="AO3445" s="18"/>
      <c r="AP3445" s="18"/>
      <c r="AQ3445" s="18"/>
      <c r="AR3445" s="18"/>
      <c r="AS3445" s="18"/>
      <c r="AT3445" s="18"/>
      <c r="AU3445" s="18"/>
      <c r="AV3445" s="18"/>
      <c r="AW3445" s="18"/>
      <c r="AX3445" s="18"/>
    </row>
    <row r="3446">
      <c r="A3446" s="18" t="str">
        <f>IFERROR(__xludf.DUMMYFUNCTION("""COMPUTED_VALUE"""),"0.4")</f>
        <v>0.4</v>
      </c>
      <c r="B3446" s="18" t="str">
        <f>IFERROR(__xludf.DUMMYFUNCTION("""COMPUTED_VALUE"""),"0.6")</f>
        <v>0.6</v>
      </c>
      <c r="C3446" s="18" t="str">
        <f>IFERROR(__xludf.DUMMYFUNCTION("""COMPUTED_VALUE"""),"0.7")</f>
        <v>0.7</v>
      </c>
      <c r="D3446" s="18" t="str">
        <f>IFERROR(__xludf.DUMMYFUNCTION("""COMPUTED_VALUE"""),"0.8")</f>
        <v>0.8</v>
      </c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  <c r="AA3446" s="18"/>
      <c r="AB3446" s="18"/>
      <c r="AC3446" s="18"/>
      <c r="AD3446" s="18"/>
      <c r="AE3446" s="18"/>
      <c r="AF3446" s="18"/>
      <c r="AG3446" s="18"/>
      <c r="AH3446" s="18"/>
      <c r="AI3446" s="18"/>
      <c r="AJ3446" s="18"/>
      <c r="AK3446" s="18"/>
      <c r="AL3446" s="18"/>
      <c r="AM3446" s="18"/>
      <c r="AN3446" s="18"/>
      <c r="AO3446" s="18"/>
      <c r="AP3446" s="18"/>
      <c r="AQ3446" s="18"/>
      <c r="AR3446" s="18"/>
      <c r="AS3446" s="18"/>
      <c r="AT3446" s="18"/>
      <c r="AU3446" s="18"/>
      <c r="AV3446" s="18"/>
      <c r="AW3446" s="18"/>
      <c r="AX3446" s="18"/>
    </row>
    <row r="3447">
      <c r="A3447" s="18" t="str">
        <f>IFERROR(__xludf.DUMMYFUNCTION("""COMPUTED_VALUE"""),"Лесные ягоды")</f>
        <v>Лесные ягоды</v>
      </c>
      <c r="B3447" s="18" t="str">
        <f>IFERROR(__xludf.DUMMYFUNCTION("""COMPUTED_VALUE"""),"Алоэ виноград ")</f>
        <v>Алоэ виноград </v>
      </c>
      <c r="C3447" s="18" t="str">
        <f>IFERROR(__xludf.DUMMYFUNCTION("""COMPUTED_VALUE"""),"Апельсиновый адреналин")</f>
        <v>Апельсиновый адреналин</v>
      </c>
      <c r="D3447" s="18" t="str">
        <f>IFERROR(__xludf.DUMMYFUNCTION("""COMPUTED_VALUE"""),"Клюква лайм")</f>
        <v>Клюква лайм</v>
      </c>
      <c r="E3447" s="18" t="str">
        <f>IFERROR(__xludf.DUMMYFUNCTION("""COMPUTED_VALUE"""),"Виноградная фанта ")</f>
        <v>Виноградная фанта </v>
      </c>
      <c r="F3447" s="18" t="str">
        <f>IFERROR(__xludf.DUMMYFUNCTION("""COMPUTED_VALUE"""),"Зеленый чай лемонграсс")</f>
        <v>Зеленый чай лемонграсс</v>
      </c>
      <c r="G3447" s="18" t="str">
        <f>IFERROR(__xludf.DUMMYFUNCTION("""COMPUTED_VALUE"""),"Малина арбуз")</f>
        <v>Малина арбуз</v>
      </c>
      <c r="H3447" s="18" t="str">
        <f>IFERROR(__xludf.DUMMYFUNCTION("""COMPUTED_VALUE"""),"Ананас персик")</f>
        <v>Ананас персик</v>
      </c>
      <c r="I3447" s="18" t="str">
        <f>IFERROR(__xludf.DUMMYFUNCTION("""COMPUTED_VALUE"""),"Клубничный мохито ")</f>
        <v>Клубничный мохито </v>
      </c>
      <c r="J3447" s="18" t="str">
        <f>IFERROR(__xludf.DUMMYFUNCTION("""COMPUTED_VALUE"""),"Яблоко лайм")</f>
        <v>Яблоко лайм</v>
      </c>
      <c r="K3447" s="18" t="str">
        <f>IFERROR(__xludf.DUMMYFUNCTION("""COMPUTED_VALUE"""),"Спрайт арбуз лайм ")</f>
        <v>Спрайт арбуз лайм </v>
      </c>
      <c r="L3447" s="18" t="str">
        <f>IFERROR(__xludf.DUMMYFUNCTION("""COMPUTED_VALUE"""),"Черничная фанта")</f>
        <v>Черничная фанта</v>
      </c>
      <c r="M3447" s="18" t="str">
        <f>IFERROR(__xludf.DUMMYFUNCTION("""COMPUTED_VALUE"""),"Чёрная смородина")</f>
        <v>Чёрная смородина</v>
      </c>
      <c r="N3447" s="18" t="str">
        <f>IFERROR(__xludf.DUMMYFUNCTION("""COMPUTED_VALUE"""),"Червячки голубика малина")</f>
        <v>Червячки голубика малина</v>
      </c>
      <c r="O3447" s="18" t="str">
        <f>IFERROR(__xludf.DUMMYFUNCTION("""COMPUTED_VALUE"""),"Малина смородина ")</f>
        <v>Малина смородина </v>
      </c>
      <c r="P3447" s="18" t="str">
        <f>IFERROR(__xludf.DUMMYFUNCTION("""COMPUTED_VALUE"""),"Черника лайм ")</f>
        <v>Черника лайм </v>
      </c>
      <c r="Q3447" s="18" t="str">
        <f>IFERROR(__xludf.DUMMYFUNCTION("""COMPUTED_VALUE"""),"Виноградный чупа чупс")</f>
        <v>Виноградный чупа чупс</v>
      </c>
      <c r="R3447" s="18" t="str">
        <f>IFERROR(__xludf.DUMMYFUNCTION("""COMPUTED_VALUE"""),"Киви лайм")</f>
        <v>Киви лайм</v>
      </c>
      <c r="S3447" s="18" t="str">
        <f>IFERROR(__xludf.DUMMYFUNCTION("""COMPUTED_VALUE"""),"Ягодный морс")</f>
        <v>Ягодный морс</v>
      </c>
      <c r="T3447" s="18" t="str">
        <f>IFERROR(__xludf.DUMMYFUNCTION("""COMPUTED_VALUE"""),"Фруктовый скитлс")</f>
        <v>Фруктовый скитлс</v>
      </c>
      <c r="U3447" s="18" t="str">
        <f>IFERROR(__xludf.DUMMYFUNCTION("""COMPUTED_VALUE"""),"черника лимон ")</f>
        <v>черника лимон </v>
      </c>
      <c r="V3447" s="18" t="str">
        <f>IFERROR(__xludf.DUMMYFUNCTION("""COMPUTED_VALUE"""),"Вишнёвая бомба")</f>
        <v>Вишнёвая бомба</v>
      </c>
      <c r="W3447" s="18" t="str">
        <f>IFERROR(__xludf.DUMMYFUNCTION("""COMPUTED_VALUE"""),"Тропический манго")</f>
        <v>Тропический манго</v>
      </c>
      <c r="X3447" s="18"/>
      <c r="Y3447" s="18"/>
      <c r="Z3447" s="18"/>
      <c r="AA3447" s="18"/>
      <c r="AB3447" s="18"/>
      <c r="AC3447" s="18"/>
      <c r="AD3447" s="18"/>
      <c r="AE3447" s="18"/>
      <c r="AF3447" s="18"/>
      <c r="AG3447" s="18"/>
      <c r="AH3447" s="18"/>
      <c r="AI3447" s="18"/>
      <c r="AJ3447" s="18"/>
      <c r="AK3447" s="18"/>
      <c r="AL3447" s="18"/>
      <c r="AM3447" s="18"/>
      <c r="AN3447" s="18"/>
      <c r="AO3447" s="18"/>
      <c r="AP3447" s="18"/>
      <c r="AQ3447" s="18"/>
      <c r="AR3447" s="18"/>
      <c r="AS3447" s="18"/>
      <c r="AT3447" s="18"/>
      <c r="AU3447" s="18"/>
      <c r="AV3447" s="18"/>
      <c r="AW3447" s="18"/>
      <c r="AX3447" s="18"/>
    </row>
    <row r="3448">
      <c r="A3448" s="18" t="str">
        <f>IFERROR(__xludf.DUMMYFUNCTION("""COMPUTED_VALUE"""),"0.4")</f>
        <v>0.4</v>
      </c>
      <c r="B3448" s="18" t="str">
        <f>IFERROR(__xludf.DUMMYFUNCTION("""COMPUTED_VALUE"""),"0.6")</f>
        <v>0.6</v>
      </c>
      <c r="C3448" s="18" t="str">
        <f>IFERROR(__xludf.DUMMYFUNCTION("""COMPUTED_VALUE"""),"0.7")</f>
        <v>0.7</v>
      </c>
      <c r="D3448" s="18" t="str">
        <f>IFERROR(__xludf.DUMMYFUNCTION("""COMPUTED_VALUE"""),"0.8")</f>
        <v>0.8</v>
      </c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  <c r="AA3448" s="18"/>
      <c r="AB3448" s="18"/>
      <c r="AC3448" s="18"/>
      <c r="AD3448" s="18"/>
      <c r="AE3448" s="18"/>
      <c r="AF3448" s="18"/>
      <c r="AG3448" s="18"/>
      <c r="AH3448" s="18"/>
      <c r="AI3448" s="18"/>
      <c r="AJ3448" s="18"/>
      <c r="AK3448" s="18"/>
      <c r="AL3448" s="18"/>
      <c r="AM3448" s="18"/>
      <c r="AN3448" s="18"/>
      <c r="AO3448" s="18"/>
      <c r="AP3448" s="18"/>
      <c r="AQ3448" s="18"/>
      <c r="AR3448" s="18"/>
      <c r="AS3448" s="18"/>
      <c r="AT3448" s="18"/>
      <c r="AU3448" s="18"/>
      <c r="AV3448" s="18"/>
      <c r="AW3448" s="18"/>
      <c r="AX3448" s="18"/>
    </row>
    <row r="3449">
      <c r="A3449" s="18" t="str">
        <f>IFERROR(__xludf.DUMMYFUNCTION("""COMPUTED_VALUE"""),"кислая земляника")</f>
        <v>кислая земляника</v>
      </c>
      <c r="B3449" s="18" t="str">
        <f>IFERROR(__xludf.DUMMYFUNCTION("""COMPUTED_VALUE"""),"кислая фанта с черникой")</f>
        <v>кислая фанта с черникой</v>
      </c>
      <c r="C3449" s="18" t="str">
        <f>IFERROR(__xludf.DUMMYFUNCTION("""COMPUTED_VALUE"""),"кислое харибо с колой и черешней")</f>
        <v>кислое харибо с колой и черешней</v>
      </c>
      <c r="D3449" s="18" t="str">
        <f>IFERROR(__xludf.DUMMYFUNCTION("""COMPUTED_VALUE"""),"кислое яблочно клубничная шипучка")</f>
        <v>кислое яблочно клубничная шипучка</v>
      </c>
      <c r="E3449" s="18" t="str">
        <f>IFERROR(__xludf.DUMMYFUNCTION("""COMPUTED_VALUE"""),"кислые желатинки маракуйя ананас")</f>
        <v>кислые желатинки маракуйя ананас</v>
      </c>
      <c r="F3449" s="18" t="str">
        <f>IFERROR(__xludf.DUMMYFUNCTION("""COMPUTED_VALUE"""),"кислые ленточки маракуя манго")</f>
        <v>кислые ленточки маракуя манго</v>
      </c>
      <c r="G3449" s="18" t="str">
        <f>IFERROR(__xludf.DUMMYFUNCTION("""COMPUTED_VALUE"""),"кислые мармеладные ягоды")</f>
        <v>кислые мармеладные ягоды</v>
      </c>
      <c r="H3449" s="18" t="str">
        <f>IFERROR(__xludf.DUMMYFUNCTION("""COMPUTED_VALUE"""),"кислый виноград лайм")</f>
        <v>кислый виноград лайм</v>
      </c>
      <c r="I3449" s="18" t="str">
        <f>IFERROR(__xludf.DUMMYFUNCTION("""COMPUTED_VALUE"""),"кислый грейпфрут с вишней")</f>
        <v>кислый грейпфрут с вишней</v>
      </c>
      <c r="J3449" s="18" t="str">
        <f>IFERROR(__xludf.DUMMYFUNCTION("""COMPUTED_VALUE"""),"кислый леденец виноград киви яблоко")</f>
        <v>кислый леденец виноград киви яблоко</v>
      </c>
      <c r="K3449" s="18" t="str">
        <f>IFERROR(__xludf.DUMMYFUNCTION("""COMPUTED_VALUE"""),"кислый лимонад арбуз лайм малина")</f>
        <v>кислый лимонад арбуз лайм малина</v>
      </c>
      <c r="L3449" s="18" t="str">
        <f>IFERROR(__xludf.DUMMYFUNCTION("""COMPUTED_VALUE"""),"кислый персик клубника")</f>
        <v>кислый персик клубника</v>
      </c>
      <c r="M3449" s="18" t="str">
        <f>IFERROR(__xludf.DUMMYFUNCTION("""COMPUTED_VALUE"""),"кислый яблочно лимонные колечки")</f>
        <v>кислый яблочно лимонные колечки</v>
      </c>
      <c r="N3449" s="18" t="str">
        <f>IFERROR(__xludf.DUMMYFUNCTION("""COMPUTED_VALUE"""),"фанта апельсин с кислой малиной")</f>
        <v>фанта апельсин с кислой малиной</v>
      </c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  <c r="AA3449" s="18"/>
      <c r="AB3449" s="18"/>
      <c r="AC3449" s="18"/>
      <c r="AD3449" s="18"/>
      <c r="AE3449" s="18"/>
      <c r="AF3449" s="18"/>
      <c r="AG3449" s="18"/>
      <c r="AH3449" s="18"/>
      <c r="AI3449" s="18"/>
      <c r="AJ3449" s="18"/>
      <c r="AK3449" s="18"/>
      <c r="AL3449" s="18"/>
      <c r="AM3449" s="18"/>
      <c r="AN3449" s="18"/>
      <c r="AO3449" s="18"/>
      <c r="AP3449" s="18"/>
      <c r="AQ3449" s="18"/>
      <c r="AR3449" s="18"/>
      <c r="AS3449" s="18"/>
      <c r="AT3449" s="18"/>
      <c r="AU3449" s="18"/>
      <c r="AV3449" s="18"/>
      <c r="AW3449" s="18"/>
      <c r="AX3449" s="18"/>
    </row>
    <row r="3450">
      <c r="A3450" s="18" t="str">
        <f>IFERROR(__xludf.DUMMYFUNCTION("""COMPUTED_VALUE"""),"0.4")</f>
        <v>0.4</v>
      </c>
      <c r="B3450" s="18" t="str">
        <f>IFERROR(__xludf.DUMMYFUNCTION("""COMPUTED_VALUE"""),"0.6")</f>
        <v>0.6</v>
      </c>
      <c r="C3450" s="18" t="str">
        <f>IFERROR(__xludf.DUMMYFUNCTION("""COMPUTED_VALUE"""),"0.7")</f>
        <v>0.7</v>
      </c>
      <c r="D3450" s="18" t="str">
        <f>IFERROR(__xludf.DUMMYFUNCTION("""COMPUTED_VALUE"""),"0.8")</f>
        <v>0.8</v>
      </c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  <c r="AA3450" s="18"/>
      <c r="AB3450" s="18"/>
      <c r="AC3450" s="18"/>
      <c r="AD3450" s="18"/>
      <c r="AE3450" s="18"/>
      <c r="AF3450" s="18"/>
      <c r="AG3450" s="18"/>
      <c r="AH3450" s="18"/>
      <c r="AI3450" s="18"/>
      <c r="AJ3450" s="18"/>
      <c r="AK3450" s="18"/>
      <c r="AL3450" s="18"/>
      <c r="AM3450" s="18"/>
      <c r="AN3450" s="18"/>
      <c r="AO3450" s="18"/>
      <c r="AP3450" s="18"/>
      <c r="AQ3450" s="18"/>
      <c r="AR3450" s="18"/>
      <c r="AS3450" s="18"/>
      <c r="AT3450" s="18"/>
      <c r="AU3450" s="18"/>
      <c r="AV3450" s="18"/>
      <c r="AW3450" s="18"/>
      <c r="AX3450" s="18"/>
    </row>
    <row r="3451">
      <c r="A3451" s="18" t="str">
        <f>IFERROR(__xludf.DUMMYFUNCTION("""COMPUTED_VALUE"""),"Малина вишня лёд")</f>
        <v>Малина вишня лёд</v>
      </c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  <c r="AA3451" s="18"/>
      <c r="AB3451" s="18"/>
      <c r="AC3451" s="18"/>
      <c r="AD3451" s="18"/>
      <c r="AE3451" s="18"/>
      <c r="AF3451" s="18"/>
      <c r="AG3451" s="18"/>
      <c r="AH3451" s="18"/>
      <c r="AI3451" s="18"/>
      <c r="AJ3451" s="18"/>
      <c r="AK3451" s="18"/>
      <c r="AL3451" s="18"/>
      <c r="AM3451" s="18"/>
      <c r="AN3451" s="18"/>
      <c r="AO3451" s="18"/>
      <c r="AP3451" s="18"/>
      <c r="AQ3451" s="18"/>
      <c r="AR3451" s="18"/>
      <c r="AS3451" s="18"/>
      <c r="AT3451" s="18"/>
      <c r="AU3451" s="18"/>
      <c r="AV3451" s="18"/>
      <c r="AW3451" s="18"/>
      <c r="AX3451" s="18"/>
    </row>
    <row r="3452">
      <c r="A3452" s="18" t="str">
        <f>IFERROR(__xludf.DUMMYFUNCTION("""COMPUTED_VALUE"""),"Лесные ягоды")</f>
        <v>Лесные ягоды</v>
      </c>
      <c r="B3452" s="18" t="str">
        <f>IFERROR(__xludf.DUMMYFUNCTION("""COMPUTED_VALUE"""),"Алоэ виноград ")</f>
        <v>Алоэ виноград </v>
      </c>
      <c r="C3452" s="18" t="str">
        <f>IFERROR(__xludf.DUMMYFUNCTION("""COMPUTED_VALUE"""),"Апельсиновый адреналин")</f>
        <v>Апельсиновый адреналин</v>
      </c>
      <c r="D3452" s="18" t="str">
        <f>IFERROR(__xludf.DUMMYFUNCTION("""COMPUTED_VALUE"""),"Клюква лайм")</f>
        <v>Клюква лайм</v>
      </c>
      <c r="E3452" s="18" t="str">
        <f>IFERROR(__xludf.DUMMYFUNCTION("""COMPUTED_VALUE"""),"Виноградная фанта ")</f>
        <v>Виноградная фанта </v>
      </c>
      <c r="F3452" s="18" t="str">
        <f>IFERROR(__xludf.DUMMYFUNCTION("""COMPUTED_VALUE"""),"Зеленый чай лемонграсс")</f>
        <v>Зеленый чай лемонграсс</v>
      </c>
      <c r="G3452" s="18" t="str">
        <f>IFERROR(__xludf.DUMMYFUNCTION("""COMPUTED_VALUE"""),"Малина арбуз")</f>
        <v>Малина арбуз</v>
      </c>
      <c r="H3452" s="18" t="str">
        <f>IFERROR(__xludf.DUMMYFUNCTION("""COMPUTED_VALUE"""),"Ананас персик")</f>
        <v>Ананас персик</v>
      </c>
      <c r="I3452" s="18" t="str">
        <f>IFERROR(__xludf.DUMMYFUNCTION("""COMPUTED_VALUE"""),"Клубничный мохито ")</f>
        <v>Клубничный мохито </v>
      </c>
      <c r="J3452" s="18" t="str">
        <f>IFERROR(__xludf.DUMMYFUNCTION("""COMPUTED_VALUE"""),"Яблоко лайм")</f>
        <v>Яблоко лайм</v>
      </c>
      <c r="K3452" s="18" t="str">
        <f>IFERROR(__xludf.DUMMYFUNCTION("""COMPUTED_VALUE"""),"Спрайт арбуз лайм ")</f>
        <v>Спрайт арбуз лайм </v>
      </c>
      <c r="L3452" s="18" t="str">
        <f>IFERROR(__xludf.DUMMYFUNCTION("""COMPUTED_VALUE"""),"Черничная фанта")</f>
        <v>Черничная фанта</v>
      </c>
      <c r="M3452" s="18" t="str">
        <f>IFERROR(__xludf.DUMMYFUNCTION("""COMPUTED_VALUE"""),"Чёрная смородина")</f>
        <v>Чёрная смородина</v>
      </c>
      <c r="N3452" s="18" t="str">
        <f>IFERROR(__xludf.DUMMYFUNCTION("""COMPUTED_VALUE"""),"Червячки голубика малина")</f>
        <v>Червячки голубика малина</v>
      </c>
      <c r="O3452" s="18" t="str">
        <f>IFERROR(__xludf.DUMMYFUNCTION("""COMPUTED_VALUE"""),"Малина смородина ")</f>
        <v>Малина смородина </v>
      </c>
      <c r="P3452" s="18" t="str">
        <f>IFERROR(__xludf.DUMMYFUNCTION("""COMPUTED_VALUE"""),"Черника лайм ")</f>
        <v>Черника лайм </v>
      </c>
      <c r="Q3452" s="18" t="str">
        <f>IFERROR(__xludf.DUMMYFUNCTION("""COMPUTED_VALUE"""),"Виноградный чупа чупс")</f>
        <v>Виноградный чупа чупс</v>
      </c>
      <c r="R3452" s="18" t="str">
        <f>IFERROR(__xludf.DUMMYFUNCTION("""COMPUTED_VALUE"""),"Киви лайм")</f>
        <v>Киви лайм</v>
      </c>
      <c r="S3452" s="18" t="str">
        <f>IFERROR(__xludf.DUMMYFUNCTION("""COMPUTED_VALUE"""),"Ягодный морс")</f>
        <v>Ягодный морс</v>
      </c>
      <c r="T3452" s="18" t="str">
        <f>IFERROR(__xludf.DUMMYFUNCTION("""COMPUTED_VALUE"""),"Фруктовый скитлс")</f>
        <v>Фруктовый скитлс</v>
      </c>
      <c r="U3452" s="18" t="str">
        <f>IFERROR(__xludf.DUMMYFUNCTION("""COMPUTED_VALUE"""),"черника лимон ")</f>
        <v>черника лимон </v>
      </c>
      <c r="V3452" s="18" t="str">
        <f>IFERROR(__xludf.DUMMYFUNCTION("""COMPUTED_VALUE"""),"Вишнёвая бомба")</f>
        <v>Вишнёвая бомба</v>
      </c>
      <c r="W3452" s="18" t="str">
        <f>IFERROR(__xludf.DUMMYFUNCTION("""COMPUTED_VALUE"""),"Тропический манго")</f>
        <v>Тропический манго</v>
      </c>
      <c r="X3452" s="18"/>
      <c r="Y3452" s="18"/>
      <c r="Z3452" s="18"/>
      <c r="AA3452" s="18"/>
      <c r="AB3452" s="18"/>
      <c r="AC3452" s="18"/>
      <c r="AD3452" s="18"/>
      <c r="AE3452" s="18"/>
      <c r="AF3452" s="18"/>
      <c r="AG3452" s="18"/>
      <c r="AH3452" s="18"/>
      <c r="AI3452" s="18"/>
      <c r="AJ3452" s="18"/>
      <c r="AK3452" s="18"/>
      <c r="AL3452" s="18"/>
      <c r="AM3452" s="18"/>
      <c r="AN3452" s="18"/>
      <c r="AO3452" s="18"/>
      <c r="AP3452" s="18"/>
      <c r="AQ3452" s="18"/>
      <c r="AR3452" s="18"/>
      <c r="AS3452" s="18"/>
      <c r="AT3452" s="18"/>
      <c r="AU3452" s="18"/>
      <c r="AV3452" s="18"/>
      <c r="AW3452" s="18"/>
      <c r="AX3452" s="18"/>
    </row>
    <row r="3453">
      <c r="A3453" s="18" t="str">
        <f>IFERROR(__xludf.DUMMYFUNCTION("""COMPUTED_VALUE"""),"Лесные ягоды")</f>
        <v>Лесные ягоды</v>
      </c>
      <c r="B3453" s="18" t="str">
        <f>IFERROR(__xludf.DUMMYFUNCTION("""COMPUTED_VALUE"""),"Алоэ виноград ")</f>
        <v>Алоэ виноград </v>
      </c>
      <c r="C3453" s="18" t="str">
        <f>IFERROR(__xludf.DUMMYFUNCTION("""COMPUTED_VALUE"""),"Апельсиновый адреналин")</f>
        <v>Апельсиновый адреналин</v>
      </c>
      <c r="D3453" s="18" t="str">
        <f>IFERROR(__xludf.DUMMYFUNCTION("""COMPUTED_VALUE"""),"Клюква лайм")</f>
        <v>Клюква лайм</v>
      </c>
      <c r="E3453" s="18" t="str">
        <f>IFERROR(__xludf.DUMMYFUNCTION("""COMPUTED_VALUE"""),"Виноградная фанта ")</f>
        <v>Виноградная фанта </v>
      </c>
      <c r="F3453" s="18" t="str">
        <f>IFERROR(__xludf.DUMMYFUNCTION("""COMPUTED_VALUE"""),"Зеленый чай лемонграсс")</f>
        <v>Зеленый чай лемонграсс</v>
      </c>
      <c r="G3453" s="18" t="str">
        <f>IFERROR(__xludf.DUMMYFUNCTION("""COMPUTED_VALUE"""),"Малина арбуз")</f>
        <v>Малина арбуз</v>
      </c>
      <c r="H3453" s="18" t="str">
        <f>IFERROR(__xludf.DUMMYFUNCTION("""COMPUTED_VALUE"""),"Ананас персик")</f>
        <v>Ананас персик</v>
      </c>
      <c r="I3453" s="18" t="str">
        <f>IFERROR(__xludf.DUMMYFUNCTION("""COMPUTED_VALUE"""),"Клубничный мохито ")</f>
        <v>Клубничный мохито </v>
      </c>
      <c r="J3453" s="18" t="str">
        <f>IFERROR(__xludf.DUMMYFUNCTION("""COMPUTED_VALUE"""),"Яблоко лайм")</f>
        <v>Яблоко лайм</v>
      </c>
      <c r="K3453" s="18" t="str">
        <f>IFERROR(__xludf.DUMMYFUNCTION("""COMPUTED_VALUE"""),"Спрайт арбуз лайм ")</f>
        <v>Спрайт арбуз лайм </v>
      </c>
      <c r="L3453" s="18" t="str">
        <f>IFERROR(__xludf.DUMMYFUNCTION("""COMPUTED_VALUE"""),"Черничная фанта")</f>
        <v>Черничная фанта</v>
      </c>
      <c r="M3453" s="18" t="str">
        <f>IFERROR(__xludf.DUMMYFUNCTION("""COMPUTED_VALUE"""),"Чёрная смородина")</f>
        <v>Чёрная смородина</v>
      </c>
      <c r="N3453" s="18" t="str">
        <f>IFERROR(__xludf.DUMMYFUNCTION("""COMPUTED_VALUE"""),"Червячки голубика малина")</f>
        <v>Червячки голубика малина</v>
      </c>
      <c r="O3453" s="18" t="str">
        <f>IFERROR(__xludf.DUMMYFUNCTION("""COMPUTED_VALUE"""),"Малина смородина ")</f>
        <v>Малина смородина </v>
      </c>
      <c r="P3453" s="18" t="str">
        <f>IFERROR(__xludf.DUMMYFUNCTION("""COMPUTED_VALUE"""),"Черника лайм ")</f>
        <v>Черника лайм </v>
      </c>
      <c r="Q3453" s="18" t="str">
        <f>IFERROR(__xludf.DUMMYFUNCTION("""COMPUTED_VALUE"""),"Виноградный чупа чупс")</f>
        <v>Виноградный чупа чупс</v>
      </c>
      <c r="R3453" s="18" t="str">
        <f>IFERROR(__xludf.DUMMYFUNCTION("""COMPUTED_VALUE"""),"Киви лайм")</f>
        <v>Киви лайм</v>
      </c>
      <c r="S3453" s="18" t="str">
        <f>IFERROR(__xludf.DUMMYFUNCTION("""COMPUTED_VALUE"""),"Ягодный морс")</f>
        <v>Ягодный морс</v>
      </c>
      <c r="T3453" s="18" t="str">
        <f>IFERROR(__xludf.DUMMYFUNCTION("""COMPUTED_VALUE"""),"Фруктовый скитлс")</f>
        <v>Фруктовый скитлс</v>
      </c>
      <c r="U3453" s="18" t="str">
        <f>IFERROR(__xludf.DUMMYFUNCTION("""COMPUTED_VALUE"""),"черника лимон ")</f>
        <v>черника лимон </v>
      </c>
      <c r="V3453" s="18" t="str">
        <f>IFERROR(__xludf.DUMMYFUNCTION("""COMPUTED_VALUE"""),"Вишнёвая бомба")</f>
        <v>Вишнёвая бомба</v>
      </c>
      <c r="W3453" s="18" t="str">
        <f>IFERROR(__xludf.DUMMYFUNCTION("""COMPUTED_VALUE"""),"Тропический манго")</f>
        <v>Тропический манго</v>
      </c>
      <c r="X3453" s="18"/>
      <c r="Y3453" s="18"/>
      <c r="Z3453" s="18"/>
      <c r="AA3453" s="18"/>
      <c r="AB3453" s="18"/>
      <c r="AC3453" s="18"/>
      <c r="AD3453" s="18"/>
      <c r="AE3453" s="18"/>
      <c r="AF3453" s="18"/>
      <c r="AG3453" s="18"/>
      <c r="AH3453" s="18"/>
      <c r="AI3453" s="18"/>
      <c r="AJ3453" s="18"/>
      <c r="AK3453" s="18"/>
      <c r="AL3453" s="18"/>
      <c r="AM3453" s="18"/>
      <c r="AN3453" s="18"/>
      <c r="AO3453" s="18"/>
      <c r="AP3453" s="18"/>
      <c r="AQ3453" s="18"/>
      <c r="AR3453" s="18"/>
      <c r="AS3453" s="18"/>
      <c r="AT3453" s="18"/>
      <c r="AU3453" s="18"/>
      <c r="AV3453" s="18"/>
      <c r="AW3453" s="18"/>
      <c r="AX3453" s="18"/>
    </row>
    <row r="3454">
      <c r="A3454" s="18" t="str">
        <f>IFERROR(__xludf.DUMMYFUNCTION("""COMPUTED_VALUE"""),"Ягодный микс")</f>
        <v>Ягодный микс</v>
      </c>
      <c r="B3454" s="18" t="str">
        <f>IFERROR(__xludf.DUMMYFUNCTION("""COMPUTED_VALUE"""),"Энергетик малина")</f>
        <v>Энергетик малина</v>
      </c>
      <c r="C3454" s="18" t="str">
        <f>IFERROR(__xludf.DUMMYFUNCTION("""COMPUTED_VALUE"""),"Клубника арбуз")</f>
        <v>Клубника арбуз</v>
      </c>
      <c r="D3454" s="18" t="str">
        <f>IFERROR(__xludf.DUMMYFUNCTION("""COMPUTED_VALUE"""),"Ежевика малина")</f>
        <v>Ежевика малина</v>
      </c>
      <c r="E3454" s="18" t="str">
        <f>IFERROR(__xludf.DUMMYFUNCTION("""COMPUTED_VALUE"""),"Голубая малина виноград")</f>
        <v>Голубая малина виноград</v>
      </c>
      <c r="F3454" s="18" t="str">
        <f>IFERROR(__xludf.DUMMYFUNCTION("""COMPUTED_VALUE"""),"Вишня яблоко")</f>
        <v>Вишня яблоко</v>
      </c>
      <c r="G3454" s="18" t="str">
        <f>IFERROR(__xludf.DUMMYFUNCTION("""COMPUTED_VALUE"""),"Виноград лёд")</f>
        <v>Виноград лёд</v>
      </c>
      <c r="H3454" s="18" t="str">
        <f>IFERROR(__xludf.DUMMYFUNCTION("""COMPUTED_VALUE"""),"Бабл гам")</f>
        <v>Бабл гам</v>
      </c>
      <c r="I3454" s="18" t="str">
        <f>IFERROR(__xludf.DUMMYFUNCTION("""COMPUTED_VALUE"""),"Энергетик лайм")</f>
        <v>Энергетик лайм</v>
      </c>
      <c r="J3454" s="18" t="str">
        <f>IFERROR(__xludf.DUMMYFUNCTION("""COMPUTED_VALUE"""),"Черника смородина айс")</f>
        <v>Черника смородина айс</v>
      </c>
      <c r="K3454" s="18" t="str">
        <f>IFERROR(__xludf.DUMMYFUNCTION("""COMPUTED_VALUE"""),"Мохито клубничный лёд")</f>
        <v>Мохито клубничный лёд</v>
      </c>
      <c r="L3454" s="18" t="str">
        <f>IFERROR(__xludf.DUMMYFUNCTION("""COMPUTED_VALUE"""),"Черная вишня лёд")</f>
        <v>Черная вишня лёд</v>
      </c>
      <c r="M3454" s="18" t="str">
        <f>IFERROR(__xludf.DUMMYFUNCTION("""COMPUTED_VALUE"""),"Ананас кокос лёд")</f>
        <v>Ананас кокос лёд</v>
      </c>
      <c r="N3454" s="18" t="str">
        <f>IFERROR(__xludf.DUMMYFUNCTION("""COMPUTED_VALUE"""),"Киви лёд")</f>
        <v>Киви лёд</v>
      </c>
      <c r="O3454" s="18" t="str">
        <f>IFERROR(__xludf.DUMMYFUNCTION("""COMPUTED_VALUE"""),"Кислая клюква лёд")</f>
        <v>Кислая клюква лёд</v>
      </c>
      <c r="P3454" s="18" t="str">
        <f>IFERROR(__xludf.DUMMYFUNCTION("""COMPUTED_VALUE"""),"Кислый скитлс лёд")</f>
        <v>Кислый скитлс лёд</v>
      </c>
      <c r="Q3454" s="18" t="str">
        <f>IFERROR(__xludf.DUMMYFUNCTION("""COMPUTED_VALUE"""),"Клубника черника лёд")</f>
        <v>Клубника черника лёд</v>
      </c>
      <c r="R3454" s="18" t="str">
        <f>IFERROR(__xludf.DUMMYFUNCTION("""COMPUTED_VALUE"""),"Малина смородина лёд")</f>
        <v>Малина смородина лёд</v>
      </c>
      <c r="S3454" s="18" t="str">
        <f>IFERROR(__xludf.DUMMYFUNCTION("""COMPUTED_VALUE"""),"Манго лёд")</f>
        <v>Манго лёд</v>
      </c>
      <c r="T3454" s="18" t="str">
        <f>IFERROR(__xludf.DUMMYFUNCTION("""COMPUTED_VALUE"""),"Малина вишня лёд")</f>
        <v>Малина вишня лёд</v>
      </c>
      <c r="U3454" s="18"/>
      <c r="V3454" s="18"/>
      <c r="W3454" s="18"/>
      <c r="X3454" s="18"/>
      <c r="Y3454" s="18"/>
      <c r="Z3454" s="18"/>
      <c r="AA3454" s="18"/>
      <c r="AB3454" s="18"/>
      <c r="AC3454" s="18"/>
      <c r="AD3454" s="18"/>
      <c r="AE3454" s="18"/>
      <c r="AF3454" s="18"/>
      <c r="AG3454" s="18"/>
      <c r="AH3454" s="18"/>
      <c r="AI3454" s="18"/>
      <c r="AJ3454" s="18"/>
      <c r="AK3454" s="18"/>
      <c r="AL3454" s="18"/>
      <c r="AM3454" s="18"/>
      <c r="AN3454" s="18"/>
      <c r="AO3454" s="18"/>
      <c r="AP3454" s="18"/>
      <c r="AQ3454" s="18"/>
      <c r="AR3454" s="18"/>
      <c r="AS3454" s="18"/>
      <c r="AT3454" s="18"/>
      <c r="AU3454" s="18"/>
      <c r="AV3454" s="18"/>
      <c r="AW3454" s="18"/>
      <c r="AX3454" s="18"/>
    </row>
    <row r="3455">
      <c r="A3455" s="18" t="str">
        <f>IFERROR(__xludf.DUMMYFUNCTION("""COMPUTED_VALUE"""),"0.4")</f>
        <v>0.4</v>
      </c>
      <c r="B3455" s="18" t="str">
        <f>IFERROR(__xludf.DUMMYFUNCTION("""COMPUTED_VALUE"""),"0.6")</f>
        <v>0.6</v>
      </c>
      <c r="C3455" s="18" t="str">
        <f>IFERROR(__xludf.DUMMYFUNCTION("""COMPUTED_VALUE"""),"0.7")</f>
        <v>0.7</v>
      </c>
      <c r="D3455" s="18" t="str">
        <f>IFERROR(__xludf.DUMMYFUNCTION("""COMPUTED_VALUE"""),"0.8")</f>
        <v>0.8</v>
      </c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  <c r="AA3455" s="18"/>
      <c r="AB3455" s="18"/>
      <c r="AC3455" s="18"/>
      <c r="AD3455" s="18"/>
      <c r="AE3455" s="18"/>
      <c r="AF3455" s="18"/>
      <c r="AG3455" s="18"/>
      <c r="AH3455" s="18"/>
      <c r="AI3455" s="18"/>
      <c r="AJ3455" s="18"/>
      <c r="AK3455" s="18"/>
      <c r="AL3455" s="18"/>
      <c r="AM3455" s="18"/>
      <c r="AN3455" s="18"/>
      <c r="AO3455" s="18"/>
      <c r="AP3455" s="18"/>
      <c r="AQ3455" s="18"/>
      <c r="AR3455" s="18"/>
      <c r="AS3455" s="18"/>
      <c r="AT3455" s="18"/>
      <c r="AU3455" s="18"/>
      <c r="AV3455" s="18"/>
      <c r="AW3455" s="18"/>
      <c r="AX3455" s="18"/>
    </row>
    <row r="3456">
      <c r="A3456" s="18" t="str">
        <f>IFERROR(__xludf.DUMMYFUNCTION("""COMPUTED_VALUE"""),"0.7")</f>
        <v>0.7</v>
      </c>
      <c r="B3456" s="18"/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  <c r="AA3456" s="18"/>
      <c r="AB3456" s="18"/>
      <c r="AC3456" s="18"/>
      <c r="AD3456" s="18"/>
      <c r="AE3456" s="18"/>
      <c r="AF3456" s="18"/>
      <c r="AG3456" s="18"/>
      <c r="AH3456" s="18"/>
      <c r="AI3456" s="18"/>
      <c r="AJ3456" s="18"/>
      <c r="AK3456" s="18"/>
      <c r="AL3456" s="18"/>
      <c r="AM3456" s="18"/>
      <c r="AN3456" s="18"/>
      <c r="AO3456" s="18"/>
      <c r="AP3456" s="18"/>
      <c r="AQ3456" s="18"/>
      <c r="AR3456" s="18"/>
      <c r="AS3456" s="18"/>
      <c r="AT3456" s="18"/>
      <c r="AU3456" s="18"/>
      <c r="AV3456" s="18"/>
      <c r="AW3456" s="18"/>
      <c r="AX3456" s="18"/>
    </row>
    <row r="3457">
      <c r="A3457" s="18" t="str">
        <f>IFERROR(__xludf.DUMMYFUNCTION("""COMPUTED_VALUE"""),"Лесные ягоды")</f>
        <v>Лесные ягоды</v>
      </c>
      <c r="B3457" s="18" t="str">
        <f>IFERROR(__xludf.DUMMYFUNCTION("""COMPUTED_VALUE"""),"Алоэ виноград ")</f>
        <v>Алоэ виноград </v>
      </c>
      <c r="C3457" s="18" t="str">
        <f>IFERROR(__xludf.DUMMYFUNCTION("""COMPUTED_VALUE"""),"Апельсиновый адреналин")</f>
        <v>Апельсиновый адреналин</v>
      </c>
      <c r="D3457" s="18" t="str">
        <f>IFERROR(__xludf.DUMMYFUNCTION("""COMPUTED_VALUE"""),"Клюква лайм")</f>
        <v>Клюква лайм</v>
      </c>
      <c r="E3457" s="18" t="str">
        <f>IFERROR(__xludf.DUMMYFUNCTION("""COMPUTED_VALUE"""),"Виноградная фанта ")</f>
        <v>Виноградная фанта </v>
      </c>
      <c r="F3457" s="18" t="str">
        <f>IFERROR(__xludf.DUMMYFUNCTION("""COMPUTED_VALUE"""),"Зеленый чай лемонграсс")</f>
        <v>Зеленый чай лемонграсс</v>
      </c>
      <c r="G3457" s="18" t="str">
        <f>IFERROR(__xludf.DUMMYFUNCTION("""COMPUTED_VALUE"""),"Малина арбуз")</f>
        <v>Малина арбуз</v>
      </c>
      <c r="H3457" s="18" t="str">
        <f>IFERROR(__xludf.DUMMYFUNCTION("""COMPUTED_VALUE"""),"Ананас персик")</f>
        <v>Ананас персик</v>
      </c>
      <c r="I3457" s="18" t="str">
        <f>IFERROR(__xludf.DUMMYFUNCTION("""COMPUTED_VALUE"""),"Клубничный мохито ")</f>
        <v>Клубничный мохито </v>
      </c>
      <c r="J3457" s="18" t="str">
        <f>IFERROR(__xludf.DUMMYFUNCTION("""COMPUTED_VALUE"""),"Яблоко лайм")</f>
        <v>Яблоко лайм</v>
      </c>
      <c r="K3457" s="18" t="str">
        <f>IFERROR(__xludf.DUMMYFUNCTION("""COMPUTED_VALUE"""),"Спрайт арбуз лайм ")</f>
        <v>Спрайт арбуз лайм </v>
      </c>
      <c r="L3457" s="18" t="str">
        <f>IFERROR(__xludf.DUMMYFUNCTION("""COMPUTED_VALUE"""),"Черничная фанта")</f>
        <v>Черничная фанта</v>
      </c>
      <c r="M3457" s="18" t="str">
        <f>IFERROR(__xludf.DUMMYFUNCTION("""COMPUTED_VALUE"""),"Чёрная смородина")</f>
        <v>Чёрная смородина</v>
      </c>
      <c r="N3457" s="18" t="str">
        <f>IFERROR(__xludf.DUMMYFUNCTION("""COMPUTED_VALUE"""),"Червячки голубика малина")</f>
        <v>Червячки голубика малина</v>
      </c>
      <c r="O3457" s="18" t="str">
        <f>IFERROR(__xludf.DUMMYFUNCTION("""COMPUTED_VALUE"""),"Малина смородина ")</f>
        <v>Малина смородина </v>
      </c>
      <c r="P3457" s="18" t="str">
        <f>IFERROR(__xludf.DUMMYFUNCTION("""COMPUTED_VALUE"""),"Черника лайм ")</f>
        <v>Черника лайм </v>
      </c>
      <c r="Q3457" s="18" t="str">
        <f>IFERROR(__xludf.DUMMYFUNCTION("""COMPUTED_VALUE"""),"Виноградный чупа чупс")</f>
        <v>Виноградный чупа чупс</v>
      </c>
      <c r="R3457" s="18" t="str">
        <f>IFERROR(__xludf.DUMMYFUNCTION("""COMPUTED_VALUE"""),"Киви лайм")</f>
        <v>Киви лайм</v>
      </c>
      <c r="S3457" s="18" t="str">
        <f>IFERROR(__xludf.DUMMYFUNCTION("""COMPUTED_VALUE"""),"Ягодный морс")</f>
        <v>Ягодный морс</v>
      </c>
      <c r="T3457" s="18" t="str">
        <f>IFERROR(__xludf.DUMMYFUNCTION("""COMPUTED_VALUE"""),"Фруктовый скитлс")</f>
        <v>Фруктовый скитлс</v>
      </c>
      <c r="U3457" s="18" t="str">
        <f>IFERROR(__xludf.DUMMYFUNCTION("""COMPUTED_VALUE"""),"черника лимон ")</f>
        <v>черника лимон </v>
      </c>
      <c r="V3457" s="18" t="str">
        <f>IFERROR(__xludf.DUMMYFUNCTION("""COMPUTED_VALUE"""),"Вишнёвая бомба")</f>
        <v>Вишнёвая бомба</v>
      </c>
      <c r="W3457" s="18" t="str">
        <f>IFERROR(__xludf.DUMMYFUNCTION("""COMPUTED_VALUE"""),"Тропический манго")</f>
        <v>Тропический манго</v>
      </c>
      <c r="X3457" s="18"/>
      <c r="Y3457" s="18"/>
      <c r="Z3457" s="18"/>
      <c r="AA3457" s="18"/>
      <c r="AB3457" s="18"/>
      <c r="AC3457" s="18"/>
      <c r="AD3457" s="18"/>
      <c r="AE3457" s="18"/>
      <c r="AF3457" s="18"/>
      <c r="AG3457" s="18"/>
      <c r="AH3457" s="18"/>
      <c r="AI3457" s="18"/>
      <c r="AJ3457" s="18"/>
      <c r="AK3457" s="18"/>
      <c r="AL3457" s="18"/>
      <c r="AM3457" s="18"/>
      <c r="AN3457" s="18"/>
      <c r="AO3457" s="18"/>
      <c r="AP3457" s="18"/>
      <c r="AQ3457" s="18"/>
      <c r="AR3457" s="18"/>
      <c r="AS3457" s="18"/>
      <c r="AT3457" s="18"/>
      <c r="AU3457" s="18"/>
      <c r="AV3457" s="18"/>
      <c r="AW3457" s="18"/>
      <c r="AX3457" s="18"/>
    </row>
    <row r="3458">
      <c r="A3458" s="18"/>
      <c r="B3458" s="18"/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  <c r="AA3458" s="18"/>
      <c r="AB3458" s="18"/>
      <c r="AC3458" s="18"/>
      <c r="AD3458" s="18"/>
      <c r="AE3458" s="18"/>
      <c r="AF3458" s="18"/>
      <c r="AG3458" s="18"/>
      <c r="AH3458" s="18"/>
      <c r="AI3458" s="18"/>
      <c r="AJ3458" s="18"/>
      <c r="AK3458" s="18"/>
      <c r="AL3458" s="18"/>
      <c r="AM3458" s="18"/>
      <c r="AN3458" s="18"/>
      <c r="AO3458" s="18"/>
      <c r="AP3458" s="18"/>
      <c r="AQ3458" s="18"/>
      <c r="AR3458" s="18"/>
      <c r="AS3458" s="18"/>
      <c r="AT3458" s="18"/>
      <c r="AU3458" s="18"/>
      <c r="AV3458" s="18"/>
      <c r="AW3458" s="18"/>
      <c r="AX3458" s="18"/>
    </row>
    <row r="3459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  <c r="AA3459" s="18"/>
      <c r="AB3459" s="18"/>
      <c r="AC3459" s="18"/>
      <c r="AD3459" s="18"/>
      <c r="AE3459" s="18"/>
      <c r="AF3459" s="18"/>
      <c r="AG3459" s="18"/>
      <c r="AH3459" s="18"/>
      <c r="AI3459" s="18"/>
      <c r="AJ3459" s="18"/>
      <c r="AK3459" s="18"/>
      <c r="AL3459" s="18"/>
      <c r="AM3459" s="18"/>
      <c r="AN3459" s="18"/>
      <c r="AO3459" s="18"/>
      <c r="AP3459" s="18"/>
      <c r="AQ3459" s="18"/>
      <c r="AR3459" s="18"/>
      <c r="AS3459" s="18"/>
      <c r="AT3459" s="18"/>
      <c r="AU3459" s="18"/>
      <c r="AV3459" s="18"/>
      <c r="AW3459" s="18"/>
      <c r="AX3459" s="18"/>
    </row>
    <row r="3460">
      <c r="A3460" s="18"/>
      <c r="B3460" s="18"/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  <c r="AA3460" s="18"/>
      <c r="AB3460" s="18"/>
      <c r="AC3460" s="18"/>
      <c r="AD3460" s="18"/>
      <c r="AE3460" s="18"/>
      <c r="AF3460" s="18"/>
      <c r="AG3460" s="18"/>
      <c r="AH3460" s="18"/>
      <c r="AI3460" s="18"/>
      <c r="AJ3460" s="18"/>
      <c r="AK3460" s="18"/>
      <c r="AL3460" s="18"/>
      <c r="AM3460" s="18"/>
      <c r="AN3460" s="18"/>
      <c r="AO3460" s="18"/>
      <c r="AP3460" s="18"/>
      <c r="AQ3460" s="18"/>
      <c r="AR3460" s="18"/>
      <c r="AS3460" s="18"/>
      <c r="AT3460" s="18"/>
      <c r="AU3460" s="18"/>
      <c r="AV3460" s="18"/>
      <c r="AW3460" s="18"/>
      <c r="AX3460" s="18"/>
    </row>
    <row r="3461">
      <c r="A3461" s="18"/>
      <c r="B3461" s="18"/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  <c r="AA3461" s="18"/>
      <c r="AB3461" s="18"/>
      <c r="AC3461" s="18"/>
      <c r="AD3461" s="18"/>
      <c r="AE3461" s="18"/>
      <c r="AF3461" s="18"/>
      <c r="AG3461" s="18"/>
      <c r="AH3461" s="18"/>
      <c r="AI3461" s="18"/>
      <c r="AJ3461" s="18"/>
      <c r="AK3461" s="18"/>
      <c r="AL3461" s="18"/>
      <c r="AM3461" s="18"/>
      <c r="AN3461" s="18"/>
      <c r="AO3461" s="18"/>
      <c r="AP3461" s="18"/>
      <c r="AQ3461" s="18"/>
      <c r="AR3461" s="18"/>
      <c r="AS3461" s="18"/>
      <c r="AT3461" s="18"/>
      <c r="AU3461" s="18"/>
      <c r="AV3461" s="18"/>
      <c r="AW3461" s="18"/>
      <c r="AX3461" s="18"/>
    </row>
    <row r="3462">
      <c r="A3462" s="18"/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  <c r="AA3462" s="18"/>
      <c r="AB3462" s="18"/>
      <c r="AC3462" s="18"/>
      <c r="AD3462" s="18"/>
      <c r="AE3462" s="18"/>
      <c r="AF3462" s="18"/>
      <c r="AG3462" s="18"/>
      <c r="AH3462" s="18"/>
      <c r="AI3462" s="18"/>
      <c r="AJ3462" s="18"/>
      <c r="AK3462" s="18"/>
      <c r="AL3462" s="18"/>
      <c r="AM3462" s="18"/>
      <c r="AN3462" s="18"/>
      <c r="AO3462" s="18"/>
      <c r="AP3462" s="18"/>
      <c r="AQ3462" s="18"/>
      <c r="AR3462" s="18"/>
      <c r="AS3462" s="18"/>
      <c r="AT3462" s="18"/>
      <c r="AU3462" s="18"/>
      <c r="AV3462" s="18"/>
      <c r="AW3462" s="18"/>
      <c r="AX3462" s="18"/>
    </row>
    <row r="3463">
      <c r="A3463" s="18"/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  <c r="AA3463" s="18"/>
      <c r="AB3463" s="18"/>
      <c r="AC3463" s="18"/>
      <c r="AD3463" s="18"/>
      <c r="AE3463" s="18"/>
      <c r="AF3463" s="18"/>
      <c r="AG3463" s="18"/>
      <c r="AH3463" s="18"/>
      <c r="AI3463" s="18"/>
      <c r="AJ3463" s="18"/>
      <c r="AK3463" s="18"/>
      <c r="AL3463" s="18"/>
      <c r="AM3463" s="18"/>
      <c r="AN3463" s="18"/>
      <c r="AO3463" s="18"/>
      <c r="AP3463" s="18"/>
      <c r="AQ3463" s="18"/>
      <c r="AR3463" s="18"/>
      <c r="AS3463" s="18"/>
      <c r="AT3463" s="18"/>
      <c r="AU3463" s="18"/>
      <c r="AV3463" s="18"/>
      <c r="AW3463" s="18"/>
      <c r="AX3463" s="18"/>
    </row>
    <row r="3464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  <c r="AA3464" s="18"/>
      <c r="AB3464" s="18"/>
      <c r="AC3464" s="18"/>
      <c r="AD3464" s="18"/>
      <c r="AE3464" s="18"/>
      <c r="AF3464" s="18"/>
      <c r="AG3464" s="18"/>
      <c r="AH3464" s="18"/>
      <c r="AI3464" s="18"/>
      <c r="AJ3464" s="18"/>
      <c r="AK3464" s="18"/>
      <c r="AL3464" s="18"/>
      <c r="AM3464" s="18"/>
      <c r="AN3464" s="18"/>
      <c r="AO3464" s="18"/>
      <c r="AP3464" s="18"/>
      <c r="AQ3464" s="18"/>
      <c r="AR3464" s="18"/>
      <c r="AS3464" s="18"/>
      <c r="AT3464" s="18"/>
      <c r="AU3464" s="18"/>
      <c r="AV3464" s="18"/>
      <c r="AW3464" s="18"/>
      <c r="AX3464" s="18"/>
    </row>
    <row r="3465">
      <c r="A3465" s="18"/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  <c r="AA3465" s="18"/>
      <c r="AB3465" s="18"/>
      <c r="AC3465" s="18"/>
      <c r="AD3465" s="18"/>
      <c r="AE3465" s="18"/>
      <c r="AF3465" s="18"/>
      <c r="AG3465" s="18"/>
      <c r="AH3465" s="18"/>
      <c r="AI3465" s="18"/>
      <c r="AJ3465" s="18"/>
      <c r="AK3465" s="18"/>
      <c r="AL3465" s="18"/>
      <c r="AM3465" s="18"/>
      <c r="AN3465" s="18"/>
      <c r="AO3465" s="18"/>
      <c r="AP3465" s="18"/>
      <c r="AQ3465" s="18"/>
      <c r="AR3465" s="18"/>
      <c r="AS3465" s="18"/>
      <c r="AT3465" s="18"/>
      <c r="AU3465" s="18"/>
      <c r="AV3465" s="18"/>
      <c r="AW3465" s="18"/>
      <c r="AX3465" s="18"/>
    </row>
    <row r="3466">
      <c r="A3466" s="18"/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  <c r="AA3466" s="18"/>
      <c r="AB3466" s="18"/>
      <c r="AC3466" s="18"/>
      <c r="AD3466" s="18"/>
      <c r="AE3466" s="18"/>
      <c r="AF3466" s="18"/>
      <c r="AG3466" s="18"/>
      <c r="AH3466" s="18"/>
      <c r="AI3466" s="18"/>
      <c r="AJ3466" s="18"/>
      <c r="AK3466" s="18"/>
      <c r="AL3466" s="18"/>
      <c r="AM3466" s="18"/>
      <c r="AN3466" s="18"/>
      <c r="AO3466" s="18"/>
      <c r="AP3466" s="18"/>
      <c r="AQ3466" s="18"/>
      <c r="AR3466" s="18"/>
      <c r="AS3466" s="18"/>
      <c r="AT3466" s="18"/>
      <c r="AU3466" s="18"/>
      <c r="AV3466" s="18"/>
      <c r="AW3466" s="18"/>
      <c r="AX3466" s="18"/>
    </row>
    <row r="3467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  <c r="AA3467" s="18"/>
      <c r="AB3467" s="18"/>
      <c r="AC3467" s="18"/>
      <c r="AD3467" s="18"/>
      <c r="AE3467" s="18"/>
      <c r="AF3467" s="18"/>
      <c r="AG3467" s="18"/>
      <c r="AH3467" s="18"/>
      <c r="AI3467" s="18"/>
      <c r="AJ3467" s="18"/>
      <c r="AK3467" s="18"/>
      <c r="AL3467" s="18"/>
      <c r="AM3467" s="18"/>
      <c r="AN3467" s="18"/>
      <c r="AO3467" s="18"/>
      <c r="AP3467" s="18"/>
      <c r="AQ3467" s="18"/>
      <c r="AR3467" s="18"/>
      <c r="AS3467" s="18"/>
      <c r="AT3467" s="18"/>
      <c r="AU3467" s="18"/>
      <c r="AV3467" s="18"/>
      <c r="AW3467" s="18"/>
      <c r="AX3467" s="18"/>
    </row>
    <row r="3468">
      <c r="A3468" s="18"/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  <c r="AA3468" s="18"/>
      <c r="AB3468" s="18"/>
      <c r="AC3468" s="18"/>
      <c r="AD3468" s="18"/>
      <c r="AE3468" s="18"/>
      <c r="AF3468" s="18"/>
      <c r="AG3468" s="18"/>
      <c r="AH3468" s="18"/>
      <c r="AI3468" s="18"/>
      <c r="AJ3468" s="18"/>
      <c r="AK3468" s="18"/>
      <c r="AL3468" s="18"/>
      <c r="AM3468" s="18"/>
      <c r="AN3468" s="18"/>
      <c r="AO3468" s="18"/>
      <c r="AP3468" s="18"/>
      <c r="AQ3468" s="18"/>
      <c r="AR3468" s="18"/>
      <c r="AS3468" s="18"/>
      <c r="AT3468" s="18"/>
      <c r="AU3468" s="18"/>
      <c r="AV3468" s="18"/>
      <c r="AW3468" s="18"/>
      <c r="AX3468" s="18"/>
    </row>
    <row r="3469">
      <c r="A3469" s="18"/>
      <c r="B3469" s="18"/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  <c r="AA3469" s="18"/>
      <c r="AB3469" s="18"/>
      <c r="AC3469" s="18"/>
      <c r="AD3469" s="18"/>
      <c r="AE3469" s="18"/>
      <c r="AF3469" s="18"/>
      <c r="AG3469" s="18"/>
      <c r="AH3469" s="18"/>
      <c r="AI3469" s="18"/>
      <c r="AJ3469" s="18"/>
      <c r="AK3469" s="18"/>
      <c r="AL3469" s="18"/>
      <c r="AM3469" s="18"/>
      <c r="AN3469" s="18"/>
      <c r="AO3469" s="18"/>
      <c r="AP3469" s="18"/>
      <c r="AQ3469" s="18"/>
      <c r="AR3469" s="18"/>
      <c r="AS3469" s="18"/>
      <c r="AT3469" s="18"/>
      <c r="AU3469" s="18"/>
      <c r="AV3469" s="18"/>
      <c r="AW3469" s="18"/>
      <c r="AX3469" s="18"/>
    </row>
    <row r="3470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  <c r="AA3470" s="18"/>
      <c r="AB3470" s="18"/>
      <c r="AC3470" s="18"/>
      <c r="AD3470" s="18"/>
      <c r="AE3470" s="18"/>
      <c r="AF3470" s="18"/>
      <c r="AG3470" s="18"/>
      <c r="AH3470" s="18"/>
      <c r="AI3470" s="18"/>
      <c r="AJ3470" s="18"/>
      <c r="AK3470" s="18"/>
      <c r="AL3470" s="18"/>
      <c r="AM3470" s="18"/>
      <c r="AN3470" s="18"/>
      <c r="AO3470" s="18"/>
      <c r="AP3470" s="18"/>
      <c r="AQ3470" s="18"/>
      <c r="AR3470" s="18"/>
      <c r="AS3470" s="18"/>
      <c r="AT3470" s="18"/>
      <c r="AU3470" s="18"/>
      <c r="AV3470" s="18"/>
      <c r="AW3470" s="18"/>
      <c r="AX3470" s="18"/>
    </row>
    <row r="3471">
      <c r="A3471" s="18"/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  <c r="AA3471" s="18"/>
      <c r="AB3471" s="18"/>
      <c r="AC3471" s="18"/>
      <c r="AD3471" s="18"/>
      <c r="AE3471" s="18"/>
      <c r="AF3471" s="18"/>
      <c r="AG3471" s="18"/>
      <c r="AH3471" s="18"/>
      <c r="AI3471" s="18"/>
      <c r="AJ3471" s="18"/>
      <c r="AK3471" s="18"/>
      <c r="AL3471" s="18"/>
      <c r="AM3471" s="18"/>
      <c r="AN3471" s="18"/>
      <c r="AO3471" s="18"/>
      <c r="AP3471" s="18"/>
      <c r="AQ3471" s="18"/>
      <c r="AR3471" s="18"/>
      <c r="AS3471" s="18"/>
      <c r="AT3471" s="18"/>
      <c r="AU3471" s="18"/>
      <c r="AV3471" s="18"/>
      <c r="AW3471" s="18"/>
      <c r="AX3471" s="18"/>
    </row>
    <row r="3472">
      <c r="A3472" s="18"/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  <c r="AA3472" s="18"/>
      <c r="AB3472" s="18"/>
      <c r="AC3472" s="18"/>
      <c r="AD3472" s="18"/>
      <c r="AE3472" s="18"/>
      <c r="AF3472" s="18"/>
      <c r="AG3472" s="18"/>
      <c r="AH3472" s="18"/>
      <c r="AI3472" s="18"/>
      <c r="AJ3472" s="18"/>
      <c r="AK3472" s="18"/>
      <c r="AL3472" s="18"/>
      <c r="AM3472" s="18"/>
      <c r="AN3472" s="18"/>
      <c r="AO3472" s="18"/>
      <c r="AP3472" s="18"/>
      <c r="AQ3472" s="18"/>
      <c r="AR3472" s="18"/>
      <c r="AS3472" s="18"/>
      <c r="AT3472" s="18"/>
      <c r="AU3472" s="18"/>
      <c r="AV3472" s="18"/>
      <c r="AW3472" s="18"/>
      <c r="AX3472" s="18"/>
    </row>
    <row r="3473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  <c r="AA3473" s="18"/>
      <c r="AB3473" s="18"/>
      <c r="AC3473" s="18"/>
      <c r="AD3473" s="18"/>
      <c r="AE3473" s="18"/>
      <c r="AF3473" s="18"/>
      <c r="AG3473" s="18"/>
      <c r="AH3473" s="18"/>
      <c r="AI3473" s="18"/>
      <c r="AJ3473" s="18"/>
      <c r="AK3473" s="18"/>
      <c r="AL3473" s="18"/>
      <c r="AM3473" s="18"/>
      <c r="AN3473" s="18"/>
      <c r="AO3473" s="18"/>
      <c r="AP3473" s="18"/>
      <c r="AQ3473" s="18"/>
      <c r="AR3473" s="18"/>
      <c r="AS3473" s="18"/>
      <c r="AT3473" s="18"/>
      <c r="AU3473" s="18"/>
      <c r="AV3473" s="18"/>
      <c r="AW3473" s="18"/>
      <c r="AX3473" s="18"/>
    </row>
    <row r="3474">
      <c r="A3474" s="18"/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  <c r="AA3474" s="18"/>
      <c r="AB3474" s="18"/>
      <c r="AC3474" s="18"/>
      <c r="AD3474" s="18"/>
      <c r="AE3474" s="18"/>
      <c r="AF3474" s="18"/>
      <c r="AG3474" s="18"/>
      <c r="AH3474" s="18"/>
      <c r="AI3474" s="18"/>
      <c r="AJ3474" s="18"/>
      <c r="AK3474" s="18"/>
      <c r="AL3474" s="18"/>
      <c r="AM3474" s="18"/>
      <c r="AN3474" s="18"/>
      <c r="AO3474" s="18"/>
      <c r="AP3474" s="18"/>
      <c r="AQ3474" s="18"/>
      <c r="AR3474" s="18"/>
      <c r="AS3474" s="18"/>
      <c r="AT3474" s="18"/>
      <c r="AU3474" s="18"/>
      <c r="AV3474" s="18"/>
      <c r="AW3474" s="18"/>
      <c r="AX3474" s="18"/>
    </row>
    <row r="3475">
      <c r="A3475" s="18"/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  <c r="AA3475" s="18"/>
      <c r="AB3475" s="18"/>
      <c r="AC3475" s="18"/>
      <c r="AD3475" s="18"/>
      <c r="AE3475" s="18"/>
      <c r="AF3475" s="18"/>
      <c r="AG3475" s="18"/>
      <c r="AH3475" s="18"/>
      <c r="AI3475" s="18"/>
      <c r="AJ3475" s="18"/>
      <c r="AK3475" s="18"/>
      <c r="AL3475" s="18"/>
      <c r="AM3475" s="18"/>
      <c r="AN3475" s="18"/>
      <c r="AO3475" s="18"/>
      <c r="AP3475" s="18"/>
      <c r="AQ3475" s="18"/>
      <c r="AR3475" s="18"/>
      <c r="AS3475" s="18"/>
      <c r="AT3475" s="18"/>
      <c r="AU3475" s="18"/>
      <c r="AV3475" s="18"/>
      <c r="AW3475" s="18"/>
      <c r="AX3475" s="18"/>
    </row>
    <row r="3476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  <c r="R3476" s="18"/>
      <c r="S3476" s="18"/>
      <c r="T3476" s="18"/>
      <c r="U3476" s="18"/>
      <c r="V3476" s="18"/>
      <c r="W3476" s="18"/>
      <c r="X3476" s="18"/>
      <c r="Y3476" s="18"/>
      <c r="Z3476" s="18"/>
      <c r="AA3476" s="18"/>
      <c r="AB3476" s="18"/>
      <c r="AC3476" s="18"/>
      <c r="AD3476" s="18"/>
      <c r="AE3476" s="18"/>
      <c r="AF3476" s="18"/>
      <c r="AG3476" s="18"/>
      <c r="AH3476" s="18"/>
      <c r="AI3476" s="18"/>
      <c r="AJ3476" s="18"/>
      <c r="AK3476" s="18"/>
      <c r="AL3476" s="18"/>
      <c r="AM3476" s="18"/>
      <c r="AN3476" s="18"/>
      <c r="AO3476" s="18"/>
      <c r="AP3476" s="18"/>
      <c r="AQ3476" s="18"/>
      <c r="AR3476" s="18"/>
      <c r="AS3476" s="18"/>
      <c r="AT3476" s="18"/>
      <c r="AU3476" s="18"/>
      <c r="AV3476" s="18"/>
      <c r="AW3476" s="18"/>
      <c r="AX3476" s="18"/>
    </row>
    <row r="3477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  <c r="AA3477" s="18"/>
      <c r="AB3477" s="18"/>
      <c r="AC3477" s="18"/>
      <c r="AD3477" s="18"/>
      <c r="AE3477" s="18"/>
      <c r="AF3477" s="18"/>
      <c r="AG3477" s="18"/>
      <c r="AH3477" s="18"/>
      <c r="AI3477" s="18"/>
      <c r="AJ3477" s="18"/>
      <c r="AK3477" s="18"/>
      <c r="AL3477" s="18"/>
      <c r="AM3477" s="18"/>
      <c r="AN3477" s="18"/>
      <c r="AO3477" s="18"/>
      <c r="AP3477" s="18"/>
      <c r="AQ3477" s="18"/>
      <c r="AR3477" s="18"/>
      <c r="AS3477" s="18"/>
      <c r="AT3477" s="18"/>
      <c r="AU3477" s="18"/>
      <c r="AV3477" s="18"/>
      <c r="AW3477" s="18"/>
      <c r="AX3477" s="18"/>
    </row>
    <row r="3478">
      <c r="A3478" s="18"/>
      <c r="B3478" s="18"/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  <c r="AA3478" s="18"/>
      <c r="AB3478" s="18"/>
      <c r="AC3478" s="18"/>
      <c r="AD3478" s="18"/>
      <c r="AE3478" s="18"/>
      <c r="AF3478" s="18"/>
      <c r="AG3478" s="18"/>
      <c r="AH3478" s="18"/>
      <c r="AI3478" s="18"/>
      <c r="AJ3478" s="18"/>
      <c r="AK3478" s="18"/>
      <c r="AL3478" s="18"/>
      <c r="AM3478" s="18"/>
      <c r="AN3478" s="18"/>
      <c r="AO3478" s="18"/>
      <c r="AP3478" s="18"/>
      <c r="AQ3478" s="18"/>
      <c r="AR3478" s="18"/>
      <c r="AS3478" s="18"/>
      <c r="AT3478" s="18"/>
      <c r="AU3478" s="18"/>
      <c r="AV3478" s="18"/>
      <c r="AW3478" s="18"/>
      <c r="AX3478" s="18"/>
    </row>
    <row r="3479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  <c r="AA3479" s="18"/>
      <c r="AB3479" s="18"/>
      <c r="AC3479" s="18"/>
      <c r="AD3479" s="18"/>
      <c r="AE3479" s="18"/>
      <c r="AF3479" s="18"/>
      <c r="AG3479" s="18"/>
      <c r="AH3479" s="18"/>
      <c r="AI3479" s="18"/>
      <c r="AJ3479" s="18"/>
      <c r="AK3479" s="18"/>
      <c r="AL3479" s="18"/>
      <c r="AM3479" s="18"/>
      <c r="AN3479" s="18"/>
      <c r="AO3479" s="18"/>
      <c r="AP3479" s="18"/>
      <c r="AQ3479" s="18"/>
      <c r="AR3479" s="18"/>
      <c r="AS3479" s="18"/>
      <c r="AT3479" s="18"/>
      <c r="AU3479" s="18"/>
      <c r="AV3479" s="18"/>
      <c r="AW3479" s="18"/>
      <c r="AX3479" s="18"/>
    </row>
    <row r="3480">
      <c r="A3480" s="18"/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  <c r="AA3480" s="18"/>
      <c r="AB3480" s="18"/>
      <c r="AC3480" s="18"/>
      <c r="AD3480" s="18"/>
      <c r="AE3480" s="18"/>
      <c r="AF3480" s="18"/>
      <c r="AG3480" s="18"/>
      <c r="AH3480" s="18"/>
      <c r="AI3480" s="18"/>
      <c r="AJ3480" s="18"/>
      <c r="AK3480" s="18"/>
      <c r="AL3480" s="18"/>
      <c r="AM3480" s="18"/>
      <c r="AN3480" s="18"/>
      <c r="AO3480" s="18"/>
      <c r="AP3480" s="18"/>
      <c r="AQ3480" s="18"/>
      <c r="AR3480" s="18"/>
      <c r="AS3480" s="18"/>
      <c r="AT3480" s="18"/>
      <c r="AU3480" s="18"/>
      <c r="AV3480" s="18"/>
      <c r="AW3480" s="18"/>
      <c r="AX3480" s="18"/>
    </row>
    <row r="3481">
      <c r="A3481" s="18"/>
      <c r="B3481" s="18"/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  <c r="AA3481" s="18"/>
      <c r="AB3481" s="18"/>
      <c r="AC3481" s="18"/>
      <c r="AD3481" s="18"/>
      <c r="AE3481" s="18"/>
      <c r="AF3481" s="18"/>
      <c r="AG3481" s="18"/>
      <c r="AH3481" s="18"/>
      <c r="AI3481" s="18"/>
      <c r="AJ3481" s="18"/>
      <c r="AK3481" s="18"/>
      <c r="AL3481" s="18"/>
      <c r="AM3481" s="18"/>
      <c r="AN3481" s="18"/>
      <c r="AO3481" s="18"/>
      <c r="AP3481" s="18"/>
      <c r="AQ3481" s="18"/>
      <c r="AR3481" s="18"/>
      <c r="AS3481" s="18"/>
      <c r="AT3481" s="18"/>
      <c r="AU3481" s="18"/>
      <c r="AV3481" s="18"/>
      <c r="AW3481" s="18"/>
      <c r="AX3481" s="18"/>
    </row>
    <row r="3482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  <c r="AA3482" s="18"/>
      <c r="AB3482" s="18"/>
      <c r="AC3482" s="18"/>
      <c r="AD3482" s="18"/>
      <c r="AE3482" s="18"/>
      <c r="AF3482" s="18"/>
      <c r="AG3482" s="18"/>
      <c r="AH3482" s="18"/>
      <c r="AI3482" s="18"/>
      <c r="AJ3482" s="18"/>
      <c r="AK3482" s="18"/>
      <c r="AL3482" s="18"/>
      <c r="AM3482" s="18"/>
      <c r="AN3482" s="18"/>
      <c r="AO3482" s="18"/>
      <c r="AP3482" s="18"/>
      <c r="AQ3482" s="18"/>
      <c r="AR3482" s="18"/>
      <c r="AS3482" s="18"/>
      <c r="AT3482" s="18"/>
      <c r="AU3482" s="18"/>
      <c r="AV3482" s="18"/>
      <c r="AW3482" s="18"/>
      <c r="AX3482" s="18"/>
    </row>
    <row r="3483">
      <c r="A3483" s="18"/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  <c r="AA3483" s="18"/>
      <c r="AB3483" s="18"/>
      <c r="AC3483" s="18"/>
      <c r="AD3483" s="18"/>
      <c r="AE3483" s="18"/>
      <c r="AF3483" s="18"/>
      <c r="AG3483" s="18"/>
      <c r="AH3483" s="18"/>
      <c r="AI3483" s="18"/>
      <c r="AJ3483" s="18"/>
      <c r="AK3483" s="18"/>
      <c r="AL3483" s="18"/>
      <c r="AM3483" s="18"/>
      <c r="AN3483" s="18"/>
      <c r="AO3483" s="18"/>
      <c r="AP3483" s="18"/>
      <c r="AQ3483" s="18"/>
      <c r="AR3483" s="18"/>
      <c r="AS3483" s="18"/>
      <c r="AT3483" s="18"/>
      <c r="AU3483" s="18"/>
      <c r="AV3483" s="18"/>
      <c r="AW3483" s="18"/>
      <c r="AX3483" s="18"/>
    </row>
    <row r="3484">
      <c r="A3484" s="18"/>
      <c r="B3484" s="18"/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  <c r="AA3484" s="18"/>
      <c r="AB3484" s="18"/>
      <c r="AC3484" s="18"/>
      <c r="AD3484" s="18"/>
      <c r="AE3484" s="18"/>
      <c r="AF3484" s="18"/>
      <c r="AG3484" s="18"/>
      <c r="AH3484" s="18"/>
      <c r="AI3484" s="18"/>
      <c r="AJ3484" s="18"/>
      <c r="AK3484" s="18"/>
      <c r="AL3484" s="18"/>
      <c r="AM3484" s="18"/>
      <c r="AN3484" s="18"/>
      <c r="AO3484" s="18"/>
      <c r="AP3484" s="18"/>
      <c r="AQ3484" s="18"/>
      <c r="AR3484" s="18"/>
      <c r="AS3484" s="18"/>
      <c r="AT3484" s="18"/>
      <c r="AU3484" s="18"/>
      <c r="AV3484" s="18"/>
      <c r="AW3484" s="18"/>
      <c r="AX3484" s="18"/>
    </row>
    <row r="3485">
      <c r="A3485" s="18"/>
      <c r="B3485" s="18"/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  <c r="AA3485" s="18"/>
      <c r="AB3485" s="18"/>
      <c r="AC3485" s="18"/>
      <c r="AD3485" s="18"/>
      <c r="AE3485" s="18"/>
      <c r="AF3485" s="18"/>
      <c r="AG3485" s="18"/>
      <c r="AH3485" s="18"/>
      <c r="AI3485" s="18"/>
      <c r="AJ3485" s="18"/>
      <c r="AK3485" s="18"/>
      <c r="AL3485" s="18"/>
      <c r="AM3485" s="18"/>
      <c r="AN3485" s="18"/>
      <c r="AO3485" s="18"/>
      <c r="AP3485" s="18"/>
      <c r="AQ3485" s="18"/>
      <c r="AR3485" s="18"/>
      <c r="AS3485" s="18"/>
      <c r="AT3485" s="18"/>
      <c r="AU3485" s="18"/>
      <c r="AV3485" s="18"/>
      <c r="AW3485" s="18"/>
      <c r="AX3485" s="18"/>
    </row>
    <row r="3486">
      <c r="A3486" s="18"/>
      <c r="B3486" s="18"/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  <c r="AA3486" s="18"/>
      <c r="AB3486" s="18"/>
      <c r="AC3486" s="18"/>
      <c r="AD3486" s="18"/>
      <c r="AE3486" s="18"/>
      <c r="AF3486" s="18"/>
      <c r="AG3486" s="18"/>
      <c r="AH3486" s="18"/>
      <c r="AI3486" s="18"/>
      <c r="AJ3486" s="18"/>
      <c r="AK3486" s="18"/>
      <c r="AL3486" s="18"/>
      <c r="AM3486" s="18"/>
      <c r="AN3486" s="18"/>
      <c r="AO3486" s="18"/>
      <c r="AP3486" s="18"/>
      <c r="AQ3486" s="18"/>
      <c r="AR3486" s="18"/>
      <c r="AS3486" s="18"/>
      <c r="AT3486" s="18"/>
      <c r="AU3486" s="18"/>
      <c r="AV3486" s="18"/>
      <c r="AW3486" s="18"/>
      <c r="AX3486" s="18"/>
    </row>
    <row r="3487">
      <c r="A3487" s="18" t="str">
        <f>IFERROR(__xludf.DUMMYFUNCTION("""COMPUTED_VALUE"""),"Смородина холс")</f>
        <v>Смородина холс</v>
      </c>
      <c r="B3487" s="18" t="str">
        <f>IFERROR(__xludf.DUMMYFUNCTION("""COMPUTED_VALUE"""),"Тропические фрукты")</f>
        <v>Тропические фрукты</v>
      </c>
      <c r="C3487" s="18" t="str">
        <f>IFERROR(__xludf.DUMMYFUNCTION("""COMPUTED_VALUE"""),"Черничная конфета")</f>
        <v>Черничная конфета</v>
      </c>
      <c r="D3487" s="18" t="str">
        <f>IFERROR(__xludf.DUMMYFUNCTION("""COMPUTED_VALUE"""),"Яблоко вишня")</f>
        <v>Яблоко вишня</v>
      </c>
      <c r="E3487" s="18" t="str">
        <f>IFERROR(__xludf.DUMMYFUNCTION("""COMPUTED_VALUE"""),"Виноград мята")</f>
        <v>Виноград мята</v>
      </c>
      <c r="F3487" s="18" t="str">
        <f>IFERROR(__xludf.DUMMYFUNCTION("""COMPUTED_VALUE"""),"Виноград холс")</f>
        <v>Виноград холс</v>
      </c>
      <c r="G3487" s="18" t="str">
        <f>IFERROR(__xludf.DUMMYFUNCTION("""COMPUTED_VALUE"""),"Грейпфрутовый лимонад")</f>
        <v>Грейпфрутовый лимонад</v>
      </c>
      <c r="H3487" s="18" t="str">
        <f>IFERROR(__xludf.DUMMYFUNCTION("""COMPUTED_VALUE"""),"Дыня банан")</f>
        <v>Дыня банан</v>
      </c>
      <c r="I3487" s="18" t="str">
        <f>IFERROR(__xludf.DUMMYFUNCTION("""COMPUTED_VALUE"""),"Ежевичный лимонад")</f>
        <v>Ежевичный лимонад</v>
      </c>
      <c r="J3487" s="18" t="str">
        <f>IFERROR(__xludf.DUMMYFUNCTION("""COMPUTED_VALUE"""),"Земляничная конфета ")</f>
        <v>Земляничная конфета </v>
      </c>
      <c r="K3487" s="18" t="str">
        <f>IFERROR(__xludf.DUMMYFUNCTION("""COMPUTED_VALUE"""),"Ананас манго ")</f>
        <v>Ананас манго </v>
      </c>
      <c r="L3487" s="18" t="str">
        <f>IFERROR(__xludf.DUMMYFUNCTION("""COMPUTED_VALUE"""),"Жвачка черника мята ")</f>
        <v>Жвачка черника мята </v>
      </c>
      <c r="M3487" s="18" t="str">
        <f>IFERROR(__xludf.DUMMYFUNCTION("""COMPUTED_VALUE"""),"Зеленый манго")</f>
        <v>Зеленый манго</v>
      </c>
      <c r="N3487" s="18" t="str">
        <f>IFERROR(__xludf.DUMMYFUNCTION("""COMPUTED_VALUE"""),"Клюква брусника")</f>
        <v>Клюква брусника</v>
      </c>
      <c r="O3487" s="18" t="str">
        <f>IFERROR(__xludf.DUMMYFUNCTION("""COMPUTED_VALUE"""),"Апельсин ")</f>
        <v>Апельсин </v>
      </c>
      <c r="P3487" s="18" t="str">
        <f>IFERROR(__xludf.DUMMYFUNCTION("""COMPUTED_VALUE"""),"Кокос малина")</f>
        <v>Кокос малина</v>
      </c>
      <c r="Q3487" s="18" t="str">
        <f>IFERROR(__xludf.DUMMYFUNCTION("""COMPUTED_VALUE"""),"Лимонные черви")</f>
        <v>Лимонные черви</v>
      </c>
      <c r="R3487" s="18" t="str">
        <f>IFERROR(__xludf.DUMMYFUNCTION("""COMPUTED_VALUE"""),"Малиновый лимонад")</f>
        <v>Малиновый лимонад</v>
      </c>
      <c r="S3487" s="18" t="str">
        <f>IFERROR(__xludf.DUMMYFUNCTION("""COMPUTED_VALUE"""),"Смородина малина")</f>
        <v>Смородина малина</v>
      </c>
      <c r="T3487" s="18"/>
      <c r="U3487" s="18"/>
      <c r="V3487" s="18"/>
      <c r="W3487" s="18"/>
      <c r="X3487" s="18"/>
      <c r="Y3487" s="18"/>
      <c r="Z3487" s="18"/>
      <c r="AA3487" s="18"/>
      <c r="AB3487" s="18"/>
      <c r="AC3487" s="18"/>
      <c r="AD3487" s="18"/>
      <c r="AE3487" s="18"/>
      <c r="AF3487" s="18"/>
      <c r="AG3487" s="18"/>
      <c r="AH3487" s="18"/>
      <c r="AI3487" s="18"/>
      <c r="AJ3487" s="18"/>
      <c r="AK3487" s="18"/>
      <c r="AL3487" s="18"/>
      <c r="AM3487" s="18"/>
      <c r="AN3487" s="18"/>
      <c r="AO3487" s="18"/>
      <c r="AP3487" s="18"/>
      <c r="AQ3487" s="18"/>
      <c r="AR3487" s="18"/>
      <c r="AS3487" s="18"/>
      <c r="AT3487" s="18"/>
      <c r="AU3487" s="18"/>
      <c r="AV3487" s="18"/>
      <c r="AW3487" s="18"/>
      <c r="AX3487" s="18"/>
    </row>
    <row r="3488">
      <c r="A3488" s="18" t="str">
        <f>IFERROR(__xludf.DUMMYFUNCTION("""COMPUTED_VALUE"""),"Ягодный микс")</f>
        <v>Ягодный микс</v>
      </c>
      <c r="B3488" s="18" t="str">
        <f>IFERROR(__xludf.DUMMYFUNCTION("""COMPUTED_VALUE"""),"Энергетик малина")</f>
        <v>Энергетик малина</v>
      </c>
      <c r="C3488" s="18" t="str">
        <f>IFERROR(__xludf.DUMMYFUNCTION("""COMPUTED_VALUE"""),"Клубника арбуз")</f>
        <v>Клубника арбуз</v>
      </c>
      <c r="D3488" s="18" t="str">
        <f>IFERROR(__xludf.DUMMYFUNCTION("""COMPUTED_VALUE"""),"Ежевика малина")</f>
        <v>Ежевика малина</v>
      </c>
      <c r="E3488" s="18" t="str">
        <f>IFERROR(__xludf.DUMMYFUNCTION("""COMPUTED_VALUE"""),"Голубая малина виноград")</f>
        <v>Голубая малина виноград</v>
      </c>
      <c r="F3488" s="18" t="str">
        <f>IFERROR(__xludf.DUMMYFUNCTION("""COMPUTED_VALUE"""),"Вишня яблоко")</f>
        <v>Вишня яблоко</v>
      </c>
      <c r="G3488" s="18" t="str">
        <f>IFERROR(__xludf.DUMMYFUNCTION("""COMPUTED_VALUE"""),"Виноград лёд")</f>
        <v>Виноград лёд</v>
      </c>
      <c r="H3488" s="18" t="str">
        <f>IFERROR(__xludf.DUMMYFUNCTION("""COMPUTED_VALUE"""),"Бабл гам")</f>
        <v>Бабл гам</v>
      </c>
      <c r="I3488" s="18" t="str">
        <f>IFERROR(__xludf.DUMMYFUNCTION("""COMPUTED_VALUE"""),"Энергетик лайм")</f>
        <v>Энергетик лайм</v>
      </c>
      <c r="J3488" s="18" t="str">
        <f>IFERROR(__xludf.DUMMYFUNCTION("""COMPUTED_VALUE"""),"Черника смородина айс")</f>
        <v>Черника смородина айс</v>
      </c>
      <c r="K3488" s="18" t="str">
        <f>IFERROR(__xludf.DUMMYFUNCTION("""COMPUTED_VALUE"""),"Мохито клубничный лёд")</f>
        <v>Мохито клубничный лёд</v>
      </c>
      <c r="L3488" s="18" t="str">
        <f>IFERROR(__xludf.DUMMYFUNCTION("""COMPUTED_VALUE"""),"Черная вишня лёд")</f>
        <v>Черная вишня лёд</v>
      </c>
      <c r="M3488" s="18" t="str">
        <f>IFERROR(__xludf.DUMMYFUNCTION("""COMPUTED_VALUE"""),"Ананас кокос лёд")</f>
        <v>Ананас кокос лёд</v>
      </c>
      <c r="N3488" s="18" t="str">
        <f>IFERROR(__xludf.DUMMYFUNCTION("""COMPUTED_VALUE"""),"Киви лёд")</f>
        <v>Киви лёд</v>
      </c>
      <c r="O3488" s="18" t="str">
        <f>IFERROR(__xludf.DUMMYFUNCTION("""COMPUTED_VALUE"""),"Кислая клюква лёд")</f>
        <v>Кислая клюква лёд</v>
      </c>
      <c r="P3488" s="18" t="str">
        <f>IFERROR(__xludf.DUMMYFUNCTION("""COMPUTED_VALUE"""),"Кислый скитлс лёд")</f>
        <v>Кислый скитлс лёд</v>
      </c>
      <c r="Q3488" s="18" t="str">
        <f>IFERROR(__xludf.DUMMYFUNCTION("""COMPUTED_VALUE"""),"Клубника черника лёд")</f>
        <v>Клубника черника лёд</v>
      </c>
      <c r="R3488" s="18" t="str">
        <f>IFERROR(__xludf.DUMMYFUNCTION("""COMPUTED_VALUE"""),"Малина смородина лёд")</f>
        <v>Малина смородина лёд</v>
      </c>
      <c r="S3488" s="18" t="str">
        <f>IFERROR(__xludf.DUMMYFUNCTION("""COMPUTED_VALUE"""),"Манго лёд")</f>
        <v>Манго лёд</v>
      </c>
      <c r="T3488" s="18" t="str">
        <f>IFERROR(__xludf.DUMMYFUNCTION("""COMPUTED_VALUE"""),"Малина вишня лёд")</f>
        <v>Малина вишня лёд</v>
      </c>
      <c r="U3488" s="18"/>
      <c r="V3488" s="18"/>
      <c r="W3488" s="18"/>
      <c r="X3488" s="18"/>
      <c r="Y3488" s="18"/>
      <c r="Z3488" s="18"/>
      <c r="AA3488" s="18"/>
      <c r="AB3488" s="18"/>
      <c r="AC3488" s="18"/>
      <c r="AD3488" s="18"/>
      <c r="AE3488" s="18"/>
      <c r="AF3488" s="18"/>
      <c r="AG3488" s="18"/>
      <c r="AH3488" s="18"/>
      <c r="AI3488" s="18"/>
      <c r="AJ3488" s="18"/>
      <c r="AK3488" s="18"/>
      <c r="AL3488" s="18"/>
      <c r="AM3488" s="18"/>
      <c r="AN3488" s="18"/>
      <c r="AO3488" s="18"/>
      <c r="AP3488" s="18"/>
      <c r="AQ3488" s="18"/>
      <c r="AR3488" s="18"/>
      <c r="AS3488" s="18"/>
      <c r="AT3488" s="18"/>
      <c r="AU3488" s="18"/>
      <c r="AV3488" s="18"/>
      <c r="AW3488" s="18"/>
      <c r="AX3488" s="18"/>
    </row>
    <row r="3489">
      <c r="A3489" s="18" t="str">
        <f>IFERROR(__xludf.DUMMYFUNCTION("""COMPUTED_VALUE"""),"Экзотический микс")</f>
        <v>Экзотический микс</v>
      </c>
      <c r="B3489" s="18" t="str">
        <f>IFERROR(__xludf.DUMMYFUNCTION("""COMPUTED_VALUE"""),"Энергетик")</f>
        <v>Энергетик</v>
      </c>
      <c r="C3489" s="18" t="str">
        <f>IFERROR(__xludf.DUMMYFUNCTION("""COMPUTED_VALUE"""),"Виноградный чупа-чупс")</f>
        <v>Виноградный чупа-чупс</v>
      </c>
      <c r="D3489" s="18" t="str">
        <f>IFERROR(__xludf.DUMMYFUNCTION("""COMPUTED_VALUE"""),"Кислая лесная клюква")</f>
        <v>Кислая лесная клюква</v>
      </c>
      <c r="E3489" s="18" t="str">
        <f>IFERROR(__xludf.DUMMYFUNCTION("""COMPUTED_VALUE"""),"Смородина персик")</f>
        <v>Смородина персик</v>
      </c>
      <c r="F3489" s="18" t="str">
        <f>IFERROR(__xludf.DUMMYFUNCTION("""COMPUTED_VALUE"""),"Спелый киви кисло сладкий")</f>
        <v>Спелый киви кисло сладкий</v>
      </c>
      <c r="G3489" s="18" t="str">
        <f>IFERROR(__xludf.DUMMYFUNCTION("""COMPUTED_VALUE"""),"Кислые черви в вишневом сиропе")</f>
        <v>Кислые черви в вишневом сиропе</v>
      </c>
      <c r="H3489" s="18" t="str">
        <f>IFERROR(__xludf.DUMMYFUNCTION("""COMPUTED_VALUE"""),"Грушевый лимонад")</f>
        <v>Грушевый лимонад</v>
      </c>
      <c r="I3489" s="18" t="str">
        <f>IFERROR(__xludf.DUMMYFUNCTION("""COMPUTED_VALUE"""),"Лимонад с сладкой малиной")</f>
        <v>Лимонад с сладкой малиной</v>
      </c>
      <c r="J3489" s="18" t="str">
        <f>IFERROR(__xludf.DUMMYFUNCTION("""COMPUTED_VALUE"""),"Ананасовая кислинка")</f>
        <v>Ананасовая кислинка</v>
      </c>
      <c r="K3489" s="18" t="str">
        <f>IFERROR(__xludf.DUMMYFUNCTION("""COMPUTED_VALUE"""),"Мармеладные мишки")</f>
        <v>Мармеладные мишки</v>
      </c>
      <c r="L3489" s="18" t="str">
        <f>IFERROR(__xludf.DUMMYFUNCTION("""COMPUTED_VALUE"""),"Мандариновый сок с цедрой")</f>
        <v>Мандариновый сок с цедрой</v>
      </c>
      <c r="M3489" s="18" t="str">
        <f>IFERROR(__xludf.DUMMYFUNCTION("""COMPUTED_VALUE"""),"Кисло-сладкое ягодное драже")</f>
        <v>Кисло-сладкое ягодное драже</v>
      </c>
      <c r="N3489" s="18" t="str">
        <f>IFERROR(__xludf.DUMMYFUNCTION("""COMPUTED_VALUE"""),"Классическая фанта")</f>
        <v>Классическая фанта</v>
      </c>
      <c r="O3489" s="18" t="str">
        <f>IFERROR(__xludf.DUMMYFUNCTION("""COMPUTED_VALUE"""),"Сладкие барбарисоввые конфеты")</f>
        <v>Сладкие барбарисоввые конфеты</v>
      </c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  <c r="AA3489" s="18"/>
      <c r="AB3489" s="18"/>
      <c r="AC3489" s="18"/>
      <c r="AD3489" s="18"/>
      <c r="AE3489" s="18"/>
      <c r="AF3489" s="18"/>
      <c r="AG3489" s="18"/>
      <c r="AH3489" s="18"/>
      <c r="AI3489" s="18"/>
      <c r="AJ3489" s="18"/>
      <c r="AK3489" s="18"/>
      <c r="AL3489" s="18"/>
      <c r="AM3489" s="18"/>
      <c r="AN3489" s="18"/>
      <c r="AO3489" s="18"/>
      <c r="AP3489" s="18"/>
      <c r="AQ3489" s="18"/>
      <c r="AR3489" s="18"/>
      <c r="AS3489" s="18"/>
      <c r="AT3489" s="18"/>
      <c r="AU3489" s="18"/>
      <c r="AV3489" s="18"/>
      <c r="AW3489" s="18"/>
      <c r="AX3489" s="18"/>
    </row>
    <row r="3490">
      <c r="A3490" s="18" t="str">
        <f>IFERROR(__xludf.DUMMYFUNCTION("""COMPUTED_VALUE"""),"Апельсиновое драже")</f>
        <v>Апельсиновое драже</v>
      </c>
      <c r="B3490" s="18" t="str">
        <f>IFERROR(__xludf.DUMMYFUNCTION("""COMPUTED_VALUE"""),"Бабл гам")</f>
        <v>Бабл гам</v>
      </c>
      <c r="C3490" s="18" t="str">
        <f>IFERROR(__xludf.DUMMYFUNCTION("""COMPUTED_VALUE"""),"Виноградная конфета")</f>
        <v>Виноградная конфета</v>
      </c>
      <c r="D3490" s="18" t="str">
        <f>IFERROR(__xludf.DUMMYFUNCTION("""COMPUTED_VALUE"""),"Даня кокос")</f>
        <v>Даня кокос</v>
      </c>
      <c r="E3490" s="18" t="str">
        <f>IFERROR(__xludf.DUMMYFUNCTION("""COMPUTED_VALUE"""),"Земляника груша")</f>
        <v>Земляника груша</v>
      </c>
      <c r="F3490" s="18" t="str">
        <f>IFERROR(__xludf.DUMMYFUNCTION("""COMPUTED_VALUE"""),"Кислый киви")</f>
        <v>Кислый киви</v>
      </c>
      <c r="G3490" s="18" t="str">
        <f>IFERROR(__xludf.DUMMYFUNCTION("""COMPUTED_VALUE"""),"Кислый малиновый лимонад ")</f>
        <v>Кислый малиновый лимонад </v>
      </c>
      <c r="H3490" s="18" t="str">
        <f>IFERROR(__xludf.DUMMYFUNCTION("""COMPUTED_VALUE"""),"Кола сода айс")</f>
        <v>Кола сода айс</v>
      </c>
      <c r="I3490" s="18" t="str">
        <f>IFERROR(__xludf.DUMMYFUNCTION("""COMPUTED_VALUE"""),"Ледяной ананас")</f>
        <v>Ледяной ананас</v>
      </c>
      <c r="J3490" s="18" t="str">
        <f>IFERROR(__xludf.DUMMYFUNCTION("""COMPUTED_VALUE"""),"Лимонные червячки ")</f>
        <v>Лимонные червячки </v>
      </c>
      <c r="K3490" s="18" t="str">
        <f>IFERROR(__xludf.DUMMYFUNCTION("""COMPUTED_VALUE"""),"Манго апельсин")</f>
        <v>Манго апельсин</v>
      </c>
      <c r="L3490" s="18" t="str">
        <f>IFERROR(__xludf.DUMMYFUNCTION("""COMPUTED_VALUE"""),"Смородина виноград")</f>
        <v>Смородина виноград</v>
      </c>
      <c r="M3490" s="18" t="str">
        <f>IFERROR(__xludf.DUMMYFUNCTION("""COMPUTED_VALUE"""),"Яблочный холс")</f>
        <v>Яблочный холс</v>
      </c>
      <c r="N3490" s="18" t="str">
        <f>IFERROR(__xludf.DUMMYFUNCTION("""COMPUTED_VALUE"""),"Ягодный смузи")</f>
        <v>Ягодный смузи</v>
      </c>
      <c r="O3490" s="18" t="str">
        <f>IFERROR(__xludf.DUMMYFUNCTION("""COMPUTED_VALUE"""),"Ягодный энергетик")</f>
        <v>Ягодный энергетик</v>
      </c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  <c r="AA3490" s="18"/>
      <c r="AB3490" s="18"/>
      <c r="AC3490" s="18"/>
      <c r="AD3490" s="18"/>
      <c r="AE3490" s="18"/>
      <c r="AF3490" s="18"/>
      <c r="AG3490" s="18"/>
      <c r="AH3490" s="18"/>
      <c r="AI3490" s="18"/>
      <c r="AJ3490" s="18"/>
      <c r="AK3490" s="18"/>
      <c r="AL3490" s="18"/>
      <c r="AM3490" s="18"/>
      <c r="AN3490" s="18"/>
      <c r="AO3490" s="18"/>
      <c r="AP3490" s="18"/>
      <c r="AQ3490" s="18"/>
      <c r="AR3490" s="18"/>
      <c r="AS3490" s="18"/>
      <c r="AT3490" s="18"/>
      <c r="AU3490" s="18"/>
      <c r="AV3490" s="18"/>
      <c r="AW3490" s="18"/>
      <c r="AX3490" s="18"/>
    </row>
    <row r="3491">
      <c r="A3491" s="18" t="str">
        <f>IFERROR(__xludf.DUMMYFUNCTION("""COMPUTED_VALUE"""),"кислая земляника")</f>
        <v>кислая земляника</v>
      </c>
      <c r="B3491" s="18" t="str">
        <f>IFERROR(__xludf.DUMMYFUNCTION("""COMPUTED_VALUE"""),"кислая фанта с черникой")</f>
        <v>кислая фанта с черникой</v>
      </c>
      <c r="C3491" s="18" t="str">
        <f>IFERROR(__xludf.DUMMYFUNCTION("""COMPUTED_VALUE"""),"кислое харибо с колой и черешней")</f>
        <v>кислое харибо с колой и черешней</v>
      </c>
      <c r="D3491" s="18" t="str">
        <f>IFERROR(__xludf.DUMMYFUNCTION("""COMPUTED_VALUE"""),"кислое яблочно клубничная шипучка")</f>
        <v>кислое яблочно клубничная шипучка</v>
      </c>
      <c r="E3491" s="18" t="str">
        <f>IFERROR(__xludf.DUMMYFUNCTION("""COMPUTED_VALUE"""),"кислые желатинки маракуйя ананас")</f>
        <v>кислые желатинки маракуйя ананас</v>
      </c>
      <c r="F3491" s="18" t="str">
        <f>IFERROR(__xludf.DUMMYFUNCTION("""COMPUTED_VALUE"""),"кислые ленточки маракуя манго")</f>
        <v>кислые ленточки маракуя манго</v>
      </c>
      <c r="G3491" s="18" t="str">
        <f>IFERROR(__xludf.DUMMYFUNCTION("""COMPUTED_VALUE"""),"кислые мармеладные ягоды")</f>
        <v>кислые мармеладные ягоды</v>
      </c>
      <c r="H3491" s="18" t="str">
        <f>IFERROR(__xludf.DUMMYFUNCTION("""COMPUTED_VALUE"""),"кислый виноград лайм")</f>
        <v>кислый виноград лайм</v>
      </c>
      <c r="I3491" s="18" t="str">
        <f>IFERROR(__xludf.DUMMYFUNCTION("""COMPUTED_VALUE"""),"кислый грейпфрут с вишней")</f>
        <v>кислый грейпфрут с вишней</v>
      </c>
      <c r="J3491" s="18" t="str">
        <f>IFERROR(__xludf.DUMMYFUNCTION("""COMPUTED_VALUE"""),"кислый леденец виноград киви яблоко")</f>
        <v>кислый леденец виноград киви яблоко</v>
      </c>
      <c r="K3491" s="18" t="str">
        <f>IFERROR(__xludf.DUMMYFUNCTION("""COMPUTED_VALUE"""),"кислый лимонад арбуз лайм малина")</f>
        <v>кислый лимонад арбуз лайм малина</v>
      </c>
      <c r="L3491" s="18" t="str">
        <f>IFERROR(__xludf.DUMMYFUNCTION("""COMPUTED_VALUE"""),"кислый персик клубника")</f>
        <v>кислый персик клубника</v>
      </c>
      <c r="M3491" s="18" t="str">
        <f>IFERROR(__xludf.DUMMYFUNCTION("""COMPUTED_VALUE"""),"кислый яблочно лимонные колечки")</f>
        <v>кислый яблочно лимонные колечки</v>
      </c>
      <c r="N3491" s="18" t="str">
        <f>IFERROR(__xludf.DUMMYFUNCTION("""COMPUTED_VALUE"""),"фанта апельсин с кислой малиной")</f>
        <v>фанта апельсин с кислой малиной</v>
      </c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  <c r="AA3491" s="18"/>
      <c r="AB3491" s="18"/>
      <c r="AC3491" s="18"/>
      <c r="AD3491" s="18"/>
      <c r="AE3491" s="18"/>
      <c r="AF3491" s="18"/>
      <c r="AG3491" s="18"/>
      <c r="AH3491" s="18"/>
      <c r="AI3491" s="18"/>
      <c r="AJ3491" s="18"/>
      <c r="AK3491" s="18"/>
      <c r="AL3491" s="18"/>
      <c r="AM3491" s="18"/>
      <c r="AN3491" s="18"/>
      <c r="AO3491" s="18"/>
      <c r="AP3491" s="18"/>
      <c r="AQ3491" s="18"/>
      <c r="AR3491" s="18"/>
      <c r="AS3491" s="18"/>
      <c r="AT3491" s="18"/>
      <c r="AU3491" s="18"/>
      <c r="AV3491" s="18"/>
      <c r="AW3491" s="18"/>
      <c r="AX3491" s="18"/>
    </row>
    <row r="3492">
      <c r="A3492" s="18" t="str">
        <f>IFERROR(__xludf.DUMMYFUNCTION("""COMPUTED_VALUE"""),"0.4")</f>
        <v>0.4</v>
      </c>
      <c r="B3492" s="18" t="str">
        <f>IFERROR(__xludf.DUMMYFUNCTION("""COMPUTED_VALUE"""),"0.6")</f>
        <v>0.6</v>
      </c>
      <c r="C3492" s="18" t="str">
        <f>IFERROR(__xludf.DUMMYFUNCTION("""COMPUTED_VALUE"""),"0.7")</f>
        <v>0.7</v>
      </c>
      <c r="D3492" s="18" t="str">
        <f>IFERROR(__xludf.DUMMYFUNCTION("""COMPUTED_VALUE"""),"0.8")</f>
        <v>0.8</v>
      </c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  <c r="R3492" s="18"/>
      <c r="S3492" s="18"/>
      <c r="T3492" s="18"/>
      <c r="U3492" s="18"/>
      <c r="V3492" s="18"/>
      <c r="W3492" s="18"/>
      <c r="X3492" s="18"/>
      <c r="Y3492" s="18"/>
      <c r="Z3492" s="18"/>
      <c r="AA3492" s="18"/>
      <c r="AB3492" s="18"/>
      <c r="AC3492" s="18"/>
      <c r="AD3492" s="18"/>
      <c r="AE3492" s="18"/>
      <c r="AF3492" s="18"/>
      <c r="AG3492" s="18"/>
      <c r="AH3492" s="18"/>
      <c r="AI3492" s="18"/>
      <c r="AJ3492" s="18"/>
      <c r="AK3492" s="18"/>
      <c r="AL3492" s="18"/>
      <c r="AM3492" s="18"/>
      <c r="AN3492" s="18"/>
      <c r="AO3492" s="18"/>
      <c r="AP3492" s="18"/>
      <c r="AQ3492" s="18"/>
      <c r="AR3492" s="18"/>
      <c r="AS3492" s="18"/>
      <c r="AT3492" s="18"/>
      <c r="AU3492" s="18"/>
      <c r="AV3492" s="18"/>
      <c r="AW3492" s="18"/>
      <c r="AX3492" s="18"/>
    </row>
    <row r="3493">
      <c r="A3493" s="18" t="str">
        <f>IFERROR(__xludf.DUMMYFUNCTION("""COMPUTED_VALUE"""),"0.2")</f>
        <v>0.2</v>
      </c>
      <c r="B3493" s="18" t="str">
        <f>IFERROR(__xludf.DUMMYFUNCTION("""COMPUTED_VALUE"""),"0.3")</f>
        <v>0.3</v>
      </c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  <c r="R3493" s="18"/>
      <c r="S3493" s="18"/>
      <c r="T3493" s="18"/>
      <c r="U3493" s="18"/>
      <c r="V3493" s="18"/>
      <c r="W3493" s="18"/>
      <c r="X3493" s="18"/>
      <c r="Y3493" s="18"/>
      <c r="Z3493" s="18"/>
      <c r="AA3493" s="18"/>
      <c r="AB3493" s="18"/>
      <c r="AC3493" s="18"/>
      <c r="AD3493" s="18"/>
      <c r="AE3493" s="18"/>
      <c r="AF3493" s="18"/>
      <c r="AG3493" s="18"/>
      <c r="AH3493" s="18"/>
      <c r="AI3493" s="18"/>
      <c r="AJ3493" s="18"/>
      <c r="AK3493" s="18"/>
      <c r="AL3493" s="18"/>
      <c r="AM3493" s="18"/>
      <c r="AN3493" s="18"/>
      <c r="AO3493" s="18"/>
      <c r="AP3493" s="18"/>
      <c r="AQ3493" s="18"/>
      <c r="AR3493" s="18"/>
      <c r="AS3493" s="18"/>
      <c r="AT3493" s="18"/>
      <c r="AU3493" s="18"/>
      <c r="AV3493" s="18"/>
      <c r="AW3493" s="18"/>
      <c r="AX3493" s="18"/>
    </row>
    <row r="3494">
      <c r="A3494" s="18" t="str">
        <f>IFERROR(__xludf.DUMMYFUNCTION("""COMPUTED_VALUE"""),"Ананас ежевика")</f>
        <v>Ананас ежевика</v>
      </c>
      <c r="B3494" s="18" t="str">
        <f>IFERROR(__xludf.DUMMYFUNCTION("""COMPUTED_VALUE"""),"Перечная мята")</f>
        <v>Перечная мята</v>
      </c>
      <c r="C3494" s="18" t="str">
        <f>IFERROR(__xludf.DUMMYFUNCTION("""COMPUTED_VALUE"""),"Яблоко груша")</f>
        <v>Яблоко груша</v>
      </c>
      <c r="D3494" s="18" t="str">
        <f>IFERROR(__xludf.DUMMYFUNCTION("""COMPUTED_VALUE"""),"Манго грейпфрут")</f>
        <v>Манго грейпфрут</v>
      </c>
      <c r="E3494" s="18" t="str">
        <f>IFERROR(__xludf.DUMMYFUNCTION("""COMPUTED_VALUE"""),"Хвоя грейпфрут")</f>
        <v>Хвоя грейпфрут</v>
      </c>
      <c r="F3494" s="18" t="str">
        <f>IFERROR(__xludf.DUMMYFUNCTION("""COMPUTED_VALUE"""),"Дыня черника")</f>
        <v>Дыня черника</v>
      </c>
      <c r="G3494" s="18" t="str">
        <f>IFERROR(__xludf.DUMMYFUNCTION("""COMPUTED_VALUE"""),"Смородина мята")</f>
        <v>Смородина мята</v>
      </c>
      <c r="H3494" s="18" t="str">
        <f>IFERROR(__xludf.DUMMYFUNCTION("""COMPUTED_VALUE"""),"Киви помело")</f>
        <v>Киви помело</v>
      </c>
      <c r="I3494" s="18" t="str">
        <f>IFERROR(__xludf.DUMMYFUNCTION("""COMPUTED_VALUE"""),"Манго персик")</f>
        <v>Манго персик</v>
      </c>
      <c r="J3494" s="18" t="str">
        <f>IFERROR(__xludf.DUMMYFUNCTION("""COMPUTED_VALUE"""),"Персик маракуйя")</f>
        <v>Персик маракуйя</v>
      </c>
      <c r="K3494" s="18" t="str">
        <f>IFERROR(__xludf.DUMMYFUNCTION("""COMPUTED_VALUE"""),"Личи лайм")</f>
        <v>Личи лайм</v>
      </c>
      <c r="L3494" s="18" t="str">
        <f>IFERROR(__xludf.DUMMYFUNCTION("""COMPUTED_VALUE"""),"Ананас кокос")</f>
        <v>Ананас кокос</v>
      </c>
      <c r="M3494" s="18" t="str">
        <f>IFERROR(__xludf.DUMMYFUNCTION("""COMPUTED_VALUE"""),"Брусника лимон")</f>
        <v>Брусника лимон</v>
      </c>
      <c r="N3494" s="18" t="str">
        <f>IFERROR(__xludf.DUMMYFUNCTION("""COMPUTED_VALUE"""),"Киви банан")</f>
        <v>Киви банан</v>
      </c>
      <c r="O3494" s="18" t="str">
        <f>IFERROR(__xludf.DUMMYFUNCTION("""COMPUTED_VALUE"""),"Кислые лесные ягоды")</f>
        <v>Кислые лесные ягоды</v>
      </c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  <c r="AA3494" s="18"/>
      <c r="AB3494" s="18"/>
      <c r="AC3494" s="18"/>
      <c r="AD3494" s="18"/>
      <c r="AE3494" s="18"/>
      <c r="AF3494" s="18"/>
      <c r="AG3494" s="18"/>
      <c r="AH3494" s="18"/>
      <c r="AI3494" s="18"/>
      <c r="AJ3494" s="18"/>
      <c r="AK3494" s="18"/>
      <c r="AL3494" s="18"/>
      <c r="AM3494" s="18"/>
      <c r="AN3494" s="18"/>
      <c r="AO3494" s="18"/>
      <c r="AP3494" s="18"/>
      <c r="AQ3494" s="18"/>
      <c r="AR3494" s="18"/>
      <c r="AS3494" s="18"/>
      <c r="AT3494" s="18"/>
      <c r="AU3494" s="18"/>
      <c r="AV3494" s="18"/>
      <c r="AW3494" s="18"/>
      <c r="AX3494" s="18"/>
    </row>
    <row r="3495">
      <c r="A3495" s="18" t="str">
        <f>IFERROR(__xludf.DUMMYFUNCTION("""COMPUTED_VALUE"""),"Ягодный микс")</f>
        <v>Ягодный микс</v>
      </c>
      <c r="B3495" s="18" t="str">
        <f>IFERROR(__xludf.DUMMYFUNCTION("""COMPUTED_VALUE"""),"Энергетик малина")</f>
        <v>Энергетик малина</v>
      </c>
      <c r="C3495" s="18" t="str">
        <f>IFERROR(__xludf.DUMMYFUNCTION("""COMPUTED_VALUE"""),"Клубника арбуз")</f>
        <v>Клубника арбуз</v>
      </c>
      <c r="D3495" s="18" t="str">
        <f>IFERROR(__xludf.DUMMYFUNCTION("""COMPUTED_VALUE"""),"Ежевика малина")</f>
        <v>Ежевика малина</v>
      </c>
      <c r="E3495" s="18" t="str">
        <f>IFERROR(__xludf.DUMMYFUNCTION("""COMPUTED_VALUE"""),"Голубая малина виноград")</f>
        <v>Голубая малина виноград</v>
      </c>
      <c r="F3495" s="18" t="str">
        <f>IFERROR(__xludf.DUMMYFUNCTION("""COMPUTED_VALUE"""),"Вишня яблоко")</f>
        <v>Вишня яблоко</v>
      </c>
      <c r="G3495" s="18" t="str">
        <f>IFERROR(__xludf.DUMMYFUNCTION("""COMPUTED_VALUE"""),"Виноград лёд")</f>
        <v>Виноград лёд</v>
      </c>
      <c r="H3495" s="18" t="str">
        <f>IFERROR(__xludf.DUMMYFUNCTION("""COMPUTED_VALUE"""),"Бабл гам")</f>
        <v>Бабл гам</v>
      </c>
      <c r="I3495" s="18" t="str">
        <f>IFERROR(__xludf.DUMMYFUNCTION("""COMPUTED_VALUE"""),"Энергетик лайм")</f>
        <v>Энергетик лайм</v>
      </c>
      <c r="J3495" s="18" t="str">
        <f>IFERROR(__xludf.DUMMYFUNCTION("""COMPUTED_VALUE"""),"Черника смородина айс")</f>
        <v>Черника смородина айс</v>
      </c>
      <c r="K3495" s="18" t="str">
        <f>IFERROR(__xludf.DUMMYFUNCTION("""COMPUTED_VALUE"""),"Мохито клубничный лёд")</f>
        <v>Мохито клубничный лёд</v>
      </c>
      <c r="L3495" s="18" t="str">
        <f>IFERROR(__xludf.DUMMYFUNCTION("""COMPUTED_VALUE"""),"Черная вишня лёд")</f>
        <v>Черная вишня лёд</v>
      </c>
      <c r="M3495" s="18" t="str">
        <f>IFERROR(__xludf.DUMMYFUNCTION("""COMPUTED_VALUE"""),"Ананас кокос лёд")</f>
        <v>Ананас кокос лёд</v>
      </c>
      <c r="N3495" s="18" t="str">
        <f>IFERROR(__xludf.DUMMYFUNCTION("""COMPUTED_VALUE"""),"Киви лёд")</f>
        <v>Киви лёд</v>
      </c>
      <c r="O3495" s="18" t="str">
        <f>IFERROR(__xludf.DUMMYFUNCTION("""COMPUTED_VALUE"""),"Кислая клюква лёд")</f>
        <v>Кислая клюква лёд</v>
      </c>
      <c r="P3495" s="18" t="str">
        <f>IFERROR(__xludf.DUMMYFUNCTION("""COMPUTED_VALUE"""),"Кислый скитлс лёд")</f>
        <v>Кислый скитлс лёд</v>
      </c>
      <c r="Q3495" s="18" t="str">
        <f>IFERROR(__xludf.DUMMYFUNCTION("""COMPUTED_VALUE"""),"Клубника черника лёд")</f>
        <v>Клубника черника лёд</v>
      </c>
      <c r="R3495" s="18" t="str">
        <f>IFERROR(__xludf.DUMMYFUNCTION("""COMPUTED_VALUE"""),"Малина смородина лёд")</f>
        <v>Малина смородина лёд</v>
      </c>
      <c r="S3495" s="18" t="str">
        <f>IFERROR(__xludf.DUMMYFUNCTION("""COMPUTED_VALUE"""),"Манго лёд")</f>
        <v>Манго лёд</v>
      </c>
      <c r="T3495" s="18" t="str">
        <f>IFERROR(__xludf.DUMMYFUNCTION("""COMPUTED_VALUE"""),"Малина вишня лёд")</f>
        <v>Малина вишня лёд</v>
      </c>
      <c r="U3495" s="18"/>
      <c r="V3495" s="18"/>
      <c r="W3495" s="18"/>
      <c r="X3495" s="18"/>
      <c r="Y3495" s="18"/>
      <c r="Z3495" s="18"/>
      <c r="AA3495" s="18"/>
      <c r="AB3495" s="18"/>
      <c r="AC3495" s="18"/>
      <c r="AD3495" s="18"/>
      <c r="AE3495" s="18"/>
      <c r="AF3495" s="18"/>
      <c r="AG3495" s="18"/>
      <c r="AH3495" s="18"/>
      <c r="AI3495" s="18"/>
      <c r="AJ3495" s="18"/>
      <c r="AK3495" s="18"/>
      <c r="AL3495" s="18"/>
      <c r="AM3495" s="18"/>
      <c r="AN3495" s="18"/>
      <c r="AO3495" s="18"/>
      <c r="AP3495" s="18"/>
      <c r="AQ3495" s="18"/>
      <c r="AR3495" s="18"/>
      <c r="AS3495" s="18"/>
      <c r="AT3495" s="18"/>
      <c r="AU3495" s="18"/>
      <c r="AV3495" s="18"/>
      <c r="AW3495" s="18"/>
      <c r="AX3495" s="18"/>
    </row>
    <row r="3496">
      <c r="A3496" s="18" t="str">
        <f>IFERROR(__xludf.DUMMYFUNCTION("""COMPUTED_VALUE"""),"Арбуз Малина ")</f>
        <v>Арбуз Малина </v>
      </c>
      <c r="B3496" s="18" t="str">
        <f>IFERROR(__xludf.DUMMYFUNCTION("""COMPUTED_VALUE"""),"Банан Кокос ")</f>
        <v>Банан Кокос </v>
      </c>
      <c r="C3496" s="18" t="str">
        <f>IFERROR(__xludf.DUMMYFUNCTION("""COMPUTED_VALUE"""),"Барбарисовый Энергетик ")</f>
        <v>Барбарисовый Энергетик </v>
      </c>
      <c r="D3496" s="18" t="str">
        <f>IFERROR(__xludf.DUMMYFUNCTION("""COMPUTED_VALUE"""),"Виноградный Энергетик")</f>
        <v>Виноградный Энергетик</v>
      </c>
      <c r="E3496" s="18" t="str">
        <f>IFERROR(__xludf.DUMMYFUNCTION("""COMPUTED_VALUE"""),"Гранат Клубника ")</f>
        <v>Гранат Клубника </v>
      </c>
      <c r="F3496" s="18" t="str">
        <f>IFERROR(__xludf.DUMMYFUNCTION("""COMPUTED_VALUE"""),"Гранат Смородина ")</f>
        <v>Гранат Смородина </v>
      </c>
      <c r="G3496" s="18" t="str">
        <f>IFERROR(__xludf.DUMMYFUNCTION("""COMPUTED_VALUE"""),"Грейпфрутовый Швепс ")</f>
        <v>Грейпфрутовый Швепс </v>
      </c>
      <c r="H3496" s="18" t="str">
        <f>IFERROR(__xludf.DUMMYFUNCTION("""COMPUTED_VALUE"""),"Земляника Драгонфрут ")</f>
        <v>Земляника Драгонфрут </v>
      </c>
      <c r="I3496" s="18" t="str">
        <f>IFERROR(__xludf.DUMMYFUNCTION("""COMPUTED_VALUE"""),"Киви Личи ")</f>
        <v>Киви Личи </v>
      </c>
      <c r="J3496" s="18" t="str">
        <f>IFERROR(__xludf.DUMMYFUNCTION("""COMPUTED_VALUE"""),"Киви Маракуйя Гуава ")</f>
        <v>Киви Маракуйя Гуава </v>
      </c>
      <c r="K3496" s="18" t="str">
        <f>IFERROR(__xludf.DUMMYFUNCTION("""COMPUTED_VALUE"""),"Клубника Банан ")</f>
        <v>Клубника Банан </v>
      </c>
      <c r="L3496" s="18" t="str">
        <f>IFERROR(__xludf.DUMMYFUNCTION("""COMPUTED_VALUE"""),"Клубника Вишня ")</f>
        <v>Клубника Вишня </v>
      </c>
      <c r="M3496" s="18" t="str">
        <f>IFERROR(__xludf.DUMMYFUNCTION("""COMPUTED_VALUE"""),"Клубника Земляника ")</f>
        <v>Клубника Земляника </v>
      </c>
      <c r="N3496" s="18" t="str">
        <f>IFERROR(__xludf.DUMMYFUNCTION("""COMPUTED_VALUE"""),"Клубничный Мохито ")</f>
        <v>Клубничный Мохито </v>
      </c>
      <c r="O3496" s="18" t="str">
        <f>IFERROR(__xludf.DUMMYFUNCTION("""COMPUTED_VALUE"""),"Манго Грейпфрут ")</f>
        <v>Манго Грейпфрут </v>
      </c>
      <c r="P3496" s="18" t="str">
        <f>IFERROR(__xludf.DUMMYFUNCTION("""COMPUTED_VALUE"""),"Манго Персик Личи ")</f>
        <v>Манго Персик Личи </v>
      </c>
      <c r="Q3496" s="18" t="str">
        <f>IFERROR(__xludf.DUMMYFUNCTION("""COMPUTED_VALUE"""),"Персик Бабл Гам ")</f>
        <v>Персик Бабл Гам </v>
      </c>
      <c r="R3496" s="18" t="str">
        <f>IFERROR(__xludf.DUMMYFUNCTION("""COMPUTED_VALUE"""),"Садовые Ягоды ")</f>
        <v>Садовые Ягоды </v>
      </c>
      <c r="S3496" s="18" t="str">
        <f>IFERROR(__xludf.DUMMYFUNCTION("""COMPUTED_VALUE"""),"Скитлс Лимон Лайм 2")</f>
        <v>Скитлс Лимон Лайм 2</v>
      </c>
      <c r="T3496" s="18" t="str">
        <f>IFERROR(__xludf.DUMMYFUNCTION("""COMPUTED_VALUE"""),"Смородина Мармелад 1")</f>
        <v>Смородина Мармелад 1</v>
      </c>
      <c r="U3496" s="18" t="str">
        <f>IFERROR(__xludf.DUMMYFUNCTION("""COMPUTED_VALUE"""),"Темная Вишня 1")</f>
        <v>Темная Вишня 1</v>
      </c>
      <c r="V3496" s="18" t="str">
        <f>IFERROR(__xludf.DUMMYFUNCTION("""COMPUTED_VALUE"""),"Фруктовые Пластинки 1")</f>
        <v>Фруктовые Пластинки 1</v>
      </c>
      <c r="W3496" s="18" t="str">
        <f>IFERROR(__xludf.DUMMYFUNCTION("""COMPUTED_VALUE"""),"Черника Ежевика 1")</f>
        <v>Черника Ежевика 1</v>
      </c>
      <c r="X3496" s="18" t="str">
        <f>IFERROR(__xludf.DUMMYFUNCTION("""COMPUTED_VALUE"""),"Черника Малина 1")</f>
        <v>Черника Малина 1</v>
      </c>
      <c r="Y3496" s="18" t="str">
        <f>IFERROR(__xludf.DUMMYFUNCTION("""COMPUTED_VALUE"""),"Черника Мята 2")</f>
        <v>Черника Мята 2</v>
      </c>
      <c r="Z3496" s="18" t="str">
        <f>IFERROR(__xludf.DUMMYFUNCTION("""COMPUTED_VALUE"""),"Яблоко Виноград 2")</f>
        <v>Яблоко Виноград 2</v>
      </c>
      <c r="AA3496" s="18" t="str">
        <f>IFERROR(__xludf.DUMMYFUNCTION("""COMPUTED_VALUE"""),"Яблоко Малина 4")</f>
        <v>Яблоко Малина 4</v>
      </c>
      <c r="AB3496" s="18"/>
      <c r="AC3496" s="18"/>
      <c r="AD3496" s="18"/>
      <c r="AE3496" s="18"/>
      <c r="AF3496" s="18"/>
      <c r="AG3496" s="18"/>
      <c r="AH3496" s="18"/>
      <c r="AI3496" s="18"/>
      <c r="AJ3496" s="18"/>
      <c r="AK3496" s="18"/>
      <c r="AL3496" s="18"/>
      <c r="AM3496" s="18"/>
      <c r="AN3496" s="18"/>
      <c r="AO3496" s="18"/>
      <c r="AP3496" s="18"/>
      <c r="AQ3496" s="18"/>
      <c r="AR3496" s="18"/>
      <c r="AS3496" s="18"/>
      <c r="AT3496" s="18"/>
      <c r="AU3496" s="18"/>
      <c r="AV3496" s="18"/>
      <c r="AW3496" s="18"/>
      <c r="AX3496" s="18"/>
    </row>
    <row r="3497">
      <c r="A3497" s="18" t="str">
        <f>IFERROR(__xludf.DUMMYFUNCTION("""COMPUTED_VALUE"""),"0.4")</f>
        <v>0.4</v>
      </c>
      <c r="B3497" s="18" t="str">
        <f>IFERROR(__xludf.DUMMYFUNCTION("""COMPUTED_VALUE"""),"0.6")</f>
        <v>0.6</v>
      </c>
      <c r="C3497" s="18" t="str">
        <f>IFERROR(__xludf.DUMMYFUNCTION("""COMPUTED_VALUE"""),"0.7")</f>
        <v>0.7</v>
      </c>
      <c r="D3497" s="18" t="str">
        <f>IFERROR(__xludf.DUMMYFUNCTION("""COMPUTED_VALUE"""),"0.8")</f>
        <v>0.8</v>
      </c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  <c r="AA3497" s="18"/>
      <c r="AB3497" s="18"/>
      <c r="AC3497" s="18"/>
      <c r="AD3497" s="18"/>
      <c r="AE3497" s="18"/>
      <c r="AF3497" s="18"/>
      <c r="AG3497" s="18"/>
      <c r="AH3497" s="18"/>
      <c r="AI3497" s="18"/>
      <c r="AJ3497" s="18"/>
      <c r="AK3497" s="18"/>
      <c r="AL3497" s="18"/>
      <c r="AM3497" s="18"/>
      <c r="AN3497" s="18"/>
      <c r="AO3497" s="18"/>
      <c r="AP3497" s="18"/>
      <c r="AQ3497" s="18"/>
      <c r="AR3497" s="18"/>
      <c r="AS3497" s="18"/>
      <c r="AT3497" s="18"/>
      <c r="AU3497" s="18"/>
      <c r="AV3497" s="18"/>
      <c r="AW3497" s="18"/>
      <c r="AX3497" s="18"/>
    </row>
    <row r="3498">
      <c r="A3498" s="18" t="str">
        <f>IFERROR(__xludf.DUMMYFUNCTION("""COMPUTED_VALUE"""),"Ананас киви")</f>
        <v>Ананас киви</v>
      </c>
      <c r="B3498" s="18" t="str">
        <f>IFERROR(__xludf.DUMMYFUNCTION("""COMPUTED_VALUE"""),"Арбузный смузи")</f>
        <v>Арбузный смузи</v>
      </c>
      <c r="C3498" s="18" t="str">
        <f>IFERROR(__xludf.DUMMYFUNCTION("""COMPUTED_VALUE"""),"Виноградная фанта")</f>
        <v>Виноградная фанта</v>
      </c>
      <c r="D3498" s="18" t="str">
        <f>IFERROR(__xludf.DUMMYFUNCTION("""COMPUTED_VALUE"""),"Вишневый морс")</f>
        <v>Вишневый морс</v>
      </c>
      <c r="E3498" s="18" t="str">
        <f>IFERROR(__xludf.DUMMYFUNCTION("""COMPUTED_VALUE"""),"Гранатовый мармелад")</f>
        <v>Гранатовый мармелад</v>
      </c>
      <c r="F3498" s="18" t="str">
        <f>IFERROR(__xludf.DUMMYFUNCTION("""COMPUTED_VALUE"""),"Грейпфрут киви")</f>
        <v>Грейпфрут киви</v>
      </c>
      <c r="G3498" s="18" t="str">
        <f>IFERROR(__xludf.DUMMYFUNCTION("""COMPUTED_VALUE"""),"Ежевика мята")</f>
        <v>Ежевика мята</v>
      </c>
      <c r="H3498" s="18" t="str">
        <f>IFERROR(__xludf.DUMMYFUNCTION("""COMPUTED_VALUE"""),"Киви манго")</f>
        <v>Киви манго</v>
      </c>
      <c r="I3498" s="18" t="str">
        <f>IFERROR(__xludf.DUMMYFUNCTION("""COMPUTED_VALUE"""),"Клубника манго")</f>
        <v>Клубника манго</v>
      </c>
      <c r="J3498" s="18" t="str">
        <f>IFERROR(__xludf.DUMMYFUNCTION("""COMPUTED_VALUE"""),"черника грейфрут ")</f>
        <v>черника грейфрут </v>
      </c>
      <c r="K3498" s="18" t="str">
        <f>IFERROR(__xludf.DUMMYFUNCTION("""COMPUTED_VALUE"""),"Малина лайм")</f>
        <v>Малина лайм</v>
      </c>
      <c r="L3498" s="18" t="str">
        <f>IFERROR(__xludf.DUMMYFUNCTION("""COMPUTED_VALUE"""),"Манго арбуз ")</f>
        <v>Манго арбуз </v>
      </c>
      <c r="M3498" s="18" t="str">
        <f>IFERROR(__xludf.DUMMYFUNCTION("""COMPUTED_VALUE"""),"Малиновый чай с жасмином")</f>
        <v>Малиновый чай с жасмином</v>
      </c>
      <c r="N3498" s="18" t="str">
        <f>IFERROR(__xludf.DUMMYFUNCTION("""COMPUTED_VALUE"""),"малина  апельсин ")</f>
        <v>малина  апельсин </v>
      </c>
      <c r="O3498" s="18" t="str">
        <f>IFERROR(__xludf.DUMMYFUNCTION("""COMPUTED_VALUE"""),"Манго апельсин")</f>
        <v>Манго апельсин</v>
      </c>
      <c r="P3498" s="18" t="str">
        <f>IFERROR(__xludf.DUMMYFUNCTION("""COMPUTED_VALUE"""),"Ред булл")</f>
        <v>Ред булл</v>
      </c>
      <c r="Q3498" s="18" t="str">
        <f>IFERROR(__xludf.DUMMYFUNCTION("""COMPUTED_VALUE"""),"Спрайт")</f>
        <v>Спрайт</v>
      </c>
      <c r="R3498" s="18" t="str">
        <f>IFERROR(__xludf.DUMMYFUNCTION("""COMPUTED_VALUE"""),"ананас клюква ")</f>
        <v>ананас клюква </v>
      </c>
      <c r="S3498" s="18" t="str">
        <f>IFERROR(__xludf.DUMMYFUNCTION("""COMPUTED_VALUE"""),"Тархун")</f>
        <v>Тархун</v>
      </c>
      <c r="T3498" s="18" t="str">
        <f>IFERROR(__xludf.DUMMYFUNCTION("""COMPUTED_VALUE"""),"алоэ Виноград ")</f>
        <v>алоэ Виноград </v>
      </c>
      <c r="U3498" s="18" t="str">
        <f>IFERROR(__xludf.DUMMYFUNCTION("""COMPUTED_VALUE"""),"Фруктовая жвачка")</f>
        <v>Фруктовая жвачка</v>
      </c>
      <c r="V3498" s="18" t="str">
        <f>IFERROR(__xludf.DUMMYFUNCTION("""COMPUTED_VALUE"""),"Холодная кола")</f>
        <v>Холодная кола</v>
      </c>
      <c r="W3498" s="18" t="str">
        <f>IFERROR(__xludf.DUMMYFUNCTION("""COMPUTED_VALUE"""),"Черная смородина клюква")</f>
        <v>Черная смородина клюква</v>
      </c>
      <c r="X3498" s="18" t="str">
        <f>IFERROR(__xludf.DUMMYFUNCTION("""COMPUTED_VALUE"""),"Черника арбуз")</f>
        <v>Черника арбуз</v>
      </c>
      <c r="Y3498" s="18" t="str">
        <f>IFERROR(__xludf.DUMMYFUNCTION("""COMPUTED_VALUE"""),"Яблоко черника")</f>
        <v>Яблоко черника</v>
      </c>
      <c r="Z3498" s="18"/>
      <c r="AA3498" s="18"/>
      <c r="AB3498" s="18"/>
      <c r="AC3498" s="18"/>
      <c r="AD3498" s="18"/>
      <c r="AE3498" s="18"/>
      <c r="AF3498" s="18"/>
      <c r="AG3498" s="18"/>
      <c r="AH3498" s="18"/>
      <c r="AI3498" s="18"/>
      <c r="AJ3498" s="18"/>
      <c r="AK3498" s="18"/>
      <c r="AL3498" s="18"/>
      <c r="AM3498" s="18"/>
      <c r="AN3498" s="18"/>
      <c r="AO3498" s="18"/>
      <c r="AP3498" s="18"/>
      <c r="AQ3498" s="18"/>
      <c r="AR3498" s="18"/>
      <c r="AS3498" s="18"/>
      <c r="AT3498" s="18"/>
      <c r="AU3498" s="18"/>
      <c r="AV3498" s="18"/>
      <c r="AW3498" s="18"/>
      <c r="AX3498" s="18"/>
    </row>
    <row r="3499">
      <c r="A3499" s="18" t="str">
        <f>IFERROR(__xludf.DUMMYFUNCTION("""COMPUTED_VALUE"""),"0.4")</f>
        <v>0.4</v>
      </c>
      <c r="B3499" s="18" t="str">
        <f>IFERROR(__xludf.DUMMYFUNCTION("""COMPUTED_VALUE"""),"0.6")</f>
        <v>0.6</v>
      </c>
      <c r="C3499" s="18" t="str">
        <f>IFERROR(__xludf.DUMMYFUNCTION("""COMPUTED_VALUE"""),"0.7")</f>
        <v>0.7</v>
      </c>
      <c r="D3499" s="18" t="str">
        <f>IFERROR(__xludf.DUMMYFUNCTION("""COMPUTED_VALUE"""),"0.8")</f>
        <v>0.8</v>
      </c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  <c r="X3499" s="18"/>
      <c r="Y3499" s="18"/>
      <c r="Z3499" s="18"/>
      <c r="AA3499" s="18"/>
      <c r="AB3499" s="18"/>
      <c r="AC3499" s="18"/>
      <c r="AD3499" s="18"/>
      <c r="AE3499" s="18"/>
      <c r="AF3499" s="18"/>
      <c r="AG3499" s="18"/>
      <c r="AH3499" s="18"/>
      <c r="AI3499" s="18"/>
      <c r="AJ3499" s="18"/>
      <c r="AK3499" s="18"/>
      <c r="AL3499" s="18"/>
      <c r="AM3499" s="18"/>
      <c r="AN3499" s="18"/>
      <c r="AO3499" s="18"/>
      <c r="AP3499" s="18"/>
      <c r="AQ3499" s="18"/>
      <c r="AR3499" s="18"/>
      <c r="AS3499" s="18"/>
      <c r="AT3499" s="18"/>
      <c r="AU3499" s="18"/>
      <c r="AV3499" s="18"/>
      <c r="AW3499" s="18"/>
      <c r="AX3499" s="18"/>
    </row>
    <row r="3500">
      <c r="A3500" s="18" t="str">
        <f>IFERROR(__xludf.DUMMYFUNCTION("""COMPUTED_VALUE"""),"Ягодный микс")</f>
        <v>Ягодный микс</v>
      </c>
      <c r="B3500" s="18" t="str">
        <f>IFERROR(__xludf.DUMMYFUNCTION("""COMPUTED_VALUE"""),"Энергетик малина")</f>
        <v>Энергетик малина</v>
      </c>
      <c r="C3500" s="18" t="str">
        <f>IFERROR(__xludf.DUMMYFUNCTION("""COMPUTED_VALUE"""),"Клубника арбуз")</f>
        <v>Клубника арбуз</v>
      </c>
      <c r="D3500" s="18" t="str">
        <f>IFERROR(__xludf.DUMMYFUNCTION("""COMPUTED_VALUE"""),"Ежевика малина")</f>
        <v>Ежевика малина</v>
      </c>
      <c r="E3500" s="18" t="str">
        <f>IFERROR(__xludf.DUMMYFUNCTION("""COMPUTED_VALUE"""),"Голубая малина виноград")</f>
        <v>Голубая малина виноград</v>
      </c>
      <c r="F3500" s="18" t="str">
        <f>IFERROR(__xludf.DUMMYFUNCTION("""COMPUTED_VALUE"""),"Вишня яблоко")</f>
        <v>Вишня яблоко</v>
      </c>
      <c r="G3500" s="18" t="str">
        <f>IFERROR(__xludf.DUMMYFUNCTION("""COMPUTED_VALUE"""),"Виноград лёд")</f>
        <v>Виноград лёд</v>
      </c>
      <c r="H3500" s="18" t="str">
        <f>IFERROR(__xludf.DUMMYFUNCTION("""COMPUTED_VALUE"""),"Бабл гам")</f>
        <v>Бабл гам</v>
      </c>
      <c r="I3500" s="18" t="str">
        <f>IFERROR(__xludf.DUMMYFUNCTION("""COMPUTED_VALUE"""),"Энергетик лайм")</f>
        <v>Энергетик лайм</v>
      </c>
      <c r="J3500" s="18" t="str">
        <f>IFERROR(__xludf.DUMMYFUNCTION("""COMPUTED_VALUE"""),"Черника смородина айс")</f>
        <v>Черника смородина айс</v>
      </c>
      <c r="K3500" s="18" t="str">
        <f>IFERROR(__xludf.DUMMYFUNCTION("""COMPUTED_VALUE"""),"Мохито клубничный лёд")</f>
        <v>Мохито клубничный лёд</v>
      </c>
      <c r="L3500" s="18" t="str">
        <f>IFERROR(__xludf.DUMMYFUNCTION("""COMPUTED_VALUE"""),"Черная вишня лёд")</f>
        <v>Черная вишня лёд</v>
      </c>
      <c r="M3500" s="18" t="str">
        <f>IFERROR(__xludf.DUMMYFUNCTION("""COMPUTED_VALUE"""),"Ананас кокос лёд")</f>
        <v>Ананас кокос лёд</v>
      </c>
      <c r="N3500" s="18" t="str">
        <f>IFERROR(__xludf.DUMMYFUNCTION("""COMPUTED_VALUE"""),"Киви лёд")</f>
        <v>Киви лёд</v>
      </c>
      <c r="O3500" s="18" t="str">
        <f>IFERROR(__xludf.DUMMYFUNCTION("""COMPUTED_VALUE"""),"Кислая клюква лёд")</f>
        <v>Кислая клюква лёд</v>
      </c>
      <c r="P3500" s="18" t="str">
        <f>IFERROR(__xludf.DUMMYFUNCTION("""COMPUTED_VALUE"""),"Кислый скитлс лёд")</f>
        <v>Кислый скитлс лёд</v>
      </c>
      <c r="Q3500" s="18" t="str">
        <f>IFERROR(__xludf.DUMMYFUNCTION("""COMPUTED_VALUE"""),"Клубника черника лёд")</f>
        <v>Клубника черника лёд</v>
      </c>
      <c r="R3500" s="18" t="str">
        <f>IFERROR(__xludf.DUMMYFUNCTION("""COMPUTED_VALUE"""),"Малина смородина лёд")</f>
        <v>Малина смородина лёд</v>
      </c>
      <c r="S3500" s="18" t="str">
        <f>IFERROR(__xludf.DUMMYFUNCTION("""COMPUTED_VALUE"""),"Манго лёд")</f>
        <v>Манго лёд</v>
      </c>
      <c r="T3500" s="18" t="str">
        <f>IFERROR(__xludf.DUMMYFUNCTION("""COMPUTED_VALUE"""),"Малина вишня лёд")</f>
        <v>Малина вишня лёд</v>
      </c>
      <c r="U3500" s="18"/>
      <c r="V3500" s="18"/>
      <c r="W3500" s="18"/>
      <c r="X3500" s="18"/>
      <c r="Y3500" s="18"/>
      <c r="Z3500" s="18"/>
      <c r="AA3500" s="18"/>
      <c r="AB3500" s="18"/>
      <c r="AC3500" s="18"/>
      <c r="AD3500" s="18"/>
      <c r="AE3500" s="18"/>
      <c r="AF3500" s="18"/>
      <c r="AG3500" s="18"/>
      <c r="AH3500" s="18"/>
      <c r="AI3500" s="18"/>
      <c r="AJ3500" s="18"/>
      <c r="AK3500" s="18"/>
      <c r="AL3500" s="18"/>
      <c r="AM3500" s="18"/>
      <c r="AN3500" s="18"/>
      <c r="AO3500" s="18"/>
      <c r="AP3500" s="18"/>
      <c r="AQ3500" s="18"/>
      <c r="AR3500" s="18"/>
      <c r="AS3500" s="18"/>
      <c r="AT3500" s="18"/>
      <c r="AU3500" s="18"/>
      <c r="AV3500" s="18"/>
      <c r="AW3500" s="18"/>
      <c r="AX3500" s="18"/>
    </row>
    <row r="3501">
      <c r="A3501" s="18" t="str">
        <f>IFERROR(__xludf.DUMMYFUNCTION("""COMPUTED_VALUE"""),"кислая земляника")</f>
        <v>кислая земляника</v>
      </c>
      <c r="B3501" s="18" t="str">
        <f>IFERROR(__xludf.DUMMYFUNCTION("""COMPUTED_VALUE"""),"кислая фанта с черникой")</f>
        <v>кислая фанта с черникой</v>
      </c>
      <c r="C3501" s="18" t="str">
        <f>IFERROR(__xludf.DUMMYFUNCTION("""COMPUTED_VALUE"""),"кислое харибо с колой и черешней")</f>
        <v>кислое харибо с колой и черешней</v>
      </c>
      <c r="D3501" s="18" t="str">
        <f>IFERROR(__xludf.DUMMYFUNCTION("""COMPUTED_VALUE"""),"кислое яблочно клубничная шипучка")</f>
        <v>кислое яблочно клубничная шипучка</v>
      </c>
      <c r="E3501" s="18" t="str">
        <f>IFERROR(__xludf.DUMMYFUNCTION("""COMPUTED_VALUE"""),"кислые желатинки маракуйя ананас")</f>
        <v>кислые желатинки маракуйя ананас</v>
      </c>
      <c r="F3501" s="18" t="str">
        <f>IFERROR(__xludf.DUMMYFUNCTION("""COMPUTED_VALUE"""),"кислые ленточки маракуя манго")</f>
        <v>кислые ленточки маракуя манго</v>
      </c>
      <c r="G3501" s="18" t="str">
        <f>IFERROR(__xludf.DUMMYFUNCTION("""COMPUTED_VALUE"""),"кислые мармеладные ягоды")</f>
        <v>кислые мармеладные ягоды</v>
      </c>
      <c r="H3501" s="18" t="str">
        <f>IFERROR(__xludf.DUMMYFUNCTION("""COMPUTED_VALUE"""),"кислый виноград лайм")</f>
        <v>кислый виноград лайм</v>
      </c>
      <c r="I3501" s="18" t="str">
        <f>IFERROR(__xludf.DUMMYFUNCTION("""COMPUTED_VALUE"""),"кислый грейпфрут с вишней")</f>
        <v>кислый грейпфрут с вишней</v>
      </c>
      <c r="J3501" s="18" t="str">
        <f>IFERROR(__xludf.DUMMYFUNCTION("""COMPUTED_VALUE"""),"кислый леденец виноград киви яблоко")</f>
        <v>кислый леденец виноград киви яблоко</v>
      </c>
      <c r="K3501" s="18" t="str">
        <f>IFERROR(__xludf.DUMMYFUNCTION("""COMPUTED_VALUE"""),"кислый лимонад арбуз лайм малина")</f>
        <v>кислый лимонад арбуз лайм малина</v>
      </c>
      <c r="L3501" s="18" t="str">
        <f>IFERROR(__xludf.DUMMYFUNCTION("""COMPUTED_VALUE"""),"кислый персик клубника")</f>
        <v>кислый персик клубника</v>
      </c>
      <c r="M3501" s="18" t="str">
        <f>IFERROR(__xludf.DUMMYFUNCTION("""COMPUTED_VALUE"""),"кислый яблочно лимонные колечки")</f>
        <v>кислый яблочно лимонные колечки</v>
      </c>
      <c r="N3501" s="18" t="str">
        <f>IFERROR(__xludf.DUMMYFUNCTION("""COMPUTED_VALUE"""),"фанта апельсин с кислой малиной")</f>
        <v>фанта апельсин с кислой малиной</v>
      </c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  <c r="AA3501" s="18"/>
      <c r="AB3501" s="18"/>
      <c r="AC3501" s="18"/>
      <c r="AD3501" s="18"/>
      <c r="AE3501" s="18"/>
      <c r="AF3501" s="18"/>
      <c r="AG3501" s="18"/>
      <c r="AH3501" s="18"/>
      <c r="AI3501" s="18"/>
      <c r="AJ3501" s="18"/>
      <c r="AK3501" s="18"/>
      <c r="AL3501" s="18"/>
      <c r="AM3501" s="18"/>
      <c r="AN3501" s="18"/>
      <c r="AO3501" s="18"/>
      <c r="AP3501" s="18"/>
      <c r="AQ3501" s="18"/>
      <c r="AR3501" s="18"/>
      <c r="AS3501" s="18"/>
      <c r="AT3501" s="18"/>
      <c r="AU3501" s="18"/>
      <c r="AV3501" s="18"/>
      <c r="AW3501" s="18"/>
      <c r="AX3501" s="18"/>
    </row>
    <row r="3502">
      <c r="A3502" s="18" t="str">
        <f>IFERROR(__xludf.DUMMYFUNCTION("""COMPUTED_VALUE"""),"Кислый малиново-грейпфрутовый швепс")</f>
        <v>Кислый малиново-грейпфрутовый швепс</v>
      </c>
      <c r="B3502" s="18" t="str">
        <f>IFERROR(__xludf.DUMMYFUNCTION("""COMPUTED_VALUE"""),"Ананас апельсин")</f>
        <v>Ананас апельсин</v>
      </c>
      <c r="C3502" s="18" t="str">
        <f>IFERROR(__xludf.DUMMYFUNCTION("""COMPUTED_VALUE"""),"Пинаколада")</f>
        <v>Пинаколада</v>
      </c>
      <c r="D3502" s="18" t="str">
        <f>IFERROR(__xludf.DUMMYFUNCTION("""COMPUTED_VALUE"""),"Мятный бабл гам")</f>
        <v>Мятный бабл гам</v>
      </c>
      <c r="E3502" s="18" t="str">
        <f>IFERROR(__xludf.DUMMYFUNCTION("""COMPUTED_VALUE"""),"Мянго драгонфрут")</f>
        <v>Мянго драгонфрут</v>
      </c>
      <c r="F3502" s="18" t="str">
        <f>IFERROR(__xludf.DUMMYFUNCTION("""COMPUTED_VALUE"""),"Клубничная фанта")</f>
        <v>Клубничная фанта</v>
      </c>
      <c r="G3502" s="18" t="str">
        <f>IFERROR(__xludf.DUMMYFUNCTION("""COMPUTED_VALUE"""),"Клубничная арбуз")</f>
        <v>Клубничная арбуз</v>
      </c>
      <c r="H3502" s="18" t="str">
        <f>IFERROR(__xludf.DUMMYFUNCTION("""COMPUTED_VALUE"""),"Кислый скитлс")</f>
        <v>Кислый скитлс</v>
      </c>
      <c r="I3502" s="18" t="str">
        <f>IFERROR(__xludf.DUMMYFUNCTION("""COMPUTED_VALUE"""),"Кислый лайм арбуз")</f>
        <v>Кислый лайм арбуз</v>
      </c>
      <c r="J3502" s="18" t="str">
        <f>IFERROR(__xludf.DUMMYFUNCTION("""COMPUTED_VALUE"""),"Тропический банан")</f>
        <v>Тропический банан</v>
      </c>
      <c r="K3502" s="18" t="str">
        <f>IFERROR(__xludf.DUMMYFUNCTION("""COMPUTED_VALUE"""),"Яблочный энергетик")</f>
        <v>Яблочный энергетик</v>
      </c>
      <c r="L3502" s="18" t="str">
        <f>IFERROR(__xludf.DUMMYFUNCTION("""COMPUTED_VALUE"""),"Барбарисовый лимонад")</f>
        <v>Барбарисовый лимонад</v>
      </c>
      <c r="M3502" s="18" t="str">
        <f>IFERROR(__xludf.DUMMYFUNCTION("""COMPUTED_VALUE"""),"Лимонад виноград вишня")</f>
        <v>Лимонад виноград вишня</v>
      </c>
      <c r="N3502" s="18" t="str">
        <f>IFERROR(__xludf.DUMMYFUNCTION("""COMPUTED_VALUE"""),"Розовый лимонад")</f>
        <v>Розовый лимонад</v>
      </c>
      <c r="O3502" s="18" t="str">
        <f>IFERROR(__xludf.DUMMYFUNCTION("""COMPUTED_VALUE"""),"Двойной манго")</f>
        <v>Двойной манго</v>
      </c>
      <c r="P3502" s="18" t="str">
        <f>IFERROR(__xludf.DUMMYFUNCTION("""COMPUTED_VALUE"""),"Лесные ягоды ")</f>
        <v>Лесные ягоды </v>
      </c>
      <c r="Q3502" s="18" t="str">
        <f>IFERROR(__xludf.DUMMYFUNCTION("""COMPUTED_VALUE"""),"Ежевика малина ")</f>
        <v>Ежевика малина </v>
      </c>
      <c r="R3502" s="18" t="str">
        <f>IFERROR(__xludf.DUMMYFUNCTION("""COMPUTED_VALUE"""),"Смородиновый лимонад")</f>
        <v>Смородиновый лимонад</v>
      </c>
      <c r="S3502" s="18" t="str">
        <f>IFERROR(__xludf.DUMMYFUNCTION("""COMPUTED_VALUE"""),"Кола вишня")</f>
        <v>Кола вишня</v>
      </c>
      <c r="T3502" s="18" t="str">
        <f>IFERROR(__xludf.DUMMYFUNCTION("""COMPUTED_VALUE"""),"Манго арбуз")</f>
        <v>Манго арбуз</v>
      </c>
      <c r="U3502" s="18" t="str">
        <f>IFERROR(__xludf.DUMMYFUNCTION("""COMPUTED_VALUE"""),"Алоэ виноград")</f>
        <v>Алоэ виноград</v>
      </c>
      <c r="V3502" s="18" t="str">
        <f>IFERROR(__xludf.DUMMYFUNCTION("""COMPUTED_VALUE"""),"Банан клубника")</f>
        <v>Банан клубника</v>
      </c>
      <c r="W3502" s="18" t="str">
        <f>IFERROR(__xludf.DUMMYFUNCTION("""COMPUTED_VALUE"""),"Малиновый мармелад")</f>
        <v>Малиновый мармелад</v>
      </c>
      <c r="X3502" s="18" t="str">
        <f>IFERROR(__xludf.DUMMYFUNCTION("""COMPUTED_VALUE"""),"Клубника киви")</f>
        <v>Клубника киви</v>
      </c>
      <c r="Y3502" s="18" t="str">
        <f>IFERROR(__xludf.DUMMYFUNCTION("""COMPUTED_VALUE"""),"Клюква лайм")</f>
        <v>Клюква лайм</v>
      </c>
      <c r="Z3502" s="18" t="str">
        <f>IFERROR(__xludf.DUMMYFUNCTION("""COMPUTED_VALUE"""),"Гуава ананас")</f>
        <v>Гуава ананас</v>
      </c>
      <c r="AA3502" s="18" t="str">
        <f>IFERROR(__xludf.DUMMYFUNCTION("""COMPUTED_VALUE"""),"Морс")</f>
        <v>Морс</v>
      </c>
      <c r="AB3502" s="18" t="str">
        <f>IFERROR(__xludf.DUMMYFUNCTION("""COMPUTED_VALUE"""),"Красный апельсин")</f>
        <v>Красный апельсин</v>
      </c>
      <c r="AC3502" s="18" t="str">
        <f>IFERROR(__xludf.DUMMYFUNCTION("""COMPUTED_VALUE"""),"Арбузная жвачка")</f>
        <v>Арбузная жвачка</v>
      </c>
      <c r="AD3502" s="18" t="str">
        <f>IFERROR(__xludf.DUMMYFUNCTION("""COMPUTED_VALUE"""),"Смородина Виноград")</f>
        <v>Смородина Виноград</v>
      </c>
      <c r="AE3502" s="18" t="str">
        <f>IFERROR(__xludf.DUMMYFUNCTION("""COMPUTED_VALUE"""),"Гранатовая Мармелад")</f>
        <v>Гранатовая Мармелад</v>
      </c>
      <c r="AF3502" s="18" t="str">
        <f>IFERROR(__xludf.DUMMYFUNCTION("""COMPUTED_VALUE"""),"Яблоко Киви")</f>
        <v>Яблоко Киви</v>
      </c>
      <c r="AG3502" s="18" t="str">
        <f>IFERROR(__xludf.DUMMYFUNCTION("""COMPUTED_VALUE"""),"Клубника Ежевика")</f>
        <v>Клубника Ежевика</v>
      </c>
      <c r="AH3502" s="18" t="str">
        <f>IFERROR(__xludf.DUMMYFUNCTION("""COMPUTED_VALUE"""),"Клубничный Коктейль")</f>
        <v>Клубничный Коктейль</v>
      </c>
      <c r="AI3502" s="18" t="str">
        <f>IFERROR(__xludf.DUMMYFUNCTION("""COMPUTED_VALUE"""),"Клюква Земляника ")</f>
        <v>Клюква Земляника </v>
      </c>
      <c r="AJ3502" s="18" t="str">
        <f>IFERROR(__xludf.DUMMYFUNCTION("""COMPUTED_VALUE"""),"Какос Дыня")</f>
        <v>Какос Дыня</v>
      </c>
      <c r="AK3502" s="18" t="str">
        <f>IFERROR(__xludf.DUMMYFUNCTION("""COMPUTED_VALUE"""),"Маракуйя мандарин")</f>
        <v>Маракуйя мандарин</v>
      </c>
      <c r="AL3502" s="18" t="str">
        <f>IFERROR(__xludf.DUMMYFUNCTION("""COMPUTED_VALUE"""),"Персик кактус")</f>
        <v>Персик кактус</v>
      </c>
      <c r="AM3502" s="18" t="str">
        <f>IFERROR(__xludf.DUMMYFUNCTION("""COMPUTED_VALUE"""),"Спрайт")</f>
        <v>Спрайт</v>
      </c>
      <c r="AN3502" s="18" t="str">
        <f>IFERROR(__xludf.DUMMYFUNCTION("""COMPUTED_VALUE"""),"Черничная фанта")</f>
        <v>Черничная фанта</v>
      </c>
      <c r="AO3502" s="18" t="str">
        <f>IFERROR(__xludf.DUMMYFUNCTION("""COMPUTED_VALUE"""),"Ягодная жвачка")</f>
        <v>Ягодная жвачка</v>
      </c>
      <c r="AP3502" s="18" t="str">
        <f>IFERROR(__xludf.DUMMYFUNCTION("""COMPUTED_VALUE"""),"Ягодный энергетик")</f>
        <v>Ягодный энергетик</v>
      </c>
      <c r="AQ3502" s="18" t="str">
        <f>IFERROR(__xludf.DUMMYFUNCTION("""COMPUTED_VALUE"""),"Ягодный пунш ")</f>
        <v>Ягодный пунш </v>
      </c>
      <c r="AR3502" s="18" t="str">
        <f>IFERROR(__xludf.DUMMYFUNCTION("""COMPUTED_VALUE"""),"Виноградный холс")</f>
        <v>Виноградный холс</v>
      </c>
      <c r="AS3502" s="18" t="str">
        <f>IFERROR(__xludf.DUMMYFUNCTION("""COMPUTED_VALUE"""),"Грейпфрут смородина")</f>
        <v>Грейпфрут смородина</v>
      </c>
      <c r="AT3502" s="18" t="str">
        <f>IFERROR(__xludf.DUMMYFUNCTION("""COMPUTED_VALUE"""),"Дыня персик")</f>
        <v>Дыня персик</v>
      </c>
      <c r="AU3502" s="18" t="str">
        <f>IFERROR(__xludf.DUMMYFUNCTION("""COMPUTED_VALUE"""),"Земляника виноград")</f>
        <v>Земляника виноград</v>
      </c>
      <c r="AV3502" s="18" t="str">
        <f>IFERROR(__xludf.DUMMYFUNCTION("""COMPUTED_VALUE"""),"Киви маракуйя гуава")</f>
        <v>Киви маракуйя гуава</v>
      </c>
      <c r="AW3502" s="18" t="str">
        <f>IFERROR(__xludf.DUMMYFUNCTION("""COMPUTED_VALUE"""),"Кислые вишнёвые червячки")</f>
        <v>Кислые вишнёвые червячки</v>
      </c>
      <c r="AX3502" s="18" t="str">
        <f>IFERROR(__xludf.DUMMYFUNCTION("""COMPUTED_VALUE"""),"Кислые чернично-малиновое червячки")</f>
        <v>Кислые чернично-малиновое червячки</v>
      </c>
    </row>
    <row r="3503">
      <c r="A3503" s="18" t="str">
        <f>IFERROR(__xludf.DUMMYFUNCTION("""COMPUTED_VALUE"""),"0.4")</f>
        <v>0.4</v>
      </c>
      <c r="B3503" s="18" t="str">
        <f>IFERROR(__xludf.DUMMYFUNCTION("""COMPUTED_VALUE"""),"0.6")</f>
        <v>0.6</v>
      </c>
      <c r="C3503" s="18" t="str">
        <f>IFERROR(__xludf.DUMMYFUNCTION("""COMPUTED_VALUE"""),"0.7")</f>
        <v>0.7</v>
      </c>
      <c r="D3503" s="18" t="str">
        <f>IFERROR(__xludf.DUMMYFUNCTION("""COMPUTED_VALUE"""),"0.8")</f>
        <v>0.8</v>
      </c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  <c r="AA3503" s="18"/>
      <c r="AB3503" s="18"/>
      <c r="AC3503" s="18"/>
      <c r="AD3503" s="18"/>
      <c r="AE3503" s="18"/>
      <c r="AF3503" s="18"/>
      <c r="AG3503" s="18"/>
      <c r="AH3503" s="18"/>
      <c r="AI3503" s="18"/>
      <c r="AJ3503" s="18"/>
      <c r="AK3503" s="18"/>
      <c r="AL3503" s="18"/>
      <c r="AM3503" s="18"/>
      <c r="AN3503" s="18"/>
      <c r="AO3503" s="18"/>
      <c r="AP3503" s="18"/>
      <c r="AQ3503" s="18"/>
      <c r="AR3503" s="18"/>
      <c r="AS3503" s="18"/>
      <c r="AT3503" s="18"/>
      <c r="AU3503" s="18"/>
      <c r="AV3503" s="18"/>
      <c r="AW3503" s="18"/>
      <c r="AX3503" s="18"/>
    </row>
    <row r="3504">
      <c r="A3504" s="18" t="str">
        <f>IFERROR(__xludf.DUMMYFUNCTION("""COMPUTED_VALUE"""),"Ягодный микс")</f>
        <v>Ягодный микс</v>
      </c>
      <c r="B3504" s="18" t="str">
        <f>IFERROR(__xludf.DUMMYFUNCTION("""COMPUTED_VALUE"""),"Энергетик малина")</f>
        <v>Энергетик малина</v>
      </c>
      <c r="C3504" s="18" t="str">
        <f>IFERROR(__xludf.DUMMYFUNCTION("""COMPUTED_VALUE"""),"Клубника арбуз")</f>
        <v>Клубника арбуз</v>
      </c>
      <c r="D3504" s="18" t="str">
        <f>IFERROR(__xludf.DUMMYFUNCTION("""COMPUTED_VALUE"""),"Ежевика малина")</f>
        <v>Ежевика малина</v>
      </c>
      <c r="E3504" s="18" t="str">
        <f>IFERROR(__xludf.DUMMYFUNCTION("""COMPUTED_VALUE"""),"Голубая малина виноград")</f>
        <v>Голубая малина виноград</v>
      </c>
      <c r="F3504" s="18" t="str">
        <f>IFERROR(__xludf.DUMMYFUNCTION("""COMPUTED_VALUE"""),"Вишня яблоко")</f>
        <v>Вишня яблоко</v>
      </c>
      <c r="G3504" s="18" t="str">
        <f>IFERROR(__xludf.DUMMYFUNCTION("""COMPUTED_VALUE"""),"Виноград лёд")</f>
        <v>Виноград лёд</v>
      </c>
      <c r="H3504" s="18" t="str">
        <f>IFERROR(__xludf.DUMMYFUNCTION("""COMPUTED_VALUE"""),"Бабл гам")</f>
        <v>Бабл гам</v>
      </c>
      <c r="I3504" s="18" t="str">
        <f>IFERROR(__xludf.DUMMYFUNCTION("""COMPUTED_VALUE"""),"Энергетик лайм")</f>
        <v>Энергетик лайм</v>
      </c>
      <c r="J3504" s="18" t="str">
        <f>IFERROR(__xludf.DUMMYFUNCTION("""COMPUTED_VALUE"""),"Черника смородина айс")</f>
        <v>Черника смородина айс</v>
      </c>
      <c r="K3504" s="18" t="str">
        <f>IFERROR(__xludf.DUMMYFUNCTION("""COMPUTED_VALUE"""),"Мохито клубничный лёд")</f>
        <v>Мохито клубничный лёд</v>
      </c>
      <c r="L3504" s="18" t="str">
        <f>IFERROR(__xludf.DUMMYFUNCTION("""COMPUTED_VALUE"""),"Черная вишня лёд")</f>
        <v>Черная вишня лёд</v>
      </c>
      <c r="M3504" s="18" t="str">
        <f>IFERROR(__xludf.DUMMYFUNCTION("""COMPUTED_VALUE"""),"Ананас кокос лёд")</f>
        <v>Ананас кокос лёд</v>
      </c>
      <c r="N3504" s="18" t="str">
        <f>IFERROR(__xludf.DUMMYFUNCTION("""COMPUTED_VALUE"""),"Киви лёд")</f>
        <v>Киви лёд</v>
      </c>
      <c r="O3504" s="18" t="str">
        <f>IFERROR(__xludf.DUMMYFUNCTION("""COMPUTED_VALUE"""),"Кислая клюква лёд")</f>
        <v>Кислая клюква лёд</v>
      </c>
      <c r="P3504" s="18" t="str">
        <f>IFERROR(__xludf.DUMMYFUNCTION("""COMPUTED_VALUE"""),"Кислый скитлс лёд")</f>
        <v>Кислый скитлс лёд</v>
      </c>
      <c r="Q3504" s="18" t="str">
        <f>IFERROR(__xludf.DUMMYFUNCTION("""COMPUTED_VALUE"""),"Клубника черника лёд")</f>
        <v>Клубника черника лёд</v>
      </c>
      <c r="R3504" s="18" t="str">
        <f>IFERROR(__xludf.DUMMYFUNCTION("""COMPUTED_VALUE"""),"Малина смородина лёд")</f>
        <v>Малина смородина лёд</v>
      </c>
      <c r="S3504" s="18" t="str">
        <f>IFERROR(__xludf.DUMMYFUNCTION("""COMPUTED_VALUE"""),"Манго лёд")</f>
        <v>Манго лёд</v>
      </c>
      <c r="T3504" s="18" t="str">
        <f>IFERROR(__xludf.DUMMYFUNCTION("""COMPUTED_VALUE"""),"Малина вишня лёд")</f>
        <v>Малина вишня лёд</v>
      </c>
      <c r="U3504" s="18"/>
      <c r="V3504" s="18"/>
      <c r="W3504" s="18"/>
      <c r="X3504" s="18"/>
      <c r="Y3504" s="18"/>
      <c r="Z3504" s="18"/>
      <c r="AA3504" s="18"/>
      <c r="AB3504" s="18"/>
      <c r="AC3504" s="18"/>
      <c r="AD3504" s="18"/>
      <c r="AE3504" s="18"/>
      <c r="AF3504" s="18"/>
      <c r="AG3504" s="18"/>
      <c r="AH3504" s="18"/>
      <c r="AI3504" s="18"/>
      <c r="AJ3504" s="18"/>
      <c r="AK3504" s="18"/>
      <c r="AL3504" s="18"/>
      <c r="AM3504" s="18"/>
      <c r="AN3504" s="18"/>
      <c r="AO3504" s="18"/>
      <c r="AP3504" s="18"/>
      <c r="AQ3504" s="18"/>
      <c r="AR3504" s="18"/>
      <c r="AS3504" s="18"/>
      <c r="AT3504" s="18"/>
      <c r="AU3504" s="18"/>
      <c r="AV3504" s="18"/>
      <c r="AW3504" s="18"/>
      <c r="AX3504" s="18"/>
    </row>
    <row r="3505">
      <c r="A3505" s="18" t="str">
        <f>IFERROR(__xludf.DUMMYFUNCTION("""COMPUTED_VALUE"""),"Лесные ягоды")</f>
        <v>Лесные ягоды</v>
      </c>
      <c r="B3505" s="18" t="str">
        <f>IFERROR(__xludf.DUMMYFUNCTION("""COMPUTED_VALUE"""),"Алоэ виноград ")</f>
        <v>Алоэ виноград </v>
      </c>
      <c r="C3505" s="18" t="str">
        <f>IFERROR(__xludf.DUMMYFUNCTION("""COMPUTED_VALUE"""),"Апельсиновый адреналин")</f>
        <v>Апельсиновый адреналин</v>
      </c>
      <c r="D3505" s="18" t="str">
        <f>IFERROR(__xludf.DUMMYFUNCTION("""COMPUTED_VALUE"""),"Клюква лайм")</f>
        <v>Клюква лайм</v>
      </c>
      <c r="E3505" s="18" t="str">
        <f>IFERROR(__xludf.DUMMYFUNCTION("""COMPUTED_VALUE"""),"Виноградная фанта ")</f>
        <v>Виноградная фанта </v>
      </c>
      <c r="F3505" s="18" t="str">
        <f>IFERROR(__xludf.DUMMYFUNCTION("""COMPUTED_VALUE"""),"Зеленый чай лемонграсс")</f>
        <v>Зеленый чай лемонграсс</v>
      </c>
      <c r="G3505" s="18" t="str">
        <f>IFERROR(__xludf.DUMMYFUNCTION("""COMPUTED_VALUE"""),"Малина арбуз")</f>
        <v>Малина арбуз</v>
      </c>
      <c r="H3505" s="18" t="str">
        <f>IFERROR(__xludf.DUMMYFUNCTION("""COMPUTED_VALUE"""),"Ананас персик")</f>
        <v>Ананас персик</v>
      </c>
      <c r="I3505" s="18" t="str">
        <f>IFERROR(__xludf.DUMMYFUNCTION("""COMPUTED_VALUE"""),"Клубничный мохито ")</f>
        <v>Клубничный мохито </v>
      </c>
      <c r="J3505" s="18" t="str">
        <f>IFERROR(__xludf.DUMMYFUNCTION("""COMPUTED_VALUE"""),"Яблоко лайм")</f>
        <v>Яблоко лайм</v>
      </c>
      <c r="K3505" s="18" t="str">
        <f>IFERROR(__xludf.DUMMYFUNCTION("""COMPUTED_VALUE"""),"Спрайт арбуз лайм ")</f>
        <v>Спрайт арбуз лайм </v>
      </c>
      <c r="L3505" s="18" t="str">
        <f>IFERROR(__xludf.DUMMYFUNCTION("""COMPUTED_VALUE"""),"Черничная фанта")</f>
        <v>Черничная фанта</v>
      </c>
      <c r="M3505" s="18" t="str">
        <f>IFERROR(__xludf.DUMMYFUNCTION("""COMPUTED_VALUE"""),"Чёрная смородина")</f>
        <v>Чёрная смородина</v>
      </c>
      <c r="N3505" s="18" t="str">
        <f>IFERROR(__xludf.DUMMYFUNCTION("""COMPUTED_VALUE"""),"Червячки голубика малина")</f>
        <v>Червячки голубика малина</v>
      </c>
      <c r="O3505" s="18" t="str">
        <f>IFERROR(__xludf.DUMMYFUNCTION("""COMPUTED_VALUE"""),"Малина смородина ")</f>
        <v>Малина смородина </v>
      </c>
      <c r="P3505" s="18" t="str">
        <f>IFERROR(__xludf.DUMMYFUNCTION("""COMPUTED_VALUE"""),"Черника лайм ")</f>
        <v>Черника лайм </v>
      </c>
      <c r="Q3505" s="18" t="str">
        <f>IFERROR(__xludf.DUMMYFUNCTION("""COMPUTED_VALUE"""),"Виноградный чупа чупс")</f>
        <v>Виноградный чупа чупс</v>
      </c>
      <c r="R3505" s="18" t="str">
        <f>IFERROR(__xludf.DUMMYFUNCTION("""COMPUTED_VALUE"""),"Киви лайм")</f>
        <v>Киви лайм</v>
      </c>
      <c r="S3505" s="18" t="str">
        <f>IFERROR(__xludf.DUMMYFUNCTION("""COMPUTED_VALUE"""),"Ягодный морс")</f>
        <v>Ягодный морс</v>
      </c>
      <c r="T3505" s="18" t="str">
        <f>IFERROR(__xludf.DUMMYFUNCTION("""COMPUTED_VALUE"""),"Фруктовый скитлс")</f>
        <v>Фруктовый скитлс</v>
      </c>
      <c r="U3505" s="18" t="str">
        <f>IFERROR(__xludf.DUMMYFUNCTION("""COMPUTED_VALUE"""),"черника лимон ")</f>
        <v>черника лимон </v>
      </c>
      <c r="V3505" s="18" t="str">
        <f>IFERROR(__xludf.DUMMYFUNCTION("""COMPUTED_VALUE"""),"Вишнёвая бомба")</f>
        <v>Вишнёвая бомба</v>
      </c>
      <c r="W3505" s="18" t="str">
        <f>IFERROR(__xludf.DUMMYFUNCTION("""COMPUTED_VALUE"""),"Тропический манго")</f>
        <v>Тропический манго</v>
      </c>
      <c r="X3505" s="18"/>
      <c r="Y3505" s="18"/>
      <c r="Z3505" s="18"/>
      <c r="AA3505" s="18"/>
      <c r="AB3505" s="18"/>
      <c r="AC3505" s="18"/>
      <c r="AD3505" s="18"/>
      <c r="AE3505" s="18"/>
      <c r="AF3505" s="18"/>
      <c r="AG3505" s="18"/>
      <c r="AH3505" s="18"/>
      <c r="AI3505" s="18"/>
      <c r="AJ3505" s="18"/>
      <c r="AK3505" s="18"/>
      <c r="AL3505" s="18"/>
      <c r="AM3505" s="18"/>
      <c r="AN3505" s="18"/>
      <c r="AO3505" s="18"/>
      <c r="AP3505" s="18"/>
      <c r="AQ3505" s="18"/>
      <c r="AR3505" s="18"/>
      <c r="AS3505" s="18"/>
      <c r="AT3505" s="18"/>
      <c r="AU3505" s="18"/>
      <c r="AV3505" s="18"/>
      <c r="AW3505" s="18"/>
      <c r="AX3505" s="18"/>
    </row>
    <row r="3506">
      <c r="A3506" s="18" t="str">
        <f>IFERROR(__xludf.DUMMYFUNCTION("""COMPUTED_VALUE"""),"Кислый малиново-грейпфрутовый швепс")</f>
        <v>Кислый малиново-грейпфрутовый швепс</v>
      </c>
      <c r="B3506" s="18" t="str">
        <f>IFERROR(__xludf.DUMMYFUNCTION("""COMPUTED_VALUE"""),"Ананас апельсин")</f>
        <v>Ананас апельсин</v>
      </c>
      <c r="C3506" s="18" t="str">
        <f>IFERROR(__xludf.DUMMYFUNCTION("""COMPUTED_VALUE"""),"Пинаколада")</f>
        <v>Пинаколада</v>
      </c>
      <c r="D3506" s="18" t="str">
        <f>IFERROR(__xludf.DUMMYFUNCTION("""COMPUTED_VALUE"""),"Мятный бабл гам")</f>
        <v>Мятный бабл гам</v>
      </c>
      <c r="E3506" s="18" t="str">
        <f>IFERROR(__xludf.DUMMYFUNCTION("""COMPUTED_VALUE"""),"Мянго драгонфрут")</f>
        <v>Мянго драгонфрут</v>
      </c>
      <c r="F3506" s="18" t="str">
        <f>IFERROR(__xludf.DUMMYFUNCTION("""COMPUTED_VALUE"""),"Клубничная фанта")</f>
        <v>Клубничная фанта</v>
      </c>
      <c r="G3506" s="18" t="str">
        <f>IFERROR(__xludf.DUMMYFUNCTION("""COMPUTED_VALUE"""),"Клубничная арбуз")</f>
        <v>Клубничная арбуз</v>
      </c>
      <c r="H3506" s="18" t="str">
        <f>IFERROR(__xludf.DUMMYFUNCTION("""COMPUTED_VALUE"""),"Кислый скитлс")</f>
        <v>Кислый скитлс</v>
      </c>
      <c r="I3506" s="18" t="str">
        <f>IFERROR(__xludf.DUMMYFUNCTION("""COMPUTED_VALUE"""),"Кислый лайм арбуз")</f>
        <v>Кислый лайм арбуз</v>
      </c>
      <c r="J3506" s="18" t="str">
        <f>IFERROR(__xludf.DUMMYFUNCTION("""COMPUTED_VALUE"""),"Тропический банан")</f>
        <v>Тропический банан</v>
      </c>
      <c r="K3506" s="18" t="str">
        <f>IFERROR(__xludf.DUMMYFUNCTION("""COMPUTED_VALUE"""),"Яблочный энергетик")</f>
        <v>Яблочный энергетик</v>
      </c>
      <c r="L3506" s="18" t="str">
        <f>IFERROR(__xludf.DUMMYFUNCTION("""COMPUTED_VALUE"""),"Барбарисовый лимонад")</f>
        <v>Барбарисовый лимонад</v>
      </c>
      <c r="M3506" s="18" t="str">
        <f>IFERROR(__xludf.DUMMYFUNCTION("""COMPUTED_VALUE"""),"Лимонад виноград вишня")</f>
        <v>Лимонад виноград вишня</v>
      </c>
      <c r="N3506" s="18" t="str">
        <f>IFERROR(__xludf.DUMMYFUNCTION("""COMPUTED_VALUE"""),"Розовый лимонад")</f>
        <v>Розовый лимонад</v>
      </c>
      <c r="O3506" s="18" t="str">
        <f>IFERROR(__xludf.DUMMYFUNCTION("""COMPUTED_VALUE"""),"Двойной манго")</f>
        <v>Двойной манго</v>
      </c>
      <c r="P3506" s="18" t="str">
        <f>IFERROR(__xludf.DUMMYFUNCTION("""COMPUTED_VALUE"""),"Лесные ягоды ")</f>
        <v>Лесные ягоды </v>
      </c>
      <c r="Q3506" s="18" t="str">
        <f>IFERROR(__xludf.DUMMYFUNCTION("""COMPUTED_VALUE"""),"Ежевика малина ")</f>
        <v>Ежевика малина </v>
      </c>
      <c r="R3506" s="18" t="str">
        <f>IFERROR(__xludf.DUMMYFUNCTION("""COMPUTED_VALUE"""),"Смородиновый лимонад")</f>
        <v>Смородиновый лимонад</v>
      </c>
      <c r="S3506" s="18" t="str">
        <f>IFERROR(__xludf.DUMMYFUNCTION("""COMPUTED_VALUE"""),"Кола вишня")</f>
        <v>Кола вишня</v>
      </c>
      <c r="T3506" s="18" t="str">
        <f>IFERROR(__xludf.DUMMYFUNCTION("""COMPUTED_VALUE"""),"Манго арбуз")</f>
        <v>Манго арбуз</v>
      </c>
      <c r="U3506" s="18" t="str">
        <f>IFERROR(__xludf.DUMMYFUNCTION("""COMPUTED_VALUE"""),"Алоэ виноград")</f>
        <v>Алоэ виноград</v>
      </c>
      <c r="V3506" s="18" t="str">
        <f>IFERROR(__xludf.DUMMYFUNCTION("""COMPUTED_VALUE"""),"Банан клубника")</f>
        <v>Банан клубника</v>
      </c>
      <c r="W3506" s="18" t="str">
        <f>IFERROR(__xludf.DUMMYFUNCTION("""COMPUTED_VALUE"""),"Малиновый мармелад")</f>
        <v>Малиновый мармелад</v>
      </c>
      <c r="X3506" s="18" t="str">
        <f>IFERROR(__xludf.DUMMYFUNCTION("""COMPUTED_VALUE"""),"Клубника киви")</f>
        <v>Клубника киви</v>
      </c>
      <c r="Y3506" s="18" t="str">
        <f>IFERROR(__xludf.DUMMYFUNCTION("""COMPUTED_VALUE"""),"Клюква лайм")</f>
        <v>Клюква лайм</v>
      </c>
      <c r="Z3506" s="18" t="str">
        <f>IFERROR(__xludf.DUMMYFUNCTION("""COMPUTED_VALUE"""),"Гуава ананас")</f>
        <v>Гуава ананас</v>
      </c>
      <c r="AA3506" s="18" t="str">
        <f>IFERROR(__xludf.DUMMYFUNCTION("""COMPUTED_VALUE"""),"Морс")</f>
        <v>Морс</v>
      </c>
      <c r="AB3506" s="18" t="str">
        <f>IFERROR(__xludf.DUMMYFUNCTION("""COMPUTED_VALUE"""),"Красный апельсин")</f>
        <v>Красный апельсин</v>
      </c>
      <c r="AC3506" s="18" t="str">
        <f>IFERROR(__xludf.DUMMYFUNCTION("""COMPUTED_VALUE"""),"Арбузная жвачка")</f>
        <v>Арбузная жвачка</v>
      </c>
      <c r="AD3506" s="18" t="str">
        <f>IFERROR(__xludf.DUMMYFUNCTION("""COMPUTED_VALUE"""),"Смородина Виноград")</f>
        <v>Смородина Виноград</v>
      </c>
      <c r="AE3506" s="18" t="str">
        <f>IFERROR(__xludf.DUMMYFUNCTION("""COMPUTED_VALUE"""),"Гранатовая Мармелад")</f>
        <v>Гранатовая Мармелад</v>
      </c>
      <c r="AF3506" s="18" t="str">
        <f>IFERROR(__xludf.DUMMYFUNCTION("""COMPUTED_VALUE"""),"Яблоко Киви")</f>
        <v>Яблоко Киви</v>
      </c>
      <c r="AG3506" s="18" t="str">
        <f>IFERROR(__xludf.DUMMYFUNCTION("""COMPUTED_VALUE"""),"Клубника Ежевика")</f>
        <v>Клубника Ежевика</v>
      </c>
      <c r="AH3506" s="18" t="str">
        <f>IFERROR(__xludf.DUMMYFUNCTION("""COMPUTED_VALUE"""),"Клубничный Коктейль")</f>
        <v>Клубничный Коктейль</v>
      </c>
      <c r="AI3506" s="18" t="str">
        <f>IFERROR(__xludf.DUMMYFUNCTION("""COMPUTED_VALUE"""),"Клюква Земляника ")</f>
        <v>Клюква Земляника </v>
      </c>
      <c r="AJ3506" s="18" t="str">
        <f>IFERROR(__xludf.DUMMYFUNCTION("""COMPUTED_VALUE"""),"Какос Дыня")</f>
        <v>Какос Дыня</v>
      </c>
      <c r="AK3506" s="18" t="str">
        <f>IFERROR(__xludf.DUMMYFUNCTION("""COMPUTED_VALUE"""),"Маракуйя мандарин")</f>
        <v>Маракуйя мандарин</v>
      </c>
      <c r="AL3506" s="18" t="str">
        <f>IFERROR(__xludf.DUMMYFUNCTION("""COMPUTED_VALUE"""),"Персик кактус")</f>
        <v>Персик кактус</v>
      </c>
      <c r="AM3506" s="18" t="str">
        <f>IFERROR(__xludf.DUMMYFUNCTION("""COMPUTED_VALUE"""),"Спрайт")</f>
        <v>Спрайт</v>
      </c>
      <c r="AN3506" s="18" t="str">
        <f>IFERROR(__xludf.DUMMYFUNCTION("""COMPUTED_VALUE"""),"Черничная фанта")</f>
        <v>Черничная фанта</v>
      </c>
      <c r="AO3506" s="18" t="str">
        <f>IFERROR(__xludf.DUMMYFUNCTION("""COMPUTED_VALUE"""),"Ягодная жвачка")</f>
        <v>Ягодная жвачка</v>
      </c>
      <c r="AP3506" s="18" t="str">
        <f>IFERROR(__xludf.DUMMYFUNCTION("""COMPUTED_VALUE"""),"Ягодный энергетик")</f>
        <v>Ягодный энергетик</v>
      </c>
      <c r="AQ3506" s="18" t="str">
        <f>IFERROR(__xludf.DUMMYFUNCTION("""COMPUTED_VALUE"""),"Ягодный пунш ")</f>
        <v>Ягодный пунш </v>
      </c>
      <c r="AR3506" s="18" t="str">
        <f>IFERROR(__xludf.DUMMYFUNCTION("""COMPUTED_VALUE"""),"Виноградный холс")</f>
        <v>Виноградный холс</v>
      </c>
      <c r="AS3506" s="18" t="str">
        <f>IFERROR(__xludf.DUMMYFUNCTION("""COMPUTED_VALUE"""),"Грейпфрут смородина")</f>
        <v>Грейпфрут смородина</v>
      </c>
      <c r="AT3506" s="18" t="str">
        <f>IFERROR(__xludf.DUMMYFUNCTION("""COMPUTED_VALUE"""),"Дыня персик")</f>
        <v>Дыня персик</v>
      </c>
      <c r="AU3506" s="18" t="str">
        <f>IFERROR(__xludf.DUMMYFUNCTION("""COMPUTED_VALUE"""),"Земляника виноград")</f>
        <v>Земляника виноград</v>
      </c>
      <c r="AV3506" s="18" t="str">
        <f>IFERROR(__xludf.DUMMYFUNCTION("""COMPUTED_VALUE"""),"Киви маракуйя гуава")</f>
        <v>Киви маракуйя гуава</v>
      </c>
      <c r="AW3506" s="18" t="str">
        <f>IFERROR(__xludf.DUMMYFUNCTION("""COMPUTED_VALUE"""),"Кислые вишнёвые червячки")</f>
        <v>Кислые вишнёвые червячки</v>
      </c>
      <c r="AX3506" s="18" t="str">
        <f>IFERROR(__xludf.DUMMYFUNCTION("""COMPUTED_VALUE"""),"Кислые чернично-малиновое червячки")</f>
        <v>Кислые чернично-малиновое червячки</v>
      </c>
    </row>
    <row r="3507">
      <c r="A3507" s="18" t="str">
        <f>IFERROR(__xludf.DUMMYFUNCTION("""COMPUTED_VALUE"""),"Ягодный микс")</f>
        <v>Ягодный микс</v>
      </c>
      <c r="B3507" s="18" t="str">
        <f>IFERROR(__xludf.DUMMYFUNCTION("""COMPUTED_VALUE"""),"Энергетик малина")</f>
        <v>Энергетик малина</v>
      </c>
      <c r="C3507" s="18" t="str">
        <f>IFERROR(__xludf.DUMMYFUNCTION("""COMPUTED_VALUE"""),"Клубника арбуз")</f>
        <v>Клубника арбуз</v>
      </c>
      <c r="D3507" s="18" t="str">
        <f>IFERROR(__xludf.DUMMYFUNCTION("""COMPUTED_VALUE"""),"Ежевика малина")</f>
        <v>Ежевика малина</v>
      </c>
      <c r="E3507" s="18" t="str">
        <f>IFERROR(__xludf.DUMMYFUNCTION("""COMPUTED_VALUE"""),"Голубая малина виноград")</f>
        <v>Голубая малина виноград</v>
      </c>
      <c r="F3507" s="18" t="str">
        <f>IFERROR(__xludf.DUMMYFUNCTION("""COMPUTED_VALUE"""),"Вишня яблоко")</f>
        <v>Вишня яблоко</v>
      </c>
      <c r="G3507" s="18" t="str">
        <f>IFERROR(__xludf.DUMMYFUNCTION("""COMPUTED_VALUE"""),"Виноград лёд")</f>
        <v>Виноград лёд</v>
      </c>
      <c r="H3507" s="18" t="str">
        <f>IFERROR(__xludf.DUMMYFUNCTION("""COMPUTED_VALUE"""),"Бабл гам")</f>
        <v>Бабл гам</v>
      </c>
      <c r="I3507" s="18" t="str">
        <f>IFERROR(__xludf.DUMMYFUNCTION("""COMPUTED_VALUE"""),"Энергетик лайм")</f>
        <v>Энергетик лайм</v>
      </c>
      <c r="J3507" s="18" t="str">
        <f>IFERROR(__xludf.DUMMYFUNCTION("""COMPUTED_VALUE"""),"Черника смородина айс")</f>
        <v>Черника смородина айс</v>
      </c>
      <c r="K3507" s="18" t="str">
        <f>IFERROR(__xludf.DUMMYFUNCTION("""COMPUTED_VALUE"""),"Мохито клубничный лёд")</f>
        <v>Мохито клубничный лёд</v>
      </c>
      <c r="L3507" s="18" t="str">
        <f>IFERROR(__xludf.DUMMYFUNCTION("""COMPUTED_VALUE"""),"Черная вишня лёд")</f>
        <v>Черная вишня лёд</v>
      </c>
      <c r="M3507" s="18" t="str">
        <f>IFERROR(__xludf.DUMMYFUNCTION("""COMPUTED_VALUE"""),"Ананас кокос лёд")</f>
        <v>Ананас кокос лёд</v>
      </c>
      <c r="N3507" s="18" t="str">
        <f>IFERROR(__xludf.DUMMYFUNCTION("""COMPUTED_VALUE"""),"Киви лёд")</f>
        <v>Киви лёд</v>
      </c>
      <c r="O3507" s="18" t="str">
        <f>IFERROR(__xludf.DUMMYFUNCTION("""COMPUTED_VALUE"""),"Кислая клюква лёд")</f>
        <v>Кислая клюква лёд</v>
      </c>
      <c r="P3507" s="18" t="str">
        <f>IFERROR(__xludf.DUMMYFUNCTION("""COMPUTED_VALUE"""),"Кислый скитлс лёд")</f>
        <v>Кислый скитлс лёд</v>
      </c>
      <c r="Q3507" s="18" t="str">
        <f>IFERROR(__xludf.DUMMYFUNCTION("""COMPUTED_VALUE"""),"Клубника черника лёд")</f>
        <v>Клубника черника лёд</v>
      </c>
      <c r="R3507" s="18" t="str">
        <f>IFERROR(__xludf.DUMMYFUNCTION("""COMPUTED_VALUE"""),"Малина смородина лёд")</f>
        <v>Малина смородина лёд</v>
      </c>
      <c r="S3507" s="18" t="str">
        <f>IFERROR(__xludf.DUMMYFUNCTION("""COMPUTED_VALUE"""),"Манго лёд")</f>
        <v>Манго лёд</v>
      </c>
      <c r="T3507" s="18" t="str">
        <f>IFERROR(__xludf.DUMMYFUNCTION("""COMPUTED_VALUE"""),"Малина вишня лёд")</f>
        <v>Малина вишня лёд</v>
      </c>
      <c r="U3507" s="18"/>
      <c r="V3507" s="18"/>
      <c r="W3507" s="18"/>
      <c r="X3507" s="18"/>
      <c r="Y3507" s="18"/>
      <c r="Z3507" s="18"/>
      <c r="AA3507" s="18"/>
      <c r="AB3507" s="18"/>
      <c r="AC3507" s="18"/>
      <c r="AD3507" s="18"/>
      <c r="AE3507" s="18"/>
      <c r="AF3507" s="18"/>
      <c r="AG3507" s="18"/>
      <c r="AH3507" s="18"/>
      <c r="AI3507" s="18"/>
      <c r="AJ3507" s="18"/>
      <c r="AK3507" s="18"/>
      <c r="AL3507" s="18"/>
      <c r="AM3507" s="18"/>
      <c r="AN3507" s="18"/>
      <c r="AO3507" s="18"/>
      <c r="AP3507" s="18"/>
      <c r="AQ3507" s="18"/>
      <c r="AR3507" s="18"/>
      <c r="AS3507" s="18"/>
      <c r="AT3507" s="18"/>
      <c r="AU3507" s="18"/>
      <c r="AV3507" s="18"/>
      <c r="AW3507" s="18"/>
      <c r="AX3507" s="18"/>
    </row>
    <row r="3508">
      <c r="A3508" s="18" t="str">
        <f>IFERROR(__xludf.DUMMYFUNCTION("""COMPUTED_VALUE"""),"Лесные ягоды")</f>
        <v>Лесные ягоды</v>
      </c>
      <c r="B3508" s="18" t="str">
        <f>IFERROR(__xludf.DUMMYFUNCTION("""COMPUTED_VALUE"""),"Алоэ виноград ")</f>
        <v>Алоэ виноград </v>
      </c>
      <c r="C3508" s="18" t="str">
        <f>IFERROR(__xludf.DUMMYFUNCTION("""COMPUTED_VALUE"""),"Апельсиновый адреналин")</f>
        <v>Апельсиновый адреналин</v>
      </c>
      <c r="D3508" s="18" t="str">
        <f>IFERROR(__xludf.DUMMYFUNCTION("""COMPUTED_VALUE"""),"Клюква лайм")</f>
        <v>Клюква лайм</v>
      </c>
      <c r="E3508" s="18" t="str">
        <f>IFERROR(__xludf.DUMMYFUNCTION("""COMPUTED_VALUE"""),"Виноградная фанта ")</f>
        <v>Виноградная фанта </v>
      </c>
      <c r="F3508" s="18" t="str">
        <f>IFERROR(__xludf.DUMMYFUNCTION("""COMPUTED_VALUE"""),"Зеленый чай лемонграсс")</f>
        <v>Зеленый чай лемонграсс</v>
      </c>
      <c r="G3508" s="18" t="str">
        <f>IFERROR(__xludf.DUMMYFUNCTION("""COMPUTED_VALUE"""),"Малина арбуз")</f>
        <v>Малина арбуз</v>
      </c>
      <c r="H3508" s="18" t="str">
        <f>IFERROR(__xludf.DUMMYFUNCTION("""COMPUTED_VALUE"""),"Ананас персик")</f>
        <v>Ананас персик</v>
      </c>
      <c r="I3508" s="18" t="str">
        <f>IFERROR(__xludf.DUMMYFUNCTION("""COMPUTED_VALUE"""),"Клубничный мохито ")</f>
        <v>Клубничный мохито </v>
      </c>
      <c r="J3508" s="18" t="str">
        <f>IFERROR(__xludf.DUMMYFUNCTION("""COMPUTED_VALUE"""),"Яблоко лайм")</f>
        <v>Яблоко лайм</v>
      </c>
      <c r="K3508" s="18" t="str">
        <f>IFERROR(__xludf.DUMMYFUNCTION("""COMPUTED_VALUE"""),"Спрайт арбуз лайм ")</f>
        <v>Спрайт арбуз лайм </v>
      </c>
      <c r="L3508" s="18" t="str">
        <f>IFERROR(__xludf.DUMMYFUNCTION("""COMPUTED_VALUE"""),"Черничная фанта")</f>
        <v>Черничная фанта</v>
      </c>
      <c r="M3508" s="18" t="str">
        <f>IFERROR(__xludf.DUMMYFUNCTION("""COMPUTED_VALUE"""),"Чёрная смородина")</f>
        <v>Чёрная смородина</v>
      </c>
      <c r="N3508" s="18" t="str">
        <f>IFERROR(__xludf.DUMMYFUNCTION("""COMPUTED_VALUE"""),"Червячки голубика малина")</f>
        <v>Червячки голубика малина</v>
      </c>
      <c r="O3508" s="18" t="str">
        <f>IFERROR(__xludf.DUMMYFUNCTION("""COMPUTED_VALUE"""),"Малина смородина ")</f>
        <v>Малина смородина </v>
      </c>
      <c r="P3508" s="18" t="str">
        <f>IFERROR(__xludf.DUMMYFUNCTION("""COMPUTED_VALUE"""),"Черника лайм ")</f>
        <v>Черника лайм </v>
      </c>
      <c r="Q3508" s="18" t="str">
        <f>IFERROR(__xludf.DUMMYFUNCTION("""COMPUTED_VALUE"""),"Виноградный чупа чупс")</f>
        <v>Виноградный чупа чупс</v>
      </c>
      <c r="R3508" s="18" t="str">
        <f>IFERROR(__xludf.DUMMYFUNCTION("""COMPUTED_VALUE"""),"Киви лайм")</f>
        <v>Киви лайм</v>
      </c>
      <c r="S3508" s="18" t="str">
        <f>IFERROR(__xludf.DUMMYFUNCTION("""COMPUTED_VALUE"""),"Ягодный морс")</f>
        <v>Ягодный морс</v>
      </c>
      <c r="T3508" s="18" t="str">
        <f>IFERROR(__xludf.DUMMYFUNCTION("""COMPUTED_VALUE"""),"Фруктовый скитлс")</f>
        <v>Фруктовый скитлс</v>
      </c>
      <c r="U3508" s="18" t="str">
        <f>IFERROR(__xludf.DUMMYFUNCTION("""COMPUTED_VALUE"""),"черника лимон ")</f>
        <v>черника лимон </v>
      </c>
      <c r="V3508" s="18" t="str">
        <f>IFERROR(__xludf.DUMMYFUNCTION("""COMPUTED_VALUE"""),"Вишнёвая бомба")</f>
        <v>Вишнёвая бомба</v>
      </c>
      <c r="W3508" s="18" t="str">
        <f>IFERROR(__xludf.DUMMYFUNCTION("""COMPUTED_VALUE"""),"Тропический манго")</f>
        <v>Тропический манго</v>
      </c>
      <c r="X3508" s="18"/>
      <c r="Y3508" s="18"/>
      <c r="Z3508" s="18"/>
      <c r="AA3508" s="18"/>
      <c r="AB3508" s="18"/>
      <c r="AC3508" s="18"/>
      <c r="AD3508" s="18"/>
      <c r="AE3508" s="18"/>
      <c r="AF3508" s="18"/>
      <c r="AG3508" s="18"/>
      <c r="AH3508" s="18"/>
      <c r="AI3508" s="18"/>
      <c r="AJ3508" s="18"/>
      <c r="AK3508" s="18"/>
      <c r="AL3508" s="18"/>
      <c r="AM3508" s="18"/>
      <c r="AN3508" s="18"/>
      <c r="AO3508" s="18"/>
      <c r="AP3508" s="18"/>
      <c r="AQ3508" s="18"/>
      <c r="AR3508" s="18"/>
      <c r="AS3508" s="18"/>
      <c r="AT3508" s="18"/>
      <c r="AU3508" s="18"/>
      <c r="AV3508" s="18"/>
      <c r="AW3508" s="18"/>
      <c r="AX3508" s="18"/>
    </row>
    <row r="3509">
      <c r="A3509" s="18" t="str">
        <f>IFERROR(__xludf.DUMMYFUNCTION("""COMPUTED_VALUE"""),"Лесные ягоды")</f>
        <v>Лесные ягоды</v>
      </c>
      <c r="B3509" s="18" t="str">
        <f>IFERROR(__xludf.DUMMYFUNCTION("""COMPUTED_VALUE"""),"Алоэ виноград ")</f>
        <v>Алоэ виноград </v>
      </c>
      <c r="C3509" s="18" t="str">
        <f>IFERROR(__xludf.DUMMYFUNCTION("""COMPUTED_VALUE"""),"Апельсиновый адреналин")</f>
        <v>Апельсиновый адреналин</v>
      </c>
      <c r="D3509" s="18" t="str">
        <f>IFERROR(__xludf.DUMMYFUNCTION("""COMPUTED_VALUE"""),"Клюква лайм")</f>
        <v>Клюква лайм</v>
      </c>
      <c r="E3509" s="18" t="str">
        <f>IFERROR(__xludf.DUMMYFUNCTION("""COMPUTED_VALUE"""),"Виноградная фанта ")</f>
        <v>Виноградная фанта </v>
      </c>
      <c r="F3509" s="18" t="str">
        <f>IFERROR(__xludf.DUMMYFUNCTION("""COMPUTED_VALUE"""),"Зеленый чай лемонграсс")</f>
        <v>Зеленый чай лемонграсс</v>
      </c>
      <c r="G3509" s="18" t="str">
        <f>IFERROR(__xludf.DUMMYFUNCTION("""COMPUTED_VALUE"""),"Малина арбуз")</f>
        <v>Малина арбуз</v>
      </c>
      <c r="H3509" s="18" t="str">
        <f>IFERROR(__xludf.DUMMYFUNCTION("""COMPUTED_VALUE"""),"Ананас персик")</f>
        <v>Ананас персик</v>
      </c>
      <c r="I3509" s="18" t="str">
        <f>IFERROR(__xludf.DUMMYFUNCTION("""COMPUTED_VALUE"""),"Клубничный мохито ")</f>
        <v>Клубничный мохито </v>
      </c>
      <c r="J3509" s="18" t="str">
        <f>IFERROR(__xludf.DUMMYFUNCTION("""COMPUTED_VALUE"""),"Яблоко лайм")</f>
        <v>Яблоко лайм</v>
      </c>
      <c r="K3509" s="18" t="str">
        <f>IFERROR(__xludf.DUMMYFUNCTION("""COMPUTED_VALUE"""),"Спрайт арбуз лайм ")</f>
        <v>Спрайт арбуз лайм </v>
      </c>
      <c r="L3509" s="18" t="str">
        <f>IFERROR(__xludf.DUMMYFUNCTION("""COMPUTED_VALUE"""),"Черничная фанта")</f>
        <v>Черничная фанта</v>
      </c>
      <c r="M3509" s="18" t="str">
        <f>IFERROR(__xludf.DUMMYFUNCTION("""COMPUTED_VALUE"""),"Чёрная смородина")</f>
        <v>Чёрная смородина</v>
      </c>
      <c r="N3509" s="18" t="str">
        <f>IFERROR(__xludf.DUMMYFUNCTION("""COMPUTED_VALUE"""),"Червячки голубика малина")</f>
        <v>Червячки голубика малина</v>
      </c>
      <c r="O3509" s="18" t="str">
        <f>IFERROR(__xludf.DUMMYFUNCTION("""COMPUTED_VALUE"""),"Малина смородина ")</f>
        <v>Малина смородина </v>
      </c>
      <c r="P3509" s="18" t="str">
        <f>IFERROR(__xludf.DUMMYFUNCTION("""COMPUTED_VALUE"""),"Черника лайм ")</f>
        <v>Черника лайм </v>
      </c>
      <c r="Q3509" s="18" t="str">
        <f>IFERROR(__xludf.DUMMYFUNCTION("""COMPUTED_VALUE"""),"Виноградный чупа чупс")</f>
        <v>Виноградный чупа чупс</v>
      </c>
      <c r="R3509" s="18" t="str">
        <f>IFERROR(__xludf.DUMMYFUNCTION("""COMPUTED_VALUE"""),"Киви лайм")</f>
        <v>Киви лайм</v>
      </c>
      <c r="S3509" s="18" t="str">
        <f>IFERROR(__xludf.DUMMYFUNCTION("""COMPUTED_VALUE"""),"Ягодный морс")</f>
        <v>Ягодный морс</v>
      </c>
      <c r="T3509" s="18" t="str">
        <f>IFERROR(__xludf.DUMMYFUNCTION("""COMPUTED_VALUE"""),"Фруктовый скитлс")</f>
        <v>Фруктовый скитлс</v>
      </c>
      <c r="U3509" s="18" t="str">
        <f>IFERROR(__xludf.DUMMYFUNCTION("""COMPUTED_VALUE"""),"черника лимон ")</f>
        <v>черника лимон </v>
      </c>
      <c r="V3509" s="18" t="str">
        <f>IFERROR(__xludf.DUMMYFUNCTION("""COMPUTED_VALUE"""),"Вишнёвая бомба")</f>
        <v>Вишнёвая бомба</v>
      </c>
      <c r="W3509" s="18" t="str">
        <f>IFERROR(__xludf.DUMMYFUNCTION("""COMPUTED_VALUE"""),"Тропический манго")</f>
        <v>Тропический манго</v>
      </c>
      <c r="X3509" s="18"/>
      <c r="Y3509" s="18"/>
      <c r="Z3509" s="18"/>
      <c r="AA3509" s="18"/>
      <c r="AB3509" s="18"/>
      <c r="AC3509" s="18"/>
      <c r="AD3509" s="18"/>
      <c r="AE3509" s="18"/>
      <c r="AF3509" s="18"/>
      <c r="AG3509" s="18"/>
      <c r="AH3509" s="18"/>
      <c r="AI3509" s="18"/>
      <c r="AJ3509" s="18"/>
      <c r="AK3509" s="18"/>
      <c r="AL3509" s="18"/>
      <c r="AM3509" s="18"/>
      <c r="AN3509" s="18"/>
      <c r="AO3509" s="18"/>
      <c r="AP3509" s="18"/>
      <c r="AQ3509" s="18"/>
      <c r="AR3509" s="18"/>
      <c r="AS3509" s="18"/>
      <c r="AT3509" s="18"/>
      <c r="AU3509" s="18"/>
      <c r="AV3509" s="18"/>
      <c r="AW3509" s="18"/>
      <c r="AX3509" s="18"/>
    </row>
    <row r="3510">
      <c r="A3510" s="18" t="str">
        <f>IFERROR(__xludf.DUMMYFUNCTION("""COMPUTED_VALUE"""),"0.4")</f>
        <v>0.4</v>
      </c>
      <c r="B3510" s="18" t="str">
        <f>IFERROR(__xludf.DUMMYFUNCTION("""COMPUTED_VALUE"""),"0.6")</f>
        <v>0.6</v>
      </c>
      <c r="C3510" s="18" t="str">
        <f>IFERROR(__xludf.DUMMYFUNCTION("""COMPUTED_VALUE"""),"0.7")</f>
        <v>0.7</v>
      </c>
      <c r="D3510" s="18" t="str">
        <f>IFERROR(__xludf.DUMMYFUNCTION("""COMPUTED_VALUE"""),"0.8")</f>
        <v>0.8</v>
      </c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  <c r="AA3510" s="18"/>
      <c r="AB3510" s="18"/>
      <c r="AC3510" s="18"/>
      <c r="AD3510" s="18"/>
      <c r="AE3510" s="18"/>
      <c r="AF3510" s="18"/>
      <c r="AG3510" s="18"/>
      <c r="AH3510" s="18"/>
      <c r="AI3510" s="18"/>
      <c r="AJ3510" s="18"/>
      <c r="AK3510" s="18"/>
      <c r="AL3510" s="18"/>
      <c r="AM3510" s="18"/>
      <c r="AN3510" s="18"/>
      <c r="AO3510" s="18"/>
      <c r="AP3510" s="18"/>
      <c r="AQ3510" s="18"/>
      <c r="AR3510" s="18"/>
      <c r="AS3510" s="18"/>
      <c r="AT3510" s="18"/>
      <c r="AU3510" s="18"/>
      <c r="AV3510" s="18"/>
      <c r="AW3510" s="18"/>
      <c r="AX3510" s="18"/>
    </row>
    <row r="3511">
      <c r="A3511" s="18" t="str">
        <f>IFERROR(__xludf.DUMMYFUNCTION("""COMPUTED_VALUE"""),"Ягодный микс")</f>
        <v>Ягодный микс</v>
      </c>
      <c r="B3511" s="18" t="str">
        <f>IFERROR(__xludf.DUMMYFUNCTION("""COMPUTED_VALUE"""),"Энергетик малина")</f>
        <v>Энергетик малина</v>
      </c>
      <c r="C3511" s="18" t="str">
        <f>IFERROR(__xludf.DUMMYFUNCTION("""COMPUTED_VALUE"""),"Клубника арбуз")</f>
        <v>Клубника арбуз</v>
      </c>
      <c r="D3511" s="18" t="str">
        <f>IFERROR(__xludf.DUMMYFUNCTION("""COMPUTED_VALUE"""),"Ежевика малина")</f>
        <v>Ежевика малина</v>
      </c>
      <c r="E3511" s="18" t="str">
        <f>IFERROR(__xludf.DUMMYFUNCTION("""COMPUTED_VALUE"""),"Голубая малина виноград")</f>
        <v>Голубая малина виноград</v>
      </c>
      <c r="F3511" s="18" t="str">
        <f>IFERROR(__xludf.DUMMYFUNCTION("""COMPUTED_VALUE"""),"Вишня яблоко")</f>
        <v>Вишня яблоко</v>
      </c>
      <c r="G3511" s="18" t="str">
        <f>IFERROR(__xludf.DUMMYFUNCTION("""COMPUTED_VALUE"""),"Виноград лёд")</f>
        <v>Виноград лёд</v>
      </c>
      <c r="H3511" s="18" t="str">
        <f>IFERROR(__xludf.DUMMYFUNCTION("""COMPUTED_VALUE"""),"Бабл гам")</f>
        <v>Бабл гам</v>
      </c>
      <c r="I3511" s="18" t="str">
        <f>IFERROR(__xludf.DUMMYFUNCTION("""COMPUTED_VALUE"""),"Энергетик лайм")</f>
        <v>Энергетик лайм</v>
      </c>
      <c r="J3511" s="18" t="str">
        <f>IFERROR(__xludf.DUMMYFUNCTION("""COMPUTED_VALUE"""),"Черника смородина айс")</f>
        <v>Черника смородина айс</v>
      </c>
      <c r="K3511" s="18" t="str">
        <f>IFERROR(__xludf.DUMMYFUNCTION("""COMPUTED_VALUE"""),"Мохито клубничный лёд")</f>
        <v>Мохито клубничный лёд</v>
      </c>
      <c r="L3511" s="18" t="str">
        <f>IFERROR(__xludf.DUMMYFUNCTION("""COMPUTED_VALUE"""),"Черная вишня лёд")</f>
        <v>Черная вишня лёд</v>
      </c>
      <c r="M3511" s="18" t="str">
        <f>IFERROR(__xludf.DUMMYFUNCTION("""COMPUTED_VALUE"""),"Ананас кокос лёд")</f>
        <v>Ананас кокос лёд</v>
      </c>
      <c r="N3511" s="18" t="str">
        <f>IFERROR(__xludf.DUMMYFUNCTION("""COMPUTED_VALUE"""),"Киви лёд")</f>
        <v>Киви лёд</v>
      </c>
      <c r="O3511" s="18" t="str">
        <f>IFERROR(__xludf.DUMMYFUNCTION("""COMPUTED_VALUE"""),"Кислая клюква лёд")</f>
        <v>Кислая клюква лёд</v>
      </c>
      <c r="P3511" s="18" t="str">
        <f>IFERROR(__xludf.DUMMYFUNCTION("""COMPUTED_VALUE"""),"Кислый скитлс лёд")</f>
        <v>Кислый скитлс лёд</v>
      </c>
      <c r="Q3511" s="18" t="str">
        <f>IFERROR(__xludf.DUMMYFUNCTION("""COMPUTED_VALUE"""),"Клубника черника лёд")</f>
        <v>Клубника черника лёд</v>
      </c>
      <c r="R3511" s="18" t="str">
        <f>IFERROR(__xludf.DUMMYFUNCTION("""COMPUTED_VALUE"""),"Малина смородина лёд")</f>
        <v>Малина смородина лёд</v>
      </c>
      <c r="S3511" s="18" t="str">
        <f>IFERROR(__xludf.DUMMYFUNCTION("""COMPUTED_VALUE"""),"Манго лёд")</f>
        <v>Манго лёд</v>
      </c>
      <c r="T3511" s="18" t="str">
        <f>IFERROR(__xludf.DUMMYFUNCTION("""COMPUTED_VALUE"""),"Малина вишня лёд")</f>
        <v>Малина вишня лёд</v>
      </c>
      <c r="U3511" s="18"/>
      <c r="V3511" s="18"/>
      <c r="W3511" s="18"/>
      <c r="X3511" s="18"/>
      <c r="Y3511" s="18"/>
      <c r="Z3511" s="18"/>
      <c r="AA3511" s="18"/>
      <c r="AB3511" s="18"/>
      <c r="AC3511" s="18"/>
      <c r="AD3511" s="18"/>
      <c r="AE3511" s="18"/>
      <c r="AF3511" s="18"/>
      <c r="AG3511" s="18"/>
      <c r="AH3511" s="18"/>
      <c r="AI3511" s="18"/>
      <c r="AJ3511" s="18"/>
      <c r="AK3511" s="18"/>
      <c r="AL3511" s="18"/>
      <c r="AM3511" s="18"/>
      <c r="AN3511" s="18"/>
      <c r="AO3511" s="18"/>
      <c r="AP3511" s="18"/>
      <c r="AQ3511" s="18"/>
      <c r="AR3511" s="18"/>
      <c r="AS3511" s="18"/>
      <c r="AT3511" s="18"/>
      <c r="AU3511" s="18"/>
      <c r="AV3511" s="18"/>
      <c r="AW3511" s="18"/>
      <c r="AX3511" s="18"/>
    </row>
    <row r="3512">
      <c r="A3512" s="18" t="str">
        <f>IFERROR(__xludf.DUMMYFUNCTION("""COMPUTED_VALUE"""),"Ягодный микс")</f>
        <v>Ягодный микс</v>
      </c>
      <c r="B3512" s="18" t="str">
        <f>IFERROR(__xludf.DUMMYFUNCTION("""COMPUTED_VALUE"""),"Энергетик малина")</f>
        <v>Энергетик малина</v>
      </c>
      <c r="C3512" s="18" t="str">
        <f>IFERROR(__xludf.DUMMYFUNCTION("""COMPUTED_VALUE"""),"Клубника арбуз")</f>
        <v>Клубника арбуз</v>
      </c>
      <c r="D3512" s="18" t="str">
        <f>IFERROR(__xludf.DUMMYFUNCTION("""COMPUTED_VALUE"""),"Ежевика малина")</f>
        <v>Ежевика малина</v>
      </c>
      <c r="E3512" s="18" t="str">
        <f>IFERROR(__xludf.DUMMYFUNCTION("""COMPUTED_VALUE"""),"Голубая малина виноград")</f>
        <v>Голубая малина виноград</v>
      </c>
      <c r="F3512" s="18" t="str">
        <f>IFERROR(__xludf.DUMMYFUNCTION("""COMPUTED_VALUE"""),"Вишня яблоко")</f>
        <v>Вишня яблоко</v>
      </c>
      <c r="G3512" s="18" t="str">
        <f>IFERROR(__xludf.DUMMYFUNCTION("""COMPUTED_VALUE"""),"Виноград лёд")</f>
        <v>Виноград лёд</v>
      </c>
      <c r="H3512" s="18" t="str">
        <f>IFERROR(__xludf.DUMMYFUNCTION("""COMPUTED_VALUE"""),"Бабл гам")</f>
        <v>Бабл гам</v>
      </c>
      <c r="I3512" s="18" t="str">
        <f>IFERROR(__xludf.DUMMYFUNCTION("""COMPUTED_VALUE"""),"Энергетик лайм")</f>
        <v>Энергетик лайм</v>
      </c>
      <c r="J3512" s="18" t="str">
        <f>IFERROR(__xludf.DUMMYFUNCTION("""COMPUTED_VALUE"""),"Черника смородина айс")</f>
        <v>Черника смородина айс</v>
      </c>
      <c r="K3512" s="18" t="str">
        <f>IFERROR(__xludf.DUMMYFUNCTION("""COMPUTED_VALUE"""),"Мохито клубничный лёд")</f>
        <v>Мохито клубничный лёд</v>
      </c>
      <c r="L3512" s="18" t="str">
        <f>IFERROR(__xludf.DUMMYFUNCTION("""COMPUTED_VALUE"""),"Черная вишня лёд")</f>
        <v>Черная вишня лёд</v>
      </c>
      <c r="M3512" s="18" t="str">
        <f>IFERROR(__xludf.DUMMYFUNCTION("""COMPUTED_VALUE"""),"Ананас кокос лёд")</f>
        <v>Ананас кокос лёд</v>
      </c>
      <c r="N3512" s="18" t="str">
        <f>IFERROR(__xludf.DUMMYFUNCTION("""COMPUTED_VALUE"""),"Киви лёд")</f>
        <v>Киви лёд</v>
      </c>
      <c r="O3512" s="18" t="str">
        <f>IFERROR(__xludf.DUMMYFUNCTION("""COMPUTED_VALUE"""),"Кислая клюква лёд")</f>
        <v>Кислая клюква лёд</v>
      </c>
      <c r="P3512" s="18" t="str">
        <f>IFERROR(__xludf.DUMMYFUNCTION("""COMPUTED_VALUE"""),"Кислый скитлс лёд")</f>
        <v>Кислый скитлс лёд</v>
      </c>
      <c r="Q3512" s="18" t="str">
        <f>IFERROR(__xludf.DUMMYFUNCTION("""COMPUTED_VALUE"""),"Клубника черника лёд")</f>
        <v>Клубника черника лёд</v>
      </c>
      <c r="R3512" s="18" t="str">
        <f>IFERROR(__xludf.DUMMYFUNCTION("""COMPUTED_VALUE"""),"Малина смородина лёд")</f>
        <v>Малина смородина лёд</v>
      </c>
      <c r="S3512" s="18" t="str">
        <f>IFERROR(__xludf.DUMMYFUNCTION("""COMPUTED_VALUE"""),"Манго лёд")</f>
        <v>Манго лёд</v>
      </c>
      <c r="T3512" s="18" t="str">
        <f>IFERROR(__xludf.DUMMYFUNCTION("""COMPUTED_VALUE"""),"Малина вишня лёд")</f>
        <v>Малина вишня лёд</v>
      </c>
      <c r="U3512" s="18"/>
      <c r="V3512" s="18"/>
      <c r="W3512" s="18"/>
      <c r="X3512" s="18"/>
      <c r="Y3512" s="18"/>
      <c r="Z3512" s="18"/>
      <c r="AA3512" s="18"/>
      <c r="AB3512" s="18"/>
      <c r="AC3512" s="18"/>
      <c r="AD3512" s="18"/>
      <c r="AE3512" s="18"/>
      <c r="AF3512" s="18"/>
      <c r="AG3512" s="18"/>
      <c r="AH3512" s="18"/>
      <c r="AI3512" s="18"/>
      <c r="AJ3512" s="18"/>
      <c r="AK3512" s="18"/>
      <c r="AL3512" s="18"/>
      <c r="AM3512" s="18"/>
      <c r="AN3512" s="18"/>
      <c r="AO3512" s="18"/>
      <c r="AP3512" s="18"/>
      <c r="AQ3512" s="18"/>
      <c r="AR3512" s="18"/>
      <c r="AS3512" s="18"/>
      <c r="AT3512" s="18"/>
      <c r="AU3512" s="18"/>
      <c r="AV3512" s="18"/>
      <c r="AW3512" s="18"/>
      <c r="AX3512" s="18"/>
    </row>
    <row r="3513">
      <c r="A3513" s="18" t="str">
        <f>IFERROR(__xludf.DUMMYFUNCTION("""COMPUTED_VALUE"""),"Маракуйя с тропическими нотками")</f>
        <v>Маракуйя с тропическими нотками</v>
      </c>
      <c r="B3513" s="18" t="str">
        <f>IFERROR(__xludf.DUMMYFUNCTION("""COMPUTED_VALUE"""),"Арбузный милкшейк")</f>
        <v>Арбузный милкшейк</v>
      </c>
      <c r="C3513" s="18" t="str">
        <f>IFERROR(__xludf.DUMMYFUNCTION("""COMPUTED_VALUE"""),"Конфеты со вкусом винограда")</f>
        <v>Конфеты со вкусом винограда</v>
      </c>
      <c r="D3513" s="18" t="str">
        <f>IFERROR(__xludf.DUMMYFUNCTION("""COMPUTED_VALUE"""),"Манго с апельсином и послевкусием гуавы")</f>
        <v>Манго с апельсином и послевкусием гуавы</v>
      </c>
      <c r="E3513" s="18" t="str">
        <f>IFERROR(__xludf.DUMMYFUNCTION("""COMPUTED_VALUE"""),"Холодное сочетание мяты и конфет холс")</f>
        <v>Холодное сочетание мяты и конфет холс</v>
      </c>
      <c r="F3513" s="18" t="str">
        <f>IFERROR(__xludf.DUMMYFUNCTION("""COMPUTED_VALUE"""),"Яблочные мармеладные червячки")</f>
        <v>Яблочные мармеладные червячки</v>
      </c>
      <c r="G351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513" s="18" t="str">
        <f>IFERROR(__xludf.DUMMYFUNCTION("""COMPUTED_VALUE"""),"Лимон лайм")</f>
        <v>Лимон лайм</v>
      </c>
      <c r="I3513" s="18" t="str">
        <f>IFERROR(__xludf.DUMMYFUNCTION("""COMPUTED_VALUE"""),"Классика энергетика с кислой малиной")</f>
        <v>Классика энергетика с кислой малиной</v>
      </c>
      <c r="J3513" s="18" t="str">
        <f>IFERROR(__xludf.DUMMYFUNCTION("""COMPUTED_VALUE"""),"Зеленое манго и смородина")</f>
        <v>Зеленое манго и смородина</v>
      </c>
      <c r="K3513" s="18" t="str">
        <f>IFERROR(__xludf.DUMMYFUNCTION("""COMPUTED_VALUE"""),"Дуэт лемонграсса и сладкой малины")</f>
        <v>Дуэт лемонграсса и сладкой малины</v>
      </c>
      <c r="L3513" s="18" t="str">
        <f>IFERROR(__xludf.DUMMYFUNCTION("""COMPUTED_VALUE"""),"Сладкий мармелад из черной смородины")</f>
        <v>Сладкий мармелад из черной смородины</v>
      </c>
      <c r="M3513" s="18" t="str">
        <f>IFERROR(__xludf.DUMMYFUNCTION("""COMPUTED_VALUE"""),"Вишня кола")</f>
        <v>Вишня кола</v>
      </c>
      <c r="N3513" s="18" t="str">
        <f>IFERROR(__xludf.DUMMYFUNCTION("""COMPUTED_VALUE"""),"Малина с кокосом")</f>
        <v>Малина с кокосом</v>
      </c>
      <c r="O3513" s="18" t="str">
        <f>IFERROR(__xludf.DUMMYFUNCTION("""COMPUTED_VALUE"""),"Сладкие конфеты СКИТЛЗ и смородина")</f>
        <v>Сладкие конфеты СКИТЛЗ и смородина</v>
      </c>
      <c r="P3513" s="18" t="str">
        <f>IFERROR(__xludf.DUMMYFUNCTION("""COMPUTED_VALUE"""),"Ежевичный лимонад")</f>
        <v>Ежевичный лимонад</v>
      </c>
      <c r="Q3513" s="18" t="str">
        <f>IFERROR(__xludf.DUMMYFUNCTION("""COMPUTED_VALUE"""),"Дыня кокос")</f>
        <v>Дыня кокос</v>
      </c>
      <c r="R3513" s="18" t="str">
        <f>IFERROR(__xludf.DUMMYFUNCTION("""COMPUTED_VALUE"""),"Земляничный бабл гам")</f>
        <v>Земляничный бабл гам</v>
      </c>
      <c r="S3513" s="18" t="str">
        <f>IFERROR(__xludf.DUMMYFUNCTION("""COMPUTED_VALUE"""),"Лимонные леденцы")</f>
        <v>Лимонные леденцы</v>
      </c>
      <c r="T3513" s="18" t="str">
        <f>IFERROR(__xludf.DUMMYFUNCTION("""COMPUTED_VALUE"""),"Экзотический фрукты")</f>
        <v>Экзотический фрукты</v>
      </c>
      <c r="U3513" s="18" t="str">
        <f>IFERROR(__xludf.DUMMYFUNCTION("""COMPUTED_VALUE"""),"Личи виноград мята")</f>
        <v>Личи виноград мята</v>
      </c>
      <c r="V3513" s="18" t="str">
        <f>IFERROR(__xludf.DUMMYFUNCTION("""COMPUTED_VALUE"""),"Черника малина мята")</f>
        <v>Черника малина мята</v>
      </c>
      <c r="W3513" s="18" t="str">
        <f>IFERROR(__xludf.DUMMYFUNCTION("""COMPUTED_VALUE"""),"Абрикосовый йогурт")</f>
        <v>Абрикосовый йогурт</v>
      </c>
      <c r="X3513" s="18" t="str">
        <f>IFERROR(__xludf.DUMMYFUNCTION("""COMPUTED_VALUE"""),"Арбуз лед")</f>
        <v>Арбуз лед</v>
      </c>
      <c r="Y3513" s="18" t="str">
        <f>IFERROR(__xludf.DUMMYFUNCTION("""COMPUTED_VALUE"""),"Банан клубника лед")</f>
        <v>Банан клубника лед</v>
      </c>
      <c r="Z3513" s="18" t="str">
        <f>IFERROR(__xludf.DUMMYFUNCTION("""COMPUTED_VALUE"""),"Арбузное мороженное")</f>
        <v>Арбузное мороженное</v>
      </c>
      <c r="AA3513" s="18" t="str">
        <f>IFERROR(__xludf.DUMMYFUNCTION("""COMPUTED_VALUE"""),"Клубника малина жвачка")</f>
        <v>Клубника малина жвачка</v>
      </c>
      <c r="AB3513" s="18" t="str">
        <f>IFERROR(__xludf.DUMMYFUNCTION("""COMPUTED_VALUE"""),"Клубничное мороженное")</f>
        <v>Клубничное мороженное</v>
      </c>
      <c r="AC3513" s="18" t="str">
        <f>IFERROR(__xludf.DUMMYFUNCTION("""COMPUTED_VALUE"""),"Кола сода лед")</f>
        <v>Кола сода лед</v>
      </c>
      <c r="AD3513" s="18" t="str">
        <f>IFERROR(__xludf.DUMMYFUNCTION("""COMPUTED_VALUE"""),"Банановый милкшейк")</f>
        <v>Банановый милкшейк</v>
      </c>
      <c r="AE3513" s="18" t="str">
        <f>IFERROR(__xludf.DUMMYFUNCTION("""COMPUTED_VALUE"""),"Микс ягод лед")</f>
        <v>Микс ягод лед</v>
      </c>
      <c r="AF3513" s="18" t="str">
        <f>IFERROR(__xludf.DUMMYFUNCTION("""COMPUTED_VALUE"""),"Брусничный морс")</f>
        <v>Брусничный морс</v>
      </c>
      <c r="AG3513" s="18" t="str">
        <f>IFERROR(__xludf.DUMMYFUNCTION("""COMPUTED_VALUE"""),"Яблочный лимонад")</f>
        <v>Яблочный лимонад</v>
      </c>
      <c r="AH3513" s="18" t="str">
        <f>IFERROR(__xludf.DUMMYFUNCTION("""COMPUTED_VALUE"""),"Лесные ягоды")</f>
        <v>Лесные ягоды</v>
      </c>
      <c r="AI3513" s="18" t="str">
        <f>IFERROR(__xludf.DUMMYFUNCTION("""COMPUTED_VALUE"""),"Смородиновый лимонад")</f>
        <v>Смородиновый лимонад</v>
      </c>
      <c r="AJ3513" s="18" t="str">
        <f>IFERROR(__xludf.DUMMYFUNCTION("""COMPUTED_VALUE"""),"Вишня лайм лед")</f>
        <v>Вишня лайм лед</v>
      </c>
      <c r="AK3513" s="18" t="str">
        <f>IFERROR(__xludf.DUMMYFUNCTION("""COMPUTED_VALUE"""),"Лист виноград мята энергетик")</f>
        <v>Лист виноград мята энергетик</v>
      </c>
      <c r="AL3513" s="18" t="str">
        <f>IFERROR(__xludf.DUMMYFUNCTION("""COMPUTED_VALUE"""),"Двойное яблоко лед")</f>
        <v>Двойное яблоко лед</v>
      </c>
      <c r="AM3513" s="18" t="str">
        <f>IFERROR(__xludf.DUMMYFUNCTION("""COMPUTED_VALUE"""),"Смородиновый холс")</f>
        <v>Смородиновый холс</v>
      </c>
      <c r="AN3513" s="18" t="str">
        <f>IFERROR(__xludf.DUMMYFUNCTION("""COMPUTED_VALUE"""),"Клубничное шампанское")</f>
        <v>Клубничное шампанское</v>
      </c>
      <c r="AO3513" s="18"/>
      <c r="AP3513" s="18"/>
      <c r="AQ3513" s="18"/>
      <c r="AR3513" s="18"/>
      <c r="AS3513" s="18"/>
      <c r="AT3513" s="18"/>
      <c r="AU3513" s="18"/>
      <c r="AV3513" s="18"/>
      <c r="AW3513" s="18"/>
      <c r="AX3513" s="18"/>
    </row>
    <row r="3514">
      <c r="A3514" s="18" t="str">
        <f>IFERROR(__xludf.DUMMYFUNCTION("""COMPUTED_VALUE"""),"Лесные ягоды")</f>
        <v>Лесные ягоды</v>
      </c>
      <c r="B3514" s="18" t="str">
        <f>IFERROR(__xludf.DUMMYFUNCTION("""COMPUTED_VALUE"""),"Алоэ виноград ")</f>
        <v>Алоэ виноград </v>
      </c>
      <c r="C3514" s="18" t="str">
        <f>IFERROR(__xludf.DUMMYFUNCTION("""COMPUTED_VALUE"""),"Апельсиновый адреналин")</f>
        <v>Апельсиновый адреналин</v>
      </c>
      <c r="D3514" s="18" t="str">
        <f>IFERROR(__xludf.DUMMYFUNCTION("""COMPUTED_VALUE"""),"Клюква лайм")</f>
        <v>Клюква лайм</v>
      </c>
      <c r="E3514" s="18" t="str">
        <f>IFERROR(__xludf.DUMMYFUNCTION("""COMPUTED_VALUE"""),"Виноградная фанта ")</f>
        <v>Виноградная фанта </v>
      </c>
      <c r="F3514" s="18" t="str">
        <f>IFERROR(__xludf.DUMMYFUNCTION("""COMPUTED_VALUE"""),"Зеленый чай лемонграсс")</f>
        <v>Зеленый чай лемонграсс</v>
      </c>
      <c r="G3514" s="18" t="str">
        <f>IFERROR(__xludf.DUMMYFUNCTION("""COMPUTED_VALUE"""),"Малина арбуз")</f>
        <v>Малина арбуз</v>
      </c>
      <c r="H3514" s="18" t="str">
        <f>IFERROR(__xludf.DUMMYFUNCTION("""COMPUTED_VALUE"""),"Ананас персик")</f>
        <v>Ананас персик</v>
      </c>
      <c r="I3514" s="18" t="str">
        <f>IFERROR(__xludf.DUMMYFUNCTION("""COMPUTED_VALUE"""),"Клубничный мохито ")</f>
        <v>Клубничный мохито </v>
      </c>
      <c r="J3514" s="18" t="str">
        <f>IFERROR(__xludf.DUMMYFUNCTION("""COMPUTED_VALUE"""),"Яблоко лайм")</f>
        <v>Яблоко лайм</v>
      </c>
      <c r="K3514" s="18" t="str">
        <f>IFERROR(__xludf.DUMMYFUNCTION("""COMPUTED_VALUE"""),"Спрайт арбуз лайм ")</f>
        <v>Спрайт арбуз лайм </v>
      </c>
      <c r="L3514" s="18" t="str">
        <f>IFERROR(__xludf.DUMMYFUNCTION("""COMPUTED_VALUE"""),"Черничная фанта")</f>
        <v>Черничная фанта</v>
      </c>
      <c r="M3514" s="18" t="str">
        <f>IFERROR(__xludf.DUMMYFUNCTION("""COMPUTED_VALUE"""),"Чёрная смородина")</f>
        <v>Чёрная смородина</v>
      </c>
      <c r="N3514" s="18" t="str">
        <f>IFERROR(__xludf.DUMMYFUNCTION("""COMPUTED_VALUE"""),"Червячки голубика малина")</f>
        <v>Червячки голубика малина</v>
      </c>
      <c r="O3514" s="18" t="str">
        <f>IFERROR(__xludf.DUMMYFUNCTION("""COMPUTED_VALUE"""),"Малина смородина ")</f>
        <v>Малина смородина </v>
      </c>
      <c r="P3514" s="18" t="str">
        <f>IFERROR(__xludf.DUMMYFUNCTION("""COMPUTED_VALUE"""),"Черника лайм ")</f>
        <v>Черника лайм </v>
      </c>
      <c r="Q3514" s="18" t="str">
        <f>IFERROR(__xludf.DUMMYFUNCTION("""COMPUTED_VALUE"""),"Виноградный чупа чупс")</f>
        <v>Виноградный чупа чупс</v>
      </c>
      <c r="R3514" s="18" t="str">
        <f>IFERROR(__xludf.DUMMYFUNCTION("""COMPUTED_VALUE"""),"Киви лайм")</f>
        <v>Киви лайм</v>
      </c>
      <c r="S3514" s="18" t="str">
        <f>IFERROR(__xludf.DUMMYFUNCTION("""COMPUTED_VALUE"""),"Ягодный морс")</f>
        <v>Ягодный морс</v>
      </c>
      <c r="T3514" s="18" t="str">
        <f>IFERROR(__xludf.DUMMYFUNCTION("""COMPUTED_VALUE"""),"Фруктовый скитлс")</f>
        <v>Фруктовый скитлс</v>
      </c>
      <c r="U3514" s="18" t="str">
        <f>IFERROR(__xludf.DUMMYFUNCTION("""COMPUTED_VALUE"""),"черника лимон ")</f>
        <v>черника лимон </v>
      </c>
      <c r="V3514" s="18" t="str">
        <f>IFERROR(__xludf.DUMMYFUNCTION("""COMPUTED_VALUE"""),"Вишнёвая бомба")</f>
        <v>Вишнёвая бомба</v>
      </c>
      <c r="W3514" s="18" t="str">
        <f>IFERROR(__xludf.DUMMYFUNCTION("""COMPUTED_VALUE"""),"Тропический манго")</f>
        <v>Тропический манго</v>
      </c>
      <c r="X3514" s="18"/>
      <c r="Y3514" s="18"/>
      <c r="Z3514" s="18"/>
      <c r="AA3514" s="18"/>
      <c r="AB3514" s="18"/>
      <c r="AC3514" s="18"/>
      <c r="AD3514" s="18"/>
      <c r="AE3514" s="18"/>
      <c r="AF3514" s="18"/>
      <c r="AG3514" s="18"/>
      <c r="AH3514" s="18"/>
      <c r="AI3514" s="18"/>
      <c r="AJ3514" s="18"/>
      <c r="AK3514" s="18"/>
      <c r="AL3514" s="18"/>
      <c r="AM3514" s="18"/>
      <c r="AN3514" s="18"/>
      <c r="AO3514" s="18"/>
      <c r="AP3514" s="18"/>
      <c r="AQ3514" s="18"/>
      <c r="AR3514" s="18"/>
      <c r="AS3514" s="18"/>
      <c r="AT3514" s="18"/>
      <c r="AU3514" s="18"/>
      <c r="AV3514" s="18"/>
      <c r="AW3514" s="18"/>
      <c r="AX3514" s="18"/>
    </row>
    <row r="3515">
      <c r="A3515" s="18" t="str">
        <f>IFERROR(__xludf.DUMMYFUNCTION("""COMPUTED_VALUE"""),"кислая земляника")</f>
        <v>кислая земляника</v>
      </c>
      <c r="B3515" s="18" t="str">
        <f>IFERROR(__xludf.DUMMYFUNCTION("""COMPUTED_VALUE"""),"кислая фанта с черникой")</f>
        <v>кислая фанта с черникой</v>
      </c>
      <c r="C3515" s="18" t="str">
        <f>IFERROR(__xludf.DUMMYFUNCTION("""COMPUTED_VALUE"""),"кислое харибо с колой и черешней")</f>
        <v>кислое харибо с колой и черешней</v>
      </c>
      <c r="D3515" s="18" t="str">
        <f>IFERROR(__xludf.DUMMYFUNCTION("""COMPUTED_VALUE"""),"кислое яблочно клубничная шипучка")</f>
        <v>кислое яблочно клубничная шипучка</v>
      </c>
      <c r="E3515" s="18" t="str">
        <f>IFERROR(__xludf.DUMMYFUNCTION("""COMPUTED_VALUE"""),"кислые желатинки маракуйя ананас")</f>
        <v>кислые желатинки маракуйя ананас</v>
      </c>
      <c r="F3515" s="18" t="str">
        <f>IFERROR(__xludf.DUMMYFUNCTION("""COMPUTED_VALUE"""),"кислые ленточки маракуя манго")</f>
        <v>кислые ленточки маракуя манго</v>
      </c>
      <c r="G3515" s="18" t="str">
        <f>IFERROR(__xludf.DUMMYFUNCTION("""COMPUTED_VALUE"""),"кислые мармеладные ягоды")</f>
        <v>кислые мармеладные ягоды</v>
      </c>
      <c r="H3515" s="18" t="str">
        <f>IFERROR(__xludf.DUMMYFUNCTION("""COMPUTED_VALUE"""),"кислый виноград лайм")</f>
        <v>кислый виноград лайм</v>
      </c>
      <c r="I3515" s="18" t="str">
        <f>IFERROR(__xludf.DUMMYFUNCTION("""COMPUTED_VALUE"""),"кислый грейпфрут с вишней")</f>
        <v>кислый грейпфрут с вишней</v>
      </c>
      <c r="J3515" s="18" t="str">
        <f>IFERROR(__xludf.DUMMYFUNCTION("""COMPUTED_VALUE"""),"кислый леденец виноград киви яблоко")</f>
        <v>кислый леденец виноград киви яблоко</v>
      </c>
      <c r="K3515" s="18" t="str">
        <f>IFERROR(__xludf.DUMMYFUNCTION("""COMPUTED_VALUE"""),"кислый лимонад арбуз лайм малина")</f>
        <v>кислый лимонад арбуз лайм малина</v>
      </c>
      <c r="L3515" s="18" t="str">
        <f>IFERROR(__xludf.DUMMYFUNCTION("""COMPUTED_VALUE"""),"кислый персик клубника")</f>
        <v>кислый персик клубника</v>
      </c>
      <c r="M3515" s="18" t="str">
        <f>IFERROR(__xludf.DUMMYFUNCTION("""COMPUTED_VALUE"""),"кислый яблочно лимонные колечки")</f>
        <v>кислый яблочно лимонные колечки</v>
      </c>
      <c r="N3515" s="18" t="str">
        <f>IFERROR(__xludf.DUMMYFUNCTION("""COMPUTED_VALUE"""),"фанта апельсин с кислой малиной")</f>
        <v>фанта апельсин с кислой малиной</v>
      </c>
      <c r="O3515" s="18"/>
      <c r="P3515" s="18"/>
      <c r="Q3515" s="18"/>
      <c r="R3515" s="18"/>
      <c r="S3515" s="18"/>
      <c r="T3515" s="18"/>
      <c r="U3515" s="18"/>
      <c r="V3515" s="18"/>
      <c r="W3515" s="18"/>
      <c r="X3515" s="18"/>
      <c r="Y3515" s="18"/>
      <c r="Z3515" s="18"/>
      <c r="AA3515" s="18"/>
      <c r="AB3515" s="18"/>
      <c r="AC3515" s="18"/>
      <c r="AD3515" s="18"/>
      <c r="AE3515" s="18"/>
      <c r="AF3515" s="18"/>
      <c r="AG3515" s="18"/>
      <c r="AH3515" s="18"/>
      <c r="AI3515" s="18"/>
      <c r="AJ3515" s="18"/>
      <c r="AK3515" s="18"/>
      <c r="AL3515" s="18"/>
      <c r="AM3515" s="18"/>
      <c r="AN3515" s="18"/>
      <c r="AO3515" s="18"/>
      <c r="AP3515" s="18"/>
      <c r="AQ3515" s="18"/>
      <c r="AR3515" s="18"/>
      <c r="AS3515" s="18"/>
      <c r="AT3515" s="18"/>
      <c r="AU3515" s="18"/>
      <c r="AV3515" s="18"/>
      <c r="AW3515" s="18"/>
      <c r="AX3515" s="18"/>
    </row>
    <row r="3516">
      <c r="A3516" s="18" t="str">
        <f>IFERROR(__xludf.DUMMYFUNCTION("""COMPUTED_VALUE"""),"0.4")</f>
        <v>0.4</v>
      </c>
      <c r="B3516" s="18" t="str">
        <f>IFERROR(__xludf.DUMMYFUNCTION("""COMPUTED_VALUE"""),"0.6")</f>
        <v>0.6</v>
      </c>
      <c r="C3516" s="18" t="str">
        <f>IFERROR(__xludf.DUMMYFUNCTION("""COMPUTED_VALUE"""),"0.7")</f>
        <v>0.7</v>
      </c>
      <c r="D3516" s="18" t="str">
        <f>IFERROR(__xludf.DUMMYFUNCTION("""COMPUTED_VALUE"""),"0.8")</f>
        <v>0.8</v>
      </c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  <c r="R3516" s="18"/>
      <c r="S3516" s="18"/>
      <c r="T3516" s="18"/>
      <c r="U3516" s="18"/>
      <c r="V3516" s="18"/>
      <c r="W3516" s="18"/>
      <c r="X3516" s="18"/>
      <c r="Y3516" s="18"/>
      <c r="Z3516" s="18"/>
      <c r="AA3516" s="18"/>
      <c r="AB3516" s="18"/>
      <c r="AC3516" s="18"/>
      <c r="AD3516" s="18"/>
      <c r="AE3516" s="18"/>
      <c r="AF3516" s="18"/>
      <c r="AG3516" s="18"/>
      <c r="AH3516" s="18"/>
      <c r="AI3516" s="18"/>
      <c r="AJ3516" s="18"/>
      <c r="AK3516" s="18"/>
      <c r="AL3516" s="18"/>
      <c r="AM3516" s="18"/>
      <c r="AN3516" s="18"/>
      <c r="AO3516" s="18"/>
      <c r="AP3516" s="18"/>
      <c r="AQ3516" s="18"/>
      <c r="AR3516" s="18"/>
      <c r="AS3516" s="18"/>
      <c r="AT3516" s="18"/>
      <c r="AU3516" s="18"/>
      <c r="AV3516" s="18"/>
      <c r="AW3516" s="18"/>
      <c r="AX3516" s="18"/>
    </row>
    <row r="3517">
      <c r="A3517" s="18" t="str">
        <f>IFERROR(__xludf.DUMMYFUNCTION("""COMPUTED_VALUE"""),"Ананас ежевика")</f>
        <v>Ананас ежевика</v>
      </c>
      <c r="B3517" s="18" t="str">
        <f>IFERROR(__xludf.DUMMYFUNCTION("""COMPUTED_VALUE"""),"Перечная мята")</f>
        <v>Перечная мята</v>
      </c>
      <c r="C3517" s="18" t="str">
        <f>IFERROR(__xludf.DUMMYFUNCTION("""COMPUTED_VALUE"""),"Яблоко груша")</f>
        <v>Яблоко груша</v>
      </c>
      <c r="D3517" s="18" t="str">
        <f>IFERROR(__xludf.DUMMYFUNCTION("""COMPUTED_VALUE"""),"Манго грейпфрут")</f>
        <v>Манго грейпфрут</v>
      </c>
      <c r="E3517" s="18" t="str">
        <f>IFERROR(__xludf.DUMMYFUNCTION("""COMPUTED_VALUE"""),"Хвоя грейпфрут")</f>
        <v>Хвоя грейпфрут</v>
      </c>
      <c r="F3517" s="18" t="str">
        <f>IFERROR(__xludf.DUMMYFUNCTION("""COMPUTED_VALUE"""),"Дыня черника")</f>
        <v>Дыня черника</v>
      </c>
      <c r="G3517" s="18" t="str">
        <f>IFERROR(__xludf.DUMMYFUNCTION("""COMPUTED_VALUE"""),"Смородина мята")</f>
        <v>Смородина мята</v>
      </c>
      <c r="H3517" s="18" t="str">
        <f>IFERROR(__xludf.DUMMYFUNCTION("""COMPUTED_VALUE"""),"Киви помело")</f>
        <v>Киви помело</v>
      </c>
      <c r="I3517" s="18" t="str">
        <f>IFERROR(__xludf.DUMMYFUNCTION("""COMPUTED_VALUE"""),"Манго персик")</f>
        <v>Манго персик</v>
      </c>
      <c r="J3517" s="18" t="str">
        <f>IFERROR(__xludf.DUMMYFUNCTION("""COMPUTED_VALUE"""),"Персик маракуйя")</f>
        <v>Персик маракуйя</v>
      </c>
      <c r="K3517" s="18" t="str">
        <f>IFERROR(__xludf.DUMMYFUNCTION("""COMPUTED_VALUE"""),"Личи лайм")</f>
        <v>Личи лайм</v>
      </c>
      <c r="L3517" s="18" t="str">
        <f>IFERROR(__xludf.DUMMYFUNCTION("""COMPUTED_VALUE"""),"Ананас кокос")</f>
        <v>Ананас кокос</v>
      </c>
      <c r="M3517" s="18" t="str">
        <f>IFERROR(__xludf.DUMMYFUNCTION("""COMPUTED_VALUE"""),"Брусника лимон")</f>
        <v>Брусника лимон</v>
      </c>
      <c r="N3517" s="18" t="str">
        <f>IFERROR(__xludf.DUMMYFUNCTION("""COMPUTED_VALUE"""),"Киви банан")</f>
        <v>Киви банан</v>
      </c>
      <c r="O3517" s="18" t="str">
        <f>IFERROR(__xludf.DUMMYFUNCTION("""COMPUTED_VALUE"""),"Кислые лесные ягоды")</f>
        <v>Кислые лесные ягоды</v>
      </c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8"/>
      <c r="AA3517" s="18"/>
      <c r="AB3517" s="18"/>
      <c r="AC3517" s="18"/>
      <c r="AD3517" s="18"/>
      <c r="AE3517" s="18"/>
      <c r="AF3517" s="18"/>
      <c r="AG3517" s="18"/>
      <c r="AH3517" s="18"/>
      <c r="AI3517" s="18"/>
      <c r="AJ3517" s="18"/>
      <c r="AK3517" s="18"/>
      <c r="AL3517" s="18"/>
      <c r="AM3517" s="18"/>
      <c r="AN3517" s="18"/>
      <c r="AO3517" s="18"/>
      <c r="AP3517" s="18"/>
      <c r="AQ3517" s="18"/>
      <c r="AR3517" s="18"/>
      <c r="AS3517" s="18"/>
      <c r="AT3517" s="18"/>
      <c r="AU3517" s="18"/>
      <c r="AV3517" s="18"/>
      <c r="AW3517" s="18"/>
      <c r="AX3517" s="18"/>
    </row>
    <row r="3518">
      <c r="A3518" s="18" t="str">
        <f>IFERROR(__xludf.DUMMYFUNCTION("""COMPUTED_VALUE"""),"кислая земляника")</f>
        <v>кислая земляника</v>
      </c>
      <c r="B3518" s="18" t="str">
        <f>IFERROR(__xludf.DUMMYFUNCTION("""COMPUTED_VALUE"""),"кислая фанта с черникой")</f>
        <v>кислая фанта с черникой</v>
      </c>
      <c r="C3518" s="18" t="str">
        <f>IFERROR(__xludf.DUMMYFUNCTION("""COMPUTED_VALUE"""),"кислое харибо с колой и черешней")</f>
        <v>кислое харибо с колой и черешней</v>
      </c>
      <c r="D3518" s="18" t="str">
        <f>IFERROR(__xludf.DUMMYFUNCTION("""COMPUTED_VALUE"""),"кислое яблочно клубничная шипучка")</f>
        <v>кислое яблочно клубничная шипучка</v>
      </c>
      <c r="E3518" s="18" t="str">
        <f>IFERROR(__xludf.DUMMYFUNCTION("""COMPUTED_VALUE"""),"кислые желатинки маракуйя ананас")</f>
        <v>кислые желатинки маракуйя ананас</v>
      </c>
      <c r="F3518" s="18" t="str">
        <f>IFERROR(__xludf.DUMMYFUNCTION("""COMPUTED_VALUE"""),"кислые ленточки маракуя манго")</f>
        <v>кислые ленточки маракуя манго</v>
      </c>
      <c r="G3518" s="18" t="str">
        <f>IFERROR(__xludf.DUMMYFUNCTION("""COMPUTED_VALUE"""),"кислые мармеладные ягоды")</f>
        <v>кислые мармеладные ягоды</v>
      </c>
      <c r="H3518" s="18" t="str">
        <f>IFERROR(__xludf.DUMMYFUNCTION("""COMPUTED_VALUE"""),"кислый виноград лайм")</f>
        <v>кислый виноград лайм</v>
      </c>
      <c r="I3518" s="18" t="str">
        <f>IFERROR(__xludf.DUMMYFUNCTION("""COMPUTED_VALUE"""),"кислый грейпфрут с вишней")</f>
        <v>кислый грейпфрут с вишней</v>
      </c>
      <c r="J3518" s="18" t="str">
        <f>IFERROR(__xludf.DUMMYFUNCTION("""COMPUTED_VALUE"""),"кислый леденец виноград киви яблоко")</f>
        <v>кислый леденец виноград киви яблоко</v>
      </c>
      <c r="K3518" s="18" t="str">
        <f>IFERROR(__xludf.DUMMYFUNCTION("""COMPUTED_VALUE"""),"кислый лимонад арбуз лайм малина")</f>
        <v>кислый лимонад арбуз лайм малина</v>
      </c>
      <c r="L3518" s="18" t="str">
        <f>IFERROR(__xludf.DUMMYFUNCTION("""COMPUTED_VALUE"""),"кислый персик клубника")</f>
        <v>кислый персик клубника</v>
      </c>
      <c r="M3518" s="18" t="str">
        <f>IFERROR(__xludf.DUMMYFUNCTION("""COMPUTED_VALUE"""),"кислый яблочно лимонные колечки")</f>
        <v>кислый яблочно лимонные колечки</v>
      </c>
      <c r="N3518" s="18" t="str">
        <f>IFERROR(__xludf.DUMMYFUNCTION("""COMPUTED_VALUE"""),"фанта апельсин с кислой малиной")</f>
        <v>фанта апельсин с кислой малиной</v>
      </c>
      <c r="O3518" s="18"/>
      <c r="P3518" s="18"/>
      <c r="Q3518" s="18"/>
      <c r="R3518" s="18"/>
      <c r="S3518" s="18"/>
      <c r="T3518" s="18"/>
      <c r="U3518" s="18"/>
      <c r="V3518" s="18"/>
      <c r="W3518" s="18"/>
      <c r="X3518" s="18"/>
      <c r="Y3518" s="18"/>
      <c r="Z3518" s="18"/>
      <c r="AA3518" s="18"/>
      <c r="AB3518" s="18"/>
      <c r="AC3518" s="18"/>
      <c r="AD3518" s="18"/>
      <c r="AE3518" s="18"/>
      <c r="AF3518" s="18"/>
      <c r="AG3518" s="18"/>
      <c r="AH3518" s="18"/>
      <c r="AI3518" s="18"/>
      <c r="AJ3518" s="18"/>
      <c r="AK3518" s="18"/>
      <c r="AL3518" s="18"/>
      <c r="AM3518" s="18"/>
      <c r="AN3518" s="18"/>
      <c r="AO3518" s="18"/>
      <c r="AP3518" s="18"/>
      <c r="AQ3518" s="18"/>
      <c r="AR3518" s="18"/>
      <c r="AS3518" s="18"/>
      <c r="AT3518" s="18"/>
      <c r="AU3518" s="18"/>
      <c r="AV3518" s="18"/>
      <c r="AW3518" s="18"/>
      <c r="AX3518" s="18"/>
    </row>
    <row r="3519">
      <c r="A3519" s="18" t="str">
        <f>IFERROR(__xludf.DUMMYFUNCTION("""COMPUTED_VALUE"""),"Ананас киви")</f>
        <v>Ананас киви</v>
      </c>
      <c r="B3519" s="18" t="str">
        <f>IFERROR(__xludf.DUMMYFUNCTION("""COMPUTED_VALUE"""),"Арбузный смузи")</f>
        <v>Арбузный смузи</v>
      </c>
      <c r="C3519" s="18" t="str">
        <f>IFERROR(__xludf.DUMMYFUNCTION("""COMPUTED_VALUE"""),"Виноградная фанта")</f>
        <v>Виноградная фанта</v>
      </c>
      <c r="D3519" s="18" t="str">
        <f>IFERROR(__xludf.DUMMYFUNCTION("""COMPUTED_VALUE"""),"Вишневый морс")</f>
        <v>Вишневый морс</v>
      </c>
      <c r="E3519" s="18" t="str">
        <f>IFERROR(__xludf.DUMMYFUNCTION("""COMPUTED_VALUE"""),"Гранатовый мармелад")</f>
        <v>Гранатовый мармелад</v>
      </c>
      <c r="F3519" s="18" t="str">
        <f>IFERROR(__xludf.DUMMYFUNCTION("""COMPUTED_VALUE"""),"Грейпфрут киви")</f>
        <v>Грейпфрут киви</v>
      </c>
      <c r="G3519" s="18" t="str">
        <f>IFERROR(__xludf.DUMMYFUNCTION("""COMPUTED_VALUE"""),"Ежевика мята")</f>
        <v>Ежевика мята</v>
      </c>
      <c r="H3519" s="18" t="str">
        <f>IFERROR(__xludf.DUMMYFUNCTION("""COMPUTED_VALUE"""),"Киви манго")</f>
        <v>Киви манго</v>
      </c>
      <c r="I3519" s="18" t="str">
        <f>IFERROR(__xludf.DUMMYFUNCTION("""COMPUTED_VALUE"""),"Клубника манго")</f>
        <v>Клубника манго</v>
      </c>
      <c r="J3519" s="18" t="str">
        <f>IFERROR(__xludf.DUMMYFUNCTION("""COMPUTED_VALUE"""),"черника грейфрут ")</f>
        <v>черника грейфрут </v>
      </c>
      <c r="K3519" s="18" t="str">
        <f>IFERROR(__xludf.DUMMYFUNCTION("""COMPUTED_VALUE"""),"Малина лайм")</f>
        <v>Малина лайм</v>
      </c>
      <c r="L3519" s="18" t="str">
        <f>IFERROR(__xludf.DUMMYFUNCTION("""COMPUTED_VALUE"""),"Манго арбуз ")</f>
        <v>Манго арбуз </v>
      </c>
      <c r="M3519" s="18" t="str">
        <f>IFERROR(__xludf.DUMMYFUNCTION("""COMPUTED_VALUE"""),"Малиновый чай с жасмином")</f>
        <v>Малиновый чай с жасмином</v>
      </c>
      <c r="N3519" s="18" t="str">
        <f>IFERROR(__xludf.DUMMYFUNCTION("""COMPUTED_VALUE"""),"малина  апельсин ")</f>
        <v>малина  апельсин </v>
      </c>
      <c r="O3519" s="18" t="str">
        <f>IFERROR(__xludf.DUMMYFUNCTION("""COMPUTED_VALUE"""),"Манго апельсин")</f>
        <v>Манго апельсин</v>
      </c>
      <c r="P3519" s="18" t="str">
        <f>IFERROR(__xludf.DUMMYFUNCTION("""COMPUTED_VALUE"""),"Ред булл")</f>
        <v>Ред булл</v>
      </c>
      <c r="Q3519" s="18" t="str">
        <f>IFERROR(__xludf.DUMMYFUNCTION("""COMPUTED_VALUE"""),"Спрайт")</f>
        <v>Спрайт</v>
      </c>
      <c r="R3519" s="18" t="str">
        <f>IFERROR(__xludf.DUMMYFUNCTION("""COMPUTED_VALUE"""),"ананас клюква ")</f>
        <v>ананас клюква </v>
      </c>
      <c r="S3519" s="18" t="str">
        <f>IFERROR(__xludf.DUMMYFUNCTION("""COMPUTED_VALUE"""),"Тархун")</f>
        <v>Тархун</v>
      </c>
      <c r="T3519" s="18" t="str">
        <f>IFERROR(__xludf.DUMMYFUNCTION("""COMPUTED_VALUE"""),"алоэ Виноград ")</f>
        <v>алоэ Виноград </v>
      </c>
      <c r="U3519" s="18" t="str">
        <f>IFERROR(__xludf.DUMMYFUNCTION("""COMPUTED_VALUE"""),"Фруктовая жвачка")</f>
        <v>Фруктовая жвачка</v>
      </c>
      <c r="V3519" s="18" t="str">
        <f>IFERROR(__xludf.DUMMYFUNCTION("""COMPUTED_VALUE"""),"Холодная кола")</f>
        <v>Холодная кола</v>
      </c>
      <c r="W3519" s="18" t="str">
        <f>IFERROR(__xludf.DUMMYFUNCTION("""COMPUTED_VALUE"""),"Черная смородина клюква")</f>
        <v>Черная смородина клюква</v>
      </c>
      <c r="X3519" s="18" t="str">
        <f>IFERROR(__xludf.DUMMYFUNCTION("""COMPUTED_VALUE"""),"Черника арбуз")</f>
        <v>Черника арбуз</v>
      </c>
      <c r="Y3519" s="18" t="str">
        <f>IFERROR(__xludf.DUMMYFUNCTION("""COMPUTED_VALUE"""),"Яблоко черника")</f>
        <v>Яблоко черника</v>
      </c>
      <c r="Z3519" s="18"/>
      <c r="AA3519" s="18"/>
      <c r="AB3519" s="18"/>
      <c r="AC3519" s="18"/>
      <c r="AD3519" s="18"/>
      <c r="AE3519" s="18"/>
      <c r="AF3519" s="18"/>
      <c r="AG3519" s="18"/>
      <c r="AH3519" s="18"/>
      <c r="AI3519" s="18"/>
      <c r="AJ3519" s="18"/>
      <c r="AK3519" s="18"/>
      <c r="AL3519" s="18"/>
      <c r="AM3519" s="18"/>
      <c r="AN3519" s="18"/>
      <c r="AO3519" s="18"/>
      <c r="AP3519" s="18"/>
      <c r="AQ3519" s="18"/>
      <c r="AR3519" s="18"/>
      <c r="AS3519" s="18"/>
      <c r="AT3519" s="18"/>
      <c r="AU3519" s="18"/>
      <c r="AV3519" s="18"/>
      <c r="AW3519" s="18"/>
      <c r="AX3519" s="18"/>
    </row>
    <row r="3520">
      <c r="A3520" s="18" t="str">
        <f>IFERROR(__xludf.DUMMYFUNCTION("""COMPUTED_VALUE"""),"Лесные ягоды")</f>
        <v>Лесные ягоды</v>
      </c>
      <c r="B3520" s="18" t="str">
        <f>IFERROR(__xludf.DUMMYFUNCTION("""COMPUTED_VALUE"""),"Алоэ виноград ")</f>
        <v>Алоэ виноград </v>
      </c>
      <c r="C3520" s="18" t="str">
        <f>IFERROR(__xludf.DUMMYFUNCTION("""COMPUTED_VALUE"""),"Апельсиновый адреналин")</f>
        <v>Апельсиновый адреналин</v>
      </c>
      <c r="D3520" s="18" t="str">
        <f>IFERROR(__xludf.DUMMYFUNCTION("""COMPUTED_VALUE"""),"Клюква лайм")</f>
        <v>Клюква лайм</v>
      </c>
      <c r="E3520" s="18" t="str">
        <f>IFERROR(__xludf.DUMMYFUNCTION("""COMPUTED_VALUE"""),"Виноградная фанта ")</f>
        <v>Виноградная фанта </v>
      </c>
      <c r="F3520" s="18" t="str">
        <f>IFERROR(__xludf.DUMMYFUNCTION("""COMPUTED_VALUE"""),"Зеленый чай лемонграсс")</f>
        <v>Зеленый чай лемонграсс</v>
      </c>
      <c r="G3520" s="18" t="str">
        <f>IFERROR(__xludf.DUMMYFUNCTION("""COMPUTED_VALUE"""),"Малина арбуз")</f>
        <v>Малина арбуз</v>
      </c>
      <c r="H3520" s="18" t="str">
        <f>IFERROR(__xludf.DUMMYFUNCTION("""COMPUTED_VALUE"""),"Ананас персик")</f>
        <v>Ананас персик</v>
      </c>
      <c r="I3520" s="18" t="str">
        <f>IFERROR(__xludf.DUMMYFUNCTION("""COMPUTED_VALUE"""),"Клубничный мохито ")</f>
        <v>Клубничный мохито </v>
      </c>
      <c r="J3520" s="18" t="str">
        <f>IFERROR(__xludf.DUMMYFUNCTION("""COMPUTED_VALUE"""),"Яблоко лайм")</f>
        <v>Яблоко лайм</v>
      </c>
      <c r="K3520" s="18" t="str">
        <f>IFERROR(__xludf.DUMMYFUNCTION("""COMPUTED_VALUE"""),"Спрайт арбуз лайм ")</f>
        <v>Спрайт арбуз лайм </v>
      </c>
      <c r="L3520" s="18" t="str">
        <f>IFERROR(__xludf.DUMMYFUNCTION("""COMPUTED_VALUE"""),"Черничная фанта")</f>
        <v>Черничная фанта</v>
      </c>
      <c r="M3520" s="18" t="str">
        <f>IFERROR(__xludf.DUMMYFUNCTION("""COMPUTED_VALUE"""),"Чёрная смородина")</f>
        <v>Чёрная смородина</v>
      </c>
      <c r="N3520" s="18" t="str">
        <f>IFERROR(__xludf.DUMMYFUNCTION("""COMPUTED_VALUE"""),"Червячки голубика малина")</f>
        <v>Червячки голубика малина</v>
      </c>
      <c r="O3520" s="18" t="str">
        <f>IFERROR(__xludf.DUMMYFUNCTION("""COMPUTED_VALUE"""),"Малина смородина ")</f>
        <v>Малина смородина </v>
      </c>
      <c r="P3520" s="18" t="str">
        <f>IFERROR(__xludf.DUMMYFUNCTION("""COMPUTED_VALUE"""),"Черника лайм ")</f>
        <v>Черника лайм </v>
      </c>
      <c r="Q3520" s="18" t="str">
        <f>IFERROR(__xludf.DUMMYFUNCTION("""COMPUTED_VALUE"""),"Виноградный чупа чупс")</f>
        <v>Виноградный чупа чупс</v>
      </c>
      <c r="R3520" s="18" t="str">
        <f>IFERROR(__xludf.DUMMYFUNCTION("""COMPUTED_VALUE"""),"Киви лайм")</f>
        <v>Киви лайм</v>
      </c>
      <c r="S3520" s="18" t="str">
        <f>IFERROR(__xludf.DUMMYFUNCTION("""COMPUTED_VALUE"""),"Ягодный морс")</f>
        <v>Ягодный морс</v>
      </c>
      <c r="T3520" s="18" t="str">
        <f>IFERROR(__xludf.DUMMYFUNCTION("""COMPUTED_VALUE"""),"Фруктовый скитлс")</f>
        <v>Фруктовый скитлс</v>
      </c>
      <c r="U3520" s="18" t="str">
        <f>IFERROR(__xludf.DUMMYFUNCTION("""COMPUTED_VALUE"""),"черника лимон ")</f>
        <v>черника лимон </v>
      </c>
      <c r="V3520" s="18" t="str">
        <f>IFERROR(__xludf.DUMMYFUNCTION("""COMPUTED_VALUE"""),"Вишнёвая бомба")</f>
        <v>Вишнёвая бомба</v>
      </c>
      <c r="W3520" s="18" t="str">
        <f>IFERROR(__xludf.DUMMYFUNCTION("""COMPUTED_VALUE"""),"Тропический манго")</f>
        <v>Тропический манго</v>
      </c>
      <c r="X3520" s="18"/>
      <c r="Y3520" s="18"/>
      <c r="Z3520" s="18"/>
      <c r="AA3520" s="18"/>
      <c r="AB3520" s="18"/>
      <c r="AC3520" s="18"/>
      <c r="AD3520" s="18"/>
      <c r="AE3520" s="18"/>
      <c r="AF3520" s="18"/>
      <c r="AG3520" s="18"/>
      <c r="AH3520" s="18"/>
      <c r="AI3520" s="18"/>
      <c r="AJ3520" s="18"/>
      <c r="AK3520" s="18"/>
      <c r="AL3520" s="18"/>
      <c r="AM3520" s="18"/>
      <c r="AN3520" s="18"/>
      <c r="AO3520" s="18"/>
      <c r="AP3520" s="18"/>
      <c r="AQ3520" s="18"/>
      <c r="AR3520" s="18"/>
      <c r="AS3520" s="18"/>
      <c r="AT3520" s="18"/>
      <c r="AU3520" s="18"/>
      <c r="AV3520" s="18"/>
      <c r="AW3520" s="18"/>
      <c r="AX3520" s="18"/>
    </row>
    <row r="3521">
      <c r="A3521" s="18" t="str">
        <f>IFERROR(__xludf.DUMMYFUNCTION("""COMPUTED_VALUE"""),"Лесные ягоды")</f>
        <v>Лесные ягоды</v>
      </c>
      <c r="B3521" s="18" t="str">
        <f>IFERROR(__xludf.DUMMYFUNCTION("""COMPUTED_VALUE"""),"Алоэ виноград ")</f>
        <v>Алоэ виноград </v>
      </c>
      <c r="C3521" s="18" t="str">
        <f>IFERROR(__xludf.DUMMYFUNCTION("""COMPUTED_VALUE"""),"Апельсиновый адреналин")</f>
        <v>Апельсиновый адреналин</v>
      </c>
      <c r="D3521" s="18" t="str">
        <f>IFERROR(__xludf.DUMMYFUNCTION("""COMPUTED_VALUE"""),"Клюква лайм")</f>
        <v>Клюква лайм</v>
      </c>
      <c r="E3521" s="18" t="str">
        <f>IFERROR(__xludf.DUMMYFUNCTION("""COMPUTED_VALUE"""),"Виноградная фанта ")</f>
        <v>Виноградная фанта </v>
      </c>
      <c r="F3521" s="18" t="str">
        <f>IFERROR(__xludf.DUMMYFUNCTION("""COMPUTED_VALUE"""),"Зеленый чай лемонграсс")</f>
        <v>Зеленый чай лемонграсс</v>
      </c>
      <c r="G3521" s="18" t="str">
        <f>IFERROR(__xludf.DUMMYFUNCTION("""COMPUTED_VALUE"""),"Малина арбуз")</f>
        <v>Малина арбуз</v>
      </c>
      <c r="H3521" s="18" t="str">
        <f>IFERROR(__xludf.DUMMYFUNCTION("""COMPUTED_VALUE"""),"Ананас персик")</f>
        <v>Ананас персик</v>
      </c>
      <c r="I3521" s="18" t="str">
        <f>IFERROR(__xludf.DUMMYFUNCTION("""COMPUTED_VALUE"""),"Клубничный мохито ")</f>
        <v>Клубничный мохито </v>
      </c>
      <c r="J3521" s="18" t="str">
        <f>IFERROR(__xludf.DUMMYFUNCTION("""COMPUTED_VALUE"""),"Яблоко лайм")</f>
        <v>Яблоко лайм</v>
      </c>
      <c r="K3521" s="18" t="str">
        <f>IFERROR(__xludf.DUMMYFUNCTION("""COMPUTED_VALUE"""),"Спрайт арбуз лайм ")</f>
        <v>Спрайт арбуз лайм </v>
      </c>
      <c r="L3521" s="18" t="str">
        <f>IFERROR(__xludf.DUMMYFUNCTION("""COMPUTED_VALUE"""),"Черничная фанта")</f>
        <v>Черничная фанта</v>
      </c>
      <c r="M3521" s="18" t="str">
        <f>IFERROR(__xludf.DUMMYFUNCTION("""COMPUTED_VALUE"""),"Чёрная смородина")</f>
        <v>Чёрная смородина</v>
      </c>
      <c r="N3521" s="18" t="str">
        <f>IFERROR(__xludf.DUMMYFUNCTION("""COMPUTED_VALUE"""),"Червячки голубика малина")</f>
        <v>Червячки голубика малина</v>
      </c>
      <c r="O3521" s="18" t="str">
        <f>IFERROR(__xludf.DUMMYFUNCTION("""COMPUTED_VALUE"""),"Малина смородина ")</f>
        <v>Малина смородина </v>
      </c>
      <c r="P3521" s="18" t="str">
        <f>IFERROR(__xludf.DUMMYFUNCTION("""COMPUTED_VALUE"""),"Черника лайм ")</f>
        <v>Черника лайм </v>
      </c>
      <c r="Q3521" s="18" t="str">
        <f>IFERROR(__xludf.DUMMYFUNCTION("""COMPUTED_VALUE"""),"Виноградный чупа чупс")</f>
        <v>Виноградный чупа чупс</v>
      </c>
      <c r="R3521" s="18" t="str">
        <f>IFERROR(__xludf.DUMMYFUNCTION("""COMPUTED_VALUE"""),"Киви лайм")</f>
        <v>Киви лайм</v>
      </c>
      <c r="S3521" s="18" t="str">
        <f>IFERROR(__xludf.DUMMYFUNCTION("""COMPUTED_VALUE"""),"Ягодный морс")</f>
        <v>Ягодный морс</v>
      </c>
      <c r="T3521" s="18" t="str">
        <f>IFERROR(__xludf.DUMMYFUNCTION("""COMPUTED_VALUE"""),"Фруктовый скитлс")</f>
        <v>Фруктовый скитлс</v>
      </c>
      <c r="U3521" s="18" t="str">
        <f>IFERROR(__xludf.DUMMYFUNCTION("""COMPUTED_VALUE"""),"черника лимон ")</f>
        <v>черника лимон </v>
      </c>
      <c r="V3521" s="18" t="str">
        <f>IFERROR(__xludf.DUMMYFUNCTION("""COMPUTED_VALUE"""),"Вишнёвая бомба")</f>
        <v>Вишнёвая бомба</v>
      </c>
      <c r="W3521" s="18" t="str">
        <f>IFERROR(__xludf.DUMMYFUNCTION("""COMPUTED_VALUE"""),"Тропический манго")</f>
        <v>Тропический манго</v>
      </c>
      <c r="X3521" s="18"/>
      <c r="Y3521" s="18"/>
      <c r="Z3521" s="18"/>
      <c r="AA3521" s="18"/>
      <c r="AB3521" s="18"/>
      <c r="AC3521" s="18"/>
      <c r="AD3521" s="18"/>
      <c r="AE3521" s="18"/>
      <c r="AF3521" s="18"/>
      <c r="AG3521" s="18"/>
      <c r="AH3521" s="18"/>
      <c r="AI3521" s="18"/>
      <c r="AJ3521" s="18"/>
      <c r="AK3521" s="18"/>
      <c r="AL3521" s="18"/>
      <c r="AM3521" s="18"/>
      <c r="AN3521" s="18"/>
      <c r="AO3521" s="18"/>
      <c r="AP3521" s="18"/>
      <c r="AQ3521" s="18"/>
      <c r="AR3521" s="18"/>
      <c r="AS3521" s="18"/>
      <c r="AT3521" s="18"/>
      <c r="AU3521" s="18"/>
      <c r="AV3521" s="18"/>
      <c r="AW3521" s="18"/>
      <c r="AX3521" s="18"/>
    </row>
    <row r="3522">
      <c r="A3522" s="18" t="str">
        <f>IFERROR(__xludf.DUMMYFUNCTION("""COMPUTED_VALUE"""),"Лесные ягоды")</f>
        <v>Лесные ягоды</v>
      </c>
      <c r="B3522" s="18" t="str">
        <f>IFERROR(__xludf.DUMMYFUNCTION("""COMPUTED_VALUE"""),"Алоэ виноград ")</f>
        <v>Алоэ виноград </v>
      </c>
      <c r="C3522" s="18" t="str">
        <f>IFERROR(__xludf.DUMMYFUNCTION("""COMPUTED_VALUE"""),"Апельсиновый адреналин")</f>
        <v>Апельсиновый адреналин</v>
      </c>
      <c r="D3522" s="18" t="str">
        <f>IFERROR(__xludf.DUMMYFUNCTION("""COMPUTED_VALUE"""),"Клюква лайм")</f>
        <v>Клюква лайм</v>
      </c>
      <c r="E3522" s="18" t="str">
        <f>IFERROR(__xludf.DUMMYFUNCTION("""COMPUTED_VALUE"""),"Виноградная фанта ")</f>
        <v>Виноградная фанта </v>
      </c>
      <c r="F3522" s="18" t="str">
        <f>IFERROR(__xludf.DUMMYFUNCTION("""COMPUTED_VALUE"""),"Зеленый чай лемонграсс")</f>
        <v>Зеленый чай лемонграсс</v>
      </c>
      <c r="G3522" s="18" t="str">
        <f>IFERROR(__xludf.DUMMYFUNCTION("""COMPUTED_VALUE"""),"Малина арбуз")</f>
        <v>Малина арбуз</v>
      </c>
      <c r="H3522" s="18" t="str">
        <f>IFERROR(__xludf.DUMMYFUNCTION("""COMPUTED_VALUE"""),"Ананас персик")</f>
        <v>Ананас персик</v>
      </c>
      <c r="I3522" s="18" t="str">
        <f>IFERROR(__xludf.DUMMYFUNCTION("""COMPUTED_VALUE"""),"Клубничный мохито ")</f>
        <v>Клубничный мохито </v>
      </c>
      <c r="J3522" s="18" t="str">
        <f>IFERROR(__xludf.DUMMYFUNCTION("""COMPUTED_VALUE"""),"Яблоко лайм")</f>
        <v>Яблоко лайм</v>
      </c>
      <c r="K3522" s="18" t="str">
        <f>IFERROR(__xludf.DUMMYFUNCTION("""COMPUTED_VALUE"""),"Спрайт арбуз лайм ")</f>
        <v>Спрайт арбуз лайм </v>
      </c>
      <c r="L3522" s="18" t="str">
        <f>IFERROR(__xludf.DUMMYFUNCTION("""COMPUTED_VALUE"""),"Черничная фанта")</f>
        <v>Черничная фанта</v>
      </c>
      <c r="M3522" s="18" t="str">
        <f>IFERROR(__xludf.DUMMYFUNCTION("""COMPUTED_VALUE"""),"Чёрная смородина")</f>
        <v>Чёрная смородина</v>
      </c>
      <c r="N3522" s="18" t="str">
        <f>IFERROR(__xludf.DUMMYFUNCTION("""COMPUTED_VALUE"""),"Червячки голубика малина")</f>
        <v>Червячки голубика малина</v>
      </c>
      <c r="O3522" s="18" t="str">
        <f>IFERROR(__xludf.DUMMYFUNCTION("""COMPUTED_VALUE"""),"Малина смородина ")</f>
        <v>Малина смородина </v>
      </c>
      <c r="P3522" s="18" t="str">
        <f>IFERROR(__xludf.DUMMYFUNCTION("""COMPUTED_VALUE"""),"Черника лайм ")</f>
        <v>Черника лайм </v>
      </c>
      <c r="Q3522" s="18" t="str">
        <f>IFERROR(__xludf.DUMMYFUNCTION("""COMPUTED_VALUE"""),"Виноградный чупа чупс")</f>
        <v>Виноградный чупа чупс</v>
      </c>
      <c r="R3522" s="18" t="str">
        <f>IFERROR(__xludf.DUMMYFUNCTION("""COMPUTED_VALUE"""),"Киви лайм")</f>
        <v>Киви лайм</v>
      </c>
      <c r="S3522" s="18" t="str">
        <f>IFERROR(__xludf.DUMMYFUNCTION("""COMPUTED_VALUE"""),"Ягодный морс")</f>
        <v>Ягодный морс</v>
      </c>
      <c r="T3522" s="18" t="str">
        <f>IFERROR(__xludf.DUMMYFUNCTION("""COMPUTED_VALUE"""),"Фруктовый скитлс")</f>
        <v>Фруктовый скитлс</v>
      </c>
      <c r="U3522" s="18" t="str">
        <f>IFERROR(__xludf.DUMMYFUNCTION("""COMPUTED_VALUE"""),"черника лимон ")</f>
        <v>черника лимон </v>
      </c>
      <c r="V3522" s="18" t="str">
        <f>IFERROR(__xludf.DUMMYFUNCTION("""COMPUTED_VALUE"""),"Вишнёвая бомба")</f>
        <v>Вишнёвая бомба</v>
      </c>
      <c r="W3522" s="18" t="str">
        <f>IFERROR(__xludf.DUMMYFUNCTION("""COMPUTED_VALUE"""),"Тропический манго")</f>
        <v>Тропический манго</v>
      </c>
      <c r="X3522" s="18"/>
      <c r="Y3522" s="18"/>
      <c r="Z3522" s="18"/>
      <c r="AA3522" s="18"/>
      <c r="AB3522" s="18"/>
      <c r="AC3522" s="18"/>
      <c r="AD3522" s="18"/>
      <c r="AE3522" s="18"/>
      <c r="AF3522" s="18"/>
      <c r="AG3522" s="18"/>
      <c r="AH3522" s="18"/>
      <c r="AI3522" s="18"/>
      <c r="AJ3522" s="18"/>
      <c r="AK3522" s="18"/>
      <c r="AL3522" s="18"/>
      <c r="AM3522" s="18"/>
      <c r="AN3522" s="18"/>
      <c r="AO3522" s="18"/>
      <c r="AP3522" s="18"/>
      <c r="AQ3522" s="18"/>
      <c r="AR3522" s="18"/>
      <c r="AS3522" s="18"/>
      <c r="AT3522" s="18"/>
      <c r="AU3522" s="18"/>
      <c r="AV3522" s="18"/>
      <c r="AW3522" s="18"/>
      <c r="AX3522" s="18"/>
    </row>
    <row r="3523">
      <c r="A3523" s="18" t="str">
        <f>IFERROR(__xludf.DUMMYFUNCTION("""COMPUTED_VALUE"""),"Лесные ягоды")</f>
        <v>Лесные ягоды</v>
      </c>
      <c r="B3523" s="18" t="str">
        <f>IFERROR(__xludf.DUMMYFUNCTION("""COMPUTED_VALUE"""),"Алоэ виноград ")</f>
        <v>Алоэ виноград </v>
      </c>
      <c r="C3523" s="18" t="str">
        <f>IFERROR(__xludf.DUMMYFUNCTION("""COMPUTED_VALUE"""),"Апельсиновый адреналин")</f>
        <v>Апельсиновый адреналин</v>
      </c>
      <c r="D3523" s="18" t="str">
        <f>IFERROR(__xludf.DUMMYFUNCTION("""COMPUTED_VALUE"""),"Клюква лайм")</f>
        <v>Клюква лайм</v>
      </c>
      <c r="E3523" s="18" t="str">
        <f>IFERROR(__xludf.DUMMYFUNCTION("""COMPUTED_VALUE"""),"Виноградная фанта ")</f>
        <v>Виноградная фанта </v>
      </c>
      <c r="F3523" s="18" t="str">
        <f>IFERROR(__xludf.DUMMYFUNCTION("""COMPUTED_VALUE"""),"Зеленый чай лемонграсс")</f>
        <v>Зеленый чай лемонграсс</v>
      </c>
      <c r="G3523" s="18" t="str">
        <f>IFERROR(__xludf.DUMMYFUNCTION("""COMPUTED_VALUE"""),"Малина арбуз")</f>
        <v>Малина арбуз</v>
      </c>
      <c r="H3523" s="18" t="str">
        <f>IFERROR(__xludf.DUMMYFUNCTION("""COMPUTED_VALUE"""),"Ананас персик")</f>
        <v>Ананас персик</v>
      </c>
      <c r="I3523" s="18" t="str">
        <f>IFERROR(__xludf.DUMMYFUNCTION("""COMPUTED_VALUE"""),"Клубничный мохито ")</f>
        <v>Клубничный мохито </v>
      </c>
      <c r="J3523" s="18" t="str">
        <f>IFERROR(__xludf.DUMMYFUNCTION("""COMPUTED_VALUE"""),"Яблоко лайм")</f>
        <v>Яблоко лайм</v>
      </c>
      <c r="K3523" s="18" t="str">
        <f>IFERROR(__xludf.DUMMYFUNCTION("""COMPUTED_VALUE"""),"Спрайт арбуз лайм ")</f>
        <v>Спрайт арбуз лайм </v>
      </c>
      <c r="L3523" s="18" t="str">
        <f>IFERROR(__xludf.DUMMYFUNCTION("""COMPUTED_VALUE"""),"Черничная фанта")</f>
        <v>Черничная фанта</v>
      </c>
      <c r="M3523" s="18" t="str">
        <f>IFERROR(__xludf.DUMMYFUNCTION("""COMPUTED_VALUE"""),"Чёрная смородина")</f>
        <v>Чёрная смородина</v>
      </c>
      <c r="N3523" s="18" t="str">
        <f>IFERROR(__xludf.DUMMYFUNCTION("""COMPUTED_VALUE"""),"Червячки голубика малина")</f>
        <v>Червячки голубика малина</v>
      </c>
      <c r="O3523" s="18" t="str">
        <f>IFERROR(__xludf.DUMMYFUNCTION("""COMPUTED_VALUE"""),"Малина смородина ")</f>
        <v>Малина смородина </v>
      </c>
      <c r="P3523" s="18" t="str">
        <f>IFERROR(__xludf.DUMMYFUNCTION("""COMPUTED_VALUE"""),"Черника лайм ")</f>
        <v>Черника лайм </v>
      </c>
      <c r="Q3523" s="18" t="str">
        <f>IFERROR(__xludf.DUMMYFUNCTION("""COMPUTED_VALUE"""),"Виноградный чупа чупс")</f>
        <v>Виноградный чупа чупс</v>
      </c>
      <c r="R3523" s="18" t="str">
        <f>IFERROR(__xludf.DUMMYFUNCTION("""COMPUTED_VALUE"""),"Киви лайм")</f>
        <v>Киви лайм</v>
      </c>
      <c r="S3523" s="18" t="str">
        <f>IFERROR(__xludf.DUMMYFUNCTION("""COMPUTED_VALUE"""),"Ягодный морс")</f>
        <v>Ягодный морс</v>
      </c>
      <c r="T3523" s="18" t="str">
        <f>IFERROR(__xludf.DUMMYFUNCTION("""COMPUTED_VALUE"""),"Фруктовый скитлс")</f>
        <v>Фруктовый скитлс</v>
      </c>
      <c r="U3523" s="18" t="str">
        <f>IFERROR(__xludf.DUMMYFUNCTION("""COMPUTED_VALUE"""),"черника лимон ")</f>
        <v>черника лимон </v>
      </c>
      <c r="V3523" s="18" t="str">
        <f>IFERROR(__xludf.DUMMYFUNCTION("""COMPUTED_VALUE"""),"Вишнёвая бомба")</f>
        <v>Вишнёвая бомба</v>
      </c>
      <c r="W3523" s="18" t="str">
        <f>IFERROR(__xludf.DUMMYFUNCTION("""COMPUTED_VALUE"""),"Тропический манго")</f>
        <v>Тропический манго</v>
      </c>
      <c r="X3523" s="18"/>
      <c r="Y3523" s="18"/>
      <c r="Z3523" s="18"/>
      <c r="AA3523" s="18"/>
      <c r="AB3523" s="18"/>
      <c r="AC3523" s="18"/>
      <c r="AD3523" s="18"/>
      <c r="AE3523" s="18"/>
      <c r="AF3523" s="18"/>
      <c r="AG3523" s="18"/>
      <c r="AH3523" s="18"/>
      <c r="AI3523" s="18"/>
      <c r="AJ3523" s="18"/>
      <c r="AK3523" s="18"/>
      <c r="AL3523" s="18"/>
      <c r="AM3523" s="18"/>
      <c r="AN3523" s="18"/>
      <c r="AO3523" s="18"/>
      <c r="AP3523" s="18"/>
      <c r="AQ3523" s="18"/>
      <c r="AR3523" s="18"/>
      <c r="AS3523" s="18"/>
      <c r="AT3523" s="18"/>
      <c r="AU3523" s="18"/>
      <c r="AV3523" s="18"/>
      <c r="AW3523" s="18"/>
      <c r="AX3523" s="18"/>
    </row>
    <row r="3524">
      <c r="A3524" s="18" t="str">
        <f>IFERROR(__xludf.DUMMYFUNCTION("""COMPUTED_VALUE"""),"Арбуз Малина ")</f>
        <v>Арбуз Малина </v>
      </c>
      <c r="B3524" s="18" t="str">
        <f>IFERROR(__xludf.DUMMYFUNCTION("""COMPUTED_VALUE"""),"Банан Кокос ")</f>
        <v>Банан Кокос </v>
      </c>
      <c r="C3524" s="18" t="str">
        <f>IFERROR(__xludf.DUMMYFUNCTION("""COMPUTED_VALUE"""),"Барбарисовый Энергетик ")</f>
        <v>Барбарисовый Энергетик </v>
      </c>
      <c r="D3524" s="18" t="str">
        <f>IFERROR(__xludf.DUMMYFUNCTION("""COMPUTED_VALUE"""),"Виноградный Энергетик")</f>
        <v>Виноградный Энергетик</v>
      </c>
      <c r="E3524" s="18" t="str">
        <f>IFERROR(__xludf.DUMMYFUNCTION("""COMPUTED_VALUE"""),"Гранат Клубника ")</f>
        <v>Гранат Клубника </v>
      </c>
      <c r="F3524" s="18" t="str">
        <f>IFERROR(__xludf.DUMMYFUNCTION("""COMPUTED_VALUE"""),"Гранат Смородина ")</f>
        <v>Гранат Смородина </v>
      </c>
      <c r="G3524" s="18" t="str">
        <f>IFERROR(__xludf.DUMMYFUNCTION("""COMPUTED_VALUE"""),"Грейпфрутовый Швепс ")</f>
        <v>Грейпфрутовый Швепс </v>
      </c>
      <c r="H3524" s="18" t="str">
        <f>IFERROR(__xludf.DUMMYFUNCTION("""COMPUTED_VALUE"""),"Земляника Драгонфрут ")</f>
        <v>Земляника Драгонфрут </v>
      </c>
      <c r="I3524" s="18" t="str">
        <f>IFERROR(__xludf.DUMMYFUNCTION("""COMPUTED_VALUE"""),"Киви Личи ")</f>
        <v>Киви Личи </v>
      </c>
      <c r="J3524" s="18" t="str">
        <f>IFERROR(__xludf.DUMMYFUNCTION("""COMPUTED_VALUE"""),"Киви Маракуйя Гуава ")</f>
        <v>Киви Маракуйя Гуава </v>
      </c>
      <c r="K3524" s="18" t="str">
        <f>IFERROR(__xludf.DUMMYFUNCTION("""COMPUTED_VALUE"""),"Клубника Банан ")</f>
        <v>Клубника Банан </v>
      </c>
      <c r="L3524" s="18" t="str">
        <f>IFERROR(__xludf.DUMMYFUNCTION("""COMPUTED_VALUE"""),"Клубника Вишня ")</f>
        <v>Клубника Вишня </v>
      </c>
      <c r="M3524" s="18" t="str">
        <f>IFERROR(__xludf.DUMMYFUNCTION("""COMPUTED_VALUE"""),"Клубника Земляника ")</f>
        <v>Клубника Земляника </v>
      </c>
      <c r="N3524" s="18" t="str">
        <f>IFERROR(__xludf.DUMMYFUNCTION("""COMPUTED_VALUE"""),"Клубничный Мохито ")</f>
        <v>Клубничный Мохито </v>
      </c>
      <c r="O3524" s="18" t="str">
        <f>IFERROR(__xludf.DUMMYFUNCTION("""COMPUTED_VALUE"""),"Манго Грейпфрут ")</f>
        <v>Манго Грейпфрут </v>
      </c>
      <c r="P3524" s="18" t="str">
        <f>IFERROR(__xludf.DUMMYFUNCTION("""COMPUTED_VALUE"""),"Манго Персик Личи ")</f>
        <v>Манго Персик Личи </v>
      </c>
      <c r="Q3524" s="18" t="str">
        <f>IFERROR(__xludf.DUMMYFUNCTION("""COMPUTED_VALUE"""),"Персик Бабл Гам ")</f>
        <v>Персик Бабл Гам </v>
      </c>
      <c r="R3524" s="18" t="str">
        <f>IFERROR(__xludf.DUMMYFUNCTION("""COMPUTED_VALUE"""),"Садовые Ягоды ")</f>
        <v>Садовые Ягоды </v>
      </c>
      <c r="S3524" s="18" t="str">
        <f>IFERROR(__xludf.DUMMYFUNCTION("""COMPUTED_VALUE"""),"Скитлс Лимон Лайм 2")</f>
        <v>Скитлс Лимон Лайм 2</v>
      </c>
      <c r="T3524" s="18" t="str">
        <f>IFERROR(__xludf.DUMMYFUNCTION("""COMPUTED_VALUE"""),"Смородина Мармелад 1")</f>
        <v>Смородина Мармелад 1</v>
      </c>
      <c r="U3524" s="18" t="str">
        <f>IFERROR(__xludf.DUMMYFUNCTION("""COMPUTED_VALUE"""),"Темная Вишня 1")</f>
        <v>Темная Вишня 1</v>
      </c>
      <c r="V3524" s="18" t="str">
        <f>IFERROR(__xludf.DUMMYFUNCTION("""COMPUTED_VALUE"""),"Фруктовые Пластинки 1")</f>
        <v>Фруктовые Пластинки 1</v>
      </c>
      <c r="W3524" s="18" t="str">
        <f>IFERROR(__xludf.DUMMYFUNCTION("""COMPUTED_VALUE"""),"Черника Ежевика 1")</f>
        <v>Черника Ежевика 1</v>
      </c>
      <c r="X3524" s="18" t="str">
        <f>IFERROR(__xludf.DUMMYFUNCTION("""COMPUTED_VALUE"""),"Черника Малина 1")</f>
        <v>Черника Малина 1</v>
      </c>
      <c r="Y3524" s="18" t="str">
        <f>IFERROR(__xludf.DUMMYFUNCTION("""COMPUTED_VALUE"""),"Черника Мята 2")</f>
        <v>Черника Мята 2</v>
      </c>
      <c r="Z3524" s="18" t="str">
        <f>IFERROR(__xludf.DUMMYFUNCTION("""COMPUTED_VALUE"""),"Яблоко Виноград 2")</f>
        <v>Яблоко Виноград 2</v>
      </c>
      <c r="AA3524" s="18" t="str">
        <f>IFERROR(__xludf.DUMMYFUNCTION("""COMPUTED_VALUE"""),"Яблоко Малина 4")</f>
        <v>Яблоко Малина 4</v>
      </c>
      <c r="AB3524" s="18"/>
      <c r="AC3524" s="18"/>
      <c r="AD3524" s="18"/>
      <c r="AE3524" s="18"/>
      <c r="AF3524" s="18"/>
      <c r="AG3524" s="18"/>
      <c r="AH3524" s="18"/>
      <c r="AI3524" s="18"/>
      <c r="AJ3524" s="18"/>
      <c r="AK3524" s="18"/>
      <c r="AL3524" s="18"/>
      <c r="AM3524" s="18"/>
      <c r="AN3524" s="18"/>
      <c r="AO3524" s="18"/>
      <c r="AP3524" s="18"/>
      <c r="AQ3524" s="18"/>
      <c r="AR3524" s="18"/>
      <c r="AS3524" s="18"/>
      <c r="AT3524" s="18"/>
      <c r="AU3524" s="18"/>
      <c r="AV3524" s="18"/>
      <c r="AW3524" s="18"/>
      <c r="AX3524" s="18"/>
    </row>
    <row r="3525">
      <c r="A3525" s="18" t="str">
        <f>IFERROR(__xludf.DUMMYFUNCTION("""COMPUTED_VALUE"""),"Арбуз Малина ")</f>
        <v>Арбуз Малина </v>
      </c>
      <c r="B3525" s="18" t="str">
        <f>IFERROR(__xludf.DUMMYFUNCTION("""COMPUTED_VALUE"""),"Банан Кокос ")</f>
        <v>Банан Кокос </v>
      </c>
      <c r="C3525" s="18" t="str">
        <f>IFERROR(__xludf.DUMMYFUNCTION("""COMPUTED_VALUE"""),"Барбарисовый Энергетик ")</f>
        <v>Барбарисовый Энергетик </v>
      </c>
      <c r="D3525" s="18" t="str">
        <f>IFERROR(__xludf.DUMMYFUNCTION("""COMPUTED_VALUE"""),"Виноградный Энергетик")</f>
        <v>Виноградный Энергетик</v>
      </c>
      <c r="E3525" s="18" t="str">
        <f>IFERROR(__xludf.DUMMYFUNCTION("""COMPUTED_VALUE"""),"Гранат Клубника ")</f>
        <v>Гранат Клубника </v>
      </c>
      <c r="F3525" s="18" t="str">
        <f>IFERROR(__xludf.DUMMYFUNCTION("""COMPUTED_VALUE"""),"Гранат Смородина ")</f>
        <v>Гранат Смородина </v>
      </c>
      <c r="G3525" s="18" t="str">
        <f>IFERROR(__xludf.DUMMYFUNCTION("""COMPUTED_VALUE"""),"Грейпфрутовый Швепс ")</f>
        <v>Грейпфрутовый Швепс </v>
      </c>
      <c r="H3525" s="18" t="str">
        <f>IFERROR(__xludf.DUMMYFUNCTION("""COMPUTED_VALUE"""),"Земляника Драгонфрут ")</f>
        <v>Земляника Драгонфрут </v>
      </c>
      <c r="I3525" s="18" t="str">
        <f>IFERROR(__xludf.DUMMYFUNCTION("""COMPUTED_VALUE"""),"Киви Личи ")</f>
        <v>Киви Личи </v>
      </c>
      <c r="J3525" s="18" t="str">
        <f>IFERROR(__xludf.DUMMYFUNCTION("""COMPUTED_VALUE"""),"Киви Маракуйя Гуава ")</f>
        <v>Киви Маракуйя Гуава </v>
      </c>
      <c r="K3525" s="18" t="str">
        <f>IFERROR(__xludf.DUMMYFUNCTION("""COMPUTED_VALUE"""),"Клубника Банан ")</f>
        <v>Клубника Банан </v>
      </c>
      <c r="L3525" s="18" t="str">
        <f>IFERROR(__xludf.DUMMYFUNCTION("""COMPUTED_VALUE"""),"Клубника Вишня ")</f>
        <v>Клубника Вишня </v>
      </c>
      <c r="M3525" s="18" t="str">
        <f>IFERROR(__xludf.DUMMYFUNCTION("""COMPUTED_VALUE"""),"Клубника Земляника ")</f>
        <v>Клубника Земляника </v>
      </c>
      <c r="N3525" s="18" t="str">
        <f>IFERROR(__xludf.DUMMYFUNCTION("""COMPUTED_VALUE"""),"Клубничный Мохито ")</f>
        <v>Клубничный Мохито </v>
      </c>
      <c r="O3525" s="18" t="str">
        <f>IFERROR(__xludf.DUMMYFUNCTION("""COMPUTED_VALUE"""),"Манго Грейпфрут ")</f>
        <v>Манго Грейпфрут </v>
      </c>
      <c r="P3525" s="18" t="str">
        <f>IFERROR(__xludf.DUMMYFUNCTION("""COMPUTED_VALUE"""),"Манго Персик Личи ")</f>
        <v>Манго Персик Личи </v>
      </c>
      <c r="Q3525" s="18" t="str">
        <f>IFERROR(__xludf.DUMMYFUNCTION("""COMPUTED_VALUE"""),"Персик Бабл Гам ")</f>
        <v>Персик Бабл Гам </v>
      </c>
      <c r="R3525" s="18" t="str">
        <f>IFERROR(__xludf.DUMMYFUNCTION("""COMPUTED_VALUE"""),"Садовые Ягоды ")</f>
        <v>Садовые Ягоды </v>
      </c>
      <c r="S3525" s="18" t="str">
        <f>IFERROR(__xludf.DUMMYFUNCTION("""COMPUTED_VALUE"""),"Скитлс Лимон Лайм 2")</f>
        <v>Скитлс Лимон Лайм 2</v>
      </c>
      <c r="T3525" s="18" t="str">
        <f>IFERROR(__xludf.DUMMYFUNCTION("""COMPUTED_VALUE"""),"Смородина Мармелад 1")</f>
        <v>Смородина Мармелад 1</v>
      </c>
      <c r="U3525" s="18" t="str">
        <f>IFERROR(__xludf.DUMMYFUNCTION("""COMPUTED_VALUE"""),"Темная Вишня 1")</f>
        <v>Темная Вишня 1</v>
      </c>
      <c r="V3525" s="18" t="str">
        <f>IFERROR(__xludf.DUMMYFUNCTION("""COMPUTED_VALUE"""),"Фруктовые Пластинки 1")</f>
        <v>Фруктовые Пластинки 1</v>
      </c>
      <c r="W3525" s="18" t="str">
        <f>IFERROR(__xludf.DUMMYFUNCTION("""COMPUTED_VALUE"""),"Черника Ежевика 1")</f>
        <v>Черника Ежевика 1</v>
      </c>
      <c r="X3525" s="18" t="str">
        <f>IFERROR(__xludf.DUMMYFUNCTION("""COMPUTED_VALUE"""),"Черника Малина 1")</f>
        <v>Черника Малина 1</v>
      </c>
      <c r="Y3525" s="18" t="str">
        <f>IFERROR(__xludf.DUMMYFUNCTION("""COMPUTED_VALUE"""),"Черника Мята 2")</f>
        <v>Черника Мята 2</v>
      </c>
      <c r="Z3525" s="18" t="str">
        <f>IFERROR(__xludf.DUMMYFUNCTION("""COMPUTED_VALUE"""),"Яблоко Виноград 2")</f>
        <v>Яблоко Виноград 2</v>
      </c>
      <c r="AA3525" s="18" t="str">
        <f>IFERROR(__xludf.DUMMYFUNCTION("""COMPUTED_VALUE"""),"Яблоко Малина 4")</f>
        <v>Яблоко Малина 4</v>
      </c>
      <c r="AB3525" s="18"/>
      <c r="AC3525" s="18"/>
      <c r="AD3525" s="18"/>
      <c r="AE3525" s="18"/>
      <c r="AF3525" s="18"/>
      <c r="AG3525" s="18"/>
      <c r="AH3525" s="18"/>
      <c r="AI3525" s="18"/>
      <c r="AJ3525" s="18"/>
      <c r="AK3525" s="18"/>
      <c r="AL3525" s="18"/>
      <c r="AM3525" s="18"/>
      <c r="AN3525" s="18"/>
      <c r="AO3525" s="18"/>
      <c r="AP3525" s="18"/>
      <c r="AQ3525" s="18"/>
      <c r="AR3525" s="18"/>
      <c r="AS3525" s="18"/>
      <c r="AT3525" s="18"/>
      <c r="AU3525" s="18"/>
      <c r="AV3525" s="18"/>
      <c r="AW3525" s="18"/>
      <c r="AX3525" s="18"/>
    </row>
    <row r="3526">
      <c r="A3526" s="18" t="str">
        <f>IFERROR(__xludf.DUMMYFUNCTION("""COMPUTED_VALUE"""),"0.4")</f>
        <v>0.4</v>
      </c>
      <c r="B3526" s="18" t="str">
        <f>IFERROR(__xludf.DUMMYFUNCTION("""COMPUTED_VALUE"""),"0.6")</f>
        <v>0.6</v>
      </c>
      <c r="C3526" s="18" t="str">
        <f>IFERROR(__xludf.DUMMYFUNCTION("""COMPUTED_VALUE"""),"0.7")</f>
        <v>0.7</v>
      </c>
      <c r="D3526" s="18" t="str">
        <f>IFERROR(__xludf.DUMMYFUNCTION("""COMPUTED_VALUE"""),"0.8")</f>
        <v>0.8</v>
      </c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  <c r="R3526" s="18"/>
      <c r="S3526" s="18"/>
      <c r="T3526" s="18"/>
      <c r="U3526" s="18"/>
      <c r="V3526" s="18"/>
      <c r="W3526" s="18"/>
      <c r="X3526" s="18"/>
      <c r="Y3526" s="18"/>
      <c r="Z3526" s="18"/>
      <c r="AA3526" s="18"/>
      <c r="AB3526" s="18"/>
      <c r="AC3526" s="18"/>
      <c r="AD3526" s="18"/>
      <c r="AE3526" s="18"/>
      <c r="AF3526" s="18"/>
      <c r="AG3526" s="18"/>
      <c r="AH3526" s="18"/>
      <c r="AI3526" s="18"/>
      <c r="AJ3526" s="18"/>
      <c r="AK3526" s="18"/>
      <c r="AL3526" s="18"/>
      <c r="AM3526" s="18"/>
      <c r="AN3526" s="18"/>
      <c r="AO3526" s="18"/>
      <c r="AP3526" s="18"/>
      <c r="AQ3526" s="18"/>
      <c r="AR3526" s="18"/>
      <c r="AS3526" s="18"/>
      <c r="AT3526" s="18"/>
      <c r="AU3526" s="18"/>
      <c r="AV3526" s="18"/>
      <c r="AW3526" s="18"/>
      <c r="AX3526" s="18"/>
    </row>
    <row r="3527">
      <c r="A3527" s="18" t="str">
        <f>IFERROR(__xludf.DUMMYFUNCTION("""COMPUTED_VALUE"""),"кислая земляника")</f>
        <v>кислая земляника</v>
      </c>
      <c r="B3527" s="18" t="str">
        <f>IFERROR(__xludf.DUMMYFUNCTION("""COMPUTED_VALUE"""),"кислая фанта с черникой")</f>
        <v>кислая фанта с черникой</v>
      </c>
      <c r="C3527" s="18" t="str">
        <f>IFERROR(__xludf.DUMMYFUNCTION("""COMPUTED_VALUE"""),"кислое харибо с колой и черешней")</f>
        <v>кислое харибо с колой и черешней</v>
      </c>
      <c r="D3527" s="18" t="str">
        <f>IFERROR(__xludf.DUMMYFUNCTION("""COMPUTED_VALUE"""),"кислое яблочно клубничная шипучка")</f>
        <v>кислое яблочно клубничная шипучка</v>
      </c>
      <c r="E3527" s="18" t="str">
        <f>IFERROR(__xludf.DUMMYFUNCTION("""COMPUTED_VALUE"""),"кислые желатинки маракуйя ананас")</f>
        <v>кислые желатинки маракуйя ананас</v>
      </c>
      <c r="F3527" s="18" t="str">
        <f>IFERROR(__xludf.DUMMYFUNCTION("""COMPUTED_VALUE"""),"кислые ленточки маракуя манго")</f>
        <v>кислые ленточки маракуя манго</v>
      </c>
      <c r="G3527" s="18" t="str">
        <f>IFERROR(__xludf.DUMMYFUNCTION("""COMPUTED_VALUE"""),"кислые мармеладные ягоды")</f>
        <v>кислые мармеладные ягоды</v>
      </c>
      <c r="H3527" s="18" t="str">
        <f>IFERROR(__xludf.DUMMYFUNCTION("""COMPUTED_VALUE"""),"кислый виноград лайм")</f>
        <v>кислый виноград лайм</v>
      </c>
      <c r="I3527" s="18" t="str">
        <f>IFERROR(__xludf.DUMMYFUNCTION("""COMPUTED_VALUE"""),"кислый грейпфрут с вишней")</f>
        <v>кислый грейпфрут с вишней</v>
      </c>
      <c r="J3527" s="18" t="str">
        <f>IFERROR(__xludf.DUMMYFUNCTION("""COMPUTED_VALUE"""),"кислый леденец виноград киви яблоко")</f>
        <v>кислый леденец виноград киви яблоко</v>
      </c>
      <c r="K3527" s="18" t="str">
        <f>IFERROR(__xludf.DUMMYFUNCTION("""COMPUTED_VALUE"""),"кислый лимонад арбуз лайм малина")</f>
        <v>кислый лимонад арбуз лайм малина</v>
      </c>
      <c r="L3527" s="18" t="str">
        <f>IFERROR(__xludf.DUMMYFUNCTION("""COMPUTED_VALUE"""),"кислый персик клубника")</f>
        <v>кислый персик клубника</v>
      </c>
      <c r="M3527" s="18" t="str">
        <f>IFERROR(__xludf.DUMMYFUNCTION("""COMPUTED_VALUE"""),"кислый яблочно лимонные колечки")</f>
        <v>кислый яблочно лимонные колечки</v>
      </c>
      <c r="N3527" s="18" t="str">
        <f>IFERROR(__xludf.DUMMYFUNCTION("""COMPUTED_VALUE"""),"фанта апельсин с кислой малиной")</f>
        <v>фанта апельсин с кислой малиной</v>
      </c>
      <c r="O3527" s="18"/>
      <c r="P3527" s="18"/>
      <c r="Q3527" s="18"/>
      <c r="R3527" s="18"/>
      <c r="S3527" s="18"/>
      <c r="T3527" s="18"/>
      <c r="U3527" s="18"/>
      <c r="V3527" s="18"/>
      <c r="W3527" s="18"/>
      <c r="X3527" s="18"/>
      <c r="Y3527" s="18"/>
      <c r="Z3527" s="18"/>
      <c r="AA3527" s="18"/>
      <c r="AB3527" s="18"/>
      <c r="AC3527" s="18"/>
      <c r="AD3527" s="18"/>
      <c r="AE3527" s="18"/>
      <c r="AF3527" s="18"/>
      <c r="AG3527" s="18"/>
      <c r="AH3527" s="18"/>
      <c r="AI3527" s="18"/>
      <c r="AJ3527" s="18"/>
      <c r="AK3527" s="18"/>
      <c r="AL3527" s="18"/>
      <c r="AM3527" s="18"/>
      <c r="AN3527" s="18"/>
      <c r="AO3527" s="18"/>
      <c r="AP3527" s="18"/>
      <c r="AQ3527" s="18"/>
      <c r="AR3527" s="18"/>
      <c r="AS3527" s="18"/>
      <c r="AT3527" s="18"/>
      <c r="AU3527" s="18"/>
      <c r="AV3527" s="18"/>
      <c r="AW3527" s="18"/>
      <c r="AX3527" s="18"/>
    </row>
    <row r="3528">
      <c r="A3528" s="18" t="str">
        <f>IFERROR(__xludf.DUMMYFUNCTION("""COMPUTED_VALUE"""),"кислая земляника")</f>
        <v>кислая земляника</v>
      </c>
      <c r="B3528" s="18" t="str">
        <f>IFERROR(__xludf.DUMMYFUNCTION("""COMPUTED_VALUE"""),"кислая фанта с черникой")</f>
        <v>кислая фанта с черникой</v>
      </c>
      <c r="C3528" s="18" t="str">
        <f>IFERROR(__xludf.DUMMYFUNCTION("""COMPUTED_VALUE"""),"кислое харибо с колой и черешней")</f>
        <v>кислое харибо с колой и черешней</v>
      </c>
      <c r="D3528" s="18" t="str">
        <f>IFERROR(__xludf.DUMMYFUNCTION("""COMPUTED_VALUE"""),"кислое яблочно клубничная шипучка")</f>
        <v>кислое яблочно клубничная шипучка</v>
      </c>
      <c r="E3528" s="18" t="str">
        <f>IFERROR(__xludf.DUMMYFUNCTION("""COMPUTED_VALUE"""),"кислые желатинки маракуйя ананас")</f>
        <v>кислые желатинки маракуйя ананас</v>
      </c>
      <c r="F3528" s="18" t="str">
        <f>IFERROR(__xludf.DUMMYFUNCTION("""COMPUTED_VALUE"""),"кислые ленточки маракуя манго")</f>
        <v>кислые ленточки маракуя манго</v>
      </c>
      <c r="G3528" s="18" t="str">
        <f>IFERROR(__xludf.DUMMYFUNCTION("""COMPUTED_VALUE"""),"кислые мармеладные ягоды")</f>
        <v>кислые мармеладные ягоды</v>
      </c>
      <c r="H3528" s="18" t="str">
        <f>IFERROR(__xludf.DUMMYFUNCTION("""COMPUTED_VALUE"""),"кислый виноград лайм")</f>
        <v>кислый виноград лайм</v>
      </c>
      <c r="I3528" s="18" t="str">
        <f>IFERROR(__xludf.DUMMYFUNCTION("""COMPUTED_VALUE"""),"кислый грейпфрут с вишней")</f>
        <v>кислый грейпфрут с вишней</v>
      </c>
      <c r="J3528" s="18" t="str">
        <f>IFERROR(__xludf.DUMMYFUNCTION("""COMPUTED_VALUE"""),"кислый леденец виноград киви яблоко")</f>
        <v>кислый леденец виноград киви яблоко</v>
      </c>
      <c r="K3528" s="18" t="str">
        <f>IFERROR(__xludf.DUMMYFUNCTION("""COMPUTED_VALUE"""),"кислый лимонад арбуз лайм малина")</f>
        <v>кислый лимонад арбуз лайм малина</v>
      </c>
      <c r="L3528" s="18" t="str">
        <f>IFERROR(__xludf.DUMMYFUNCTION("""COMPUTED_VALUE"""),"кислый персик клубника")</f>
        <v>кислый персик клубника</v>
      </c>
      <c r="M3528" s="18" t="str">
        <f>IFERROR(__xludf.DUMMYFUNCTION("""COMPUTED_VALUE"""),"кислый яблочно лимонные колечки")</f>
        <v>кислый яблочно лимонные колечки</v>
      </c>
      <c r="N3528" s="18" t="str">
        <f>IFERROR(__xludf.DUMMYFUNCTION("""COMPUTED_VALUE"""),"фанта апельсин с кислой малиной")</f>
        <v>фанта апельсин с кислой малиной</v>
      </c>
      <c r="O3528" s="18"/>
      <c r="P3528" s="18"/>
      <c r="Q3528" s="18"/>
      <c r="R3528" s="18"/>
      <c r="S3528" s="18"/>
      <c r="T3528" s="18"/>
      <c r="U3528" s="18"/>
      <c r="V3528" s="18"/>
      <c r="W3528" s="18"/>
      <c r="X3528" s="18"/>
      <c r="Y3528" s="18"/>
      <c r="Z3528" s="18"/>
      <c r="AA3528" s="18"/>
      <c r="AB3528" s="18"/>
      <c r="AC3528" s="18"/>
      <c r="AD3528" s="18"/>
      <c r="AE3528" s="18"/>
      <c r="AF3528" s="18"/>
      <c r="AG3528" s="18"/>
      <c r="AH3528" s="18"/>
      <c r="AI3528" s="18"/>
      <c r="AJ3528" s="18"/>
      <c r="AK3528" s="18"/>
      <c r="AL3528" s="18"/>
      <c r="AM3528" s="18"/>
      <c r="AN3528" s="18"/>
      <c r="AO3528" s="18"/>
      <c r="AP3528" s="18"/>
      <c r="AQ3528" s="18"/>
      <c r="AR3528" s="18"/>
      <c r="AS3528" s="18"/>
      <c r="AT3528" s="18"/>
      <c r="AU3528" s="18"/>
      <c r="AV3528" s="18"/>
      <c r="AW3528" s="18"/>
      <c r="AX3528" s="18"/>
    </row>
    <row r="3529">
      <c r="A3529" s="18" t="str">
        <f>IFERROR(__xludf.DUMMYFUNCTION("""COMPUTED_VALUE"""),"0.4")</f>
        <v>0.4</v>
      </c>
      <c r="B3529" s="18" t="str">
        <f>IFERROR(__xludf.DUMMYFUNCTION("""COMPUTED_VALUE"""),"0.6")</f>
        <v>0.6</v>
      </c>
      <c r="C3529" s="18" t="str">
        <f>IFERROR(__xludf.DUMMYFUNCTION("""COMPUTED_VALUE"""),"0.7")</f>
        <v>0.7</v>
      </c>
      <c r="D3529" s="18" t="str">
        <f>IFERROR(__xludf.DUMMYFUNCTION("""COMPUTED_VALUE"""),"0.8")</f>
        <v>0.8</v>
      </c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8"/>
      <c r="P3529" s="18"/>
      <c r="Q3529" s="18"/>
      <c r="R3529" s="18"/>
      <c r="S3529" s="18"/>
      <c r="T3529" s="18"/>
      <c r="U3529" s="18"/>
      <c r="V3529" s="18"/>
      <c r="W3529" s="18"/>
      <c r="X3529" s="18"/>
      <c r="Y3529" s="18"/>
      <c r="Z3529" s="18"/>
      <c r="AA3529" s="18"/>
      <c r="AB3529" s="18"/>
      <c r="AC3529" s="18"/>
      <c r="AD3529" s="18"/>
      <c r="AE3529" s="18"/>
      <c r="AF3529" s="18"/>
      <c r="AG3529" s="18"/>
      <c r="AH3529" s="18"/>
      <c r="AI3529" s="18"/>
      <c r="AJ3529" s="18"/>
      <c r="AK3529" s="18"/>
      <c r="AL3529" s="18"/>
      <c r="AM3529" s="18"/>
      <c r="AN3529" s="18"/>
      <c r="AO3529" s="18"/>
      <c r="AP3529" s="18"/>
      <c r="AQ3529" s="18"/>
      <c r="AR3529" s="18"/>
      <c r="AS3529" s="18"/>
      <c r="AT3529" s="18"/>
      <c r="AU3529" s="18"/>
      <c r="AV3529" s="18"/>
      <c r="AW3529" s="18"/>
      <c r="AX3529" s="18"/>
    </row>
    <row r="3530">
      <c r="A3530" s="18"/>
      <c r="B3530" s="18"/>
      <c r="C3530" s="18"/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  <c r="R3530" s="18"/>
      <c r="S3530" s="18"/>
      <c r="T3530" s="18"/>
      <c r="U3530" s="18"/>
      <c r="V3530" s="18"/>
      <c r="W3530" s="18"/>
      <c r="X3530" s="18"/>
      <c r="Y3530" s="18"/>
      <c r="Z3530" s="18"/>
      <c r="AA3530" s="18"/>
      <c r="AB3530" s="18"/>
      <c r="AC3530" s="18"/>
      <c r="AD3530" s="18"/>
      <c r="AE3530" s="18"/>
      <c r="AF3530" s="18"/>
      <c r="AG3530" s="18"/>
      <c r="AH3530" s="18"/>
      <c r="AI3530" s="18"/>
      <c r="AJ3530" s="18"/>
      <c r="AK3530" s="18"/>
      <c r="AL3530" s="18"/>
      <c r="AM3530" s="18"/>
      <c r="AN3530" s="18"/>
      <c r="AO3530" s="18"/>
      <c r="AP3530" s="18"/>
      <c r="AQ3530" s="18"/>
      <c r="AR3530" s="18"/>
      <c r="AS3530" s="18"/>
      <c r="AT3530" s="18"/>
      <c r="AU3530" s="18"/>
      <c r="AV3530" s="18"/>
      <c r="AW3530" s="18"/>
      <c r="AX3530" s="18"/>
    </row>
    <row r="3531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  <c r="X3531" s="18"/>
      <c r="Y3531" s="18"/>
      <c r="Z3531" s="18"/>
      <c r="AA3531" s="18"/>
      <c r="AB3531" s="18"/>
      <c r="AC3531" s="18"/>
      <c r="AD3531" s="18"/>
      <c r="AE3531" s="18"/>
      <c r="AF3531" s="18"/>
      <c r="AG3531" s="18"/>
      <c r="AH3531" s="18"/>
      <c r="AI3531" s="18"/>
      <c r="AJ3531" s="18"/>
      <c r="AK3531" s="18"/>
      <c r="AL3531" s="18"/>
      <c r="AM3531" s="18"/>
      <c r="AN3531" s="18"/>
      <c r="AO3531" s="18"/>
      <c r="AP3531" s="18"/>
      <c r="AQ3531" s="18"/>
      <c r="AR3531" s="18"/>
      <c r="AS3531" s="18"/>
      <c r="AT3531" s="18"/>
      <c r="AU3531" s="18"/>
      <c r="AV3531" s="18"/>
      <c r="AW3531" s="18"/>
      <c r="AX3531" s="18"/>
    </row>
    <row r="3532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  <c r="M3532" s="18"/>
      <c r="N3532" s="18"/>
      <c r="O3532" s="18"/>
      <c r="P3532" s="18"/>
      <c r="Q3532" s="18"/>
      <c r="R3532" s="18"/>
      <c r="S3532" s="18"/>
      <c r="T3532" s="18"/>
      <c r="U3532" s="18"/>
      <c r="V3532" s="18"/>
      <c r="W3532" s="18"/>
      <c r="X3532" s="18"/>
      <c r="Y3532" s="18"/>
      <c r="Z3532" s="18"/>
      <c r="AA3532" s="18"/>
      <c r="AB3532" s="18"/>
      <c r="AC3532" s="18"/>
      <c r="AD3532" s="18"/>
      <c r="AE3532" s="18"/>
      <c r="AF3532" s="18"/>
      <c r="AG3532" s="18"/>
      <c r="AH3532" s="18"/>
      <c r="AI3532" s="18"/>
      <c r="AJ3532" s="18"/>
      <c r="AK3532" s="18"/>
      <c r="AL3532" s="18"/>
      <c r="AM3532" s="18"/>
      <c r="AN3532" s="18"/>
      <c r="AO3532" s="18"/>
      <c r="AP3532" s="18"/>
      <c r="AQ3532" s="18"/>
      <c r="AR3532" s="18"/>
      <c r="AS3532" s="18"/>
      <c r="AT3532" s="18"/>
      <c r="AU3532" s="18"/>
      <c r="AV3532" s="18"/>
      <c r="AW3532" s="18"/>
      <c r="AX3532" s="18"/>
    </row>
    <row r="3533">
      <c r="A3533" s="18"/>
      <c r="B3533" s="18"/>
      <c r="C3533" s="18"/>
      <c r="D3533" s="18"/>
      <c r="E3533" s="18"/>
      <c r="F3533" s="18"/>
      <c r="G3533" s="18"/>
      <c r="H3533" s="18"/>
      <c r="I3533" s="18"/>
      <c r="J3533" s="18"/>
      <c r="K3533" s="18"/>
      <c r="L3533" s="18"/>
      <c r="M3533" s="18"/>
      <c r="N3533" s="18"/>
      <c r="O3533" s="18"/>
      <c r="P3533" s="18"/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  <c r="AA3533" s="18"/>
      <c r="AB3533" s="18"/>
      <c r="AC3533" s="18"/>
      <c r="AD3533" s="18"/>
      <c r="AE3533" s="18"/>
      <c r="AF3533" s="18"/>
      <c r="AG3533" s="18"/>
      <c r="AH3533" s="18"/>
      <c r="AI3533" s="18"/>
      <c r="AJ3533" s="18"/>
      <c r="AK3533" s="18"/>
      <c r="AL3533" s="18"/>
      <c r="AM3533" s="18"/>
      <c r="AN3533" s="18"/>
      <c r="AO3533" s="18"/>
      <c r="AP3533" s="18"/>
      <c r="AQ3533" s="18"/>
      <c r="AR3533" s="18"/>
      <c r="AS3533" s="18"/>
      <c r="AT3533" s="18"/>
      <c r="AU3533" s="18"/>
      <c r="AV3533" s="18"/>
      <c r="AW3533" s="18"/>
      <c r="AX3533" s="18"/>
    </row>
    <row r="3534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8"/>
      <c r="M3534" s="18"/>
      <c r="N3534" s="18"/>
      <c r="O3534" s="18"/>
      <c r="P3534" s="18"/>
      <c r="Q3534" s="18"/>
      <c r="R3534" s="18"/>
      <c r="S3534" s="18"/>
      <c r="T3534" s="18"/>
      <c r="U3534" s="18"/>
      <c r="V3534" s="18"/>
      <c r="W3534" s="18"/>
      <c r="X3534" s="18"/>
      <c r="Y3534" s="18"/>
      <c r="Z3534" s="18"/>
      <c r="AA3534" s="18"/>
      <c r="AB3534" s="18"/>
      <c r="AC3534" s="18"/>
      <c r="AD3534" s="18"/>
      <c r="AE3534" s="18"/>
      <c r="AF3534" s="18"/>
      <c r="AG3534" s="18"/>
      <c r="AH3534" s="18"/>
      <c r="AI3534" s="18"/>
      <c r="AJ3534" s="18"/>
      <c r="AK3534" s="18"/>
      <c r="AL3534" s="18"/>
      <c r="AM3534" s="18"/>
      <c r="AN3534" s="18"/>
      <c r="AO3534" s="18"/>
      <c r="AP3534" s="18"/>
      <c r="AQ3534" s="18"/>
      <c r="AR3534" s="18"/>
      <c r="AS3534" s="18"/>
      <c r="AT3534" s="18"/>
      <c r="AU3534" s="18"/>
      <c r="AV3534" s="18"/>
      <c r="AW3534" s="18"/>
      <c r="AX3534" s="18"/>
    </row>
    <row r="3535">
      <c r="A3535" s="18"/>
      <c r="B3535" s="18"/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8"/>
      <c r="R3535" s="18"/>
      <c r="S3535" s="18"/>
      <c r="T3535" s="18"/>
      <c r="U3535" s="18"/>
      <c r="V3535" s="18"/>
      <c r="W3535" s="18"/>
      <c r="X3535" s="18"/>
      <c r="Y3535" s="18"/>
      <c r="Z3535" s="18"/>
      <c r="AA3535" s="18"/>
      <c r="AB3535" s="18"/>
      <c r="AC3535" s="18"/>
      <c r="AD3535" s="18"/>
      <c r="AE3535" s="18"/>
      <c r="AF3535" s="18"/>
      <c r="AG3535" s="18"/>
      <c r="AH3535" s="18"/>
      <c r="AI3535" s="18"/>
      <c r="AJ3535" s="18"/>
      <c r="AK3535" s="18"/>
      <c r="AL3535" s="18"/>
      <c r="AM3535" s="18"/>
      <c r="AN3535" s="18"/>
      <c r="AO3535" s="18"/>
      <c r="AP3535" s="18"/>
      <c r="AQ3535" s="18"/>
      <c r="AR3535" s="18"/>
      <c r="AS3535" s="18"/>
      <c r="AT3535" s="18"/>
      <c r="AU3535" s="18"/>
      <c r="AV3535" s="18"/>
      <c r="AW3535" s="18"/>
      <c r="AX3535" s="18"/>
    </row>
    <row r="3536">
      <c r="A3536" s="18"/>
      <c r="B3536" s="18"/>
      <c r="C3536" s="18"/>
      <c r="D3536" s="18"/>
      <c r="E3536" s="18"/>
      <c r="F3536" s="18"/>
      <c r="G3536" s="18"/>
      <c r="H3536" s="18"/>
      <c r="I3536" s="18"/>
      <c r="J3536" s="18"/>
      <c r="K3536" s="18"/>
      <c r="L3536" s="18"/>
      <c r="M3536" s="18"/>
      <c r="N3536" s="18"/>
      <c r="O3536" s="18"/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  <c r="AC3536" s="18"/>
      <c r="AD3536" s="18"/>
      <c r="AE3536" s="18"/>
      <c r="AF3536" s="18"/>
      <c r="AG3536" s="18"/>
      <c r="AH3536" s="18"/>
      <c r="AI3536" s="18"/>
      <c r="AJ3536" s="18"/>
      <c r="AK3536" s="18"/>
      <c r="AL3536" s="18"/>
      <c r="AM3536" s="18"/>
      <c r="AN3536" s="18"/>
      <c r="AO3536" s="18"/>
      <c r="AP3536" s="18"/>
      <c r="AQ3536" s="18"/>
      <c r="AR3536" s="18"/>
      <c r="AS3536" s="18"/>
      <c r="AT3536" s="18"/>
      <c r="AU3536" s="18"/>
      <c r="AV3536" s="18"/>
      <c r="AW3536" s="18"/>
      <c r="AX3536" s="18"/>
    </row>
    <row r="3537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8"/>
      <c r="M3537" s="18"/>
      <c r="N3537" s="18"/>
      <c r="O3537" s="18"/>
      <c r="P3537" s="18"/>
      <c r="Q3537" s="18"/>
      <c r="R3537" s="18"/>
      <c r="S3537" s="18"/>
      <c r="T3537" s="18"/>
      <c r="U3537" s="18"/>
      <c r="V3537" s="18"/>
      <c r="W3537" s="18"/>
      <c r="X3537" s="18"/>
      <c r="Y3537" s="18"/>
      <c r="Z3537" s="18"/>
      <c r="AA3537" s="18"/>
      <c r="AB3537" s="18"/>
      <c r="AC3537" s="18"/>
      <c r="AD3537" s="18"/>
      <c r="AE3537" s="18"/>
      <c r="AF3537" s="18"/>
      <c r="AG3537" s="18"/>
      <c r="AH3537" s="18"/>
      <c r="AI3537" s="18"/>
      <c r="AJ3537" s="18"/>
      <c r="AK3537" s="18"/>
      <c r="AL3537" s="18"/>
      <c r="AM3537" s="18"/>
      <c r="AN3537" s="18"/>
      <c r="AO3537" s="18"/>
      <c r="AP3537" s="18"/>
      <c r="AQ3537" s="18"/>
      <c r="AR3537" s="18"/>
      <c r="AS3537" s="18"/>
      <c r="AT3537" s="18"/>
      <c r="AU3537" s="18"/>
      <c r="AV3537" s="18"/>
      <c r="AW3537" s="18"/>
      <c r="AX3537" s="18"/>
    </row>
    <row r="3538">
      <c r="A3538" s="18"/>
      <c r="B3538" s="18"/>
      <c r="C3538" s="18"/>
      <c r="D3538" s="18"/>
      <c r="E3538" s="18"/>
      <c r="F3538" s="18"/>
      <c r="G3538" s="18"/>
      <c r="H3538" s="18"/>
      <c r="I3538" s="18"/>
      <c r="J3538" s="18"/>
      <c r="K3538" s="18"/>
      <c r="L3538" s="18"/>
      <c r="M3538" s="18"/>
      <c r="N3538" s="18"/>
      <c r="O3538" s="18"/>
      <c r="P3538" s="18"/>
      <c r="Q3538" s="18"/>
      <c r="R3538" s="18"/>
      <c r="S3538" s="18"/>
      <c r="T3538" s="18"/>
      <c r="U3538" s="18"/>
      <c r="V3538" s="18"/>
      <c r="W3538" s="18"/>
      <c r="X3538" s="18"/>
      <c r="Y3538" s="18"/>
      <c r="Z3538" s="18"/>
      <c r="AA3538" s="18"/>
      <c r="AB3538" s="18"/>
      <c r="AC3538" s="18"/>
      <c r="AD3538" s="18"/>
      <c r="AE3538" s="18"/>
      <c r="AF3538" s="18"/>
      <c r="AG3538" s="18"/>
      <c r="AH3538" s="18"/>
      <c r="AI3538" s="18"/>
      <c r="AJ3538" s="18"/>
      <c r="AK3538" s="18"/>
      <c r="AL3538" s="18"/>
      <c r="AM3538" s="18"/>
      <c r="AN3538" s="18"/>
      <c r="AO3538" s="18"/>
      <c r="AP3538" s="18"/>
      <c r="AQ3538" s="18"/>
      <c r="AR3538" s="18"/>
      <c r="AS3538" s="18"/>
      <c r="AT3538" s="18"/>
      <c r="AU3538" s="18"/>
      <c r="AV3538" s="18"/>
      <c r="AW3538" s="18"/>
      <c r="AX3538" s="18"/>
    </row>
    <row r="3539">
      <c r="A3539" s="18"/>
      <c r="B3539" s="18"/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  <c r="X3539" s="18"/>
      <c r="Y3539" s="18"/>
      <c r="Z3539" s="18"/>
      <c r="AA3539" s="18"/>
      <c r="AB3539" s="18"/>
      <c r="AC3539" s="18"/>
      <c r="AD3539" s="18"/>
      <c r="AE3539" s="18"/>
      <c r="AF3539" s="18"/>
      <c r="AG3539" s="18"/>
      <c r="AH3539" s="18"/>
      <c r="AI3539" s="18"/>
      <c r="AJ3539" s="18"/>
      <c r="AK3539" s="18"/>
      <c r="AL3539" s="18"/>
      <c r="AM3539" s="18"/>
      <c r="AN3539" s="18"/>
      <c r="AO3539" s="18"/>
      <c r="AP3539" s="18"/>
      <c r="AQ3539" s="18"/>
      <c r="AR3539" s="18"/>
      <c r="AS3539" s="18"/>
      <c r="AT3539" s="18"/>
      <c r="AU3539" s="18"/>
      <c r="AV3539" s="18"/>
      <c r="AW3539" s="18"/>
      <c r="AX3539" s="18"/>
    </row>
    <row r="3540">
      <c r="A3540" s="18"/>
      <c r="B3540" s="18"/>
      <c r="C3540" s="18"/>
      <c r="D3540" s="18"/>
      <c r="E3540" s="18"/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  <c r="Q3540" s="18"/>
      <c r="R3540" s="18"/>
      <c r="S3540" s="18"/>
      <c r="T3540" s="18"/>
      <c r="U3540" s="18"/>
      <c r="V3540" s="18"/>
      <c r="W3540" s="18"/>
      <c r="X3540" s="18"/>
      <c r="Y3540" s="18"/>
      <c r="Z3540" s="18"/>
      <c r="AA3540" s="18"/>
      <c r="AB3540" s="18"/>
      <c r="AC3540" s="18"/>
      <c r="AD3540" s="18"/>
      <c r="AE3540" s="18"/>
      <c r="AF3540" s="18"/>
      <c r="AG3540" s="18"/>
      <c r="AH3540" s="18"/>
      <c r="AI3540" s="18"/>
      <c r="AJ3540" s="18"/>
      <c r="AK3540" s="18"/>
      <c r="AL3540" s="18"/>
      <c r="AM3540" s="18"/>
      <c r="AN3540" s="18"/>
      <c r="AO3540" s="18"/>
      <c r="AP3540" s="18"/>
      <c r="AQ3540" s="18"/>
      <c r="AR3540" s="18"/>
      <c r="AS3540" s="18"/>
      <c r="AT3540" s="18"/>
      <c r="AU3540" s="18"/>
      <c r="AV3540" s="18"/>
      <c r="AW3540" s="18"/>
      <c r="AX3540" s="18"/>
    </row>
    <row r="3541">
      <c r="A3541" s="18"/>
      <c r="B3541" s="18"/>
      <c r="C3541" s="18"/>
      <c r="D3541" s="18"/>
      <c r="E3541" s="18"/>
      <c r="F3541" s="18"/>
      <c r="G3541" s="18"/>
      <c r="H3541" s="18"/>
      <c r="I3541" s="18"/>
      <c r="J3541" s="18"/>
      <c r="K3541" s="18"/>
      <c r="L3541" s="18"/>
      <c r="M3541" s="18"/>
      <c r="N3541" s="18"/>
      <c r="O3541" s="18"/>
      <c r="P3541" s="18"/>
      <c r="Q3541" s="18"/>
      <c r="R3541" s="18"/>
      <c r="S3541" s="18"/>
      <c r="T3541" s="18"/>
      <c r="U3541" s="18"/>
      <c r="V3541" s="18"/>
      <c r="W3541" s="18"/>
      <c r="X3541" s="18"/>
      <c r="Y3541" s="18"/>
      <c r="Z3541" s="18"/>
      <c r="AA3541" s="18"/>
      <c r="AB3541" s="18"/>
      <c r="AC3541" s="18"/>
      <c r="AD3541" s="18"/>
      <c r="AE3541" s="18"/>
      <c r="AF3541" s="18"/>
      <c r="AG3541" s="18"/>
      <c r="AH3541" s="18"/>
      <c r="AI3541" s="18"/>
      <c r="AJ3541" s="18"/>
      <c r="AK3541" s="18"/>
      <c r="AL3541" s="18"/>
      <c r="AM3541" s="18"/>
      <c r="AN3541" s="18"/>
      <c r="AO3541" s="18"/>
      <c r="AP3541" s="18"/>
      <c r="AQ3541" s="18"/>
      <c r="AR3541" s="18"/>
      <c r="AS3541" s="18"/>
      <c r="AT3541" s="18"/>
      <c r="AU3541" s="18"/>
      <c r="AV3541" s="18"/>
      <c r="AW3541" s="18"/>
      <c r="AX3541" s="18"/>
    </row>
    <row r="3542">
      <c r="A3542" s="18"/>
      <c r="B3542" s="18"/>
      <c r="C3542" s="18"/>
      <c r="D3542" s="18"/>
      <c r="E3542" s="18"/>
      <c r="F3542" s="18"/>
      <c r="G3542" s="18"/>
      <c r="H3542" s="18"/>
      <c r="I3542" s="18"/>
      <c r="J3542" s="18"/>
      <c r="K3542" s="18"/>
      <c r="L3542" s="18"/>
      <c r="M3542" s="18"/>
      <c r="N3542" s="18"/>
      <c r="O3542" s="18"/>
      <c r="P3542" s="18"/>
      <c r="Q3542" s="18"/>
      <c r="R3542" s="18"/>
      <c r="S3542" s="18"/>
      <c r="T3542" s="18"/>
      <c r="U3542" s="18"/>
      <c r="V3542" s="18"/>
      <c r="W3542" s="18"/>
      <c r="X3542" s="18"/>
      <c r="Y3542" s="18"/>
      <c r="Z3542" s="18"/>
      <c r="AA3542" s="18"/>
      <c r="AB3542" s="18"/>
      <c r="AC3542" s="18"/>
      <c r="AD3542" s="18"/>
      <c r="AE3542" s="18"/>
      <c r="AF3542" s="18"/>
      <c r="AG3542" s="18"/>
      <c r="AH3542" s="18"/>
      <c r="AI3542" s="18"/>
      <c r="AJ3542" s="18"/>
      <c r="AK3542" s="18"/>
      <c r="AL3542" s="18"/>
      <c r="AM3542" s="18"/>
      <c r="AN3542" s="18"/>
      <c r="AO3542" s="18"/>
      <c r="AP3542" s="18"/>
      <c r="AQ3542" s="18"/>
      <c r="AR3542" s="18"/>
      <c r="AS3542" s="18"/>
      <c r="AT3542" s="18"/>
      <c r="AU3542" s="18"/>
      <c r="AV3542" s="18"/>
      <c r="AW3542" s="18"/>
      <c r="AX3542" s="18"/>
    </row>
    <row r="3543">
      <c r="A3543" s="18"/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  <c r="X3543" s="18"/>
      <c r="Y3543" s="18"/>
      <c r="Z3543" s="18"/>
      <c r="AA3543" s="18"/>
      <c r="AB3543" s="18"/>
      <c r="AC3543" s="18"/>
      <c r="AD3543" s="18"/>
      <c r="AE3543" s="18"/>
      <c r="AF3543" s="18"/>
      <c r="AG3543" s="18"/>
      <c r="AH3543" s="18"/>
      <c r="AI3543" s="18"/>
      <c r="AJ3543" s="18"/>
      <c r="AK3543" s="18"/>
      <c r="AL3543" s="18"/>
      <c r="AM3543" s="18"/>
      <c r="AN3543" s="18"/>
      <c r="AO3543" s="18"/>
      <c r="AP3543" s="18"/>
      <c r="AQ3543" s="18"/>
      <c r="AR3543" s="18"/>
      <c r="AS3543" s="18"/>
      <c r="AT3543" s="18"/>
      <c r="AU3543" s="18"/>
      <c r="AV3543" s="18"/>
      <c r="AW3543" s="18"/>
      <c r="AX3543" s="18"/>
    </row>
    <row r="3544">
      <c r="A3544" s="18"/>
      <c r="B3544" s="18"/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  <c r="X3544" s="18"/>
      <c r="Y3544" s="18"/>
      <c r="Z3544" s="18"/>
      <c r="AA3544" s="18"/>
      <c r="AB3544" s="18"/>
      <c r="AC3544" s="18"/>
      <c r="AD3544" s="18"/>
      <c r="AE3544" s="18"/>
      <c r="AF3544" s="18"/>
      <c r="AG3544" s="18"/>
      <c r="AH3544" s="18"/>
      <c r="AI3544" s="18"/>
      <c r="AJ3544" s="18"/>
      <c r="AK3544" s="18"/>
      <c r="AL3544" s="18"/>
      <c r="AM3544" s="18"/>
      <c r="AN3544" s="18"/>
      <c r="AO3544" s="18"/>
      <c r="AP3544" s="18"/>
      <c r="AQ3544" s="18"/>
      <c r="AR3544" s="18"/>
      <c r="AS3544" s="18"/>
      <c r="AT3544" s="18"/>
      <c r="AU3544" s="18"/>
      <c r="AV3544" s="18"/>
      <c r="AW3544" s="18"/>
      <c r="AX3544" s="18"/>
    </row>
    <row r="3545">
      <c r="A3545" s="18"/>
      <c r="B3545" s="18"/>
      <c r="C3545" s="18"/>
      <c r="D3545" s="18"/>
      <c r="E3545" s="18"/>
      <c r="F3545" s="18"/>
      <c r="G3545" s="18"/>
      <c r="H3545" s="18"/>
      <c r="I3545" s="18"/>
      <c r="J3545" s="18"/>
      <c r="K3545" s="18"/>
      <c r="L3545" s="18"/>
      <c r="M3545" s="18"/>
      <c r="N3545" s="18"/>
      <c r="O3545" s="18"/>
      <c r="P3545" s="18"/>
      <c r="Q3545" s="18"/>
      <c r="R3545" s="18"/>
      <c r="S3545" s="18"/>
      <c r="T3545" s="18"/>
      <c r="U3545" s="18"/>
      <c r="V3545" s="18"/>
      <c r="W3545" s="18"/>
      <c r="X3545" s="18"/>
      <c r="Y3545" s="18"/>
      <c r="Z3545" s="18"/>
      <c r="AA3545" s="18"/>
      <c r="AB3545" s="18"/>
      <c r="AC3545" s="18"/>
      <c r="AD3545" s="18"/>
      <c r="AE3545" s="18"/>
      <c r="AF3545" s="18"/>
      <c r="AG3545" s="18"/>
      <c r="AH3545" s="18"/>
      <c r="AI3545" s="18"/>
      <c r="AJ3545" s="18"/>
      <c r="AK3545" s="18"/>
      <c r="AL3545" s="18"/>
      <c r="AM3545" s="18"/>
      <c r="AN3545" s="18"/>
      <c r="AO3545" s="18"/>
      <c r="AP3545" s="18"/>
      <c r="AQ3545" s="18"/>
      <c r="AR3545" s="18"/>
      <c r="AS3545" s="18"/>
      <c r="AT3545" s="18"/>
      <c r="AU3545" s="18"/>
      <c r="AV3545" s="18"/>
      <c r="AW3545" s="18"/>
      <c r="AX3545" s="18"/>
    </row>
    <row r="3546">
      <c r="A3546" s="18"/>
      <c r="B3546" s="18"/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  <c r="M3546" s="18"/>
      <c r="N3546" s="18"/>
      <c r="O3546" s="18"/>
      <c r="P3546" s="18"/>
      <c r="Q3546" s="18"/>
      <c r="R3546" s="18"/>
      <c r="S3546" s="18"/>
      <c r="T3546" s="18"/>
      <c r="U3546" s="18"/>
      <c r="V3546" s="18"/>
      <c r="W3546" s="18"/>
      <c r="X3546" s="18"/>
      <c r="Y3546" s="18"/>
      <c r="Z3546" s="18"/>
      <c r="AA3546" s="18"/>
      <c r="AB3546" s="18"/>
      <c r="AC3546" s="18"/>
      <c r="AD3546" s="18"/>
      <c r="AE3546" s="18"/>
      <c r="AF3546" s="18"/>
      <c r="AG3546" s="18"/>
      <c r="AH3546" s="18"/>
      <c r="AI3546" s="18"/>
      <c r="AJ3546" s="18"/>
      <c r="AK3546" s="18"/>
      <c r="AL3546" s="18"/>
      <c r="AM3546" s="18"/>
      <c r="AN3546" s="18"/>
      <c r="AO3546" s="18"/>
      <c r="AP3546" s="18"/>
      <c r="AQ3546" s="18"/>
      <c r="AR3546" s="18"/>
      <c r="AS3546" s="18"/>
      <c r="AT3546" s="18"/>
      <c r="AU3546" s="18"/>
      <c r="AV3546" s="18"/>
      <c r="AW3546" s="18"/>
      <c r="AX3546" s="18"/>
    </row>
    <row r="3547">
      <c r="A3547" s="18"/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  <c r="X3547" s="18"/>
      <c r="Y3547" s="18"/>
      <c r="Z3547" s="18"/>
      <c r="AA3547" s="18"/>
      <c r="AB3547" s="18"/>
      <c r="AC3547" s="18"/>
      <c r="AD3547" s="18"/>
      <c r="AE3547" s="18"/>
      <c r="AF3547" s="18"/>
      <c r="AG3547" s="18"/>
      <c r="AH3547" s="18"/>
      <c r="AI3547" s="18"/>
      <c r="AJ3547" s="18"/>
      <c r="AK3547" s="18"/>
      <c r="AL3547" s="18"/>
      <c r="AM3547" s="18"/>
      <c r="AN3547" s="18"/>
      <c r="AO3547" s="18"/>
      <c r="AP3547" s="18"/>
      <c r="AQ3547" s="18"/>
      <c r="AR3547" s="18"/>
      <c r="AS3547" s="18"/>
      <c r="AT3547" s="18"/>
      <c r="AU3547" s="18"/>
      <c r="AV3547" s="18"/>
      <c r="AW3547" s="18"/>
      <c r="AX3547" s="18"/>
    </row>
    <row r="3548">
      <c r="A3548" s="18"/>
      <c r="B3548" s="18"/>
      <c r="C3548" s="18"/>
      <c r="D3548" s="18"/>
      <c r="E3548" s="18"/>
      <c r="F3548" s="18"/>
      <c r="G3548" s="18"/>
      <c r="H3548" s="18"/>
      <c r="I3548" s="18"/>
      <c r="J3548" s="18"/>
      <c r="K3548" s="18"/>
      <c r="L3548" s="18"/>
      <c r="M3548" s="18"/>
      <c r="N3548" s="18"/>
      <c r="O3548" s="18"/>
      <c r="P3548" s="18"/>
      <c r="Q3548" s="18"/>
      <c r="R3548" s="18"/>
      <c r="S3548" s="18"/>
      <c r="T3548" s="18"/>
      <c r="U3548" s="18"/>
      <c r="V3548" s="18"/>
      <c r="W3548" s="18"/>
      <c r="X3548" s="18"/>
      <c r="Y3548" s="18"/>
      <c r="Z3548" s="18"/>
      <c r="AA3548" s="18"/>
      <c r="AB3548" s="18"/>
      <c r="AC3548" s="18"/>
      <c r="AD3548" s="18"/>
      <c r="AE3548" s="18"/>
      <c r="AF3548" s="18"/>
      <c r="AG3548" s="18"/>
      <c r="AH3548" s="18"/>
      <c r="AI3548" s="18"/>
      <c r="AJ3548" s="18"/>
      <c r="AK3548" s="18"/>
      <c r="AL3548" s="18"/>
      <c r="AM3548" s="18"/>
      <c r="AN3548" s="18"/>
      <c r="AO3548" s="18"/>
      <c r="AP3548" s="18"/>
      <c r="AQ3548" s="18"/>
      <c r="AR3548" s="18"/>
      <c r="AS3548" s="18"/>
      <c r="AT3548" s="18"/>
      <c r="AU3548" s="18"/>
      <c r="AV3548" s="18"/>
      <c r="AW3548" s="18"/>
      <c r="AX3548" s="18"/>
    </row>
    <row r="3549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  <c r="M3549" s="18"/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  <c r="AA3549" s="18"/>
      <c r="AB3549" s="18"/>
      <c r="AC3549" s="18"/>
      <c r="AD3549" s="18"/>
      <c r="AE3549" s="18"/>
      <c r="AF3549" s="18"/>
      <c r="AG3549" s="18"/>
      <c r="AH3549" s="18"/>
      <c r="AI3549" s="18"/>
      <c r="AJ3549" s="18"/>
      <c r="AK3549" s="18"/>
      <c r="AL3549" s="18"/>
      <c r="AM3549" s="18"/>
      <c r="AN3549" s="18"/>
      <c r="AO3549" s="18"/>
      <c r="AP3549" s="18"/>
      <c r="AQ3549" s="18"/>
      <c r="AR3549" s="18"/>
      <c r="AS3549" s="18"/>
      <c r="AT3549" s="18"/>
      <c r="AU3549" s="18"/>
      <c r="AV3549" s="18"/>
      <c r="AW3549" s="18"/>
      <c r="AX3549" s="18"/>
    </row>
    <row r="3550">
      <c r="A3550" s="18"/>
      <c r="B3550" s="18"/>
      <c r="C3550" s="18"/>
      <c r="D3550" s="18"/>
      <c r="E3550" s="18"/>
      <c r="F3550" s="18"/>
      <c r="G3550" s="18"/>
      <c r="H3550" s="18"/>
      <c r="I3550" s="18"/>
      <c r="J3550" s="18"/>
      <c r="K3550" s="18"/>
      <c r="L3550" s="18"/>
      <c r="M3550" s="18"/>
      <c r="N3550" s="18"/>
      <c r="O3550" s="18"/>
      <c r="P3550" s="18"/>
      <c r="Q3550" s="18"/>
      <c r="R3550" s="18"/>
      <c r="S3550" s="18"/>
      <c r="T3550" s="18"/>
      <c r="U3550" s="18"/>
      <c r="V3550" s="18"/>
      <c r="W3550" s="18"/>
      <c r="X3550" s="18"/>
      <c r="Y3550" s="18"/>
      <c r="Z3550" s="18"/>
      <c r="AA3550" s="18"/>
      <c r="AB3550" s="18"/>
      <c r="AC3550" s="18"/>
      <c r="AD3550" s="18"/>
      <c r="AE3550" s="18"/>
      <c r="AF3550" s="18"/>
      <c r="AG3550" s="18"/>
      <c r="AH3550" s="18"/>
      <c r="AI3550" s="18"/>
      <c r="AJ3550" s="18"/>
      <c r="AK3550" s="18"/>
      <c r="AL3550" s="18"/>
      <c r="AM3550" s="18"/>
      <c r="AN3550" s="18"/>
      <c r="AO3550" s="18"/>
      <c r="AP3550" s="18"/>
      <c r="AQ3550" s="18"/>
      <c r="AR3550" s="18"/>
      <c r="AS3550" s="18"/>
      <c r="AT3550" s="18"/>
      <c r="AU3550" s="18"/>
      <c r="AV3550" s="18"/>
      <c r="AW3550" s="18"/>
      <c r="AX3550" s="18"/>
    </row>
    <row r="3551">
      <c r="A3551" s="18" t="str">
        <f>IFERROR(__xludf.DUMMYFUNCTION("""COMPUTED_VALUE"""),"Ананас киви")</f>
        <v>Ананас киви</v>
      </c>
      <c r="B3551" s="18" t="str">
        <f>IFERROR(__xludf.DUMMYFUNCTION("""COMPUTED_VALUE"""),"Арбузный смузи")</f>
        <v>Арбузный смузи</v>
      </c>
      <c r="C3551" s="18" t="str">
        <f>IFERROR(__xludf.DUMMYFUNCTION("""COMPUTED_VALUE"""),"Виноградная фанта")</f>
        <v>Виноградная фанта</v>
      </c>
      <c r="D3551" s="18" t="str">
        <f>IFERROR(__xludf.DUMMYFUNCTION("""COMPUTED_VALUE"""),"Вишневый морс")</f>
        <v>Вишневый морс</v>
      </c>
      <c r="E3551" s="18" t="str">
        <f>IFERROR(__xludf.DUMMYFUNCTION("""COMPUTED_VALUE"""),"Гранатовый мармелад")</f>
        <v>Гранатовый мармелад</v>
      </c>
      <c r="F3551" s="18" t="str">
        <f>IFERROR(__xludf.DUMMYFUNCTION("""COMPUTED_VALUE"""),"Грейпфрут киви")</f>
        <v>Грейпфрут киви</v>
      </c>
      <c r="G3551" s="18" t="str">
        <f>IFERROR(__xludf.DUMMYFUNCTION("""COMPUTED_VALUE"""),"Ежевика мята")</f>
        <v>Ежевика мята</v>
      </c>
      <c r="H3551" s="18" t="str">
        <f>IFERROR(__xludf.DUMMYFUNCTION("""COMPUTED_VALUE"""),"Киви манго")</f>
        <v>Киви манго</v>
      </c>
      <c r="I3551" s="18" t="str">
        <f>IFERROR(__xludf.DUMMYFUNCTION("""COMPUTED_VALUE"""),"Клубника манго")</f>
        <v>Клубника манго</v>
      </c>
      <c r="J3551" s="18" t="str">
        <f>IFERROR(__xludf.DUMMYFUNCTION("""COMPUTED_VALUE"""),"черника грейфрут ")</f>
        <v>черника грейфрут </v>
      </c>
      <c r="K3551" s="18" t="str">
        <f>IFERROR(__xludf.DUMMYFUNCTION("""COMPUTED_VALUE"""),"Малина лайм")</f>
        <v>Малина лайм</v>
      </c>
      <c r="L3551" s="18" t="str">
        <f>IFERROR(__xludf.DUMMYFUNCTION("""COMPUTED_VALUE"""),"Манго арбуз ")</f>
        <v>Манго арбуз </v>
      </c>
      <c r="M3551" s="18" t="str">
        <f>IFERROR(__xludf.DUMMYFUNCTION("""COMPUTED_VALUE"""),"Малиновый чай с жасмином")</f>
        <v>Малиновый чай с жасмином</v>
      </c>
      <c r="N3551" s="18" t="str">
        <f>IFERROR(__xludf.DUMMYFUNCTION("""COMPUTED_VALUE"""),"малина  апельсин ")</f>
        <v>малина  апельсин </v>
      </c>
      <c r="O3551" s="18" t="str">
        <f>IFERROR(__xludf.DUMMYFUNCTION("""COMPUTED_VALUE"""),"Манго апельсин")</f>
        <v>Манго апельсин</v>
      </c>
      <c r="P3551" s="18" t="str">
        <f>IFERROR(__xludf.DUMMYFUNCTION("""COMPUTED_VALUE"""),"Ред булл")</f>
        <v>Ред булл</v>
      </c>
      <c r="Q3551" s="18" t="str">
        <f>IFERROR(__xludf.DUMMYFUNCTION("""COMPUTED_VALUE"""),"Спрайт")</f>
        <v>Спрайт</v>
      </c>
      <c r="R3551" s="18" t="str">
        <f>IFERROR(__xludf.DUMMYFUNCTION("""COMPUTED_VALUE"""),"ананас клюква ")</f>
        <v>ананас клюква </v>
      </c>
      <c r="S3551" s="18" t="str">
        <f>IFERROR(__xludf.DUMMYFUNCTION("""COMPUTED_VALUE"""),"Тархун")</f>
        <v>Тархун</v>
      </c>
      <c r="T3551" s="18" t="str">
        <f>IFERROR(__xludf.DUMMYFUNCTION("""COMPUTED_VALUE"""),"алоэ Виноград ")</f>
        <v>алоэ Виноград </v>
      </c>
      <c r="U3551" s="18" t="str">
        <f>IFERROR(__xludf.DUMMYFUNCTION("""COMPUTED_VALUE"""),"Фруктовая жвачка")</f>
        <v>Фруктовая жвачка</v>
      </c>
      <c r="V3551" s="18" t="str">
        <f>IFERROR(__xludf.DUMMYFUNCTION("""COMPUTED_VALUE"""),"Холодная кола")</f>
        <v>Холодная кола</v>
      </c>
      <c r="W3551" s="18" t="str">
        <f>IFERROR(__xludf.DUMMYFUNCTION("""COMPUTED_VALUE"""),"Черная смородина клюква")</f>
        <v>Черная смородина клюква</v>
      </c>
      <c r="X3551" s="18" t="str">
        <f>IFERROR(__xludf.DUMMYFUNCTION("""COMPUTED_VALUE"""),"Черника арбуз")</f>
        <v>Черника арбуз</v>
      </c>
      <c r="Y3551" s="18" t="str">
        <f>IFERROR(__xludf.DUMMYFUNCTION("""COMPUTED_VALUE"""),"Яблоко черника")</f>
        <v>Яблоко черника</v>
      </c>
      <c r="Z3551" s="18"/>
      <c r="AA3551" s="18"/>
      <c r="AB3551" s="18"/>
      <c r="AC3551" s="18"/>
      <c r="AD3551" s="18"/>
      <c r="AE3551" s="18"/>
      <c r="AF3551" s="18"/>
      <c r="AG3551" s="18"/>
      <c r="AH3551" s="18"/>
      <c r="AI3551" s="18"/>
      <c r="AJ3551" s="18"/>
      <c r="AK3551" s="18"/>
      <c r="AL3551" s="18"/>
      <c r="AM3551" s="18"/>
      <c r="AN3551" s="18"/>
      <c r="AO3551" s="18"/>
      <c r="AP3551" s="18"/>
      <c r="AQ3551" s="18"/>
      <c r="AR3551" s="18"/>
      <c r="AS3551" s="18"/>
      <c r="AT3551" s="18"/>
      <c r="AU3551" s="18"/>
      <c r="AV3551" s="18"/>
      <c r="AW3551" s="18"/>
      <c r="AX3551" s="18"/>
    </row>
    <row r="3552">
      <c r="A3552" s="18" t="str">
        <f>IFERROR(__xludf.DUMMYFUNCTION("""COMPUTED_VALUE"""),"Апельсиновое драже")</f>
        <v>Апельсиновое драже</v>
      </c>
      <c r="B3552" s="18" t="str">
        <f>IFERROR(__xludf.DUMMYFUNCTION("""COMPUTED_VALUE"""),"Бабл гам")</f>
        <v>Бабл гам</v>
      </c>
      <c r="C3552" s="18" t="str">
        <f>IFERROR(__xludf.DUMMYFUNCTION("""COMPUTED_VALUE"""),"Виноградная конфета")</f>
        <v>Виноградная конфета</v>
      </c>
      <c r="D3552" s="18" t="str">
        <f>IFERROR(__xludf.DUMMYFUNCTION("""COMPUTED_VALUE"""),"Даня кокос")</f>
        <v>Даня кокос</v>
      </c>
      <c r="E3552" s="18" t="str">
        <f>IFERROR(__xludf.DUMMYFUNCTION("""COMPUTED_VALUE"""),"Земляника груша")</f>
        <v>Земляника груша</v>
      </c>
      <c r="F3552" s="18" t="str">
        <f>IFERROR(__xludf.DUMMYFUNCTION("""COMPUTED_VALUE"""),"Кислый киви")</f>
        <v>Кислый киви</v>
      </c>
      <c r="G3552" s="18" t="str">
        <f>IFERROR(__xludf.DUMMYFUNCTION("""COMPUTED_VALUE"""),"Кислый малиновый лимонад ")</f>
        <v>Кислый малиновый лимонад </v>
      </c>
      <c r="H3552" s="18" t="str">
        <f>IFERROR(__xludf.DUMMYFUNCTION("""COMPUTED_VALUE"""),"Кола сода айс")</f>
        <v>Кола сода айс</v>
      </c>
      <c r="I3552" s="18" t="str">
        <f>IFERROR(__xludf.DUMMYFUNCTION("""COMPUTED_VALUE"""),"Ледяной ананас")</f>
        <v>Ледяной ананас</v>
      </c>
      <c r="J3552" s="18" t="str">
        <f>IFERROR(__xludf.DUMMYFUNCTION("""COMPUTED_VALUE"""),"Лимонные червячки ")</f>
        <v>Лимонные червячки </v>
      </c>
      <c r="K3552" s="18" t="str">
        <f>IFERROR(__xludf.DUMMYFUNCTION("""COMPUTED_VALUE"""),"Манго апельсин")</f>
        <v>Манго апельсин</v>
      </c>
      <c r="L3552" s="18" t="str">
        <f>IFERROR(__xludf.DUMMYFUNCTION("""COMPUTED_VALUE"""),"Смородина виноград")</f>
        <v>Смородина виноград</v>
      </c>
      <c r="M3552" s="18" t="str">
        <f>IFERROR(__xludf.DUMMYFUNCTION("""COMPUTED_VALUE"""),"Яблочный холс")</f>
        <v>Яблочный холс</v>
      </c>
      <c r="N3552" s="18" t="str">
        <f>IFERROR(__xludf.DUMMYFUNCTION("""COMPUTED_VALUE"""),"Ягодный смузи")</f>
        <v>Ягодный смузи</v>
      </c>
      <c r="O3552" s="18" t="str">
        <f>IFERROR(__xludf.DUMMYFUNCTION("""COMPUTED_VALUE"""),"Ягодный энергетик")</f>
        <v>Ягодный энергетик</v>
      </c>
      <c r="P3552" s="18"/>
      <c r="Q3552" s="18"/>
      <c r="R3552" s="18"/>
      <c r="S3552" s="18"/>
      <c r="T3552" s="18"/>
      <c r="U3552" s="18"/>
      <c r="V3552" s="18"/>
      <c r="W3552" s="18"/>
      <c r="X3552" s="18"/>
      <c r="Y3552" s="18"/>
      <c r="Z3552" s="18"/>
      <c r="AA3552" s="18"/>
      <c r="AB3552" s="18"/>
      <c r="AC3552" s="18"/>
      <c r="AD3552" s="18"/>
      <c r="AE3552" s="18"/>
      <c r="AF3552" s="18"/>
      <c r="AG3552" s="18"/>
      <c r="AH3552" s="18"/>
      <c r="AI3552" s="18"/>
      <c r="AJ3552" s="18"/>
      <c r="AK3552" s="18"/>
      <c r="AL3552" s="18"/>
      <c r="AM3552" s="18"/>
      <c r="AN3552" s="18"/>
      <c r="AO3552" s="18"/>
      <c r="AP3552" s="18"/>
      <c r="AQ3552" s="18"/>
      <c r="AR3552" s="18"/>
      <c r="AS3552" s="18"/>
      <c r="AT3552" s="18"/>
      <c r="AU3552" s="18"/>
      <c r="AV3552" s="18"/>
      <c r="AW3552" s="18"/>
      <c r="AX3552" s="18"/>
    </row>
    <row r="3553">
      <c r="A3553" s="18" t="str">
        <f>IFERROR(__xludf.DUMMYFUNCTION("""COMPUTED_VALUE"""),"Ананас ежевика")</f>
        <v>Ананас ежевика</v>
      </c>
      <c r="B3553" s="18" t="str">
        <f>IFERROR(__xludf.DUMMYFUNCTION("""COMPUTED_VALUE"""),"Перечная мята")</f>
        <v>Перечная мята</v>
      </c>
      <c r="C3553" s="18" t="str">
        <f>IFERROR(__xludf.DUMMYFUNCTION("""COMPUTED_VALUE"""),"Яблоко груша")</f>
        <v>Яблоко груша</v>
      </c>
      <c r="D3553" s="18" t="str">
        <f>IFERROR(__xludf.DUMMYFUNCTION("""COMPUTED_VALUE"""),"Манго грейпфрут")</f>
        <v>Манго грейпфрут</v>
      </c>
      <c r="E3553" s="18" t="str">
        <f>IFERROR(__xludf.DUMMYFUNCTION("""COMPUTED_VALUE"""),"Хвоя грейпфрут")</f>
        <v>Хвоя грейпфрут</v>
      </c>
      <c r="F3553" s="18" t="str">
        <f>IFERROR(__xludf.DUMMYFUNCTION("""COMPUTED_VALUE"""),"Дыня черника")</f>
        <v>Дыня черника</v>
      </c>
      <c r="G3553" s="18" t="str">
        <f>IFERROR(__xludf.DUMMYFUNCTION("""COMPUTED_VALUE"""),"Смородина мята")</f>
        <v>Смородина мята</v>
      </c>
      <c r="H3553" s="18" t="str">
        <f>IFERROR(__xludf.DUMMYFUNCTION("""COMPUTED_VALUE"""),"Киви помело")</f>
        <v>Киви помело</v>
      </c>
      <c r="I3553" s="18" t="str">
        <f>IFERROR(__xludf.DUMMYFUNCTION("""COMPUTED_VALUE"""),"Манго персик")</f>
        <v>Манго персик</v>
      </c>
      <c r="J3553" s="18" t="str">
        <f>IFERROR(__xludf.DUMMYFUNCTION("""COMPUTED_VALUE"""),"Персик маракуйя")</f>
        <v>Персик маракуйя</v>
      </c>
      <c r="K3553" s="18" t="str">
        <f>IFERROR(__xludf.DUMMYFUNCTION("""COMPUTED_VALUE"""),"Личи лайм")</f>
        <v>Личи лайм</v>
      </c>
      <c r="L3553" s="18" t="str">
        <f>IFERROR(__xludf.DUMMYFUNCTION("""COMPUTED_VALUE"""),"Ананас кокос")</f>
        <v>Ананас кокос</v>
      </c>
      <c r="M3553" s="18" t="str">
        <f>IFERROR(__xludf.DUMMYFUNCTION("""COMPUTED_VALUE"""),"Брусника лимон")</f>
        <v>Брусника лимон</v>
      </c>
      <c r="N3553" s="18" t="str">
        <f>IFERROR(__xludf.DUMMYFUNCTION("""COMPUTED_VALUE"""),"Киви банан")</f>
        <v>Киви банан</v>
      </c>
      <c r="O3553" s="18" t="str">
        <f>IFERROR(__xludf.DUMMYFUNCTION("""COMPUTED_VALUE"""),"Кислые лесные ягоды")</f>
        <v>Кислые лесные ягоды</v>
      </c>
      <c r="P3553" s="18"/>
      <c r="Q3553" s="18"/>
      <c r="R3553" s="18"/>
      <c r="S3553" s="18"/>
      <c r="T3553" s="18"/>
      <c r="U3553" s="18"/>
      <c r="V3553" s="18"/>
      <c r="W3553" s="18"/>
      <c r="X3553" s="18"/>
      <c r="Y3553" s="18"/>
      <c r="Z3553" s="18"/>
      <c r="AA3553" s="18"/>
      <c r="AB3553" s="18"/>
      <c r="AC3553" s="18"/>
      <c r="AD3553" s="18"/>
      <c r="AE3553" s="18"/>
      <c r="AF3553" s="18"/>
      <c r="AG3553" s="18"/>
      <c r="AH3553" s="18"/>
      <c r="AI3553" s="18"/>
      <c r="AJ3553" s="18"/>
      <c r="AK3553" s="18"/>
      <c r="AL3553" s="18"/>
      <c r="AM3553" s="18"/>
      <c r="AN3553" s="18"/>
      <c r="AO3553" s="18"/>
      <c r="AP3553" s="18"/>
      <c r="AQ3553" s="18"/>
      <c r="AR3553" s="18"/>
      <c r="AS3553" s="18"/>
      <c r="AT3553" s="18"/>
      <c r="AU3553" s="18"/>
      <c r="AV3553" s="18"/>
      <c r="AW3553" s="18"/>
      <c r="AX3553" s="18"/>
    </row>
    <row r="3554">
      <c r="A3554" s="18" t="str">
        <f>IFERROR(__xludf.DUMMYFUNCTION("""COMPUTED_VALUE"""),"Маракуйя с тропическими нотками")</f>
        <v>Маракуйя с тропическими нотками</v>
      </c>
      <c r="B3554" s="18" t="str">
        <f>IFERROR(__xludf.DUMMYFUNCTION("""COMPUTED_VALUE"""),"Арбузный милкшейк")</f>
        <v>Арбузный милкшейк</v>
      </c>
      <c r="C3554" s="18" t="str">
        <f>IFERROR(__xludf.DUMMYFUNCTION("""COMPUTED_VALUE"""),"Конфеты со вкусом винограда")</f>
        <v>Конфеты со вкусом винограда</v>
      </c>
      <c r="D3554" s="18" t="str">
        <f>IFERROR(__xludf.DUMMYFUNCTION("""COMPUTED_VALUE"""),"Манго с апельсином и послевкусием гуавы")</f>
        <v>Манго с апельсином и послевкусием гуавы</v>
      </c>
      <c r="E3554" s="18" t="str">
        <f>IFERROR(__xludf.DUMMYFUNCTION("""COMPUTED_VALUE"""),"Холодное сочетание мяты и конфет холс")</f>
        <v>Холодное сочетание мяты и конфет холс</v>
      </c>
      <c r="F3554" s="18" t="str">
        <f>IFERROR(__xludf.DUMMYFUNCTION("""COMPUTED_VALUE"""),"Яблочные мармеладные червячки")</f>
        <v>Яблочные мармеладные червячки</v>
      </c>
      <c r="G355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554" s="18" t="str">
        <f>IFERROR(__xludf.DUMMYFUNCTION("""COMPUTED_VALUE"""),"Лимон лайм")</f>
        <v>Лимон лайм</v>
      </c>
      <c r="I3554" s="18" t="str">
        <f>IFERROR(__xludf.DUMMYFUNCTION("""COMPUTED_VALUE"""),"Классика энергетика с кислой малиной")</f>
        <v>Классика энергетика с кислой малиной</v>
      </c>
      <c r="J3554" s="18" t="str">
        <f>IFERROR(__xludf.DUMMYFUNCTION("""COMPUTED_VALUE"""),"Зеленое манго и смородина")</f>
        <v>Зеленое манго и смородина</v>
      </c>
      <c r="K3554" s="18" t="str">
        <f>IFERROR(__xludf.DUMMYFUNCTION("""COMPUTED_VALUE"""),"Дуэт лемонграсса и сладкой малины")</f>
        <v>Дуэт лемонграсса и сладкой малины</v>
      </c>
      <c r="L3554" s="18" t="str">
        <f>IFERROR(__xludf.DUMMYFUNCTION("""COMPUTED_VALUE"""),"Сладкий мармелад из черной смородины")</f>
        <v>Сладкий мармелад из черной смородины</v>
      </c>
      <c r="M3554" s="18" t="str">
        <f>IFERROR(__xludf.DUMMYFUNCTION("""COMPUTED_VALUE"""),"Вишня кола")</f>
        <v>Вишня кола</v>
      </c>
      <c r="N3554" s="18" t="str">
        <f>IFERROR(__xludf.DUMMYFUNCTION("""COMPUTED_VALUE"""),"Малина с кокосом")</f>
        <v>Малина с кокосом</v>
      </c>
      <c r="O3554" s="18" t="str">
        <f>IFERROR(__xludf.DUMMYFUNCTION("""COMPUTED_VALUE"""),"Сладкие конфеты СКИТЛЗ и смородина")</f>
        <v>Сладкие конфеты СКИТЛЗ и смородина</v>
      </c>
      <c r="P3554" s="18" t="str">
        <f>IFERROR(__xludf.DUMMYFUNCTION("""COMPUTED_VALUE"""),"Ежевичный лимонад")</f>
        <v>Ежевичный лимонад</v>
      </c>
      <c r="Q3554" s="18" t="str">
        <f>IFERROR(__xludf.DUMMYFUNCTION("""COMPUTED_VALUE"""),"Дыня кокос")</f>
        <v>Дыня кокос</v>
      </c>
      <c r="R3554" s="18" t="str">
        <f>IFERROR(__xludf.DUMMYFUNCTION("""COMPUTED_VALUE"""),"Земляничный бабл гам")</f>
        <v>Земляничный бабл гам</v>
      </c>
      <c r="S3554" s="18" t="str">
        <f>IFERROR(__xludf.DUMMYFUNCTION("""COMPUTED_VALUE"""),"Лимонные леденцы")</f>
        <v>Лимонные леденцы</v>
      </c>
      <c r="T3554" s="18" t="str">
        <f>IFERROR(__xludf.DUMMYFUNCTION("""COMPUTED_VALUE"""),"Экзотический фрукты")</f>
        <v>Экзотический фрукты</v>
      </c>
      <c r="U3554" s="18" t="str">
        <f>IFERROR(__xludf.DUMMYFUNCTION("""COMPUTED_VALUE"""),"Личи виноград мята")</f>
        <v>Личи виноград мята</v>
      </c>
      <c r="V3554" s="18" t="str">
        <f>IFERROR(__xludf.DUMMYFUNCTION("""COMPUTED_VALUE"""),"Черника малина мята")</f>
        <v>Черника малина мята</v>
      </c>
      <c r="W3554" s="18" t="str">
        <f>IFERROR(__xludf.DUMMYFUNCTION("""COMPUTED_VALUE"""),"Абрикосовый йогурт")</f>
        <v>Абрикосовый йогурт</v>
      </c>
      <c r="X3554" s="18" t="str">
        <f>IFERROR(__xludf.DUMMYFUNCTION("""COMPUTED_VALUE"""),"Арбуз лед")</f>
        <v>Арбуз лед</v>
      </c>
      <c r="Y3554" s="18" t="str">
        <f>IFERROR(__xludf.DUMMYFUNCTION("""COMPUTED_VALUE"""),"Банан клубника лед")</f>
        <v>Банан клубника лед</v>
      </c>
      <c r="Z3554" s="18" t="str">
        <f>IFERROR(__xludf.DUMMYFUNCTION("""COMPUTED_VALUE"""),"Арбузное мороженное")</f>
        <v>Арбузное мороженное</v>
      </c>
      <c r="AA3554" s="18" t="str">
        <f>IFERROR(__xludf.DUMMYFUNCTION("""COMPUTED_VALUE"""),"Клубника малина жвачка")</f>
        <v>Клубника малина жвачка</v>
      </c>
      <c r="AB3554" s="18" t="str">
        <f>IFERROR(__xludf.DUMMYFUNCTION("""COMPUTED_VALUE"""),"Клубничное мороженное")</f>
        <v>Клубничное мороженное</v>
      </c>
      <c r="AC3554" s="18" t="str">
        <f>IFERROR(__xludf.DUMMYFUNCTION("""COMPUTED_VALUE"""),"Кола сода лед")</f>
        <v>Кола сода лед</v>
      </c>
      <c r="AD3554" s="18" t="str">
        <f>IFERROR(__xludf.DUMMYFUNCTION("""COMPUTED_VALUE"""),"Банановый милкшейк")</f>
        <v>Банановый милкшейк</v>
      </c>
      <c r="AE3554" s="18" t="str">
        <f>IFERROR(__xludf.DUMMYFUNCTION("""COMPUTED_VALUE"""),"Микс ягод лед")</f>
        <v>Микс ягод лед</v>
      </c>
      <c r="AF3554" s="18" t="str">
        <f>IFERROR(__xludf.DUMMYFUNCTION("""COMPUTED_VALUE"""),"Брусничный морс")</f>
        <v>Брусничный морс</v>
      </c>
      <c r="AG3554" s="18" t="str">
        <f>IFERROR(__xludf.DUMMYFUNCTION("""COMPUTED_VALUE"""),"Яблочный лимонад")</f>
        <v>Яблочный лимонад</v>
      </c>
      <c r="AH3554" s="18" t="str">
        <f>IFERROR(__xludf.DUMMYFUNCTION("""COMPUTED_VALUE"""),"Лесные ягоды")</f>
        <v>Лесные ягоды</v>
      </c>
      <c r="AI3554" s="18" t="str">
        <f>IFERROR(__xludf.DUMMYFUNCTION("""COMPUTED_VALUE"""),"Смородиновый лимонад")</f>
        <v>Смородиновый лимонад</v>
      </c>
      <c r="AJ3554" s="18" t="str">
        <f>IFERROR(__xludf.DUMMYFUNCTION("""COMPUTED_VALUE"""),"Вишня лайм лед")</f>
        <v>Вишня лайм лед</v>
      </c>
      <c r="AK3554" s="18" t="str">
        <f>IFERROR(__xludf.DUMMYFUNCTION("""COMPUTED_VALUE"""),"Лист виноград мята энергетик")</f>
        <v>Лист виноград мята энергетик</v>
      </c>
      <c r="AL3554" s="18" t="str">
        <f>IFERROR(__xludf.DUMMYFUNCTION("""COMPUTED_VALUE"""),"Двойное яблоко лед")</f>
        <v>Двойное яблоко лед</v>
      </c>
      <c r="AM3554" s="18" t="str">
        <f>IFERROR(__xludf.DUMMYFUNCTION("""COMPUTED_VALUE"""),"Смородиновый холс")</f>
        <v>Смородиновый холс</v>
      </c>
      <c r="AN3554" s="18" t="str">
        <f>IFERROR(__xludf.DUMMYFUNCTION("""COMPUTED_VALUE"""),"Клубничное шампанское")</f>
        <v>Клубничное шампанское</v>
      </c>
      <c r="AO3554" s="18"/>
      <c r="AP3554" s="18"/>
      <c r="AQ3554" s="18"/>
      <c r="AR3554" s="18"/>
      <c r="AS3554" s="18"/>
      <c r="AT3554" s="18"/>
      <c r="AU3554" s="18"/>
      <c r="AV3554" s="18"/>
      <c r="AW3554" s="18"/>
      <c r="AX3554" s="18"/>
    </row>
    <row r="3555">
      <c r="A3555" s="18" t="str">
        <f>IFERROR(__xludf.DUMMYFUNCTION("""COMPUTED_VALUE"""),"0.4")</f>
        <v>0.4</v>
      </c>
      <c r="B3555" s="18" t="str">
        <f>IFERROR(__xludf.DUMMYFUNCTION("""COMPUTED_VALUE"""),"0.6")</f>
        <v>0.6</v>
      </c>
      <c r="C3555" s="18" t="str">
        <f>IFERROR(__xludf.DUMMYFUNCTION("""COMPUTED_VALUE"""),"0.7")</f>
        <v>0.7</v>
      </c>
      <c r="D3555" s="18" t="str">
        <f>IFERROR(__xludf.DUMMYFUNCTION("""COMPUTED_VALUE"""),"0.8")</f>
        <v>0.8</v>
      </c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  <c r="X3555" s="18"/>
      <c r="Y3555" s="18"/>
      <c r="Z3555" s="18"/>
      <c r="AA3555" s="18"/>
      <c r="AB3555" s="18"/>
      <c r="AC3555" s="18"/>
      <c r="AD3555" s="18"/>
      <c r="AE3555" s="18"/>
      <c r="AF3555" s="18"/>
      <c r="AG3555" s="18"/>
      <c r="AH3555" s="18"/>
      <c r="AI3555" s="18"/>
      <c r="AJ3555" s="18"/>
      <c r="AK3555" s="18"/>
      <c r="AL3555" s="18"/>
      <c r="AM3555" s="18"/>
      <c r="AN3555" s="18"/>
      <c r="AO3555" s="18"/>
      <c r="AP3555" s="18"/>
      <c r="AQ3555" s="18"/>
      <c r="AR3555" s="18"/>
      <c r="AS3555" s="18"/>
      <c r="AT3555" s="18"/>
      <c r="AU3555" s="18"/>
      <c r="AV3555" s="18"/>
      <c r="AW3555" s="18"/>
      <c r="AX3555" s="18"/>
    </row>
    <row r="3556">
      <c r="A3556" s="18" t="str">
        <f>IFERROR(__xludf.DUMMYFUNCTION("""COMPUTED_VALUE"""),"0.4")</f>
        <v>0.4</v>
      </c>
      <c r="B3556" s="18" t="str">
        <f>IFERROR(__xludf.DUMMYFUNCTION("""COMPUTED_VALUE"""),"0.6")</f>
        <v>0.6</v>
      </c>
      <c r="C3556" s="18" t="str">
        <f>IFERROR(__xludf.DUMMYFUNCTION("""COMPUTED_VALUE"""),"0.7")</f>
        <v>0.7</v>
      </c>
      <c r="D3556" s="18" t="str">
        <f>IFERROR(__xludf.DUMMYFUNCTION("""COMPUTED_VALUE"""),"0.8")</f>
        <v>0.8</v>
      </c>
      <c r="E3556" s="18"/>
      <c r="F3556" s="18"/>
      <c r="G3556" s="18"/>
      <c r="H3556" s="18"/>
      <c r="I3556" s="18"/>
      <c r="J3556" s="18"/>
      <c r="K3556" s="18"/>
      <c r="L3556" s="18"/>
      <c r="M3556" s="18"/>
      <c r="N3556" s="18"/>
      <c r="O3556" s="18"/>
      <c r="P3556" s="18"/>
      <c r="Q3556" s="18"/>
      <c r="R3556" s="18"/>
      <c r="S3556" s="18"/>
      <c r="T3556" s="18"/>
      <c r="U3556" s="18"/>
      <c r="V3556" s="18"/>
      <c r="W3556" s="18"/>
      <c r="X3556" s="18"/>
      <c r="Y3556" s="18"/>
      <c r="Z3556" s="18"/>
      <c r="AA3556" s="18"/>
      <c r="AB3556" s="18"/>
      <c r="AC3556" s="18"/>
      <c r="AD3556" s="18"/>
      <c r="AE3556" s="18"/>
      <c r="AF3556" s="18"/>
      <c r="AG3556" s="18"/>
      <c r="AH3556" s="18"/>
      <c r="AI3556" s="18"/>
      <c r="AJ3556" s="18"/>
      <c r="AK3556" s="18"/>
      <c r="AL3556" s="18"/>
      <c r="AM3556" s="18"/>
      <c r="AN3556" s="18"/>
      <c r="AO3556" s="18"/>
      <c r="AP3556" s="18"/>
      <c r="AQ3556" s="18"/>
      <c r="AR3556" s="18"/>
      <c r="AS3556" s="18"/>
      <c r="AT3556" s="18"/>
      <c r="AU3556" s="18"/>
      <c r="AV3556" s="18"/>
      <c r="AW3556" s="18"/>
      <c r="AX3556" s="18"/>
    </row>
    <row r="3557">
      <c r="A3557" s="18" t="str">
        <f>IFERROR(__xludf.DUMMYFUNCTION("""COMPUTED_VALUE"""),"Ягодный микс")</f>
        <v>Ягодный микс</v>
      </c>
      <c r="B3557" s="18" t="str">
        <f>IFERROR(__xludf.DUMMYFUNCTION("""COMPUTED_VALUE"""),"Энергетик малина")</f>
        <v>Энергетик малина</v>
      </c>
      <c r="C3557" s="18" t="str">
        <f>IFERROR(__xludf.DUMMYFUNCTION("""COMPUTED_VALUE"""),"Клубника арбуз")</f>
        <v>Клубника арбуз</v>
      </c>
      <c r="D3557" s="18" t="str">
        <f>IFERROR(__xludf.DUMMYFUNCTION("""COMPUTED_VALUE"""),"Ежевика малина")</f>
        <v>Ежевика малина</v>
      </c>
      <c r="E3557" s="18" t="str">
        <f>IFERROR(__xludf.DUMMYFUNCTION("""COMPUTED_VALUE"""),"Голубая малина виноград")</f>
        <v>Голубая малина виноград</v>
      </c>
      <c r="F3557" s="18" t="str">
        <f>IFERROR(__xludf.DUMMYFUNCTION("""COMPUTED_VALUE"""),"Вишня яблоко")</f>
        <v>Вишня яблоко</v>
      </c>
      <c r="G3557" s="18" t="str">
        <f>IFERROR(__xludf.DUMMYFUNCTION("""COMPUTED_VALUE"""),"Виноград лёд")</f>
        <v>Виноград лёд</v>
      </c>
      <c r="H3557" s="18" t="str">
        <f>IFERROR(__xludf.DUMMYFUNCTION("""COMPUTED_VALUE"""),"Бабл гам")</f>
        <v>Бабл гам</v>
      </c>
      <c r="I3557" s="18" t="str">
        <f>IFERROR(__xludf.DUMMYFUNCTION("""COMPUTED_VALUE"""),"Энергетик лайм")</f>
        <v>Энергетик лайм</v>
      </c>
      <c r="J3557" s="18" t="str">
        <f>IFERROR(__xludf.DUMMYFUNCTION("""COMPUTED_VALUE"""),"Черника смородина айс")</f>
        <v>Черника смородина айс</v>
      </c>
      <c r="K3557" s="18" t="str">
        <f>IFERROR(__xludf.DUMMYFUNCTION("""COMPUTED_VALUE"""),"Мохито клубничный лёд")</f>
        <v>Мохито клубничный лёд</v>
      </c>
      <c r="L3557" s="18" t="str">
        <f>IFERROR(__xludf.DUMMYFUNCTION("""COMPUTED_VALUE"""),"Черная вишня лёд")</f>
        <v>Черная вишня лёд</v>
      </c>
      <c r="M3557" s="18" t="str">
        <f>IFERROR(__xludf.DUMMYFUNCTION("""COMPUTED_VALUE"""),"Ананас кокос лёд")</f>
        <v>Ананас кокос лёд</v>
      </c>
      <c r="N3557" s="18" t="str">
        <f>IFERROR(__xludf.DUMMYFUNCTION("""COMPUTED_VALUE"""),"Киви лёд")</f>
        <v>Киви лёд</v>
      </c>
      <c r="O3557" s="18" t="str">
        <f>IFERROR(__xludf.DUMMYFUNCTION("""COMPUTED_VALUE"""),"Кислая клюква лёд")</f>
        <v>Кислая клюква лёд</v>
      </c>
      <c r="P3557" s="18" t="str">
        <f>IFERROR(__xludf.DUMMYFUNCTION("""COMPUTED_VALUE"""),"Кислый скитлс лёд")</f>
        <v>Кислый скитлс лёд</v>
      </c>
      <c r="Q3557" s="18" t="str">
        <f>IFERROR(__xludf.DUMMYFUNCTION("""COMPUTED_VALUE"""),"Клубника черника лёд")</f>
        <v>Клубника черника лёд</v>
      </c>
      <c r="R3557" s="18" t="str">
        <f>IFERROR(__xludf.DUMMYFUNCTION("""COMPUTED_VALUE"""),"Малина смородина лёд")</f>
        <v>Малина смородина лёд</v>
      </c>
      <c r="S3557" s="18" t="str">
        <f>IFERROR(__xludf.DUMMYFUNCTION("""COMPUTED_VALUE"""),"Манго лёд")</f>
        <v>Манго лёд</v>
      </c>
      <c r="T3557" s="18" t="str">
        <f>IFERROR(__xludf.DUMMYFUNCTION("""COMPUTED_VALUE"""),"Малина вишня лёд")</f>
        <v>Малина вишня лёд</v>
      </c>
      <c r="U3557" s="18"/>
      <c r="V3557" s="18"/>
      <c r="W3557" s="18"/>
      <c r="X3557" s="18"/>
      <c r="Y3557" s="18"/>
      <c r="Z3557" s="18"/>
      <c r="AA3557" s="18"/>
      <c r="AB3557" s="18"/>
      <c r="AC3557" s="18"/>
      <c r="AD3557" s="18"/>
      <c r="AE3557" s="18"/>
      <c r="AF3557" s="18"/>
      <c r="AG3557" s="18"/>
      <c r="AH3557" s="18"/>
      <c r="AI3557" s="18"/>
      <c r="AJ3557" s="18"/>
      <c r="AK3557" s="18"/>
      <c r="AL3557" s="18"/>
      <c r="AM3557" s="18"/>
      <c r="AN3557" s="18"/>
      <c r="AO3557" s="18"/>
      <c r="AP3557" s="18"/>
      <c r="AQ3557" s="18"/>
      <c r="AR3557" s="18"/>
      <c r="AS3557" s="18"/>
      <c r="AT3557" s="18"/>
      <c r="AU3557" s="18"/>
      <c r="AV3557" s="18"/>
      <c r="AW3557" s="18"/>
      <c r="AX3557" s="18"/>
    </row>
    <row r="3558">
      <c r="A3558" s="18" t="str">
        <f>IFERROR(__xludf.DUMMYFUNCTION("""COMPUTED_VALUE"""),"Смородина холс")</f>
        <v>Смородина холс</v>
      </c>
      <c r="B3558" s="18" t="str">
        <f>IFERROR(__xludf.DUMMYFUNCTION("""COMPUTED_VALUE"""),"Тропические фрукты")</f>
        <v>Тропические фрукты</v>
      </c>
      <c r="C3558" s="18" t="str">
        <f>IFERROR(__xludf.DUMMYFUNCTION("""COMPUTED_VALUE"""),"Черничная конфета")</f>
        <v>Черничная конфета</v>
      </c>
      <c r="D3558" s="18" t="str">
        <f>IFERROR(__xludf.DUMMYFUNCTION("""COMPUTED_VALUE"""),"Яблоко вишня")</f>
        <v>Яблоко вишня</v>
      </c>
      <c r="E3558" s="18" t="str">
        <f>IFERROR(__xludf.DUMMYFUNCTION("""COMPUTED_VALUE"""),"Виноград мята")</f>
        <v>Виноград мята</v>
      </c>
      <c r="F3558" s="18" t="str">
        <f>IFERROR(__xludf.DUMMYFUNCTION("""COMPUTED_VALUE"""),"Виноград холс")</f>
        <v>Виноград холс</v>
      </c>
      <c r="G3558" s="18" t="str">
        <f>IFERROR(__xludf.DUMMYFUNCTION("""COMPUTED_VALUE"""),"Грейпфрутовый лимонад")</f>
        <v>Грейпфрутовый лимонад</v>
      </c>
      <c r="H3558" s="18" t="str">
        <f>IFERROR(__xludf.DUMMYFUNCTION("""COMPUTED_VALUE"""),"Дыня банан")</f>
        <v>Дыня банан</v>
      </c>
      <c r="I3558" s="18" t="str">
        <f>IFERROR(__xludf.DUMMYFUNCTION("""COMPUTED_VALUE"""),"Ежевичный лимонад")</f>
        <v>Ежевичный лимонад</v>
      </c>
      <c r="J3558" s="18" t="str">
        <f>IFERROR(__xludf.DUMMYFUNCTION("""COMPUTED_VALUE"""),"Земляничная конфета ")</f>
        <v>Земляничная конфета </v>
      </c>
      <c r="K3558" s="18" t="str">
        <f>IFERROR(__xludf.DUMMYFUNCTION("""COMPUTED_VALUE"""),"Ананас манго ")</f>
        <v>Ананас манго </v>
      </c>
      <c r="L3558" s="18" t="str">
        <f>IFERROR(__xludf.DUMMYFUNCTION("""COMPUTED_VALUE"""),"Жвачка черника мята ")</f>
        <v>Жвачка черника мята </v>
      </c>
      <c r="M3558" s="18" t="str">
        <f>IFERROR(__xludf.DUMMYFUNCTION("""COMPUTED_VALUE"""),"Зеленый манго")</f>
        <v>Зеленый манго</v>
      </c>
      <c r="N3558" s="18" t="str">
        <f>IFERROR(__xludf.DUMMYFUNCTION("""COMPUTED_VALUE"""),"Клюква брусника")</f>
        <v>Клюква брусника</v>
      </c>
      <c r="O3558" s="18" t="str">
        <f>IFERROR(__xludf.DUMMYFUNCTION("""COMPUTED_VALUE"""),"Апельсин ")</f>
        <v>Апельсин </v>
      </c>
      <c r="P3558" s="18" t="str">
        <f>IFERROR(__xludf.DUMMYFUNCTION("""COMPUTED_VALUE"""),"Кокос малина")</f>
        <v>Кокос малина</v>
      </c>
      <c r="Q3558" s="18" t="str">
        <f>IFERROR(__xludf.DUMMYFUNCTION("""COMPUTED_VALUE"""),"Лимонные черви")</f>
        <v>Лимонные черви</v>
      </c>
      <c r="R3558" s="18" t="str">
        <f>IFERROR(__xludf.DUMMYFUNCTION("""COMPUTED_VALUE"""),"Малиновый лимонад")</f>
        <v>Малиновый лимонад</v>
      </c>
      <c r="S3558" s="18" t="str">
        <f>IFERROR(__xludf.DUMMYFUNCTION("""COMPUTED_VALUE"""),"Смородина малина")</f>
        <v>Смородина малина</v>
      </c>
      <c r="T3558" s="18"/>
      <c r="U3558" s="18"/>
      <c r="V3558" s="18"/>
      <c r="W3558" s="18"/>
      <c r="X3558" s="18"/>
      <c r="Y3558" s="18"/>
      <c r="Z3558" s="18"/>
      <c r="AA3558" s="18"/>
      <c r="AB3558" s="18"/>
      <c r="AC3558" s="18"/>
      <c r="AD3558" s="18"/>
      <c r="AE3558" s="18"/>
      <c r="AF3558" s="18"/>
      <c r="AG3558" s="18"/>
      <c r="AH3558" s="18"/>
      <c r="AI3558" s="18"/>
      <c r="AJ3558" s="18"/>
      <c r="AK3558" s="18"/>
      <c r="AL3558" s="18"/>
      <c r="AM3558" s="18"/>
      <c r="AN3558" s="18"/>
      <c r="AO3558" s="18"/>
      <c r="AP3558" s="18"/>
      <c r="AQ3558" s="18"/>
      <c r="AR3558" s="18"/>
      <c r="AS3558" s="18"/>
      <c r="AT3558" s="18"/>
      <c r="AU3558" s="18"/>
      <c r="AV3558" s="18"/>
      <c r="AW3558" s="18"/>
      <c r="AX3558" s="18"/>
    </row>
    <row r="3559">
      <c r="A3559" s="18" t="str">
        <f>IFERROR(__xludf.DUMMYFUNCTION("""COMPUTED_VALUE"""),"Малина вишня лёд")</f>
        <v>Малина вишня лёд</v>
      </c>
      <c r="B3559" s="18"/>
      <c r="C3559" s="18"/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8"/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8"/>
      <c r="AD3559" s="18"/>
      <c r="AE3559" s="18"/>
      <c r="AF3559" s="18"/>
      <c r="AG3559" s="18"/>
      <c r="AH3559" s="18"/>
      <c r="AI3559" s="18"/>
      <c r="AJ3559" s="18"/>
      <c r="AK3559" s="18"/>
      <c r="AL3559" s="18"/>
      <c r="AM3559" s="18"/>
      <c r="AN3559" s="18"/>
      <c r="AO3559" s="18"/>
      <c r="AP3559" s="18"/>
      <c r="AQ3559" s="18"/>
      <c r="AR3559" s="18"/>
      <c r="AS3559" s="18"/>
      <c r="AT3559" s="18"/>
      <c r="AU3559" s="18"/>
      <c r="AV3559" s="18"/>
      <c r="AW3559" s="18"/>
      <c r="AX3559" s="18"/>
    </row>
    <row r="3560">
      <c r="A3560" s="18" t="str">
        <f>IFERROR(__xludf.DUMMYFUNCTION("""COMPUTED_VALUE"""),"Ягодный микс")</f>
        <v>Ягодный микс</v>
      </c>
      <c r="B3560" s="18" t="str">
        <f>IFERROR(__xludf.DUMMYFUNCTION("""COMPUTED_VALUE"""),"Энергетик малина")</f>
        <v>Энергетик малина</v>
      </c>
      <c r="C3560" s="18" t="str">
        <f>IFERROR(__xludf.DUMMYFUNCTION("""COMPUTED_VALUE"""),"Клубника арбуз")</f>
        <v>Клубника арбуз</v>
      </c>
      <c r="D3560" s="18" t="str">
        <f>IFERROR(__xludf.DUMMYFUNCTION("""COMPUTED_VALUE"""),"Ежевика малина")</f>
        <v>Ежевика малина</v>
      </c>
      <c r="E3560" s="18" t="str">
        <f>IFERROR(__xludf.DUMMYFUNCTION("""COMPUTED_VALUE"""),"Голубая малина виноград")</f>
        <v>Голубая малина виноград</v>
      </c>
      <c r="F3560" s="18" t="str">
        <f>IFERROR(__xludf.DUMMYFUNCTION("""COMPUTED_VALUE"""),"Вишня яблоко")</f>
        <v>Вишня яблоко</v>
      </c>
      <c r="G3560" s="18" t="str">
        <f>IFERROR(__xludf.DUMMYFUNCTION("""COMPUTED_VALUE"""),"Виноград лёд")</f>
        <v>Виноград лёд</v>
      </c>
      <c r="H3560" s="18" t="str">
        <f>IFERROR(__xludf.DUMMYFUNCTION("""COMPUTED_VALUE"""),"Бабл гам")</f>
        <v>Бабл гам</v>
      </c>
      <c r="I3560" s="18" t="str">
        <f>IFERROR(__xludf.DUMMYFUNCTION("""COMPUTED_VALUE"""),"Энергетик лайм")</f>
        <v>Энергетик лайм</v>
      </c>
      <c r="J3560" s="18" t="str">
        <f>IFERROR(__xludf.DUMMYFUNCTION("""COMPUTED_VALUE"""),"Черника смородина айс")</f>
        <v>Черника смородина айс</v>
      </c>
      <c r="K3560" s="18" t="str">
        <f>IFERROR(__xludf.DUMMYFUNCTION("""COMPUTED_VALUE"""),"Мохито клубничный лёд")</f>
        <v>Мохито клубничный лёд</v>
      </c>
      <c r="L3560" s="18" t="str">
        <f>IFERROR(__xludf.DUMMYFUNCTION("""COMPUTED_VALUE"""),"Черная вишня лёд")</f>
        <v>Черная вишня лёд</v>
      </c>
      <c r="M3560" s="18" t="str">
        <f>IFERROR(__xludf.DUMMYFUNCTION("""COMPUTED_VALUE"""),"Ананас кокос лёд")</f>
        <v>Ананас кокос лёд</v>
      </c>
      <c r="N3560" s="18" t="str">
        <f>IFERROR(__xludf.DUMMYFUNCTION("""COMPUTED_VALUE"""),"Киви лёд")</f>
        <v>Киви лёд</v>
      </c>
      <c r="O3560" s="18" t="str">
        <f>IFERROR(__xludf.DUMMYFUNCTION("""COMPUTED_VALUE"""),"Кислая клюква лёд")</f>
        <v>Кислая клюква лёд</v>
      </c>
      <c r="P3560" s="18" t="str">
        <f>IFERROR(__xludf.DUMMYFUNCTION("""COMPUTED_VALUE"""),"Кислый скитлс лёд")</f>
        <v>Кислый скитлс лёд</v>
      </c>
      <c r="Q3560" s="18" t="str">
        <f>IFERROR(__xludf.DUMMYFUNCTION("""COMPUTED_VALUE"""),"Клубника черника лёд")</f>
        <v>Клубника черника лёд</v>
      </c>
      <c r="R3560" s="18" t="str">
        <f>IFERROR(__xludf.DUMMYFUNCTION("""COMPUTED_VALUE"""),"Малина смородина лёд")</f>
        <v>Малина смородина лёд</v>
      </c>
      <c r="S3560" s="18" t="str">
        <f>IFERROR(__xludf.DUMMYFUNCTION("""COMPUTED_VALUE"""),"Манго лёд")</f>
        <v>Манго лёд</v>
      </c>
      <c r="T3560" s="18" t="str">
        <f>IFERROR(__xludf.DUMMYFUNCTION("""COMPUTED_VALUE"""),"Малина вишня лёд")</f>
        <v>Малина вишня лёд</v>
      </c>
      <c r="U3560" s="18"/>
      <c r="V3560" s="18"/>
      <c r="W3560" s="18"/>
      <c r="X3560" s="18"/>
      <c r="Y3560" s="18"/>
      <c r="Z3560" s="18"/>
      <c r="AA3560" s="18"/>
      <c r="AB3560" s="18"/>
      <c r="AC3560" s="18"/>
      <c r="AD3560" s="18"/>
      <c r="AE3560" s="18"/>
      <c r="AF3560" s="18"/>
      <c r="AG3560" s="18"/>
      <c r="AH3560" s="18"/>
      <c r="AI3560" s="18"/>
      <c r="AJ3560" s="18"/>
      <c r="AK3560" s="18"/>
      <c r="AL3560" s="18"/>
      <c r="AM3560" s="18"/>
      <c r="AN3560" s="18"/>
      <c r="AO3560" s="18"/>
      <c r="AP3560" s="18"/>
      <c r="AQ3560" s="18"/>
      <c r="AR3560" s="18"/>
      <c r="AS3560" s="18"/>
      <c r="AT3560" s="18"/>
      <c r="AU3560" s="18"/>
      <c r="AV3560" s="18"/>
      <c r="AW3560" s="18"/>
      <c r="AX3560" s="18"/>
    </row>
    <row r="3561">
      <c r="A3561" s="18" t="str">
        <f>IFERROR(__xludf.DUMMYFUNCTION("""COMPUTED_VALUE"""),"Ягодный микс")</f>
        <v>Ягодный микс</v>
      </c>
      <c r="B3561" s="18" t="str">
        <f>IFERROR(__xludf.DUMMYFUNCTION("""COMPUTED_VALUE"""),"Энергетик малина")</f>
        <v>Энергетик малина</v>
      </c>
      <c r="C3561" s="18" t="str">
        <f>IFERROR(__xludf.DUMMYFUNCTION("""COMPUTED_VALUE"""),"Клубника арбуз")</f>
        <v>Клубника арбуз</v>
      </c>
      <c r="D3561" s="18" t="str">
        <f>IFERROR(__xludf.DUMMYFUNCTION("""COMPUTED_VALUE"""),"Ежевика малина")</f>
        <v>Ежевика малина</v>
      </c>
      <c r="E3561" s="18" t="str">
        <f>IFERROR(__xludf.DUMMYFUNCTION("""COMPUTED_VALUE"""),"Голубая малина виноград")</f>
        <v>Голубая малина виноград</v>
      </c>
      <c r="F3561" s="18" t="str">
        <f>IFERROR(__xludf.DUMMYFUNCTION("""COMPUTED_VALUE"""),"Вишня яблоко")</f>
        <v>Вишня яблоко</v>
      </c>
      <c r="G3561" s="18" t="str">
        <f>IFERROR(__xludf.DUMMYFUNCTION("""COMPUTED_VALUE"""),"Виноград лёд")</f>
        <v>Виноград лёд</v>
      </c>
      <c r="H3561" s="18" t="str">
        <f>IFERROR(__xludf.DUMMYFUNCTION("""COMPUTED_VALUE"""),"Бабл гам")</f>
        <v>Бабл гам</v>
      </c>
      <c r="I3561" s="18" t="str">
        <f>IFERROR(__xludf.DUMMYFUNCTION("""COMPUTED_VALUE"""),"Энергетик лайм")</f>
        <v>Энергетик лайм</v>
      </c>
      <c r="J3561" s="18" t="str">
        <f>IFERROR(__xludf.DUMMYFUNCTION("""COMPUTED_VALUE"""),"Черника смородина айс")</f>
        <v>Черника смородина айс</v>
      </c>
      <c r="K3561" s="18" t="str">
        <f>IFERROR(__xludf.DUMMYFUNCTION("""COMPUTED_VALUE"""),"Мохито клубничный лёд")</f>
        <v>Мохито клубничный лёд</v>
      </c>
      <c r="L3561" s="18" t="str">
        <f>IFERROR(__xludf.DUMMYFUNCTION("""COMPUTED_VALUE"""),"Черная вишня лёд")</f>
        <v>Черная вишня лёд</v>
      </c>
      <c r="M3561" s="18" t="str">
        <f>IFERROR(__xludf.DUMMYFUNCTION("""COMPUTED_VALUE"""),"Ананас кокос лёд")</f>
        <v>Ананас кокос лёд</v>
      </c>
      <c r="N3561" s="18" t="str">
        <f>IFERROR(__xludf.DUMMYFUNCTION("""COMPUTED_VALUE"""),"Киви лёд")</f>
        <v>Киви лёд</v>
      </c>
      <c r="O3561" s="18" t="str">
        <f>IFERROR(__xludf.DUMMYFUNCTION("""COMPUTED_VALUE"""),"Кислая клюква лёд")</f>
        <v>Кислая клюква лёд</v>
      </c>
      <c r="P3561" s="18" t="str">
        <f>IFERROR(__xludf.DUMMYFUNCTION("""COMPUTED_VALUE"""),"Кислый скитлс лёд")</f>
        <v>Кислый скитлс лёд</v>
      </c>
      <c r="Q3561" s="18" t="str">
        <f>IFERROR(__xludf.DUMMYFUNCTION("""COMPUTED_VALUE"""),"Клубника черника лёд")</f>
        <v>Клубника черника лёд</v>
      </c>
      <c r="R3561" s="18" t="str">
        <f>IFERROR(__xludf.DUMMYFUNCTION("""COMPUTED_VALUE"""),"Малина смородина лёд")</f>
        <v>Малина смородина лёд</v>
      </c>
      <c r="S3561" s="18" t="str">
        <f>IFERROR(__xludf.DUMMYFUNCTION("""COMPUTED_VALUE"""),"Манго лёд")</f>
        <v>Манго лёд</v>
      </c>
      <c r="T3561" s="18" t="str">
        <f>IFERROR(__xludf.DUMMYFUNCTION("""COMPUTED_VALUE"""),"Малина вишня лёд")</f>
        <v>Малина вишня лёд</v>
      </c>
      <c r="U3561" s="18"/>
      <c r="V3561" s="18"/>
      <c r="W3561" s="18"/>
      <c r="X3561" s="18"/>
      <c r="Y3561" s="18"/>
      <c r="Z3561" s="18"/>
      <c r="AA3561" s="18"/>
      <c r="AB3561" s="18"/>
      <c r="AC3561" s="18"/>
      <c r="AD3561" s="18"/>
      <c r="AE3561" s="18"/>
      <c r="AF3561" s="18"/>
      <c r="AG3561" s="18"/>
      <c r="AH3561" s="18"/>
      <c r="AI3561" s="18"/>
      <c r="AJ3561" s="18"/>
      <c r="AK3561" s="18"/>
      <c r="AL3561" s="18"/>
      <c r="AM3561" s="18"/>
      <c r="AN3561" s="18"/>
      <c r="AO3561" s="18"/>
      <c r="AP3561" s="18"/>
      <c r="AQ3561" s="18"/>
      <c r="AR3561" s="18"/>
      <c r="AS3561" s="18"/>
      <c r="AT3561" s="18"/>
      <c r="AU3561" s="18"/>
      <c r="AV3561" s="18"/>
      <c r="AW3561" s="18"/>
      <c r="AX3561" s="18"/>
    </row>
    <row r="3562">
      <c r="A3562" s="18" t="str">
        <f>IFERROR(__xludf.DUMMYFUNCTION("""COMPUTED_VALUE"""),"кислая земляника")</f>
        <v>кислая земляника</v>
      </c>
      <c r="B3562" s="18" t="str">
        <f>IFERROR(__xludf.DUMMYFUNCTION("""COMPUTED_VALUE"""),"кислая фанта с черникой")</f>
        <v>кислая фанта с черникой</v>
      </c>
      <c r="C3562" s="18" t="str">
        <f>IFERROR(__xludf.DUMMYFUNCTION("""COMPUTED_VALUE"""),"кислое харибо с колой и черешней")</f>
        <v>кислое харибо с колой и черешней</v>
      </c>
      <c r="D3562" s="18" t="str">
        <f>IFERROR(__xludf.DUMMYFUNCTION("""COMPUTED_VALUE"""),"кислое яблочно клубничная шипучка")</f>
        <v>кислое яблочно клубничная шипучка</v>
      </c>
      <c r="E3562" s="18" t="str">
        <f>IFERROR(__xludf.DUMMYFUNCTION("""COMPUTED_VALUE"""),"кислые желатинки маракуйя ананас")</f>
        <v>кислые желатинки маракуйя ананас</v>
      </c>
      <c r="F3562" s="18" t="str">
        <f>IFERROR(__xludf.DUMMYFUNCTION("""COMPUTED_VALUE"""),"кислые ленточки маракуя манго")</f>
        <v>кислые ленточки маракуя манго</v>
      </c>
      <c r="G3562" s="18" t="str">
        <f>IFERROR(__xludf.DUMMYFUNCTION("""COMPUTED_VALUE"""),"кислые мармеладные ягоды")</f>
        <v>кислые мармеладные ягоды</v>
      </c>
      <c r="H3562" s="18" t="str">
        <f>IFERROR(__xludf.DUMMYFUNCTION("""COMPUTED_VALUE"""),"кислый виноград лайм")</f>
        <v>кислый виноград лайм</v>
      </c>
      <c r="I3562" s="18" t="str">
        <f>IFERROR(__xludf.DUMMYFUNCTION("""COMPUTED_VALUE"""),"кислый грейпфрут с вишней")</f>
        <v>кислый грейпфрут с вишней</v>
      </c>
      <c r="J3562" s="18" t="str">
        <f>IFERROR(__xludf.DUMMYFUNCTION("""COMPUTED_VALUE"""),"кислый леденец виноград киви яблоко")</f>
        <v>кислый леденец виноград киви яблоко</v>
      </c>
      <c r="K3562" s="18" t="str">
        <f>IFERROR(__xludf.DUMMYFUNCTION("""COMPUTED_VALUE"""),"кислый лимонад арбуз лайм малина")</f>
        <v>кислый лимонад арбуз лайм малина</v>
      </c>
      <c r="L3562" s="18" t="str">
        <f>IFERROR(__xludf.DUMMYFUNCTION("""COMPUTED_VALUE"""),"кислый персик клубника")</f>
        <v>кислый персик клубника</v>
      </c>
      <c r="M3562" s="18" t="str">
        <f>IFERROR(__xludf.DUMMYFUNCTION("""COMPUTED_VALUE"""),"кислый яблочно лимонные колечки")</f>
        <v>кислый яблочно лимонные колечки</v>
      </c>
      <c r="N3562" s="18" t="str">
        <f>IFERROR(__xludf.DUMMYFUNCTION("""COMPUTED_VALUE"""),"фанта апельсин с кислой малиной")</f>
        <v>фанта апельсин с кислой малиной</v>
      </c>
      <c r="O3562" s="18"/>
      <c r="P3562" s="18"/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  <c r="AA3562" s="18"/>
      <c r="AB3562" s="18"/>
      <c r="AC3562" s="18"/>
      <c r="AD3562" s="18"/>
      <c r="AE3562" s="18"/>
      <c r="AF3562" s="18"/>
      <c r="AG3562" s="18"/>
      <c r="AH3562" s="18"/>
      <c r="AI3562" s="18"/>
      <c r="AJ3562" s="18"/>
      <c r="AK3562" s="18"/>
      <c r="AL3562" s="18"/>
      <c r="AM3562" s="18"/>
      <c r="AN3562" s="18"/>
      <c r="AO3562" s="18"/>
      <c r="AP3562" s="18"/>
      <c r="AQ3562" s="18"/>
      <c r="AR3562" s="18"/>
      <c r="AS3562" s="18"/>
      <c r="AT3562" s="18"/>
      <c r="AU3562" s="18"/>
      <c r="AV3562" s="18"/>
      <c r="AW3562" s="18"/>
      <c r="AX3562" s="18"/>
    </row>
    <row r="3563">
      <c r="A3563" s="18" t="str">
        <f>IFERROR(__xludf.DUMMYFUNCTION("""COMPUTED_VALUE"""),"кислая земляника")</f>
        <v>кислая земляника</v>
      </c>
      <c r="B3563" s="18" t="str">
        <f>IFERROR(__xludf.DUMMYFUNCTION("""COMPUTED_VALUE"""),"кислая фанта с черникой")</f>
        <v>кислая фанта с черникой</v>
      </c>
      <c r="C3563" s="18" t="str">
        <f>IFERROR(__xludf.DUMMYFUNCTION("""COMPUTED_VALUE"""),"кислое харибо с колой и черешней")</f>
        <v>кислое харибо с колой и черешней</v>
      </c>
      <c r="D3563" s="18" t="str">
        <f>IFERROR(__xludf.DUMMYFUNCTION("""COMPUTED_VALUE"""),"кислое яблочно клубничная шипучка")</f>
        <v>кислое яблочно клубничная шипучка</v>
      </c>
      <c r="E3563" s="18" t="str">
        <f>IFERROR(__xludf.DUMMYFUNCTION("""COMPUTED_VALUE"""),"кислые желатинки маракуйя ананас")</f>
        <v>кислые желатинки маракуйя ананас</v>
      </c>
      <c r="F3563" s="18" t="str">
        <f>IFERROR(__xludf.DUMMYFUNCTION("""COMPUTED_VALUE"""),"кислые ленточки маракуя манго")</f>
        <v>кислые ленточки маракуя манго</v>
      </c>
      <c r="G3563" s="18" t="str">
        <f>IFERROR(__xludf.DUMMYFUNCTION("""COMPUTED_VALUE"""),"кислые мармеладные ягоды")</f>
        <v>кислые мармеладные ягоды</v>
      </c>
      <c r="H3563" s="18" t="str">
        <f>IFERROR(__xludf.DUMMYFUNCTION("""COMPUTED_VALUE"""),"кислый виноград лайм")</f>
        <v>кислый виноград лайм</v>
      </c>
      <c r="I3563" s="18" t="str">
        <f>IFERROR(__xludf.DUMMYFUNCTION("""COMPUTED_VALUE"""),"кислый грейпфрут с вишней")</f>
        <v>кислый грейпфрут с вишней</v>
      </c>
      <c r="J3563" s="18" t="str">
        <f>IFERROR(__xludf.DUMMYFUNCTION("""COMPUTED_VALUE"""),"кислый леденец виноград киви яблоко")</f>
        <v>кислый леденец виноград киви яблоко</v>
      </c>
      <c r="K3563" s="18" t="str">
        <f>IFERROR(__xludf.DUMMYFUNCTION("""COMPUTED_VALUE"""),"кислый лимонад арбуз лайм малина")</f>
        <v>кислый лимонад арбуз лайм малина</v>
      </c>
      <c r="L3563" s="18" t="str">
        <f>IFERROR(__xludf.DUMMYFUNCTION("""COMPUTED_VALUE"""),"кислый персик клубника")</f>
        <v>кислый персик клубника</v>
      </c>
      <c r="M3563" s="18" t="str">
        <f>IFERROR(__xludf.DUMMYFUNCTION("""COMPUTED_VALUE"""),"кислый яблочно лимонные колечки")</f>
        <v>кислый яблочно лимонные колечки</v>
      </c>
      <c r="N3563" s="18" t="str">
        <f>IFERROR(__xludf.DUMMYFUNCTION("""COMPUTED_VALUE"""),"фанта апельсин с кислой малиной")</f>
        <v>фанта апельсин с кислой малиной</v>
      </c>
      <c r="O3563" s="18"/>
      <c r="P3563" s="18"/>
      <c r="Q3563" s="18"/>
      <c r="R3563" s="18"/>
      <c r="S3563" s="18"/>
      <c r="T3563" s="18"/>
      <c r="U3563" s="18"/>
      <c r="V3563" s="18"/>
      <c r="W3563" s="18"/>
      <c r="X3563" s="18"/>
      <c r="Y3563" s="18"/>
      <c r="Z3563" s="18"/>
      <c r="AA3563" s="18"/>
      <c r="AB3563" s="18"/>
      <c r="AC3563" s="18"/>
      <c r="AD3563" s="18"/>
      <c r="AE3563" s="18"/>
      <c r="AF3563" s="18"/>
      <c r="AG3563" s="18"/>
      <c r="AH3563" s="18"/>
      <c r="AI3563" s="18"/>
      <c r="AJ3563" s="18"/>
      <c r="AK3563" s="18"/>
      <c r="AL3563" s="18"/>
      <c r="AM3563" s="18"/>
      <c r="AN3563" s="18"/>
      <c r="AO3563" s="18"/>
      <c r="AP3563" s="18"/>
      <c r="AQ3563" s="18"/>
      <c r="AR3563" s="18"/>
      <c r="AS3563" s="18"/>
      <c r="AT3563" s="18"/>
      <c r="AU3563" s="18"/>
      <c r="AV3563" s="18"/>
      <c r="AW3563" s="18"/>
      <c r="AX3563" s="18"/>
    </row>
    <row r="3564">
      <c r="A3564" s="18" t="str">
        <f>IFERROR(__xludf.DUMMYFUNCTION("""COMPUTED_VALUE"""),"кислая земляника")</f>
        <v>кислая земляника</v>
      </c>
      <c r="B3564" s="18" t="str">
        <f>IFERROR(__xludf.DUMMYFUNCTION("""COMPUTED_VALUE"""),"кислая фанта с черникой")</f>
        <v>кислая фанта с черникой</v>
      </c>
      <c r="C3564" s="18" t="str">
        <f>IFERROR(__xludf.DUMMYFUNCTION("""COMPUTED_VALUE"""),"кислое харибо с колой и черешней")</f>
        <v>кислое харибо с колой и черешней</v>
      </c>
      <c r="D3564" s="18" t="str">
        <f>IFERROR(__xludf.DUMMYFUNCTION("""COMPUTED_VALUE"""),"кислое яблочно клубничная шипучка")</f>
        <v>кислое яблочно клубничная шипучка</v>
      </c>
      <c r="E3564" s="18" t="str">
        <f>IFERROR(__xludf.DUMMYFUNCTION("""COMPUTED_VALUE"""),"кислые желатинки маракуйя ананас")</f>
        <v>кислые желатинки маракуйя ананас</v>
      </c>
      <c r="F3564" s="18" t="str">
        <f>IFERROR(__xludf.DUMMYFUNCTION("""COMPUTED_VALUE"""),"кислые ленточки маракуя манго")</f>
        <v>кислые ленточки маракуя манго</v>
      </c>
      <c r="G3564" s="18" t="str">
        <f>IFERROR(__xludf.DUMMYFUNCTION("""COMPUTED_VALUE"""),"кислые мармеладные ягоды")</f>
        <v>кислые мармеладные ягоды</v>
      </c>
      <c r="H3564" s="18" t="str">
        <f>IFERROR(__xludf.DUMMYFUNCTION("""COMPUTED_VALUE"""),"кислый виноград лайм")</f>
        <v>кислый виноград лайм</v>
      </c>
      <c r="I3564" s="18" t="str">
        <f>IFERROR(__xludf.DUMMYFUNCTION("""COMPUTED_VALUE"""),"кислый грейпфрут с вишней")</f>
        <v>кислый грейпфрут с вишней</v>
      </c>
      <c r="J3564" s="18" t="str">
        <f>IFERROR(__xludf.DUMMYFUNCTION("""COMPUTED_VALUE"""),"кислый леденец виноград киви яблоко")</f>
        <v>кислый леденец виноград киви яблоко</v>
      </c>
      <c r="K3564" s="18" t="str">
        <f>IFERROR(__xludf.DUMMYFUNCTION("""COMPUTED_VALUE"""),"кислый лимонад арбуз лайм малина")</f>
        <v>кислый лимонад арбуз лайм малина</v>
      </c>
      <c r="L3564" s="18" t="str">
        <f>IFERROR(__xludf.DUMMYFUNCTION("""COMPUTED_VALUE"""),"кислый персик клубника")</f>
        <v>кислый персик клубника</v>
      </c>
      <c r="M3564" s="18" t="str">
        <f>IFERROR(__xludf.DUMMYFUNCTION("""COMPUTED_VALUE"""),"кислый яблочно лимонные колечки")</f>
        <v>кислый яблочно лимонные колечки</v>
      </c>
      <c r="N3564" s="18" t="str">
        <f>IFERROR(__xludf.DUMMYFUNCTION("""COMPUTED_VALUE"""),"фанта апельсин с кислой малиной")</f>
        <v>фанта апельсин с кислой малиной</v>
      </c>
      <c r="O3564" s="18"/>
      <c r="P3564" s="18"/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  <c r="AA3564" s="18"/>
      <c r="AB3564" s="18"/>
      <c r="AC3564" s="18"/>
      <c r="AD3564" s="18"/>
      <c r="AE3564" s="18"/>
      <c r="AF3564" s="18"/>
      <c r="AG3564" s="18"/>
      <c r="AH3564" s="18"/>
      <c r="AI3564" s="18"/>
      <c r="AJ3564" s="18"/>
      <c r="AK3564" s="18"/>
      <c r="AL3564" s="18"/>
      <c r="AM3564" s="18"/>
      <c r="AN3564" s="18"/>
      <c r="AO3564" s="18"/>
      <c r="AP3564" s="18"/>
      <c r="AQ3564" s="18"/>
      <c r="AR3564" s="18"/>
      <c r="AS3564" s="18"/>
      <c r="AT3564" s="18"/>
      <c r="AU3564" s="18"/>
      <c r="AV3564" s="18"/>
      <c r="AW3564" s="18"/>
      <c r="AX3564" s="18"/>
    </row>
    <row r="3565">
      <c r="A3565" s="18" t="str">
        <f>IFERROR(__xludf.DUMMYFUNCTION("""COMPUTED_VALUE"""),"кислая земляника")</f>
        <v>кислая земляника</v>
      </c>
      <c r="B3565" s="18" t="str">
        <f>IFERROR(__xludf.DUMMYFUNCTION("""COMPUTED_VALUE"""),"кислая фанта с черникой")</f>
        <v>кислая фанта с черникой</v>
      </c>
      <c r="C3565" s="18" t="str">
        <f>IFERROR(__xludf.DUMMYFUNCTION("""COMPUTED_VALUE"""),"кислое харибо с колой и черешней")</f>
        <v>кислое харибо с колой и черешней</v>
      </c>
      <c r="D3565" s="18" t="str">
        <f>IFERROR(__xludf.DUMMYFUNCTION("""COMPUTED_VALUE"""),"кислое яблочно клубничная шипучка")</f>
        <v>кислое яблочно клубничная шипучка</v>
      </c>
      <c r="E3565" s="18" t="str">
        <f>IFERROR(__xludf.DUMMYFUNCTION("""COMPUTED_VALUE"""),"кислые желатинки маракуйя ананас")</f>
        <v>кислые желатинки маракуйя ананас</v>
      </c>
      <c r="F3565" s="18" t="str">
        <f>IFERROR(__xludf.DUMMYFUNCTION("""COMPUTED_VALUE"""),"кислые ленточки маракуя манго")</f>
        <v>кислые ленточки маракуя манго</v>
      </c>
      <c r="G3565" s="18" t="str">
        <f>IFERROR(__xludf.DUMMYFUNCTION("""COMPUTED_VALUE"""),"кислые мармеладные ягоды")</f>
        <v>кислые мармеладные ягоды</v>
      </c>
      <c r="H3565" s="18" t="str">
        <f>IFERROR(__xludf.DUMMYFUNCTION("""COMPUTED_VALUE"""),"кислый виноград лайм")</f>
        <v>кислый виноград лайм</v>
      </c>
      <c r="I3565" s="18" t="str">
        <f>IFERROR(__xludf.DUMMYFUNCTION("""COMPUTED_VALUE"""),"кислый грейпфрут с вишней")</f>
        <v>кислый грейпфрут с вишней</v>
      </c>
      <c r="J3565" s="18" t="str">
        <f>IFERROR(__xludf.DUMMYFUNCTION("""COMPUTED_VALUE"""),"кислый леденец виноград киви яблоко")</f>
        <v>кислый леденец виноград киви яблоко</v>
      </c>
      <c r="K3565" s="18" t="str">
        <f>IFERROR(__xludf.DUMMYFUNCTION("""COMPUTED_VALUE"""),"кислый лимонад арбуз лайм малина")</f>
        <v>кислый лимонад арбуз лайм малина</v>
      </c>
      <c r="L3565" s="18" t="str">
        <f>IFERROR(__xludf.DUMMYFUNCTION("""COMPUTED_VALUE"""),"кислый персик клубника")</f>
        <v>кислый персик клубника</v>
      </c>
      <c r="M3565" s="18" t="str">
        <f>IFERROR(__xludf.DUMMYFUNCTION("""COMPUTED_VALUE"""),"кислый яблочно лимонные колечки")</f>
        <v>кислый яблочно лимонные колечки</v>
      </c>
      <c r="N3565" s="18" t="str">
        <f>IFERROR(__xludf.DUMMYFUNCTION("""COMPUTED_VALUE"""),"фанта апельсин с кислой малиной")</f>
        <v>фанта апельсин с кислой малиной</v>
      </c>
      <c r="O3565" s="18"/>
      <c r="P3565" s="18"/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  <c r="AA3565" s="18"/>
      <c r="AB3565" s="18"/>
      <c r="AC3565" s="18"/>
      <c r="AD3565" s="18"/>
      <c r="AE3565" s="18"/>
      <c r="AF3565" s="18"/>
      <c r="AG3565" s="18"/>
      <c r="AH3565" s="18"/>
      <c r="AI3565" s="18"/>
      <c r="AJ3565" s="18"/>
      <c r="AK3565" s="18"/>
      <c r="AL3565" s="18"/>
      <c r="AM3565" s="18"/>
      <c r="AN3565" s="18"/>
      <c r="AO3565" s="18"/>
      <c r="AP3565" s="18"/>
      <c r="AQ3565" s="18"/>
      <c r="AR3565" s="18"/>
      <c r="AS3565" s="18"/>
      <c r="AT3565" s="18"/>
      <c r="AU3565" s="18"/>
      <c r="AV3565" s="18"/>
      <c r="AW3565" s="18"/>
      <c r="AX3565" s="18"/>
    </row>
    <row r="3566">
      <c r="A3566" s="18" t="str">
        <f>IFERROR(__xludf.DUMMYFUNCTION("""COMPUTED_VALUE"""),"кислая земляника")</f>
        <v>кислая земляника</v>
      </c>
      <c r="B3566" s="18" t="str">
        <f>IFERROR(__xludf.DUMMYFUNCTION("""COMPUTED_VALUE"""),"кислая фанта с черникой")</f>
        <v>кислая фанта с черникой</v>
      </c>
      <c r="C3566" s="18" t="str">
        <f>IFERROR(__xludf.DUMMYFUNCTION("""COMPUTED_VALUE"""),"кислое харибо с колой и черешней")</f>
        <v>кислое харибо с колой и черешней</v>
      </c>
      <c r="D3566" s="18" t="str">
        <f>IFERROR(__xludf.DUMMYFUNCTION("""COMPUTED_VALUE"""),"кислое яблочно клубничная шипучка")</f>
        <v>кислое яблочно клубничная шипучка</v>
      </c>
      <c r="E3566" s="18" t="str">
        <f>IFERROR(__xludf.DUMMYFUNCTION("""COMPUTED_VALUE"""),"кислые желатинки маракуйя ананас")</f>
        <v>кислые желатинки маракуйя ананас</v>
      </c>
      <c r="F3566" s="18" t="str">
        <f>IFERROR(__xludf.DUMMYFUNCTION("""COMPUTED_VALUE"""),"кислые ленточки маракуя манго")</f>
        <v>кислые ленточки маракуя манго</v>
      </c>
      <c r="G3566" s="18" t="str">
        <f>IFERROR(__xludf.DUMMYFUNCTION("""COMPUTED_VALUE"""),"кислые мармеладные ягоды")</f>
        <v>кислые мармеладные ягоды</v>
      </c>
      <c r="H3566" s="18" t="str">
        <f>IFERROR(__xludf.DUMMYFUNCTION("""COMPUTED_VALUE"""),"кислый виноград лайм")</f>
        <v>кислый виноград лайм</v>
      </c>
      <c r="I3566" s="18" t="str">
        <f>IFERROR(__xludf.DUMMYFUNCTION("""COMPUTED_VALUE"""),"кислый грейпфрут с вишней")</f>
        <v>кислый грейпфрут с вишней</v>
      </c>
      <c r="J3566" s="18" t="str">
        <f>IFERROR(__xludf.DUMMYFUNCTION("""COMPUTED_VALUE"""),"кислый леденец виноград киви яблоко")</f>
        <v>кислый леденец виноград киви яблоко</v>
      </c>
      <c r="K3566" s="18" t="str">
        <f>IFERROR(__xludf.DUMMYFUNCTION("""COMPUTED_VALUE"""),"кислый лимонад арбуз лайм малина")</f>
        <v>кислый лимонад арбуз лайм малина</v>
      </c>
      <c r="L3566" s="18" t="str">
        <f>IFERROR(__xludf.DUMMYFUNCTION("""COMPUTED_VALUE"""),"кислый персик клубника")</f>
        <v>кислый персик клубника</v>
      </c>
      <c r="M3566" s="18" t="str">
        <f>IFERROR(__xludf.DUMMYFUNCTION("""COMPUTED_VALUE"""),"кислый яблочно лимонные колечки")</f>
        <v>кислый яблочно лимонные колечки</v>
      </c>
      <c r="N3566" s="18" t="str">
        <f>IFERROR(__xludf.DUMMYFUNCTION("""COMPUTED_VALUE"""),"фанта апельсин с кислой малиной")</f>
        <v>фанта апельсин с кислой малиной</v>
      </c>
      <c r="O3566" s="18"/>
      <c r="P3566" s="18"/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  <c r="AA3566" s="18"/>
      <c r="AB3566" s="18"/>
      <c r="AC3566" s="18"/>
      <c r="AD3566" s="18"/>
      <c r="AE3566" s="18"/>
      <c r="AF3566" s="18"/>
      <c r="AG3566" s="18"/>
      <c r="AH3566" s="18"/>
      <c r="AI3566" s="18"/>
      <c r="AJ3566" s="18"/>
      <c r="AK3566" s="18"/>
      <c r="AL3566" s="18"/>
      <c r="AM3566" s="18"/>
      <c r="AN3566" s="18"/>
      <c r="AO3566" s="18"/>
      <c r="AP3566" s="18"/>
      <c r="AQ3566" s="18"/>
      <c r="AR3566" s="18"/>
      <c r="AS3566" s="18"/>
      <c r="AT3566" s="18"/>
      <c r="AU3566" s="18"/>
      <c r="AV3566" s="18"/>
      <c r="AW3566" s="18"/>
      <c r="AX3566" s="18"/>
    </row>
    <row r="3567">
      <c r="A3567" s="18" t="str">
        <f>IFERROR(__xludf.DUMMYFUNCTION("""COMPUTED_VALUE"""),"кислая земляника")</f>
        <v>кислая земляника</v>
      </c>
      <c r="B3567" s="18" t="str">
        <f>IFERROR(__xludf.DUMMYFUNCTION("""COMPUTED_VALUE"""),"кислая фанта с черникой")</f>
        <v>кислая фанта с черникой</v>
      </c>
      <c r="C3567" s="18" t="str">
        <f>IFERROR(__xludf.DUMMYFUNCTION("""COMPUTED_VALUE"""),"кислое харибо с колой и черешней")</f>
        <v>кислое харибо с колой и черешней</v>
      </c>
      <c r="D3567" s="18" t="str">
        <f>IFERROR(__xludf.DUMMYFUNCTION("""COMPUTED_VALUE"""),"кислое яблочно клубничная шипучка")</f>
        <v>кислое яблочно клубничная шипучка</v>
      </c>
      <c r="E3567" s="18" t="str">
        <f>IFERROR(__xludf.DUMMYFUNCTION("""COMPUTED_VALUE"""),"кислые желатинки маракуйя ананас")</f>
        <v>кислые желатинки маракуйя ананас</v>
      </c>
      <c r="F3567" s="18" t="str">
        <f>IFERROR(__xludf.DUMMYFUNCTION("""COMPUTED_VALUE"""),"кислые ленточки маракуя манго")</f>
        <v>кислые ленточки маракуя манго</v>
      </c>
      <c r="G3567" s="18" t="str">
        <f>IFERROR(__xludf.DUMMYFUNCTION("""COMPUTED_VALUE"""),"кислые мармеладные ягоды")</f>
        <v>кислые мармеладные ягоды</v>
      </c>
      <c r="H3567" s="18" t="str">
        <f>IFERROR(__xludf.DUMMYFUNCTION("""COMPUTED_VALUE"""),"кислый виноград лайм")</f>
        <v>кислый виноград лайм</v>
      </c>
      <c r="I3567" s="18" t="str">
        <f>IFERROR(__xludf.DUMMYFUNCTION("""COMPUTED_VALUE"""),"кислый грейпфрут с вишней")</f>
        <v>кислый грейпфрут с вишней</v>
      </c>
      <c r="J3567" s="18" t="str">
        <f>IFERROR(__xludf.DUMMYFUNCTION("""COMPUTED_VALUE"""),"кислый леденец виноград киви яблоко")</f>
        <v>кислый леденец виноград киви яблоко</v>
      </c>
      <c r="K3567" s="18" t="str">
        <f>IFERROR(__xludf.DUMMYFUNCTION("""COMPUTED_VALUE"""),"кислый лимонад арбуз лайм малина")</f>
        <v>кислый лимонад арбуз лайм малина</v>
      </c>
      <c r="L3567" s="18" t="str">
        <f>IFERROR(__xludf.DUMMYFUNCTION("""COMPUTED_VALUE"""),"кислый персик клубника")</f>
        <v>кислый персик клубника</v>
      </c>
      <c r="M3567" s="18" t="str">
        <f>IFERROR(__xludf.DUMMYFUNCTION("""COMPUTED_VALUE"""),"кислый яблочно лимонные колечки")</f>
        <v>кислый яблочно лимонные колечки</v>
      </c>
      <c r="N3567" s="18" t="str">
        <f>IFERROR(__xludf.DUMMYFUNCTION("""COMPUTED_VALUE"""),"фанта апельсин с кислой малиной")</f>
        <v>фанта апельсин с кислой малиной</v>
      </c>
      <c r="O3567" s="18"/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8"/>
      <c r="AE3567" s="18"/>
      <c r="AF3567" s="18"/>
      <c r="AG3567" s="18"/>
      <c r="AH3567" s="18"/>
      <c r="AI3567" s="18"/>
      <c r="AJ3567" s="18"/>
      <c r="AK3567" s="18"/>
      <c r="AL3567" s="18"/>
      <c r="AM3567" s="18"/>
      <c r="AN3567" s="18"/>
      <c r="AO3567" s="18"/>
      <c r="AP3567" s="18"/>
      <c r="AQ3567" s="18"/>
      <c r="AR3567" s="18"/>
      <c r="AS3567" s="18"/>
      <c r="AT3567" s="18"/>
      <c r="AU3567" s="18"/>
      <c r="AV3567" s="18"/>
      <c r="AW3567" s="18"/>
      <c r="AX3567" s="18"/>
    </row>
    <row r="3568">
      <c r="A3568" s="18" t="str">
        <f>IFERROR(__xludf.DUMMYFUNCTION("""COMPUTED_VALUE"""),"Ягодный микс")</f>
        <v>Ягодный микс</v>
      </c>
      <c r="B3568" s="18" t="str">
        <f>IFERROR(__xludf.DUMMYFUNCTION("""COMPUTED_VALUE"""),"Энергетик малина")</f>
        <v>Энергетик малина</v>
      </c>
      <c r="C3568" s="18" t="str">
        <f>IFERROR(__xludf.DUMMYFUNCTION("""COMPUTED_VALUE"""),"Клубника арбуз")</f>
        <v>Клубника арбуз</v>
      </c>
      <c r="D3568" s="18" t="str">
        <f>IFERROR(__xludf.DUMMYFUNCTION("""COMPUTED_VALUE"""),"Ежевика малина")</f>
        <v>Ежевика малина</v>
      </c>
      <c r="E3568" s="18" t="str">
        <f>IFERROR(__xludf.DUMMYFUNCTION("""COMPUTED_VALUE"""),"Голубая малина виноград")</f>
        <v>Голубая малина виноград</v>
      </c>
      <c r="F3568" s="18" t="str">
        <f>IFERROR(__xludf.DUMMYFUNCTION("""COMPUTED_VALUE"""),"Вишня яблоко")</f>
        <v>Вишня яблоко</v>
      </c>
      <c r="G3568" s="18" t="str">
        <f>IFERROR(__xludf.DUMMYFUNCTION("""COMPUTED_VALUE"""),"Виноград лёд")</f>
        <v>Виноград лёд</v>
      </c>
      <c r="H3568" s="18" t="str">
        <f>IFERROR(__xludf.DUMMYFUNCTION("""COMPUTED_VALUE"""),"Бабл гам")</f>
        <v>Бабл гам</v>
      </c>
      <c r="I3568" s="18" t="str">
        <f>IFERROR(__xludf.DUMMYFUNCTION("""COMPUTED_VALUE"""),"Энергетик лайм")</f>
        <v>Энергетик лайм</v>
      </c>
      <c r="J3568" s="18" t="str">
        <f>IFERROR(__xludf.DUMMYFUNCTION("""COMPUTED_VALUE"""),"Черника смородина айс")</f>
        <v>Черника смородина айс</v>
      </c>
      <c r="K3568" s="18" t="str">
        <f>IFERROR(__xludf.DUMMYFUNCTION("""COMPUTED_VALUE"""),"Мохито клубничный лёд")</f>
        <v>Мохито клубничный лёд</v>
      </c>
      <c r="L3568" s="18" t="str">
        <f>IFERROR(__xludf.DUMMYFUNCTION("""COMPUTED_VALUE"""),"Черная вишня лёд")</f>
        <v>Черная вишня лёд</v>
      </c>
      <c r="M3568" s="18" t="str">
        <f>IFERROR(__xludf.DUMMYFUNCTION("""COMPUTED_VALUE"""),"Ананас кокос лёд")</f>
        <v>Ананас кокос лёд</v>
      </c>
      <c r="N3568" s="18" t="str">
        <f>IFERROR(__xludf.DUMMYFUNCTION("""COMPUTED_VALUE"""),"Киви лёд")</f>
        <v>Киви лёд</v>
      </c>
      <c r="O3568" s="18" t="str">
        <f>IFERROR(__xludf.DUMMYFUNCTION("""COMPUTED_VALUE"""),"Кислая клюква лёд")</f>
        <v>Кислая клюква лёд</v>
      </c>
      <c r="P3568" s="18" t="str">
        <f>IFERROR(__xludf.DUMMYFUNCTION("""COMPUTED_VALUE"""),"Кислый скитлс лёд")</f>
        <v>Кислый скитлс лёд</v>
      </c>
      <c r="Q3568" s="18" t="str">
        <f>IFERROR(__xludf.DUMMYFUNCTION("""COMPUTED_VALUE"""),"Клубника черника лёд")</f>
        <v>Клубника черника лёд</v>
      </c>
      <c r="R3568" s="18" t="str">
        <f>IFERROR(__xludf.DUMMYFUNCTION("""COMPUTED_VALUE"""),"Малина смородина лёд")</f>
        <v>Малина смородина лёд</v>
      </c>
      <c r="S3568" s="18" t="str">
        <f>IFERROR(__xludf.DUMMYFUNCTION("""COMPUTED_VALUE"""),"Манго лёд")</f>
        <v>Манго лёд</v>
      </c>
      <c r="T3568" s="18" t="str">
        <f>IFERROR(__xludf.DUMMYFUNCTION("""COMPUTED_VALUE"""),"Малина вишня лёд")</f>
        <v>Малина вишня лёд</v>
      </c>
      <c r="U3568" s="18"/>
      <c r="V3568" s="18"/>
      <c r="W3568" s="18"/>
      <c r="X3568" s="18"/>
      <c r="Y3568" s="18"/>
      <c r="Z3568" s="18"/>
      <c r="AA3568" s="18"/>
      <c r="AB3568" s="18"/>
      <c r="AC3568" s="18"/>
      <c r="AD3568" s="18"/>
      <c r="AE3568" s="18"/>
      <c r="AF3568" s="18"/>
      <c r="AG3568" s="18"/>
      <c r="AH3568" s="18"/>
      <c r="AI3568" s="18"/>
      <c r="AJ3568" s="18"/>
      <c r="AK3568" s="18"/>
      <c r="AL3568" s="18"/>
      <c r="AM3568" s="18"/>
      <c r="AN3568" s="18"/>
      <c r="AO3568" s="18"/>
      <c r="AP3568" s="18"/>
      <c r="AQ3568" s="18"/>
      <c r="AR3568" s="18"/>
      <c r="AS3568" s="18"/>
      <c r="AT3568" s="18"/>
      <c r="AU3568" s="18"/>
      <c r="AV3568" s="18"/>
      <c r="AW3568" s="18"/>
      <c r="AX3568" s="18"/>
    </row>
    <row r="3569">
      <c r="A3569" s="18" t="str">
        <f>IFERROR(__xludf.DUMMYFUNCTION("""COMPUTED_VALUE"""),"Маракуйя с тропическими нотками")</f>
        <v>Маракуйя с тропическими нотками</v>
      </c>
      <c r="B3569" s="18" t="str">
        <f>IFERROR(__xludf.DUMMYFUNCTION("""COMPUTED_VALUE"""),"Арбузный милкшейк")</f>
        <v>Арбузный милкшейк</v>
      </c>
      <c r="C3569" s="18" t="str">
        <f>IFERROR(__xludf.DUMMYFUNCTION("""COMPUTED_VALUE"""),"Конфеты со вкусом винограда")</f>
        <v>Конфеты со вкусом винограда</v>
      </c>
      <c r="D3569" s="18" t="str">
        <f>IFERROR(__xludf.DUMMYFUNCTION("""COMPUTED_VALUE"""),"Манго с апельсином и послевкусием гуавы")</f>
        <v>Манго с апельсином и послевкусием гуавы</v>
      </c>
      <c r="E3569" s="18" t="str">
        <f>IFERROR(__xludf.DUMMYFUNCTION("""COMPUTED_VALUE"""),"Холодное сочетание мяты и конфет холс")</f>
        <v>Холодное сочетание мяты и конфет холс</v>
      </c>
      <c r="F3569" s="18" t="str">
        <f>IFERROR(__xludf.DUMMYFUNCTION("""COMPUTED_VALUE"""),"Яблочные мармеладные червячки")</f>
        <v>Яблочные мармеладные червячки</v>
      </c>
      <c r="G356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569" s="18" t="str">
        <f>IFERROR(__xludf.DUMMYFUNCTION("""COMPUTED_VALUE"""),"Лимон лайм")</f>
        <v>Лимон лайм</v>
      </c>
      <c r="I3569" s="18" t="str">
        <f>IFERROR(__xludf.DUMMYFUNCTION("""COMPUTED_VALUE"""),"Классика энергетика с кислой малиной")</f>
        <v>Классика энергетика с кислой малиной</v>
      </c>
      <c r="J3569" s="18" t="str">
        <f>IFERROR(__xludf.DUMMYFUNCTION("""COMPUTED_VALUE"""),"Зеленое манго и смородина")</f>
        <v>Зеленое манго и смородина</v>
      </c>
      <c r="K3569" s="18" t="str">
        <f>IFERROR(__xludf.DUMMYFUNCTION("""COMPUTED_VALUE"""),"Дуэт лемонграсса и сладкой малины")</f>
        <v>Дуэт лемонграсса и сладкой малины</v>
      </c>
      <c r="L3569" s="18" t="str">
        <f>IFERROR(__xludf.DUMMYFUNCTION("""COMPUTED_VALUE"""),"Сладкий мармелад из черной смородины")</f>
        <v>Сладкий мармелад из черной смородины</v>
      </c>
      <c r="M3569" s="18" t="str">
        <f>IFERROR(__xludf.DUMMYFUNCTION("""COMPUTED_VALUE"""),"Вишня кола")</f>
        <v>Вишня кола</v>
      </c>
      <c r="N3569" s="18" t="str">
        <f>IFERROR(__xludf.DUMMYFUNCTION("""COMPUTED_VALUE"""),"Малина с кокосом")</f>
        <v>Малина с кокосом</v>
      </c>
      <c r="O3569" s="18" t="str">
        <f>IFERROR(__xludf.DUMMYFUNCTION("""COMPUTED_VALUE"""),"Сладкие конфеты СКИТЛЗ и смородина")</f>
        <v>Сладкие конфеты СКИТЛЗ и смородина</v>
      </c>
      <c r="P3569" s="18" t="str">
        <f>IFERROR(__xludf.DUMMYFUNCTION("""COMPUTED_VALUE"""),"Ежевичный лимонад")</f>
        <v>Ежевичный лимонад</v>
      </c>
      <c r="Q3569" s="18" t="str">
        <f>IFERROR(__xludf.DUMMYFUNCTION("""COMPUTED_VALUE"""),"Дыня кокос")</f>
        <v>Дыня кокос</v>
      </c>
      <c r="R3569" s="18" t="str">
        <f>IFERROR(__xludf.DUMMYFUNCTION("""COMPUTED_VALUE"""),"Земляничный бабл гам")</f>
        <v>Земляничный бабл гам</v>
      </c>
      <c r="S3569" s="18" t="str">
        <f>IFERROR(__xludf.DUMMYFUNCTION("""COMPUTED_VALUE"""),"Лимонные леденцы")</f>
        <v>Лимонные леденцы</v>
      </c>
      <c r="T3569" s="18" t="str">
        <f>IFERROR(__xludf.DUMMYFUNCTION("""COMPUTED_VALUE"""),"Экзотический фрукты")</f>
        <v>Экзотический фрукты</v>
      </c>
      <c r="U3569" s="18" t="str">
        <f>IFERROR(__xludf.DUMMYFUNCTION("""COMPUTED_VALUE"""),"Личи виноград мята")</f>
        <v>Личи виноград мята</v>
      </c>
      <c r="V3569" s="18" t="str">
        <f>IFERROR(__xludf.DUMMYFUNCTION("""COMPUTED_VALUE"""),"Черника малина мята")</f>
        <v>Черника малина мята</v>
      </c>
      <c r="W3569" s="18" t="str">
        <f>IFERROR(__xludf.DUMMYFUNCTION("""COMPUTED_VALUE"""),"Абрикосовый йогурт")</f>
        <v>Абрикосовый йогурт</v>
      </c>
      <c r="X3569" s="18" t="str">
        <f>IFERROR(__xludf.DUMMYFUNCTION("""COMPUTED_VALUE"""),"Арбуз лед")</f>
        <v>Арбуз лед</v>
      </c>
      <c r="Y3569" s="18" t="str">
        <f>IFERROR(__xludf.DUMMYFUNCTION("""COMPUTED_VALUE"""),"Банан клубника лед")</f>
        <v>Банан клубника лед</v>
      </c>
      <c r="Z3569" s="18" t="str">
        <f>IFERROR(__xludf.DUMMYFUNCTION("""COMPUTED_VALUE"""),"Арбузное мороженное")</f>
        <v>Арбузное мороженное</v>
      </c>
      <c r="AA3569" s="18" t="str">
        <f>IFERROR(__xludf.DUMMYFUNCTION("""COMPUTED_VALUE"""),"Клубника малина жвачка")</f>
        <v>Клубника малина жвачка</v>
      </c>
      <c r="AB3569" s="18" t="str">
        <f>IFERROR(__xludf.DUMMYFUNCTION("""COMPUTED_VALUE"""),"Клубничное мороженное")</f>
        <v>Клубничное мороженное</v>
      </c>
      <c r="AC3569" s="18" t="str">
        <f>IFERROR(__xludf.DUMMYFUNCTION("""COMPUTED_VALUE"""),"Кола сода лед")</f>
        <v>Кола сода лед</v>
      </c>
      <c r="AD3569" s="18" t="str">
        <f>IFERROR(__xludf.DUMMYFUNCTION("""COMPUTED_VALUE"""),"Банановый милкшейк")</f>
        <v>Банановый милкшейк</v>
      </c>
      <c r="AE3569" s="18" t="str">
        <f>IFERROR(__xludf.DUMMYFUNCTION("""COMPUTED_VALUE"""),"Микс ягод лед")</f>
        <v>Микс ягод лед</v>
      </c>
      <c r="AF3569" s="18" t="str">
        <f>IFERROR(__xludf.DUMMYFUNCTION("""COMPUTED_VALUE"""),"Брусничный морс")</f>
        <v>Брусничный морс</v>
      </c>
      <c r="AG3569" s="18" t="str">
        <f>IFERROR(__xludf.DUMMYFUNCTION("""COMPUTED_VALUE"""),"Яблочный лимонад")</f>
        <v>Яблочный лимонад</v>
      </c>
      <c r="AH3569" s="18" t="str">
        <f>IFERROR(__xludf.DUMMYFUNCTION("""COMPUTED_VALUE"""),"Лесные ягоды")</f>
        <v>Лесные ягоды</v>
      </c>
      <c r="AI3569" s="18" t="str">
        <f>IFERROR(__xludf.DUMMYFUNCTION("""COMPUTED_VALUE"""),"Смородиновый лимонад")</f>
        <v>Смородиновый лимонад</v>
      </c>
      <c r="AJ3569" s="18" t="str">
        <f>IFERROR(__xludf.DUMMYFUNCTION("""COMPUTED_VALUE"""),"Вишня лайм лед")</f>
        <v>Вишня лайм лед</v>
      </c>
      <c r="AK3569" s="18" t="str">
        <f>IFERROR(__xludf.DUMMYFUNCTION("""COMPUTED_VALUE"""),"Лист виноград мята энергетик")</f>
        <v>Лист виноград мята энергетик</v>
      </c>
      <c r="AL3569" s="18" t="str">
        <f>IFERROR(__xludf.DUMMYFUNCTION("""COMPUTED_VALUE"""),"Двойное яблоко лед")</f>
        <v>Двойное яблоко лед</v>
      </c>
      <c r="AM3569" s="18" t="str">
        <f>IFERROR(__xludf.DUMMYFUNCTION("""COMPUTED_VALUE"""),"Смородиновый холс")</f>
        <v>Смородиновый холс</v>
      </c>
      <c r="AN3569" s="18" t="str">
        <f>IFERROR(__xludf.DUMMYFUNCTION("""COMPUTED_VALUE"""),"Клубничное шампанское")</f>
        <v>Клубничное шампанское</v>
      </c>
      <c r="AO3569" s="18"/>
      <c r="AP3569" s="18"/>
      <c r="AQ3569" s="18"/>
      <c r="AR3569" s="18"/>
      <c r="AS3569" s="18"/>
      <c r="AT3569" s="18"/>
      <c r="AU3569" s="18"/>
      <c r="AV3569" s="18"/>
      <c r="AW3569" s="18"/>
      <c r="AX3569" s="18"/>
    </row>
    <row r="3570">
      <c r="A3570" s="18" t="str">
        <f>IFERROR(__xludf.DUMMYFUNCTION("""COMPUTED_VALUE"""),"Ягодный микс")</f>
        <v>Ягодный микс</v>
      </c>
      <c r="B3570" s="18" t="str">
        <f>IFERROR(__xludf.DUMMYFUNCTION("""COMPUTED_VALUE"""),"Энергетик малина")</f>
        <v>Энергетик малина</v>
      </c>
      <c r="C3570" s="18" t="str">
        <f>IFERROR(__xludf.DUMMYFUNCTION("""COMPUTED_VALUE"""),"Клубника арбуз")</f>
        <v>Клубника арбуз</v>
      </c>
      <c r="D3570" s="18" t="str">
        <f>IFERROR(__xludf.DUMMYFUNCTION("""COMPUTED_VALUE"""),"Ежевика малина")</f>
        <v>Ежевика малина</v>
      </c>
      <c r="E3570" s="18" t="str">
        <f>IFERROR(__xludf.DUMMYFUNCTION("""COMPUTED_VALUE"""),"Голубая малина виноград")</f>
        <v>Голубая малина виноград</v>
      </c>
      <c r="F3570" s="18" t="str">
        <f>IFERROR(__xludf.DUMMYFUNCTION("""COMPUTED_VALUE"""),"Вишня яблоко")</f>
        <v>Вишня яблоко</v>
      </c>
      <c r="G3570" s="18" t="str">
        <f>IFERROR(__xludf.DUMMYFUNCTION("""COMPUTED_VALUE"""),"Виноград лёд")</f>
        <v>Виноград лёд</v>
      </c>
      <c r="H3570" s="18" t="str">
        <f>IFERROR(__xludf.DUMMYFUNCTION("""COMPUTED_VALUE"""),"Бабл гам")</f>
        <v>Бабл гам</v>
      </c>
      <c r="I3570" s="18" t="str">
        <f>IFERROR(__xludf.DUMMYFUNCTION("""COMPUTED_VALUE"""),"Энергетик лайм")</f>
        <v>Энергетик лайм</v>
      </c>
      <c r="J3570" s="18" t="str">
        <f>IFERROR(__xludf.DUMMYFUNCTION("""COMPUTED_VALUE"""),"Черника смородина айс")</f>
        <v>Черника смородина айс</v>
      </c>
      <c r="K3570" s="18" t="str">
        <f>IFERROR(__xludf.DUMMYFUNCTION("""COMPUTED_VALUE"""),"Мохито клубничный лёд")</f>
        <v>Мохито клубничный лёд</v>
      </c>
      <c r="L3570" s="18" t="str">
        <f>IFERROR(__xludf.DUMMYFUNCTION("""COMPUTED_VALUE"""),"Черная вишня лёд")</f>
        <v>Черная вишня лёд</v>
      </c>
      <c r="M3570" s="18" t="str">
        <f>IFERROR(__xludf.DUMMYFUNCTION("""COMPUTED_VALUE"""),"Ананас кокос лёд")</f>
        <v>Ананас кокос лёд</v>
      </c>
      <c r="N3570" s="18" t="str">
        <f>IFERROR(__xludf.DUMMYFUNCTION("""COMPUTED_VALUE"""),"Киви лёд")</f>
        <v>Киви лёд</v>
      </c>
      <c r="O3570" s="18" t="str">
        <f>IFERROR(__xludf.DUMMYFUNCTION("""COMPUTED_VALUE"""),"Кислая клюква лёд")</f>
        <v>Кислая клюква лёд</v>
      </c>
      <c r="P3570" s="18" t="str">
        <f>IFERROR(__xludf.DUMMYFUNCTION("""COMPUTED_VALUE"""),"Кислый скитлс лёд")</f>
        <v>Кислый скитлс лёд</v>
      </c>
      <c r="Q3570" s="18" t="str">
        <f>IFERROR(__xludf.DUMMYFUNCTION("""COMPUTED_VALUE"""),"Клубника черника лёд")</f>
        <v>Клубника черника лёд</v>
      </c>
      <c r="R3570" s="18" t="str">
        <f>IFERROR(__xludf.DUMMYFUNCTION("""COMPUTED_VALUE"""),"Малина смородина лёд")</f>
        <v>Малина смородина лёд</v>
      </c>
      <c r="S3570" s="18" t="str">
        <f>IFERROR(__xludf.DUMMYFUNCTION("""COMPUTED_VALUE"""),"Манго лёд")</f>
        <v>Манго лёд</v>
      </c>
      <c r="T3570" s="18" t="str">
        <f>IFERROR(__xludf.DUMMYFUNCTION("""COMPUTED_VALUE"""),"Малина вишня лёд")</f>
        <v>Малина вишня лёд</v>
      </c>
      <c r="U3570" s="18"/>
      <c r="V3570" s="18"/>
      <c r="W3570" s="18"/>
      <c r="X3570" s="18"/>
      <c r="Y3570" s="18"/>
      <c r="Z3570" s="18"/>
      <c r="AA3570" s="18"/>
      <c r="AB3570" s="18"/>
      <c r="AC3570" s="18"/>
      <c r="AD3570" s="18"/>
      <c r="AE3570" s="18"/>
      <c r="AF3570" s="18"/>
      <c r="AG3570" s="18"/>
      <c r="AH3570" s="18"/>
      <c r="AI3570" s="18"/>
      <c r="AJ3570" s="18"/>
      <c r="AK3570" s="18"/>
      <c r="AL3570" s="18"/>
      <c r="AM3570" s="18"/>
      <c r="AN3570" s="18"/>
      <c r="AO3570" s="18"/>
      <c r="AP3570" s="18"/>
      <c r="AQ3570" s="18"/>
      <c r="AR3570" s="18"/>
      <c r="AS3570" s="18"/>
      <c r="AT3570" s="18"/>
      <c r="AU3570" s="18"/>
      <c r="AV3570" s="18"/>
      <c r="AW3570" s="18"/>
      <c r="AX3570" s="18"/>
    </row>
    <row r="3571">
      <c r="A3571" s="18" t="str">
        <f>IFERROR(__xludf.DUMMYFUNCTION("""COMPUTED_VALUE"""),"Ягодный микс")</f>
        <v>Ягодный микс</v>
      </c>
      <c r="B3571" s="18" t="str">
        <f>IFERROR(__xludf.DUMMYFUNCTION("""COMPUTED_VALUE"""),"Энергетик малина")</f>
        <v>Энергетик малина</v>
      </c>
      <c r="C3571" s="18" t="str">
        <f>IFERROR(__xludf.DUMMYFUNCTION("""COMPUTED_VALUE"""),"Клубника арбуз")</f>
        <v>Клубника арбуз</v>
      </c>
      <c r="D3571" s="18" t="str">
        <f>IFERROR(__xludf.DUMMYFUNCTION("""COMPUTED_VALUE"""),"Ежевика малина")</f>
        <v>Ежевика малина</v>
      </c>
      <c r="E3571" s="18" t="str">
        <f>IFERROR(__xludf.DUMMYFUNCTION("""COMPUTED_VALUE"""),"Голубая малина виноград")</f>
        <v>Голубая малина виноград</v>
      </c>
      <c r="F3571" s="18" t="str">
        <f>IFERROR(__xludf.DUMMYFUNCTION("""COMPUTED_VALUE"""),"Вишня яблоко")</f>
        <v>Вишня яблоко</v>
      </c>
      <c r="G3571" s="18" t="str">
        <f>IFERROR(__xludf.DUMMYFUNCTION("""COMPUTED_VALUE"""),"Виноград лёд")</f>
        <v>Виноград лёд</v>
      </c>
      <c r="H3571" s="18" t="str">
        <f>IFERROR(__xludf.DUMMYFUNCTION("""COMPUTED_VALUE"""),"Бабл гам")</f>
        <v>Бабл гам</v>
      </c>
      <c r="I3571" s="18" t="str">
        <f>IFERROR(__xludf.DUMMYFUNCTION("""COMPUTED_VALUE"""),"Энергетик лайм")</f>
        <v>Энергетик лайм</v>
      </c>
      <c r="J3571" s="18" t="str">
        <f>IFERROR(__xludf.DUMMYFUNCTION("""COMPUTED_VALUE"""),"Черника смородина айс")</f>
        <v>Черника смородина айс</v>
      </c>
      <c r="K3571" s="18" t="str">
        <f>IFERROR(__xludf.DUMMYFUNCTION("""COMPUTED_VALUE"""),"Мохито клубничный лёд")</f>
        <v>Мохито клубничный лёд</v>
      </c>
      <c r="L3571" s="18" t="str">
        <f>IFERROR(__xludf.DUMMYFUNCTION("""COMPUTED_VALUE"""),"Черная вишня лёд")</f>
        <v>Черная вишня лёд</v>
      </c>
      <c r="M3571" s="18" t="str">
        <f>IFERROR(__xludf.DUMMYFUNCTION("""COMPUTED_VALUE"""),"Ананас кокос лёд")</f>
        <v>Ананас кокос лёд</v>
      </c>
      <c r="N3571" s="18" t="str">
        <f>IFERROR(__xludf.DUMMYFUNCTION("""COMPUTED_VALUE"""),"Киви лёд")</f>
        <v>Киви лёд</v>
      </c>
      <c r="O3571" s="18" t="str">
        <f>IFERROR(__xludf.DUMMYFUNCTION("""COMPUTED_VALUE"""),"Кислая клюква лёд")</f>
        <v>Кислая клюква лёд</v>
      </c>
      <c r="P3571" s="18" t="str">
        <f>IFERROR(__xludf.DUMMYFUNCTION("""COMPUTED_VALUE"""),"Кислый скитлс лёд")</f>
        <v>Кислый скитлс лёд</v>
      </c>
      <c r="Q3571" s="18" t="str">
        <f>IFERROR(__xludf.DUMMYFUNCTION("""COMPUTED_VALUE"""),"Клубника черника лёд")</f>
        <v>Клубника черника лёд</v>
      </c>
      <c r="R3571" s="18" t="str">
        <f>IFERROR(__xludf.DUMMYFUNCTION("""COMPUTED_VALUE"""),"Малина смородина лёд")</f>
        <v>Малина смородина лёд</v>
      </c>
      <c r="S3571" s="18" t="str">
        <f>IFERROR(__xludf.DUMMYFUNCTION("""COMPUTED_VALUE"""),"Манго лёд")</f>
        <v>Манго лёд</v>
      </c>
      <c r="T3571" s="18" t="str">
        <f>IFERROR(__xludf.DUMMYFUNCTION("""COMPUTED_VALUE"""),"Малина вишня лёд")</f>
        <v>Малина вишня лёд</v>
      </c>
      <c r="U3571" s="18"/>
      <c r="V3571" s="18"/>
      <c r="W3571" s="18"/>
      <c r="X3571" s="18"/>
      <c r="Y3571" s="18"/>
      <c r="Z3571" s="18"/>
      <c r="AA3571" s="18"/>
      <c r="AB3571" s="18"/>
      <c r="AC3571" s="18"/>
      <c r="AD3571" s="18"/>
      <c r="AE3571" s="18"/>
      <c r="AF3571" s="18"/>
      <c r="AG3571" s="18"/>
      <c r="AH3571" s="18"/>
      <c r="AI3571" s="18"/>
      <c r="AJ3571" s="18"/>
      <c r="AK3571" s="18"/>
      <c r="AL3571" s="18"/>
      <c r="AM3571" s="18"/>
      <c r="AN3571" s="18"/>
      <c r="AO3571" s="18"/>
      <c r="AP3571" s="18"/>
      <c r="AQ3571" s="18"/>
      <c r="AR3571" s="18"/>
      <c r="AS3571" s="18"/>
      <c r="AT3571" s="18"/>
      <c r="AU3571" s="18"/>
      <c r="AV3571" s="18"/>
      <c r="AW3571" s="18"/>
      <c r="AX3571" s="18"/>
    </row>
    <row r="3572">
      <c r="A3572" s="18" t="str">
        <f>IFERROR(__xludf.DUMMYFUNCTION("""COMPUTED_VALUE"""),"Ягодный микс")</f>
        <v>Ягодный микс</v>
      </c>
      <c r="B3572" s="18" t="str">
        <f>IFERROR(__xludf.DUMMYFUNCTION("""COMPUTED_VALUE"""),"Энергетик малина")</f>
        <v>Энергетик малина</v>
      </c>
      <c r="C3572" s="18" t="str">
        <f>IFERROR(__xludf.DUMMYFUNCTION("""COMPUTED_VALUE"""),"Клубника арбуз")</f>
        <v>Клубника арбуз</v>
      </c>
      <c r="D3572" s="18" t="str">
        <f>IFERROR(__xludf.DUMMYFUNCTION("""COMPUTED_VALUE"""),"Ежевика малина")</f>
        <v>Ежевика малина</v>
      </c>
      <c r="E3572" s="18" t="str">
        <f>IFERROR(__xludf.DUMMYFUNCTION("""COMPUTED_VALUE"""),"Голубая малина виноград")</f>
        <v>Голубая малина виноград</v>
      </c>
      <c r="F3572" s="18" t="str">
        <f>IFERROR(__xludf.DUMMYFUNCTION("""COMPUTED_VALUE"""),"Вишня яблоко")</f>
        <v>Вишня яблоко</v>
      </c>
      <c r="G3572" s="18" t="str">
        <f>IFERROR(__xludf.DUMMYFUNCTION("""COMPUTED_VALUE"""),"Виноград лёд")</f>
        <v>Виноград лёд</v>
      </c>
      <c r="H3572" s="18" t="str">
        <f>IFERROR(__xludf.DUMMYFUNCTION("""COMPUTED_VALUE"""),"Бабл гам")</f>
        <v>Бабл гам</v>
      </c>
      <c r="I3572" s="18" t="str">
        <f>IFERROR(__xludf.DUMMYFUNCTION("""COMPUTED_VALUE"""),"Энергетик лайм")</f>
        <v>Энергетик лайм</v>
      </c>
      <c r="J3572" s="18" t="str">
        <f>IFERROR(__xludf.DUMMYFUNCTION("""COMPUTED_VALUE"""),"Черника смородина айс")</f>
        <v>Черника смородина айс</v>
      </c>
      <c r="K3572" s="18" t="str">
        <f>IFERROR(__xludf.DUMMYFUNCTION("""COMPUTED_VALUE"""),"Мохито клубничный лёд")</f>
        <v>Мохито клубничный лёд</v>
      </c>
      <c r="L3572" s="18" t="str">
        <f>IFERROR(__xludf.DUMMYFUNCTION("""COMPUTED_VALUE"""),"Черная вишня лёд")</f>
        <v>Черная вишня лёд</v>
      </c>
      <c r="M3572" s="18" t="str">
        <f>IFERROR(__xludf.DUMMYFUNCTION("""COMPUTED_VALUE"""),"Ананас кокос лёд")</f>
        <v>Ананас кокос лёд</v>
      </c>
      <c r="N3572" s="18" t="str">
        <f>IFERROR(__xludf.DUMMYFUNCTION("""COMPUTED_VALUE"""),"Киви лёд")</f>
        <v>Киви лёд</v>
      </c>
      <c r="O3572" s="18" t="str">
        <f>IFERROR(__xludf.DUMMYFUNCTION("""COMPUTED_VALUE"""),"Кислая клюква лёд")</f>
        <v>Кислая клюква лёд</v>
      </c>
      <c r="P3572" s="18" t="str">
        <f>IFERROR(__xludf.DUMMYFUNCTION("""COMPUTED_VALUE"""),"Кислый скитлс лёд")</f>
        <v>Кислый скитлс лёд</v>
      </c>
      <c r="Q3572" s="18" t="str">
        <f>IFERROR(__xludf.DUMMYFUNCTION("""COMPUTED_VALUE"""),"Клубника черника лёд")</f>
        <v>Клубника черника лёд</v>
      </c>
      <c r="R3572" s="18" t="str">
        <f>IFERROR(__xludf.DUMMYFUNCTION("""COMPUTED_VALUE"""),"Малина смородина лёд")</f>
        <v>Малина смородина лёд</v>
      </c>
      <c r="S3572" s="18" t="str">
        <f>IFERROR(__xludf.DUMMYFUNCTION("""COMPUTED_VALUE"""),"Манго лёд")</f>
        <v>Манго лёд</v>
      </c>
      <c r="T3572" s="18" t="str">
        <f>IFERROR(__xludf.DUMMYFUNCTION("""COMPUTED_VALUE"""),"Малина вишня лёд")</f>
        <v>Малина вишня лёд</v>
      </c>
      <c r="U3572" s="18"/>
      <c r="V3572" s="18"/>
      <c r="W3572" s="18"/>
      <c r="X3572" s="18"/>
      <c r="Y3572" s="18"/>
      <c r="Z3572" s="18"/>
      <c r="AA3572" s="18"/>
      <c r="AB3572" s="18"/>
      <c r="AC3572" s="18"/>
      <c r="AD3572" s="18"/>
      <c r="AE3572" s="18"/>
      <c r="AF3572" s="18"/>
      <c r="AG3572" s="18"/>
      <c r="AH3572" s="18"/>
      <c r="AI3572" s="18"/>
      <c r="AJ3572" s="18"/>
      <c r="AK3572" s="18"/>
      <c r="AL3572" s="18"/>
      <c r="AM3572" s="18"/>
      <c r="AN3572" s="18"/>
      <c r="AO3572" s="18"/>
      <c r="AP3572" s="18"/>
      <c r="AQ3572" s="18"/>
      <c r="AR3572" s="18"/>
      <c r="AS3572" s="18"/>
      <c r="AT3572" s="18"/>
      <c r="AU3572" s="18"/>
      <c r="AV3572" s="18"/>
      <c r="AW3572" s="18"/>
      <c r="AX3572" s="18"/>
    </row>
    <row r="3573">
      <c r="A3573" s="18" t="str">
        <f>IFERROR(__xludf.DUMMYFUNCTION("""COMPUTED_VALUE"""),"Маракуйя с тропическими нотками")</f>
        <v>Маракуйя с тропическими нотками</v>
      </c>
      <c r="B3573" s="18" t="str">
        <f>IFERROR(__xludf.DUMMYFUNCTION("""COMPUTED_VALUE"""),"Арбузный милкшейк")</f>
        <v>Арбузный милкшейк</v>
      </c>
      <c r="C3573" s="18" t="str">
        <f>IFERROR(__xludf.DUMMYFUNCTION("""COMPUTED_VALUE"""),"Конфеты со вкусом винограда")</f>
        <v>Конфеты со вкусом винограда</v>
      </c>
      <c r="D3573" s="18" t="str">
        <f>IFERROR(__xludf.DUMMYFUNCTION("""COMPUTED_VALUE"""),"Манго с апельсином и послевкусием гуавы")</f>
        <v>Манго с апельсином и послевкусием гуавы</v>
      </c>
      <c r="E3573" s="18" t="str">
        <f>IFERROR(__xludf.DUMMYFUNCTION("""COMPUTED_VALUE"""),"Холодное сочетание мяты и конфет холс")</f>
        <v>Холодное сочетание мяты и конфет холс</v>
      </c>
      <c r="F3573" s="18" t="str">
        <f>IFERROR(__xludf.DUMMYFUNCTION("""COMPUTED_VALUE"""),"Яблочные мармеладные червячки")</f>
        <v>Яблочные мармеладные червячки</v>
      </c>
      <c r="G357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573" s="18" t="str">
        <f>IFERROR(__xludf.DUMMYFUNCTION("""COMPUTED_VALUE"""),"Лимон лайм")</f>
        <v>Лимон лайм</v>
      </c>
      <c r="I3573" s="18" t="str">
        <f>IFERROR(__xludf.DUMMYFUNCTION("""COMPUTED_VALUE"""),"Классика энергетика с кислой малиной")</f>
        <v>Классика энергетика с кислой малиной</v>
      </c>
      <c r="J3573" s="18" t="str">
        <f>IFERROR(__xludf.DUMMYFUNCTION("""COMPUTED_VALUE"""),"Зеленое манго и смородина")</f>
        <v>Зеленое манго и смородина</v>
      </c>
      <c r="K3573" s="18" t="str">
        <f>IFERROR(__xludf.DUMMYFUNCTION("""COMPUTED_VALUE"""),"Дуэт лемонграсса и сладкой малины")</f>
        <v>Дуэт лемонграсса и сладкой малины</v>
      </c>
      <c r="L3573" s="18" t="str">
        <f>IFERROR(__xludf.DUMMYFUNCTION("""COMPUTED_VALUE"""),"Сладкий мармелад из черной смородины")</f>
        <v>Сладкий мармелад из черной смородины</v>
      </c>
      <c r="M3573" s="18" t="str">
        <f>IFERROR(__xludf.DUMMYFUNCTION("""COMPUTED_VALUE"""),"Вишня кола")</f>
        <v>Вишня кола</v>
      </c>
      <c r="N3573" s="18" t="str">
        <f>IFERROR(__xludf.DUMMYFUNCTION("""COMPUTED_VALUE"""),"Малина с кокосом")</f>
        <v>Малина с кокосом</v>
      </c>
      <c r="O3573" s="18" t="str">
        <f>IFERROR(__xludf.DUMMYFUNCTION("""COMPUTED_VALUE"""),"Сладкие конфеты СКИТЛЗ и смородина")</f>
        <v>Сладкие конфеты СКИТЛЗ и смородина</v>
      </c>
      <c r="P3573" s="18" t="str">
        <f>IFERROR(__xludf.DUMMYFUNCTION("""COMPUTED_VALUE"""),"Ежевичный лимонад")</f>
        <v>Ежевичный лимонад</v>
      </c>
      <c r="Q3573" s="18" t="str">
        <f>IFERROR(__xludf.DUMMYFUNCTION("""COMPUTED_VALUE"""),"Дыня кокос")</f>
        <v>Дыня кокос</v>
      </c>
      <c r="R3573" s="18" t="str">
        <f>IFERROR(__xludf.DUMMYFUNCTION("""COMPUTED_VALUE"""),"Земляничный бабл гам")</f>
        <v>Земляничный бабл гам</v>
      </c>
      <c r="S3573" s="18" t="str">
        <f>IFERROR(__xludf.DUMMYFUNCTION("""COMPUTED_VALUE"""),"Лимонные леденцы")</f>
        <v>Лимонные леденцы</v>
      </c>
      <c r="T3573" s="18" t="str">
        <f>IFERROR(__xludf.DUMMYFUNCTION("""COMPUTED_VALUE"""),"Экзотический фрукты")</f>
        <v>Экзотический фрукты</v>
      </c>
      <c r="U3573" s="18" t="str">
        <f>IFERROR(__xludf.DUMMYFUNCTION("""COMPUTED_VALUE"""),"Личи виноград мята")</f>
        <v>Личи виноград мята</v>
      </c>
      <c r="V3573" s="18" t="str">
        <f>IFERROR(__xludf.DUMMYFUNCTION("""COMPUTED_VALUE"""),"Черника малина мята")</f>
        <v>Черника малина мята</v>
      </c>
      <c r="W3573" s="18" t="str">
        <f>IFERROR(__xludf.DUMMYFUNCTION("""COMPUTED_VALUE"""),"Абрикосовый йогурт")</f>
        <v>Абрикосовый йогурт</v>
      </c>
      <c r="X3573" s="18" t="str">
        <f>IFERROR(__xludf.DUMMYFUNCTION("""COMPUTED_VALUE"""),"Арбуз лед")</f>
        <v>Арбуз лед</v>
      </c>
      <c r="Y3573" s="18" t="str">
        <f>IFERROR(__xludf.DUMMYFUNCTION("""COMPUTED_VALUE"""),"Банан клубника лед")</f>
        <v>Банан клубника лед</v>
      </c>
      <c r="Z3573" s="18" t="str">
        <f>IFERROR(__xludf.DUMMYFUNCTION("""COMPUTED_VALUE"""),"Арбузное мороженное")</f>
        <v>Арбузное мороженное</v>
      </c>
      <c r="AA3573" s="18" t="str">
        <f>IFERROR(__xludf.DUMMYFUNCTION("""COMPUTED_VALUE"""),"Клубника малина жвачка")</f>
        <v>Клубника малина жвачка</v>
      </c>
      <c r="AB3573" s="18" t="str">
        <f>IFERROR(__xludf.DUMMYFUNCTION("""COMPUTED_VALUE"""),"Клубничное мороженное")</f>
        <v>Клубничное мороженное</v>
      </c>
      <c r="AC3573" s="18" t="str">
        <f>IFERROR(__xludf.DUMMYFUNCTION("""COMPUTED_VALUE"""),"Кола сода лед")</f>
        <v>Кола сода лед</v>
      </c>
      <c r="AD3573" s="18" t="str">
        <f>IFERROR(__xludf.DUMMYFUNCTION("""COMPUTED_VALUE"""),"Банановый милкшейк")</f>
        <v>Банановый милкшейк</v>
      </c>
      <c r="AE3573" s="18" t="str">
        <f>IFERROR(__xludf.DUMMYFUNCTION("""COMPUTED_VALUE"""),"Микс ягод лед")</f>
        <v>Микс ягод лед</v>
      </c>
      <c r="AF3573" s="18" t="str">
        <f>IFERROR(__xludf.DUMMYFUNCTION("""COMPUTED_VALUE"""),"Брусничный морс")</f>
        <v>Брусничный морс</v>
      </c>
      <c r="AG3573" s="18" t="str">
        <f>IFERROR(__xludf.DUMMYFUNCTION("""COMPUTED_VALUE"""),"Яблочный лимонад")</f>
        <v>Яблочный лимонад</v>
      </c>
      <c r="AH3573" s="18" t="str">
        <f>IFERROR(__xludf.DUMMYFUNCTION("""COMPUTED_VALUE"""),"Лесные ягоды")</f>
        <v>Лесные ягоды</v>
      </c>
      <c r="AI3573" s="18" t="str">
        <f>IFERROR(__xludf.DUMMYFUNCTION("""COMPUTED_VALUE"""),"Смородиновый лимонад")</f>
        <v>Смородиновый лимонад</v>
      </c>
      <c r="AJ3573" s="18" t="str">
        <f>IFERROR(__xludf.DUMMYFUNCTION("""COMPUTED_VALUE"""),"Вишня лайм лед")</f>
        <v>Вишня лайм лед</v>
      </c>
      <c r="AK3573" s="18" t="str">
        <f>IFERROR(__xludf.DUMMYFUNCTION("""COMPUTED_VALUE"""),"Лист виноград мята энергетик")</f>
        <v>Лист виноград мята энергетик</v>
      </c>
      <c r="AL3573" s="18" t="str">
        <f>IFERROR(__xludf.DUMMYFUNCTION("""COMPUTED_VALUE"""),"Двойное яблоко лед")</f>
        <v>Двойное яблоко лед</v>
      </c>
      <c r="AM3573" s="18" t="str">
        <f>IFERROR(__xludf.DUMMYFUNCTION("""COMPUTED_VALUE"""),"Смородиновый холс")</f>
        <v>Смородиновый холс</v>
      </c>
      <c r="AN3573" s="18" t="str">
        <f>IFERROR(__xludf.DUMMYFUNCTION("""COMPUTED_VALUE"""),"Клубничное шампанское")</f>
        <v>Клубничное шампанское</v>
      </c>
      <c r="AO3573" s="18"/>
      <c r="AP3573" s="18"/>
      <c r="AQ3573" s="18"/>
      <c r="AR3573" s="18"/>
      <c r="AS3573" s="18"/>
      <c r="AT3573" s="18"/>
      <c r="AU3573" s="18"/>
      <c r="AV3573" s="18"/>
      <c r="AW3573" s="18"/>
      <c r="AX3573" s="18"/>
    </row>
    <row r="3574">
      <c r="A3574" s="18" t="str">
        <f>IFERROR(__xludf.DUMMYFUNCTION("""COMPUTED_VALUE"""),"Ягодный микс")</f>
        <v>Ягодный микс</v>
      </c>
      <c r="B3574" s="18" t="str">
        <f>IFERROR(__xludf.DUMMYFUNCTION("""COMPUTED_VALUE"""),"Энергетик малина")</f>
        <v>Энергетик малина</v>
      </c>
      <c r="C3574" s="18" t="str">
        <f>IFERROR(__xludf.DUMMYFUNCTION("""COMPUTED_VALUE"""),"Клубника арбуз")</f>
        <v>Клубника арбуз</v>
      </c>
      <c r="D3574" s="18" t="str">
        <f>IFERROR(__xludf.DUMMYFUNCTION("""COMPUTED_VALUE"""),"Ежевика малина")</f>
        <v>Ежевика малина</v>
      </c>
      <c r="E3574" s="18" t="str">
        <f>IFERROR(__xludf.DUMMYFUNCTION("""COMPUTED_VALUE"""),"Голубая малина виноград")</f>
        <v>Голубая малина виноград</v>
      </c>
      <c r="F3574" s="18" t="str">
        <f>IFERROR(__xludf.DUMMYFUNCTION("""COMPUTED_VALUE"""),"Вишня яблоко")</f>
        <v>Вишня яблоко</v>
      </c>
      <c r="G3574" s="18" t="str">
        <f>IFERROR(__xludf.DUMMYFUNCTION("""COMPUTED_VALUE"""),"Виноград лёд")</f>
        <v>Виноград лёд</v>
      </c>
      <c r="H3574" s="18" t="str">
        <f>IFERROR(__xludf.DUMMYFUNCTION("""COMPUTED_VALUE"""),"Бабл гам")</f>
        <v>Бабл гам</v>
      </c>
      <c r="I3574" s="18" t="str">
        <f>IFERROR(__xludf.DUMMYFUNCTION("""COMPUTED_VALUE"""),"Энергетик лайм")</f>
        <v>Энергетик лайм</v>
      </c>
      <c r="J3574" s="18" t="str">
        <f>IFERROR(__xludf.DUMMYFUNCTION("""COMPUTED_VALUE"""),"Черника смородина айс")</f>
        <v>Черника смородина айс</v>
      </c>
      <c r="K3574" s="18" t="str">
        <f>IFERROR(__xludf.DUMMYFUNCTION("""COMPUTED_VALUE"""),"Мохито клубничный лёд")</f>
        <v>Мохито клубничный лёд</v>
      </c>
      <c r="L3574" s="18" t="str">
        <f>IFERROR(__xludf.DUMMYFUNCTION("""COMPUTED_VALUE"""),"Черная вишня лёд")</f>
        <v>Черная вишня лёд</v>
      </c>
      <c r="M3574" s="18" t="str">
        <f>IFERROR(__xludf.DUMMYFUNCTION("""COMPUTED_VALUE"""),"Ананас кокос лёд")</f>
        <v>Ананас кокос лёд</v>
      </c>
      <c r="N3574" s="18" t="str">
        <f>IFERROR(__xludf.DUMMYFUNCTION("""COMPUTED_VALUE"""),"Киви лёд")</f>
        <v>Киви лёд</v>
      </c>
      <c r="O3574" s="18" t="str">
        <f>IFERROR(__xludf.DUMMYFUNCTION("""COMPUTED_VALUE"""),"Кислая клюква лёд")</f>
        <v>Кислая клюква лёд</v>
      </c>
      <c r="P3574" s="18" t="str">
        <f>IFERROR(__xludf.DUMMYFUNCTION("""COMPUTED_VALUE"""),"Кислый скитлс лёд")</f>
        <v>Кислый скитлс лёд</v>
      </c>
      <c r="Q3574" s="18" t="str">
        <f>IFERROR(__xludf.DUMMYFUNCTION("""COMPUTED_VALUE"""),"Клубника черника лёд")</f>
        <v>Клубника черника лёд</v>
      </c>
      <c r="R3574" s="18" t="str">
        <f>IFERROR(__xludf.DUMMYFUNCTION("""COMPUTED_VALUE"""),"Малина смородина лёд")</f>
        <v>Малина смородина лёд</v>
      </c>
      <c r="S3574" s="18" t="str">
        <f>IFERROR(__xludf.DUMMYFUNCTION("""COMPUTED_VALUE"""),"Манго лёд")</f>
        <v>Манго лёд</v>
      </c>
      <c r="T3574" s="18" t="str">
        <f>IFERROR(__xludf.DUMMYFUNCTION("""COMPUTED_VALUE"""),"Малина вишня лёд")</f>
        <v>Малина вишня лёд</v>
      </c>
      <c r="U3574" s="18"/>
      <c r="V3574" s="18"/>
      <c r="W3574" s="18"/>
      <c r="X3574" s="18"/>
      <c r="Y3574" s="18"/>
      <c r="Z3574" s="18"/>
      <c r="AA3574" s="18"/>
      <c r="AB3574" s="18"/>
      <c r="AC3574" s="18"/>
      <c r="AD3574" s="18"/>
      <c r="AE3574" s="18"/>
      <c r="AF3574" s="18"/>
      <c r="AG3574" s="18"/>
      <c r="AH3574" s="18"/>
      <c r="AI3574" s="18"/>
      <c r="AJ3574" s="18"/>
      <c r="AK3574" s="18"/>
      <c r="AL3574" s="18"/>
      <c r="AM3574" s="18"/>
      <c r="AN3574" s="18"/>
      <c r="AO3574" s="18"/>
      <c r="AP3574" s="18"/>
      <c r="AQ3574" s="18"/>
      <c r="AR3574" s="18"/>
      <c r="AS3574" s="18"/>
      <c r="AT3574" s="18"/>
      <c r="AU3574" s="18"/>
      <c r="AV3574" s="18"/>
      <c r="AW3574" s="18"/>
      <c r="AX3574" s="18"/>
    </row>
    <row r="3575">
      <c r="A3575" s="18" t="str">
        <f>IFERROR(__xludf.DUMMYFUNCTION("""COMPUTED_VALUE"""),"кислая земляника")</f>
        <v>кислая земляника</v>
      </c>
      <c r="B3575" s="18" t="str">
        <f>IFERROR(__xludf.DUMMYFUNCTION("""COMPUTED_VALUE"""),"кислая фанта с черникой")</f>
        <v>кислая фанта с черникой</v>
      </c>
      <c r="C3575" s="18" t="str">
        <f>IFERROR(__xludf.DUMMYFUNCTION("""COMPUTED_VALUE"""),"кислое харибо с колой и черешней")</f>
        <v>кислое харибо с колой и черешней</v>
      </c>
      <c r="D3575" s="18" t="str">
        <f>IFERROR(__xludf.DUMMYFUNCTION("""COMPUTED_VALUE"""),"кислое яблочно клубничная шипучка")</f>
        <v>кислое яблочно клубничная шипучка</v>
      </c>
      <c r="E3575" s="18" t="str">
        <f>IFERROR(__xludf.DUMMYFUNCTION("""COMPUTED_VALUE"""),"кислые желатинки маракуйя ананас")</f>
        <v>кислые желатинки маракуйя ананас</v>
      </c>
      <c r="F3575" s="18" t="str">
        <f>IFERROR(__xludf.DUMMYFUNCTION("""COMPUTED_VALUE"""),"кислые ленточки маракуя манго")</f>
        <v>кислые ленточки маракуя манго</v>
      </c>
      <c r="G3575" s="18" t="str">
        <f>IFERROR(__xludf.DUMMYFUNCTION("""COMPUTED_VALUE"""),"кислые мармеладные ягоды")</f>
        <v>кислые мармеладные ягоды</v>
      </c>
      <c r="H3575" s="18" t="str">
        <f>IFERROR(__xludf.DUMMYFUNCTION("""COMPUTED_VALUE"""),"кислый виноград лайм")</f>
        <v>кислый виноград лайм</v>
      </c>
      <c r="I3575" s="18" t="str">
        <f>IFERROR(__xludf.DUMMYFUNCTION("""COMPUTED_VALUE"""),"кислый грейпфрут с вишней")</f>
        <v>кислый грейпфрут с вишней</v>
      </c>
      <c r="J3575" s="18" t="str">
        <f>IFERROR(__xludf.DUMMYFUNCTION("""COMPUTED_VALUE"""),"кислый леденец виноград киви яблоко")</f>
        <v>кислый леденец виноград киви яблоко</v>
      </c>
      <c r="K3575" s="18" t="str">
        <f>IFERROR(__xludf.DUMMYFUNCTION("""COMPUTED_VALUE"""),"кислый лимонад арбуз лайм малина")</f>
        <v>кислый лимонад арбуз лайм малина</v>
      </c>
      <c r="L3575" s="18" t="str">
        <f>IFERROR(__xludf.DUMMYFUNCTION("""COMPUTED_VALUE"""),"кислый персик клубника")</f>
        <v>кислый персик клубника</v>
      </c>
      <c r="M3575" s="18" t="str">
        <f>IFERROR(__xludf.DUMMYFUNCTION("""COMPUTED_VALUE"""),"кислый яблочно лимонные колечки")</f>
        <v>кислый яблочно лимонные колечки</v>
      </c>
      <c r="N3575" s="18" t="str">
        <f>IFERROR(__xludf.DUMMYFUNCTION("""COMPUTED_VALUE"""),"фанта апельсин с кислой малиной")</f>
        <v>фанта апельсин с кислой малиной</v>
      </c>
      <c r="O3575" s="18"/>
      <c r="P3575" s="18"/>
      <c r="Q3575" s="18"/>
      <c r="R3575" s="18"/>
      <c r="S3575" s="18"/>
      <c r="T3575" s="18"/>
      <c r="U3575" s="18"/>
      <c r="V3575" s="18"/>
      <c r="W3575" s="18"/>
      <c r="X3575" s="18"/>
      <c r="Y3575" s="18"/>
      <c r="Z3575" s="18"/>
      <c r="AA3575" s="18"/>
      <c r="AB3575" s="18"/>
      <c r="AC3575" s="18"/>
      <c r="AD3575" s="18"/>
      <c r="AE3575" s="18"/>
      <c r="AF3575" s="18"/>
      <c r="AG3575" s="18"/>
      <c r="AH3575" s="18"/>
      <c r="AI3575" s="18"/>
      <c r="AJ3575" s="18"/>
      <c r="AK3575" s="18"/>
      <c r="AL3575" s="18"/>
      <c r="AM3575" s="18"/>
      <c r="AN3575" s="18"/>
      <c r="AO3575" s="18"/>
      <c r="AP3575" s="18"/>
      <c r="AQ3575" s="18"/>
      <c r="AR3575" s="18"/>
      <c r="AS3575" s="18"/>
      <c r="AT3575" s="18"/>
      <c r="AU3575" s="18"/>
      <c r="AV3575" s="18"/>
      <c r="AW3575" s="18"/>
      <c r="AX3575" s="18"/>
    </row>
    <row r="3576">
      <c r="A3576" s="18" t="str">
        <f>IFERROR(__xludf.DUMMYFUNCTION("""COMPUTED_VALUE"""),"Малина вишня лёд")</f>
        <v>Малина вишня лёд</v>
      </c>
      <c r="B3576" s="18"/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/>
      <c r="S3576" s="18"/>
      <c r="T3576" s="18"/>
      <c r="U3576" s="18"/>
      <c r="V3576" s="18"/>
      <c r="W3576" s="18"/>
      <c r="X3576" s="18"/>
      <c r="Y3576" s="18"/>
      <c r="Z3576" s="18"/>
      <c r="AA3576" s="18"/>
      <c r="AB3576" s="18"/>
      <c r="AC3576" s="18"/>
      <c r="AD3576" s="18"/>
      <c r="AE3576" s="18"/>
      <c r="AF3576" s="18"/>
      <c r="AG3576" s="18"/>
      <c r="AH3576" s="18"/>
      <c r="AI3576" s="18"/>
      <c r="AJ3576" s="18"/>
      <c r="AK3576" s="18"/>
      <c r="AL3576" s="18"/>
      <c r="AM3576" s="18"/>
      <c r="AN3576" s="18"/>
      <c r="AO3576" s="18"/>
      <c r="AP3576" s="18"/>
      <c r="AQ3576" s="18"/>
      <c r="AR3576" s="18"/>
      <c r="AS3576" s="18"/>
      <c r="AT3576" s="18"/>
      <c r="AU3576" s="18"/>
      <c r="AV3576" s="18"/>
      <c r="AW3576" s="18"/>
      <c r="AX3576" s="18"/>
    </row>
    <row r="3577">
      <c r="A3577" s="18" t="str">
        <f>IFERROR(__xludf.DUMMYFUNCTION("""COMPUTED_VALUE"""),"0.4")</f>
        <v>0.4</v>
      </c>
      <c r="B3577" s="18" t="str">
        <f>IFERROR(__xludf.DUMMYFUNCTION("""COMPUTED_VALUE"""),"0.6")</f>
        <v>0.6</v>
      </c>
      <c r="C3577" s="18" t="str">
        <f>IFERROR(__xludf.DUMMYFUNCTION("""COMPUTED_VALUE"""),"0.7")</f>
        <v>0.7</v>
      </c>
      <c r="D3577" s="18" t="str">
        <f>IFERROR(__xludf.DUMMYFUNCTION("""COMPUTED_VALUE"""),"0.8")</f>
        <v>0.8</v>
      </c>
      <c r="E3577" s="18"/>
      <c r="F3577" s="18"/>
      <c r="G3577" s="18"/>
      <c r="H3577" s="18"/>
      <c r="I3577" s="18"/>
      <c r="J3577" s="18"/>
      <c r="K3577" s="18"/>
      <c r="L3577" s="18"/>
      <c r="M3577" s="18"/>
      <c r="N3577" s="18"/>
      <c r="O3577" s="18"/>
      <c r="P3577" s="18"/>
      <c r="Q3577" s="18"/>
      <c r="R3577" s="18"/>
      <c r="S3577" s="18"/>
      <c r="T3577" s="18"/>
      <c r="U3577" s="18"/>
      <c r="V3577" s="18"/>
      <c r="W3577" s="18"/>
      <c r="X3577" s="18"/>
      <c r="Y3577" s="18"/>
      <c r="Z3577" s="18"/>
      <c r="AA3577" s="18"/>
      <c r="AB3577" s="18"/>
      <c r="AC3577" s="18"/>
      <c r="AD3577" s="18"/>
      <c r="AE3577" s="18"/>
      <c r="AF3577" s="18"/>
      <c r="AG3577" s="18"/>
      <c r="AH3577" s="18"/>
      <c r="AI3577" s="18"/>
      <c r="AJ3577" s="18"/>
      <c r="AK3577" s="18"/>
      <c r="AL3577" s="18"/>
      <c r="AM3577" s="18"/>
      <c r="AN3577" s="18"/>
      <c r="AO3577" s="18"/>
      <c r="AP3577" s="18"/>
      <c r="AQ3577" s="18"/>
      <c r="AR3577" s="18"/>
      <c r="AS3577" s="18"/>
      <c r="AT3577" s="18"/>
      <c r="AU3577" s="18"/>
      <c r="AV3577" s="18"/>
      <c r="AW3577" s="18"/>
      <c r="AX3577" s="18"/>
    </row>
    <row r="3578">
      <c r="A3578" s="18" t="str">
        <f>IFERROR(__xludf.DUMMYFUNCTION("""COMPUTED_VALUE"""),"0.7")</f>
        <v>0.7</v>
      </c>
      <c r="B3578" s="18"/>
      <c r="C3578" s="18"/>
      <c r="D3578" s="18"/>
      <c r="E3578" s="18"/>
      <c r="F3578" s="18"/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  <c r="R3578" s="18"/>
      <c r="S3578" s="18"/>
      <c r="T3578" s="18"/>
      <c r="U3578" s="18"/>
      <c r="V3578" s="18"/>
      <c r="W3578" s="18"/>
      <c r="X3578" s="18"/>
      <c r="Y3578" s="18"/>
      <c r="Z3578" s="18"/>
      <c r="AA3578" s="18"/>
      <c r="AB3578" s="18"/>
      <c r="AC3578" s="18"/>
      <c r="AD3578" s="18"/>
      <c r="AE3578" s="18"/>
      <c r="AF3578" s="18"/>
      <c r="AG3578" s="18"/>
      <c r="AH3578" s="18"/>
      <c r="AI3578" s="18"/>
      <c r="AJ3578" s="18"/>
      <c r="AK3578" s="18"/>
      <c r="AL3578" s="18"/>
      <c r="AM3578" s="18"/>
      <c r="AN3578" s="18"/>
      <c r="AO3578" s="18"/>
      <c r="AP3578" s="18"/>
      <c r="AQ3578" s="18"/>
      <c r="AR3578" s="18"/>
      <c r="AS3578" s="18"/>
      <c r="AT3578" s="18"/>
      <c r="AU3578" s="18"/>
      <c r="AV3578" s="18"/>
      <c r="AW3578" s="18"/>
      <c r="AX3578" s="18"/>
    </row>
    <row r="3579">
      <c r="A3579" s="18" t="str">
        <f>IFERROR(__xludf.DUMMYFUNCTION("""COMPUTED_VALUE"""),"кислая земляника")</f>
        <v>кислая земляника</v>
      </c>
      <c r="B3579" s="18" t="str">
        <f>IFERROR(__xludf.DUMMYFUNCTION("""COMPUTED_VALUE"""),"кислая фанта с черникой")</f>
        <v>кислая фанта с черникой</v>
      </c>
      <c r="C3579" s="18" t="str">
        <f>IFERROR(__xludf.DUMMYFUNCTION("""COMPUTED_VALUE"""),"кислое харибо с колой и черешней")</f>
        <v>кислое харибо с колой и черешней</v>
      </c>
      <c r="D3579" s="18" t="str">
        <f>IFERROR(__xludf.DUMMYFUNCTION("""COMPUTED_VALUE"""),"кислое яблочно клубничная шипучка")</f>
        <v>кислое яблочно клубничная шипучка</v>
      </c>
      <c r="E3579" s="18" t="str">
        <f>IFERROR(__xludf.DUMMYFUNCTION("""COMPUTED_VALUE"""),"кислые желатинки маракуйя ананас")</f>
        <v>кислые желатинки маракуйя ананас</v>
      </c>
      <c r="F3579" s="18" t="str">
        <f>IFERROR(__xludf.DUMMYFUNCTION("""COMPUTED_VALUE"""),"кислые ленточки маракуя манго")</f>
        <v>кислые ленточки маракуя манго</v>
      </c>
      <c r="G3579" s="18" t="str">
        <f>IFERROR(__xludf.DUMMYFUNCTION("""COMPUTED_VALUE"""),"кислые мармеладные ягоды")</f>
        <v>кислые мармеладные ягоды</v>
      </c>
      <c r="H3579" s="18" t="str">
        <f>IFERROR(__xludf.DUMMYFUNCTION("""COMPUTED_VALUE"""),"кислый виноград лайм")</f>
        <v>кислый виноград лайм</v>
      </c>
      <c r="I3579" s="18" t="str">
        <f>IFERROR(__xludf.DUMMYFUNCTION("""COMPUTED_VALUE"""),"кислый грейпфрут с вишней")</f>
        <v>кислый грейпфрут с вишней</v>
      </c>
      <c r="J3579" s="18" t="str">
        <f>IFERROR(__xludf.DUMMYFUNCTION("""COMPUTED_VALUE"""),"кислый леденец виноград киви яблоко")</f>
        <v>кислый леденец виноград киви яблоко</v>
      </c>
      <c r="K3579" s="18" t="str">
        <f>IFERROR(__xludf.DUMMYFUNCTION("""COMPUTED_VALUE"""),"кислый лимонад арбуз лайм малина")</f>
        <v>кислый лимонад арбуз лайм малина</v>
      </c>
      <c r="L3579" s="18" t="str">
        <f>IFERROR(__xludf.DUMMYFUNCTION("""COMPUTED_VALUE"""),"кислый персик клубника")</f>
        <v>кислый персик клубника</v>
      </c>
      <c r="M3579" s="18" t="str">
        <f>IFERROR(__xludf.DUMMYFUNCTION("""COMPUTED_VALUE"""),"кислый яблочно лимонные колечки")</f>
        <v>кислый яблочно лимонные колечки</v>
      </c>
      <c r="N3579" s="18" t="str">
        <f>IFERROR(__xludf.DUMMYFUNCTION("""COMPUTED_VALUE"""),"фанта апельсин с кислой малиной")</f>
        <v>фанта апельсин с кислой малиной</v>
      </c>
      <c r="O3579" s="18"/>
      <c r="P3579" s="18"/>
      <c r="Q3579" s="18"/>
      <c r="R3579" s="18"/>
      <c r="S3579" s="18"/>
      <c r="T3579" s="18"/>
      <c r="U3579" s="18"/>
      <c r="V3579" s="18"/>
      <c r="W3579" s="18"/>
      <c r="X3579" s="18"/>
      <c r="Y3579" s="18"/>
      <c r="Z3579" s="18"/>
      <c r="AA3579" s="18"/>
      <c r="AB3579" s="18"/>
      <c r="AC3579" s="18"/>
      <c r="AD3579" s="18"/>
      <c r="AE3579" s="18"/>
      <c r="AF3579" s="18"/>
      <c r="AG3579" s="18"/>
      <c r="AH3579" s="18"/>
      <c r="AI3579" s="18"/>
      <c r="AJ3579" s="18"/>
      <c r="AK3579" s="18"/>
      <c r="AL3579" s="18"/>
      <c r="AM3579" s="18"/>
      <c r="AN3579" s="18"/>
      <c r="AO3579" s="18"/>
      <c r="AP3579" s="18"/>
      <c r="AQ3579" s="18"/>
      <c r="AR3579" s="18"/>
      <c r="AS3579" s="18"/>
      <c r="AT3579" s="18"/>
      <c r="AU3579" s="18"/>
      <c r="AV3579" s="18"/>
      <c r="AW3579" s="18"/>
      <c r="AX3579" s="18"/>
    </row>
    <row r="3580">
      <c r="A3580" s="18" t="str">
        <f>IFERROR(__xludf.DUMMYFUNCTION("""COMPUTED_VALUE"""),"кислая земляника")</f>
        <v>кислая земляника</v>
      </c>
      <c r="B3580" s="18" t="str">
        <f>IFERROR(__xludf.DUMMYFUNCTION("""COMPUTED_VALUE"""),"кислая фанта с черникой")</f>
        <v>кислая фанта с черникой</v>
      </c>
      <c r="C3580" s="18" t="str">
        <f>IFERROR(__xludf.DUMMYFUNCTION("""COMPUTED_VALUE"""),"кислое харибо с колой и черешней")</f>
        <v>кислое харибо с колой и черешней</v>
      </c>
      <c r="D3580" s="18" t="str">
        <f>IFERROR(__xludf.DUMMYFUNCTION("""COMPUTED_VALUE"""),"кислое яблочно клубничная шипучка")</f>
        <v>кислое яблочно клубничная шипучка</v>
      </c>
      <c r="E3580" s="18" t="str">
        <f>IFERROR(__xludf.DUMMYFUNCTION("""COMPUTED_VALUE"""),"кислые желатинки маракуйя ананас")</f>
        <v>кислые желатинки маракуйя ананас</v>
      </c>
      <c r="F3580" s="18" t="str">
        <f>IFERROR(__xludf.DUMMYFUNCTION("""COMPUTED_VALUE"""),"кислые ленточки маракуя манго")</f>
        <v>кислые ленточки маракуя манго</v>
      </c>
      <c r="G3580" s="18" t="str">
        <f>IFERROR(__xludf.DUMMYFUNCTION("""COMPUTED_VALUE"""),"кислые мармеладные ягоды")</f>
        <v>кислые мармеладные ягоды</v>
      </c>
      <c r="H3580" s="18" t="str">
        <f>IFERROR(__xludf.DUMMYFUNCTION("""COMPUTED_VALUE"""),"кислый виноград лайм")</f>
        <v>кислый виноград лайм</v>
      </c>
      <c r="I3580" s="18" t="str">
        <f>IFERROR(__xludf.DUMMYFUNCTION("""COMPUTED_VALUE"""),"кислый грейпфрут с вишней")</f>
        <v>кислый грейпфрут с вишней</v>
      </c>
      <c r="J3580" s="18" t="str">
        <f>IFERROR(__xludf.DUMMYFUNCTION("""COMPUTED_VALUE"""),"кислый леденец виноград киви яблоко")</f>
        <v>кислый леденец виноград киви яблоко</v>
      </c>
      <c r="K3580" s="18" t="str">
        <f>IFERROR(__xludf.DUMMYFUNCTION("""COMPUTED_VALUE"""),"кислый лимонад арбуз лайм малина")</f>
        <v>кислый лимонад арбуз лайм малина</v>
      </c>
      <c r="L3580" s="18" t="str">
        <f>IFERROR(__xludf.DUMMYFUNCTION("""COMPUTED_VALUE"""),"кислый персик клубника")</f>
        <v>кислый персик клубника</v>
      </c>
      <c r="M3580" s="18" t="str">
        <f>IFERROR(__xludf.DUMMYFUNCTION("""COMPUTED_VALUE"""),"кислый яблочно лимонные колечки")</f>
        <v>кислый яблочно лимонные колечки</v>
      </c>
      <c r="N3580" s="18" t="str">
        <f>IFERROR(__xludf.DUMMYFUNCTION("""COMPUTED_VALUE"""),"фанта апельсин с кислой малиной")</f>
        <v>фанта апельсин с кислой малиной</v>
      </c>
      <c r="O3580" s="18"/>
      <c r="P3580" s="18"/>
      <c r="Q3580" s="18"/>
      <c r="R3580" s="18"/>
      <c r="S3580" s="18"/>
      <c r="T3580" s="18"/>
      <c r="U3580" s="18"/>
      <c r="V3580" s="18"/>
      <c r="W3580" s="18"/>
      <c r="X3580" s="18"/>
      <c r="Y3580" s="18"/>
      <c r="Z3580" s="18"/>
      <c r="AA3580" s="18"/>
      <c r="AB3580" s="18"/>
      <c r="AC3580" s="18"/>
      <c r="AD3580" s="18"/>
      <c r="AE3580" s="18"/>
      <c r="AF3580" s="18"/>
      <c r="AG3580" s="18"/>
      <c r="AH3580" s="18"/>
      <c r="AI3580" s="18"/>
      <c r="AJ3580" s="18"/>
      <c r="AK3580" s="18"/>
      <c r="AL3580" s="18"/>
      <c r="AM3580" s="18"/>
      <c r="AN3580" s="18"/>
      <c r="AO3580" s="18"/>
      <c r="AP3580" s="18"/>
      <c r="AQ3580" s="18"/>
      <c r="AR3580" s="18"/>
      <c r="AS3580" s="18"/>
      <c r="AT3580" s="18"/>
      <c r="AU3580" s="18"/>
      <c r="AV3580" s="18"/>
      <c r="AW3580" s="18"/>
      <c r="AX3580" s="18"/>
    </row>
    <row r="3581">
      <c r="A3581" s="18" t="str">
        <f>IFERROR(__xludf.DUMMYFUNCTION("""COMPUTED_VALUE"""),"0.4")</f>
        <v>0.4</v>
      </c>
      <c r="B3581" s="18" t="str">
        <f>IFERROR(__xludf.DUMMYFUNCTION("""COMPUTED_VALUE"""),"0.6")</f>
        <v>0.6</v>
      </c>
      <c r="C3581" s="18" t="str">
        <f>IFERROR(__xludf.DUMMYFUNCTION("""COMPUTED_VALUE"""),"0.7")</f>
        <v>0.7</v>
      </c>
      <c r="D3581" s="18" t="str">
        <f>IFERROR(__xludf.DUMMYFUNCTION("""COMPUTED_VALUE"""),"0.8")</f>
        <v>0.8</v>
      </c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8"/>
      <c r="P3581" s="18"/>
      <c r="Q3581" s="18"/>
      <c r="R3581" s="18"/>
      <c r="S3581" s="18"/>
      <c r="T3581" s="18"/>
      <c r="U3581" s="18"/>
      <c r="V3581" s="18"/>
      <c r="W3581" s="18"/>
      <c r="X3581" s="18"/>
      <c r="Y3581" s="18"/>
      <c r="Z3581" s="18"/>
      <c r="AA3581" s="18"/>
      <c r="AB3581" s="18"/>
      <c r="AC3581" s="18"/>
      <c r="AD3581" s="18"/>
      <c r="AE3581" s="18"/>
      <c r="AF3581" s="18"/>
      <c r="AG3581" s="18"/>
      <c r="AH3581" s="18"/>
      <c r="AI3581" s="18"/>
      <c r="AJ3581" s="18"/>
      <c r="AK3581" s="18"/>
      <c r="AL3581" s="18"/>
      <c r="AM3581" s="18"/>
      <c r="AN3581" s="18"/>
      <c r="AO3581" s="18"/>
      <c r="AP3581" s="18"/>
      <c r="AQ3581" s="18"/>
      <c r="AR3581" s="18"/>
      <c r="AS3581" s="18"/>
      <c r="AT3581" s="18"/>
      <c r="AU3581" s="18"/>
      <c r="AV3581" s="18"/>
      <c r="AW3581" s="18"/>
      <c r="AX3581" s="18"/>
    </row>
    <row r="3582">
      <c r="A3582" s="18" t="str">
        <f>IFERROR(__xludf.DUMMYFUNCTION("""COMPUTED_VALUE"""),"кислая земляника")</f>
        <v>кислая земляника</v>
      </c>
      <c r="B3582" s="18" t="str">
        <f>IFERROR(__xludf.DUMMYFUNCTION("""COMPUTED_VALUE"""),"кислая фанта с черникой")</f>
        <v>кислая фанта с черникой</v>
      </c>
      <c r="C3582" s="18" t="str">
        <f>IFERROR(__xludf.DUMMYFUNCTION("""COMPUTED_VALUE"""),"кислое харибо с колой и черешней")</f>
        <v>кислое харибо с колой и черешней</v>
      </c>
      <c r="D3582" s="18" t="str">
        <f>IFERROR(__xludf.DUMMYFUNCTION("""COMPUTED_VALUE"""),"кислое яблочно клубничная шипучка")</f>
        <v>кислое яблочно клубничная шипучка</v>
      </c>
      <c r="E3582" s="18" t="str">
        <f>IFERROR(__xludf.DUMMYFUNCTION("""COMPUTED_VALUE"""),"кислые желатинки маракуйя ананас")</f>
        <v>кислые желатинки маракуйя ананас</v>
      </c>
      <c r="F3582" s="18" t="str">
        <f>IFERROR(__xludf.DUMMYFUNCTION("""COMPUTED_VALUE"""),"кислые ленточки маракуя манго")</f>
        <v>кислые ленточки маракуя манго</v>
      </c>
      <c r="G3582" s="18" t="str">
        <f>IFERROR(__xludf.DUMMYFUNCTION("""COMPUTED_VALUE"""),"кислые мармеладные ягоды")</f>
        <v>кислые мармеладные ягоды</v>
      </c>
      <c r="H3582" s="18" t="str">
        <f>IFERROR(__xludf.DUMMYFUNCTION("""COMPUTED_VALUE"""),"кислый виноград лайм")</f>
        <v>кислый виноград лайм</v>
      </c>
      <c r="I3582" s="18" t="str">
        <f>IFERROR(__xludf.DUMMYFUNCTION("""COMPUTED_VALUE"""),"кислый грейпфрут с вишней")</f>
        <v>кислый грейпфрут с вишней</v>
      </c>
      <c r="J3582" s="18" t="str">
        <f>IFERROR(__xludf.DUMMYFUNCTION("""COMPUTED_VALUE"""),"кислый леденец виноград киви яблоко")</f>
        <v>кислый леденец виноград киви яблоко</v>
      </c>
      <c r="K3582" s="18" t="str">
        <f>IFERROR(__xludf.DUMMYFUNCTION("""COMPUTED_VALUE"""),"кислый лимонад арбуз лайм малина")</f>
        <v>кислый лимонад арбуз лайм малина</v>
      </c>
      <c r="L3582" s="18" t="str">
        <f>IFERROR(__xludf.DUMMYFUNCTION("""COMPUTED_VALUE"""),"кислый персик клубника")</f>
        <v>кислый персик клубника</v>
      </c>
      <c r="M3582" s="18" t="str">
        <f>IFERROR(__xludf.DUMMYFUNCTION("""COMPUTED_VALUE"""),"кислый яблочно лимонные колечки")</f>
        <v>кислый яблочно лимонные колечки</v>
      </c>
      <c r="N3582" s="18" t="str">
        <f>IFERROR(__xludf.DUMMYFUNCTION("""COMPUTED_VALUE"""),"фанта апельсин с кислой малиной")</f>
        <v>фанта апельсин с кислой малиной</v>
      </c>
      <c r="O3582" s="18"/>
      <c r="P3582" s="18"/>
      <c r="Q3582" s="18"/>
      <c r="R3582" s="18"/>
      <c r="S3582" s="18"/>
      <c r="T3582" s="18"/>
      <c r="U3582" s="18"/>
      <c r="V3582" s="18"/>
      <c r="W3582" s="18"/>
      <c r="X3582" s="18"/>
      <c r="Y3582" s="18"/>
      <c r="Z3582" s="18"/>
      <c r="AA3582" s="18"/>
      <c r="AB3582" s="18"/>
      <c r="AC3582" s="18"/>
      <c r="AD3582" s="18"/>
      <c r="AE3582" s="18"/>
      <c r="AF3582" s="18"/>
      <c r="AG3582" s="18"/>
      <c r="AH3582" s="18"/>
      <c r="AI3582" s="18"/>
      <c r="AJ3582" s="18"/>
      <c r="AK3582" s="18"/>
      <c r="AL3582" s="18"/>
      <c r="AM3582" s="18"/>
      <c r="AN3582" s="18"/>
      <c r="AO3582" s="18"/>
      <c r="AP3582" s="18"/>
      <c r="AQ3582" s="18"/>
      <c r="AR3582" s="18"/>
      <c r="AS3582" s="18"/>
      <c r="AT3582" s="18"/>
      <c r="AU3582" s="18"/>
      <c r="AV3582" s="18"/>
      <c r="AW3582" s="18"/>
      <c r="AX3582" s="18"/>
    </row>
    <row r="3583">
      <c r="A3583" s="18" t="str">
        <f>IFERROR(__xludf.DUMMYFUNCTION("""COMPUTED_VALUE"""),"кислая земляника")</f>
        <v>кислая земляника</v>
      </c>
      <c r="B3583" s="18" t="str">
        <f>IFERROR(__xludf.DUMMYFUNCTION("""COMPUTED_VALUE"""),"кислая фанта с черникой")</f>
        <v>кислая фанта с черникой</v>
      </c>
      <c r="C3583" s="18" t="str">
        <f>IFERROR(__xludf.DUMMYFUNCTION("""COMPUTED_VALUE"""),"кислое харибо с колой и черешней")</f>
        <v>кислое харибо с колой и черешней</v>
      </c>
      <c r="D3583" s="18" t="str">
        <f>IFERROR(__xludf.DUMMYFUNCTION("""COMPUTED_VALUE"""),"кислое яблочно клубничная шипучка")</f>
        <v>кислое яблочно клубничная шипучка</v>
      </c>
      <c r="E3583" s="18" t="str">
        <f>IFERROR(__xludf.DUMMYFUNCTION("""COMPUTED_VALUE"""),"кислые желатинки маракуйя ананас")</f>
        <v>кислые желатинки маракуйя ананас</v>
      </c>
      <c r="F3583" s="18" t="str">
        <f>IFERROR(__xludf.DUMMYFUNCTION("""COMPUTED_VALUE"""),"кислые ленточки маракуя манго")</f>
        <v>кислые ленточки маракуя манго</v>
      </c>
      <c r="G3583" s="18" t="str">
        <f>IFERROR(__xludf.DUMMYFUNCTION("""COMPUTED_VALUE"""),"кислые мармеладные ягоды")</f>
        <v>кислые мармеладные ягоды</v>
      </c>
      <c r="H3583" s="18" t="str">
        <f>IFERROR(__xludf.DUMMYFUNCTION("""COMPUTED_VALUE"""),"кислый виноград лайм")</f>
        <v>кислый виноград лайм</v>
      </c>
      <c r="I3583" s="18" t="str">
        <f>IFERROR(__xludf.DUMMYFUNCTION("""COMPUTED_VALUE"""),"кислый грейпфрут с вишней")</f>
        <v>кислый грейпфрут с вишней</v>
      </c>
      <c r="J3583" s="18" t="str">
        <f>IFERROR(__xludf.DUMMYFUNCTION("""COMPUTED_VALUE"""),"кислый леденец виноград киви яблоко")</f>
        <v>кислый леденец виноград киви яблоко</v>
      </c>
      <c r="K3583" s="18" t="str">
        <f>IFERROR(__xludf.DUMMYFUNCTION("""COMPUTED_VALUE"""),"кислый лимонад арбуз лайм малина")</f>
        <v>кислый лимонад арбуз лайм малина</v>
      </c>
      <c r="L3583" s="18" t="str">
        <f>IFERROR(__xludf.DUMMYFUNCTION("""COMPUTED_VALUE"""),"кислый персик клубника")</f>
        <v>кислый персик клубника</v>
      </c>
      <c r="M3583" s="18" t="str">
        <f>IFERROR(__xludf.DUMMYFUNCTION("""COMPUTED_VALUE"""),"кислый яблочно лимонные колечки")</f>
        <v>кислый яблочно лимонные колечки</v>
      </c>
      <c r="N3583" s="18" t="str">
        <f>IFERROR(__xludf.DUMMYFUNCTION("""COMPUTED_VALUE"""),"фанта апельсин с кислой малиной")</f>
        <v>фанта апельсин с кислой малиной</v>
      </c>
      <c r="O3583" s="18"/>
      <c r="P3583" s="18"/>
      <c r="Q3583" s="18"/>
      <c r="R3583" s="18"/>
      <c r="S3583" s="18"/>
      <c r="T3583" s="18"/>
      <c r="U3583" s="18"/>
      <c r="V3583" s="18"/>
      <c r="W3583" s="18"/>
      <c r="X3583" s="18"/>
      <c r="Y3583" s="18"/>
      <c r="Z3583" s="18"/>
      <c r="AA3583" s="18"/>
      <c r="AB3583" s="18"/>
      <c r="AC3583" s="18"/>
      <c r="AD3583" s="18"/>
      <c r="AE3583" s="18"/>
      <c r="AF3583" s="18"/>
      <c r="AG3583" s="18"/>
      <c r="AH3583" s="18"/>
      <c r="AI3583" s="18"/>
      <c r="AJ3583" s="18"/>
      <c r="AK3583" s="18"/>
      <c r="AL3583" s="18"/>
      <c r="AM3583" s="18"/>
      <c r="AN3583" s="18"/>
      <c r="AO3583" s="18"/>
      <c r="AP3583" s="18"/>
      <c r="AQ3583" s="18"/>
      <c r="AR3583" s="18"/>
      <c r="AS3583" s="18"/>
      <c r="AT3583" s="18"/>
      <c r="AU3583" s="18"/>
      <c r="AV3583" s="18"/>
      <c r="AW3583" s="18"/>
      <c r="AX3583" s="18"/>
    </row>
    <row r="3584">
      <c r="A3584" s="18" t="str">
        <f>IFERROR(__xludf.DUMMYFUNCTION("""COMPUTED_VALUE"""),"0.4")</f>
        <v>0.4</v>
      </c>
      <c r="B3584" s="18" t="str">
        <f>IFERROR(__xludf.DUMMYFUNCTION("""COMPUTED_VALUE"""),"0.6")</f>
        <v>0.6</v>
      </c>
      <c r="C3584" s="18" t="str">
        <f>IFERROR(__xludf.DUMMYFUNCTION("""COMPUTED_VALUE"""),"0.7")</f>
        <v>0.7</v>
      </c>
      <c r="D3584" s="18" t="str">
        <f>IFERROR(__xludf.DUMMYFUNCTION("""COMPUTED_VALUE"""),"0.8")</f>
        <v>0.8</v>
      </c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  <c r="T3584" s="18"/>
      <c r="U3584" s="18"/>
      <c r="V3584" s="18"/>
      <c r="W3584" s="18"/>
      <c r="X3584" s="18"/>
      <c r="Y3584" s="18"/>
      <c r="Z3584" s="18"/>
      <c r="AA3584" s="18"/>
      <c r="AB3584" s="18"/>
      <c r="AC3584" s="18"/>
      <c r="AD3584" s="18"/>
      <c r="AE3584" s="18"/>
      <c r="AF3584" s="18"/>
      <c r="AG3584" s="18"/>
      <c r="AH3584" s="18"/>
      <c r="AI3584" s="18"/>
      <c r="AJ3584" s="18"/>
      <c r="AK3584" s="18"/>
      <c r="AL3584" s="18"/>
      <c r="AM3584" s="18"/>
      <c r="AN3584" s="18"/>
      <c r="AO3584" s="18"/>
      <c r="AP3584" s="18"/>
      <c r="AQ3584" s="18"/>
      <c r="AR3584" s="18"/>
      <c r="AS3584" s="18"/>
      <c r="AT3584" s="18"/>
      <c r="AU3584" s="18"/>
      <c r="AV3584" s="18"/>
      <c r="AW3584" s="18"/>
      <c r="AX3584" s="18"/>
    </row>
    <row r="3585">
      <c r="A3585" s="18" t="str">
        <f>IFERROR(__xludf.DUMMYFUNCTION("""COMPUTED_VALUE"""),"Ягодный микс")</f>
        <v>Ягодный микс</v>
      </c>
      <c r="B3585" s="18" t="str">
        <f>IFERROR(__xludf.DUMMYFUNCTION("""COMPUTED_VALUE"""),"Энергетик малина")</f>
        <v>Энергетик малина</v>
      </c>
      <c r="C3585" s="18" t="str">
        <f>IFERROR(__xludf.DUMMYFUNCTION("""COMPUTED_VALUE"""),"Клубника арбуз")</f>
        <v>Клубника арбуз</v>
      </c>
      <c r="D3585" s="18" t="str">
        <f>IFERROR(__xludf.DUMMYFUNCTION("""COMPUTED_VALUE"""),"Ежевика малина")</f>
        <v>Ежевика малина</v>
      </c>
      <c r="E3585" s="18" t="str">
        <f>IFERROR(__xludf.DUMMYFUNCTION("""COMPUTED_VALUE"""),"Голубая малина виноград")</f>
        <v>Голубая малина виноград</v>
      </c>
      <c r="F3585" s="18" t="str">
        <f>IFERROR(__xludf.DUMMYFUNCTION("""COMPUTED_VALUE"""),"Вишня яблоко")</f>
        <v>Вишня яблоко</v>
      </c>
      <c r="G3585" s="18" t="str">
        <f>IFERROR(__xludf.DUMMYFUNCTION("""COMPUTED_VALUE"""),"Виноград лёд")</f>
        <v>Виноград лёд</v>
      </c>
      <c r="H3585" s="18" t="str">
        <f>IFERROR(__xludf.DUMMYFUNCTION("""COMPUTED_VALUE"""),"Бабл гам")</f>
        <v>Бабл гам</v>
      </c>
      <c r="I3585" s="18" t="str">
        <f>IFERROR(__xludf.DUMMYFUNCTION("""COMPUTED_VALUE"""),"Энергетик лайм")</f>
        <v>Энергетик лайм</v>
      </c>
      <c r="J3585" s="18" t="str">
        <f>IFERROR(__xludf.DUMMYFUNCTION("""COMPUTED_VALUE"""),"Черника смородина айс")</f>
        <v>Черника смородина айс</v>
      </c>
      <c r="K3585" s="18" t="str">
        <f>IFERROR(__xludf.DUMMYFUNCTION("""COMPUTED_VALUE"""),"Мохито клубничный лёд")</f>
        <v>Мохито клубничный лёд</v>
      </c>
      <c r="L3585" s="18" t="str">
        <f>IFERROR(__xludf.DUMMYFUNCTION("""COMPUTED_VALUE"""),"Черная вишня лёд")</f>
        <v>Черная вишня лёд</v>
      </c>
      <c r="M3585" s="18" t="str">
        <f>IFERROR(__xludf.DUMMYFUNCTION("""COMPUTED_VALUE"""),"Ананас кокос лёд")</f>
        <v>Ананас кокос лёд</v>
      </c>
      <c r="N3585" s="18" t="str">
        <f>IFERROR(__xludf.DUMMYFUNCTION("""COMPUTED_VALUE"""),"Киви лёд")</f>
        <v>Киви лёд</v>
      </c>
      <c r="O3585" s="18" t="str">
        <f>IFERROR(__xludf.DUMMYFUNCTION("""COMPUTED_VALUE"""),"Кислая клюква лёд")</f>
        <v>Кислая клюква лёд</v>
      </c>
      <c r="P3585" s="18" t="str">
        <f>IFERROR(__xludf.DUMMYFUNCTION("""COMPUTED_VALUE"""),"Кислый скитлс лёд")</f>
        <v>Кислый скитлс лёд</v>
      </c>
      <c r="Q3585" s="18" t="str">
        <f>IFERROR(__xludf.DUMMYFUNCTION("""COMPUTED_VALUE"""),"Клубника черника лёд")</f>
        <v>Клубника черника лёд</v>
      </c>
      <c r="R3585" s="18" t="str">
        <f>IFERROR(__xludf.DUMMYFUNCTION("""COMPUTED_VALUE"""),"Малина смородина лёд")</f>
        <v>Малина смородина лёд</v>
      </c>
      <c r="S3585" s="18" t="str">
        <f>IFERROR(__xludf.DUMMYFUNCTION("""COMPUTED_VALUE"""),"Манго лёд")</f>
        <v>Манго лёд</v>
      </c>
      <c r="T3585" s="18" t="str">
        <f>IFERROR(__xludf.DUMMYFUNCTION("""COMPUTED_VALUE"""),"Малина вишня лёд")</f>
        <v>Малина вишня лёд</v>
      </c>
      <c r="U3585" s="18"/>
      <c r="V3585" s="18"/>
      <c r="W3585" s="18"/>
      <c r="X3585" s="18"/>
      <c r="Y3585" s="18"/>
      <c r="Z3585" s="18"/>
      <c r="AA3585" s="18"/>
      <c r="AB3585" s="18"/>
      <c r="AC3585" s="18"/>
      <c r="AD3585" s="18"/>
      <c r="AE3585" s="18"/>
      <c r="AF3585" s="18"/>
      <c r="AG3585" s="18"/>
      <c r="AH3585" s="18"/>
      <c r="AI3585" s="18"/>
      <c r="AJ3585" s="18"/>
      <c r="AK3585" s="18"/>
      <c r="AL3585" s="18"/>
      <c r="AM3585" s="18"/>
      <c r="AN3585" s="18"/>
      <c r="AO3585" s="18"/>
      <c r="AP3585" s="18"/>
      <c r="AQ3585" s="18"/>
      <c r="AR3585" s="18"/>
      <c r="AS3585" s="18"/>
      <c r="AT3585" s="18"/>
      <c r="AU3585" s="18"/>
      <c r="AV3585" s="18"/>
      <c r="AW3585" s="18"/>
      <c r="AX3585" s="18"/>
    </row>
    <row r="3586">
      <c r="A3586" s="18" t="str">
        <f>IFERROR(__xludf.DUMMYFUNCTION("""COMPUTED_VALUE"""),"Ягодный микс")</f>
        <v>Ягодный микс</v>
      </c>
      <c r="B3586" s="18" t="str">
        <f>IFERROR(__xludf.DUMMYFUNCTION("""COMPUTED_VALUE"""),"Энергетик малина")</f>
        <v>Энергетик малина</v>
      </c>
      <c r="C3586" s="18" t="str">
        <f>IFERROR(__xludf.DUMMYFUNCTION("""COMPUTED_VALUE"""),"Клубника арбуз")</f>
        <v>Клубника арбуз</v>
      </c>
      <c r="D3586" s="18" t="str">
        <f>IFERROR(__xludf.DUMMYFUNCTION("""COMPUTED_VALUE"""),"Ежевика малина")</f>
        <v>Ежевика малина</v>
      </c>
      <c r="E3586" s="18" t="str">
        <f>IFERROR(__xludf.DUMMYFUNCTION("""COMPUTED_VALUE"""),"Голубая малина виноград")</f>
        <v>Голубая малина виноград</v>
      </c>
      <c r="F3586" s="18" t="str">
        <f>IFERROR(__xludf.DUMMYFUNCTION("""COMPUTED_VALUE"""),"Вишня яблоко")</f>
        <v>Вишня яблоко</v>
      </c>
      <c r="G3586" s="18" t="str">
        <f>IFERROR(__xludf.DUMMYFUNCTION("""COMPUTED_VALUE"""),"Виноград лёд")</f>
        <v>Виноград лёд</v>
      </c>
      <c r="H3586" s="18" t="str">
        <f>IFERROR(__xludf.DUMMYFUNCTION("""COMPUTED_VALUE"""),"Бабл гам")</f>
        <v>Бабл гам</v>
      </c>
      <c r="I3586" s="18" t="str">
        <f>IFERROR(__xludf.DUMMYFUNCTION("""COMPUTED_VALUE"""),"Энергетик лайм")</f>
        <v>Энергетик лайм</v>
      </c>
      <c r="J3586" s="18" t="str">
        <f>IFERROR(__xludf.DUMMYFUNCTION("""COMPUTED_VALUE"""),"Черника смородина айс")</f>
        <v>Черника смородина айс</v>
      </c>
      <c r="K3586" s="18" t="str">
        <f>IFERROR(__xludf.DUMMYFUNCTION("""COMPUTED_VALUE"""),"Мохито клубничный лёд")</f>
        <v>Мохито клубничный лёд</v>
      </c>
      <c r="L3586" s="18" t="str">
        <f>IFERROR(__xludf.DUMMYFUNCTION("""COMPUTED_VALUE"""),"Черная вишня лёд")</f>
        <v>Черная вишня лёд</v>
      </c>
      <c r="M3586" s="18" t="str">
        <f>IFERROR(__xludf.DUMMYFUNCTION("""COMPUTED_VALUE"""),"Ананас кокос лёд")</f>
        <v>Ананас кокос лёд</v>
      </c>
      <c r="N3586" s="18" t="str">
        <f>IFERROR(__xludf.DUMMYFUNCTION("""COMPUTED_VALUE"""),"Киви лёд")</f>
        <v>Киви лёд</v>
      </c>
      <c r="O3586" s="18" t="str">
        <f>IFERROR(__xludf.DUMMYFUNCTION("""COMPUTED_VALUE"""),"Кислая клюква лёд")</f>
        <v>Кислая клюква лёд</v>
      </c>
      <c r="P3586" s="18" t="str">
        <f>IFERROR(__xludf.DUMMYFUNCTION("""COMPUTED_VALUE"""),"Кислый скитлс лёд")</f>
        <v>Кислый скитлс лёд</v>
      </c>
      <c r="Q3586" s="18" t="str">
        <f>IFERROR(__xludf.DUMMYFUNCTION("""COMPUTED_VALUE"""),"Клубника черника лёд")</f>
        <v>Клубника черника лёд</v>
      </c>
      <c r="R3586" s="18" t="str">
        <f>IFERROR(__xludf.DUMMYFUNCTION("""COMPUTED_VALUE"""),"Малина смородина лёд")</f>
        <v>Малина смородина лёд</v>
      </c>
      <c r="S3586" s="18" t="str">
        <f>IFERROR(__xludf.DUMMYFUNCTION("""COMPUTED_VALUE"""),"Манго лёд")</f>
        <v>Манго лёд</v>
      </c>
      <c r="T3586" s="18" t="str">
        <f>IFERROR(__xludf.DUMMYFUNCTION("""COMPUTED_VALUE"""),"Малина вишня лёд")</f>
        <v>Малина вишня лёд</v>
      </c>
      <c r="U3586" s="18"/>
      <c r="V3586" s="18"/>
      <c r="W3586" s="18"/>
      <c r="X3586" s="18"/>
      <c r="Y3586" s="18"/>
      <c r="Z3586" s="18"/>
      <c r="AA3586" s="18"/>
      <c r="AB3586" s="18"/>
      <c r="AC3586" s="18"/>
      <c r="AD3586" s="18"/>
      <c r="AE3586" s="18"/>
      <c r="AF3586" s="18"/>
      <c r="AG3586" s="18"/>
      <c r="AH3586" s="18"/>
      <c r="AI3586" s="18"/>
      <c r="AJ3586" s="18"/>
      <c r="AK3586" s="18"/>
      <c r="AL3586" s="18"/>
      <c r="AM3586" s="18"/>
      <c r="AN3586" s="18"/>
      <c r="AO3586" s="18"/>
      <c r="AP3586" s="18"/>
      <c r="AQ3586" s="18"/>
      <c r="AR3586" s="18"/>
      <c r="AS3586" s="18"/>
      <c r="AT3586" s="18"/>
      <c r="AU3586" s="18"/>
      <c r="AV3586" s="18"/>
      <c r="AW3586" s="18"/>
      <c r="AX3586" s="18"/>
    </row>
    <row r="3587">
      <c r="A3587" s="18" t="str">
        <f>IFERROR(__xludf.DUMMYFUNCTION("""COMPUTED_VALUE"""),"Ягодный микс")</f>
        <v>Ягодный микс</v>
      </c>
      <c r="B3587" s="18" t="str">
        <f>IFERROR(__xludf.DUMMYFUNCTION("""COMPUTED_VALUE"""),"Энергетик малина")</f>
        <v>Энергетик малина</v>
      </c>
      <c r="C3587" s="18" t="str">
        <f>IFERROR(__xludf.DUMMYFUNCTION("""COMPUTED_VALUE"""),"Клубника арбуз")</f>
        <v>Клубника арбуз</v>
      </c>
      <c r="D3587" s="18" t="str">
        <f>IFERROR(__xludf.DUMMYFUNCTION("""COMPUTED_VALUE"""),"Ежевика малина")</f>
        <v>Ежевика малина</v>
      </c>
      <c r="E3587" s="18" t="str">
        <f>IFERROR(__xludf.DUMMYFUNCTION("""COMPUTED_VALUE"""),"Голубая малина виноград")</f>
        <v>Голубая малина виноград</v>
      </c>
      <c r="F3587" s="18" t="str">
        <f>IFERROR(__xludf.DUMMYFUNCTION("""COMPUTED_VALUE"""),"Вишня яблоко")</f>
        <v>Вишня яблоко</v>
      </c>
      <c r="G3587" s="18" t="str">
        <f>IFERROR(__xludf.DUMMYFUNCTION("""COMPUTED_VALUE"""),"Виноград лёд")</f>
        <v>Виноград лёд</v>
      </c>
      <c r="H3587" s="18" t="str">
        <f>IFERROR(__xludf.DUMMYFUNCTION("""COMPUTED_VALUE"""),"Бабл гам")</f>
        <v>Бабл гам</v>
      </c>
      <c r="I3587" s="18" t="str">
        <f>IFERROR(__xludf.DUMMYFUNCTION("""COMPUTED_VALUE"""),"Энергетик лайм")</f>
        <v>Энергетик лайм</v>
      </c>
      <c r="J3587" s="18" t="str">
        <f>IFERROR(__xludf.DUMMYFUNCTION("""COMPUTED_VALUE"""),"Черника смородина айс")</f>
        <v>Черника смородина айс</v>
      </c>
      <c r="K3587" s="18" t="str">
        <f>IFERROR(__xludf.DUMMYFUNCTION("""COMPUTED_VALUE"""),"Мохито клубничный лёд")</f>
        <v>Мохито клубничный лёд</v>
      </c>
      <c r="L3587" s="18" t="str">
        <f>IFERROR(__xludf.DUMMYFUNCTION("""COMPUTED_VALUE"""),"Черная вишня лёд")</f>
        <v>Черная вишня лёд</v>
      </c>
      <c r="M3587" s="18" t="str">
        <f>IFERROR(__xludf.DUMMYFUNCTION("""COMPUTED_VALUE"""),"Ананас кокос лёд")</f>
        <v>Ананас кокос лёд</v>
      </c>
      <c r="N3587" s="18" t="str">
        <f>IFERROR(__xludf.DUMMYFUNCTION("""COMPUTED_VALUE"""),"Киви лёд")</f>
        <v>Киви лёд</v>
      </c>
      <c r="O3587" s="18" t="str">
        <f>IFERROR(__xludf.DUMMYFUNCTION("""COMPUTED_VALUE"""),"Кислая клюква лёд")</f>
        <v>Кислая клюква лёд</v>
      </c>
      <c r="P3587" s="18" t="str">
        <f>IFERROR(__xludf.DUMMYFUNCTION("""COMPUTED_VALUE"""),"Кислый скитлс лёд")</f>
        <v>Кислый скитлс лёд</v>
      </c>
      <c r="Q3587" s="18" t="str">
        <f>IFERROR(__xludf.DUMMYFUNCTION("""COMPUTED_VALUE"""),"Клубника черника лёд")</f>
        <v>Клубника черника лёд</v>
      </c>
      <c r="R3587" s="18" t="str">
        <f>IFERROR(__xludf.DUMMYFUNCTION("""COMPUTED_VALUE"""),"Малина смородина лёд")</f>
        <v>Малина смородина лёд</v>
      </c>
      <c r="S3587" s="18" t="str">
        <f>IFERROR(__xludf.DUMMYFUNCTION("""COMPUTED_VALUE"""),"Манго лёд")</f>
        <v>Манго лёд</v>
      </c>
      <c r="T3587" s="18" t="str">
        <f>IFERROR(__xludf.DUMMYFUNCTION("""COMPUTED_VALUE"""),"Малина вишня лёд")</f>
        <v>Малина вишня лёд</v>
      </c>
      <c r="U3587" s="18"/>
      <c r="V3587" s="18"/>
      <c r="W3587" s="18"/>
      <c r="X3587" s="18"/>
      <c r="Y3587" s="18"/>
      <c r="Z3587" s="18"/>
      <c r="AA3587" s="18"/>
      <c r="AB3587" s="18"/>
      <c r="AC3587" s="18"/>
      <c r="AD3587" s="18"/>
      <c r="AE3587" s="18"/>
      <c r="AF3587" s="18"/>
      <c r="AG3587" s="18"/>
      <c r="AH3587" s="18"/>
      <c r="AI3587" s="18"/>
      <c r="AJ3587" s="18"/>
      <c r="AK3587" s="18"/>
      <c r="AL3587" s="18"/>
      <c r="AM3587" s="18"/>
      <c r="AN3587" s="18"/>
      <c r="AO3587" s="18"/>
      <c r="AP3587" s="18"/>
      <c r="AQ3587" s="18"/>
      <c r="AR3587" s="18"/>
      <c r="AS3587" s="18"/>
      <c r="AT3587" s="18"/>
      <c r="AU3587" s="18"/>
      <c r="AV3587" s="18"/>
      <c r="AW3587" s="18"/>
      <c r="AX3587" s="18"/>
    </row>
    <row r="3588">
      <c r="A3588" s="18" t="str">
        <f>IFERROR(__xludf.DUMMYFUNCTION("""COMPUTED_VALUE"""),"Ягодный микс")</f>
        <v>Ягодный микс</v>
      </c>
      <c r="B3588" s="18" t="str">
        <f>IFERROR(__xludf.DUMMYFUNCTION("""COMPUTED_VALUE"""),"Энергетик малина")</f>
        <v>Энергетик малина</v>
      </c>
      <c r="C3588" s="18" t="str">
        <f>IFERROR(__xludf.DUMMYFUNCTION("""COMPUTED_VALUE"""),"Клубника арбуз")</f>
        <v>Клубника арбуз</v>
      </c>
      <c r="D3588" s="18" t="str">
        <f>IFERROR(__xludf.DUMMYFUNCTION("""COMPUTED_VALUE"""),"Ежевика малина")</f>
        <v>Ежевика малина</v>
      </c>
      <c r="E3588" s="18" t="str">
        <f>IFERROR(__xludf.DUMMYFUNCTION("""COMPUTED_VALUE"""),"Голубая малина виноград")</f>
        <v>Голубая малина виноград</v>
      </c>
      <c r="F3588" s="18" t="str">
        <f>IFERROR(__xludf.DUMMYFUNCTION("""COMPUTED_VALUE"""),"Вишня яблоко")</f>
        <v>Вишня яблоко</v>
      </c>
      <c r="G3588" s="18" t="str">
        <f>IFERROR(__xludf.DUMMYFUNCTION("""COMPUTED_VALUE"""),"Виноград лёд")</f>
        <v>Виноград лёд</v>
      </c>
      <c r="H3588" s="18" t="str">
        <f>IFERROR(__xludf.DUMMYFUNCTION("""COMPUTED_VALUE"""),"Бабл гам")</f>
        <v>Бабл гам</v>
      </c>
      <c r="I3588" s="18" t="str">
        <f>IFERROR(__xludf.DUMMYFUNCTION("""COMPUTED_VALUE"""),"Энергетик лайм")</f>
        <v>Энергетик лайм</v>
      </c>
      <c r="J3588" s="18" t="str">
        <f>IFERROR(__xludf.DUMMYFUNCTION("""COMPUTED_VALUE"""),"Черника смородина айс")</f>
        <v>Черника смородина айс</v>
      </c>
      <c r="K3588" s="18" t="str">
        <f>IFERROR(__xludf.DUMMYFUNCTION("""COMPUTED_VALUE"""),"Мохито клубничный лёд")</f>
        <v>Мохито клубничный лёд</v>
      </c>
      <c r="L3588" s="18" t="str">
        <f>IFERROR(__xludf.DUMMYFUNCTION("""COMPUTED_VALUE"""),"Черная вишня лёд")</f>
        <v>Черная вишня лёд</v>
      </c>
      <c r="M3588" s="18" t="str">
        <f>IFERROR(__xludf.DUMMYFUNCTION("""COMPUTED_VALUE"""),"Ананас кокос лёд")</f>
        <v>Ананас кокос лёд</v>
      </c>
      <c r="N3588" s="18" t="str">
        <f>IFERROR(__xludf.DUMMYFUNCTION("""COMPUTED_VALUE"""),"Киви лёд")</f>
        <v>Киви лёд</v>
      </c>
      <c r="O3588" s="18" t="str">
        <f>IFERROR(__xludf.DUMMYFUNCTION("""COMPUTED_VALUE"""),"Кислая клюква лёд")</f>
        <v>Кислая клюква лёд</v>
      </c>
      <c r="P3588" s="18" t="str">
        <f>IFERROR(__xludf.DUMMYFUNCTION("""COMPUTED_VALUE"""),"Кислый скитлс лёд")</f>
        <v>Кислый скитлс лёд</v>
      </c>
      <c r="Q3588" s="18" t="str">
        <f>IFERROR(__xludf.DUMMYFUNCTION("""COMPUTED_VALUE"""),"Клубника черника лёд")</f>
        <v>Клубника черника лёд</v>
      </c>
      <c r="R3588" s="18" t="str">
        <f>IFERROR(__xludf.DUMMYFUNCTION("""COMPUTED_VALUE"""),"Малина смородина лёд")</f>
        <v>Малина смородина лёд</v>
      </c>
      <c r="S3588" s="18" t="str">
        <f>IFERROR(__xludf.DUMMYFUNCTION("""COMPUTED_VALUE"""),"Манго лёд")</f>
        <v>Манго лёд</v>
      </c>
      <c r="T3588" s="18" t="str">
        <f>IFERROR(__xludf.DUMMYFUNCTION("""COMPUTED_VALUE"""),"Малина вишня лёд")</f>
        <v>Малина вишня лёд</v>
      </c>
      <c r="U3588" s="18"/>
      <c r="V3588" s="18"/>
      <c r="W3588" s="18"/>
      <c r="X3588" s="18"/>
      <c r="Y3588" s="18"/>
      <c r="Z3588" s="18"/>
      <c r="AA3588" s="18"/>
      <c r="AB3588" s="18"/>
      <c r="AC3588" s="18"/>
      <c r="AD3588" s="18"/>
      <c r="AE3588" s="18"/>
      <c r="AF3588" s="18"/>
      <c r="AG3588" s="18"/>
      <c r="AH3588" s="18"/>
      <c r="AI3588" s="18"/>
      <c r="AJ3588" s="18"/>
      <c r="AK3588" s="18"/>
      <c r="AL3588" s="18"/>
      <c r="AM3588" s="18"/>
      <c r="AN3588" s="18"/>
      <c r="AO3588" s="18"/>
      <c r="AP3588" s="18"/>
      <c r="AQ3588" s="18"/>
      <c r="AR3588" s="18"/>
      <c r="AS3588" s="18"/>
      <c r="AT3588" s="18"/>
      <c r="AU3588" s="18"/>
      <c r="AV3588" s="18"/>
      <c r="AW3588" s="18"/>
      <c r="AX3588" s="18"/>
    </row>
    <row r="3589">
      <c r="A3589" s="18" t="str">
        <f>IFERROR(__xludf.DUMMYFUNCTION("""COMPUTED_VALUE"""),"Апельсиновое драже")</f>
        <v>Апельсиновое драже</v>
      </c>
      <c r="B3589" s="18" t="str">
        <f>IFERROR(__xludf.DUMMYFUNCTION("""COMPUTED_VALUE"""),"Бабл гам")</f>
        <v>Бабл гам</v>
      </c>
      <c r="C3589" s="18" t="str">
        <f>IFERROR(__xludf.DUMMYFUNCTION("""COMPUTED_VALUE"""),"Виноградная конфета")</f>
        <v>Виноградная конфета</v>
      </c>
      <c r="D3589" s="18" t="str">
        <f>IFERROR(__xludf.DUMMYFUNCTION("""COMPUTED_VALUE"""),"Даня кокос")</f>
        <v>Даня кокос</v>
      </c>
      <c r="E3589" s="18" t="str">
        <f>IFERROR(__xludf.DUMMYFUNCTION("""COMPUTED_VALUE"""),"Земляника груша")</f>
        <v>Земляника груша</v>
      </c>
      <c r="F3589" s="18" t="str">
        <f>IFERROR(__xludf.DUMMYFUNCTION("""COMPUTED_VALUE"""),"Кислый киви")</f>
        <v>Кислый киви</v>
      </c>
      <c r="G3589" s="18" t="str">
        <f>IFERROR(__xludf.DUMMYFUNCTION("""COMPUTED_VALUE"""),"Кислый малиновый лимонад ")</f>
        <v>Кислый малиновый лимонад </v>
      </c>
      <c r="H3589" s="18" t="str">
        <f>IFERROR(__xludf.DUMMYFUNCTION("""COMPUTED_VALUE"""),"Кола сода айс")</f>
        <v>Кола сода айс</v>
      </c>
      <c r="I3589" s="18" t="str">
        <f>IFERROR(__xludf.DUMMYFUNCTION("""COMPUTED_VALUE"""),"Ледяной ананас")</f>
        <v>Ледяной ананас</v>
      </c>
      <c r="J3589" s="18" t="str">
        <f>IFERROR(__xludf.DUMMYFUNCTION("""COMPUTED_VALUE"""),"Лимонные червячки ")</f>
        <v>Лимонные червячки </v>
      </c>
      <c r="K3589" s="18" t="str">
        <f>IFERROR(__xludf.DUMMYFUNCTION("""COMPUTED_VALUE"""),"Манго апельсин")</f>
        <v>Манго апельсин</v>
      </c>
      <c r="L3589" s="18" t="str">
        <f>IFERROR(__xludf.DUMMYFUNCTION("""COMPUTED_VALUE"""),"Смородина виноград")</f>
        <v>Смородина виноград</v>
      </c>
      <c r="M3589" s="18" t="str">
        <f>IFERROR(__xludf.DUMMYFUNCTION("""COMPUTED_VALUE"""),"Яблочный холс")</f>
        <v>Яблочный холс</v>
      </c>
      <c r="N3589" s="18" t="str">
        <f>IFERROR(__xludf.DUMMYFUNCTION("""COMPUTED_VALUE"""),"Ягодный смузи")</f>
        <v>Ягодный смузи</v>
      </c>
      <c r="O3589" s="18" t="str">
        <f>IFERROR(__xludf.DUMMYFUNCTION("""COMPUTED_VALUE"""),"Ягодный энергетик")</f>
        <v>Ягодный энергетик</v>
      </c>
      <c r="P3589" s="18"/>
      <c r="Q3589" s="18"/>
      <c r="R3589" s="18"/>
      <c r="S3589" s="18"/>
      <c r="T3589" s="18"/>
      <c r="U3589" s="18"/>
      <c r="V3589" s="18"/>
      <c r="W3589" s="18"/>
      <c r="X3589" s="18"/>
      <c r="Y3589" s="18"/>
      <c r="Z3589" s="18"/>
      <c r="AA3589" s="18"/>
      <c r="AB3589" s="18"/>
      <c r="AC3589" s="18"/>
      <c r="AD3589" s="18"/>
      <c r="AE3589" s="18"/>
      <c r="AF3589" s="18"/>
      <c r="AG3589" s="18"/>
      <c r="AH3589" s="18"/>
      <c r="AI3589" s="18"/>
      <c r="AJ3589" s="18"/>
      <c r="AK3589" s="18"/>
      <c r="AL3589" s="18"/>
      <c r="AM3589" s="18"/>
      <c r="AN3589" s="18"/>
      <c r="AO3589" s="18"/>
      <c r="AP3589" s="18"/>
      <c r="AQ3589" s="18"/>
      <c r="AR3589" s="18"/>
      <c r="AS3589" s="18"/>
      <c r="AT3589" s="18"/>
      <c r="AU3589" s="18"/>
      <c r="AV3589" s="18"/>
      <c r="AW3589" s="18"/>
      <c r="AX3589" s="18"/>
    </row>
    <row r="3590">
      <c r="A3590" s="18" t="str">
        <f>IFERROR(__xludf.DUMMYFUNCTION("""COMPUTED_VALUE"""),"0.4")</f>
        <v>0.4</v>
      </c>
      <c r="B3590" s="18" t="str">
        <f>IFERROR(__xludf.DUMMYFUNCTION("""COMPUTED_VALUE"""),"0.6")</f>
        <v>0.6</v>
      </c>
      <c r="C3590" s="18" t="str">
        <f>IFERROR(__xludf.DUMMYFUNCTION("""COMPUTED_VALUE"""),"0.7")</f>
        <v>0.7</v>
      </c>
      <c r="D3590" s="18" t="str">
        <f>IFERROR(__xludf.DUMMYFUNCTION("""COMPUTED_VALUE"""),"0.8")</f>
        <v>0.8</v>
      </c>
      <c r="E3590" s="18"/>
      <c r="F3590" s="18"/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  <c r="R3590" s="18"/>
      <c r="S3590" s="18"/>
      <c r="T3590" s="18"/>
      <c r="U3590" s="18"/>
      <c r="V3590" s="18"/>
      <c r="W3590" s="18"/>
      <c r="X3590" s="18"/>
      <c r="Y3590" s="18"/>
      <c r="Z3590" s="18"/>
      <c r="AA3590" s="18"/>
      <c r="AB3590" s="18"/>
      <c r="AC3590" s="18"/>
      <c r="AD3590" s="18"/>
      <c r="AE3590" s="18"/>
      <c r="AF3590" s="18"/>
      <c r="AG3590" s="18"/>
      <c r="AH3590" s="18"/>
      <c r="AI3590" s="18"/>
      <c r="AJ3590" s="18"/>
      <c r="AK3590" s="18"/>
      <c r="AL3590" s="18"/>
      <c r="AM3590" s="18"/>
      <c r="AN3590" s="18"/>
      <c r="AO3590" s="18"/>
      <c r="AP3590" s="18"/>
      <c r="AQ3590" s="18"/>
      <c r="AR3590" s="18"/>
      <c r="AS3590" s="18"/>
      <c r="AT3590" s="18"/>
      <c r="AU3590" s="18"/>
      <c r="AV3590" s="18"/>
      <c r="AW3590" s="18"/>
      <c r="AX3590" s="18"/>
    </row>
    <row r="3591">
      <c r="A3591" s="18" t="str">
        <f>IFERROR(__xludf.DUMMYFUNCTION("""COMPUTED_VALUE"""),"0.4")</f>
        <v>0.4</v>
      </c>
      <c r="B3591" s="18" t="str">
        <f>IFERROR(__xludf.DUMMYFUNCTION("""COMPUTED_VALUE"""),"0.6")</f>
        <v>0.6</v>
      </c>
      <c r="C3591" s="18" t="str">
        <f>IFERROR(__xludf.DUMMYFUNCTION("""COMPUTED_VALUE"""),"0.7")</f>
        <v>0.7</v>
      </c>
      <c r="D3591" s="18" t="str">
        <f>IFERROR(__xludf.DUMMYFUNCTION("""COMPUTED_VALUE"""),"0.8")</f>
        <v>0.8</v>
      </c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  <c r="X3591" s="18"/>
      <c r="Y3591" s="18"/>
      <c r="Z3591" s="18"/>
      <c r="AA3591" s="18"/>
      <c r="AB3591" s="18"/>
      <c r="AC3591" s="18"/>
      <c r="AD3591" s="18"/>
      <c r="AE3591" s="18"/>
      <c r="AF3591" s="18"/>
      <c r="AG3591" s="18"/>
      <c r="AH3591" s="18"/>
      <c r="AI3591" s="18"/>
      <c r="AJ3591" s="18"/>
      <c r="AK3591" s="18"/>
      <c r="AL3591" s="18"/>
      <c r="AM3591" s="18"/>
      <c r="AN3591" s="18"/>
      <c r="AO3591" s="18"/>
      <c r="AP3591" s="18"/>
      <c r="AQ3591" s="18"/>
      <c r="AR3591" s="18"/>
      <c r="AS3591" s="18"/>
      <c r="AT3591" s="18"/>
      <c r="AU3591" s="18"/>
      <c r="AV3591" s="18"/>
      <c r="AW3591" s="18"/>
      <c r="AX3591" s="18"/>
    </row>
    <row r="3592">
      <c r="A3592" s="18"/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8"/>
      <c r="U3592" s="18"/>
      <c r="V3592" s="18"/>
      <c r="W3592" s="18"/>
      <c r="X3592" s="18"/>
      <c r="Y3592" s="18"/>
      <c r="Z3592" s="18"/>
      <c r="AA3592" s="18"/>
      <c r="AB3592" s="18"/>
      <c r="AC3592" s="18"/>
      <c r="AD3592" s="18"/>
      <c r="AE3592" s="18"/>
      <c r="AF3592" s="18"/>
      <c r="AG3592" s="18"/>
      <c r="AH3592" s="18"/>
      <c r="AI3592" s="18"/>
      <c r="AJ3592" s="18"/>
      <c r="AK3592" s="18"/>
      <c r="AL3592" s="18"/>
      <c r="AM3592" s="18"/>
      <c r="AN3592" s="18"/>
      <c r="AO3592" s="18"/>
      <c r="AP3592" s="18"/>
      <c r="AQ3592" s="18"/>
      <c r="AR3592" s="18"/>
      <c r="AS3592" s="18"/>
      <c r="AT3592" s="18"/>
      <c r="AU3592" s="18"/>
      <c r="AV3592" s="18"/>
      <c r="AW3592" s="18"/>
      <c r="AX3592" s="18"/>
    </row>
    <row r="3593">
      <c r="A3593" s="18"/>
      <c r="B3593" s="18"/>
      <c r="C3593" s="18"/>
      <c r="D3593" s="18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  <c r="AA3593" s="18"/>
      <c r="AB3593" s="18"/>
      <c r="AC3593" s="18"/>
      <c r="AD3593" s="18"/>
      <c r="AE3593" s="18"/>
      <c r="AF3593" s="18"/>
      <c r="AG3593" s="18"/>
      <c r="AH3593" s="18"/>
      <c r="AI3593" s="18"/>
      <c r="AJ3593" s="18"/>
      <c r="AK3593" s="18"/>
      <c r="AL3593" s="18"/>
      <c r="AM3593" s="18"/>
      <c r="AN3593" s="18"/>
      <c r="AO3593" s="18"/>
      <c r="AP3593" s="18"/>
      <c r="AQ3593" s="18"/>
      <c r="AR3593" s="18"/>
      <c r="AS3593" s="18"/>
      <c r="AT3593" s="18"/>
      <c r="AU3593" s="18"/>
      <c r="AV3593" s="18"/>
      <c r="AW3593" s="18"/>
      <c r="AX3593" s="18"/>
    </row>
    <row r="3594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  <c r="AA3594" s="18"/>
      <c r="AB3594" s="18"/>
      <c r="AC3594" s="18"/>
      <c r="AD3594" s="18"/>
      <c r="AE3594" s="18"/>
      <c r="AF3594" s="18"/>
      <c r="AG3594" s="18"/>
      <c r="AH3594" s="18"/>
      <c r="AI3594" s="18"/>
      <c r="AJ3594" s="18"/>
      <c r="AK3594" s="18"/>
      <c r="AL3594" s="18"/>
      <c r="AM3594" s="18"/>
      <c r="AN3594" s="18"/>
      <c r="AO3594" s="18"/>
      <c r="AP3594" s="18"/>
      <c r="AQ3594" s="18"/>
      <c r="AR3594" s="18"/>
      <c r="AS3594" s="18"/>
      <c r="AT3594" s="18"/>
      <c r="AU3594" s="18"/>
      <c r="AV3594" s="18"/>
      <c r="AW3594" s="18"/>
      <c r="AX3594" s="18"/>
    </row>
    <row r="3595">
      <c r="A3595" s="18"/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  <c r="AA3595" s="18"/>
      <c r="AB3595" s="18"/>
      <c r="AC3595" s="18"/>
      <c r="AD3595" s="18"/>
      <c r="AE3595" s="18"/>
      <c r="AF3595" s="18"/>
      <c r="AG3595" s="18"/>
      <c r="AH3595" s="18"/>
      <c r="AI3595" s="18"/>
      <c r="AJ3595" s="18"/>
      <c r="AK3595" s="18"/>
      <c r="AL3595" s="18"/>
      <c r="AM3595" s="18"/>
      <c r="AN3595" s="18"/>
      <c r="AO3595" s="18"/>
      <c r="AP3595" s="18"/>
      <c r="AQ3595" s="18"/>
      <c r="AR3595" s="18"/>
      <c r="AS3595" s="18"/>
      <c r="AT3595" s="18"/>
      <c r="AU3595" s="18"/>
      <c r="AV3595" s="18"/>
      <c r="AW3595" s="18"/>
      <c r="AX3595" s="18"/>
    </row>
    <row r="3596">
      <c r="A3596" s="18"/>
      <c r="B3596" s="18"/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  <c r="AA3596" s="18"/>
      <c r="AB3596" s="18"/>
      <c r="AC3596" s="18"/>
      <c r="AD3596" s="18"/>
      <c r="AE3596" s="18"/>
      <c r="AF3596" s="18"/>
      <c r="AG3596" s="18"/>
      <c r="AH3596" s="18"/>
      <c r="AI3596" s="18"/>
      <c r="AJ3596" s="18"/>
      <c r="AK3596" s="18"/>
      <c r="AL3596" s="18"/>
      <c r="AM3596" s="18"/>
      <c r="AN3596" s="18"/>
      <c r="AO3596" s="18"/>
      <c r="AP3596" s="18"/>
      <c r="AQ3596" s="18"/>
      <c r="AR3596" s="18"/>
      <c r="AS3596" s="18"/>
      <c r="AT3596" s="18"/>
      <c r="AU3596" s="18"/>
      <c r="AV3596" s="18"/>
      <c r="AW3596" s="18"/>
      <c r="AX3596" s="18"/>
    </row>
    <row r="3597">
      <c r="A3597" s="18"/>
      <c r="B3597" s="18"/>
      <c r="C3597" s="18"/>
      <c r="D3597" s="18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  <c r="AA3597" s="18"/>
      <c r="AB3597" s="18"/>
      <c r="AC3597" s="18"/>
      <c r="AD3597" s="18"/>
      <c r="AE3597" s="18"/>
      <c r="AF3597" s="18"/>
      <c r="AG3597" s="18"/>
      <c r="AH3597" s="18"/>
      <c r="AI3597" s="18"/>
      <c r="AJ3597" s="18"/>
      <c r="AK3597" s="18"/>
      <c r="AL3597" s="18"/>
      <c r="AM3597" s="18"/>
      <c r="AN3597" s="18"/>
      <c r="AO3597" s="18"/>
      <c r="AP3597" s="18"/>
      <c r="AQ3597" s="18"/>
      <c r="AR3597" s="18"/>
      <c r="AS3597" s="18"/>
      <c r="AT3597" s="18"/>
      <c r="AU3597" s="18"/>
      <c r="AV3597" s="18"/>
      <c r="AW3597" s="18"/>
      <c r="AX3597" s="18"/>
    </row>
    <row r="3598">
      <c r="A3598" s="18"/>
      <c r="B3598" s="18"/>
      <c r="C3598" s="18"/>
      <c r="D3598" s="18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  <c r="AA3598" s="18"/>
      <c r="AB3598" s="18"/>
      <c r="AC3598" s="18"/>
      <c r="AD3598" s="18"/>
      <c r="AE3598" s="18"/>
      <c r="AF3598" s="18"/>
      <c r="AG3598" s="18"/>
      <c r="AH3598" s="18"/>
      <c r="AI3598" s="18"/>
      <c r="AJ3598" s="18"/>
      <c r="AK3598" s="18"/>
      <c r="AL3598" s="18"/>
      <c r="AM3598" s="18"/>
      <c r="AN3598" s="18"/>
      <c r="AO3598" s="18"/>
      <c r="AP3598" s="18"/>
      <c r="AQ3598" s="18"/>
      <c r="AR3598" s="18"/>
      <c r="AS3598" s="18"/>
      <c r="AT3598" s="18"/>
      <c r="AU3598" s="18"/>
      <c r="AV3598" s="18"/>
      <c r="AW3598" s="18"/>
      <c r="AX3598" s="18"/>
    </row>
    <row r="3599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  <c r="AA3599" s="18"/>
      <c r="AB3599" s="18"/>
      <c r="AC3599" s="18"/>
      <c r="AD3599" s="18"/>
      <c r="AE3599" s="18"/>
      <c r="AF3599" s="18"/>
      <c r="AG3599" s="18"/>
      <c r="AH3599" s="18"/>
      <c r="AI3599" s="18"/>
      <c r="AJ3599" s="18"/>
      <c r="AK3599" s="18"/>
      <c r="AL3599" s="18"/>
      <c r="AM3599" s="18"/>
      <c r="AN3599" s="18"/>
      <c r="AO3599" s="18"/>
      <c r="AP3599" s="18"/>
      <c r="AQ3599" s="18"/>
      <c r="AR3599" s="18"/>
      <c r="AS3599" s="18"/>
      <c r="AT3599" s="18"/>
      <c r="AU3599" s="18"/>
      <c r="AV3599" s="18"/>
      <c r="AW3599" s="18"/>
      <c r="AX3599" s="18"/>
    </row>
    <row r="3600">
      <c r="A3600" s="18"/>
      <c r="B3600" s="18"/>
      <c r="C3600" s="18"/>
      <c r="D3600" s="18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8"/>
      <c r="U3600" s="18"/>
      <c r="V3600" s="18"/>
      <c r="W3600" s="18"/>
      <c r="X3600" s="18"/>
      <c r="Y3600" s="18"/>
      <c r="Z3600" s="18"/>
      <c r="AA3600" s="18"/>
      <c r="AB3600" s="18"/>
      <c r="AC3600" s="18"/>
      <c r="AD3600" s="18"/>
      <c r="AE3600" s="18"/>
      <c r="AF3600" s="18"/>
      <c r="AG3600" s="18"/>
      <c r="AH3600" s="18"/>
      <c r="AI3600" s="18"/>
      <c r="AJ3600" s="18"/>
      <c r="AK3600" s="18"/>
      <c r="AL3600" s="18"/>
      <c r="AM3600" s="18"/>
      <c r="AN3600" s="18"/>
      <c r="AO3600" s="18"/>
      <c r="AP3600" s="18"/>
      <c r="AQ3600" s="18"/>
      <c r="AR3600" s="18"/>
      <c r="AS3600" s="18"/>
      <c r="AT3600" s="18"/>
      <c r="AU3600" s="18"/>
      <c r="AV3600" s="18"/>
      <c r="AW3600" s="18"/>
      <c r="AX3600" s="18"/>
    </row>
    <row r="3601">
      <c r="A3601" s="18"/>
      <c r="B3601" s="18"/>
      <c r="C3601" s="18"/>
      <c r="D3601" s="18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  <c r="AA3601" s="18"/>
      <c r="AB3601" s="18"/>
      <c r="AC3601" s="18"/>
      <c r="AD3601" s="18"/>
      <c r="AE3601" s="18"/>
      <c r="AF3601" s="18"/>
      <c r="AG3601" s="18"/>
      <c r="AH3601" s="18"/>
      <c r="AI3601" s="18"/>
      <c r="AJ3601" s="18"/>
      <c r="AK3601" s="18"/>
      <c r="AL3601" s="18"/>
      <c r="AM3601" s="18"/>
      <c r="AN3601" s="18"/>
      <c r="AO3601" s="18"/>
      <c r="AP3601" s="18"/>
      <c r="AQ3601" s="18"/>
      <c r="AR3601" s="18"/>
      <c r="AS3601" s="18"/>
      <c r="AT3601" s="18"/>
      <c r="AU3601" s="18"/>
      <c r="AV3601" s="18"/>
      <c r="AW3601" s="18"/>
      <c r="AX3601" s="18"/>
    </row>
    <row r="3602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  <c r="AA3602" s="18"/>
      <c r="AB3602" s="18"/>
      <c r="AC3602" s="18"/>
      <c r="AD3602" s="18"/>
      <c r="AE3602" s="18"/>
      <c r="AF3602" s="18"/>
      <c r="AG3602" s="18"/>
      <c r="AH3602" s="18"/>
      <c r="AI3602" s="18"/>
      <c r="AJ3602" s="18"/>
      <c r="AK3602" s="18"/>
      <c r="AL3602" s="18"/>
      <c r="AM3602" s="18"/>
      <c r="AN3602" s="18"/>
      <c r="AO3602" s="18"/>
      <c r="AP3602" s="18"/>
      <c r="AQ3602" s="18"/>
      <c r="AR3602" s="18"/>
      <c r="AS3602" s="18"/>
      <c r="AT3602" s="18"/>
      <c r="AU3602" s="18"/>
      <c r="AV3602" s="18"/>
      <c r="AW3602" s="18"/>
      <c r="AX3602" s="18"/>
    </row>
    <row r="3603">
      <c r="A3603" s="18"/>
      <c r="B3603" s="18"/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  <c r="AA3603" s="18"/>
      <c r="AB3603" s="18"/>
      <c r="AC3603" s="18"/>
      <c r="AD3603" s="18"/>
      <c r="AE3603" s="18"/>
      <c r="AF3603" s="18"/>
      <c r="AG3603" s="18"/>
      <c r="AH3603" s="18"/>
      <c r="AI3603" s="18"/>
      <c r="AJ3603" s="18"/>
      <c r="AK3603" s="18"/>
      <c r="AL3603" s="18"/>
      <c r="AM3603" s="18"/>
      <c r="AN3603" s="18"/>
      <c r="AO3603" s="18"/>
      <c r="AP3603" s="18"/>
      <c r="AQ3603" s="18"/>
      <c r="AR3603" s="18"/>
      <c r="AS3603" s="18"/>
      <c r="AT3603" s="18"/>
      <c r="AU3603" s="18"/>
      <c r="AV3603" s="18"/>
      <c r="AW3603" s="18"/>
      <c r="AX3603" s="18"/>
    </row>
    <row r="3604">
      <c r="A3604" s="18"/>
      <c r="B3604" s="18"/>
      <c r="C3604" s="18"/>
      <c r="D3604" s="18"/>
      <c r="E3604" s="18"/>
      <c r="F3604" s="18"/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  <c r="AA3604" s="18"/>
      <c r="AB3604" s="18"/>
      <c r="AC3604" s="18"/>
      <c r="AD3604" s="18"/>
      <c r="AE3604" s="18"/>
      <c r="AF3604" s="18"/>
      <c r="AG3604" s="18"/>
      <c r="AH3604" s="18"/>
      <c r="AI3604" s="18"/>
      <c r="AJ3604" s="18"/>
      <c r="AK3604" s="18"/>
      <c r="AL3604" s="18"/>
      <c r="AM3604" s="18"/>
      <c r="AN3604" s="18"/>
      <c r="AO3604" s="18"/>
      <c r="AP3604" s="18"/>
      <c r="AQ3604" s="18"/>
      <c r="AR3604" s="18"/>
      <c r="AS3604" s="18"/>
      <c r="AT3604" s="18"/>
      <c r="AU3604" s="18"/>
      <c r="AV3604" s="18"/>
      <c r="AW3604" s="18"/>
      <c r="AX3604" s="18"/>
    </row>
    <row r="3605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  <c r="AA3605" s="18"/>
      <c r="AB3605" s="18"/>
      <c r="AC3605" s="18"/>
      <c r="AD3605" s="18"/>
      <c r="AE3605" s="18"/>
      <c r="AF3605" s="18"/>
      <c r="AG3605" s="18"/>
      <c r="AH3605" s="18"/>
      <c r="AI3605" s="18"/>
      <c r="AJ3605" s="18"/>
      <c r="AK3605" s="18"/>
      <c r="AL3605" s="18"/>
      <c r="AM3605" s="18"/>
      <c r="AN3605" s="18"/>
      <c r="AO3605" s="18"/>
      <c r="AP3605" s="18"/>
      <c r="AQ3605" s="18"/>
      <c r="AR3605" s="18"/>
      <c r="AS3605" s="18"/>
      <c r="AT3605" s="18"/>
      <c r="AU3605" s="18"/>
      <c r="AV3605" s="18"/>
      <c r="AW3605" s="18"/>
      <c r="AX3605" s="18"/>
    </row>
    <row r="3606">
      <c r="A3606" s="18"/>
      <c r="B3606" s="18"/>
      <c r="C3606" s="18"/>
      <c r="D3606" s="18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  <c r="AA3606" s="18"/>
      <c r="AB3606" s="18"/>
      <c r="AC3606" s="18"/>
      <c r="AD3606" s="18"/>
      <c r="AE3606" s="18"/>
      <c r="AF3606" s="18"/>
      <c r="AG3606" s="18"/>
      <c r="AH3606" s="18"/>
      <c r="AI3606" s="18"/>
      <c r="AJ3606" s="18"/>
      <c r="AK3606" s="18"/>
      <c r="AL3606" s="18"/>
      <c r="AM3606" s="18"/>
      <c r="AN3606" s="18"/>
      <c r="AO3606" s="18"/>
      <c r="AP3606" s="18"/>
      <c r="AQ3606" s="18"/>
      <c r="AR3606" s="18"/>
      <c r="AS3606" s="18"/>
      <c r="AT3606" s="18"/>
      <c r="AU3606" s="18"/>
      <c r="AV3606" s="18"/>
      <c r="AW3606" s="18"/>
      <c r="AX3606" s="18"/>
    </row>
    <row r="3607">
      <c r="A3607" s="18"/>
      <c r="B3607" s="18"/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  <c r="AA3607" s="18"/>
      <c r="AB3607" s="18"/>
      <c r="AC3607" s="18"/>
      <c r="AD3607" s="18"/>
      <c r="AE3607" s="18"/>
      <c r="AF3607" s="18"/>
      <c r="AG3607" s="18"/>
      <c r="AH3607" s="18"/>
      <c r="AI3607" s="18"/>
      <c r="AJ3607" s="18"/>
      <c r="AK3607" s="18"/>
      <c r="AL3607" s="18"/>
      <c r="AM3607" s="18"/>
      <c r="AN3607" s="18"/>
      <c r="AO3607" s="18"/>
      <c r="AP3607" s="18"/>
      <c r="AQ3607" s="18"/>
      <c r="AR3607" s="18"/>
      <c r="AS3607" s="18"/>
      <c r="AT3607" s="18"/>
      <c r="AU3607" s="18"/>
      <c r="AV3607" s="18"/>
      <c r="AW3607" s="18"/>
      <c r="AX3607" s="18"/>
    </row>
    <row r="3608">
      <c r="A3608" s="18"/>
      <c r="B3608" s="18"/>
      <c r="C3608" s="18"/>
      <c r="D3608" s="18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  <c r="AA3608" s="18"/>
      <c r="AB3608" s="18"/>
      <c r="AC3608" s="18"/>
      <c r="AD3608" s="18"/>
      <c r="AE3608" s="18"/>
      <c r="AF3608" s="18"/>
      <c r="AG3608" s="18"/>
      <c r="AH3608" s="18"/>
      <c r="AI3608" s="18"/>
      <c r="AJ3608" s="18"/>
      <c r="AK3608" s="18"/>
      <c r="AL3608" s="18"/>
      <c r="AM3608" s="18"/>
      <c r="AN3608" s="18"/>
      <c r="AO3608" s="18"/>
      <c r="AP3608" s="18"/>
      <c r="AQ3608" s="18"/>
      <c r="AR3608" s="18"/>
      <c r="AS3608" s="18"/>
      <c r="AT3608" s="18"/>
      <c r="AU3608" s="18"/>
      <c r="AV3608" s="18"/>
      <c r="AW3608" s="18"/>
      <c r="AX3608" s="18"/>
    </row>
    <row r="3609">
      <c r="A3609" s="18"/>
      <c r="B3609" s="18"/>
      <c r="C3609" s="18"/>
      <c r="D3609" s="18"/>
      <c r="E3609" s="18"/>
      <c r="F3609" s="18"/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  <c r="AA3609" s="18"/>
      <c r="AB3609" s="18"/>
      <c r="AC3609" s="18"/>
      <c r="AD3609" s="18"/>
      <c r="AE3609" s="18"/>
      <c r="AF3609" s="18"/>
      <c r="AG3609" s="18"/>
      <c r="AH3609" s="18"/>
      <c r="AI3609" s="18"/>
      <c r="AJ3609" s="18"/>
      <c r="AK3609" s="18"/>
      <c r="AL3609" s="18"/>
      <c r="AM3609" s="18"/>
      <c r="AN3609" s="18"/>
      <c r="AO3609" s="18"/>
      <c r="AP3609" s="18"/>
      <c r="AQ3609" s="18"/>
      <c r="AR3609" s="18"/>
      <c r="AS3609" s="18"/>
      <c r="AT3609" s="18"/>
      <c r="AU3609" s="18"/>
      <c r="AV3609" s="18"/>
      <c r="AW3609" s="18"/>
      <c r="AX3609" s="18"/>
    </row>
    <row r="3610">
      <c r="A3610" s="18"/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8"/>
      <c r="AK3610" s="18"/>
      <c r="AL3610" s="18"/>
      <c r="AM3610" s="18"/>
      <c r="AN3610" s="18"/>
      <c r="AO3610" s="18"/>
      <c r="AP3610" s="18"/>
      <c r="AQ3610" s="18"/>
      <c r="AR3610" s="18"/>
      <c r="AS3610" s="18"/>
      <c r="AT3610" s="18"/>
      <c r="AU3610" s="18"/>
      <c r="AV3610" s="18"/>
      <c r="AW3610" s="18"/>
      <c r="AX3610" s="18"/>
    </row>
    <row r="3611">
      <c r="A3611" s="18"/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  <c r="AA3611" s="18"/>
      <c r="AB3611" s="18"/>
      <c r="AC3611" s="18"/>
      <c r="AD3611" s="18"/>
      <c r="AE3611" s="18"/>
      <c r="AF3611" s="18"/>
      <c r="AG3611" s="18"/>
      <c r="AH3611" s="18"/>
      <c r="AI3611" s="18"/>
      <c r="AJ3611" s="18"/>
      <c r="AK3611" s="18"/>
      <c r="AL3611" s="18"/>
      <c r="AM3611" s="18"/>
      <c r="AN3611" s="18"/>
      <c r="AO3611" s="18"/>
      <c r="AP3611" s="18"/>
      <c r="AQ3611" s="18"/>
      <c r="AR3611" s="18"/>
      <c r="AS3611" s="18"/>
      <c r="AT3611" s="18"/>
      <c r="AU3611" s="18"/>
      <c r="AV3611" s="18"/>
      <c r="AW3611" s="18"/>
      <c r="AX3611" s="18"/>
    </row>
    <row r="3612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  <c r="AA3612" s="18"/>
      <c r="AB3612" s="18"/>
      <c r="AC3612" s="18"/>
      <c r="AD3612" s="18"/>
      <c r="AE3612" s="18"/>
      <c r="AF3612" s="18"/>
      <c r="AG3612" s="18"/>
      <c r="AH3612" s="18"/>
      <c r="AI3612" s="18"/>
      <c r="AJ3612" s="18"/>
      <c r="AK3612" s="18"/>
      <c r="AL3612" s="18"/>
      <c r="AM3612" s="18"/>
      <c r="AN3612" s="18"/>
      <c r="AO3612" s="18"/>
      <c r="AP3612" s="18"/>
      <c r="AQ3612" s="18"/>
      <c r="AR3612" s="18"/>
      <c r="AS3612" s="18"/>
      <c r="AT3612" s="18"/>
      <c r="AU3612" s="18"/>
      <c r="AV3612" s="18"/>
      <c r="AW3612" s="18"/>
      <c r="AX3612" s="18"/>
    </row>
    <row r="3613">
      <c r="A3613" s="18"/>
      <c r="B3613" s="18"/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  <c r="AA3613" s="18"/>
      <c r="AB3613" s="18"/>
      <c r="AC3613" s="18"/>
      <c r="AD3613" s="18"/>
      <c r="AE3613" s="18"/>
      <c r="AF3613" s="18"/>
      <c r="AG3613" s="18"/>
      <c r="AH3613" s="18"/>
      <c r="AI3613" s="18"/>
      <c r="AJ3613" s="18"/>
      <c r="AK3613" s="18"/>
      <c r="AL3613" s="18"/>
      <c r="AM3613" s="18"/>
      <c r="AN3613" s="18"/>
      <c r="AO3613" s="18"/>
      <c r="AP3613" s="18"/>
      <c r="AQ3613" s="18"/>
      <c r="AR3613" s="18"/>
      <c r="AS3613" s="18"/>
      <c r="AT3613" s="18"/>
      <c r="AU3613" s="18"/>
      <c r="AV3613" s="18"/>
      <c r="AW3613" s="18"/>
      <c r="AX3613" s="18"/>
    </row>
    <row r="3614">
      <c r="A3614" s="18"/>
      <c r="B3614" s="18"/>
      <c r="C3614" s="18"/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  <c r="AA3614" s="18"/>
      <c r="AB3614" s="18"/>
      <c r="AC3614" s="18"/>
      <c r="AD3614" s="18"/>
      <c r="AE3614" s="18"/>
      <c r="AF3614" s="18"/>
      <c r="AG3614" s="18"/>
      <c r="AH3614" s="18"/>
      <c r="AI3614" s="18"/>
      <c r="AJ3614" s="18"/>
      <c r="AK3614" s="18"/>
      <c r="AL3614" s="18"/>
      <c r="AM3614" s="18"/>
      <c r="AN3614" s="18"/>
      <c r="AO3614" s="18"/>
      <c r="AP3614" s="18"/>
      <c r="AQ3614" s="18"/>
      <c r="AR3614" s="18"/>
      <c r="AS3614" s="18"/>
      <c r="AT3614" s="18"/>
      <c r="AU3614" s="18"/>
      <c r="AV3614" s="18"/>
      <c r="AW3614" s="18"/>
      <c r="AX3614" s="18"/>
    </row>
    <row r="3615">
      <c r="A3615" s="18" t="str">
        <f>IFERROR(__xludf.DUMMYFUNCTION("""COMPUTED_VALUE"""),"0.4")</f>
        <v>0.4</v>
      </c>
      <c r="B3615" s="18" t="str">
        <f>IFERROR(__xludf.DUMMYFUNCTION("""COMPUTED_VALUE"""),"0.6")</f>
        <v>0.6</v>
      </c>
      <c r="C3615" s="18" t="str">
        <f>IFERROR(__xludf.DUMMYFUNCTION("""COMPUTED_VALUE"""),"0.7")</f>
        <v>0.7</v>
      </c>
      <c r="D3615" s="18" t="str">
        <f>IFERROR(__xludf.DUMMYFUNCTION("""COMPUTED_VALUE"""),"0.8")</f>
        <v>0.8</v>
      </c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  <c r="AA3615" s="18"/>
      <c r="AB3615" s="18"/>
      <c r="AC3615" s="18"/>
      <c r="AD3615" s="18"/>
      <c r="AE3615" s="18"/>
      <c r="AF3615" s="18"/>
      <c r="AG3615" s="18"/>
      <c r="AH3615" s="18"/>
      <c r="AI3615" s="18"/>
      <c r="AJ3615" s="18"/>
      <c r="AK3615" s="18"/>
      <c r="AL3615" s="18"/>
      <c r="AM3615" s="18"/>
      <c r="AN3615" s="18"/>
      <c r="AO3615" s="18"/>
      <c r="AP3615" s="18"/>
      <c r="AQ3615" s="18"/>
      <c r="AR3615" s="18"/>
      <c r="AS3615" s="18"/>
      <c r="AT3615" s="18"/>
      <c r="AU3615" s="18"/>
      <c r="AV3615" s="18"/>
      <c r="AW3615" s="18"/>
      <c r="AX3615" s="18"/>
    </row>
    <row r="3616">
      <c r="A3616" s="18" t="str">
        <f>IFERROR(__xludf.DUMMYFUNCTION("""COMPUTED_VALUE"""),"0.4")</f>
        <v>0.4</v>
      </c>
      <c r="B3616" s="18" t="str">
        <f>IFERROR(__xludf.DUMMYFUNCTION("""COMPUTED_VALUE"""),"0.6")</f>
        <v>0.6</v>
      </c>
      <c r="C3616" s="18" t="str">
        <f>IFERROR(__xludf.DUMMYFUNCTION("""COMPUTED_VALUE"""),"0.7")</f>
        <v>0.7</v>
      </c>
      <c r="D3616" s="18" t="str">
        <f>IFERROR(__xludf.DUMMYFUNCTION("""COMPUTED_VALUE"""),"0.8")</f>
        <v>0.8</v>
      </c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  <c r="AA3616" s="18"/>
      <c r="AB3616" s="18"/>
      <c r="AC3616" s="18"/>
      <c r="AD3616" s="18"/>
      <c r="AE3616" s="18"/>
      <c r="AF3616" s="18"/>
      <c r="AG3616" s="18"/>
      <c r="AH3616" s="18"/>
      <c r="AI3616" s="18"/>
      <c r="AJ3616" s="18"/>
      <c r="AK3616" s="18"/>
      <c r="AL3616" s="18"/>
      <c r="AM3616" s="18"/>
      <c r="AN3616" s="18"/>
      <c r="AO3616" s="18"/>
      <c r="AP3616" s="18"/>
      <c r="AQ3616" s="18"/>
      <c r="AR3616" s="18"/>
      <c r="AS3616" s="18"/>
      <c r="AT3616" s="18"/>
      <c r="AU3616" s="18"/>
      <c r="AV3616" s="18"/>
      <c r="AW3616" s="18"/>
      <c r="AX3616" s="18"/>
    </row>
    <row r="3617">
      <c r="A3617" s="18" t="str">
        <f>IFERROR(__xludf.DUMMYFUNCTION("""COMPUTED_VALUE"""),"Смородина холс")</f>
        <v>Смородина холс</v>
      </c>
      <c r="B3617" s="18" t="str">
        <f>IFERROR(__xludf.DUMMYFUNCTION("""COMPUTED_VALUE"""),"Тропические фрукты")</f>
        <v>Тропические фрукты</v>
      </c>
      <c r="C3617" s="18" t="str">
        <f>IFERROR(__xludf.DUMMYFUNCTION("""COMPUTED_VALUE"""),"Черничная конфета")</f>
        <v>Черничная конфета</v>
      </c>
      <c r="D3617" s="18" t="str">
        <f>IFERROR(__xludf.DUMMYFUNCTION("""COMPUTED_VALUE"""),"Яблоко вишня")</f>
        <v>Яблоко вишня</v>
      </c>
      <c r="E3617" s="18" t="str">
        <f>IFERROR(__xludf.DUMMYFUNCTION("""COMPUTED_VALUE"""),"Виноград мята")</f>
        <v>Виноград мята</v>
      </c>
      <c r="F3617" s="18" t="str">
        <f>IFERROR(__xludf.DUMMYFUNCTION("""COMPUTED_VALUE"""),"Виноград холс")</f>
        <v>Виноград холс</v>
      </c>
      <c r="G3617" s="18" t="str">
        <f>IFERROR(__xludf.DUMMYFUNCTION("""COMPUTED_VALUE"""),"Грейпфрутовый лимонад")</f>
        <v>Грейпфрутовый лимонад</v>
      </c>
      <c r="H3617" s="18" t="str">
        <f>IFERROR(__xludf.DUMMYFUNCTION("""COMPUTED_VALUE"""),"Дыня банан")</f>
        <v>Дыня банан</v>
      </c>
      <c r="I3617" s="18" t="str">
        <f>IFERROR(__xludf.DUMMYFUNCTION("""COMPUTED_VALUE"""),"Ежевичный лимонад")</f>
        <v>Ежевичный лимонад</v>
      </c>
      <c r="J3617" s="18" t="str">
        <f>IFERROR(__xludf.DUMMYFUNCTION("""COMPUTED_VALUE"""),"Земляничная конфета ")</f>
        <v>Земляничная конфета </v>
      </c>
      <c r="K3617" s="18" t="str">
        <f>IFERROR(__xludf.DUMMYFUNCTION("""COMPUTED_VALUE"""),"Ананас манго ")</f>
        <v>Ананас манго </v>
      </c>
      <c r="L3617" s="18" t="str">
        <f>IFERROR(__xludf.DUMMYFUNCTION("""COMPUTED_VALUE"""),"Жвачка черника мята ")</f>
        <v>Жвачка черника мята </v>
      </c>
      <c r="M3617" s="18" t="str">
        <f>IFERROR(__xludf.DUMMYFUNCTION("""COMPUTED_VALUE"""),"Зеленый манго")</f>
        <v>Зеленый манго</v>
      </c>
      <c r="N3617" s="18" t="str">
        <f>IFERROR(__xludf.DUMMYFUNCTION("""COMPUTED_VALUE"""),"Клюква брусника")</f>
        <v>Клюква брусника</v>
      </c>
      <c r="O3617" s="18" t="str">
        <f>IFERROR(__xludf.DUMMYFUNCTION("""COMPUTED_VALUE"""),"Апельсин ")</f>
        <v>Апельсин </v>
      </c>
      <c r="P3617" s="18" t="str">
        <f>IFERROR(__xludf.DUMMYFUNCTION("""COMPUTED_VALUE"""),"Кокос малина")</f>
        <v>Кокос малина</v>
      </c>
      <c r="Q3617" s="18" t="str">
        <f>IFERROR(__xludf.DUMMYFUNCTION("""COMPUTED_VALUE"""),"Лимонные черви")</f>
        <v>Лимонные черви</v>
      </c>
      <c r="R3617" s="18" t="str">
        <f>IFERROR(__xludf.DUMMYFUNCTION("""COMPUTED_VALUE"""),"Малиновый лимонад")</f>
        <v>Малиновый лимонад</v>
      </c>
      <c r="S3617" s="18" t="str">
        <f>IFERROR(__xludf.DUMMYFUNCTION("""COMPUTED_VALUE"""),"Смородина малина")</f>
        <v>Смородина малина</v>
      </c>
      <c r="T3617" s="18"/>
      <c r="U3617" s="18"/>
      <c r="V3617" s="18"/>
      <c r="W3617" s="18"/>
      <c r="X3617" s="18"/>
      <c r="Y3617" s="18"/>
      <c r="Z3617" s="18"/>
      <c r="AA3617" s="18"/>
      <c r="AB3617" s="18"/>
      <c r="AC3617" s="18"/>
      <c r="AD3617" s="18"/>
      <c r="AE3617" s="18"/>
      <c r="AF3617" s="18"/>
      <c r="AG3617" s="18"/>
      <c r="AH3617" s="18"/>
      <c r="AI3617" s="18"/>
      <c r="AJ3617" s="18"/>
      <c r="AK3617" s="18"/>
      <c r="AL3617" s="18"/>
      <c r="AM3617" s="18"/>
      <c r="AN3617" s="18"/>
      <c r="AO3617" s="18"/>
      <c r="AP3617" s="18"/>
      <c r="AQ3617" s="18"/>
      <c r="AR3617" s="18"/>
      <c r="AS3617" s="18"/>
      <c r="AT3617" s="18"/>
      <c r="AU3617" s="18"/>
      <c r="AV3617" s="18"/>
      <c r="AW3617" s="18"/>
      <c r="AX3617" s="18"/>
    </row>
    <row r="3618">
      <c r="A3618" s="18" t="str">
        <f>IFERROR(__xludf.DUMMYFUNCTION("""COMPUTED_VALUE"""),"Лесные ягоды")</f>
        <v>Лесные ягоды</v>
      </c>
      <c r="B3618" s="18" t="str">
        <f>IFERROR(__xludf.DUMMYFUNCTION("""COMPUTED_VALUE"""),"Алоэ виноград ")</f>
        <v>Алоэ виноград </v>
      </c>
      <c r="C3618" s="18" t="str">
        <f>IFERROR(__xludf.DUMMYFUNCTION("""COMPUTED_VALUE"""),"Апельсиновый адреналин")</f>
        <v>Апельсиновый адреналин</v>
      </c>
      <c r="D3618" s="18" t="str">
        <f>IFERROR(__xludf.DUMMYFUNCTION("""COMPUTED_VALUE"""),"Клюква лайм")</f>
        <v>Клюква лайм</v>
      </c>
      <c r="E3618" s="18" t="str">
        <f>IFERROR(__xludf.DUMMYFUNCTION("""COMPUTED_VALUE"""),"Виноградная фанта ")</f>
        <v>Виноградная фанта </v>
      </c>
      <c r="F3618" s="18" t="str">
        <f>IFERROR(__xludf.DUMMYFUNCTION("""COMPUTED_VALUE"""),"Зеленый чай лемонграсс")</f>
        <v>Зеленый чай лемонграсс</v>
      </c>
      <c r="G3618" s="18" t="str">
        <f>IFERROR(__xludf.DUMMYFUNCTION("""COMPUTED_VALUE"""),"Малина арбуз")</f>
        <v>Малина арбуз</v>
      </c>
      <c r="H3618" s="18" t="str">
        <f>IFERROR(__xludf.DUMMYFUNCTION("""COMPUTED_VALUE"""),"Ананас персик")</f>
        <v>Ананас персик</v>
      </c>
      <c r="I3618" s="18" t="str">
        <f>IFERROR(__xludf.DUMMYFUNCTION("""COMPUTED_VALUE"""),"Клубничный мохито ")</f>
        <v>Клубничный мохито </v>
      </c>
      <c r="J3618" s="18" t="str">
        <f>IFERROR(__xludf.DUMMYFUNCTION("""COMPUTED_VALUE"""),"Яблоко лайм")</f>
        <v>Яблоко лайм</v>
      </c>
      <c r="K3618" s="18" t="str">
        <f>IFERROR(__xludf.DUMMYFUNCTION("""COMPUTED_VALUE"""),"Спрайт арбуз лайм ")</f>
        <v>Спрайт арбуз лайм </v>
      </c>
      <c r="L3618" s="18" t="str">
        <f>IFERROR(__xludf.DUMMYFUNCTION("""COMPUTED_VALUE"""),"Черничная фанта")</f>
        <v>Черничная фанта</v>
      </c>
      <c r="M3618" s="18" t="str">
        <f>IFERROR(__xludf.DUMMYFUNCTION("""COMPUTED_VALUE"""),"Чёрная смородина")</f>
        <v>Чёрная смородина</v>
      </c>
      <c r="N3618" s="18" t="str">
        <f>IFERROR(__xludf.DUMMYFUNCTION("""COMPUTED_VALUE"""),"Червячки голубика малина")</f>
        <v>Червячки голубика малина</v>
      </c>
      <c r="O3618" s="18" t="str">
        <f>IFERROR(__xludf.DUMMYFUNCTION("""COMPUTED_VALUE"""),"Малина смородина ")</f>
        <v>Малина смородина </v>
      </c>
      <c r="P3618" s="18" t="str">
        <f>IFERROR(__xludf.DUMMYFUNCTION("""COMPUTED_VALUE"""),"Черника лайм ")</f>
        <v>Черника лайм </v>
      </c>
      <c r="Q3618" s="18" t="str">
        <f>IFERROR(__xludf.DUMMYFUNCTION("""COMPUTED_VALUE"""),"Виноградный чупа чупс")</f>
        <v>Виноградный чупа чупс</v>
      </c>
      <c r="R3618" s="18" t="str">
        <f>IFERROR(__xludf.DUMMYFUNCTION("""COMPUTED_VALUE"""),"Киви лайм")</f>
        <v>Киви лайм</v>
      </c>
      <c r="S3618" s="18" t="str">
        <f>IFERROR(__xludf.DUMMYFUNCTION("""COMPUTED_VALUE"""),"Ягодный морс")</f>
        <v>Ягодный морс</v>
      </c>
      <c r="T3618" s="18" t="str">
        <f>IFERROR(__xludf.DUMMYFUNCTION("""COMPUTED_VALUE"""),"Фруктовый скитлс")</f>
        <v>Фруктовый скитлс</v>
      </c>
      <c r="U3618" s="18" t="str">
        <f>IFERROR(__xludf.DUMMYFUNCTION("""COMPUTED_VALUE"""),"черника лимон ")</f>
        <v>черника лимон </v>
      </c>
      <c r="V3618" s="18" t="str">
        <f>IFERROR(__xludf.DUMMYFUNCTION("""COMPUTED_VALUE"""),"Вишнёвая бомба")</f>
        <v>Вишнёвая бомба</v>
      </c>
      <c r="W3618" s="18" t="str">
        <f>IFERROR(__xludf.DUMMYFUNCTION("""COMPUTED_VALUE"""),"Тропический манго")</f>
        <v>Тропический манго</v>
      </c>
      <c r="X3618" s="18"/>
      <c r="Y3618" s="18"/>
      <c r="Z3618" s="18"/>
      <c r="AA3618" s="18"/>
      <c r="AB3618" s="18"/>
      <c r="AC3618" s="18"/>
      <c r="AD3618" s="18"/>
      <c r="AE3618" s="18"/>
      <c r="AF3618" s="18"/>
      <c r="AG3618" s="18"/>
      <c r="AH3618" s="18"/>
      <c r="AI3618" s="18"/>
      <c r="AJ3618" s="18"/>
      <c r="AK3618" s="18"/>
      <c r="AL3618" s="18"/>
      <c r="AM3618" s="18"/>
      <c r="AN3618" s="18"/>
      <c r="AO3618" s="18"/>
      <c r="AP3618" s="18"/>
      <c r="AQ3618" s="18"/>
      <c r="AR3618" s="18"/>
      <c r="AS3618" s="18"/>
      <c r="AT3618" s="18"/>
      <c r="AU3618" s="18"/>
      <c r="AV3618" s="18"/>
      <c r="AW3618" s="18"/>
      <c r="AX3618" s="18"/>
    </row>
    <row r="3619">
      <c r="A3619" s="18" t="str">
        <f>IFERROR(__xludf.DUMMYFUNCTION("""COMPUTED_VALUE"""),"0.4")</f>
        <v>0.4</v>
      </c>
      <c r="B3619" s="18" t="str">
        <f>IFERROR(__xludf.DUMMYFUNCTION("""COMPUTED_VALUE"""),"0.6")</f>
        <v>0.6</v>
      </c>
      <c r="C3619" s="18" t="str">
        <f>IFERROR(__xludf.DUMMYFUNCTION("""COMPUTED_VALUE"""),"0.7")</f>
        <v>0.7</v>
      </c>
      <c r="D3619" s="18" t="str">
        <f>IFERROR(__xludf.DUMMYFUNCTION("""COMPUTED_VALUE"""),"0.8")</f>
        <v>0.8</v>
      </c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  <c r="AA3619" s="18"/>
      <c r="AB3619" s="18"/>
      <c r="AC3619" s="18"/>
      <c r="AD3619" s="18"/>
      <c r="AE3619" s="18"/>
      <c r="AF3619" s="18"/>
      <c r="AG3619" s="18"/>
      <c r="AH3619" s="18"/>
      <c r="AI3619" s="18"/>
      <c r="AJ3619" s="18"/>
      <c r="AK3619" s="18"/>
      <c r="AL3619" s="18"/>
      <c r="AM3619" s="18"/>
      <c r="AN3619" s="18"/>
      <c r="AO3619" s="18"/>
      <c r="AP3619" s="18"/>
      <c r="AQ3619" s="18"/>
      <c r="AR3619" s="18"/>
      <c r="AS3619" s="18"/>
      <c r="AT3619" s="18"/>
      <c r="AU3619" s="18"/>
      <c r="AV3619" s="18"/>
      <c r="AW3619" s="18"/>
      <c r="AX3619" s="18"/>
    </row>
    <row r="3620">
      <c r="A3620" s="18" t="str">
        <f>IFERROR(__xludf.DUMMYFUNCTION("""COMPUTED_VALUE"""),"Лесные ягоды")</f>
        <v>Лесные ягоды</v>
      </c>
      <c r="B3620" s="18" t="str">
        <f>IFERROR(__xludf.DUMMYFUNCTION("""COMPUTED_VALUE"""),"Алоэ виноград ")</f>
        <v>Алоэ виноград </v>
      </c>
      <c r="C3620" s="18" t="str">
        <f>IFERROR(__xludf.DUMMYFUNCTION("""COMPUTED_VALUE"""),"Апельсиновый адреналин")</f>
        <v>Апельсиновый адреналин</v>
      </c>
      <c r="D3620" s="18" t="str">
        <f>IFERROR(__xludf.DUMMYFUNCTION("""COMPUTED_VALUE"""),"Клюква лайм")</f>
        <v>Клюква лайм</v>
      </c>
      <c r="E3620" s="18" t="str">
        <f>IFERROR(__xludf.DUMMYFUNCTION("""COMPUTED_VALUE"""),"Виноградная фанта ")</f>
        <v>Виноградная фанта </v>
      </c>
      <c r="F3620" s="18" t="str">
        <f>IFERROR(__xludf.DUMMYFUNCTION("""COMPUTED_VALUE"""),"Зеленый чай лемонграсс")</f>
        <v>Зеленый чай лемонграсс</v>
      </c>
      <c r="G3620" s="18" t="str">
        <f>IFERROR(__xludf.DUMMYFUNCTION("""COMPUTED_VALUE"""),"Малина арбуз")</f>
        <v>Малина арбуз</v>
      </c>
      <c r="H3620" s="18" t="str">
        <f>IFERROR(__xludf.DUMMYFUNCTION("""COMPUTED_VALUE"""),"Ананас персик")</f>
        <v>Ананас персик</v>
      </c>
      <c r="I3620" s="18" t="str">
        <f>IFERROR(__xludf.DUMMYFUNCTION("""COMPUTED_VALUE"""),"Клубничный мохито ")</f>
        <v>Клубничный мохито </v>
      </c>
      <c r="J3620" s="18" t="str">
        <f>IFERROR(__xludf.DUMMYFUNCTION("""COMPUTED_VALUE"""),"Яблоко лайм")</f>
        <v>Яблоко лайм</v>
      </c>
      <c r="K3620" s="18" t="str">
        <f>IFERROR(__xludf.DUMMYFUNCTION("""COMPUTED_VALUE"""),"Спрайт арбуз лайм ")</f>
        <v>Спрайт арбуз лайм </v>
      </c>
      <c r="L3620" s="18" t="str">
        <f>IFERROR(__xludf.DUMMYFUNCTION("""COMPUTED_VALUE"""),"Черничная фанта")</f>
        <v>Черничная фанта</v>
      </c>
      <c r="M3620" s="18" t="str">
        <f>IFERROR(__xludf.DUMMYFUNCTION("""COMPUTED_VALUE"""),"Чёрная смородина")</f>
        <v>Чёрная смородина</v>
      </c>
      <c r="N3620" s="18" t="str">
        <f>IFERROR(__xludf.DUMMYFUNCTION("""COMPUTED_VALUE"""),"Червячки голубика малина")</f>
        <v>Червячки голубика малина</v>
      </c>
      <c r="O3620" s="18" t="str">
        <f>IFERROR(__xludf.DUMMYFUNCTION("""COMPUTED_VALUE"""),"Малина смородина ")</f>
        <v>Малина смородина </v>
      </c>
      <c r="P3620" s="18" t="str">
        <f>IFERROR(__xludf.DUMMYFUNCTION("""COMPUTED_VALUE"""),"Черника лайм ")</f>
        <v>Черника лайм </v>
      </c>
      <c r="Q3620" s="18" t="str">
        <f>IFERROR(__xludf.DUMMYFUNCTION("""COMPUTED_VALUE"""),"Виноградный чупа чупс")</f>
        <v>Виноградный чупа чупс</v>
      </c>
      <c r="R3620" s="18" t="str">
        <f>IFERROR(__xludf.DUMMYFUNCTION("""COMPUTED_VALUE"""),"Киви лайм")</f>
        <v>Киви лайм</v>
      </c>
      <c r="S3620" s="18" t="str">
        <f>IFERROR(__xludf.DUMMYFUNCTION("""COMPUTED_VALUE"""),"Ягодный морс")</f>
        <v>Ягодный морс</v>
      </c>
      <c r="T3620" s="18" t="str">
        <f>IFERROR(__xludf.DUMMYFUNCTION("""COMPUTED_VALUE"""),"Фруктовый скитлс")</f>
        <v>Фруктовый скитлс</v>
      </c>
      <c r="U3620" s="18" t="str">
        <f>IFERROR(__xludf.DUMMYFUNCTION("""COMPUTED_VALUE"""),"черника лимон ")</f>
        <v>черника лимон </v>
      </c>
      <c r="V3620" s="18" t="str">
        <f>IFERROR(__xludf.DUMMYFUNCTION("""COMPUTED_VALUE"""),"Вишнёвая бомба")</f>
        <v>Вишнёвая бомба</v>
      </c>
      <c r="W3620" s="18" t="str">
        <f>IFERROR(__xludf.DUMMYFUNCTION("""COMPUTED_VALUE"""),"Тропический манго")</f>
        <v>Тропический манго</v>
      </c>
      <c r="X3620" s="18"/>
      <c r="Y3620" s="18"/>
      <c r="Z3620" s="18"/>
      <c r="AA3620" s="18"/>
      <c r="AB3620" s="18"/>
      <c r="AC3620" s="18"/>
      <c r="AD3620" s="18"/>
      <c r="AE3620" s="18"/>
      <c r="AF3620" s="18"/>
      <c r="AG3620" s="18"/>
      <c r="AH3620" s="18"/>
      <c r="AI3620" s="18"/>
      <c r="AJ3620" s="18"/>
      <c r="AK3620" s="18"/>
      <c r="AL3620" s="18"/>
      <c r="AM3620" s="18"/>
      <c r="AN3620" s="18"/>
      <c r="AO3620" s="18"/>
      <c r="AP3620" s="18"/>
      <c r="AQ3620" s="18"/>
      <c r="AR3620" s="18"/>
      <c r="AS3620" s="18"/>
      <c r="AT3620" s="18"/>
      <c r="AU3620" s="18"/>
      <c r="AV3620" s="18"/>
      <c r="AW3620" s="18"/>
      <c r="AX3620" s="18"/>
    </row>
    <row r="3621">
      <c r="A3621" s="18" t="str">
        <f>IFERROR(__xludf.DUMMYFUNCTION("""COMPUTED_VALUE"""),"Ягодный микс")</f>
        <v>Ягодный микс</v>
      </c>
      <c r="B3621" s="18" t="str">
        <f>IFERROR(__xludf.DUMMYFUNCTION("""COMPUTED_VALUE"""),"Энергетик малина")</f>
        <v>Энергетик малина</v>
      </c>
      <c r="C3621" s="18" t="str">
        <f>IFERROR(__xludf.DUMMYFUNCTION("""COMPUTED_VALUE"""),"Клубника арбуз")</f>
        <v>Клубника арбуз</v>
      </c>
      <c r="D3621" s="18" t="str">
        <f>IFERROR(__xludf.DUMMYFUNCTION("""COMPUTED_VALUE"""),"Ежевика малина")</f>
        <v>Ежевика малина</v>
      </c>
      <c r="E3621" s="18" t="str">
        <f>IFERROR(__xludf.DUMMYFUNCTION("""COMPUTED_VALUE"""),"Голубая малина виноград")</f>
        <v>Голубая малина виноград</v>
      </c>
      <c r="F3621" s="18" t="str">
        <f>IFERROR(__xludf.DUMMYFUNCTION("""COMPUTED_VALUE"""),"Вишня яблоко")</f>
        <v>Вишня яблоко</v>
      </c>
      <c r="G3621" s="18" t="str">
        <f>IFERROR(__xludf.DUMMYFUNCTION("""COMPUTED_VALUE"""),"Виноград лёд")</f>
        <v>Виноград лёд</v>
      </c>
      <c r="H3621" s="18" t="str">
        <f>IFERROR(__xludf.DUMMYFUNCTION("""COMPUTED_VALUE"""),"Бабл гам")</f>
        <v>Бабл гам</v>
      </c>
      <c r="I3621" s="18" t="str">
        <f>IFERROR(__xludf.DUMMYFUNCTION("""COMPUTED_VALUE"""),"Энергетик лайм")</f>
        <v>Энергетик лайм</v>
      </c>
      <c r="J3621" s="18" t="str">
        <f>IFERROR(__xludf.DUMMYFUNCTION("""COMPUTED_VALUE"""),"Черника смородина айс")</f>
        <v>Черника смородина айс</v>
      </c>
      <c r="K3621" s="18" t="str">
        <f>IFERROR(__xludf.DUMMYFUNCTION("""COMPUTED_VALUE"""),"Мохито клубничный лёд")</f>
        <v>Мохито клубничный лёд</v>
      </c>
      <c r="L3621" s="18" t="str">
        <f>IFERROR(__xludf.DUMMYFUNCTION("""COMPUTED_VALUE"""),"Черная вишня лёд")</f>
        <v>Черная вишня лёд</v>
      </c>
      <c r="M3621" s="18" t="str">
        <f>IFERROR(__xludf.DUMMYFUNCTION("""COMPUTED_VALUE"""),"Ананас кокос лёд")</f>
        <v>Ананас кокос лёд</v>
      </c>
      <c r="N3621" s="18" t="str">
        <f>IFERROR(__xludf.DUMMYFUNCTION("""COMPUTED_VALUE"""),"Киви лёд")</f>
        <v>Киви лёд</v>
      </c>
      <c r="O3621" s="18" t="str">
        <f>IFERROR(__xludf.DUMMYFUNCTION("""COMPUTED_VALUE"""),"Кислая клюква лёд")</f>
        <v>Кислая клюква лёд</v>
      </c>
      <c r="P3621" s="18" t="str">
        <f>IFERROR(__xludf.DUMMYFUNCTION("""COMPUTED_VALUE"""),"Кислый скитлс лёд")</f>
        <v>Кислый скитлс лёд</v>
      </c>
      <c r="Q3621" s="18" t="str">
        <f>IFERROR(__xludf.DUMMYFUNCTION("""COMPUTED_VALUE"""),"Клубника черника лёд")</f>
        <v>Клубника черника лёд</v>
      </c>
      <c r="R3621" s="18" t="str">
        <f>IFERROR(__xludf.DUMMYFUNCTION("""COMPUTED_VALUE"""),"Малина смородина лёд")</f>
        <v>Малина смородина лёд</v>
      </c>
      <c r="S3621" s="18" t="str">
        <f>IFERROR(__xludf.DUMMYFUNCTION("""COMPUTED_VALUE"""),"Манго лёд")</f>
        <v>Манго лёд</v>
      </c>
      <c r="T3621" s="18" t="str">
        <f>IFERROR(__xludf.DUMMYFUNCTION("""COMPUTED_VALUE"""),"Малина вишня лёд")</f>
        <v>Малина вишня лёд</v>
      </c>
      <c r="U3621" s="18"/>
      <c r="V3621" s="18"/>
      <c r="W3621" s="18"/>
      <c r="X3621" s="18"/>
      <c r="Y3621" s="18"/>
      <c r="Z3621" s="18"/>
      <c r="AA3621" s="18"/>
      <c r="AB3621" s="18"/>
      <c r="AC3621" s="18"/>
      <c r="AD3621" s="18"/>
      <c r="AE3621" s="18"/>
      <c r="AF3621" s="18"/>
      <c r="AG3621" s="18"/>
      <c r="AH3621" s="18"/>
      <c r="AI3621" s="18"/>
      <c r="AJ3621" s="18"/>
      <c r="AK3621" s="18"/>
      <c r="AL3621" s="18"/>
      <c r="AM3621" s="18"/>
      <c r="AN3621" s="18"/>
      <c r="AO3621" s="18"/>
      <c r="AP3621" s="18"/>
      <c r="AQ3621" s="18"/>
      <c r="AR3621" s="18"/>
      <c r="AS3621" s="18"/>
      <c r="AT3621" s="18"/>
      <c r="AU3621" s="18"/>
      <c r="AV3621" s="18"/>
      <c r="AW3621" s="18"/>
      <c r="AX3621" s="18"/>
    </row>
    <row r="3622">
      <c r="A3622" s="18" t="str">
        <f>IFERROR(__xludf.DUMMYFUNCTION("""COMPUTED_VALUE"""),"0.3")</f>
        <v>0.3</v>
      </c>
      <c r="B3622" s="18"/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  <c r="R3622" s="18"/>
      <c r="S3622" s="18"/>
      <c r="T3622" s="18"/>
      <c r="U3622" s="18"/>
      <c r="V3622" s="18"/>
      <c r="W3622" s="18"/>
      <c r="X3622" s="18"/>
      <c r="Y3622" s="18"/>
      <c r="Z3622" s="18"/>
      <c r="AA3622" s="18"/>
      <c r="AB3622" s="18"/>
      <c r="AC3622" s="18"/>
      <c r="AD3622" s="18"/>
      <c r="AE3622" s="18"/>
      <c r="AF3622" s="18"/>
      <c r="AG3622" s="18"/>
      <c r="AH3622" s="18"/>
      <c r="AI3622" s="18"/>
      <c r="AJ3622" s="18"/>
      <c r="AK3622" s="18"/>
      <c r="AL3622" s="18"/>
      <c r="AM3622" s="18"/>
      <c r="AN3622" s="18"/>
      <c r="AO3622" s="18"/>
      <c r="AP3622" s="18"/>
      <c r="AQ3622" s="18"/>
      <c r="AR3622" s="18"/>
      <c r="AS3622" s="18"/>
      <c r="AT3622" s="18"/>
      <c r="AU3622" s="18"/>
      <c r="AV3622" s="18"/>
      <c r="AW3622" s="18"/>
      <c r="AX3622" s="18"/>
    </row>
    <row r="3623">
      <c r="A3623" s="18" t="str">
        <f>IFERROR(__xludf.DUMMYFUNCTION("""COMPUTED_VALUE"""),"Лесные ягоды")</f>
        <v>Лесные ягоды</v>
      </c>
      <c r="B3623" s="18" t="str">
        <f>IFERROR(__xludf.DUMMYFUNCTION("""COMPUTED_VALUE"""),"Алоэ виноград ")</f>
        <v>Алоэ виноград </v>
      </c>
      <c r="C3623" s="18" t="str">
        <f>IFERROR(__xludf.DUMMYFUNCTION("""COMPUTED_VALUE"""),"Апельсиновый адреналин")</f>
        <v>Апельсиновый адреналин</v>
      </c>
      <c r="D3623" s="18" t="str">
        <f>IFERROR(__xludf.DUMMYFUNCTION("""COMPUTED_VALUE"""),"Клюква лайм")</f>
        <v>Клюква лайм</v>
      </c>
      <c r="E3623" s="18" t="str">
        <f>IFERROR(__xludf.DUMMYFUNCTION("""COMPUTED_VALUE"""),"Виноградная фанта ")</f>
        <v>Виноградная фанта </v>
      </c>
      <c r="F3623" s="18" t="str">
        <f>IFERROR(__xludf.DUMMYFUNCTION("""COMPUTED_VALUE"""),"Зеленый чай лемонграсс")</f>
        <v>Зеленый чай лемонграсс</v>
      </c>
      <c r="G3623" s="18" t="str">
        <f>IFERROR(__xludf.DUMMYFUNCTION("""COMPUTED_VALUE"""),"Малина арбуз")</f>
        <v>Малина арбуз</v>
      </c>
      <c r="H3623" s="18" t="str">
        <f>IFERROR(__xludf.DUMMYFUNCTION("""COMPUTED_VALUE"""),"Ананас персик")</f>
        <v>Ананас персик</v>
      </c>
      <c r="I3623" s="18" t="str">
        <f>IFERROR(__xludf.DUMMYFUNCTION("""COMPUTED_VALUE"""),"Клубничный мохито ")</f>
        <v>Клубничный мохито </v>
      </c>
      <c r="J3623" s="18" t="str">
        <f>IFERROR(__xludf.DUMMYFUNCTION("""COMPUTED_VALUE"""),"Яблоко лайм")</f>
        <v>Яблоко лайм</v>
      </c>
      <c r="K3623" s="18" t="str">
        <f>IFERROR(__xludf.DUMMYFUNCTION("""COMPUTED_VALUE"""),"Спрайт арбуз лайм ")</f>
        <v>Спрайт арбуз лайм </v>
      </c>
      <c r="L3623" s="18" t="str">
        <f>IFERROR(__xludf.DUMMYFUNCTION("""COMPUTED_VALUE"""),"Черничная фанта")</f>
        <v>Черничная фанта</v>
      </c>
      <c r="M3623" s="18" t="str">
        <f>IFERROR(__xludf.DUMMYFUNCTION("""COMPUTED_VALUE"""),"Чёрная смородина")</f>
        <v>Чёрная смородина</v>
      </c>
      <c r="N3623" s="18" t="str">
        <f>IFERROR(__xludf.DUMMYFUNCTION("""COMPUTED_VALUE"""),"Червячки голубика малина")</f>
        <v>Червячки голубика малина</v>
      </c>
      <c r="O3623" s="18" t="str">
        <f>IFERROR(__xludf.DUMMYFUNCTION("""COMPUTED_VALUE"""),"Малина смородина ")</f>
        <v>Малина смородина </v>
      </c>
      <c r="P3623" s="18" t="str">
        <f>IFERROR(__xludf.DUMMYFUNCTION("""COMPUTED_VALUE"""),"Черника лайм ")</f>
        <v>Черника лайм </v>
      </c>
      <c r="Q3623" s="18" t="str">
        <f>IFERROR(__xludf.DUMMYFUNCTION("""COMPUTED_VALUE"""),"Виноградный чупа чупс")</f>
        <v>Виноградный чупа чупс</v>
      </c>
      <c r="R3623" s="18" t="str">
        <f>IFERROR(__xludf.DUMMYFUNCTION("""COMPUTED_VALUE"""),"Киви лайм")</f>
        <v>Киви лайм</v>
      </c>
      <c r="S3623" s="18" t="str">
        <f>IFERROR(__xludf.DUMMYFUNCTION("""COMPUTED_VALUE"""),"Ягодный морс")</f>
        <v>Ягодный морс</v>
      </c>
      <c r="T3623" s="18" t="str">
        <f>IFERROR(__xludf.DUMMYFUNCTION("""COMPUTED_VALUE"""),"Фруктовый скитлс")</f>
        <v>Фруктовый скитлс</v>
      </c>
      <c r="U3623" s="18" t="str">
        <f>IFERROR(__xludf.DUMMYFUNCTION("""COMPUTED_VALUE"""),"черника лимон ")</f>
        <v>черника лимон </v>
      </c>
      <c r="V3623" s="18" t="str">
        <f>IFERROR(__xludf.DUMMYFUNCTION("""COMPUTED_VALUE"""),"Вишнёвая бомба")</f>
        <v>Вишнёвая бомба</v>
      </c>
      <c r="W3623" s="18" t="str">
        <f>IFERROR(__xludf.DUMMYFUNCTION("""COMPUTED_VALUE"""),"Тропический манго")</f>
        <v>Тропический манго</v>
      </c>
      <c r="X3623" s="18"/>
      <c r="Y3623" s="18"/>
      <c r="Z3623" s="18"/>
      <c r="AA3623" s="18"/>
      <c r="AB3623" s="18"/>
      <c r="AC3623" s="18"/>
      <c r="AD3623" s="18"/>
      <c r="AE3623" s="18"/>
      <c r="AF3623" s="18"/>
      <c r="AG3623" s="18"/>
      <c r="AH3623" s="18"/>
      <c r="AI3623" s="18"/>
      <c r="AJ3623" s="18"/>
      <c r="AK3623" s="18"/>
      <c r="AL3623" s="18"/>
      <c r="AM3623" s="18"/>
      <c r="AN3623" s="18"/>
      <c r="AO3623" s="18"/>
      <c r="AP3623" s="18"/>
      <c r="AQ3623" s="18"/>
      <c r="AR3623" s="18"/>
      <c r="AS3623" s="18"/>
      <c r="AT3623" s="18"/>
      <c r="AU3623" s="18"/>
      <c r="AV3623" s="18"/>
      <c r="AW3623" s="18"/>
      <c r="AX3623" s="18"/>
    </row>
    <row r="3624">
      <c r="A3624" s="18" t="str">
        <f>IFERROR(__xludf.DUMMYFUNCTION("""COMPUTED_VALUE"""),"Смородина холс")</f>
        <v>Смородина холс</v>
      </c>
      <c r="B3624" s="18" t="str">
        <f>IFERROR(__xludf.DUMMYFUNCTION("""COMPUTED_VALUE"""),"Тропические фрукты")</f>
        <v>Тропические фрукты</v>
      </c>
      <c r="C3624" s="18" t="str">
        <f>IFERROR(__xludf.DUMMYFUNCTION("""COMPUTED_VALUE"""),"Черничная конфета")</f>
        <v>Черничная конфета</v>
      </c>
      <c r="D3624" s="18" t="str">
        <f>IFERROR(__xludf.DUMMYFUNCTION("""COMPUTED_VALUE"""),"Яблоко вишня")</f>
        <v>Яблоко вишня</v>
      </c>
      <c r="E3624" s="18" t="str">
        <f>IFERROR(__xludf.DUMMYFUNCTION("""COMPUTED_VALUE"""),"Виноград мята")</f>
        <v>Виноград мята</v>
      </c>
      <c r="F3624" s="18" t="str">
        <f>IFERROR(__xludf.DUMMYFUNCTION("""COMPUTED_VALUE"""),"Виноград холс")</f>
        <v>Виноград холс</v>
      </c>
      <c r="G3624" s="18" t="str">
        <f>IFERROR(__xludf.DUMMYFUNCTION("""COMPUTED_VALUE"""),"Грейпфрутовый лимонад")</f>
        <v>Грейпфрутовый лимонад</v>
      </c>
      <c r="H3624" s="18" t="str">
        <f>IFERROR(__xludf.DUMMYFUNCTION("""COMPUTED_VALUE"""),"Дыня банан")</f>
        <v>Дыня банан</v>
      </c>
      <c r="I3624" s="18" t="str">
        <f>IFERROR(__xludf.DUMMYFUNCTION("""COMPUTED_VALUE"""),"Ежевичный лимонад")</f>
        <v>Ежевичный лимонад</v>
      </c>
      <c r="J3624" s="18" t="str">
        <f>IFERROR(__xludf.DUMMYFUNCTION("""COMPUTED_VALUE"""),"Земляничная конфета ")</f>
        <v>Земляничная конфета </v>
      </c>
      <c r="K3624" s="18" t="str">
        <f>IFERROR(__xludf.DUMMYFUNCTION("""COMPUTED_VALUE"""),"Ананас манго ")</f>
        <v>Ананас манго </v>
      </c>
      <c r="L3624" s="18" t="str">
        <f>IFERROR(__xludf.DUMMYFUNCTION("""COMPUTED_VALUE"""),"Жвачка черника мята ")</f>
        <v>Жвачка черника мята </v>
      </c>
      <c r="M3624" s="18" t="str">
        <f>IFERROR(__xludf.DUMMYFUNCTION("""COMPUTED_VALUE"""),"Зеленый манго")</f>
        <v>Зеленый манго</v>
      </c>
      <c r="N3624" s="18" t="str">
        <f>IFERROR(__xludf.DUMMYFUNCTION("""COMPUTED_VALUE"""),"Клюква брусника")</f>
        <v>Клюква брусника</v>
      </c>
      <c r="O3624" s="18" t="str">
        <f>IFERROR(__xludf.DUMMYFUNCTION("""COMPUTED_VALUE"""),"Апельсин ")</f>
        <v>Апельсин </v>
      </c>
      <c r="P3624" s="18" t="str">
        <f>IFERROR(__xludf.DUMMYFUNCTION("""COMPUTED_VALUE"""),"Кокос малина")</f>
        <v>Кокос малина</v>
      </c>
      <c r="Q3624" s="18" t="str">
        <f>IFERROR(__xludf.DUMMYFUNCTION("""COMPUTED_VALUE"""),"Лимонные черви")</f>
        <v>Лимонные черви</v>
      </c>
      <c r="R3624" s="18" t="str">
        <f>IFERROR(__xludf.DUMMYFUNCTION("""COMPUTED_VALUE"""),"Малиновый лимонад")</f>
        <v>Малиновый лимонад</v>
      </c>
      <c r="S3624" s="18" t="str">
        <f>IFERROR(__xludf.DUMMYFUNCTION("""COMPUTED_VALUE"""),"Смородина малина")</f>
        <v>Смородина малина</v>
      </c>
      <c r="T3624" s="18"/>
      <c r="U3624" s="18"/>
      <c r="V3624" s="18"/>
      <c r="W3624" s="18"/>
      <c r="X3624" s="18"/>
      <c r="Y3624" s="18"/>
      <c r="Z3624" s="18"/>
      <c r="AA3624" s="18"/>
      <c r="AB3624" s="18"/>
      <c r="AC3624" s="18"/>
      <c r="AD3624" s="18"/>
      <c r="AE3624" s="18"/>
      <c r="AF3624" s="18"/>
      <c r="AG3624" s="18"/>
      <c r="AH3624" s="18"/>
      <c r="AI3624" s="18"/>
      <c r="AJ3624" s="18"/>
      <c r="AK3624" s="18"/>
      <c r="AL3624" s="18"/>
      <c r="AM3624" s="18"/>
      <c r="AN3624" s="18"/>
      <c r="AO3624" s="18"/>
      <c r="AP3624" s="18"/>
      <c r="AQ3624" s="18"/>
      <c r="AR3624" s="18"/>
      <c r="AS3624" s="18"/>
      <c r="AT3624" s="18"/>
      <c r="AU3624" s="18"/>
      <c r="AV3624" s="18"/>
      <c r="AW3624" s="18"/>
      <c r="AX3624" s="18"/>
    </row>
    <row r="3625">
      <c r="A3625" s="18" t="str">
        <f>IFERROR(__xludf.DUMMYFUNCTION("""COMPUTED_VALUE"""),"Смородина холс")</f>
        <v>Смородина холс</v>
      </c>
      <c r="B3625" s="18" t="str">
        <f>IFERROR(__xludf.DUMMYFUNCTION("""COMPUTED_VALUE"""),"Тропические фрукты")</f>
        <v>Тропические фрукты</v>
      </c>
      <c r="C3625" s="18" t="str">
        <f>IFERROR(__xludf.DUMMYFUNCTION("""COMPUTED_VALUE"""),"Черничная конфета")</f>
        <v>Черничная конфета</v>
      </c>
      <c r="D3625" s="18" t="str">
        <f>IFERROR(__xludf.DUMMYFUNCTION("""COMPUTED_VALUE"""),"Яблоко вишня")</f>
        <v>Яблоко вишня</v>
      </c>
      <c r="E3625" s="18" t="str">
        <f>IFERROR(__xludf.DUMMYFUNCTION("""COMPUTED_VALUE"""),"Виноград мята")</f>
        <v>Виноград мята</v>
      </c>
      <c r="F3625" s="18" t="str">
        <f>IFERROR(__xludf.DUMMYFUNCTION("""COMPUTED_VALUE"""),"Виноград холс")</f>
        <v>Виноград холс</v>
      </c>
      <c r="G3625" s="18" t="str">
        <f>IFERROR(__xludf.DUMMYFUNCTION("""COMPUTED_VALUE"""),"Грейпфрутовый лимонад")</f>
        <v>Грейпфрутовый лимонад</v>
      </c>
      <c r="H3625" s="18" t="str">
        <f>IFERROR(__xludf.DUMMYFUNCTION("""COMPUTED_VALUE"""),"Дыня банан")</f>
        <v>Дыня банан</v>
      </c>
      <c r="I3625" s="18" t="str">
        <f>IFERROR(__xludf.DUMMYFUNCTION("""COMPUTED_VALUE"""),"Ежевичный лимонад")</f>
        <v>Ежевичный лимонад</v>
      </c>
      <c r="J3625" s="18" t="str">
        <f>IFERROR(__xludf.DUMMYFUNCTION("""COMPUTED_VALUE"""),"Земляничная конфета ")</f>
        <v>Земляничная конфета </v>
      </c>
      <c r="K3625" s="18" t="str">
        <f>IFERROR(__xludf.DUMMYFUNCTION("""COMPUTED_VALUE"""),"Ананас манго ")</f>
        <v>Ананас манго </v>
      </c>
      <c r="L3625" s="18" t="str">
        <f>IFERROR(__xludf.DUMMYFUNCTION("""COMPUTED_VALUE"""),"Жвачка черника мята ")</f>
        <v>Жвачка черника мята </v>
      </c>
      <c r="M3625" s="18" t="str">
        <f>IFERROR(__xludf.DUMMYFUNCTION("""COMPUTED_VALUE"""),"Зеленый манго")</f>
        <v>Зеленый манго</v>
      </c>
      <c r="N3625" s="18" t="str">
        <f>IFERROR(__xludf.DUMMYFUNCTION("""COMPUTED_VALUE"""),"Клюква брусника")</f>
        <v>Клюква брусника</v>
      </c>
      <c r="O3625" s="18" t="str">
        <f>IFERROR(__xludf.DUMMYFUNCTION("""COMPUTED_VALUE"""),"Апельсин ")</f>
        <v>Апельсин </v>
      </c>
      <c r="P3625" s="18" t="str">
        <f>IFERROR(__xludf.DUMMYFUNCTION("""COMPUTED_VALUE"""),"Кокос малина")</f>
        <v>Кокос малина</v>
      </c>
      <c r="Q3625" s="18" t="str">
        <f>IFERROR(__xludf.DUMMYFUNCTION("""COMPUTED_VALUE"""),"Лимонные черви")</f>
        <v>Лимонные черви</v>
      </c>
      <c r="R3625" s="18" t="str">
        <f>IFERROR(__xludf.DUMMYFUNCTION("""COMPUTED_VALUE"""),"Малиновый лимонад")</f>
        <v>Малиновый лимонад</v>
      </c>
      <c r="S3625" s="18" t="str">
        <f>IFERROR(__xludf.DUMMYFUNCTION("""COMPUTED_VALUE"""),"Смородина малина")</f>
        <v>Смородина малина</v>
      </c>
      <c r="T3625" s="18"/>
      <c r="U3625" s="18"/>
      <c r="V3625" s="18"/>
      <c r="W3625" s="18"/>
      <c r="X3625" s="18"/>
      <c r="Y3625" s="18"/>
      <c r="Z3625" s="18"/>
      <c r="AA3625" s="18"/>
      <c r="AB3625" s="18"/>
      <c r="AC3625" s="18"/>
      <c r="AD3625" s="18"/>
      <c r="AE3625" s="18"/>
      <c r="AF3625" s="18"/>
      <c r="AG3625" s="18"/>
      <c r="AH3625" s="18"/>
      <c r="AI3625" s="18"/>
      <c r="AJ3625" s="18"/>
      <c r="AK3625" s="18"/>
      <c r="AL3625" s="18"/>
      <c r="AM3625" s="18"/>
      <c r="AN3625" s="18"/>
      <c r="AO3625" s="18"/>
      <c r="AP3625" s="18"/>
      <c r="AQ3625" s="18"/>
      <c r="AR3625" s="18"/>
      <c r="AS3625" s="18"/>
      <c r="AT3625" s="18"/>
      <c r="AU3625" s="18"/>
      <c r="AV3625" s="18"/>
      <c r="AW3625" s="18"/>
      <c r="AX3625" s="18"/>
    </row>
    <row r="3626">
      <c r="A3626" s="18" t="str">
        <f>IFERROR(__xludf.DUMMYFUNCTION("""COMPUTED_VALUE"""),"Смородина холс")</f>
        <v>Смородина холс</v>
      </c>
      <c r="B3626" s="18" t="str">
        <f>IFERROR(__xludf.DUMMYFUNCTION("""COMPUTED_VALUE"""),"Тропические фрукты")</f>
        <v>Тропические фрукты</v>
      </c>
      <c r="C3626" s="18" t="str">
        <f>IFERROR(__xludf.DUMMYFUNCTION("""COMPUTED_VALUE"""),"Черничная конфета")</f>
        <v>Черничная конфета</v>
      </c>
      <c r="D3626" s="18" t="str">
        <f>IFERROR(__xludf.DUMMYFUNCTION("""COMPUTED_VALUE"""),"Яблоко вишня")</f>
        <v>Яблоко вишня</v>
      </c>
      <c r="E3626" s="18" t="str">
        <f>IFERROR(__xludf.DUMMYFUNCTION("""COMPUTED_VALUE"""),"Виноград мята")</f>
        <v>Виноград мята</v>
      </c>
      <c r="F3626" s="18" t="str">
        <f>IFERROR(__xludf.DUMMYFUNCTION("""COMPUTED_VALUE"""),"Виноград холс")</f>
        <v>Виноград холс</v>
      </c>
      <c r="G3626" s="18" t="str">
        <f>IFERROR(__xludf.DUMMYFUNCTION("""COMPUTED_VALUE"""),"Грейпфрутовый лимонад")</f>
        <v>Грейпфрутовый лимонад</v>
      </c>
      <c r="H3626" s="18" t="str">
        <f>IFERROR(__xludf.DUMMYFUNCTION("""COMPUTED_VALUE"""),"Дыня банан")</f>
        <v>Дыня банан</v>
      </c>
      <c r="I3626" s="18" t="str">
        <f>IFERROR(__xludf.DUMMYFUNCTION("""COMPUTED_VALUE"""),"Ежевичный лимонад")</f>
        <v>Ежевичный лимонад</v>
      </c>
      <c r="J3626" s="18" t="str">
        <f>IFERROR(__xludf.DUMMYFUNCTION("""COMPUTED_VALUE"""),"Земляничная конфета ")</f>
        <v>Земляничная конфета </v>
      </c>
      <c r="K3626" s="18" t="str">
        <f>IFERROR(__xludf.DUMMYFUNCTION("""COMPUTED_VALUE"""),"Ананас манго ")</f>
        <v>Ананас манго </v>
      </c>
      <c r="L3626" s="18" t="str">
        <f>IFERROR(__xludf.DUMMYFUNCTION("""COMPUTED_VALUE"""),"Жвачка черника мята ")</f>
        <v>Жвачка черника мята </v>
      </c>
      <c r="M3626" s="18" t="str">
        <f>IFERROR(__xludf.DUMMYFUNCTION("""COMPUTED_VALUE"""),"Зеленый манго")</f>
        <v>Зеленый манго</v>
      </c>
      <c r="N3626" s="18" t="str">
        <f>IFERROR(__xludf.DUMMYFUNCTION("""COMPUTED_VALUE"""),"Клюква брусника")</f>
        <v>Клюква брусника</v>
      </c>
      <c r="O3626" s="18" t="str">
        <f>IFERROR(__xludf.DUMMYFUNCTION("""COMPUTED_VALUE"""),"Апельсин ")</f>
        <v>Апельсин </v>
      </c>
      <c r="P3626" s="18" t="str">
        <f>IFERROR(__xludf.DUMMYFUNCTION("""COMPUTED_VALUE"""),"Кокос малина")</f>
        <v>Кокос малина</v>
      </c>
      <c r="Q3626" s="18" t="str">
        <f>IFERROR(__xludf.DUMMYFUNCTION("""COMPUTED_VALUE"""),"Лимонные черви")</f>
        <v>Лимонные черви</v>
      </c>
      <c r="R3626" s="18" t="str">
        <f>IFERROR(__xludf.DUMMYFUNCTION("""COMPUTED_VALUE"""),"Малиновый лимонад")</f>
        <v>Малиновый лимонад</v>
      </c>
      <c r="S3626" s="18" t="str">
        <f>IFERROR(__xludf.DUMMYFUNCTION("""COMPUTED_VALUE"""),"Смородина малина")</f>
        <v>Смородина малина</v>
      </c>
      <c r="T3626" s="18"/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8"/>
      <c r="AE3626" s="18"/>
      <c r="AF3626" s="18"/>
      <c r="AG3626" s="18"/>
      <c r="AH3626" s="18"/>
      <c r="AI3626" s="18"/>
      <c r="AJ3626" s="18"/>
      <c r="AK3626" s="18"/>
      <c r="AL3626" s="18"/>
      <c r="AM3626" s="18"/>
      <c r="AN3626" s="18"/>
      <c r="AO3626" s="18"/>
      <c r="AP3626" s="18"/>
      <c r="AQ3626" s="18"/>
      <c r="AR3626" s="18"/>
      <c r="AS3626" s="18"/>
      <c r="AT3626" s="18"/>
      <c r="AU3626" s="18"/>
      <c r="AV3626" s="18"/>
      <c r="AW3626" s="18"/>
      <c r="AX3626" s="18"/>
    </row>
    <row r="3627">
      <c r="A3627" s="18" t="str">
        <f>IFERROR(__xludf.DUMMYFUNCTION("""COMPUTED_VALUE"""),"Смородина холс")</f>
        <v>Смородина холс</v>
      </c>
      <c r="B3627" s="18" t="str">
        <f>IFERROR(__xludf.DUMMYFUNCTION("""COMPUTED_VALUE"""),"Тропические фрукты")</f>
        <v>Тропические фрукты</v>
      </c>
      <c r="C3627" s="18" t="str">
        <f>IFERROR(__xludf.DUMMYFUNCTION("""COMPUTED_VALUE"""),"Черничная конфета")</f>
        <v>Черничная конфета</v>
      </c>
      <c r="D3627" s="18" t="str">
        <f>IFERROR(__xludf.DUMMYFUNCTION("""COMPUTED_VALUE"""),"Яблоко вишня")</f>
        <v>Яблоко вишня</v>
      </c>
      <c r="E3627" s="18" t="str">
        <f>IFERROR(__xludf.DUMMYFUNCTION("""COMPUTED_VALUE"""),"Виноград мята")</f>
        <v>Виноград мята</v>
      </c>
      <c r="F3627" s="18" t="str">
        <f>IFERROR(__xludf.DUMMYFUNCTION("""COMPUTED_VALUE"""),"Виноград холс")</f>
        <v>Виноград холс</v>
      </c>
      <c r="G3627" s="18" t="str">
        <f>IFERROR(__xludf.DUMMYFUNCTION("""COMPUTED_VALUE"""),"Грейпфрутовый лимонад")</f>
        <v>Грейпфрутовый лимонад</v>
      </c>
      <c r="H3627" s="18" t="str">
        <f>IFERROR(__xludf.DUMMYFUNCTION("""COMPUTED_VALUE"""),"Дыня банан")</f>
        <v>Дыня банан</v>
      </c>
      <c r="I3627" s="18" t="str">
        <f>IFERROR(__xludf.DUMMYFUNCTION("""COMPUTED_VALUE"""),"Ежевичный лимонад")</f>
        <v>Ежевичный лимонад</v>
      </c>
      <c r="J3627" s="18" t="str">
        <f>IFERROR(__xludf.DUMMYFUNCTION("""COMPUTED_VALUE"""),"Земляничная конфета ")</f>
        <v>Земляничная конфета </v>
      </c>
      <c r="K3627" s="18" t="str">
        <f>IFERROR(__xludf.DUMMYFUNCTION("""COMPUTED_VALUE"""),"Ананас манго ")</f>
        <v>Ананас манго </v>
      </c>
      <c r="L3627" s="18" t="str">
        <f>IFERROR(__xludf.DUMMYFUNCTION("""COMPUTED_VALUE"""),"Жвачка черника мята ")</f>
        <v>Жвачка черника мята </v>
      </c>
      <c r="M3627" s="18" t="str">
        <f>IFERROR(__xludf.DUMMYFUNCTION("""COMPUTED_VALUE"""),"Зеленый манго")</f>
        <v>Зеленый манго</v>
      </c>
      <c r="N3627" s="18" t="str">
        <f>IFERROR(__xludf.DUMMYFUNCTION("""COMPUTED_VALUE"""),"Клюква брусника")</f>
        <v>Клюква брусника</v>
      </c>
      <c r="O3627" s="18" t="str">
        <f>IFERROR(__xludf.DUMMYFUNCTION("""COMPUTED_VALUE"""),"Апельсин ")</f>
        <v>Апельсин </v>
      </c>
      <c r="P3627" s="18" t="str">
        <f>IFERROR(__xludf.DUMMYFUNCTION("""COMPUTED_VALUE"""),"Кокос малина")</f>
        <v>Кокос малина</v>
      </c>
      <c r="Q3627" s="18" t="str">
        <f>IFERROR(__xludf.DUMMYFUNCTION("""COMPUTED_VALUE"""),"Лимонные черви")</f>
        <v>Лимонные черви</v>
      </c>
      <c r="R3627" s="18" t="str">
        <f>IFERROR(__xludf.DUMMYFUNCTION("""COMPUTED_VALUE"""),"Малиновый лимонад")</f>
        <v>Малиновый лимонад</v>
      </c>
      <c r="S3627" s="18" t="str">
        <f>IFERROR(__xludf.DUMMYFUNCTION("""COMPUTED_VALUE"""),"Смородина малина")</f>
        <v>Смородина малина</v>
      </c>
      <c r="T3627" s="18"/>
      <c r="U3627" s="18"/>
      <c r="V3627" s="18"/>
      <c r="W3627" s="18"/>
      <c r="X3627" s="18"/>
      <c r="Y3627" s="18"/>
      <c r="Z3627" s="18"/>
      <c r="AA3627" s="18"/>
      <c r="AB3627" s="18"/>
      <c r="AC3627" s="18"/>
      <c r="AD3627" s="18"/>
      <c r="AE3627" s="18"/>
      <c r="AF3627" s="18"/>
      <c r="AG3627" s="18"/>
      <c r="AH3627" s="18"/>
      <c r="AI3627" s="18"/>
      <c r="AJ3627" s="18"/>
      <c r="AK3627" s="18"/>
      <c r="AL3627" s="18"/>
      <c r="AM3627" s="18"/>
      <c r="AN3627" s="18"/>
      <c r="AO3627" s="18"/>
      <c r="AP3627" s="18"/>
      <c r="AQ3627" s="18"/>
      <c r="AR3627" s="18"/>
      <c r="AS3627" s="18"/>
      <c r="AT3627" s="18"/>
      <c r="AU3627" s="18"/>
      <c r="AV3627" s="18"/>
      <c r="AW3627" s="18"/>
      <c r="AX3627" s="18"/>
    </row>
    <row r="3628">
      <c r="A3628" s="18" t="str">
        <f>IFERROR(__xludf.DUMMYFUNCTION("""COMPUTED_VALUE"""),"0.4")</f>
        <v>0.4</v>
      </c>
      <c r="B3628" s="18" t="str">
        <f>IFERROR(__xludf.DUMMYFUNCTION("""COMPUTED_VALUE"""),"0.6")</f>
        <v>0.6</v>
      </c>
      <c r="C3628" s="18" t="str">
        <f>IFERROR(__xludf.DUMMYFUNCTION("""COMPUTED_VALUE"""),"0.7")</f>
        <v>0.7</v>
      </c>
      <c r="D3628" s="18" t="str">
        <f>IFERROR(__xludf.DUMMYFUNCTION("""COMPUTED_VALUE"""),"0.8")</f>
        <v>0.8</v>
      </c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  <c r="R3628" s="18"/>
      <c r="S3628" s="18"/>
      <c r="T3628" s="18"/>
      <c r="U3628" s="18"/>
      <c r="V3628" s="18"/>
      <c r="W3628" s="18"/>
      <c r="X3628" s="18"/>
      <c r="Y3628" s="18"/>
      <c r="Z3628" s="18"/>
      <c r="AA3628" s="18"/>
      <c r="AB3628" s="18"/>
      <c r="AC3628" s="18"/>
      <c r="AD3628" s="18"/>
      <c r="AE3628" s="18"/>
      <c r="AF3628" s="18"/>
      <c r="AG3628" s="18"/>
      <c r="AH3628" s="18"/>
      <c r="AI3628" s="18"/>
      <c r="AJ3628" s="18"/>
      <c r="AK3628" s="18"/>
      <c r="AL3628" s="18"/>
      <c r="AM3628" s="18"/>
      <c r="AN3628" s="18"/>
      <c r="AO3628" s="18"/>
      <c r="AP3628" s="18"/>
      <c r="AQ3628" s="18"/>
      <c r="AR3628" s="18"/>
      <c r="AS3628" s="18"/>
      <c r="AT3628" s="18"/>
      <c r="AU3628" s="18"/>
      <c r="AV3628" s="18"/>
      <c r="AW3628" s="18"/>
      <c r="AX3628" s="18"/>
    </row>
    <row r="3629">
      <c r="A3629" s="18" t="str">
        <f>IFERROR(__xludf.DUMMYFUNCTION("""COMPUTED_VALUE"""),"Экзотический микс")</f>
        <v>Экзотический микс</v>
      </c>
      <c r="B3629" s="18" t="str">
        <f>IFERROR(__xludf.DUMMYFUNCTION("""COMPUTED_VALUE"""),"Энергетик")</f>
        <v>Энергетик</v>
      </c>
      <c r="C3629" s="18" t="str">
        <f>IFERROR(__xludf.DUMMYFUNCTION("""COMPUTED_VALUE"""),"Виноградный чупа-чупс")</f>
        <v>Виноградный чупа-чупс</v>
      </c>
      <c r="D3629" s="18" t="str">
        <f>IFERROR(__xludf.DUMMYFUNCTION("""COMPUTED_VALUE"""),"Кислая лесная клюква")</f>
        <v>Кислая лесная клюква</v>
      </c>
      <c r="E3629" s="18" t="str">
        <f>IFERROR(__xludf.DUMMYFUNCTION("""COMPUTED_VALUE"""),"Смородина персик")</f>
        <v>Смородина персик</v>
      </c>
      <c r="F3629" s="18" t="str">
        <f>IFERROR(__xludf.DUMMYFUNCTION("""COMPUTED_VALUE"""),"Спелый киви кисло сладкий")</f>
        <v>Спелый киви кисло сладкий</v>
      </c>
      <c r="G3629" s="18" t="str">
        <f>IFERROR(__xludf.DUMMYFUNCTION("""COMPUTED_VALUE"""),"Кислые черви в вишневом сиропе")</f>
        <v>Кислые черви в вишневом сиропе</v>
      </c>
      <c r="H3629" s="18" t="str">
        <f>IFERROR(__xludf.DUMMYFUNCTION("""COMPUTED_VALUE"""),"Грушевый лимонад")</f>
        <v>Грушевый лимонад</v>
      </c>
      <c r="I3629" s="18" t="str">
        <f>IFERROR(__xludf.DUMMYFUNCTION("""COMPUTED_VALUE"""),"Лимонад с сладкой малиной")</f>
        <v>Лимонад с сладкой малиной</v>
      </c>
      <c r="J3629" s="18" t="str">
        <f>IFERROR(__xludf.DUMMYFUNCTION("""COMPUTED_VALUE"""),"Ананасовая кислинка")</f>
        <v>Ананасовая кислинка</v>
      </c>
      <c r="K3629" s="18" t="str">
        <f>IFERROR(__xludf.DUMMYFUNCTION("""COMPUTED_VALUE"""),"Мармеладные мишки")</f>
        <v>Мармеладные мишки</v>
      </c>
      <c r="L3629" s="18" t="str">
        <f>IFERROR(__xludf.DUMMYFUNCTION("""COMPUTED_VALUE"""),"Мандариновый сок с цедрой")</f>
        <v>Мандариновый сок с цедрой</v>
      </c>
      <c r="M3629" s="18" t="str">
        <f>IFERROR(__xludf.DUMMYFUNCTION("""COMPUTED_VALUE"""),"Кисло-сладкое ягодное драже")</f>
        <v>Кисло-сладкое ягодное драже</v>
      </c>
      <c r="N3629" s="18" t="str">
        <f>IFERROR(__xludf.DUMMYFUNCTION("""COMPUTED_VALUE"""),"Классическая фанта")</f>
        <v>Классическая фанта</v>
      </c>
      <c r="O3629" s="18" t="str">
        <f>IFERROR(__xludf.DUMMYFUNCTION("""COMPUTED_VALUE"""),"Сладкие барбарисоввые конфеты")</f>
        <v>Сладкие барбарисоввые конфеты</v>
      </c>
      <c r="P3629" s="18"/>
      <c r="Q3629" s="18"/>
      <c r="R3629" s="18"/>
      <c r="S3629" s="18"/>
      <c r="T3629" s="18"/>
      <c r="U3629" s="18"/>
      <c r="V3629" s="18"/>
      <c r="W3629" s="18"/>
      <c r="X3629" s="18"/>
      <c r="Y3629" s="18"/>
      <c r="Z3629" s="18"/>
      <c r="AA3629" s="18"/>
      <c r="AB3629" s="18"/>
      <c r="AC3629" s="18"/>
      <c r="AD3629" s="18"/>
      <c r="AE3629" s="18"/>
      <c r="AF3629" s="18"/>
      <c r="AG3629" s="18"/>
      <c r="AH3629" s="18"/>
      <c r="AI3629" s="18"/>
      <c r="AJ3629" s="18"/>
      <c r="AK3629" s="18"/>
      <c r="AL3629" s="18"/>
      <c r="AM3629" s="18"/>
      <c r="AN3629" s="18"/>
      <c r="AO3629" s="18"/>
      <c r="AP3629" s="18"/>
      <c r="AQ3629" s="18"/>
      <c r="AR3629" s="18"/>
      <c r="AS3629" s="18"/>
      <c r="AT3629" s="18"/>
      <c r="AU3629" s="18"/>
      <c r="AV3629" s="18"/>
      <c r="AW3629" s="18"/>
      <c r="AX3629" s="18"/>
    </row>
    <row r="3630">
      <c r="A3630" s="18" t="str">
        <f>IFERROR(__xludf.DUMMYFUNCTION("""COMPUTED_VALUE"""),"Ягодный микс")</f>
        <v>Ягодный микс</v>
      </c>
      <c r="B3630" s="18" t="str">
        <f>IFERROR(__xludf.DUMMYFUNCTION("""COMPUTED_VALUE"""),"Энергетик малина")</f>
        <v>Энергетик малина</v>
      </c>
      <c r="C3630" s="18" t="str">
        <f>IFERROR(__xludf.DUMMYFUNCTION("""COMPUTED_VALUE"""),"Клубника арбуз")</f>
        <v>Клубника арбуз</v>
      </c>
      <c r="D3630" s="18" t="str">
        <f>IFERROR(__xludf.DUMMYFUNCTION("""COMPUTED_VALUE"""),"Ежевика малина")</f>
        <v>Ежевика малина</v>
      </c>
      <c r="E3630" s="18" t="str">
        <f>IFERROR(__xludf.DUMMYFUNCTION("""COMPUTED_VALUE"""),"Голубая малина виноград")</f>
        <v>Голубая малина виноград</v>
      </c>
      <c r="F3630" s="18" t="str">
        <f>IFERROR(__xludf.DUMMYFUNCTION("""COMPUTED_VALUE"""),"Вишня яблоко")</f>
        <v>Вишня яблоко</v>
      </c>
      <c r="G3630" s="18" t="str">
        <f>IFERROR(__xludf.DUMMYFUNCTION("""COMPUTED_VALUE"""),"Виноград лёд")</f>
        <v>Виноград лёд</v>
      </c>
      <c r="H3630" s="18" t="str">
        <f>IFERROR(__xludf.DUMMYFUNCTION("""COMPUTED_VALUE"""),"Бабл гам")</f>
        <v>Бабл гам</v>
      </c>
      <c r="I3630" s="18" t="str">
        <f>IFERROR(__xludf.DUMMYFUNCTION("""COMPUTED_VALUE"""),"Энергетик лайм")</f>
        <v>Энергетик лайм</v>
      </c>
      <c r="J3630" s="18" t="str">
        <f>IFERROR(__xludf.DUMMYFUNCTION("""COMPUTED_VALUE"""),"Черника смородина айс")</f>
        <v>Черника смородина айс</v>
      </c>
      <c r="K3630" s="18" t="str">
        <f>IFERROR(__xludf.DUMMYFUNCTION("""COMPUTED_VALUE"""),"Мохито клубничный лёд")</f>
        <v>Мохито клубничный лёд</v>
      </c>
      <c r="L3630" s="18" t="str">
        <f>IFERROR(__xludf.DUMMYFUNCTION("""COMPUTED_VALUE"""),"Черная вишня лёд")</f>
        <v>Черная вишня лёд</v>
      </c>
      <c r="M3630" s="18" t="str">
        <f>IFERROR(__xludf.DUMMYFUNCTION("""COMPUTED_VALUE"""),"Ананас кокос лёд")</f>
        <v>Ананас кокос лёд</v>
      </c>
      <c r="N3630" s="18" t="str">
        <f>IFERROR(__xludf.DUMMYFUNCTION("""COMPUTED_VALUE"""),"Киви лёд")</f>
        <v>Киви лёд</v>
      </c>
      <c r="O3630" s="18" t="str">
        <f>IFERROR(__xludf.DUMMYFUNCTION("""COMPUTED_VALUE"""),"Кислая клюква лёд")</f>
        <v>Кислая клюква лёд</v>
      </c>
      <c r="P3630" s="18" t="str">
        <f>IFERROR(__xludf.DUMMYFUNCTION("""COMPUTED_VALUE"""),"Кислый скитлс лёд")</f>
        <v>Кислый скитлс лёд</v>
      </c>
      <c r="Q3630" s="18" t="str">
        <f>IFERROR(__xludf.DUMMYFUNCTION("""COMPUTED_VALUE"""),"Клубника черника лёд")</f>
        <v>Клубника черника лёд</v>
      </c>
      <c r="R3630" s="18" t="str">
        <f>IFERROR(__xludf.DUMMYFUNCTION("""COMPUTED_VALUE"""),"Малина смородина лёд")</f>
        <v>Малина смородина лёд</v>
      </c>
      <c r="S3630" s="18" t="str">
        <f>IFERROR(__xludf.DUMMYFUNCTION("""COMPUTED_VALUE"""),"Манго лёд")</f>
        <v>Манго лёд</v>
      </c>
      <c r="T3630" s="18" t="str">
        <f>IFERROR(__xludf.DUMMYFUNCTION("""COMPUTED_VALUE"""),"Малина вишня лёд")</f>
        <v>Малина вишня лёд</v>
      </c>
      <c r="U3630" s="18"/>
      <c r="V3630" s="18"/>
      <c r="W3630" s="18"/>
      <c r="X3630" s="18"/>
      <c r="Y3630" s="18"/>
      <c r="Z3630" s="18"/>
      <c r="AA3630" s="18"/>
      <c r="AB3630" s="18"/>
      <c r="AC3630" s="18"/>
      <c r="AD3630" s="18"/>
      <c r="AE3630" s="18"/>
      <c r="AF3630" s="18"/>
      <c r="AG3630" s="18"/>
      <c r="AH3630" s="18"/>
      <c r="AI3630" s="18"/>
      <c r="AJ3630" s="18"/>
      <c r="AK3630" s="18"/>
      <c r="AL3630" s="18"/>
      <c r="AM3630" s="18"/>
      <c r="AN3630" s="18"/>
      <c r="AO3630" s="18"/>
      <c r="AP3630" s="18"/>
      <c r="AQ3630" s="18"/>
      <c r="AR3630" s="18"/>
      <c r="AS3630" s="18"/>
      <c r="AT3630" s="18"/>
      <c r="AU3630" s="18"/>
      <c r="AV3630" s="18"/>
      <c r="AW3630" s="18"/>
      <c r="AX3630" s="18"/>
    </row>
    <row r="3631">
      <c r="A3631" s="18" t="str">
        <f>IFERROR(__xludf.DUMMYFUNCTION("""COMPUTED_VALUE"""),"Лесные ягоды")</f>
        <v>Лесные ягоды</v>
      </c>
      <c r="B3631" s="18" t="str">
        <f>IFERROR(__xludf.DUMMYFUNCTION("""COMPUTED_VALUE"""),"Алоэ виноград ")</f>
        <v>Алоэ виноград </v>
      </c>
      <c r="C3631" s="18" t="str">
        <f>IFERROR(__xludf.DUMMYFUNCTION("""COMPUTED_VALUE"""),"Апельсиновый адреналин")</f>
        <v>Апельсиновый адреналин</v>
      </c>
      <c r="D3631" s="18" t="str">
        <f>IFERROR(__xludf.DUMMYFUNCTION("""COMPUTED_VALUE"""),"Клюква лайм")</f>
        <v>Клюква лайм</v>
      </c>
      <c r="E3631" s="18" t="str">
        <f>IFERROR(__xludf.DUMMYFUNCTION("""COMPUTED_VALUE"""),"Виноградная фанта ")</f>
        <v>Виноградная фанта </v>
      </c>
      <c r="F3631" s="18" t="str">
        <f>IFERROR(__xludf.DUMMYFUNCTION("""COMPUTED_VALUE"""),"Зеленый чай лемонграсс")</f>
        <v>Зеленый чай лемонграсс</v>
      </c>
      <c r="G3631" s="18" t="str">
        <f>IFERROR(__xludf.DUMMYFUNCTION("""COMPUTED_VALUE"""),"Малина арбуз")</f>
        <v>Малина арбуз</v>
      </c>
      <c r="H3631" s="18" t="str">
        <f>IFERROR(__xludf.DUMMYFUNCTION("""COMPUTED_VALUE"""),"Ананас персик")</f>
        <v>Ананас персик</v>
      </c>
      <c r="I3631" s="18" t="str">
        <f>IFERROR(__xludf.DUMMYFUNCTION("""COMPUTED_VALUE"""),"Клубничный мохито ")</f>
        <v>Клубничный мохито </v>
      </c>
      <c r="J3631" s="18" t="str">
        <f>IFERROR(__xludf.DUMMYFUNCTION("""COMPUTED_VALUE"""),"Яблоко лайм")</f>
        <v>Яблоко лайм</v>
      </c>
      <c r="K3631" s="18" t="str">
        <f>IFERROR(__xludf.DUMMYFUNCTION("""COMPUTED_VALUE"""),"Спрайт арбуз лайм ")</f>
        <v>Спрайт арбуз лайм </v>
      </c>
      <c r="L3631" s="18" t="str">
        <f>IFERROR(__xludf.DUMMYFUNCTION("""COMPUTED_VALUE"""),"Черничная фанта")</f>
        <v>Черничная фанта</v>
      </c>
      <c r="M3631" s="18" t="str">
        <f>IFERROR(__xludf.DUMMYFUNCTION("""COMPUTED_VALUE"""),"Чёрная смородина")</f>
        <v>Чёрная смородина</v>
      </c>
      <c r="N3631" s="18" t="str">
        <f>IFERROR(__xludf.DUMMYFUNCTION("""COMPUTED_VALUE"""),"Червячки голубика малина")</f>
        <v>Червячки голубика малина</v>
      </c>
      <c r="O3631" s="18" t="str">
        <f>IFERROR(__xludf.DUMMYFUNCTION("""COMPUTED_VALUE"""),"Малина смородина ")</f>
        <v>Малина смородина </v>
      </c>
      <c r="P3631" s="18" t="str">
        <f>IFERROR(__xludf.DUMMYFUNCTION("""COMPUTED_VALUE"""),"Черника лайм ")</f>
        <v>Черника лайм </v>
      </c>
      <c r="Q3631" s="18" t="str">
        <f>IFERROR(__xludf.DUMMYFUNCTION("""COMPUTED_VALUE"""),"Виноградный чупа чупс")</f>
        <v>Виноградный чупа чупс</v>
      </c>
      <c r="R3631" s="18" t="str">
        <f>IFERROR(__xludf.DUMMYFUNCTION("""COMPUTED_VALUE"""),"Киви лайм")</f>
        <v>Киви лайм</v>
      </c>
      <c r="S3631" s="18" t="str">
        <f>IFERROR(__xludf.DUMMYFUNCTION("""COMPUTED_VALUE"""),"Ягодный морс")</f>
        <v>Ягодный морс</v>
      </c>
      <c r="T3631" s="18" t="str">
        <f>IFERROR(__xludf.DUMMYFUNCTION("""COMPUTED_VALUE"""),"Фруктовый скитлс")</f>
        <v>Фруктовый скитлс</v>
      </c>
      <c r="U3631" s="18" t="str">
        <f>IFERROR(__xludf.DUMMYFUNCTION("""COMPUTED_VALUE"""),"черника лимон ")</f>
        <v>черника лимон </v>
      </c>
      <c r="V3631" s="18" t="str">
        <f>IFERROR(__xludf.DUMMYFUNCTION("""COMPUTED_VALUE"""),"Вишнёвая бомба")</f>
        <v>Вишнёвая бомба</v>
      </c>
      <c r="W3631" s="18" t="str">
        <f>IFERROR(__xludf.DUMMYFUNCTION("""COMPUTED_VALUE"""),"Тропический манго")</f>
        <v>Тропический манго</v>
      </c>
      <c r="X3631" s="18"/>
      <c r="Y3631" s="18"/>
      <c r="Z3631" s="18"/>
      <c r="AA3631" s="18"/>
      <c r="AB3631" s="18"/>
      <c r="AC3631" s="18"/>
      <c r="AD3631" s="18"/>
      <c r="AE3631" s="18"/>
      <c r="AF3631" s="18"/>
      <c r="AG3631" s="18"/>
      <c r="AH3631" s="18"/>
      <c r="AI3631" s="18"/>
      <c r="AJ3631" s="18"/>
      <c r="AK3631" s="18"/>
      <c r="AL3631" s="18"/>
      <c r="AM3631" s="18"/>
      <c r="AN3631" s="18"/>
      <c r="AO3631" s="18"/>
      <c r="AP3631" s="18"/>
      <c r="AQ3631" s="18"/>
      <c r="AR3631" s="18"/>
      <c r="AS3631" s="18"/>
      <c r="AT3631" s="18"/>
      <c r="AU3631" s="18"/>
      <c r="AV3631" s="18"/>
      <c r="AW3631" s="18"/>
      <c r="AX3631" s="18"/>
    </row>
    <row r="3632">
      <c r="A3632" s="18" t="str">
        <f>IFERROR(__xludf.DUMMYFUNCTION("""COMPUTED_VALUE"""),"0.4")</f>
        <v>0.4</v>
      </c>
      <c r="B3632" s="18" t="str">
        <f>IFERROR(__xludf.DUMMYFUNCTION("""COMPUTED_VALUE"""),"0.6")</f>
        <v>0.6</v>
      </c>
      <c r="C3632" s="18" t="str">
        <f>IFERROR(__xludf.DUMMYFUNCTION("""COMPUTED_VALUE"""),"0.7")</f>
        <v>0.7</v>
      </c>
      <c r="D3632" s="18" t="str">
        <f>IFERROR(__xludf.DUMMYFUNCTION("""COMPUTED_VALUE"""),"0.8")</f>
        <v>0.8</v>
      </c>
      <c r="E3632" s="18"/>
      <c r="F3632" s="18"/>
      <c r="G3632" s="18"/>
      <c r="H3632" s="18"/>
      <c r="I3632" s="18"/>
      <c r="J3632" s="18"/>
      <c r="K3632" s="18"/>
      <c r="L3632" s="18"/>
      <c r="M3632" s="18"/>
      <c r="N3632" s="18"/>
      <c r="O3632" s="18"/>
      <c r="P3632" s="18"/>
      <c r="Q3632" s="18"/>
      <c r="R3632" s="18"/>
      <c r="S3632" s="18"/>
      <c r="T3632" s="18"/>
      <c r="U3632" s="18"/>
      <c r="V3632" s="18"/>
      <c r="W3632" s="18"/>
      <c r="X3632" s="18"/>
      <c r="Y3632" s="18"/>
      <c r="Z3632" s="18"/>
      <c r="AA3632" s="18"/>
      <c r="AB3632" s="18"/>
      <c r="AC3632" s="18"/>
      <c r="AD3632" s="18"/>
      <c r="AE3632" s="18"/>
      <c r="AF3632" s="18"/>
      <c r="AG3632" s="18"/>
      <c r="AH3632" s="18"/>
      <c r="AI3632" s="18"/>
      <c r="AJ3632" s="18"/>
      <c r="AK3632" s="18"/>
      <c r="AL3632" s="18"/>
      <c r="AM3632" s="18"/>
      <c r="AN3632" s="18"/>
      <c r="AO3632" s="18"/>
      <c r="AP3632" s="18"/>
      <c r="AQ3632" s="18"/>
      <c r="AR3632" s="18"/>
      <c r="AS3632" s="18"/>
      <c r="AT3632" s="18"/>
      <c r="AU3632" s="18"/>
      <c r="AV3632" s="18"/>
      <c r="AW3632" s="18"/>
      <c r="AX3632" s="18"/>
    </row>
    <row r="3633">
      <c r="A3633" s="18" t="str">
        <f>IFERROR(__xludf.DUMMYFUNCTION("""COMPUTED_VALUE"""),"Маракуйя с тропическими нотками")</f>
        <v>Маракуйя с тропическими нотками</v>
      </c>
      <c r="B3633" s="18" t="str">
        <f>IFERROR(__xludf.DUMMYFUNCTION("""COMPUTED_VALUE"""),"Арбузный милкшейк")</f>
        <v>Арбузный милкшейк</v>
      </c>
      <c r="C3633" s="18" t="str">
        <f>IFERROR(__xludf.DUMMYFUNCTION("""COMPUTED_VALUE"""),"Конфеты со вкусом винограда")</f>
        <v>Конфеты со вкусом винограда</v>
      </c>
      <c r="D3633" s="18" t="str">
        <f>IFERROR(__xludf.DUMMYFUNCTION("""COMPUTED_VALUE"""),"Манго с апельсином и послевкусием гуавы")</f>
        <v>Манго с апельсином и послевкусием гуавы</v>
      </c>
      <c r="E3633" s="18" t="str">
        <f>IFERROR(__xludf.DUMMYFUNCTION("""COMPUTED_VALUE"""),"Холодное сочетание мяты и конфет холс")</f>
        <v>Холодное сочетание мяты и конфет холс</v>
      </c>
      <c r="F3633" s="18" t="str">
        <f>IFERROR(__xludf.DUMMYFUNCTION("""COMPUTED_VALUE"""),"Яблочные мармеладные червячки")</f>
        <v>Яблочные мармеладные червячки</v>
      </c>
      <c r="G363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633" s="18" t="str">
        <f>IFERROR(__xludf.DUMMYFUNCTION("""COMPUTED_VALUE"""),"Лимон лайм")</f>
        <v>Лимон лайм</v>
      </c>
      <c r="I3633" s="18" t="str">
        <f>IFERROR(__xludf.DUMMYFUNCTION("""COMPUTED_VALUE"""),"Классика энергетика с кислой малиной")</f>
        <v>Классика энергетика с кислой малиной</v>
      </c>
      <c r="J3633" s="18" t="str">
        <f>IFERROR(__xludf.DUMMYFUNCTION("""COMPUTED_VALUE"""),"Зеленое манго и смородина")</f>
        <v>Зеленое манго и смородина</v>
      </c>
      <c r="K3633" s="18" t="str">
        <f>IFERROR(__xludf.DUMMYFUNCTION("""COMPUTED_VALUE"""),"Дуэт лемонграсса и сладкой малины")</f>
        <v>Дуэт лемонграсса и сладкой малины</v>
      </c>
      <c r="L3633" s="18" t="str">
        <f>IFERROR(__xludf.DUMMYFUNCTION("""COMPUTED_VALUE"""),"Сладкий мармелад из черной смородины")</f>
        <v>Сладкий мармелад из черной смородины</v>
      </c>
      <c r="M3633" s="18" t="str">
        <f>IFERROR(__xludf.DUMMYFUNCTION("""COMPUTED_VALUE"""),"Вишня кола")</f>
        <v>Вишня кола</v>
      </c>
      <c r="N3633" s="18" t="str">
        <f>IFERROR(__xludf.DUMMYFUNCTION("""COMPUTED_VALUE"""),"Малина с кокосом")</f>
        <v>Малина с кокосом</v>
      </c>
      <c r="O3633" s="18" t="str">
        <f>IFERROR(__xludf.DUMMYFUNCTION("""COMPUTED_VALUE"""),"Сладкие конфеты СКИТЛЗ и смородина")</f>
        <v>Сладкие конфеты СКИТЛЗ и смородина</v>
      </c>
      <c r="P3633" s="18" t="str">
        <f>IFERROR(__xludf.DUMMYFUNCTION("""COMPUTED_VALUE"""),"Ежевичный лимонад")</f>
        <v>Ежевичный лимонад</v>
      </c>
      <c r="Q3633" s="18" t="str">
        <f>IFERROR(__xludf.DUMMYFUNCTION("""COMPUTED_VALUE"""),"Дыня кокос")</f>
        <v>Дыня кокос</v>
      </c>
      <c r="R3633" s="18" t="str">
        <f>IFERROR(__xludf.DUMMYFUNCTION("""COMPUTED_VALUE"""),"Земляничный бабл гам")</f>
        <v>Земляничный бабл гам</v>
      </c>
      <c r="S3633" s="18" t="str">
        <f>IFERROR(__xludf.DUMMYFUNCTION("""COMPUTED_VALUE"""),"Лимонные леденцы")</f>
        <v>Лимонные леденцы</v>
      </c>
      <c r="T3633" s="18" t="str">
        <f>IFERROR(__xludf.DUMMYFUNCTION("""COMPUTED_VALUE"""),"Экзотический фрукты")</f>
        <v>Экзотический фрукты</v>
      </c>
      <c r="U3633" s="18" t="str">
        <f>IFERROR(__xludf.DUMMYFUNCTION("""COMPUTED_VALUE"""),"Личи виноград мята")</f>
        <v>Личи виноград мята</v>
      </c>
      <c r="V3633" s="18" t="str">
        <f>IFERROR(__xludf.DUMMYFUNCTION("""COMPUTED_VALUE"""),"Черника малина мята")</f>
        <v>Черника малина мята</v>
      </c>
      <c r="W3633" s="18" t="str">
        <f>IFERROR(__xludf.DUMMYFUNCTION("""COMPUTED_VALUE"""),"Абрикосовый йогурт")</f>
        <v>Абрикосовый йогурт</v>
      </c>
      <c r="X3633" s="18" t="str">
        <f>IFERROR(__xludf.DUMMYFUNCTION("""COMPUTED_VALUE"""),"Арбуз лед")</f>
        <v>Арбуз лед</v>
      </c>
      <c r="Y3633" s="18" t="str">
        <f>IFERROR(__xludf.DUMMYFUNCTION("""COMPUTED_VALUE"""),"Банан клубника лед")</f>
        <v>Банан клубника лед</v>
      </c>
      <c r="Z3633" s="18" t="str">
        <f>IFERROR(__xludf.DUMMYFUNCTION("""COMPUTED_VALUE"""),"Арбузное мороженное")</f>
        <v>Арбузное мороженное</v>
      </c>
      <c r="AA3633" s="18" t="str">
        <f>IFERROR(__xludf.DUMMYFUNCTION("""COMPUTED_VALUE"""),"Клубника малина жвачка")</f>
        <v>Клубника малина жвачка</v>
      </c>
      <c r="AB3633" s="18" t="str">
        <f>IFERROR(__xludf.DUMMYFUNCTION("""COMPUTED_VALUE"""),"Клубничное мороженное")</f>
        <v>Клубничное мороженное</v>
      </c>
      <c r="AC3633" s="18" t="str">
        <f>IFERROR(__xludf.DUMMYFUNCTION("""COMPUTED_VALUE"""),"Кола сода лед")</f>
        <v>Кола сода лед</v>
      </c>
      <c r="AD3633" s="18" t="str">
        <f>IFERROR(__xludf.DUMMYFUNCTION("""COMPUTED_VALUE"""),"Банановый милкшейк")</f>
        <v>Банановый милкшейк</v>
      </c>
      <c r="AE3633" s="18" t="str">
        <f>IFERROR(__xludf.DUMMYFUNCTION("""COMPUTED_VALUE"""),"Микс ягод лед")</f>
        <v>Микс ягод лед</v>
      </c>
      <c r="AF3633" s="18" t="str">
        <f>IFERROR(__xludf.DUMMYFUNCTION("""COMPUTED_VALUE"""),"Брусничный морс")</f>
        <v>Брусничный морс</v>
      </c>
      <c r="AG3633" s="18" t="str">
        <f>IFERROR(__xludf.DUMMYFUNCTION("""COMPUTED_VALUE"""),"Яблочный лимонад")</f>
        <v>Яблочный лимонад</v>
      </c>
      <c r="AH3633" s="18" t="str">
        <f>IFERROR(__xludf.DUMMYFUNCTION("""COMPUTED_VALUE"""),"Лесные ягоды")</f>
        <v>Лесные ягоды</v>
      </c>
      <c r="AI3633" s="18" t="str">
        <f>IFERROR(__xludf.DUMMYFUNCTION("""COMPUTED_VALUE"""),"Смородиновый лимонад")</f>
        <v>Смородиновый лимонад</v>
      </c>
      <c r="AJ3633" s="18" t="str">
        <f>IFERROR(__xludf.DUMMYFUNCTION("""COMPUTED_VALUE"""),"Вишня лайм лед")</f>
        <v>Вишня лайм лед</v>
      </c>
      <c r="AK3633" s="18" t="str">
        <f>IFERROR(__xludf.DUMMYFUNCTION("""COMPUTED_VALUE"""),"Лист виноград мята энергетик")</f>
        <v>Лист виноград мята энергетик</v>
      </c>
      <c r="AL3633" s="18" t="str">
        <f>IFERROR(__xludf.DUMMYFUNCTION("""COMPUTED_VALUE"""),"Двойное яблоко лед")</f>
        <v>Двойное яблоко лед</v>
      </c>
      <c r="AM3633" s="18" t="str">
        <f>IFERROR(__xludf.DUMMYFUNCTION("""COMPUTED_VALUE"""),"Смородиновый холс")</f>
        <v>Смородиновый холс</v>
      </c>
      <c r="AN3633" s="18" t="str">
        <f>IFERROR(__xludf.DUMMYFUNCTION("""COMPUTED_VALUE"""),"Клубничное шампанское")</f>
        <v>Клубничное шампанское</v>
      </c>
      <c r="AO3633" s="18"/>
      <c r="AP3633" s="18"/>
      <c r="AQ3633" s="18"/>
      <c r="AR3633" s="18"/>
      <c r="AS3633" s="18"/>
      <c r="AT3633" s="18"/>
      <c r="AU3633" s="18"/>
      <c r="AV3633" s="18"/>
      <c r="AW3633" s="18"/>
      <c r="AX3633" s="18"/>
    </row>
    <row r="3634">
      <c r="A3634" s="18" t="str">
        <f>IFERROR(__xludf.DUMMYFUNCTION("""COMPUTED_VALUE"""),"0.4")</f>
        <v>0.4</v>
      </c>
      <c r="B3634" s="18" t="str">
        <f>IFERROR(__xludf.DUMMYFUNCTION("""COMPUTED_VALUE"""),"0.6")</f>
        <v>0.6</v>
      </c>
      <c r="C3634" s="18" t="str">
        <f>IFERROR(__xludf.DUMMYFUNCTION("""COMPUTED_VALUE"""),"0.7")</f>
        <v>0.7</v>
      </c>
      <c r="D3634" s="18" t="str">
        <f>IFERROR(__xludf.DUMMYFUNCTION("""COMPUTED_VALUE"""),"0.8")</f>
        <v>0.8</v>
      </c>
      <c r="E3634" s="18"/>
      <c r="F3634" s="18"/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  <c r="R3634" s="18"/>
      <c r="S3634" s="18"/>
      <c r="T3634" s="18"/>
      <c r="U3634" s="18"/>
      <c r="V3634" s="18"/>
      <c r="W3634" s="18"/>
      <c r="X3634" s="18"/>
      <c r="Y3634" s="18"/>
      <c r="Z3634" s="18"/>
      <c r="AA3634" s="18"/>
      <c r="AB3634" s="18"/>
      <c r="AC3634" s="18"/>
      <c r="AD3634" s="18"/>
      <c r="AE3634" s="18"/>
      <c r="AF3634" s="18"/>
      <c r="AG3634" s="18"/>
      <c r="AH3634" s="18"/>
      <c r="AI3634" s="18"/>
      <c r="AJ3634" s="18"/>
      <c r="AK3634" s="18"/>
      <c r="AL3634" s="18"/>
      <c r="AM3634" s="18"/>
      <c r="AN3634" s="18"/>
      <c r="AO3634" s="18"/>
      <c r="AP3634" s="18"/>
      <c r="AQ3634" s="18"/>
      <c r="AR3634" s="18"/>
      <c r="AS3634" s="18"/>
      <c r="AT3634" s="18"/>
      <c r="AU3634" s="18"/>
      <c r="AV3634" s="18"/>
      <c r="AW3634" s="18"/>
      <c r="AX3634" s="18"/>
    </row>
    <row r="3635">
      <c r="A3635" s="18" t="str">
        <f>IFERROR(__xludf.DUMMYFUNCTION("""COMPUTED_VALUE"""),"Лесные ягоды")</f>
        <v>Лесные ягоды</v>
      </c>
      <c r="B3635" s="18" t="str">
        <f>IFERROR(__xludf.DUMMYFUNCTION("""COMPUTED_VALUE"""),"Алоэ виноград ")</f>
        <v>Алоэ виноград </v>
      </c>
      <c r="C3635" s="18" t="str">
        <f>IFERROR(__xludf.DUMMYFUNCTION("""COMPUTED_VALUE"""),"Апельсиновый адреналин")</f>
        <v>Апельсиновый адреналин</v>
      </c>
      <c r="D3635" s="18" t="str">
        <f>IFERROR(__xludf.DUMMYFUNCTION("""COMPUTED_VALUE"""),"Клюква лайм")</f>
        <v>Клюква лайм</v>
      </c>
      <c r="E3635" s="18" t="str">
        <f>IFERROR(__xludf.DUMMYFUNCTION("""COMPUTED_VALUE"""),"Виноградная фанта ")</f>
        <v>Виноградная фанта </v>
      </c>
      <c r="F3635" s="18" t="str">
        <f>IFERROR(__xludf.DUMMYFUNCTION("""COMPUTED_VALUE"""),"Зеленый чай лемонграсс")</f>
        <v>Зеленый чай лемонграсс</v>
      </c>
      <c r="G3635" s="18" t="str">
        <f>IFERROR(__xludf.DUMMYFUNCTION("""COMPUTED_VALUE"""),"Малина арбуз")</f>
        <v>Малина арбуз</v>
      </c>
      <c r="H3635" s="18" t="str">
        <f>IFERROR(__xludf.DUMMYFUNCTION("""COMPUTED_VALUE"""),"Ананас персик")</f>
        <v>Ананас персик</v>
      </c>
      <c r="I3635" s="18" t="str">
        <f>IFERROR(__xludf.DUMMYFUNCTION("""COMPUTED_VALUE"""),"Клубничный мохито ")</f>
        <v>Клубничный мохито </v>
      </c>
      <c r="J3635" s="18" t="str">
        <f>IFERROR(__xludf.DUMMYFUNCTION("""COMPUTED_VALUE"""),"Яблоко лайм")</f>
        <v>Яблоко лайм</v>
      </c>
      <c r="K3635" s="18" t="str">
        <f>IFERROR(__xludf.DUMMYFUNCTION("""COMPUTED_VALUE"""),"Спрайт арбуз лайм ")</f>
        <v>Спрайт арбуз лайм </v>
      </c>
      <c r="L3635" s="18" t="str">
        <f>IFERROR(__xludf.DUMMYFUNCTION("""COMPUTED_VALUE"""),"Черничная фанта")</f>
        <v>Черничная фанта</v>
      </c>
      <c r="M3635" s="18" t="str">
        <f>IFERROR(__xludf.DUMMYFUNCTION("""COMPUTED_VALUE"""),"Чёрная смородина")</f>
        <v>Чёрная смородина</v>
      </c>
      <c r="N3635" s="18" t="str">
        <f>IFERROR(__xludf.DUMMYFUNCTION("""COMPUTED_VALUE"""),"Червячки голубика малина")</f>
        <v>Червячки голубика малина</v>
      </c>
      <c r="O3635" s="18" t="str">
        <f>IFERROR(__xludf.DUMMYFUNCTION("""COMPUTED_VALUE"""),"Малина смородина ")</f>
        <v>Малина смородина </v>
      </c>
      <c r="P3635" s="18" t="str">
        <f>IFERROR(__xludf.DUMMYFUNCTION("""COMPUTED_VALUE"""),"Черника лайм ")</f>
        <v>Черника лайм </v>
      </c>
      <c r="Q3635" s="18" t="str">
        <f>IFERROR(__xludf.DUMMYFUNCTION("""COMPUTED_VALUE"""),"Виноградный чупа чупс")</f>
        <v>Виноградный чупа чупс</v>
      </c>
      <c r="R3635" s="18" t="str">
        <f>IFERROR(__xludf.DUMMYFUNCTION("""COMPUTED_VALUE"""),"Киви лайм")</f>
        <v>Киви лайм</v>
      </c>
      <c r="S3635" s="18" t="str">
        <f>IFERROR(__xludf.DUMMYFUNCTION("""COMPUTED_VALUE"""),"Ягодный морс")</f>
        <v>Ягодный морс</v>
      </c>
      <c r="T3635" s="18" t="str">
        <f>IFERROR(__xludf.DUMMYFUNCTION("""COMPUTED_VALUE"""),"Фруктовый скитлс")</f>
        <v>Фруктовый скитлс</v>
      </c>
      <c r="U3635" s="18" t="str">
        <f>IFERROR(__xludf.DUMMYFUNCTION("""COMPUTED_VALUE"""),"черника лимон ")</f>
        <v>черника лимон </v>
      </c>
      <c r="V3635" s="18" t="str">
        <f>IFERROR(__xludf.DUMMYFUNCTION("""COMPUTED_VALUE"""),"Вишнёвая бомба")</f>
        <v>Вишнёвая бомба</v>
      </c>
      <c r="W3635" s="18" t="str">
        <f>IFERROR(__xludf.DUMMYFUNCTION("""COMPUTED_VALUE"""),"Тропический манго")</f>
        <v>Тропический манго</v>
      </c>
      <c r="X3635" s="18"/>
      <c r="Y3635" s="18"/>
      <c r="Z3635" s="18"/>
      <c r="AA3635" s="18"/>
      <c r="AB3635" s="18"/>
      <c r="AC3635" s="18"/>
      <c r="AD3635" s="18"/>
      <c r="AE3635" s="18"/>
      <c r="AF3635" s="18"/>
      <c r="AG3635" s="18"/>
      <c r="AH3635" s="18"/>
      <c r="AI3635" s="18"/>
      <c r="AJ3635" s="18"/>
      <c r="AK3635" s="18"/>
      <c r="AL3635" s="18"/>
      <c r="AM3635" s="18"/>
      <c r="AN3635" s="18"/>
      <c r="AO3635" s="18"/>
      <c r="AP3635" s="18"/>
      <c r="AQ3635" s="18"/>
      <c r="AR3635" s="18"/>
      <c r="AS3635" s="18"/>
      <c r="AT3635" s="18"/>
      <c r="AU3635" s="18"/>
      <c r="AV3635" s="18"/>
      <c r="AW3635" s="18"/>
      <c r="AX3635" s="18"/>
    </row>
    <row r="3636">
      <c r="A3636" s="18" t="str">
        <f>IFERROR(__xludf.DUMMYFUNCTION("""COMPUTED_VALUE"""),"Арбуз Малина ")</f>
        <v>Арбуз Малина </v>
      </c>
      <c r="B3636" s="18" t="str">
        <f>IFERROR(__xludf.DUMMYFUNCTION("""COMPUTED_VALUE"""),"Банан Кокос ")</f>
        <v>Банан Кокос </v>
      </c>
      <c r="C3636" s="18" t="str">
        <f>IFERROR(__xludf.DUMMYFUNCTION("""COMPUTED_VALUE"""),"Барбарисовый Энергетик ")</f>
        <v>Барбарисовый Энергетик </v>
      </c>
      <c r="D3636" s="18" t="str">
        <f>IFERROR(__xludf.DUMMYFUNCTION("""COMPUTED_VALUE"""),"Виноградный Энергетик")</f>
        <v>Виноградный Энергетик</v>
      </c>
      <c r="E3636" s="18" t="str">
        <f>IFERROR(__xludf.DUMMYFUNCTION("""COMPUTED_VALUE"""),"Гранат Клубника ")</f>
        <v>Гранат Клубника </v>
      </c>
      <c r="F3636" s="18" t="str">
        <f>IFERROR(__xludf.DUMMYFUNCTION("""COMPUTED_VALUE"""),"Гранат Смородина ")</f>
        <v>Гранат Смородина </v>
      </c>
      <c r="G3636" s="18" t="str">
        <f>IFERROR(__xludf.DUMMYFUNCTION("""COMPUTED_VALUE"""),"Грейпфрутовый Швепс ")</f>
        <v>Грейпфрутовый Швепс </v>
      </c>
      <c r="H3636" s="18" t="str">
        <f>IFERROR(__xludf.DUMMYFUNCTION("""COMPUTED_VALUE"""),"Земляника Драгонфрут ")</f>
        <v>Земляника Драгонфрут </v>
      </c>
      <c r="I3636" s="18" t="str">
        <f>IFERROR(__xludf.DUMMYFUNCTION("""COMPUTED_VALUE"""),"Киви Личи ")</f>
        <v>Киви Личи </v>
      </c>
      <c r="J3636" s="18" t="str">
        <f>IFERROR(__xludf.DUMMYFUNCTION("""COMPUTED_VALUE"""),"Киви Маракуйя Гуава ")</f>
        <v>Киви Маракуйя Гуава </v>
      </c>
      <c r="K3636" s="18" t="str">
        <f>IFERROR(__xludf.DUMMYFUNCTION("""COMPUTED_VALUE"""),"Клубника Банан ")</f>
        <v>Клубника Банан </v>
      </c>
      <c r="L3636" s="18" t="str">
        <f>IFERROR(__xludf.DUMMYFUNCTION("""COMPUTED_VALUE"""),"Клубника Вишня ")</f>
        <v>Клубника Вишня </v>
      </c>
      <c r="M3636" s="18" t="str">
        <f>IFERROR(__xludf.DUMMYFUNCTION("""COMPUTED_VALUE"""),"Клубника Земляника ")</f>
        <v>Клубника Земляника </v>
      </c>
      <c r="N3636" s="18" t="str">
        <f>IFERROR(__xludf.DUMMYFUNCTION("""COMPUTED_VALUE"""),"Клубничный Мохито ")</f>
        <v>Клубничный Мохито </v>
      </c>
      <c r="O3636" s="18" t="str">
        <f>IFERROR(__xludf.DUMMYFUNCTION("""COMPUTED_VALUE"""),"Манго Грейпфрут ")</f>
        <v>Манго Грейпфрут </v>
      </c>
      <c r="P3636" s="18" t="str">
        <f>IFERROR(__xludf.DUMMYFUNCTION("""COMPUTED_VALUE"""),"Манго Персик Личи ")</f>
        <v>Манго Персик Личи </v>
      </c>
      <c r="Q3636" s="18" t="str">
        <f>IFERROR(__xludf.DUMMYFUNCTION("""COMPUTED_VALUE"""),"Персик Бабл Гам ")</f>
        <v>Персик Бабл Гам </v>
      </c>
      <c r="R3636" s="18" t="str">
        <f>IFERROR(__xludf.DUMMYFUNCTION("""COMPUTED_VALUE"""),"Садовые Ягоды ")</f>
        <v>Садовые Ягоды </v>
      </c>
      <c r="S3636" s="18" t="str">
        <f>IFERROR(__xludf.DUMMYFUNCTION("""COMPUTED_VALUE"""),"Скитлс Лимон Лайм 2")</f>
        <v>Скитлс Лимон Лайм 2</v>
      </c>
      <c r="T3636" s="18" t="str">
        <f>IFERROR(__xludf.DUMMYFUNCTION("""COMPUTED_VALUE"""),"Смородина Мармелад 1")</f>
        <v>Смородина Мармелад 1</v>
      </c>
      <c r="U3636" s="18" t="str">
        <f>IFERROR(__xludf.DUMMYFUNCTION("""COMPUTED_VALUE"""),"Темная Вишня 1")</f>
        <v>Темная Вишня 1</v>
      </c>
      <c r="V3636" s="18" t="str">
        <f>IFERROR(__xludf.DUMMYFUNCTION("""COMPUTED_VALUE"""),"Фруктовые Пластинки 1")</f>
        <v>Фруктовые Пластинки 1</v>
      </c>
      <c r="W3636" s="18" t="str">
        <f>IFERROR(__xludf.DUMMYFUNCTION("""COMPUTED_VALUE"""),"Черника Ежевика 1")</f>
        <v>Черника Ежевика 1</v>
      </c>
      <c r="X3636" s="18" t="str">
        <f>IFERROR(__xludf.DUMMYFUNCTION("""COMPUTED_VALUE"""),"Черника Малина 1")</f>
        <v>Черника Малина 1</v>
      </c>
      <c r="Y3636" s="18" t="str">
        <f>IFERROR(__xludf.DUMMYFUNCTION("""COMPUTED_VALUE"""),"Черника Мята 2")</f>
        <v>Черника Мята 2</v>
      </c>
      <c r="Z3636" s="18" t="str">
        <f>IFERROR(__xludf.DUMMYFUNCTION("""COMPUTED_VALUE"""),"Яблоко Виноград 2")</f>
        <v>Яблоко Виноград 2</v>
      </c>
      <c r="AA3636" s="18" t="str">
        <f>IFERROR(__xludf.DUMMYFUNCTION("""COMPUTED_VALUE"""),"Яблоко Малина 4")</f>
        <v>Яблоко Малина 4</v>
      </c>
      <c r="AB3636" s="18"/>
      <c r="AC3636" s="18"/>
      <c r="AD3636" s="18"/>
      <c r="AE3636" s="18"/>
      <c r="AF3636" s="18"/>
      <c r="AG3636" s="18"/>
      <c r="AH3636" s="18"/>
      <c r="AI3636" s="18"/>
      <c r="AJ3636" s="18"/>
      <c r="AK3636" s="18"/>
      <c r="AL3636" s="18"/>
      <c r="AM3636" s="18"/>
      <c r="AN3636" s="18"/>
      <c r="AO3636" s="18"/>
      <c r="AP3636" s="18"/>
      <c r="AQ3636" s="18"/>
      <c r="AR3636" s="18"/>
      <c r="AS3636" s="18"/>
      <c r="AT3636" s="18"/>
      <c r="AU3636" s="18"/>
      <c r="AV3636" s="18"/>
      <c r="AW3636" s="18"/>
      <c r="AX3636" s="18"/>
    </row>
    <row r="3637">
      <c r="A3637" s="18" t="str">
        <f>IFERROR(__xludf.DUMMYFUNCTION("""COMPUTED_VALUE"""),"Малина вишня лёд")</f>
        <v>Малина вишня лёд</v>
      </c>
      <c r="B3637" s="18"/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  <c r="R3637" s="18"/>
      <c r="S3637" s="18"/>
      <c r="T3637" s="18"/>
      <c r="U3637" s="18"/>
      <c r="V3637" s="18"/>
      <c r="W3637" s="18"/>
      <c r="X3637" s="18"/>
      <c r="Y3637" s="18"/>
      <c r="Z3637" s="18"/>
      <c r="AA3637" s="18"/>
      <c r="AB3637" s="18"/>
      <c r="AC3637" s="18"/>
      <c r="AD3637" s="18"/>
      <c r="AE3637" s="18"/>
      <c r="AF3637" s="18"/>
      <c r="AG3637" s="18"/>
      <c r="AH3637" s="18"/>
      <c r="AI3637" s="18"/>
      <c r="AJ3637" s="18"/>
      <c r="AK3637" s="18"/>
      <c r="AL3637" s="18"/>
      <c r="AM3637" s="18"/>
      <c r="AN3637" s="18"/>
      <c r="AO3637" s="18"/>
      <c r="AP3637" s="18"/>
      <c r="AQ3637" s="18"/>
      <c r="AR3637" s="18"/>
      <c r="AS3637" s="18"/>
      <c r="AT3637" s="18"/>
      <c r="AU3637" s="18"/>
      <c r="AV3637" s="18"/>
      <c r="AW3637" s="18"/>
      <c r="AX3637" s="18"/>
    </row>
    <row r="3638">
      <c r="A3638" s="18" t="str">
        <f>IFERROR(__xludf.DUMMYFUNCTION("""COMPUTED_VALUE"""),"Ягодный микс")</f>
        <v>Ягодный микс</v>
      </c>
      <c r="B3638" s="18" t="str">
        <f>IFERROR(__xludf.DUMMYFUNCTION("""COMPUTED_VALUE"""),"Энергетик малина")</f>
        <v>Энергетик малина</v>
      </c>
      <c r="C3638" s="18" t="str">
        <f>IFERROR(__xludf.DUMMYFUNCTION("""COMPUTED_VALUE"""),"Клубника арбуз")</f>
        <v>Клубника арбуз</v>
      </c>
      <c r="D3638" s="18" t="str">
        <f>IFERROR(__xludf.DUMMYFUNCTION("""COMPUTED_VALUE"""),"Ежевика малина")</f>
        <v>Ежевика малина</v>
      </c>
      <c r="E3638" s="18" t="str">
        <f>IFERROR(__xludf.DUMMYFUNCTION("""COMPUTED_VALUE"""),"Голубая малина виноград")</f>
        <v>Голубая малина виноград</v>
      </c>
      <c r="F3638" s="18" t="str">
        <f>IFERROR(__xludf.DUMMYFUNCTION("""COMPUTED_VALUE"""),"Вишня яблоко")</f>
        <v>Вишня яблоко</v>
      </c>
      <c r="G3638" s="18" t="str">
        <f>IFERROR(__xludf.DUMMYFUNCTION("""COMPUTED_VALUE"""),"Виноград лёд")</f>
        <v>Виноград лёд</v>
      </c>
      <c r="H3638" s="18" t="str">
        <f>IFERROR(__xludf.DUMMYFUNCTION("""COMPUTED_VALUE"""),"Бабл гам")</f>
        <v>Бабл гам</v>
      </c>
      <c r="I3638" s="18" t="str">
        <f>IFERROR(__xludf.DUMMYFUNCTION("""COMPUTED_VALUE"""),"Энергетик лайм")</f>
        <v>Энергетик лайм</v>
      </c>
      <c r="J3638" s="18" t="str">
        <f>IFERROR(__xludf.DUMMYFUNCTION("""COMPUTED_VALUE"""),"Черника смородина айс")</f>
        <v>Черника смородина айс</v>
      </c>
      <c r="K3638" s="18" t="str">
        <f>IFERROR(__xludf.DUMMYFUNCTION("""COMPUTED_VALUE"""),"Мохито клубничный лёд")</f>
        <v>Мохито клубничный лёд</v>
      </c>
      <c r="L3638" s="18" t="str">
        <f>IFERROR(__xludf.DUMMYFUNCTION("""COMPUTED_VALUE"""),"Черная вишня лёд")</f>
        <v>Черная вишня лёд</v>
      </c>
      <c r="M3638" s="18" t="str">
        <f>IFERROR(__xludf.DUMMYFUNCTION("""COMPUTED_VALUE"""),"Ананас кокос лёд")</f>
        <v>Ананас кокос лёд</v>
      </c>
      <c r="N3638" s="18" t="str">
        <f>IFERROR(__xludf.DUMMYFUNCTION("""COMPUTED_VALUE"""),"Киви лёд")</f>
        <v>Киви лёд</v>
      </c>
      <c r="O3638" s="18" t="str">
        <f>IFERROR(__xludf.DUMMYFUNCTION("""COMPUTED_VALUE"""),"Кислая клюква лёд")</f>
        <v>Кислая клюква лёд</v>
      </c>
      <c r="P3638" s="18" t="str">
        <f>IFERROR(__xludf.DUMMYFUNCTION("""COMPUTED_VALUE"""),"Кислый скитлс лёд")</f>
        <v>Кислый скитлс лёд</v>
      </c>
      <c r="Q3638" s="18" t="str">
        <f>IFERROR(__xludf.DUMMYFUNCTION("""COMPUTED_VALUE"""),"Клубника черника лёд")</f>
        <v>Клубника черника лёд</v>
      </c>
      <c r="R3638" s="18" t="str">
        <f>IFERROR(__xludf.DUMMYFUNCTION("""COMPUTED_VALUE"""),"Малина смородина лёд")</f>
        <v>Малина смородина лёд</v>
      </c>
      <c r="S3638" s="18" t="str">
        <f>IFERROR(__xludf.DUMMYFUNCTION("""COMPUTED_VALUE"""),"Манго лёд")</f>
        <v>Манго лёд</v>
      </c>
      <c r="T3638" s="18" t="str">
        <f>IFERROR(__xludf.DUMMYFUNCTION("""COMPUTED_VALUE"""),"Малина вишня лёд")</f>
        <v>Малина вишня лёд</v>
      </c>
      <c r="U3638" s="18"/>
      <c r="V3638" s="18"/>
      <c r="W3638" s="18"/>
      <c r="X3638" s="18"/>
      <c r="Y3638" s="18"/>
      <c r="Z3638" s="18"/>
      <c r="AA3638" s="18"/>
      <c r="AB3638" s="18"/>
      <c r="AC3638" s="18"/>
      <c r="AD3638" s="18"/>
      <c r="AE3638" s="18"/>
      <c r="AF3638" s="18"/>
      <c r="AG3638" s="18"/>
      <c r="AH3638" s="18"/>
      <c r="AI3638" s="18"/>
      <c r="AJ3638" s="18"/>
      <c r="AK3638" s="18"/>
      <c r="AL3638" s="18"/>
      <c r="AM3638" s="18"/>
      <c r="AN3638" s="18"/>
      <c r="AO3638" s="18"/>
      <c r="AP3638" s="18"/>
      <c r="AQ3638" s="18"/>
      <c r="AR3638" s="18"/>
      <c r="AS3638" s="18"/>
      <c r="AT3638" s="18"/>
      <c r="AU3638" s="18"/>
      <c r="AV3638" s="18"/>
      <c r="AW3638" s="18"/>
      <c r="AX3638" s="18"/>
    </row>
    <row r="3639">
      <c r="A3639" s="18" t="str">
        <f>IFERROR(__xludf.DUMMYFUNCTION("""COMPUTED_VALUE"""),"Лесные ягоды")</f>
        <v>Лесные ягоды</v>
      </c>
      <c r="B3639" s="18" t="str">
        <f>IFERROR(__xludf.DUMMYFUNCTION("""COMPUTED_VALUE"""),"Алоэ виноград ")</f>
        <v>Алоэ виноград </v>
      </c>
      <c r="C3639" s="18" t="str">
        <f>IFERROR(__xludf.DUMMYFUNCTION("""COMPUTED_VALUE"""),"Апельсиновый адреналин")</f>
        <v>Апельсиновый адреналин</v>
      </c>
      <c r="D3639" s="18" t="str">
        <f>IFERROR(__xludf.DUMMYFUNCTION("""COMPUTED_VALUE"""),"Клюква лайм")</f>
        <v>Клюква лайм</v>
      </c>
      <c r="E3639" s="18" t="str">
        <f>IFERROR(__xludf.DUMMYFUNCTION("""COMPUTED_VALUE"""),"Виноградная фанта ")</f>
        <v>Виноградная фанта </v>
      </c>
      <c r="F3639" s="18" t="str">
        <f>IFERROR(__xludf.DUMMYFUNCTION("""COMPUTED_VALUE"""),"Зеленый чай лемонграсс")</f>
        <v>Зеленый чай лемонграсс</v>
      </c>
      <c r="G3639" s="18" t="str">
        <f>IFERROR(__xludf.DUMMYFUNCTION("""COMPUTED_VALUE"""),"Малина арбуз")</f>
        <v>Малина арбуз</v>
      </c>
      <c r="H3639" s="18" t="str">
        <f>IFERROR(__xludf.DUMMYFUNCTION("""COMPUTED_VALUE"""),"Ананас персик")</f>
        <v>Ананас персик</v>
      </c>
      <c r="I3639" s="18" t="str">
        <f>IFERROR(__xludf.DUMMYFUNCTION("""COMPUTED_VALUE"""),"Клубничный мохито ")</f>
        <v>Клубничный мохито </v>
      </c>
      <c r="J3639" s="18" t="str">
        <f>IFERROR(__xludf.DUMMYFUNCTION("""COMPUTED_VALUE"""),"Яблоко лайм")</f>
        <v>Яблоко лайм</v>
      </c>
      <c r="K3639" s="18" t="str">
        <f>IFERROR(__xludf.DUMMYFUNCTION("""COMPUTED_VALUE"""),"Спрайт арбуз лайм ")</f>
        <v>Спрайт арбуз лайм </v>
      </c>
      <c r="L3639" s="18" t="str">
        <f>IFERROR(__xludf.DUMMYFUNCTION("""COMPUTED_VALUE"""),"Черничная фанта")</f>
        <v>Черничная фанта</v>
      </c>
      <c r="M3639" s="18" t="str">
        <f>IFERROR(__xludf.DUMMYFUNCTION("""COMPUTED_VALUE"""),"Чёрная смородина")</f>
        <v>Чёрная смородина</v>
      </c>
      <c r="N3639" s="18" t="str">
        <f>IFERROR(__xludf.DUMMYFUNCTION("""COMPUTED_VALUE"""),"Червячки голубика малина")</f>
        <v>Червячки голубика малина</v>
      </c>
      <c r="O3639" s="18" t="str">
        <f>IFERROR(__xludf.DUMMYFUNCTION("""COMPUTED_VALUE"""),"Малина смородина ")</f>
        <v>Малина смородина </v>
      </c>
      <c r="P3639" s="18" t="str">
        <f>IFERROR(__xludf.DUMMYFUNCTION("""COMPUTED_VALUE"""),"Черника лайм ")</f>
        <v>Черника лайм </v>
      </c>
      <c r="Q3639" s="18" t="str">
        <f>IFERROR(__xludf.DUMMYFUNCTION("""COMPUTED_VALUE"""),"Виноградный чупа чупс")</f>
        <v>Виноградный чупа чупс</v>
      </c>
      <c r="R3639" s="18" t="str">
        <f>IFERROR(__xludf.DUMMYFUNCTION("""COMPUTED_VALUE"""),"Киви лайм")</f>
        <v>Киви лайм</v>
      </c>
      <c r="S3639" s="18" t="str">
        <f>IFERROR(__xludf.DUMMYFUNCTION("""COMPUTED_VALUE"""),"Ягодный морс")</f>
        <v>Ягодный морс</v>
      </c>
      <c r="T3639" s="18" t="str">
        <f>IFERROR(__xludf.DUMMYFUNCTION("""COMPUTED_VALUE"""),"Фруктовый скитлс")</f>
        <v>Фруктовый скитлс</v>
      </c>
      <c r="U3639" s="18" t="str">
        <f>IFERROR(__xludf.DUMMYFUNCTION("""COMPUTED_VALUE"""),"черника лимон ")</f>
        <v>черника лимон </v>
      </c>
      <c r="V3639" s="18" t="str">
        <f>IFERROR(__xludf.DUMMYFUNCTION("""COMPUTED_VALUE"""),"Вишнёвая бомба")</f>
        <v>Вишнёвая бомба</v>
      </c>
      <c r="W3639" s="18" t="str">
        <f>IFERROR(__xludf.DUMMYFUNCTION("""COMPUTED_VALUE"""),"Тропический манго")</f>
        <v>Тропический манго</v>
      </c>
      <c r="X3639" s="18"/>
      <c r="Y3639" s="18"/>
      <c r="Z3639" s="18"/>
      <c r="AA3639" s="18"/>
      <c r="AB3639" s="18"/>
      <c r="AC3639" s="18"/>
      <c r="AD3639" s="18"/>
      <c r="AE3639" s="18"/>
      <c r="AF3639" s="18"/>
      <c r="AG3639" s="18"/>
      <c r="AH3639" s="18"/>
      <c r="AI3639" s="18"/>
      <c r="AJ3639" s="18"/>
      <c r="AK3639" s="18"/>
      <c r="AL3639" s="18"/>
      <c r="AM3639" s="18"/>
      <c r="AN3639" s="18"/>
      <c r="AO3639" s="18"/>
      <c r="AP3639" s="18"/>
      <c r="AQ3639" s="18"/>
      <c r="AR3639" s="18"/>
      <c r="AS3639" s="18"/>
      <c r="AT3639" s="18"/>
      <c r="AU3639" s="18"/>
      <c r="AV3639" s="18"/>
      <c r="AW3639" s="18"/>
      <c r="AX3639" s="18"/>
    </row>
    <row r="3640">
      <c r="A3640" s="18" t="str">
        <f>IFERROR(__xludf.DUMMYFUNCTION("""COMPUTED_VALUE"""),"Ягодный микс")</f>
        <v>Ягодный микс</v>
      </c>
      <c r="B3640" s="18" t="str">
        <f>IFERROR(__xludf.DUMMYFUNCTION("""COMPUTED_VALUE"""),"Энергетик малина")</f>
        <v>Энергетик малина</v>
      </c>
      <c r="C3640" s="18" t="str">
        <f>IFERROR(__xludf.DUMMYFUNCTION("""COMPUTED_VALUE"""),"Клубника арбуз")</f>
        <v>Клубника арбуз</v>
      </c>
      <c r="D3640" s="18" t="str">
        <f>IFERROR(__xludf.DUMMYFUNCTION("""COMPUTED_VALUE"""),"Ежевика малина")</f>
        <v>Ежевика малина</v>
      </c>
      <c r="E3640" s="18" t="str">
        <f>IFERROR(__xludf.DUMMYFUNCTION("""COMPUTED_VALUE"""),"Голубая малина виноград")</f>
        <v>Голубая малина виноград</v>
      </c>
      <c r="F3640" s="18" t="str">
        <f>IFERROR(__xludf.DUMMYFUNCTION("""COMPUTED_VALUE"""),"Вишня яблоко")</f>
        <v>Вишня яблоко</v>
      </c>
      <c r="G3640" s="18" t="str">
        <f>IFERROR(__xludf.DUMMYFUNCTION("""COMPUTED_VALUE"""),"Виноград лёд")</f>
        <v>Виноград лёд</v>
      </c>
      <c r="H3640" s="18" t="str">
        <f>IFERROR(__xludf.DUMMYFUNCTION("""COMPUTED_VALUE"""),"Бабл гам")</f>
        <v>Бабл гам</v>
      </c>
      <c r="I3640" s="18" t="str">
        <f>IFERROR(__xludf.DUMMYFUNCTION("""COMPUTED_VALUE"""),"Энергетик лайм")</f>
        <v>Энергетик лайм</v>
      </c>
      <c r="J3640" s="18" t="str">
        <f>IFERROR(__xludf.DUMMYFUNCTION("""COMPUTED_VALUE"""),"Черника смородина айс")</f>
        <v>Черника смородина айс</v>
      </c>
      <c r="K3640" s="18" t="str">
        <f>IFERROR(__xludf.DUMMYFUNCTION("""COMPUTED_VALUE"""),"Мохито клубничный лёд")</f>
        <v>Мохито клубничный лёд</v>
      </c>
      <c r="L3640" s="18" t="str">
        <f>IFERROR(__xludf.DUMMYFUNCTION("""COMPUTED_VALUE"""),"Черная вишня лёд")</f>
        <v>Черная вишня лёд</v>
      </c>
      <c r="M3640" s="18" t="str">
        <f>IFERROR(__xludf.DUMMYFUNCTION("""COMPUTED_VALUE"""),"Ананас кокос лёд")</f>
        <v>Ананас кокос лёд</v>
      </c>
      <c r="N3640" s="18" t="str">
        <f>IFERROR(__xludf.DUMMYFUNCTION("""COMPUTED_VALUE"""),"Киви лёд")</f>
        <v>Киви лёд</v>
      </c>
      <c r="O3640" s="18" t="str">
        <f>IFERROR(__xludf.DUMMYFUNCTION("""COMPUTED_VALUE"""),"Кислая клюква лёд")</f>
        <v>Кислая клюква лёд</v>
      </c>
      <c r="P3640" s="18" t="str">
        <f>IFERROR(__xludf.DUMMYFUNCTION("""COMPUTED_VALUE"""),"Кислый скитлс лёд")</f>
        <v>Кислый скитлс лёд</v>
      </c>
      <c r="Q3640" s="18" t="str">
        <f>IFERROR(__xludf.DUMMYFUNCTION("""COMPUTED_VALUE"""),"Клубника черника лёд")</f>
        <v>Клубника черника лёд</v>
      </c>
      <c r="R3640" s="18" t="str">
        <f>IFERROR(__xludf.DUMMYFUNCTION("""COMPUTED_VALUE"""),"Малина смородина лёд")</f>
        <v>Малина смородина лёд</v>
      </c>
      <c r="S3640" s="18" t="str">
        <f>IFERROR(__xludf.DUMMYFUNCTION("""COMPUTED_VALUE"""),"Манго лёд")</f>
        <v>Манго лёд</v>
      </c>
      <c r="T3640" s="18" t="str">
        <f>IFERROR(__xludf.DUMMYFUNCTION("""COMPUTED_VALUE"""),"Малина вишня лёд")</f>
        <v>Малина вишня лёд</v>
      </c>
      <c r="U3640" s="18"/>
      <c r="V3640" s="18"/>
      <c r="W3640" s="18"/>
      <c r="X3640" s="18"/>
      <c r="Y3640" s="18"/>
      <c r="Z3640" s="18"/>
      <c r="AA3640" s="18"/>
      <c r="AB3640" s="18"/>
      <c r="AC3640" s="18"/>
      <c r="AD3640" s="18"/>
      <c r="AE3640" s="18"/>
      <c r="AF3640" s="18"/>
      <c r="AG3640" s="18"/>
      <c r="AH3640" s="18"/>
      <c r="AI3640" s="18"/>
      <c r="AJ3640" s="18"/>
      <c r="AK3640" s="18"/>
      <c r="AL3640" s="18"/>
      <c r="AM3640" s="18"/>
      <c r="AN3640" s="18"/>
      <c r="AO3640" s="18"/>
      <c r="AP3640" s="18"/>
      <c r="AQ3640" s="18"/>
      <c r="AR3640" s="18"/>
      <c r="AS3640" s="18"/>
      <c r="AT3640" s="18"/>
      <c r="AU3640" s="18"/>
      <c r="AV3640" s="18"/>
      <c r="AW3640" s="18"/>
      <c r="AX3640" s="18"/>
    </row>
    <row r="3641">
      <c r="A3641" s="18" t="str">
        <f>IFERROR(__xludf.DUMMYFUNCTION("""COMPUTED_VALUE"""),"кислая земляника")</f>
        <v>кислая земляника</v>
      </c>
      <c r="B3641" s="18" t="str">
        <f>IFERROR(__xludf.DUMMYFUNCTION("""COMPUTED_VALUE"""),"кислая фанта с черникой")</f>
        <v>кислая фанта с черникой</v>
      </c>
      <c r="C3641" s="18" t="str">
        <f>IFERROR(__xludf.DUMMYFUNCTION("""COMPUTED_VALUE"""),"кислое харибо с колой и черешней")</f>
        <v>кислое харибо с колой и черешней</v>
      </c>
      <c r="D3641" s="18" t="str">
        <f>IFERROR(__xludf.DUMMYFUNCTION("""COMPUTED_VALUE"""),"кислое яблочно клубничная шипучка")</f>
        <v>кислое яблочно клубничная шипучка</v>
      </c>
      <c r="E3641" s="18" t="str">
        <f>IFERROR(__xludf.DUMMYFUNCTION("""COMPUTED_VALUE"""),"кислые желатинки маракуйя ананас")</f>
        <v>кислые желатинки маракуйя ананас</v>
      </c>
      <c r="F3641" s="18" t="str">
        <f>IFERROR(__xludf.DUMMYFUNCTION("""COMPUTED_VALUE"""),"кислые ленточки маракуя манго")</f>
        <v>кислые ленточки маракуя манго</v>
      </c>
      <c r="G3641" s="18" t="str">
        <f>IFERROR(__xludf.DUMMYFUNCTION("""COMPUTED_VALUE"""),"кислые мармеладные ягоды")</f>
        <v>кислые мармеладные ягоды</v>
      </c>
      <c r="H3641" s="18" t="str">
        <f>IFERROR(__xludf.DUMMYFUNCTION("""COMPUTED_VALUE"""),"кислый виноград лайм")</f>
        <v>кислый виноград лайм</v>
      </c>
      <c r="I3641" s="18" t="str">
        <f>IFERROR(__xludf.DUMMYFUNCTION("""COMPUTED_VALUE"""),"кислый грейпфрут с вишней")</f>
        <v>кислый грейпфрут с вишней</v>
      </c>
      <c r="J3641" s="18" t="str">
        <f>IFERROR(__xludf.DUMMYFUNCTION("""COMPUTED_VALUE"""),"кислый леденец виноград киви яблоко")</f>
        <v>кислый леденец виноград киви яблоко</v>
      </c>
      <c r="K3641" s="18" t="str">
        <f>IFERROR(__xludf.DUMMYFUNCTION("""COMPUTED_VALUE"""),"кислый лимонад арбуз лайм малина")</f>
        <v>кислый лимонад арбуз лайм малина</v>
      </c>
      <c r="L3641" s="18" t="str">
        <f>IFERROR(__xludf.DUMMYFUNCTION("""COMPUTED_VALUE"""),"кислый персик клубника")</f>
        <v>кислый персик клубника</v>
      </c>
      <c r="M3641" s="18" t="str">
        <f>IFERROR(__xludf.DUMMYFUNCTION("""COMPUTED_VALUE"""),"кислый яблочно лимонные колечки")</f>
        <v>кислый яблочно лимонные колечки</v>
      </c>
      <c r="N3641" s="18" t="str">
        <f>IFERROR(__xludf.DUMMYFUNCTION("""COMPUTED_VALUE"""),"фанта апельсин с кислой малиной")</f>
        <v>фанта апельсин с кислой малиной</v>
      </c>
      <c r="O3641" s="18"/>
      <c r="P3641" s="18"/>
      <c r="Q3641" s="18"/>
      <c r="R3641" s="18"/>
      <c r="S3641" s="18"/>
      <c r="T3641" s="18"/>
      <c r="U3641" s="18"/>
      <c r="V3641" s="18"/>
      <c r="W3641" s="18"/>
      <c r="X3641" s="18"/>
      <c r="Y3641" s="18"/>
      <c r="Z3641" s="18"/>
      <c r="AA3641" s="18"/>
      <c r="AB3641" s="18"/>
      <c r="AC3641" s="18"/>
      <c r="AD3641" s="18"/>
      <c r="AE3641" s="18"/>
      <c r="AF3641" s="18"/>
      <c r="AG3641" s="18"/>
      <c r="AH3641" s="18"/>
      <c r="AI3641" s="18"/>
      <c r="AJ3641" s="18"/>
      <c r="AK3641" s="18"/>
      <c r="AL3641" s="18"/>
      <c r="AM3641" s="18"/>
      <c r="AN3641" s="18"/>
      <c r="AO3641" s="18"/>
      <c r="AP3641" s="18"/>
      <c r="AQ3641" s="18"/>
      <c r="AR3641" s="18"/>
      <c r="AS3641" s="18"/>
      <c r="AT3641" s="18"/>
      <c r="AU3641" s="18"/>
      <c r="AV3641" s="18"/>
      <c r="AW3641" s="18"/>
      <c r="AX3641" s="18"/>
    </row>
    <row r="3642">
      <c r="A3642" s="18" t="str">
        <f>IFERROR(__xludf.DUMMYFUNCTION("""COMPUTED_VALUE"""),"Экзотический микс")</f>
        <v>Экзотический микс</v>
      </c>
      <c r="B3642" s="18" t="str">
        <f>IFERROR(__xludf.DUMMYFUNCTION("""COMPUTED_VALUE"""),"Энергетик")</f>
        <v>Энергетик</v>
      </c>
      <c r="C3642" s="18" t="str">
        <f>IFERROR(__xludf.DUMMYFUNCTION("""COMPUTED_VALUE"""),"Виноградный чупа-чупс")</f>
        <v>Виноградный чупа-чупс</v>
      </c>
      <c r="D3642" s="18" t="str">
        <f>IFERROR(__xludf.DUMMYFUNCTION("""COMPUTED_VALUE"""),"Кислая лесная клюква")</f>
        <v>Кислая лесная клюква</v>
      </c>
      <c r="E3642" s="18" t="str">
        <f>IFERROR(__xludf.DUMMYFUNCTION("""COMPUTED_VALUE"""),"Смородина персик")</f>
        <v>Смородина персик</v>
      </c>
      <c r="F3642" s="18" t="str">
        <f>IFERROR(__xludf.DUMMYFUNCTION("""COMPUTED_VALUE"""),"Спелый киви кисло сладкий")</f>
        <v>Спелый киви кисло сладкий</v>
      </c>
      <c r="G3642" s="18" t="str">
        <f>IFERROR(__xludf.DUMMYFUNCTION("""COMPUTED_VALUE"""),"Кислые черви в вишневом сиропе")</f>
        <v>Кислые черви в вишневом сиропе</v>
      </c>
      <c r="H3642" s="18" t="str">
        <f>IFERROR(__xludf.DUMMYFUNCTION("""COMPUTED_VALUE"""),"Грушевый лимонад")</f>
        <v>Грушевый лимонад</v>
      </c>
      <c r="I3642" s="18" t="str">
        <f>IFERROR(__xludf.DUMMYFUNCTION("""COMPUTED_VALUE"""),"Лимонад с сладкой малиной")</f>
        <v>Лимонад с сладкой малиной</v>
      </c>
      <c r="J3642" s="18" t="str">
        <f>IFERROR(__xludf.DUMMYFUNCTION("""COMPUTED_VALUE"""),"Ананасовая кислинка")</f>
        <v>Ананасовая кислинка</v>
      </c>
      <c r="K3642" s="18" t="str">
        <f>IFERROR(__xludf.DUMMYFUNCTION("""COMPUTED_VALUE"""),"Мармеладные мишки")</f>
        <v>Мармеладные мишки</v>
      </c>
      <c r="L3642" s="18" t="str">
        <f>IFERROR(__xludf.DUMMYFUNCTION("""COMPUTED_VALUE"""),"Мандариновый сок с цедрой")</f>
        <v>Мандариновый сок с цедрой</v>
      </c>
      <c r="M3642" s="18" t="str">
        <f>IFERROR(__xludf.DUMMYFUNCTION("""COMPUTED_VALUE"""),"Кисло-сладкое ягодное драже")</f>
        <v>Кисло-сладкое ягодное драже</v>
      </c>
      <c r="N3642" s="18" t="str">
        <f>IFERROR(__xludf.DUMMYFUNCTION("""COMPUTED_VALUE"""),"Классическая фанта")</f>
        <v>Классическая фанта</v>
      </c>
      <c r="O3642" s="18" t="str">
        <f>IFERROR(__xludf.DUMMYFUNCTION("""COMPUTED_VALUE"""),"Сладкие барбарисоввые конфеты")</f>
        <v>Сладкие барбарисоввые конфеты</v>
      </c>
      <c r="P3642" s="18"/>
      <c r="Q3642" s="18"/>
      <c r="R3642" s="18"/>
      <c r="S3642" s="18"/>
      <c r="T3642" s="18"/>
      <c r="U3642" s="18"/>
      <c r="V3642" s="18"/>
      <c r="W3642" s="18"/>
      <c r="X3642" s="18"/>
      <c r="Y3642" s="18"/>
      <c r="Z3642" s="18"/>
      <c r="AA3642" s="18"/>
      <c r="AB3642" s="18"/>
      <c r="AC3642" s="18"/>
      <c r="AD3642" s="18"/>
      <c r="AE3642" s="18"/>
      <c r="AF3642" s="18"/>
      <c r="AG3642" s="18"/>
      <c r="AH3642" s="18"/>
      <c r="AI3642" s="18"/>
      <c r="AJ3642" s="18"/>
      <c r="AK3642" s="18"/>
      <c r="AL3642" s="18"/>
      <c r="AM3642" s="18"/>
      <c r="AN3642" s="18"/>
      <c r="AO3642" s="18"/>
      <c r="AP3642" s="18"/>
      <c r="AQ3642" s="18"/>
      <c r="AR3642" s="18"/>
      <c r="AS3642" s="18"/>
      <c r="AT3642" s="18"/>
      <c r="AU3642" s="18"/>
      <c r="AV3642" s="18"/>
      <c r="AW3642" s="18"/>
      <c r="AX3642" s="18"/>
    </row>
    <row r="3643">
      <c r="A3643" s="18" t="str">
        <f>IFERROR(__xludf.DUMMYFUNCTION("""COMPUTED_VALUE"""),"Смородина холс")</f>
        <v>Смородина холс</v>
      </c>
      <c r="B3643" s="18" t="str">
        <f>IFERROR(__xludf.DUMMYFUNCTION("""COMPUTED_VALUE"""),"Тропические фрукты")</f>
        <v>Тропические фрукты</v>
      </c>
      <c r="C3643" s="18" t="str">
        <f>IFERROR(__xludf.DUMMYFUNCTION("""COMPUTED_VALUE"""),"Черничная конфета")</f>
        <v>Черничная конфета</v>
      </c>
      <c r="D3643" s="18" t="str">
        <f>IFERROR(__xludf.DUMMYFUNCTION("""COMPUTED_VALUE"""),"Яблоко вишня")</f>
        <v>Яблоко вишня</v>
      </c>
      <c r="E3643" s="18" t="str">
        <f>IFERROR(__xludf.DUMMYFUNCTION("""COMPUTED_VALUE"""),"Виноград мята")</f>
        <v>Виноград мята</v>
      </c>
      <c r="F3643" s="18" t="str">
        <f>IFERROR(__xludf.DUMMYFUNCTION("""COMPUTED_VALUE"""),"Виноград холс")</f>
        <v>Виноград холс</v>
      </c>
      <c r="G3643" s="18" t="str">
        <f>IFERROR(__xludf.DUMMYFUNCTION("""COMPUTED_VALUE"""),"Грейпфрутовый лимонад")</f>
        <v>Грейпфрутовый лимонад</v>
      </c>
      <c r="H3643" s="18" t="str">
        <f>IFERROR(__xludf.DUMMYFUNCTION("""COMPUTED_VALUE"""),"Дыня банан")</f>
        <v>Дыня банан</v>
      </c>
      <c r="I3643" s="18" t="str">
        <f>IFERROR(__xludf.DUMMYFUNCTION("""COMPUTED_VALUE"""),"Ежевичный лимонад")</f>
        <v>Ежевичный лимонад</v>
      </c>
      <c r="J3643" s="18" t="str">
        <f>IFERROR(__xludf.DUMMYFUNCTION("""COMPUTED_VALUE"""),"Земляничная конфета ")</f>
        <v>Земляничная конфета </v>
      </c>
      <c r="K3643" s="18" t="str">
        <f>IFERROR(__xludf.DUMMYFUNCTION("""COMPUTED_VALUE"""),"Ананас манго ")</f>
        <v>Ананас манго </v>
      </c>
      <c r="L3643" s="18" t="str">
        <f>IFERROR(__xludf.DUMMYFUNCTION("""COMPUTED_VALUE"""),"Жвачка черника мята ")</f>
        <v>Жвачка черника мята </v>
      </c>
      <c r="M3643" s="18" t="str">
        <f>IFERROR(__xludf.DUMMYFUNCTION("""COMPUTED_VALUE"""),"Зеленый манго")</f>
        <v>Зеленый манго</v>
      </c>
      <c r="N3643" s="18" t="str">
        <f>IFERROR(__xludf.DUMMYFUNCTION("""COMPUTED_VALUE"""),"Клюква брусника")</f>
        <v>Клюква брусника</v>
      </c>
      <c r="O3643" s="18" t="str">
        <f>IFERROR(__xludf.DUMMYFUNCTION("""COMPUTED_VALUE"""),"Апельсин ")</f>
        <v>Апельсин </v>
      </c>
      <c r="P3643" s="18" t="str">
        <f>IFERROR(__xludf.DUMMYFUNCTION("""COMPUTED_VALUE"""),"Кокос малина")</f>
        <v>Кокос малина</v>
      </c>
      <c r="Q3643" s="18" t="str">
        <f>IFERROR(__xludf.DUMMYFUNCTION("""COMPUTED_VALUE"""),"Лимонные черви")</f>
        <v>Лимонные черви</v>
      </c>
      <c r="R3643" s="18" t="str">
        <f>IFERROR(__xludf.DUMMYFUNCTION("""COMPUTED_VALUE"""),"Малиновый лимонад")</f>
        <v>Малиновый лимонад</v>
      </c>
      <c r="S3643" s="18" t="str">
        <f>IFERROR(__xludf.DUMMYFUNCTION("""COMPUTED_VALUE"""),"Смородина малина")</f>
        <v>Смородина малина</v>
      </c>
      <c r="T3643" s="18"/>
      <c r="U3643" s="18"/>
      <c r="V3643" s="18"/>
      <c r="W3643" s="18"/>
      <c r="X3643" s="18"/>
      <c r="Y3643" s="18"/>
      <c r="Z3643" s="18"/>
      <c r="AA3643" s="18"/>
      <c r="AB3643" s="18"/>
      <c r="AC3643" s="18"/>
      <c r="AD3643" s="18"/>
      <c r="AE3643" s="18"/>
      <c r="AF3643" s="18"/>
      <c r="AG3643" s="18"/>
      <c r="AH3643" s="18"/>
      <c r="AI3643" s="18"/>
      <c r="AJ3643" s="18"/>
      <c r="AK3643" s="18"/>
      <c r="AL3643" s="18"/>
      <c r="AM3643" s="18"/>
      <c r="AN3643" s="18"/>
      <c r="AO3643" s="18"/>
      <c r="AP3643" s="18"/>
      <c r="AQ3643" s="18"/>
      <c r="AR3643" s="18"/>
      <c r="AS3643" s="18"/>
      <c r="AT3643" s="18"/>
      <c r="AU3643" s="18"/>
      <c r="AV3643" s="18"/>
      <c r="AW3643" s="18"/>
      <c r="AX3643" s="18"/>
    </row>
    <row r="3644">
      <c r="A3644" s="18" t="str">
        <f>IFERROR(__xludf.DUMMYFUNCTION("""COMPUTED_VALUE"""),"Ягодный микс")</f>
        <v>Ягодный микс</v>
      </c>
      <c r="B3644" s="18" t="str">
        <f>IFERROR(__xludf.DUMMYFUNCTION("""COMPUTED_VALUE"""),"Энергетик малина")</f>
        <v>Энергетик малина</v>
      </c>
      <c r="C3644" s="18" t="str">
        <f>IFERROR(__xludf.DUMMYFUNCTION("""COMPUTED_VALUE"""),"Клубника арбуз")</f>
        <v>Клубника арбуз</v>
      </c>
      <c r="D3644" s="18" t="str">
        <f>IFERROR(__xludf.DUMMYFUNCTION("""COMPUTED_VALUE"""),"Ежевика малина")</f>
        <v>Ежевика малина</v>
      </c>
      <c r="E3644" s="18" t="str">
        <f>IFERROR(__xludf.DUMMYFUNCTION("""COMPUTED_VALUE"""),"Голубая малина виноград")</f>
        <v>Голубая малина виноград</v>
      </c>
      <c r="F3644" s="18" t="str">
        <f>IFERROR(__xludf.DUMMYFUNCTION("""COMPUTED_VALUE"""),"Вишня яблоко")</f>
        <v>Вишня яблоко</v>
      </c>
      <c r="G3644" s="18" t="str">
        <f>IFERROR(__xludf.DUMMYFUNCTION("""COMPUTED_VALUE"""),"Виноград лёд")</f>
        <v>Виноград лёд</v>
      </c>
      <c r="H3644" s="18" t="str">
        <f>IFERROR(__xludf.DUMMYFUNCTION("""COMPUTED_VALUE"""),"Бабл гам")</f>
        <v>Бабл гам</v>
      </c>
      <c r="I3644" s="18" t="str">
        <f>IFERROR(__xludf.DUMMYFUNCTION("""COMPUTED_VALUE"""),"Энергетик лайм")</f>
        <v>Энергетик лайм</v>
      </c>
      <c r="J3644" s="18" t="str">
        <f>IFERROR(__xludf.DUMMYFUNCTION("""COMPUTED_VALUE"""),"Черника смородина айс")</f>
        <v>Черника смородина айс</v>
      </c>
      <c r="K3644" s="18" t="str">
        <f>IFERROR(__xludf.DUMMYFUNCTION("""COMPUTED_VALUE"""),"Мохито клубничный лёд")</f>
        <v>Мохито клубничный лёд</v>
      </c>
      <c r="L3644" s="18" t="str">
        <f>IFERROR(__xludf.DUMMYFUNCTION("""COMPUTED_VALUE"""),"Черная вишня лёд")</f>
        <v>Черная вишня лёд</v>
      </c>
      <c r="M3644" s="18" t="str">
        <f>IFERROR(__xludf.DUMMYFUNCTION("""COMPUTED_VALUE"""),"Ананас кокос лёд")</f>
        <v>Ананас кокос лёд</v>
      </c>
      <c r="N3644" s="18" t="str">
        <f>IFERROR(__xludf.DUMMYFUNCTION("""COMPUTED_VALUE"""),"Киви лёд")</f>
        <v>Киви лёд</v>
      </c>
      <c r="O3644" s="18" t="str">
        <f>IFERROR(__xludf.DUMMYFUNCTION("""COMPUTED_VALUE"""),"Кислая клюква лёд")</f>
        <v>Кислая клюква лёд</v>
      </c>
      <c r="P3644" s="18" t="str">
        <f>IFERROR(__xludf.DUMMYFUNCTION("""COMPUTED_VALUE"""),"Кислый скитлс лёд")</f>
        <v>Кислый скитлс лёд</v>
      </c>
      <c r="Q3644" s="18" t="str">
        <f>IFERROR(__xludf.DUMMYFUNCTION("""COMPUTED_VALUE"""),"Клубника черника лёд")</f>
        <v>Клубника черника лёд</v>
      </c>
      <c r="R3644" s="18" t="str">
        <f>IFERROR(__xludf.DUMMYFUNCTION("""COMPUTED_VALUE"""),"Малина смородина лёд")</f>
        <v>Малина смородина лёд</v>
      </c>
      <c r="S3644" s="18" t="str">
        <f>IFERROR(__xludf.DUMMYFUNCTION("""COMPUTED_VALUE"""),"Манго лёд")</f>
        <v>Манго лёд</v>
      </c>
      <c r="T3644" s="18" t="str">
        <f>IFERROR(__xludf.DUMMYFUNCTION("""COMPUTED_VALUE"""),"Малина вишня лёд")</f>
        <v>Малина вишня лёд</v>
      </c>
      <c r="U3644" s="18"/>
      <c r="V3644" s="18"/>
      <c r="W3644" s="18"/>
      <c r="X3644" s="18"/>
      <c r="Y3644" s="18"/>
      <c r="Z3644" s="18"/>
      <c r="AA3644" s="18"/>
      <c r="AB3644" s="18"/>
      <c r="AC3644" s="18"/>
      <c r="AD3644" s="18"/>
      <c r="AE3644" s="18"/>
      <c r="AF3644" s="18"/>
      <c r="AG3644" s="18"/>
      <c r="AH3644" s="18"/>
      <c r="AI3644" s="18"/>
      <c r="AJ3644" s="18"/>
      <c r="AK3644" s="18"/>
      <c r="AL3644" s="18"/>
      <c r="AM3644" s="18"/>
      <c r="AN3644" s="18"/>
      <c r="AO3644" s="18"/>
      <c r="AP3644" s="18"/>
      <c r="AQ3644" s="18"/>
      <c r="AR3644" s="18"/>
      <c r="AS3644" s="18"/>
      <c r="AT3644" s="18"/>
      <c r="AU3644" s="18"/>
      <c r="AV3644" s="18"/>
      <c r="AW3644" s="18"/>
      <c r="AX3644" s="18"/>
    </row>
    <row r="3645">
      <c r="A3645" s="18" t="str">
        <f>IFERROR(__xludf.DUMMYFUNCTION("""COMPUTED_VALUE"""),"Лесные ягоды")</f>
        <v>Лесные ягоды</v>
      </c>
      <c r="B3645" s="18" t="str">
        <f>IFERROR(__xludf.DUMMYFUNCTION("""COMPUTED_VALUE"""),"Алоэ виноград ")</f>
        <v>Алоэ виноград </v>
      </c>
      <c r="C3645" s="18" t="str">
        <f>IFERROR(__xludf.DUMMYFUNCTION("""COMPUTED_VALUE"""),"Апельсиновый адреналин")</f>
        <v>Апельсиновый адреналин</v>
      </c>
      <c r="D3645" s="18" t="str">
        <f>IFERROR(__xludf.DUMMYFUNCTION("""COMPUTED_VALUE"""),"Клюква лайм")</f>
        <v>Клюква лайм</v>
      </c>
      <c r="E3645" s="18" t="str">
        <f>IFERROR(__xludf.DUMMYFUNCTION("""COMPUTED_VALUE"""),"Виноградная фанта ")</f>
        <v>Виноградная фанта </v>
      </c>
      <c r="F3645" s="18" t="str">
        <f>IFERROR(__xludf.DUMMYFUNCTION("""COMPUTED_VALUE"""),"Зеленый чай лемонграсс")</f>
        <v>Зеленый чай лемонграсс</v>
      </c>
      <c r="G3645" s="18" t="str">
        <f>IFERROR(__xludf.DUMMYFUNCTION("""COMPUTED_VALUE"""),"Малина арбуз")</f>
        <v>Малина арбуз</v>
      </c>
      <c r="H3645" s="18" t="str">
        <f>IFERROR(__xludf.DUMMYFUNCTION("""COMPUTED_VALUE"""),"Ананас персик")</f>
        <v>Ананас персик</v>
      </c>
      <c r="I3645" s="18" t="str">
        <f>IFERROR(__xludf.DUMMYFUNCTION("""COMPUTED_VALUE"""),"Клубничный мохито ")</f>
        <v>Клубничный мохито </v>
      </c>
      <c r="J3645" s="18" t="str">
        <f>IFERROR(__xludf.DUMMYFUNCTION("""COMPUTED_VALUE"""),"Яблоко лайм")</f>
        <v>Яблоко лайм</v>
      </c>
      <c r="K3645" s="18" t="str">
        <f>IFERROR(__xludf.DUMMYFUNCTION("""COMPUTED_VALUE"""),"Спрайт арбуз лайм ")</f>
        <v>Спрайт арбуз лайм </v>
      </c>
      <c r="L3645" s="18" t="str">
        <f>IFERROR(__xludf.DUMMYFUNCTION("""COMPUTED_VALUE"""),"Черничная фанта")</f>
        <v>Черничная фанта</v>
      </c>
      <c r="M3645" s="18" t="str">
        <f>IFERROR(__xludf.DUMMYFUNCTION("""COMPUTED_VALUE"""),"Чёрная смородина")</f>
        <v>Чёрная смородина</v>
      </c>
      <c r="N3645" s="18" t="str">
        <f>IFERROR(__xludf.DUMMYFUNCTION("""COMPUTED_VALUE"""),"Червячки голубика малина")</f>
        <v>Червячки голубика малина</v>
      </c>
      <c r="O3645" s="18" t="str">
        <f>IFERROR(__xludf.DUMMYFUNCTION("""COMPUTED_VALUE"""),"Малина смородина ")</f>
        <v>Малина смородина </v>
      </c>
      <c r="P3645" s="18" t="str">
        <f>IFERROR(__xludf.DUMMYFUNCTION("""COMPUTED_VALUE"""),"Черника лайм ")</f>
        <v>Черника лайм </v>
      </c>
      <c r="Q3645" s="18" t="str">
        <f>IFERROR(__xludf.DUMMYFUNCTION("""COMPUTED_VALUE"""),"Виноградный чупа чупс")</f>
        <v>Виноградный чупа чупс</v>
      </c>
      <c r="R3645" s="18" t="str">
        <f>IFERROR(__xludf.DUMMYFUNCTION("""COMPUTED_VALUE"""),"Киви лайм")</f>
        <v>Киви лайм</v>
      </c>
      <c r="S3645" s="18" t="str">
        <f>IFERROR(__xludf.DUMMYFUNCTION("""COMPUTED_VALUE"""),"Ягодный морс")</f>
        <v>Ягодный морс</v>
      </c>
      <c r="T3645" s="18" t="str">
        <f>IFERROR(__xludf.DUMMYFUNCTION("""COMPUTED_VALUE"""),"Фруктовый скитлс")</f>
        <v>Фруктовый скитлс</v>
      </c>
      <c r="U3645" s="18" t="str">
        <f>IFERROR(__xludf.DUMMYFUNCTION("""COMPUTED_VALUE"""),"черника лимон ")</f>
        <v>черника лимон </v>
      </c>
      <c r="V3645" s="18" t="str">
        <f>IFERROR(__xludf.DUMMYFUNCTION("""COMPUTED_VALUE"""),"Вишнёвая бомба")</f>
        <v>Вишнёвая бомба</v>
      </c>
      <c r="W3645" s="18" t="str">
        <f>IFERROR(__xludf.DUMMYFUNCTION("""COMPUTED_VALUE"""),"Тропический манго")</f>
        <v>Тропический манго</v>
      </c>
      <c r="X3645" s="18"/>
      <c r="Y3645" s="18"/>
      <c r="Z3645" s="18"/>
      <c r="AA3645" s="18"/>
      <c r="AB3645" s="18"/>
      <c r="AC3645" s="18"/>
      <c r="AD3645" s="18"/>
      <c r="AE3645" s="18"/>
      <c r="AF3645" s="18"/>
      <c r="AG3645" s="18"/>
      <c r="AH3645" s="18"/>
      <c r="AI3645" s="18"/>
      <c r="AJ3645" s="18"/>
      <c r="AK3645" s="18"/>
      <c r="AL3645" s="18"/>
      <c r="AM3645" s="18"/>
      <c r="AN3645" s="18"/>
      <c r="AO3645" s="18"/>
      <c r="AP3645" s="18"/>
      <c r="AQ3645" s="18"/>
      <c r="AR3645" s="18"/>
      <c r="AS3645" s="18"/>
      <c r="AT3645" s="18"/>
      <c r="AU3645" s="18"/>
      <c r="AV3645" s="18"/>
      <c r="AW3645" s="18"/>
      <c r="AX3645" s="18"/>
    </row>
    <row r="3646">
      <c r="A3646" s="18" t="str">
        <f>IFERROR(__xludf.DUMMYFUNCTION("""COMPUTED_VALUE"""),"кислая земляника")</f>
        <v>кислая земляника</v>
      </c>
      <c r="B3646" s="18" t="str">
        <f>IFERROR(__xludf.DUMMYFUNCTION("""COMPUTED_VALUE"""),"кислая фанта с черникой")</f>
        <v>кислая фанта с черникой</v>
      </c>
      <c r="C3646" s="18" t="str">
        <f>IFERROR(__xludf.DUMMYFUNCTION("""COMPUTED_VALUE"""),"кислое харибо с колой и черешней")</f>
        <v>кислое харибо с колой и черешней</v>
      </c>
      <c r="D3646" s="18" t="str">
        <f>IFERROR(__xludf.DUMMYFUNCTION("""COMPUTED_VALUE"""),"кислое яблочно клубничная шипучка")</f>
        <v>кислое яблочно клубничная шипучка</v>
      </c>
      <c r="E3646" s="18" t="str">
        <f>IFERROR(__xludf.DUMMYFUNCTION("""COMPUTED_VALUE"""),"кислые желатинки маракуйя ананас")</f>
        <v>кислые желатинки маракуйя ананас</v>
      </c>
      <c r="F3646" s="18" t="str">
        <f>IFERROR(__xludf.DUMMYFUNCTION("""COMPUTED_VALUE"""),"кислые ленточки маракуя манго")</f>
        <v>кислые ленточки маракуя манго</v>
      </c>
      <c r="G3646" s="18" t="str">
        <f>IFERROR(__xludf.DUMMYFUNCTION("""COMPUTED_VALUE"""),"кислые мармеладные ягоды")</f>
        <v>кислые мармеладные ягоды</v>
      </c>
      <c r="H3646" s="18" t="str">
        <f>IFERROR(__xludf.DUMMYFUNCTION("""COMPUTED_VALUE"""),"кислый виноград лайм")</f>
        <v>кислый виноград лайм</v>
      </c>
      <c r="I3646" s="18" t="str">
        <f>IFERROR(__xludf.DUMMYFUNCTION("""COMPUTED_VALUE"""),"кислый грейпфрут с вишней")</f>
        <v>кислый грейпфрут с вишней</v>
      </c>
      <c r="J3646" s="18" t="str">
        <f>IFERROR(__xludf.DUMMYFUNCTION("""COMPUTED_VALUE"""),"кислый леденец виноград киви яблоко")</f>
        <v>кислый леденец виноград киви яблоко</v>
      </c>
      <c r="K3646" s="18" t="str">
        <f>IFERROR(__xludf.DUMMYFUNCTION("""COMPUTED_VALUE"""),"кислый лимонад арбуз лайм малина")</f>
        <v>кислый лимонад арбуз лайм малина</v>
      </c>
      <c r="L3646" s="18" t="str">
        <f>IFERROR(__xludf.DUMMYFUNCTION("""COMPUTED_VALUE"""),"кислый персик клубника")</f>
        <v>кислый персик клубника</v>
      </c>
      <c r="M3646" s="18" t="str">
        <f>IFERROR(__xludf.DUMMYFUNCTION("""COMPUTED_VALUE"""),"кислый яблочно лимонные колечки")</f>
        <v>кислый яблочно лимонные колечки</v>
      </c>
      <c r="N3646" s="18" t="str">
        <f>IFERROR(__xludf.DUMMYFUNCTION("""COMPUTED_VALUE"""),"фанта апельсин с кислой малиной")</f>
        <v>фанта апельсин с кислой малиной</v>
      </c>
      <c r="O3646" s="18"/>
      <c r="P3646" s="18"/>
      <c r="Q3646" s="18"/>
      <c r="R3646" s="18"/>
      <c r="S3646" s="18"/>
      <c r="T3646" s="18"/>
      <c r="U3646" s="18"/>
      <c r="V3646" s="18"/>
      <c r="W3646" s="18"/>
      <c r="X3646" s="18"/>
      <c r="Y3646" s="18"/>
      <c r="Z3646" s="18"/>
      <c r="AA3646" s="18"/>
      <c r="AB3646" s="18"/>
      <c r="AC3646" s="18"/>
      <c r="AD3646" s="18"/>
      <c r="AE3646" s="18"/>
      <c r="AF3646" s="18"/>
      <c r="AG3646" s="18"/>
      <c r="AH3646" s="18"/>
      <c r="AI3646" s="18"/>
      <c r="AJ3646" s="18"/>
      <c r="AK3646" s="18"/>
      <c r="AL3646" s="18"/>
      <c r="AM3646" s="18"/>
      <c r="AN3646" s="18"/>
      <c r="AO3646" s="18"/>
      <c r="AP3646" s="18"/>
      <c r="AQ3646" s="18"/>
      <c r="AR3646" s="18"/>
      <c r="AS3646" s="18"/>
      <c r="AT3646" s="18"/>
      <c r="AU3646" s="18"/>
      <c r="AV3646" s="18"/>
      <c r="AW3646" s="18"/>
      <c r="AX3646" s="18"/>
    </row>
    <row r="3647">
      <c r="A3647" s="18" t="str">
        <f>IFERROR(__xludf.DUMMYFUNCTION("""COMPUTED_VALUE"""),"Кислый малиново-грейпфрутовый швепс")</f>
        <v>Кислый малиново-грейпфрутовый швепс</v>
      </c>
      <c r="B3647" s="18" t="str">
        <f>IFERROR(__xludf.DUMMYFUNCTION("""COMPUTED_VALUE"""),"Ананас апельсин")</f>
        <v>Ананас апельсин</v>
      </c>
      <c r="C3647" s="18" t="str">
        <f>IFERROR(__xludf.DUMMYFUNCTION("""COMPUTED_VALUE"""),"Пинаколада")</f>
        <v>Пинаколада</v>
      </c>
      <c r="D3647" s="18" t="str">
        <f>IFERROR(__xludf.DUMMYFUNCTION("""COMPUTED_VALUE"""),"Мятный бабл гам")</f>
        <v>Мятный бабл гам</v>
      </c>
      <c r="E3647" s="18" t="str">
        <f>IFERROR(__xludf.DUMMYFUNCTION("""COMPUTED_VALUE"""),"Мянго драгонфрут")</f>
        <v>Мянго драгонфрут</v>
      </c>
      <c r="F3647" s="18" t="str">
        <f>IFERROR(__xludf.DUMMYFUNCTION("""COMPUTED_VALUE"""),"Клубничная фанта")</f>
        <v>Клубничная фанта</v>
      </c>
      <c r="G3647" s="18" t="str">
        <f>IFERROR(__xludf.DUMMYFUNCTION("""COMPUTED_VALUE"""),"Клубничная арбуз")</f>
        <v>Клубничная арбуз</v>
      </c>
      <c r="H3647" s="18" t="str">
        <f>IFERROR(__xludf.DUMMYFUNCTION("""COMPUTED_VALUE"""),"Кислый скитлс")</f>
        <v>Кислый скитлс</v>
      </c>
      <c r="I3647" s="18" t="str">
        <f>IFERROR(__xludf.DUMMYFUNCTION("""COMPUTED_VALUE"""),"Кислый лайм арбуз")</f>
        <v>Кислый лайм арбуз</v>
      </c>
      <c r="J3647" s="18" t="str">
        <f>IFERROR(__xludf.DUMMYFUNCTION("""COMPUTED_VALUE"""),"Тропический банан")</f>
        <v>Тропический банан</v>
      </c>
      <c r="K3647" s="18" t="str">
        <f>IFERROR(__xludf.DUMMYFUNCTION("""COMPUTED_VALUE"""),"Яблочный энергетик")</f>
        <v>Яблочный энергетик</v>
      </c>
      <c r="L3647" s="18" t="str">
        <f>IFERROR(__xludf.DUMMYFUNCTION("""COMPUTED_VALUE"""),"Барбарисовый лимонад")</f>
        <v>Барбарисовый лимонад</v>
      </c>
      <c r="M3647" s="18" t="str">
        <f>IFERROR(__xludf.DUMMYFUNCTION("""COMPUTED_VALUE"""),"Лимонад виноград вишня")</f>
        <v>Лимонад виноград вишня</v>
      </c>
      <c r="N3647" s="18" t="str">
        <f>IFERROR(__xludf.DUMMYFUNCTION("""COMPUTED_VALUE"""),"Розовый лимонад")</f>
        <v>Розовый лимонад</v>
      </c>
      <c r="O3647" s="18" t="str">
        <f>IFERROR(__xludf.DUMMYFUNCTION("""COMPUTED_VALUE"""),"Двойной манго")</f>
        <v>Двойной манго</v>
      </c>
      <c r="P3647" s="18" t="str">
        <f>IFERROR(__xludf.DUMMYFUNCTION("""COMPUTED_VALUE"""),"Лесные ягоды ")</f>
        <v>Лесные ягоды </v>
      </c>
      <c r="Q3647" s="18" t="str">
        <f>IFERROR(__xludf.DUMMYFUNCTION("""COMPUTED_VALUE"""),"Ежевика малина ")</f>
        <v>Ежевика малина </v>
      </c>
      <c r="R3647" s="18" t="str">
        <f>IFERROR(__xludf.DUMMYFUNCTION("""COMPUTED_VALUE"""),"Смородиновый лимонад")</f>
        <v>Смородиновый лимонад</v>
      </c>
      <c r="S3647" s="18" t="str">
        <f>IFERROR(__xludf.DUMMYFUNCTION("""COMPUTED_VALUE"""),"Кола вишня")</f>
        <v>Кола вишня</v>
      </c>
      <c r="T3647" s="18" t="str">
        <f>IFERROR(__xludf.DUMMYFUNCTION("""COMPUTED_VALUE"""),"Манго арбуз")</f>
        <v>Манго арбуз</v>
      </c>
      <c r="U3647" s="18" t="str">
        <f>IFERROR(__xludf.DUMMYFUNCTION("""COMPUTED_VALUE"""),"Алоэ виноград")</f>
        <v>Алоэ виноград</v>
      </c>
      <c r="V3647" s="18" t="str">
        <f>IFERROR(__xludf.DUMMYFUNCTION("""COMPUTED_VALUE"""),"Банан клубника")</f>
        <v>Банан клубника</v>
      </c>
      <c r="W3647" s="18" t="str">
        <f>IFERROR(__xludf.DUMMYFUNCTION("""COMPUTED_VALUE"""),"Малиновый мармелад")</f>
        <v>Малиновый мармелад</v>
      </c>
      <c r="X3647" s="18" t="str">
        <f>IFERROR(__xludf.DUMMYFUNCTION("""COMPUTED_VALUE"""),"Клубника киви")</f>
        <v>Клубника киви</v>
      </c>
      <c r="Y3647" s="18" t="str">
        <f>IFERROR(__xludf.DUMMYFUNCTION("""COMPUTED_VALUE"""),"Клюква лайм")</f>
        <v>Клюква лайм</v>
      </c>
      <c r="Z3647" s="18" t="str">
        <f>IFERROR(__xludf.DUMMYFUNCTION("""COMPUTED_VALUE"""),"Гуава ананас")</f>
        <v>Гуава ананас</v>
      </c>
      <c r="AA3647" s="18" t="str">
        <f>IFERROR(__xludf.DUMMYFUNCTION("""COMPUTED_VALUE"""),"Морс")</f>
        <v>Морс</v>
      </c>
      <c r="AB3647" s="18" t="str">
        <f>IFERROR(__xludf.DUMMYFUNCTION("""COMPUTED_VALUE"""),"Красный апельсин")</f>
        <v>Красный апельсин</v>
      </c>
      <c r="AC3647" s="18" t="str">
        <f>IFERROR(__xludf.DUMMYFUNCTION("""COMPUTED_VALUE"""),"Арбузная жвачка")</f>
        <v>Арбузная жвачка</v>
      </c>
      <c r="AD3647" s="18" t="str">
        <f>IFERROR(__xludf.DUMMYFUNCTION("""COMPUTED_VALUE"""),"Смородина Виноград")</f>
        <v>Смородина Виноград</v>
      </c>
      <c r="AE3647" s="18" t="str">
        <f>IFERROR(__xludf.DUMMYFUNCTION("""COMPUTED_VALUE"""),"Гранатовая Мармелад")</f>
        <v>Гранатовая Мармелад</v>
      </c>
      <c r="AF3647" s="18" t="str">
        <f>IFERROR(__xludf.DUMMYFUNCTION("""COMPUTED_VALUE"""),"Яблоко Киви")</f>
        <v>Яблоко Киви</v>
      </c>
      <c r="AG3647" s="18" t="str">
        <f>IFERROR(__xludf.DUMMYFUNCTION("""COMPUTED_VALUE"""),"Клубника Ежевика")</f>
        <v>Клубника Ежевика</v>
      </c>
      <c r="AH3647" s="18" t="str">
        <f>IFERROR(__xludf.DUMMYFUNCTION("""COMPUTED_VALUE"""),"Клубничный Коктейль")</f>
        <v>Клубничный Коктейль</v>
      </c>
      <c r="AI3647" s="18" t="str">
        <f>IFERROR(__xludf.DUMMYFUNCTION("""COMPUTED_VALUE"""),"Клюква Земляника ")</f>
        <v>Клюква Земляника </v>
      </c>
      <c r="AJ3647" s="18" t="str">
        <f>IFERROR(__xludf.DUMMYFUNCTION("""COMPUTED_VALUE"""),"Какос Дыня")</f>
        <v>Какос Дыня</v>
      </c>
      <c r="AK3647" s="18" t="str">
        <f>IFERROR(__xludf.DUMMYFUNCTION("""COMPUTED_VALUE"""),"Маракуйя мандарин")</f>
        <v>Маракуйя мандарин</v>
      </c>
      <c r="AL3647" s="18" t="str">
        <f>IFERROR(__xludf.DUMMYFUNCTION("""COMPUTED_VALUE"""),"Персик кактус")</f>
        <v>Персик кактус</v>
      </c>
      <c r="AM3647" s="18" t="str">
        <f>IFERROR(__xludf.DUMMYFUNCTION("""COMPUTED_VALUE"""),"Спрайт")</f>
        <v>Спрайт</v>
      </c>
      <c r="AN3647" s="18" t="str">
        <f>IFERROR(__xludf.DUMMYFUNCTION("""COMPUTED_VALUE"""),"Черничная фанта")</f>
        <v>Черничная фанта</v>
      </c>
      <c r="AO3647" s="18" t="str">
        <f>IFERROR(__xludf.DUMMYFUNCTION("""COMPUTED_VALUE"""),"Ягодная жвачка")</f>
        <v>Ягодная жвачка</v>
      </c>
      <c r="AP3647" s="18" t="str">
        <f>IFERROR(__xludf.DUMMYFUNCTION("""COMPUTED_VALUE"""),"Ягодный энергетик")</f>
        <v>Ягодный энергетик</v>
      </c>
      <c r="AQ3647" s="18" t="str">
        <f>IFERROR(__xludf.DUMMYFUNCTION("""COMPUTED_VALUE"""),"Ягодный пунш ")</f>
        <v>Ягодный пунш </v>
      </c>
      <c r="AR3647" s="18" t="str">
        <f>IFERROR(__xludf.DUMMYFUNCTION("""COMPUTED_VALUE"""),"Виноградный холс")</f>
        <v>Виноградный холс</v>
      </c>
      <c r="AS3647" s="18" t="str">
        <f>IFERROR(__xludf.DUMMYFUNCTION("""COMPUTED_VALUE"""),"Грейпфрут смородина")</f>
        <v>Грейпфрут смородина</v>
      </c>
      <c r="AT3647" s="18" t="str">
        <f>IFERROR(__xludf.DUMMYFUNCTION("""COMPUTED_VALUE"""),"Дыня персик")</f>
        <v>Дыня персик</v>
      </c>
      <c r="AU3647" s="18" t="str">
        <f>IFERROR(__xludf.DUMMYFUNCTION("""COMPUTED_VALUE"""),"Земляника виноград")</f>
        <v>Земляника виноград</v>
      </c>
      <c r="AV3647" s="18" t="str">
        <f>IFERROR(__xludf.DUMMYFUNCTION("""COMPUTED_VALUE"""),"Киви маракуйя гуава")</f>
        <v>Киви маракуйя гуава</v>
      </c>
      <c r="AW3647" s="18" t="str">
        <f>IFERROR(__xludf.DUMMYFUNCTION("""COMPUTED_VALUE"""),"Кислые вишнёвые червячки")</f>
        <v>Кислые вишнёвые червячки</v>
      </c>
      <c r="AX3647" s="18" t="str">
        <f>IFERROR(__xludf.DUMMYFUNCTION("""COMPUTED_VALUE"""),"Кислые чернично-малиновое червячки")</f>
        <v>Кислые чернично-малиновое червячки</v>
      </c>
    </row>
    <row r="3648">
      <c r="A3648" s="18" t="str">
        <f>IFERROR(__xludf.DUMMYFUNCTION("""COMPUTED_VALUE"""),"Лесные ягоды")</f>
        <v>Лесные ягоды</v>
      </c>
      <c r="B3648" s="18" t="str">
        <f>IFERROR(__xludf.DUMMYFUNCTION("""COMPUTED_VALUE"""),"Алоэ виноград ")</f>
        <v>Алоэ виноград </v>
      </c>
      <c r="C3648" s="18" t="str">
        <f>IFERROR(__xludf.DUMMYFUNCTION("""COMPUTED_VALUE"""),"Апельсиновый адреналин")</f>
        <v>Апельсиновый адреналин</v>
      </c>
      <c r="D3648" s="18" t="str">
        <f>IFERROR(__xludf.DUMMYFUNCTION("""COMPUTED_VALUE"""),"Клюква лайм")</f>
        <v>Клюква лайм</v>
      </c>
      <c r="E3648" s="18" t="str">
        <f>IFERROR(__xludf.DUMMYFUNCTION("""COMPUTED_VALUE"""),"Виноградная фанта ")</f>
        <v>Виноградная фанта </v>
      </c>
      <c r="F3648" s="18" t="str">
        <f>IFERROR(__xludf.DUMMYFUNCTION("""COMPUTED_VALUE"""),"Зеленый чай лемонграсс")</f>
        <v>Зеленый чай лемонграсс</v>
      </c>
      <c r="G3648" s="18" t="str">
        <f>IFERROR(__xludf.DUMMYFUNCTION("""COMPUTED_VALUE"""),"Малина арбуз")</f>
        <v>Малина арбуз</v>
      </c>
      <c r="H3648" s="18" t="str">
        <f>IFERROR(__xludf.DUMMYFUNCTION("""COMPUTED_VALUE"""),"Ананас персик")</f>
        <v>Ананас персик</v>
      </c>
      <c r="I3648" s="18" t="str">
        <f>IFERROR(__xludf.DUMMYFUNCTION("""COMPUTED_VALUE"""),"Клубничный мохито ")</f>
        <v>Клубничный мохито </v>
      </c>
      <c r="J3648" s="18" t="str">
        <f>IFERROR(__xludf.DUMMYFUNCTION("""COMPUTED_VALUE"""),"Яблоко лайм")</f>
        <v>Яблоко лайм</v>
      </c>
      <c r="K3648" s="18" t="str">
        <f>IFERROR(__xludf.DUMMYFUNCTION("""COMPUTED_VALUE"""),"Спрайт арбуз лайм ")</f>
        <v>Спрайт арбуз лайм </v>
      </c>
      <c r="L3648" s="18" t="str">
        <f>IFERROR(__xludf.DUMMYFUNCTION("""COMPUTED_VALUE"""),"Черничная фанта")</f>
        <v>Черничная фанта</v>
      </c>
      <c r="M3648" s="18" t="str">
        <f>IFERROR(__xludf.DUMMYFUNCTION("""COMPUTED_VALUE"""),"Чёрная смородина")</f>
        <v>Чёрная смородина</v>
      </c>
      <c r="N3648" s="18" t="str">
        <f>IFERROR(__xludf.DUMMYFUNCTION("""COMPUTED_VALUE"""),"Червячки голубика малина")</f>
        <v>Червячки голубика малина</v>
      </c>
      <c r="O3648" s="18" t="str">
        <f>IFERROR(__xludf.DUMMYFUNCTION("""COMPUTED_VALUE"""),"Малина смородина ")</f>
        <v>Малина смородина </v>
      </c>
      <c r="P3648" s="18" t="str">
        <f>IFERROR(__xludf.DUMMYFUNCTION("""COMPUTED_VALUE"""),"Черника лайм ")</f>
        <v>Черника лайм </v>
      </c>
      <c r="Q3648" s="18" t="str">
        <f>IFERROR(__xludf.DUMMYFUNCTION("""COMPUTED_VALUE"""),"Виноградный чупа чупс")</f>
        <v>Виноградный чупа чупс</v>
      </c>
      <c r="R3648" s="18" t="str">
        <f>IFERROR(__xludf.DUMMYFUNCTION("""COMPUTED_VALUE"""),"Киви лайм")</f>
        <v>Киви лайм</v>
      </c>
      <c r="S3648" s="18" t="str">
        <f>IFERROR(__xludf.DUMMYFUNCTION("""COMPUTED_VALUE"""),"Ягодный морс")</f>
        <v>Ягодный морс</v>
      </c>
      <c r="T3648" s="18" t="str">
        <f>IFERROR(__xludf.DUMMYFUNCTION("""COMPUTED_VALUE"""),"Фруктовый скитлс")</f>
        <v>Фруктовый скитлс</v>
      </c>
      <c r="U3648" s="18" t="str">
        <f>IFERROR(__xludf.DUMMYFUNCTION("""COMPUTED_VALUE"""),"черника лимон ")</f>
        <v>черника лимон </v>
      </c>
      <c r="V3648" s="18" t="str">
        <f>IFERROR(__xludf.DUMMYFUNCTION("""COMPUTED_VALUE"""),"Вишнёвая бомба")</f>
        <v>Вишнёвая бомба</v>
      </c>
      <c r="W3648" s="18" t="str">
        <f>IFERROR(__xludf.DUMMYFUNCTION("""COMPUTED_VALUE"""),"Тропический манго")</f>
        <v>Тропический манго</v>
      </c>
      <c r="X3648" s="18"/>
      <c r="Y3648" s="18"/>
      <c r="Z3648" s="18"/>
      <c r="AA3648" s="18"/>
      <c r="AB3648" s="18"/>
      <c r="AC3648" s="18"/>
      <c r="AD3648" s="18"/>
      <c r="AE3648" s="18"/>
      <c r="AF3648" s="18"/>
      <c r="AG3648" s="18"/>
      <c r="AH3648" s="18"/>
      <c r="AI3648" s="18"/>
      <c r="AJ3648" s="18"/>
      <c r="AK3648" s="18"/>
      <c r="AL3648" s="18"/>
      <c r="AM3648" s="18"/>
      <c r="AN3648" s="18"/>
      <c r="AO3648" s="18"/>
      <c r="AP3648" s="18"/>
      <c r="AQ3648" s="18"/>
      <c r="AR3648" s="18"/>
      <c r="AS3648" s="18"/>
      <c r="AT3648" s="18"/>
      <c r="AU3648" s="18"/>
      <c r="AV3648" s="18"/>
      <c r="AW3648" s="18"/>
      <c r="AX3648" s="18"/>
    </row>
    <row r="3649">
      <c r="A3649" s="18" t="str">
        <f>IFERROR(__xludf.DUMMYFUNCTION("""COMPUTED_VALUE"""),"Лесные ягоды")</f>
        <v>Лесные ягоды</v>
      </c>
      <c r="B3649" s="18" t="str">
        <f>IFERROR(__xludf.DUMMYFUNCTION("""COMPUTED_VALUE"""),"Алоэ виноград ")</f>
        <v>Алоэ виноград </v>
      </c>
      <c r="C3649" s="18" t="str">
        <f>IFERROR(__xludf.DUMMYFUNCTION("""COMPUTED_VALUE"""),"Апельсиновый адреналин")</f>
        <v>Апельсиновый адреналин</v>
      </c>
      <c r="D3649" s="18" t="str">
        <f>IFERROR(__xludf.DUMMYFUNCTION("""COMPUTED_VALUE"""),"Клюква лайм")</f>
        <v>Клюква лайм</v>
      </c>
      <c r="E3649" s="18" t="str">
        <f>IFERROR(__xludf.DUMMYFUNCTION("""COMPUTED_VALUE"""),"Виноградная фанта ")</f>
        <v>Виноградная фанта </v>
      </c>
      <c r="F3649" s="18" t="str">
        <f>IFERROR(__xludf.DUMMYFUNCTION("""COMPUTED_VALUE"""),"Зеленый чай лемонграсс")</f>
        <v>Зеленый чай лемонграсс</v>
      </c>
      <c r="G3649" s="18" t="str">
        <f>IFERROR(__xludf.DUMMYFUNCTION("""COMPUTED_VALUE"""),"Малина арбуз")</f>
        <v>Малина арбуз</v>
      </c>
      <c r="H3649" s="18" t="str">
        <f>IFERROR(__xludf.DUMMYFUNCTION("""COMPUTED_VALUE"""),"Ананас персик")</f>
        <v>Ананас персик</v>
      </c>
      <c r="I3649" s="18" t="str">
        <f>IFERROR(__xludf.DUMMYFUNCTION("""COMPUTED_VALUE"""),"Клубничный мохито ")</f>
        <v>Клубничный мохито </v>
      </c>
      <c r="J3649" s="18" t="str">
        <f>IFERROR(__xludf.DUMMYFUNCTION("""COMPUTED_VALUE"""),"Яблоко лайм")</f>
        <v>Яблоко лайм</v>
      </c>
      <c r="K3649" s="18" t="str">
        <f>IFERROR(__xludf.DUMMYFUNCTION("""COMPUTED_VALUE"""),"Спрайт арбуз лайм ")</f>
        <v>Спрайт арбуз лайм </v>
      </c>
      <c r="L3649" s="18" t="str">
        <f>IFERROR(__xludf.DUMMYFUNCTION("""COMPUTED_VALUE"""),"Черничная фанта")</f>
        <v>Черничная фанта</v>
      </c>
      <c r="M3649" s="18" t="str">
        <f>IFERROR(__xludf.DUMMYFUNCTION("""COMPUTED_VALUE"""),"Чёрная смородина")</f>
        <v>Чёрная смородина</v>
      </c>
      <c r="N3649" s="18" t="str">
        <f>IFERROR(__xludf.DUMMYFUNCTION("""COMPUTED_VALUE"""),"Червячки голубика малина")</f>
        <v>Червячки голубика малина</v>
      </c>
      <c r="O3649" s="18" t="str">
        <f>IFERROR(__xludf.DUMMYFUNCTION("""COMPUTED_VALUE"""),"Малина смородина ")</f>
        <v>Малина смородина </v>
      </c>
      <c r="P3649" s="18" t="str">
        <f>IFERROR(__xludf.DUMMYFUNCTION("""COMPUTED_VALUE"""),"Черника лайм ")</f>
        <v>Черника лайм </v>
      </c>
      <c r="Q3649" s="18" t="str">
        <f>IFERROR(__xludf.DUMMYFUNCTION("""COMPUTED_VALUE"""),"Виноградный чупа чупс")</f>
        <v>Виноградный чупа чупс</v>
      </c>
      <c r="R3649" s="18" t="str">
        <f>IFERROR(__xludf.DUMMYFUNCTION("""COMPUTED_VALUE"""),"Киви лайм")</f>
        <v>Киви лайм</v>
      </c>
      <c r="S3649" s="18" t="str">
        <f>IFERROR(__xludf.DUMMYFUNCTION("""COMPUTED_VALUE"""),"Ягодный морс")</f>
        <v>Ягодный морс</v>
      </c>
      <c r="T3649" s="18" t="str">
        <f>IFERROR(__xludf.DUMMYFUNCTION("""COMPUTED_VALUE"""),"Фруктовый скитлс")</f>
        <v>Фруктовый скитлс</v>
      </c>
      <c r="U3649" s="18" t="str">
        <f>IFERROR(__xludf.DUMMYFUNCTION("""COMPUTED_VALUE"""),"черника лимон ")</f>
        <v>черника лимон </v>
      </c>
      <c r="V3649" s="18" t="str">
        <f>IFERROR(__xludf.DUMMYFUNCTION("""COMPUTED_VALUE"""),"Вишнёвая бомба")</f>
        <v>Вишнёвая бомба</v>
      </c>
      <c r="W3649" s="18" t="str">
        <f>IFERROR(__xludf.DUMMYFUNCTION("""COMPUTED_VALUE"""),"Тропический манго")</f>
        <v>Тропический манго</v>
      </c>
      <c r="X3649" s="18"/>
      <c r="Y3649" s="18"/>
      <c r="Z3649" s="18"/>
      <c r="AA3649" s="18"/>
      <c r="AB3649" s="18"/>
      <c r="AC3649" s="18"/>
      <c r="AD3649" s="18"/>
      <c r="AE3649" s="18"/>
      <c r="AF3649" s="18"/>
      <c r="AG3649" s="18"/>
      <c r="AH3649" s="18"/>
      <c r="AI3649" s="18"/>
      <c r="AJ3649" s="18"/>
      <c r="AK3649" s="18"/>
      <c r="AL3649" s="18"/>
      <c r="AM3649" s="18"/>
      <c r="AN3649" s="18"/>
      <c r="AO3649" s="18"/>
      <c r="AP3649" s="18"/>
      <c r="AQ3649" s="18"/>
      <c r="AR3649" s="18"/>
      <c r="AS3649" s="18"/>
      <c r="AT3649" s="18"/>
      <c r="AU3649" s="18"/>
      <c r="AV3649" s="18"/>
      <c r="AW3649" s="18"/>
      <c r="AX3649" s="18"/>
    </row>
    <row r="3650">
      <c r="A3650" s="18" t="str">
        <f>IFERROR(__xludf.DUMMYFUNCTION("""COMPUTED_VALUE"""),"0.4")</f>
        <v>0.4</v>
      </c>
      <c r="B3650" s="18" t="str">
        <f>IFERROR(__xludf.DUMMYFUNCTION("""COMPUTED_VALUE"""),"0.6")</f>
        <v>0.6</v>
      </c>
      <c r="C3650" s="18" t="str">
        <f>IFERROR(__xludf.DUMMYFUNCTION("""COMPUTED_VALUE"""),"0.7")</f>
        <v>0.7</v>
      </c>
      <c r="D3650" s="18" t="str">
        <f>IFERROR(__xludf.DUMMYFUNCTION("""COMPUTED_VALUE"""),"0.8")</f>
        <v>0.8</v>
      </c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  <c r="R3650" s="18"/>
      <c r="S3650" s="18"/>
      <c r="T3650" s="18"/>
      <c r="U3650" s="18"/>
      <c r="V3650" s="18"/>
      <c r="W3650" s="18"/>
      <c r="X3650" s="18"/>
      <c r="Y3650" s="18"/>
      <c r="Z3650" s="18"/>
      <c r="AA3650" s="18"/>
      <c r="AB3650" s="18"/>
      <c r="AC3650" s="18"/>
      <c r="AD3650" s="18"/>
      <c r="AE3650" s="18"/>
      <c r="AF3650" s="18"/>
      <c r="AG3650" s="18"/>
      <c r="AH3650" s="18"/>
      <c r="AI3650" s="18"/>
      <c r="AJ3650" s="18"/>
      <c r="AK3650" s="18"/>
      <c r="AL3650" s="18"/>
      <c r="AM3650" s="18"/>
      <c r="AN3650" s="18"/>
      <c r="AO3650" s="18"/>
      <c r="AP3650" s="18"/>
      <c r="AQ3650" s="18"/>
      <c r="AR3650" s="18"/>
      <c r="AS3650" s="18"/>
      <c r="AT3650" s="18"/>
      <c r="AU3650" s="18"/>
      <c r="AV3650" s="18"/>
      <c r="AW3650" s="18"/>
      <c r="AX3650" s="18"/>
    </row>
    <row r="3651">
      <c r="A3651" s="18" t="str">
        <f>IFERROR(__xludf.DUMMYFUNCTION("""COMPUTED_VALUE"""),"0.3")</f>
        <v>0.3</v>
      </c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  <c r="R3651" s="18"/>
      <c r="S3651" s="18"/>
      <c r="T3651" s="18"/>
      <c r="U3651" s="18"/>
      <c r="V3651" s="18"/>
      <c r="W3651" s="18"/>
      <c r="X3651" s="18"/>
      <c r="Y3651" s="18"/>
      <c r="Z3651" s="18"/>
      <c r="AA3651" s="18"/>
      <c r="AB3651" s="18"/>
      <c r="AC3651" s="18"/>
      <c r="AD3651" s="18"/>
      <c r="AE3651" s="18"/>
      <c r="AF3651" s="18"/>
      <c r="AG3651" s="18"/>
      <c r="AH3651" s="18"/>
      <c r="AI3651" s="18"/>
      <c r="AJ3651" s="18"/>
      <c r="AK3651" s="18"/>
      <c r="AL3651" s="18"/>
      <c r="AM3651" s="18"/>
      <c r="AN3651" s="18"/>
      <c r="AO3651" s="18"/>
      <c r="AP3651" s="18"/>
      <c r="AQ3651" s="18"/>
      <c r="AR3651" s="18"/>
      <c r="AS3651" s="18"/>
      <c r="AT3651" s="18"/>
      <c r="AU3651" s="18"/>
      <c r="AV3651" s="18"/>
      <c r="AW3651" s="18"/>
      <c r="AX3651" s="18"/>
    </row>
    <row r="3652">
      <c r="A3652" s="18" t="str">
        <f>IFERROR(__xludf.DUMMYFUNCTION("""COMPUTED_VALUE"""),"0.3")</f>
        <v>0.3</v>
      </c>
      <c r="B3652" s="18"/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  <c r="R3652" s="18"/>
      <c r="S3652" s="18"/>
      <c r="T3652" s="18"/>
      <c r="U3652" s="18"/>
      <c r="V3652" s="18"/>
      <c r="W3652" s="18"/>
      <c r="X3652" s="18"/>
      <c r="Y3652" s="18"/>
      <c r="Z3652" s="18"/>
      <c r="AA3652" s="18"/>
      <c r="AB3652" s="18"/>
      <c r="AC3652" s="18"/>
      <c r="AD3652" s="18"/>
      <c r="AE3652" s="18"/>
      <c r="AF3652" s="18"/>
      <c r="AG3652" s="18"/>
      <c r="AH3652" s="18"/>
      <c r="AI3652" s="18"/>
      <c r="AJ3652" s="18"/>
      <c r="AK3652" s="18"/>
      <c r="AL3652" s="18"/>
      <c r="AM3652" s="18"/>
      <c r="AN3652" s="18"/>
      <c r="AO3652" s="18"/>
      <c r="AP3652" s="18"/>
      <c r="AQ3652" s="18"/>
      <c r="AR3652" s="18"/>
      <c r="AS3652" s="18"/>
      <c r="AT3652" s="18"/>
      <c r="AU3652" s="18"/>
      <c r="AV3652" s="18"/>
      <c r="AW3652" s="18"/>
      <c r="AX3652" s="18"/>
    </row>
    <row r="3653">
      <c r="A3653" s="18"/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8"/>
      <c r="N3653" s="18"/>
      <c r="O3653" s="18"/>
      <c r="P3653" s="18"/>
      <c r="Q3653" s="18"/>
      <c r="R3653" s="18"/>
      <c r="S3653" s="18"/>
      <c r="T3653" s="18"/>
      <c r="U3653" s="18"/>
      <c r="V3653" s="18"/>
      <c r="W3653" s="18"/>
      <c r="X3653" s="18"/>
      <c r="Y3653" s="18"/>
      <c r="Z3653" s="18"/>
      <c r="AA3653" s="18"/>
      <c r="AB3653" s="18"/>
      <c r="AC3653" s="18"/>
      <c r="AD3653" s="18"/>
      <c r="AE3653" s="18"/>
      <c r="AF3653" s="18"/>
      <c r="AG3653" s="18"/>
      <c r="AH3653" s="18"/>
      <c r="AI3653" s="18"/>
      <c r="AJ3653" s="18"/>
      <c r="AK3653" s="18"/>
      <c r="AL3653" s="18"/>
      <c r="AM3653" s="18"/>
      <c r="AN3653" s="18"/>
      <c r="AO3653" s="18"/>
      <c r="AP3653" s="18"/>
      <c r="AQ3653" s="18"/>
      <c r="AR3653" s="18"/>
      <c r="AS3653" s="18"/>
      <c r="AT3653" s="18"/>
      <c r="AU3653" s="18"/>
      <c r="AV3653" s="18"/>
      <c r="AW3653" s="18"/>
      <c r="AX3653" s="18"/>
    </row>
    <row r="3654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  <c r="R3654" s="18"/>
      <c r="S3654" s="18"/>
      <c r="T3654" s="18"/>
      <c r="U3654" s="18"/>
      <c r="V3654" s="18"/>
      <c r="W3654" s="18"/>
      <c r="X3654" s="18"/>
      <c r="Y3654" s="18"/>
      <c r="Z3654" s="18"/>
      <c r="AA3654" s="18"/>
      <c r="AB3654" s="18"/>
      <c r="AC3654" s="18"/>
      <c r="AD3654" s="18"/>
      <c r="AE3654" s="18"/>
      <c r="AF3654" s="18"/>
      <c r="AG3654" s="18"/>
      <c r="AH3654" s="18"/>
      <c r="AI3654" s="18"/>
      <c r="AJ3654" s="18"/>
      <c r="AK3654" s="18"/>
      <c r="AL3654" s="18"/>
      <c r="AM3654" s="18"/>
      <c r="AN3654" s="18"/>
      <c r="AO3654" s="18"/>
      <c r="AP3654" s="18"/>
      <c r="AQ3654" s="18"/>
      <c r="AR3654" s="18"/>
      <c r="AS3654" s="18"/>
      <c r="AT3654" s="18"/>
      <c r="AU3654" s="18"/>
      <c r="AV3654" s="18"/>
      <c r="AW3654" s="18"/>
      <c r="AX3654" s="18"/>
    </row>
    <row r="3655">
      <c r="A3655" s="18"/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  <c r="R3655" s="18"/>
      <c r="S3655" s="18"/>
      <c r="T3655" s="18"/>
      <c r="U3655" s="18"/>
      <c r="V3655" s="18"/>
      <c r="W3655" s="18"/>
      <c r="X3655" s="18"/>
      <c r="Y3655" s="18"/>
      <c r="Z3655" s="18"/>
      <c r="AA3655" s="18"/>
      <c r="AB3655" s="18"/>
      <c r="AC3655" s="18"/>
      <c r="AD3655" s="18"/>
      <c r="AE3655" s="18"/>
      <c r="AF3655" s="18"/>
      <c r="AG3655" s="18"/>
      <c r="AH3655" s="18"/>
      <c r="AI3655" s="18"/>
      <c r="AJ3655" s="18"/>
      <c r="AK3655" s="18"/>
      <c r="AL3655" s="18"/>
      <c r="AM3655" s="18"/>
      <c r="AN3655" s="18"/>
      <c r="AO3655" s="18"/>
      <c r="AP3655" s="18"/>
      <c r="AQ3655" s="18"/>
      <c r="AR3655" s="18"/>
      <c r="AS3655" s="18"/>
      <c r="AT3655" s="18"/>
      <c r="AU3655" s="18"/>
      <c r="AV3655" s="18"/>
      <c r="AW3655" s="18"/>
      <c r="AX3655" s="18"/>
    </row>
    <row r="3656">
      <c r="A3656" s="18"/>
      <c r="B3656" s="18"/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8"/>
      <c r="U3656" s="18"/>
      <c r="V3656" s="18"/>
      <c r="W3656" s="18"/>
      <c r="X3656" s="18"/>
      <c r="Y3656" s="18"/>
      <c r="Z3656" s="18"/>
      <c r="AA3656" s="18"/>
      <c r="AB3656" s="18"/>
      <c r="AC3656" s="18"/>
      <c r="AD3656" s="18"/>
      <c r="AE3656" s="18"/>
      <c r="AF3656" s="18"/>
      <c r="AG3656" s="18"/>
      <c r="AH3656" s="18"/>
      <c r="AI3656" s="18"/>
      <c r="AJ3656" s="18"/>
      <c r="AK3656" s="18"/>
      <c r="AL3656" s="18"/>
      <c r="AM3656" s="18"/>
      <c r="AN3656" s="18"/>
      <c r="AO3656" s="18"/>
      <c r="AP3656" s="18"/>
      <c r="AQ3656" s="18"/>
      <c r="AR3656" s="18"/>
      <c r="AS3656" s="18"/>
      <c r="AT3656" s="18"/>
      <c r="AU3656" s="18"/>
      <c r="AV3656" s="18"/>
      <c r="AW3656" s="18"/>
      <c r="AX3656" s="18"/>
    </row>
    <row r="3657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  <c r="Q3657" s="18"/>
      <c r="R3657" s="18"/>
      <c r="S3657" s="18"/>
      <c r="T3657" s="18"/>
      <c r="U3657" s="18"/>
      <c r="V3657" s="18"/>
      <c r="W3657" s="18"/>
      <c r="X3657" s="18"/>
      <c r="Y3657" s="18"/>
      <c r="Z3657" s="18"/>
      <c r="AA3657" s="18"/>
      <c r="AB3657" s="18"/>
      <c r="AC3657" s="18"/>
      <c r="AD3657" s="18"/>
      <c r="AE3657" s="18"/>
      <c r="AF3657" s="18"/>
      <c r="AG3657" s="18"/>
      <c r="AH3657" s="18"/>
      <c r="AI3657" s="18"/>
      <c r="AJ3657" s="18"/>
      <c r="AK3657" s="18"/>
      <c r="AL3657" s="18"/>
      <c r="AM3657" s="18"/>
      <c r="AN3657" s="18"/>
      <c r="AO3657" s="18"/>
      <c r="AP3657" s="18"/>
      <c r="AQ3657" s="18"/>
      <c r="AR3657" s="18"/>
      <c r="AS3657" s="18"/>
      <c r="AT3657" s="18"/>
      <c r="AU3657" s="18"/>
      <c r="AV3657" s="18"/>
      <c r="AW3657" s="18"/>
      <c r="AX3657" s="18"/>
    </row>
    <row r="3658">
      <c r="A3658" s="18"/>
      <c r="B3658" s="18"/>
      <c r="C3658" s="18"/>
      <c r="D3658" s="18"/>
      <c r="E3658" s="18"/>
      <c r="F3658" s="18"/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  <c r="R3658" s="18"/>
      <c r="S3658" s="18"/>
      <c r="T3658" s="18"/>
      <c r="U3658" s="18"/>
      <c r="V3658" s="18"/>
      <c r="W3658" s="18"/>
      <c r="X3658" s="18"/>
      <c r="Y3658" s="18"/>
      <c r="Z3658" s="18"/>
      <c r="AA3658" s="18"/>
      <c r="AB3658" s="18"/>
      <c r="AC3658" s="18"/>
      <c r="AD3658" s="18"/>
      <c r="AE3658" s="18"/>
      <c r="AF3658" s="18"/>
      <c r="AG3658" s="18"/>
      <c r="AH3658" s="18"/>
      <c r="AI3658" s="18"/>
      <c r="AJ3658" s="18"/>
      <c r="AK3658" s="18"/>
      <c r="AL3658" s="18"/>
      <c r="AM3658" s="18"/>
      <c r="AN3658" s="18"/>
      <c r="AO3658" s="18"/>
      <c r="AP3658" s="18"/>
      <c r="AQ3658" s="18"/>
      <c r="AR3658" s="18"/>
      <c r="AS3658" s="18"/>
      <c r="AT3658" s="18"/>
      <c r="AU3658" s="18"/>
      <c r="AV3658" s="18"/>
      <c r="AW3658" s="18"/>
      <c r="AX3658" s="18"/>
    </row>
    <row r="3659">
      <c r="A3659" s="18"/>
      <c r="B3659" s="18"/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  <c r="R3659" s="18"/>
      <c r="S3659" s="18"/>
      <c r="T3659" s="18"/>
      <c r="U3659" s="18"/>
      <c r="V3659" s="18"/>
      <c r="W3659" s="18"/>
      <c r="X3659" s="18"/>
      <c r="Y3659" s="18"/>
      <c r="Z3659" s="18"/>
      <c r="AA3659" s="18"/>
      <c r="AB3659" s="18"/>
      <c r="AC3659" s="18"/>
      <c r="AD3659" s="18"/>
      <c r="AE3659" s="18"/>
      <c r="AF3659" s="18"/>
      <c r="AG3659" s="18"/>
      <c r="AH3659" s="18"/>
      <c r="AI3659" s="18"/>
      <c r="AJ3659" s="18"/>
      <c r="AK3659" s="18"/>
      <c r="AL3659" s="18"/>
      <c r="AM3659" s="18"/>
      <c r="AN3659" s="18"/>
      <c r="AO3659" s="18"/>
      <c r="AP3659" s="18"/>
      <c r="AQ3659" s="18"/>
      <c r="AR3659" s="18"/>
      <c r="AS3659" s="18"/>
      <c r="AT3659" s="18"/>
      <c r="AU3659" s="18"/>
      <c r="AV3659" s="18"/>
      <c r="AW3659" s="18"/>
      <c r="AX3659" s="18"/>
    </row>
    <row r="3660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  <c r="R3660" s="18"/>
      <c r="S3660" s="18"/>
      <c r="T3660" s="18"/>
      <c r="U3660" s="18"/>
      <c r="V3660" s="18"/>
      <c r="W3660" s="18"/>
      <c r="X3660" s="18"/>
      <c r="Y3660" s="18"/>
      <c r="Z3660" s="18"/>
      <c r="AA3660" s="18"/>
      <c r="AB3660" s="18"/>
      <c r="AC3660" s="18"/>
      <c r="AD3660" s="18"/>
      <c r="AE3660" s="18"/>
      <c r="AF3660" s="18"/>
      <c r="AG3660" s="18"/>
      <c r="AH3660" s="18"/>
      <c r="AI3660" s="18"/>
      <c r="AJ3660" s="18"/>
      <c r="AK3660" s="18"/>
      <c r="AL3660" s="18"/>
      <c r="AM3660" s="18"/>
      <c r="AN3660" s="18"/>
      <c r="AO3660" s="18"/>
      <c r="AP3660" s="18"/>
      <c r="AQ3660" s="18"/>
      <c r="AR3660" s="18"/>
      <c r="AS3660" s="18"/>
      <c r="AT3660" s="18"/>
      <c r="AU3660" s="18"/>
      <c r="AV3660" s="18"/>
      <c r="AW3660" s="18"/>
      <c r="AX3660" s="18"/>
    </row>
    <row r="3661">
      <c r="A3661" s="18"/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  <c r="R3661" s="18"/>
      <c r="S3661" s="18"/>
      <c r="T3661" s="18"/>
      <c r="U3661" s="18"/>
      <c r="V3661" s="18"/>
      <c r="W3661" s="18"/>
      <c r="X3661" s="18"/>
      <c r="Y3661" s="18"/>
      <c r="Z3661" s="18"/>
      <c r="AA3661" s="18"/>
      <c r="AB3661" s="18"/>
      <c r="AC3661" s="18"/>
      <c r="AD3661" s="18"/>
      <c r="AE3661" s="18"/>
      <c r="AF3661" s="18"/>
      <c r="AG3661" s="18"/>
      <c r="AH3661" s="18"/>
      <c r="AI3661" s="18"/>
      <c r="AJ3661" s="18"/>
      <c r="AK3661" s="18"/>
      <c r="AL3661" s="18"/>
      <c r="AM3661" s="18"/>
      <c r="AN3661" s="18"/>
      <c r="AO3661" s="18"/>
      <c r="AP3661" s="18"/>
      <c r="AQ3661" s="18"/>
      <c r="AR3661" s="18"/>
      <c r="AS3661" s="18"/>
      <c r="AT3661" s="18"/>
      <c r="AU3661" s="18"/>
      <c r="AV3661" s="18"/>
      <c r="AW3661" s="18"/>
      <c r="AX3661" s="18"/>
    </row>
    <row r="3662">
      <c r="A3662" s="18"/>
      <c r="B3662" s="18"/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  <c r="R3662" s="18"/>
      <c r="S3662" s="18"/>
      <c r="T3662" s="18"/>
      <c r="U3662" s="18"/>
      <c r="V3662" s="18"/>
      <c r="W3662" s="18"/>
      <c r="X3662" s="18"/>
      <c r="Y3662" s="18"/>
      <c r="Z3662" s="18"/>
      <c r="AA3662" s="18"/>
      <c r="AB3662" s="18"/>
      <c r="AC3662" s="18"/>
      <c r="AD3662" s="18"/>
      <c r="AE3662" s="18"/>
      <c r="AF3662" s="18"/>
      <c r="AG3662" s="18"/>
      <c r="AH3662" s="18"/>
      <c r="AI3662" s="18"/>
      <c r="AJ3662" s="18"/>
      <c r="AK3662" s="18"/>
      <c r="AL3662" s="18"/>
      <c r="AM3662" s="18"/>
      <c r="AN3662" s="18"/>
      <c r="AO3662" s="18"/>
      <c r="AP3662" s="18"/>
      <c r="AQ3662" s="18"/>
      <c r="AR3662" s="18"/>
      <c r="AS3662" s="18"/>
      <c r="AT3662" s="18"/>
      <c r="AU3662" s="18"/>
      <c r="AV3662" s="18"/>
      <c r="AW3662" s="18"/>
      <c r="AX3662" s="18"/>
    </row>
    <row r="3663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  <c r="X3663" s="18"/>
      <c r="Y3663" s="18"/>
      <c r="Z3663" s="18"/>
      <c r="AA3663" s="18"/>
      <c r="AB3663" s="18"/>
      <c r="AC3663" s="18"/>
      <c r="AD3663" s="18"/>
      <c r="AE3663" s="18"/>
      <c r="AF3663" s="18"/>
      <c r="AG3663" s="18"/>
      <c r="AH3663" s="18"/>
      <c r="AI3663" s="18"/>
      <c r="AJ3663" s="18"/>
      <c r="AK3663" s="18"/>
      <c r="AL3663" s="18"/>
      <c r="AM3663" s="18"/>
      <c r="AN3663" s="18"/>
      <c r="AO3663" s="18"/>
      <c r="AP3663" s="18"/>
      <c r="AQ3663" s="18"/>
      <c r="AR3663" s="18"/>
      <c r="AS3663" s="18"/>
      <c r="AT3663" s="18"/>
      <c r="AU3663" s="18"/>
      <c r="AV3663" s="18"/>
      <c r="AW3663" s="18"/>
      <c r="AX3663" s="18"/>
    </row>
    <row r="3664">
      <c r="A3664" s="18"/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  <c r="AA3664" s="18"/>
      <c r="AB3664" s="18"/>
      <c r="AC3664" s="18"/>
      <c r="AD3664" s="18"/>
      <c r="AE3664" s="18"/>
      <c r="AF3664" s="18"/>
      <c r="AG3664" s="18"/>
      <c r="AH3664" s="18"/>
      <c r="AI3664" s="18"/>
      <c r="AJ3664" s="18"/>
      <c r="AK3664" s="18"/>
      <c r="AL3664" s="18"/>
      <c r="AM3664" s="18"/>
      <c r="AN3664" s="18"/>
      <c r="AO3664" s="18"/>
      <c r="AP3664" s="18"/>
      <c r="AQ3664" s="18"/>
      <c r="AR3664" s="18"/>
      <c r="AS3664" s="18"/>
      <c r="AT3664" s="18"/>
      <c r="AU3664" s="18"/>
      <c r="AV3664" s="18"/>
      <c r="AW3664" s="18"/>
      <c r="AX3664" s="18"/>
    </row>
    <row r="3665">
      <c r="A3665" s="18"/>
      <c r="B3665" s="18"/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  <c r="AA3665" s="18"/>
      <c r="AB3665" s="18"/>
      <c r="AC3665" s="18"/>
      <c r="AD3665" s="18"/>
      <c r="AE3665" s="18"/>
      <c r="AF3665" s="18"/>
      <c r="AG3665" s="18"/>
      <c r="AH3665" s="18"/>
      <c r="AI3665" s="18"/>
      <c r="AJ3665" s="18"/>
      <c r="AK3665" s="18"/>
      <c r="AL3665" s="18"/>
      <c r="AM3665" s="18"/>
      <c r="AN3665" s="18"/>
      <c r="AO3665" s="18"/>
      <c r="AP3665" s="18"/>
      <c r="AQ3665" s="18"/>
      <c r="AR3665" s="18"/>
      <c r="AS3665" s="18"/>
      <c r="AT3665" s="18"/>
      <c r="AU3665" s="18"/>
      <c r="AV3665" s="18"/>
      <c r="AW3665" s="18"/>
      <c r="AX3665" s="18"/>
    </row>
    <row r="3666">
      <c r="A3666" s="18"/>
      <c r="B3666" s="18"/>
      <c r="C3666" s="18"/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  <c r="AA3666" s="18"/>
      <c r="AB3666" s="18"/>
      <c r="AC3666" s="18"/>
      <c r="AD3666" s="18"/>
      <c r="AE3666" s="18"/>
      <c r="AF3666" s="18"/>
      <c r="AG3666" s="18"/>
      <c r="AH3666" s="18"/>
      <c r="AI3666" s="18"/>
      <c r="AJ3666" s="18"/>
      <c r="AK3666" s="18"/>
      <c r="AL3666" s="18"/>
      <c r="AM3666" s="18"/>
      <c r="AN3666" s="18"/>
      <c r="AO3666" s="18"/>
      <c r="AP3666" s="18"/>
      <c r="AQ3666" s="18"/>
      <c r="AR3666" s="18"/>
      <c r="AS3666" s="18"/>
      <c r="AT3666" s="18"/>
      <c r="AU3666" s="18"/>
      <c r="AV3666" s="18"/>
      <c r="AW3666" s="18"/>
      <c r="AX3666" s="18"/>
    </row>
    <row r="3667">
      <c r="A3667" s="18"/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  <c r="AA3667" s="18"/>
      <c r="AB3667" s="18"/>
      <c r="AC3667" s="18"/>
      <c r="AD3667" s="18"/>
      <c r="AE3667" s="18"/>
      <c r="AF3667" s="18"/>
      <c r="AG3667" s="18"/>
      <c r="AH3667" s="18"/>
      <c r="AI3667" s="18"/>
      <c r="AJ3667" s="18"/>
      <c r="AK3667" s="18"/>
      <c r="AL3667" s="18"/>
      <c r="AM3667" s="18"/>
      <c r="AN3667" s="18"/>
      <c r="AO3667" s="18"/>
      <c r="AP3667" s="18"/>
      <c r="AQ3667" s="18"/>
      <c r="AR3667" s="18"/>
      <c r="AS3667" s="18"/>
      <c r="AT3667" s="18"/>
      <c r="AU3667" s="18"/>
      <c r="AV3667" s="18"/>
      <c r="AW3667" s="18"/>
      <c r="AX3667" s="18"/>
    </row>
    <row r="3668">
      <c r="A3668" s="18"/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  <c r="AA3668" s="18"/>
      <c r="AB3668" s="18"/>
      <c r="AC3668" s="18"/>
      <c r="AD3668" s="18"/>
      <c r="AE3668" s="18"/>
      <c r="AF3668" s="18"/>
      <c r="AG3668" s="18"/>
      <c r="AH3668" s="18"/>
      <c r="AI3668" s="18"/>
      <c r="AJ3668" s="18"/>
      <c r="AK3668" s="18"/>
      <c r="AL3668" s="18"/>
      <c r="AM3668" s="18"/>
      <c r="AN3668" s="18"/>
      <c r="AO3668" s="18"/>
      <c r="AP3668" s="18"/>
      <c r="AQ3668" s="18"/>
      <c r="AR3668" s="18"/>
      <c r="AS3668" s="18"/>
      <c r="AT3668" s="18"/>
      <c r="AU3668" s="18"/>
      <c r="AV3668" s="18"/>
      <c r="AW3668" s="18"/>
      <c r="AX3668" s="18"/>
    </row>
    <row r="3669">
      <c r="A3669" s="18"/>
      <c r="B3669" s="18"/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  <c r="AA3669" s="18"/>
      <c r="AB3669" s="18"/>
      <c r="AC3669" s="18"/>
      <c r="AD3669" s="18"/>
      <c r="AE3669" s="18"/>
      <c r="AF3669" s="18"/>
      <c r="AG3669" s="18"/>
      <c r="AH3669" s="18"/>
      <c r="AI3669" s="18"/>
      <c r="AJ3669" s="18"/>
      <c r="AK3669" s="18"/>
      <c r="AL3669" s="18"/>
      <c r="AM3669" s="18"/>
      <c r="AN3669" s="18"/>
      <c r="AO3669" s="18"/>
      <c r="AP3669" s="18"/>
      <c r="AQ3669" s="18"/>
      <c r="AR3669" s="18"/>
      <c r="AS3669" s="18"/>
      <c r="AT3669" s="18"/>
      <c r="AU3669" s="18"/>
      <c r="AV3669" s="18"/>
      <c r="AW3669" s="18"/>
      <c r="AX3669" s="18"/>
    </row>
    <row r="3670">
      <c r="A3670" s="18"/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  <c r="AA3670" s="18"/>
      <c r="AB3670" s="18"/>
      <c r="AC3670" s="18"/>
      <c r="AD3670" s="18"/>
      <c r="AE3670" s="18"/>
      <c r="AF3670" s="18"/>
      <c r="AG3670" s="18"/>
      <c r="AH3670" s="18"/>
      <c r="AI3670" s="18"/>
      <c r="AJ3670" s="18"/>
      <c r="AK3670" s="18"/>
      <c r="AL3670" s="18"/>
      <c r="AM3670" s="18"/>
      <c r="AN3670" s="18"/>
      <c r="AO3670" s="18"/>
      <c r="AP3670" s="18"/>
      <c r="AQ3670" s="18"/>
      <c r="AR3670" s="18"/>
      <c r="AS3670" s="18"/>
      <c r="AT3670" s="18"/>
      <c r="AU3670" s="18"/>
      <c r="AV3670" s="18"/>
      <c r="AW3670" s="18"/>
      <c r="AX3670" s="18"/>
    </row>
    <row r="3671">
      <c r="A3671" s="18"/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  <c r="AA3671" s="18"/>
      <c r="AB3671" s="18"/>
      <c r="AC3671" s="18"/>
      <c r="AD3671" s="18"/>
      <c r="AE3671" s="18"/>
      <c r="AF3671" s="18"/>
      <c r="AG3671" s="18"/>
      <c r="AH3671" s="18"/>
      <c r="AI3671" s="18"/>
      <c r="AJ3671" s="18"/>
      <c r="AK3671" s="18"/>
      <c r="AL3671" s="18"/>
      <c r="AM3671" s="18"/>
      <c r="AN3671" s="18"/>
      <c r="AO3671" s="18"/>
      <c r="AP3671" s="18"/>
      <c r="AQ3671" s="18"/>
      <c r="AR3671" s="18"/>
      <c r="AS3671" s="18"/>
      <c r="AT3671" s="18"/>
      <c r="AU3671" s="18"/>
      <c r="AV3671" s="18"/>
      <c r="AW3671" s="18"/>
      <c r="AX3671" s="18"/>
    </row>
    <row r="3672">
      <c r="A3672" s="18"/>
      <c r="B3672" s="18"/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  <c r="AA3672" s="18"/>
      <c r="AB3672" s="18"/>
      <c r="AC3672" s="18"/>
      <c r="AD3672" s="18"/>
      <c r="AE3672" s="18"/>
      <c r="AF3672" s="18"/>
      <c r="AG3672" s="18"/>
      <c r="AH3672" s="18"/>
      <c r="AI3672" s="18"/>
      <c r="AJ3672" s="18"/>
      <c r="AK3672" s="18"/>
      <c r="AL3672" s="18"/>
      <c r="AM3672" s="18"/>
      <c r="AN3672" s="18"/>
      <c r="AO3672" s="18"/>
      <c r="AP3672" s="18"/>
      <c r="AQ3672" s="18"/>
      <c r="AR3672" s="18"/>
      <c r="AS3672" s="18"/>
      <c r="AT3672" s="18"/>
      <c r="AU3672" s="18"/>
      <c r="AV3672" s="18"/>
      <c r="AW3672" s="18"/>
      <c r="AX3672" s="18"/>
    </row>
    <row r="3673">
      <c r="A3673" s="18"/>
      <c r="B3673" s="18"/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  <c r="AA3673" s="18"/>
      <c r="AB3673" s="18"/>
      <c r="AC3673" s="18"/>
      <c r="AD3673" s="18"/>
      <c r="AE3673" s="18"/>
      <c r="AF3673" s="18"/>
      <c r="AG3673" s="18"/>
      <c r="AH3673" s="18"/>
      <c r="AI3673" s="18"/>
      <c r="AJ3673" s="18"/>
      <c r="AK3673" s="18"/>
      <c r="AL3673" s="18"/>
      <c r="AM3673" s="18"/>
      <c r="AN3673" s="18"/>
      <c r="AO3673" s="18"/>
      <c r="AP3673" s="18"/>
      <c r="AQ3673" s="18"/>
      <c r="AR3673" s="18"/>
      <c r="AS3673" s="18"/>
      <c r="AT3673" s="18"/>
      <c r="AU3673" s="18"/>
      <c r="AV3673" s="18"/>
      <c r="AW3673" s="18"/>
      <c r="AX3673" s="18"/>
    </row>
    <row r="3674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  <c r="AA3674" s="18"/>
      <c r="AB3674" s="18"/>
      <c r="AC3674" s="18"/>
      <c r="AD3674" s="18"/>
      <c r="AE3674" s="18"/>
      <c r="AF3674" s="18"/>
      <c r="AG3674" s="18"/>
      <c r="AH3674" s="18"/>
      <c r="AI3674" s="18"/>
      <c r="AJ3674" s="18"/>
      <c r="AK3674" s="18"/>
      <c r="AL3674" s="18"/>
      <c r="AM3674" s="18"/>
      <c r="AN3674" s="18"/>
      <c r="AO3674" s="18"/>
      <c r="AP3674" s="18"/>
      <c r="AQ3674" s="18"/>
      <c r="AR3674" s="18"/>
      <c r="AS3674" s="18"/>
      <c r="AT3674" s="18"/>
      <c r="AU3674" s="18"/>
      <c r="AV3674" s="18"/>
      <c r="AW3674" s="18"/>
      <c r="AX3674" s="18"/>
    </row>
    <row r="3675">
      <c r="A3675" s="18"/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  <c r="AA3675" s="18"/>
      <c r="AB3675" s="18"/>
      <c r="AC3675" s="18"/>
      <c r="AD3675" s="18"/>
      <c r="AE3675" s="18"/>
      <c r="AF3675" s="18"/>
      <c r="AG3675" s="18"/>
      <c r="AH3675" s="18"/>
      <c r="AI3675" s="18"/>
      <c r="AJ3675" s="18"/>
      <c r="AK3675" s="18"/>
      <c r="AL3675" s="18"/>
      <c r="AM3675" s="18"/>
      <c r="AN3675" s="18"/>
      <c r="AO3675" s="18"/>
      <c r="AP3675" s="18"/>
      <c r="AQ3675" s="18"/>
      <c r="AR3675" s="18"/>
      <c r="AS3675" s="18"/>
      <c r="AT3675" s="18"/>
      <c r="AU3675" s="18"/>
      <c r="AV3675" s="18"/>
      <c r="AW3675" s="18"/>
      <c r="AX3675" s="18"/>
    </row>
    <row r="3676">
      <c r="A3676" s="18"/>
      <c r="B3676" s="18"/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  <c r="AA3676" s="18"/>
      <c r="AB3676" s="18"/>
      <c r="AC3676" s="18"/>
      <c r="AD3676" s="18"/>
      <c r="AE3676" s="18"/>
      <c r="AF3676" s="18"/>
      <c r="AG3676" s="18"/>
      <c r="AH3676" s="18"/>
      <c r="AI3676" s="18"/>
      <c r="AJ3676" s="18"/>
      <c r="AK3676" s="18"/>
      <c r="AL3676" s="18"/>
      <c r="AM3676" s="18"/>
      <c r="AN3676" s="18"/>
      <c r="AO3676" s="18"/>
      <c r="AP3676" s="18"/>
      <c r="AQ3676" s="18"/>
      <c r="AR3676" s="18"/>
      <c r="AS3676" s="18"/>
      <c r="AT3676" s="18"/>
      <c r="AU3676" s="18"/>
      <c r="AV3676" s="18"/>
      <c r="AW3676" s="18"/>
      <c r="AX3676" s="18"/>
    </row>
    <row r="3677">
      <c r="A3677" s="18"/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  <c r="AA3677" s="18"/>
      <c r="AB3677" s="18"/>
      <c r="AC3677" s="18"/>
      <c r="AD3677" s="18"/>
      <c r="AE3677" s="18"/>
      <c r="AF3677" s="18"/>
      <c r="AG3677" s="18"/>
      <c r="AH3677" s="18"/>
      <c r="AI3677" s="18"/>
      <c r="AJ3677" s="18"/>
      <c r="AK3677" s="18"/>
      <c r="AL3677" s="18"/>
      <c r="AM3677" s="18"/>
      <c r="AN3677" s="18"/>
      <c r="AO3677" s="18"/>
      <c r="AP3677" s="18"/>
      <c r="AQ3677" s="18"/>
      <c r="AR3677" s="18"/>
      <c r="AS3677" s="18"/>
      <c r="AT3677" s="18"/>
      <c r="AU3677" s="18"/>
      <c r="AV3677" s="18"/>
      <c r="AW3677" s="18"/>
      <c r="AX3677" s="18"/>
    </row>
    <row r="3678">
      <c r="A3678" s="18"/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  <c r="AA3678" s="18"/>
      <c r="AB3678" s="18"/>
      <c r="AC3678" s="18"/>
      <c r="AD3678" s="18"/>
      <c r="AE3678" s="18"/>
      <c r="AF3678" s="18"/>
      <c r="AG3678" s="18"/>
      <c r="AH3678" s="18"/>
      <c r="AI3678" s="18"/>
      <c r="AJ3678" s="18"/>
      <c r="AK3678" s="18"/>
      <c r="AL3678" s="18"/>
      <c r="AM3678" s="18"/>
      <c r="AN3678" s="18"/>
      <c r="AO3678" s="18"/>
      <c r="AP3678" s="18"/>
      <c r="AQ3678" s="18"/>
      <c r="AR3678" s="18"/>
      <c r="AS3678" s="18"/>
      <c r="AT3678" s="18"/>
      <c r="AU3678" s="18"/>
      <c r="AV3678" s="18"/>
      <c r="AW3678" s="18"/>
      <c r="AX3678" s="18"/>
    </row>
    <row r="3679">
      <c r="A3679" s="18" t="str">
        <f>IFERROR(__xludf.DUMMYFUNCTION("""COMPUTED_VALUE"""),"Малина вишня лёд")</f>
        <v>Малина вишня лёд</v>
      </c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  <c r="AA3679" s="18"/>
      <c r="AB3679" s="18"/>
      <c r="AC3679" s="18"/>
      <c r="AD3679" s="18"/>
      <c r="AE3679" s="18"/>
      <c r="AF3679" s="18"/>
      <c r="AG3679" s="18"/>
      <c r="AH3679" s="18"/>
      <c r="AI3679" s="18"/>
      <c r="AJ3679" s="18"/>
      <c r="AK3679" s="18"/>
      <c r="AL3679" s="18"/>
      <c r="AM3679" s="18"/>
      <c r="AN3679" s="18"/>
      <c r="AO3679" s="18"/>
      <c r="AP3679" s="18"/>
      <c r="AQ3679" s="18"/>
      <c r="AR3679" s="18"/>
      <c r="AS3679" s="18"/>
      <c r="AT3679" s="18"/>
      <c r="AU3679" s="18"/>
      <c r="AV3679" s="18"/>
      <c r="AW3679" s="18"/>
      <c r="AX3679" s="18"/>
    </row>
    <row r="3680">
      <c r="A3680" s="18" t="str">
        <f>IFERROR(__xludf.DUMMYFUNCTION("""COMPUTED_VALUE"""),"кислая земляника")</f>
        <v>кислая земляника</v>
      </c>
      <c r="B3680" s="18" t="str">
        <f>IFERROR(__xludf.DUMMYFUNCTION("""COMPUTED_VALUE"""),"кислая фанта с черникой")</f>
        <v>кислая фанта с черникой</v>
      </c>
      <c r="C3680" s="18" t="str">
        <f>IFERROR(__xludf.DUMMYFUNCTION("""COMPUTED_VALUE"""),"кислое харибо с колой и черешней")</f>
        <v>кислое харибо с колой и черешней</v>
      </c>
      <c r="D3680" s="18" t="str">
        <f>IFERROR(__xludf.DUMMYFUNCTION("""COMPUTED_VALUE"""),"кислое яблочно клубничная шипучка")</f>
        <v>кислое яблочно клубничная шипучка</v>
      </c>
      <c r="E3680" s="18" t="str">
        <f>IFERROR(__xludf.DUMMYFUNCTION("""COMPUTED_VALUE"""),"кислые желатинки маракуйя ананас")</f>
        <v>кислые желатинки маракуйя ананас</v>
      </c>
      <c r="F3680" s="18" t="str">
        <f>IFERROR(__xludf.DUMMYFUNCTION("""COMPUTED_VALUE"""),"кислые ленточки маракуя манго")</f>
        <v>кислые ленточки маракуя манго</v>
      </c>
      <c r="G3680" s="18" t="str">
        <f>IFERROR(__xludf.DUMMYFUNCTION("""COMPUTED_VALUE"""),"кислые мармеладные ягоды")</f>
        <v>кислые мармеладные ягоды</v>
      </c>
      <c r="H3680" s="18" t="str">
        <f>IFERROR(__xludf.DUMMYFUNCTION("""COMPUTED_VALUE"""),"кислый виноград лайм")</f>
        <v>кислый виноград лайм</v>
      </c>
      <c r="I3680" s="18" t="str">
        <f>IFERROR(__xludf.DUMMYFUNCTION("""COMPUTED_VALUE"""),"кислый грейпфрут с вишней")</f>
        <v>кислый грейпфрут с вишней</v>
      </c>
      <c r="J3680" s="18" t="str">
        <f>IFERROR(__xludf.DUMMYFUNCTION("""COMPUTED_VALUE"""),"кислый леденец виноград киви яблоко")</f>
        <v>кислый леденец виноград киви яблоко</v>
      </c>
      <c r="K3680" s="18" t="str">
        <f>IFERROR(__xludf.DUMMYFUNCTION("""COMPUTED_VALUE"""),"кислый лимонад арбуз лайм малина")</f>
        <v>кислый лимонад арбуз лайм малина</v>
      </c>
      <c r="L3680" s="18" t="str">
        <f>IFERROR(__xludf.DUMMYFUNCTION("""COMPUTED_VALUE"""),"кислый персик клубника")</f>
        <v>кислый персик клубника</v>
      </c>
      <c r="M3680" s="18" t="str">
        <f>IFERROR(__xludf.DUMMYFUNCTION("""COMPUTED_VALUE"""),"кислый яблочно лимонные колечки")</f>
        <v>кислый яблочно лимонные колечки</v>
      </c>
      <c r="N3680" s="18" t="str">
        <f>IFERROR(__xludf.DUMMYFUNCTION("""COMPUTED_VALUE"""),"фанта апельсин с кислой малиной")</f>
        <v>фанта апельсин с кислой малиной</v>
      </c>
      <c r="O3680" s="18"/>
      <c r="P3680" s="18"/>
      <c r="Q3680" s="18"/>
      <c r="R3680" s="18"/>
      <c r="S3680" s="18"/>
      <c r="T3680" s="18"/>
      <c r="U3680" s="18"/>
      <c r="V3680" s="18"/>
      <c r="W3680" s="18"/>
      <c r="X3680" s="18"/>
      <c r="Y3680" s="18"/>
      <c r="Z3680" s="18"/>
      <c r="AA3680" s="18"/>
      <c r="AB3680" s="18"/>
      <c r="AC3680" s="18"/>
      <c r="AD3680" s="18"/>
      <c r="AE3680" s="18"/>
      <c r="AF3680" s="18"/>
      <c r="AG3680" s="18"/>
      <c r="AH3680" s="18"/>
      <c r="AI3680" s="18"/>
      <c r="AJ3680" s="18"/>
      <c r="AK3680" s="18"/>
      <c r="AL3680" s="18"/>
      <c r="AM3680" s="18"/>
      <c r="AN3680" s="18"/>
      <c r="AO3680" s="18"/>
      <c r="AP3680" s="18"/>
      <c r="AQ3680" s="18"/>
      <c r="AR3680" s="18"/>
      <c r="AS3680" s="18"/>
      <c r="AT3680" s="18"/>
      <c r="AU3680" s="18"/>
      <c r="AV3680" s="18"/>
      <c r="AW3680" s="18"/>
      <c r="AX3680" s="18"/>
    </row>
    <row r="3681">
      <c r="A3681" s="18" t="str">
        <f>IFERROR(__xludf.DUMMYFUNCTION("""COMPUTED_VALUE"""),"кислая земляника")</f>
        <v>кислая земляника</v>
      </c>
      <c r="B3681" s="18" t="str">
        <f>IFERROR(__xludf.DUMMYFUNCTION("""COMPUTED_VALUE"""),"кислая фанта с черникой")</f>
        <v>кислая фанта с черникой</v>
      </c>
      <c r="C3681" s="18" t="str">
        <f>IFERROR(__xludf.DUMMYFUNCTION("""COMPUTED_VALUE"""),"кислое харибо с колой и черешней")</f>
        <v>кислое харибо с колой и черешней</v>
      </c>
      <c r="D3681" s="18" t="str">
        <f>IFERROR(__xludf.DUMMYFUNCTION("""COMPUTED_VALUE"""),"кислое яблочно клубничная шипучка")</f>
        <v>кислое яблочно клубничная шипучка</v>
      </c>
      <c r="E3681" s="18" t="str">
        <f>IFERROR(__xludf.DUMMYFUNCTION("""COMPUTED_VALUE"""),"кислые желатинки маракуйя ананас")</f>
        <v>кислые желатинки маракуйя ананас</v>
      </c>
      <c r="F3681" s="18" t="str">
        <f>IFERROR(__xludf.DUMMYFUNCTION("""COMPUTED_VALUE"""),"кислые ленточки маракуя манго")</f>
        <v>кислые ленточки маракуя манго</v>
      </c>
      <c r="G3681" s="18" t="str">
        <f>IFERROR(__xludf.DUMMYFUNCTION("""COMPUTED_VALUE"""),"кислые мармеладные ягоды")</f>
        <v>кислые мармеладные ягоды</v>
      </c>
      <c r="H3681" s="18" t="str">
        <f>IFERROR(__xludf.DUMMYFUNCTION("""COMPUTED_VALUE"""),"кислый виноград лайм")</f>
        <v>кислый виноград лайм</v>
      </c>
      <c r="I3681" s="18" t="str">
        <f>IFERROR(__xludf.DUMMYFUNCTION("""COMPUTED_VALUE"""),"кислый грейпфрут с вишней")</f>
        <v>кислый грейпфрут с вишней</v>
      </c>
      <c r="J3681" s="18" t="str">
        <f>IFERROR(__xludf.DUMMYFUNCTION("""COMPUTED_VALUE"""),"кислый леденец виноград киви яблоко")</f>
        <v>кислый леденец виноград киви яблоко</v>
      </c>
      <c r="K3681" s="18" t="str">
        <f>IFERROR(__xludf.DUMMYFUNCTION("""COMPUTED_VALUE"""),"кислый лимонад арбуз лайм малина")</f>
        <v>кислый лимонад арбуз лайм малина</v>
      </c>
      <c r="L3681" s="18" t="str">
        <f>IFERROR(__xludf.DUMMYFUNCTION("""COMPUTED_VALUE"""),"кислый персик клубника")</f>
        <v>кислый персик клубника</v>
      </c>
      <c r="M3681" s="18" t="str">
        <f>IFERROR(__xludf.DUMMYFUNCTION("""COMPUTED_VALUE"""),"кислый яблочно лимонные колечки")</f>
        <v>кислый яблочно лимонные колечки</v>
      </c>
      <c r="N3681" s="18" t="str">
        <f>IFERROR(__xludf.DUMMYFUNCTION("""COMPUTED_VALUE"""),"фанта апельсин с кислой малиной")</f>
        <v>фанта апельсин с кислой малиной</v>
      </c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  <c r="AA3681" s="18"/>
      <c r="AB3681" s="18"/>
      <c r="AC3681" s="18"/>
      <c r="AD3681" s="18"/>
      <c r="AE3681" s="18"/>
      <c r="AF3681" s="18"/>
      <c r="AG3681" s="18"/>
      <c r="AH3681" s="18"/>
      <c r="AI3681" s="18"/>
      <c r="AJ3681" s="18"/>
      <c r="AK3681" s="18"/>
      <c r="AL3681" s="18"/>
      <c r="AM3681" s="18"/>
      <c r="AN3681" s="18"/>
      <c r="AO3681" s="18"/>
      <c r="AP3681" s="18"/>
      <c r="AQ3681" s="18"/>
      <c r="AR3681" s="18"/>
      <c r="AS3681" s="18"/>
      <c r="AT3681" s="18"/>
      <c r="AU3681" s="18"/>
      <c r="AV3681" s="18"/>
      <c r="AW3681" s="18"/>
      <c r="AX3681" s="18"/>
    </row>
    <row r="3682">
      <c r="A3682" s="18" t="str">
        <f>IFERROR(__xludf.DUMMYFUNCTION("""COMPUTED_VALUE"""),"Лесные ягоды")</f>
        <v>Лесные ягоды</v>
      </c>
      <c r="B3682" s="18" t="str">
        <f>IFERROR(__xludf.DUMMYFUNCTION("""COMPUTED_VALUE"""),"Алоэ виноград ")</f>
        <v>Алоэ виноград </v>
      </c>
      <c r="C3682" s="18" t="str">
        <f>IFERROR(__xludf.DUMMYFUNCTION("""COMPUTED_VALUE"""),"Апельсиновый адреналин")</f>
        <v>Апельсиновый адреналин</v>
      </c>
      <c r="D3682" s="18" t="str">
        <f>IFERROR(__xludf.DUMMYFUNCTION("""COMPUTED_VALUE"""),"Клюква лайм")</f>
        <v>Клюква лайм</v>
      </c>
      <c r="E3682" s="18" t="str">
        <f>IFERROR(__xludf.DUMMYFUNCTION("""COMPUTED_VALUE"""),"Виноградная фанта ")</f>
        <v>Виноградная фанта </v>
      </c>
      <c r="F3682" s="18" t="str">
        <f>IFERROR(__xludf.DUMMYFUNCTION("""COMPUTED_VALUE"""),"Зеленый чай лемонграсс")</f>
        <v>Зеленый чай лемонграсс</v>
      </c>
      <c r="G3682" s="18" t="str">
        <f>IFERROR(__xludf.DUMMYFUNCTION("""COMPUTED_VALUE"""),"Малина арбуз")</f>
        <v>Малина арбуз</v>
      </c>
      <c r="H3682" s="18" t="str">
        <f>IFERROR(__xludf.DUMMYFUNCTION("""COMPUTED_VALUE"""),"Ананас персик")</f>
        <v>Ананас персик</v>
      </c>
      <c r="I3682" s="18" t="str">
        <f>IFERROR(__xludf.DUMMYFUNCTION("""COMPUTED_VALUE"""),"Клубничный мохито ")</f>
        <v>Клубничный мохито </v>
      </c>
      <c r="J3682" s="18" t="str">
        <f>IFERROR(__xludf.DUMMYFUNCTION("""COMPUTED_VALUE"""),"Яблоко лайм")</f>
        <v>Яблоко лайм</v>
      </c>
      <c r="K3682" s="18" t="str">
        <f>IFERROR(__xludf.DUMMYFUNCTION("""COMPUTED_VALUE"""),"Спрайт арбуз лайм ")</f>
        <v>Спрайт арбуз лайм </v>
      </c>
      <c r="L3682" s="18" t="str">
        <f>IFERROR(__xludf.DUMMYFUNCTION("""COMPUTED_VALUE"""),"Черничная фанта")</f>
        <v>Черничная фанта</v>
      </c>
      <c r="M3682" s="18" t="str">
        <f>IFERROR(__xludf.DUMMYFUNCTION("""COMPUTED_VALUE"""),"Чёрная смородина")</f>
        <v>Чёрная смородина</v>
      </c>
      <c r="N3682" s="18" t="str">
        <f>IFERROR(__xludf.DUMMYFUNCTION("""COMPUTED_VALUE"""),"Червячки голубика малина")</f>
        <v>Червячки голубика малина</v>
      </c>
      <c r="O3682" s="18" t="str">
        <f>IFERROR(__xludf.DUMMYFUNCTION("""COMPUTED_VALUE"""),"Малина смородина ")</f>
        <v>Малина смородина </v>
      </c>
      <c r="P3682" s="18" t="str">
        <f>IFERROR(__xludf.DUMMYFUNCTION("""COMPUTED_VALUE"""),"Черника лайм ")</f>
        <v>Черника лайм </v>
      </c>
      <c r="Q3682" s="18" t="str">
        <f>IFERROR(__xludf.DUMMYFUNCTION("""COMPUTED_VALUE"""),"Виноградный чупа чупс")</f>
        <v>Виноградный чупа чупс</v>
      </c>
      <c r="R3682" s="18" t="str">
        <f>IFERROR(__xludf.DUMMYFUNCTION("""COMPUTED_VALUE"""),"Киви лайм")</f>
        <v>Киви лайм</v>
      </c>
      <c r="S3682" s="18" t="str">
        <f>IFERROR(__xludf.DUMMYFUNCTION("""COMPUTED_VALUE"""),"Ягодный морс")</f>
        <v>Ягодный морс</v>
      </c>
      <c r="T3682" s="18" t="str">
        <f>IFERROR(__xludf.DUMMYFUNCTION("""COMPUTED_VALUE"""),"Фруктовый скитлс")</f>
        <v>Фруктовый скитлс</v>
      </c>
      <c r="U3682" s="18" t="str">
        <f>IFERROR(__xludf.DUMMYFUNCTION("""COMPUTED_VALUE"""),"черника лимон ")</f>
        <v>черника лимон </v>
      </c>
      <c r="V3682" s="18" t="str">
        <f>IFERROR(__xludf.DUMMYFUNCTION("""COMPUTED_VALUE"""),"Вишнёвая бомба")</f>
        <v>Вишнёвая бомба</v>
      </c>
      <c r="W3682" s="18" t="str">
        <f>IFERROR(__xludf.DUMMYFUNCTION("""COMPUTED_VALUE"""),"Тропический манго")</f>
        <v>Тропический манго</v>
      </c>
      <c r="X3682" s="18"/>
      <c r="Y3682" s="18"/>
      <c r="Z3682" s="18"/>
      <c r="AA3682" s="18"/>
      <c r="AB3682" s="18"/>
      <c r="AC3682" s="18"/>
      <c r="AD3682" s="18"/>
      <c r="AE3682" s="18"/>
      <c r="AF3682" s="18"/>
      <c r="AG3682" s="18"/>
      <c r="AH3682" s="18"/>
      <c r="AI3682" s="18"/>
      <c r="AJ3682" s="18"/>
      <c r="AK3682" s="18"/>
      <c r="AL3682" s="18"/>
      <c r="AM3682" s="18"/>
      <c r="AN3682" s="18"/>
      <c r="AO3682" s="18"/>
      <c r="AP3682" s="18"/>
      <c r="AQ3682" s="18"/>
      <c r="AR3682" s="18"/>
      <c r="AS3682" s="18"/>
      <c r="AT3682" s="18"/>
      <c r="AU3682" s="18"/>
      <c r="AV3682" s="18"/>
      <c r="AW3682" s="18"/>
      <c r="AX3682" s="18"/>
    </row>
    <row r="3683">
      <c r="A3683" s="18" t="str">
        <f>IFERROR(__xludf.DUMMYFUNCTION("""COMPUTED_VALUE"""),"Ягодный микс")</f>
        <v>Ягодный микс</v>
      </c>
      <c r="B3683" s="18" t="str">
        <f>IFERROR(__xludf.DUMMYFUNCTION("""COMPUTED_VALUE"""),"Энергетик малина")</f>
        <v>Энергетик малина</v>
      </c>
      <c r="C3683" s="18" t="str">
        <f>IFERROR(__xludf.DUMMYFUNCTION("""COMPUTED_VALUE"""),"Клубника арбуз")</f>
        <v>Клубника арбуз</v>
      </c>
      <c r="D3683" s="18" t="str">
        <f>IFERROR(__xludf.DUMMYFUNCTION("""COMPUTED_VALUE"""),"Ежевика малина")</f>
        <v>Ежевика малина</v>
      </c>
      <c r="E3683" s="18" t="str">
        <f>IFERROR(__xludf.DUMMYFUNCTION("""COMPUTED_VALUE"""),"Голубая малина виноград")</f>
        <v>Голубая малина виноград</v>
      </c>
      <c r="F3683" s="18" t="str">
        <f>IFERROR(__xludf.DUMMYFUNCTION("""COMPUTED_VALUE"""),"Вишня яблоко")</f>
        <v>Вишня яблоко</v>
      </c>
      <c r="G3683" s="18" t="str">
        <f>IFERROR(__xludf.DUMMYFUNCTION("""COMPUTED_VALUE"""),"Виноград лёд")</f>
        <v>Виноград лёд</v>
      </c>
      <c r="H3683" s="18" t="str">
        <f>IFERROR(__xludf.DUMMYFUNCTION("""COMPUTED_VALUE"""),"Бабл гам")</f>
        <v>Бабл гам</v>
      </c>
      <c r="I3683" s="18" t="str">
        <f>IFERROR(__xludf.DUMMYFUNCTION("""COMPUTED_VALUE"""),"Энергетик лайм")</f>
        <v>Энергетик лайм</v>
      </c>
      <c r="J3683" s="18" t="str">
        <f>IFERROR(__xludf.DUMMYFUNCTION("""COMPUTED_VALUE"""),"Черника смородина айс")</f>
        <v>Черника смородина айс</v>
      </c>
      <c r="K3683" s="18" t="str">
        <f>IFERROR(__xludf.DUMMYFUNCTION("""COMPUTED_VALUE"""),"Мохито клубничный лёд")</f>
        <v>Мохито клубничный лёд</v>
      </c>
      <c r="L3683" s="18" t="str">
        <f>IFERROR(__xludf.DUMMYFUNCTION("""COMPUTED_VALUE"""),"Черная вишня лёд")</f>
        <v>Черная вишня лёд</v>
      </c>
      <c r="M3683" s="18" t="str">
        <f>IFERROR(__xludf.DUMMYFUNCTION("""COMPUTED_VALUE"""),"Ананас кокос лёд")</f>
        <v>Ананас кокос лёд</v>
      </c>
      <c r="N3683" s="18" t="str">
        <f>IFERROR(__xludf.DUMMYFUNCTION("""COMPUTED_VALUE"""),"Киви лёд")</f>
        <v>Киви лёд</v>
      </c>
      <c r="O3683" s="18" t="str">
        <f>IFERROR(__xludf.DUMMYFUNCTION("""COMPUTED_VALUE"""),"Кислая клюква лёд")</f>
        <v>Кислая клюква лёд</v>
      </c>
      <c r="P3683" s="18" t="str">
        <f>IFERROR(__xludf.DUMMYFUNCTION("""COMPUTED_VALUE"""),"Кислый скитлс лёд")</f>
        <v>Кислый скитлс лёд</v>
      </c>
      <c r="Q3683" s="18" t="str">
        <f>IFERROR(__xludf.DUMMYFUNCTION("""COMPUTED_VALUE"""),"Клубника черника лёд")</f>
        <v>Клубника черника лёд</v>
      </c>
      <c r="R3683" s="18" t="str">
        <f>IFERROR(__xludf.DUMMYFUNCTION("""COMPUTED_VALUE"""),"Малина смородина лёд")</f>
        <v>Малина смородина лёд</v>
      </c>
      <c r="S3683" s="18" t="str">
        <f>IFERROR(__xludf.DUMMYFUNCTION("""COMPUTED_VALUE"""),"Манго лёд")</f>
        <v>Манго лёд</v>
      </c>
      <c r="T3683" s="18" t="str">
        <f>IFERROR(__xludf.DUMMYFUNCTION("""COMPUTED_VALUE"""),"Малина вишня лёд")</f>
        <v>Малина вишня лёд</v>
      </c>
      <c r="U3683" s="18"/>
      <c r="V3683" s="18"/>
      <c r="W3683" s="18"/>
      <c r="X3683" s="18"/>
      <c r="Y3683" s="18"/>
      <c r="Z3683" s="18"/>
      <c r="AA3683" s="18"/>
      <c r="AB3683" s="18"/>
      <c r="AC3683" s="18"/>
      <c r="AD3683" s="18"/>
      <c r="AE3683" s="18"/>
      <c r="AF3683" s="18"/>
      <c r="AG3683" s="18"/>
      <c r="AH3683" s="18"/>
      <c r="AI3683" s="18"/>
      <c r="AJ3683" s="18"/>
      <c r="AK3683" s="18"/>
      <c r="AL3683" s="18"/>
      <c r="AM3683" s="18"/>
      <c r="AN3683" s="18"/>
      <c r="AO3683" s="18"/>
      <c r="AP3683" s="18"/>
      <c r="AQ3683" s="18"/>
      <c r="AR3683" s="18"/>
      <c r="AS3683" s="18"/>
      <c r="AT3683" s="18"/>
      <c r="AU3683" s="18"/>
      <c r="AV3683" s="18"/>
      <c r="AW3683" s="18"/>
      <c r="AX3683" s="18"/>
    </row>
    <row r="3684">
      <c r="A3684" s="18" t="str">
        <f>IFERROR(__xludf.DUMMYFUNCTION("""COMPUTED_VALUE"""),"Арбуз Малина ")</f>
        <v>Арбуз Малина </v>
      </c>
      <c r="B3684" s="18" t="str">
        <f>IFERROR(__xludf.DUMMYFUNCTION("""COMPUTED_VALUE"""),"Банан Кокос ")</f>
        <v>Банан Кокос </v>
      </c>
      <c r="C3684" s="18" t="str">
        <f>IFERROR(__xludf.DUMMYFUNCTION("""COMPUTED_VALUE"""),"Барбарисовый Энергетик ")</f>
        <v>Барбарисовый Энергетик </v>
      </c>
      <c r="D3684" s="18" t="str">
        <f>IFERROR(__xludf.DUMMYFUNCTION("""COMPUTED_VALUE"""),"Виноградный Энергетик")</f>
        <v>Виноградный Энергетик</v>
      </c>
      <c r="E3684" s="18" t="str">
        <f>IFERROR(__xludf.DUMMYFUNCTION("""COMPUTED_VALUE"""),"Гранат Клубника ")</f>
        <v>Гранат Клубника </v>
      </c>
      <c r="F3684" s="18" t="str">
        <f>IFERROR(__xludf.DUMMYFUNCTION("""COMPUTED_VALUE"""),"Гранат Смородина ")</f>
        <v>Гранат Смородина </v>
      </c>
      <c r="G3684" s="18" t="str">
        <f>IFERROR(__xludf.DUMMYFUNCTION("""COMPUTED_VALUE"""),"Грейпфрутовый Швепс ")</f>
        <v>Грейпфрутовый Швепс </v>
      </c>
      <c r="H3684" s="18" t="str">
        <f>IFERROR(__xludf.DUMMYFUNCTION("""COMPUTED_VALUE"""),"Земляника Драгонфрут ")</f>
        <v>Земляника Драгонфрут </v>
      </c>
      <c r="I3684" s="18" t="str">
        <f>IFERROR(__xludf.DUMMYFUNCTION("""COMPUTED_VALUE"""),"Киви Личи ")</f>
        <v>Киви Личи </v>
      </c>
      <c r="J3684" s="18" t="str">
        <f>IFERROR(__xludf.DUMMYFUNCTION("""COMPUTED_VALUE"""),"Киви Маракуйя Гуава ")</f>
        <v>Киви Маракуйя Гуава </v>
      </c>
      <c r="K3684" s="18" t="str">
        <f>IFERROR(__xludf.DUMMYFUNCTION("""COMPUTED_VALUE"""),"Клубника Банан ")</f>
        <v>Клубника Банан </v>
      </c>
      <c r="L3684" s="18" t="str">
        <f>IFERROR(__xludf.DUMMYFUNCTION("""COMPUTED_VALUE"""),"Клубника Вишня ")</f>
        <v>Клубника Вишня </v>
      </c>
      <c r="M3684" s="18" t="str">
        <f>IFERROR(__xludf.DUMMYFUNCTION("""COMPUTED_VALUE"""),"Клубника Земляника ")</f>
        <v>Клубника Земляника </v>
      </c>
      <c r="N3684" s="18" t="str">
        <f>IFERROR(__xludf.DUMMYFUNCTION("""COMPUTED_VALUE"""),"Клубничный Мохито ")</f>
        <v>Клубничный Мохито </v>
      </c>
      <c r="O3684" s="18" t="str">
        <f>IFERROR(__xludf.DUMMYFUNCTION("""COMPUTED_VALUE"""),"Манго Грейпфрут ")</f>
        <v>Манго Грейпфрут </v>
      </c>
      <c r="P3684" s="18" t="str">
        <f>IFERROR(__xludf.DUMMYFUNCTION("""COMPUTED_VALUE"""),"Манго Персик Личи ")</f>
        <v>Манго Персик Личи </v>
      </c>
      <c r="Q3684" s="18" t="str">
        <f>IFERROR(__xludf.DUMMYFUNCTION("""COMPUTED_VALUE"""),"Персик Бабл Гам ")</f>
        <v>Персик Бабл Гам </v>
      </c>
      <c r="R3684" s="18" t="str">
        <f>IFERROR(__xludf.DUMMYFUNCTION("""COMPUTED_VALUE"""),"Садовые Ягоды ")</f>
        <v>Садовые Ягоды </v>
      </c>
      <c r="S3684" s="18" t="str">
        <f>IFERROR(__xludf.DUMMYFUNCTION("""COMPUTED_VALUE"""),"Скитлс Лимон Лайм 2")</f>
        <v>Скитлс Лимон Лайм 2</v>
      </c>
      <c r="T3684" s="18" t="str">
        <f>IFERROR(__xludf.DUMMYFUNCTION("""COMPUTED_VALUE"""),"Смородина Мармелад 1")</f>
        <v>Смородина Мармелад 1</v>
      </c>
      <c r="U3684" s="18" t="str">
        <f>IFERROR(__xludf.DUMMYFUNCTION("""COMPUTED_VALUE"""),"Темная Вишня 1")</f>
        <v>Темная Вишня 1</v>
      </c>
      <c r="V3684" s="18" t="str">
        <f>IFERROR(__xludf.DUMMYFUNCTION("""COMPUTED_VALUE"""),"Фруктовые Пластинки 1")</f>
        <v>Фруктовые Пластинки 1</v>
      </c>
      <c r="W3684" s="18" t="str">
        <f>IFERROR(__xludf.DUMMYFUNCTION("""COMPUTED_VALUE"""),"Черника Ежевика 1")</f>
        <v>Черника Ежевика 1</v>
      </c>
      <c r="X3684" s="18" t="str">
        <f>IFERROR(__xludf.DUMMYFUNCTION("""COMPUTED_VALUE"""),"Черника Малина 1")</f>
        <v>Черника Малина 1</v>
      </c>
      <c r="Y3684" s="18" t="str">
        <f>IFERROR(__xludf.DUMMYFUNCTION("""COMPUTED_VALUE"""),"Черника Мята 2")</f>
        <v>Черника Мята 2</v>
      </c>
      <c r="Z3684" s="18" t="str">
        <f>IFERROR(__xludf.DUMMYFUNCTION("""COMPUTED_VALUE"""),"Яблоко Виноград 2")</f>
        <v>Яблоко Виноград 2</v>
      </c>
      <c r="AA3684" s="18" t="str">
        <f>IFERROR(__xludf.DUMMYFUNCTION("""COMPUTED_VALUE"""),"Яблоко Малина 4")</f>
        <v>Яблоко Малина 4</v>
      </c>
      <c r="AB3684" s="18"/>
      <c r="AC3684" s="18"/>
      <c r="AD3684" s="18"/>
      <c r="AE3684" s="18"/>
      <c r="AF3684" s="18"/>
      <c r="AG3684" s="18"/>
      <c r="AH3684" s="18"/>
      <c r="AI3684" s="18"/>
      <c r="AJ3684" s="18"/>
      <c r="AK3684" s="18"/>
      <c r="AL3684" s="18"/>
      <c r="AM3684" s="18"/>
      <c r="AN3684" s="18"/>
      <c r="AO3684" s="18"/>
      <c r="AP3684" s="18"/>
      <c r="AQ3684" s="18"/>
      <c r="AR3684" s="18"/>
      <c r="AS3684" s="18"/>
      <c r="AT3684" s="18"/>
      <c r="AU3684" s="18"/>
      <c r="AV3684" s="18"/>
      <c r="AW3684" s="18"/>
      <c r="AX3684" s="18"/>
    </row>
    <row r="3685">
      <c r="A3685" s="18" t="str">
        <f>IFERROR(__xludf.DUMMYFUNCTION("""COMPUTED_VALUE"""),"0.4")</f>
        <v>0.4</v>
      </c>
      <c r="B3685" s="18" t="str">
        <f>IFERROR(__xludf.DUMMYFUNCTION("""COMPUTED_VALUE"""),"0.6")</f>
        <v>0.6</v>
      </c>
      <c r="C3685" s="18" t="str">
        <f>IFERROR(__xludf.DUMMYFUNCTION("""COMPUTED_VALUE"""),"0.7")</f>
        <v>0.7</v>
      </c>
      <c r="D3685" s="18" t="str">
        <f>IFERROR(__xludf.DUMMYFUNCTION("""COMPUTED_VALUE"""),"0.8")</f>
        <v>0.8</v>
      </c>
      <c r="E3685" s="18"/>
      <c r="F3685" s="18"/>
      <c r="G3685" s="18"/>
      <c r="H3685" s="18"/>
      <c r="I3685" s="18"/>
      <c r="J3685" s="18"/>
      <c r="K3685" s="18"/>
      <c r="L3685" s="18"/>
      <c r="M3685" s="18"/>
      <c r="N3685" s="18"/>
      <c r="O3685" s="18"/>
      <c r="P3685" s="18"/>
      <c r="Q3685" s="18"/>
      <c r="R3685" s="18"/>
      <c r="S3685" s="18"/>
      <c r="T3685" s="18"/>
      <c r="U3685" s="18"/>
      <c r="V3685" s="18"/>
      <c r="W3685" s="18"/>
      <c r="X3685" s="18"/>
      <c r="Y3685" s="18"/>
      <c r="Z3685" s="18"/>
      <c r="AA3685" s="18"/>
      <c r="AB3685" s="18"/>
      <c r="AC3685" s="18"/>
      <c r="AD3685" s="18"/>
      <c r="AE3685" s="18"/>
      <c r="AF3685" s="18"/>
      <c r="AG3685" s="18"/>
      <c r="AH3685" s="18"/>
      <c r="AI3685" s="18"/>
      <c r="AJ3685" s="18"/>
      <c r="AK3685" s="18"/>
      <c r="AL3685" s="18"/>
      <c r="AM3685" s="18"/>
      <c r="AN3685" s="18"/>
      <c r="AO3685" s="18"/>
      <c r="AP3685" s="18"/>
      <c r="AQ3685" s="18"/>
      <c r="AR3685" s="18"/>
      <c r="AS3685" s="18"/>
      <c r="AT3685" s="18"/>
      <c r="AU3685" s="18"/>
      <c r="AV3685" s="18"/>
      <c r="AW3685" s="18"/>
      <c r="AX3685" s="18"/>
    </row>
    <row r="3686">
      <c r="A3686" s="18" t="str">
        <f>IFERROR(__xludf.DUMMYFUNCTION("""COMPUTED_VALUE"""),"кислая земляника")</f>
        <v>кислая земляника</v>
      </c>
      <c r="B3686" s="18" t="str">
        <f>IFERROR(__xludf.DUMMYFUNCTION("""COMPUTED_VALUE"""),"кислая фанта с черникой")</f>
        <v>кислая фанта с черникой</v>
      </c>
      <c r="C3686" s="18" t="str">
        <f>IFERROR(__xludf.DUMMYFUNCTION("""COMPUTED_VALUE"""),"кислое харибо с колой и черешней")</f>
        <v>кислое харибо с колой и черешней</v>
      </c>
      <c r="D3686" s="18" t="str">
        <f>IFERROR(__xludf.DUMMYFUNCTION("""COMPUTED_VALUE"""),"кислое яблочно клубничная шипучка")</f>
        <v>кислое яблочно клубничная шипучка</v>
      </c>
      <c r="E3686" s="18" t="str">
        <f>IFERROR(__xludf.DUMMYFUNCTION("""COMPUTED_VALUE"""),"кислые желатинки маракуйя ананас")</f>
        <v>кислые желатинки маракуйя ананас</v>
      </c>
      <c r="F3686" s="18" t="str">
        <f>IFERROR(__xludf.DUMMYFUNCTION("""COMPUTED_VALUE"""),"кислые ленточки маракуя манго")</f>
        <v>кислые ленточки маракуя манго</v>
      </c>
      <c r="G3686" s="18" t="str">
        <f>IFERROR(__xludf.DUMMYFUNCTION("""COMPUTED_VALUE"""),"кислые мармеладные ягоды")</f>
        <v>кислые мармеладные ягоды</v>
      </c>
      <c r="H3686" s="18" t="str">
        <f>IFERROR(__xludf.DUMMYFUNCTION("""COMPUTED_VALUE"""),"кислый виноград лайм")</f>
        <v>кислый виноград лайм</v>
      </c>
      <c r="I3686" s="18" t="str">
        <f>IFERROR(__xludf.DUMMYFUNCTION("""COMPUTED_VALUE"""),"кислый грейпфрут с вишней")</f>
        <v>кислый грейпфрут с вишней</v>
      </c>
      <c r="J3686" s="18" t="str">
        <f>IFERROR(__xludf.DUMMYFUNCTION("""COMPUTED_VALUE"""),"кислый леденец виноград киви яблоко")</f>
        <v>кислый леденец виноград киви яблоко</v>
      </c>
      <c r="K3686" s="18" t="str">
        <f>IFERROR(__xludf.DUMMYFUNCTION("""COMPUTED_VALUE"""),"кислый лимонад арбуз лайм малина")</f>
        <v>кислый лимонад арбуз лайм малина</v>
      </c>
      <c r="L3686" s="18" t="str">
        <f>IFERROR(__xludf.DUMMYFUNCTION("""COMPUTED_VALUE"""),"кислый персик клубника")</f>
        <v>кислый персик клубника</v>
      </c>
      <c r="M3686" s="18" t="str">
        <f>IFERROR(__xludf.DUMMYFUNCTION("""COMPUTED_VALUE"""),"кислый яблочно лимонные колечки")</f>
        <v>кислый яблочно лимонные колечки</v>
      </c>
      <c r="N3686" s="18" t="str">
        <f>IFERROR(__xludf.DUMMYFUNCTION("""COMPUTED_VALUE"""),"фанта апельсин с кислой малиной")</f>
        <v>фанта апельсин с кислой малиной</v>
      </c>
      <c r="O3686" s="18"/>
      <c r="P3686" s="18"/>
      <c r="Q3686" s="18"/>
      <c r="R3686" s="18"/>
      <c r="S3686" s="18"/>
      <c r="T3686" s="18"/>
      <c r="U3686" s="18"/>
      <c r="V3686" s="18"/>
      <c r="W3686" s="18"/>
      <c r="X3686" s="18"/>
      <c r="Y3686" s="18"/>
      <c r="Z3686" s="18"/>
      <c r="AA3686" s="18"/>
      <c r="AB3686" s="18"/>
      <c r="AC3686" s="18"/>
      <c r="AD3686" s="18"/>
      <c r="AE3686" s="18"/>
      <c r="AF3686" s="18"/>
      <c r="AG3686" s="18"/>
      <c r="AH3686" s="18"/>
      <c r="AI3686" s="18"/>
      <c r="AJ3686" s="18"/>
      <c r="AK3686" s="18"/>
      <c r="AL3686" s="18"/>
      <c r="AM3686" s="18"/>
      <c r="AN3686" s="18"/>
      <c r="AO3686" s="18"/>
      <c r="AP3686" s="18"/>
      <c r="AQ3686" s="18"/>
      <c r="AR3686" s="18"/>
      <c r="AS3686" s="18"/>
      <c r="AT3686" s="18"/>
      <c r="AU3686" s="18"/>
      <c r="AV3686" s="18"/>
      <c r="AW3686" s="18"/>
      <c r="AX3686" s="18"/>
    </row>
    <row r="3687">
      <c r="A3687" s="18" t="str">
        <f>IFERROR(__xludf.DUMMYFUNCTION("""COMPUTED_VALUE"""),"кислая земляника")</f>
        <v>кислая земляника</v>
      </c>
      <c r="B3687" s="18" t="str">
        <f>IFERROR(__xludf.DUMMYFUNCTION("""COMPUTED_VALUE"""),"кислая фанта с черникой")</f>
        <v>кислая фанта с черникой</v>
      </c>
      <c r="C3687" s="18" t="str">
        <f>IFERROR(__xludf.DUMMYFUNCTION("""COMPUTED_VALUE"""),"кислое харибо с колой и черешней")</f>
        <v>кислое харибо с колой и черешней</v>
      </c>
      <c r="D3687" s="18" t="str">
        <f>IFERROR(__xludf.DUMMYFUNCTION("""COMPUTED_VALUE"""),"кислое яблочно клубничная шипучка")</f>
        <v>кислое яблочно клубничная шипучка</v>
      </c>
      <c r="E3687" s="18" t="str">
        <f>IFERROR(__xludf.DUMMYFUNCTION("""COMPUTED_VALUE"""),"кислые желатинки маракуйя ананас")</f>
        <v>кислые желатинки маракуйя ананас</v>
      </c>
      <c r="F3687" s="18" t="str">
        <f>IFERROR(__xludf.DUMMYFUNCTION("""COMPUTED_VALUE"""),"кислые ленточки маракуя манго")</f>
        <v>кислые ленточки маракуя манго</v>
      </c>
      <c r="G3687" s="18" t="str">
        <f>IFERROR(__xludf.DUMMYFUNCTION("""COMPUTED_VALUE"""),"кислые мармеладные ягоды")</f>
        <v>кислые мармеладные ягоды</v>
      </c>
      <c r="H3687" s="18" t="str">
        <f>IFERROR(__xludf.DUMMYFUNCTION("""COMPUTED_VALUE"""),"кислый виноград лайм")</f>
        <v>кислый виноград лайм</v>
      </c>
      <c r="I3687" s="18" t="str">
        <f>IFERROR(__xludf.DUMMYFUNCTION("""COMPUTED_VALUE"""),"кислый грейпфрут с вишней")</f>
        <v>кислый грейпфрут с вишней</v>
      </c>
      <c r="J3687" s="18" t="str">
        <f>IFERROR(__xludf.DUMMYFUNCTION("""COMPUTED_VALUE"""),"кислый леденец виноград киви яблоко")</f>
        <v>кислый леденец виноград киви яблоко</v>
      </c>
      <c r="K3687" s="18" t="str">
        <f>IFERROR(__xludf.DUMMYFUNCTION("""COMPUTED_VALUE"""),"кислый лимонад арбуз лайм малина")</f>
        <v>кислый лимонад арбуз лайм малина</v>
      </c>
      <c r="L3687" s="18" t="str">
        <f>IFERROR(__xludf.DUMMYFUNCTION("""COMPUTED_VALUE"""),"кислый персик клубника")</f>
        <v>кислый персик клубника</v>
      </c>
      <c r="M3687" s="18" t="str">
        <f>IFERROR(__xludf.DUMMYFUNCTION("""COMPUTED_VALUE"""),"кислый яблочно лимонные колечки")</f>
        <v>кислый яблочно лимонные колечки</v>
      </c>
      <c r="N3687" s="18" t="str">
        <f>IFERROR(__xludf.DUMMYFUNCTION("""COMPUTED_VALUE"""),"фанта апельсин с кислой малиной")</f>
        <v>фанта апельсин с кислой малиной</v>
      </c>
      <c r="O3687" s="18"/>
      <c r="P3687" s="18"/>
      <c r="Q3687" s="18"/>
      <c r="R3687" s="18"/>
      <c r="S3687" s="18"/>
      <c r="T3687" s="18"/>
      <c r="U3687" s="18"/>
      <c r="V3687" s="18"/>
      <c r="W3687" s="18"/>
      <c r="X3687" s="18"/>
      <c r="Y3687" s="18"/>
      <c r="Z3687" s="18"/>
      <c r="AA3687" s="18"/>
      <c r="AB3687" s="18"/>
      <c r="AC3687" s="18"/>
      <c r="AD3687" s="18"/>
      <c r="AE3687" s="18"/>
      <c r="AF3687" s="18"/>
      <c r="AG3687" s="18"/>
      <c r="AH3687" s="18"/>
      <c r="AI3687" s="18"/>
      <c r="AJ3687" s="18"/>
      <c r="AK3687" s="18"/>
      <c r="AL3687" s="18"/>
      <c r="AM3687" s="18"/>
      <c r="AN3687" s="18"/>
      <c r="AO3687" s="18"/>
      <c r="AP3687" s="18"/>
      <c r="AQ3687" s="18"/>
      <c r="AR3687" s="18"/>
      <c r="AS3687" s="18"/>
      <c r="AT3687" s="18"/>
      <c r="AU3687" s="18"/>
      <c r="AV3687" s="18"/>
      <c r="AW3687" s="18"/>
      <c r="AX3687" s="18"/>
    </row>
    <row r="3688">
      <c r="A3688" s="18" t="str">
        <f>IFERROR(__xludf.DUMMYFUNCTION("""COMPUTED_VALUE"""),"кислая земляника")</f>
        <v>кислая земляника</v>
      </c>
      <c r="B3688" s="18" t="str">
        <f>IFERROR(__xludf.DUMMYFUNCTION("""COMPUTED_VALUE"""),"кислая фанта с черникой")</f>
        <v>кислая фанта с черникой</v>
      </c>
      <c r="C3688" s="18" t="str">
        <f>IFERROR(__xludf.DUMMYFUNCTION("""COMPUTED_VALUE"""),"кислое харибо с колой и черешней")</f>
        <v>кислое харибо с колой и черешней</v>
      </c>
      <c r="D3688" s="18" t="str">
        <f>IFERROR(__xludf.DUMMYFUNCTION("""COMPUTED_VALUE"""),"кислое яблочно клубничная шипучка")</f>
        <v>кислое яблочно клубничная шипучка</v>
      </c>
      <c r="E3688" s="18" t="str">
        <f>IFERROR(__xludf.DUMMYFUNCTION("""COMPUTED_VALUE"""),"кислые желатинки маракуйя ананас")</f>
        <v>кислые желатинки маракуйя ананас</v>
      </c>
      <c r="F3688" s="18" t="str">
        <f>IFERROR(__xludf.DUMMYFUNCTION("""COMPUTED_VALUE"""),"кислые ленточки маракуя манго")</f>
        <v>кислые ленточки маракуя манго</v>
      </c>
      <c r="G3688" s="18" t="str">
        <f>IFERROR(__xludf.DUMMYFUNCTION("""COMPUTED_VALUE"""),"кислые мармеладные ягоды")</f>
        <v>кислые мармеладные ягоды</v>
      </c>
      <c r="H3688" s="18" t="str">
        <f>IFERROR(__xludf.DUMMYFUNCTION("""COMPUTED_VALUE"""),"кислый виноград лайм")</f>
        <v>кислый виноград лайм</v>
      </c>
      <c r="I3688" s="18" t="str">
        <f>IFERROR(__xludf.DUMMYFUNCTION("""COMPUTED_VALUE"""),"кислый грейпфрут с вишней")</f>
        <v>кислый грейпфрут с вишней</v>
      </c>
      <c r="J3688" s="18" t="str">
        <f>IFERROR(__xludf.DUMMYFUNCTION("""COMPUTED_VALUE"""),"кислый леденец виноград киви яблоко")</f>
        <v>кислый леденец виноград киви яблоко</v>
      </c>
      <c r="K3688" s="18" t="str">
        <f>IFERROR(__xludf.DUMMYFUNCTION("""COMPUTED_VALUE"""),"кислый лимонад арбуз лайм малина")</f>
        <v>кислый лимонад арбуз лайм малина</v>
      </c>
      <c r="L3688" s="18" t="str">
        <f>IFERROR(__xludf.DUMMYFUNCTION("""COMPUTED_VALUE"""),"кислый персик клубника")</f>
        <v>кислый персик клубника</v>
      </c>
      <c r="M3688" s="18" t="str">
        <f>IFERROR(__xludf.DUMMYFUNCTION("""COMPUTED_VALUE"""),"кислый яблочно лимонные колечки")</f>
        <v>кислый яблочно лимонные колечки</v>
      </c>
      <c r="N3688" s="18" t="str">
        <f>IFERROR(__xludf.DUMMYFUNCTION("""COMPUTED_VALUE"""),"фанта апельсин с кислой малиной")</f>
        <v>фанта апельсин с кислой малиной</v>
      </c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  <c r="AA3688" s="18"/>
      <c r="AB3688" s="18"/>
      <c r="AC3688" s="18"/>
      <c r="AD3688" s="18"/>
      <c r="AE3688" s="18"/>
      <c r="AF3688" s="18"/>
      <c r="AG3688" s="18"/>
      <c r="AH3688" s="18"/>
      <c r="AI3688" s="18"/>
      <c r="AJ3688" s="18"/>
      <c r="AK3688" s="18"/>
      <c r="AL3688" s="18"/>
      <c r="AM3688" s="18"/>
      <c r="AN3688" s="18"/>
      <c r="AO3688" s="18"/>
      <c r="AP3688" s="18"/>
      <c r="AQ3688" s="18"/>
      <c r="AR3688" s="18"/>
      <c r="AS3688" s="18"/>
      <c r="AT3688" s="18"/>
      <c r="AU3688" s="18"/>
      <c r="AV3688" s="18"/>
      <c r="AW3688" s="18"/>
      <c r="AX3688" s="18"/>
    </row>
    <row r="3689">
      <c r="A3689" s="18" t="str">
        <f>IFERROR(__xludf.DUMMYFUNCTION("""COMPUTED_VALUE"""),"кислая земляника")</f>
        <v>кислая земляника</v>
      </c>
      <c r="B3689" s="18" t="str">
        <f>IFERROR(__xludf.DUMMYFUNCTION("""COMPUTED_VALUE"""),"кислая фанта с черникой")</f>
        <v>кислая фанта с черникой</v>
      </c>
      <c r="C3689" s="18" t="str">
        <f>IFERROR(__xludf.DUMMYFUNCTION("""COMPUTED_VALUE"""),"кислое харибо с колой и черешней")</f>
        <v>кислое харибо с колой и черешней</v>
      </c>
      <c r="D3689" s="18" t="str">
        <f>IFERROR(__xludf.DUMMYFUNCTION("""COMPUTED_VALUE"""),"кислое яблочно клубничная шипучка")</f>
        <v>кислое яблочно клубничная шипучка</v>
      </c>
      <c r="E3689" s="18" t="str">
        <f>IFERROR(__xludf.DUMMYFUNCTION("""COMPUTED_VALUE"""),"кислые желатинки маракуйя ананас")</f>
        <v>кислые желатинки маракуйя ананас</v>
      </c>
      <c r="F3689" s="18" t="str">
        <f>IFERROR(__xludf.DUMMYFUNCTION("""COMPUTED_VALUE"""),"кислые ленточки маракуя манго")</f>
        <v>кислые ленточки маракуя манго</v>
      </c>
      <c r="G3689" s="18" t="str">
        <f>IFERROR(__xludf.DUMMYFUNCTION("""COMPUTED_VALUE"""),"кислые мармеладные ягоды")</f>
        <v>кислые мармеладные ягоды</v>
      </c>
      <c r="H3689" s="18" t="str">
        <f>IFERROR(__xludf.DUMMYFUNCTION("""COMPUTED_VALUE"""),"кислый виноград лайм")</f>
        <v>кислый виноград лайм</v>
      </c>
      <c r="I3689" s="18" t="str">
        <f>IFERROR(__xludf.DUMMYFUNCTION("""COMPUTED_VALUE"""),"кислый грейпфрут с вишней")</f>
        <v>кислый грейпфрут с вишней</v>
      </c>
      <c r="J3689" s="18" t="str">
        <f>IFERROR(__xludf.DUMMYFUNCTION("""COMPUTED_VALUE"""),"кислый леденец виноград киви яблоко")</f>
        <v>кислый леденец виноград киви яблоко</v>
      </c>
      <c r="K3689" s="18" t="str">
        <f>IFERROR(__xludf.DUMMYFUNCTION("""COMPUTED_VALUE"""),"кислый лимонад арбуз лайм малина")</f>
        <v>кислый лимонад арбуз лайм малина</v>
      </c>
      <c r="L3689" s="18" t="str">
        <f>IFERROR(__xludf.DUMMYFUNCTION("""COMPUTED_VALUE"""),"кислый персик клубника")</f>
        <v>кислый персик клубника</v>
      </c>
      <c r="M3689" s="18" t="str">
        <f>IFERROR(__xludf.DUMMYFUNCTION("""COMPUTED_VALUE"""),"кислый яблочно лимонные колечки")</f>
        <v>кислый яблочно лимонные колечки</v>
      </c>
      <c r="N3689" s="18" t="str">
        <f>IFERROR(__xludf.DUMMYFUNCTION("""COMPUTED_VALUE"""),"фанта апельсин с кислой малиной")</f>
        <v>фанта апельсин с кислой малиной</v>
      </c>
      <c r="O3689" s="18"/>
      <c r="P3689" s="18"/>
      <c r="Q3689" s="18"/>
      <c r="R3689" s="18"/>
      <c r="S3689" s="18"/>
      <c r="T3689" s="18"/>
      <c r="U3689" s="18"/>
      <c r="V3689" s="18"/>
      <c r="W3689" s="18"/>
      <c r="X3689" s="18"/>
      <c r="Y3689" s="18"/>
      <c r="Z3689" s="18"/>
      <c r="AA3689" s="18"/>
      <c r="AB3689" s="18"/>
      <c r="AC3689" s="18"/>
      <c r="AD3689" s="18"/>
      <c r="AE3689" s="18"/>
      <c r="AF3689" s="18"/>
      <c r="AG3689" s="18"/>
      <c r="AH3689" s="18"/>
      <c r="AI3689" s="18"/>
      <c r="AJ3689" s="18"/>
      <c r="AK3689" s="18"/>
      <c r="AL3689" s="18"/>
      <c r="AM3689" s="18"/>
      <c r="AN3689" s="18"/>
      <c r="AO3689" s="18"/>
      <c r="AP3689" s="18"/>
      <c r="AQ3689" s="18"/>
      <c r="AR3689" s="18"/>
      <c r="AS3689" s="18"/>
      <c r="AT3689" s="18"/>
      <c r="AU3689" s="18"/>
      <c r="AV3689" s="18"/>
      <c r="AW3689" s="18"/>
      <c r="AX3689" s="18"/>
    </row>
    <row r="3690">
      <c r="A3690" s="18" t="str">
        <f>IFERROR(__xludf.DUMMYFUNCTION("""COMPUTED_VALUE"""),"Апельсиновое драже")</f>
        <v>Апельсиновое драже</v>
      </c>
      <c r="B3690" s="18" t="str">
        <f>IFERROR(__xludf.DUMMYFUNCTION("""COMPUTED_VALUE"""),"Бабл гам")</f>
        <v>Бабл гам</v>
      </c>
      <c r="C3690" s="18" t="str">
        <f>IFERROR(__xludf.DUMMYFUNCTION("""COMPUTED_VALUE"""),"Виноградная конфета")</f>
        <v>Виноградная конфета</v>
      </c>
      <c r="D3690" s="18" t="str">
        <f>IFERROR(__xludf.DUMMYFUNCTION("""COMPUTED_VALUE"""),"Даня кокос")</f>
        <v>Даня кокос</v>
      </c>
      <c r="E3690" s="18" t="str">
        <f>IFERROR(__xludf.DUMMYFUNCTION("""COMPUTED_VALUE"""),"Земляника груша")</f>
        <v>Земляника груша</v>
      </c>
      <c r="F3690" s="18" t="str">
        <f>IFERROR(__xludf.DUMMYFUNCTION("""COMPUTED_VALUE"""),"Кислый киви")</f>
        <v>Кислый киви</v>
      </c>
      <c r="G3690" s="18" t="str">
        <f>IFERROR(__xludf.DUMMYFUNCTION("""COMPUTED_VALUE"""),"Кислый малиновый лимонад ")</f>
        <v>Кислый малиновый лимонад </v>
      </c>
      <c r="H3690" s="18" t="str">
        <f>IFERROR(__xludf.DUMMYFUNCTION("""COMPUTED_VALUE"""),"Кола сода айс")</f>
        <v>Кола сода айс</v>
      </c>
      <c r="I3690" s="18" t="str">
        <f>IFERROR(__xludf.DUMMYFUNCTION("""COMPUTED_VALUE"""),"Ледяной ананас")</f>
        <v>Ледяной ананас</v>
      </c>
      <c r="J3690" s="18" t="str">
        <f>IFERROR(__xludf.DUMMYFUNCTION("""COMPUTED_VALUE"""),"Лимонные червячки ")</f>
        <v>Лимонные червячки </v>
      </c>
      <c r="K3690" s="18" t="str">
        <f>IFERROR(__xludf.DUMMYFUNCTION("""COMPUTED_VALUE"""),"Манго апельсин")</f>
        <v>Манго апельсин</v>
      </c>
      <c r="L3690" s="18" t="str">
        <f>IFERROR(__xludf.DUMMYFUNCTION("""COMPUTED_VALUE"""),"Смородина виноград")</f>
        <v>Смородина виноград</v>
      </c>
      <c r="M3690" s="18" t="str">
        <f>IFERROR(__xludf.DUMMYFUNCTION("""COMPUTED_VALUE"""),"Яблочный холс")</f>
        <v>Яблочный холс</v>
      </c>
      <c r="N3690" s="18" t="str">
        <f>IFERROR(__xludf.DUMMYFUNCTION("""COMPUTED_VALUE"""),"Ягодный смузи")</f>
        <v>Ягодный смузи</v>
      </c>
      <c r="O3690" s="18" t="str">
        <f>IFERROR(__xludf.DUMMYFUNCTION("""COMPUTED_VALUE"""),"Ягодный энергетик")</f>
        <v>Ягодный энергетик</v>
      </c>
      <c r="P3690" s="18"/>
      <c r="Q3690" s="18"/>
      <c r="R3690" s="18"/>
      <c r="S3690" s="18"/>
      <c r="T3690" s="18"/>
      <c r="U3690" s="18"/>
      <c r="V3690" s="18"/>
      <c r="W3690" s="18"/>
      <c r="X3690" s="18"/>
      <c r="Y3690" s="18"/>
      <c r="Z3690" s="18"/>
      <c r="AA3690" s="18"/>
      <c r="AB3690" s="18"/>
      <c r="AC3690" s="18"/>
      <c r="AD3690" s="18"/>
      <c r="AE3690" s="18"/>
      <c r="AF3690" s="18"/>
      <c r="AG3690" s="18"/>
      <c r="AH3690" s="18"/>
      <c r="AI3690" s="18"/>
      <c r="AJ3690" s="18"/>
      <c r="AK3690" s="18"/>
      <c r="AL3690" s="18"/>
      <c r="AM3690" s="18"/>
      <c r="AN3690" s="18"/>
      <c r="AO3690" s="18"/>
      <c r="AP3690" s="18"/>
      <c r="AQ3690" s="18"/>
      <c r="AR3690" s="18"/>
      <c r="AS3690" s="18"/>
      <c r="AT3690" s="18"/>
      <c r="AU3690" s="18"/>
      <c r="AV3690" s="18"/>
      <c r="AW3690" s="18"/>
      <c r="AX3690" s="18"/>
    </row>
    <row r="3691">
      <c r="A3691" s="18" t="str">
        <f>IFERROR(__xludf.DUMMYFUNCTION("""COMPUTED_VALUE"""),"0.4")</f>
        <v>0.4</v>
      </c>
      <c r="B3691" s="18" t="str">
        <f>IFERROR(__xludf.DUMMYFUNCTION("""COMPUTED_VALUE"""),"0.6")</f>
        <v>0.6</v>
      </c>
      <c r="C3691" s="18" t="str">
        <f>IFERROR(__xludf.DUMMYFUNCTION("""COMPUTED_VALUE"""),"0.7")</f>
        <v>0.7</v>
      </c>
      <c r="D3691" s="18" t="str">
        <f>IFERROR(__xludf.DUMMYFUNCTION("""COMPUTED_VALUE"""),"0.8")</f>
        <v>0.8</v>
      </c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  <c r="X3691" s="18"/>
      <c r="Y3691" s="18"/>
      <c r="Z3691" s="18"/>
      <c r="AA3691" s="18"/>
      <c r="AB3691" s="18"/>
      <c r="AC3691" s="18"/>
      <c r="AD3691" s="18"/>
      <c r="AE3691" s="18"/>
      <c r="AF3691" s="18"/>
      <c r="AG3691" s="18"/>
      <c r="AH3691" s="18"/>
      <c r="AI3691" s="18"/>
      <c r="AJ3691" s="18"/>
      <c r="AK3691" s="18"/>
      <c r="AL3691" s="18"/>
      <c r="AM3691" s="18"/>
      <c r="AN3691" s="18"/>
      <c r="AO3691" s="18"/>
      <c r="AP3691" s="18"/>
      <c r="AQ3691" s="18"/>
      <c r="AR3691" s="18"/>
      <c r="AS3691" s="18"/>
      <c r="AT3691" s="18"/>
      <c r="AU3691" s="18"/>
      <c r="AV3691" s="18"/>
      <c r="AW3691" s="18"/>
      <c r="AX3691" s="18"/>
    </row>
    <row r="3692">
      <c r="A3692" s="18" t="str">
        <f>IFERROR(__xludf.DUMMYFUNCTION("""COMPUTED_VALUE"""),"Арбуз Малина ")</f>
        <v>Арбуз Малина </v>
      </c>
      <c r="B3692" s="18" t="str">
        <f>IFERROR(__xludf.DUMMYFUNCTION("""COMPUTED_VALUE"""),"Банан Кокос ")</f>
        <v>Банан Кокос </v>
      </c>
      <c r="C3692" s="18" t="str">
        <f>IFERROR(__xludf.DUMMYFUNCTION("""COMPUTED_VALUE"""),"Барбарисовый Энергетик ")</f>
        <v>Барбарисовый Энергетик </v>
      </c>
      <c r="D3692" s="18" t="str">
        <f>IFERROR(__xludf.DUMMYFUNCTION("""COMPUTED_VALUE"""),"Виноградный Энергетик")</f>
        <v>Виноградный Энергетик</v>
      </c>
      <c r="E3692" s="18" t="str">
        <f>IFERROR(__xludf.DUMMYFUNCTION("""COMPUTED_VALUE"""),"Гранат Клубника ")</f>
        <v>Гранат Клубника </v>
      </c>
      <c r="F3692" s="18" t="str">
        <f>IFERROR(__xludf.DUMMYFUNCTION("""COMPUTED_VALUE"""),"Гранат Смородина ")</f>
        <v>Гранат Смородина </v>
      </c>
      <c r="G3692" s="18" t="str">
        <f>IFERROR(__xludf.DUMMYFUNCTION("""COMPUTED_VALUE"""),"Грейпфрутовый Швепс ")</f>
        <v>Грейпфрутовый Швепс </v>
      </c>
      <c r="H3692" s="18" t="str">
        <f>IFERROR(__xludf.DUMMYFUNCTION("""COMPUTED_VALUE"""),"Земляника Драгонфрут ")</f>
        <v>Земляника Драгонфрут </v>
      </c>
      <c r="I3692" s="18" t="str">
        <f>IFERROR(__xludf.DUMMYFUNCTION("""COMPUTED_VALUE"""),"Киви Личи ")</f>
        <v>Киви Личи </v>
      </c>
      <c r="J3692" s="18" t="str">
        <f>IFERROR(__xludf.DUMMYFUNCTION("""COMPUTED_VALUE"""),"Киви Маракуйя Гуава ")</f>
        <v>Киви Маракуйя Гуава </v>
      </c>
      <c r="K3692" s="18" t="str">
        <f>IFERROR(__xludf.DUMMYFUNCTION("""COMPUTED_VALUE"""),"Клубника Банан ")</f>
        <v>Клубника Банан </v>
      </c>
      <c r="L3692" s="18" t="str">
        <f>IFERROR(__xludf.DUMMYFUNCTION("""COMPUTED_VALUE"""),"Клубника Вишня ")</f>
        <v>Клубника Вишня </v>
      </c>
      <c r="M3692" s="18" t="str">
        <f>IFERROR(__xludf.DUMMYFUNCTION("""COMPUTED_VALUE"""),"Клубника Земляника ")</f>
        <v>Клубника Земляника </v>
      </c>
      <c r="N3692" s="18" t="str">
        <f>IFERROR(__xludf.DUMMYFUNCTION("""COMPUTED_VALUE"""),"Клубничный Мохито ")</f>
        <v>Клубничный Мохито </v>
      </c>
      <c r="O3692" s="18" t="str">
        <f>IFERROR(__xludf.DUMMYFUNCTION("""COMPUTED_VALUE"""),"Манго Грейпфрут ")</f>
        <v>Манго Грейпфрут </v>
      </c>
      <c r="P3692" s="18" t="str">
        <f>IFERROR(__xludf.DUMMYFUNCTION("""COMPUTED_VALUE"""),"Манго Персик Личи ")</f>
        <v>Манго Персик Личи </v>
      </c>
      <c r="Q3692" s="18" t="str">
        <f>IFERROR(__xludf.DUMMYFUNCTION("""COMPUTED_VALUE"""),"Персик Бабл Гам ")</f>
        <v>Персик Бабл Гам </v>
      </c>
      <c r="R3692" s="18" t="str">
        <f>IFERROR(__xludf.DUMMYFUNCTION("""COMPUTED_VALUE"""),"Садовые Ягоды ")</f>
        <v>Садовые Ягоды </v>
      </c>
      <c r="S3692" s="18" t="str">
        <f>IFERROR(__xludf.DUMMYFUNCTION("""COMPUTED_VALUE"""),"Скитлс Лимон Лайм 2")</f>
        <v>Скитлс Лимон Лайм 2</v>
      </c>
      <c r="T3692" s="18" t="str">
        <f>IFERROR(__xludf.DUMMYFUNCTION("""COMPUTED_VALUE"""),"Смородина Мармелад 1")</f>
        <v>Смородина Мармелад 1</v>
      </c>
      <c r="U3692" s="18" t="str">
        <f>IFERROR(__xludf.DUMMYFUNCTION("""COMPUTED_VALUE"""),"Темная Вишня 1")</f>
        <v>Темная Вишня 1</v>
      </c>
      <c r="V3692" s="18" t="str">
        <f>IFERROR(__xludf.DUMMYFUNCTION("""COMPUTED_VALUE"""),"Фруктовые Пластинки 1")</f>
        <v>Фруктовые Пластинки 1</v>
      </c>
      <c r="W3692" s="18" t="str">
        <f>IFERROR(__xludf.DUMMYFUNCTION("""COMPUTED_VALUE"""),"Черника Ежевика 1")</f>
        <v>Черника Ежевика 1</v>
      </c>
      <c r="X3692" s="18" t="str">
        <f>IFERROR(__xludf.DUMMYFUNCTION("""COMPUTED_VALUE"""),"Черника Малина 1")</f>
        <v>Черника Малина 1</v>
      </c>
      <c r="Y3692" s="18" t="str">
        <f>IFERROR(__xludf.DUMMYFUNCTION("""COMPUTED_VALUE"""),"Черника Мята 2")</f>
        <v>Черника Мята 2</v>
      </c>
      <c r="Z3692" s="18" t="str">
        <f>IFERROR(__xludf.DUMMYFUNCTION("""COMPUTED_VALUE"""),"Яблоко Виноград 2")</f>
        <v>Яблоко Виноград 2</v>
      </c>
      <c r="AA3692" s="18" t="str">
        <f>IFERROR(__xludf.DUMMYFUNCTION("""COMPUTED_VALUE"""),"Яблоко Малина 4")</f>
        <v>Яблоко Малина 4</v>
      </c>
      <c r="AB3692" s="18"/>
      <c r="AC3692" s="18"/>
      <c r="AD3692" s="18"/>
      <c r="AE3692" s="18"/>
      <c r="AF3692" s="18"/>
      <c r="AG3692" s="18"/>
      <c r="AH3692" s="18"/>
      <c r="AI3692" s="18"/>
      <c r="AJ3692" s="18"/>
      <c r="AK3692" s="18"/>
      <c r="AL3692" s="18"/>
      <c r="AM3692" s="18"/>
      <c r="AN3692" s="18"/>
      <c r="AO3692" s="18"/>
      <c r="AP3692" s="18"/>
      <c r="AQ3692" s="18"/>
      <c r="AR3692" s="18"/>
      <c r="AS3692" s="18"/>
      <c r="AT3692" s="18"/>
      <c r="AU3692" s="18"/>
      <c r="AV3692" s="18"/>
      <c r="AW3692" s="18"/>
      <c r="AX3692" s="18"/>
    </row>
    <row r="3693">
      <c r="A3693" s="18" t="str">
        <f>IFERROR(__xludf.DUMMYFUNCTION("""COMPUTED_VALUE"""),"Ягодный микс")</f>
        <v>Ягодный микс</v>
      </c>
      <c r="B3693" s="18" t="str">
        <f>IFERROR(__xludf.DUMMYFUNCTION("""COMPUTED_VALUE"""),"Энергетик малина")</f>
        <v>Энергетик малина</v>
      </c>
      <c r="C3693" s="18" t="str">
        <f>IFERROR(__xludf.DUMMYFUNCTION("""COMPUTED_VALUE"""),"Клубника арбуз")</f>
        <v>Клубника арбуз</v>
      </c>
      <c r="D3693" s="18" t="str">
        <f>IFERROR(__xludf.DUMMYFUNCTION("""COMPUTED_VALUE"""),"Ежевика малина")</f>
        <v>Ежевика малина</v>
      </c>
      <c r="E3693" s="18" t="str">
        <f>IFERROR(__xludf.DUMMYFUNCTION("""COMPUTED_VALUE"""),"Голубая малина виноград")</f>
        <v>Голубая малина виноград</v>
      </c>
      <c r="F3693" s="18" t="str">
        <f>IFERROR(__xludf.DUMMYFUNCTION("""COMPUTED_VALUE"""),"Вишня яблоко")</f>
        <v>Вишня яблоко</v>
      </c>
      <c r="G3693" s="18" t="str">
        <f>IFERROR(__xludf.DUMMYFUNCTION("""COMPUTED_VALUE"""),"Виноград лёд")</f>
        <v>Виноград лёд</v>
      </c>
      <c r="H3693" s="18" t="str">
        <f>IFERROR(__xludf.DUMMYFUNCTION("""COMPUTED_VALUE"""),"Бабл гам")</f>
        <v>Бабл гам</v>
      </c>
      <c r="I3693" s="18" t="str">
        <f>IFERROR(__xludf.DUMMYFUNCTION("""COMPUTED_VALUE"""),"Энергетик лайм")</f>
        <v>Энергетик лайм</v>
      </c>
      <c r="J3693" s="18" t="str">
        <f>IFERROR(__xludf.DUMMYFUNCTION("""COMPUTED_VALUE"""),"Черника смородина айс")</f>
        <v>Черника смородина айс</v>
      </c>
      <c r="K3693" s="18" t="str">
        <f>IFERROR(__xludf.DUMMYFUNCTION("""COMPUTED_VALUE"""),"Мохито клубничный лёд")</f>
        <v>Мохито клубничный лёд</v>
      </c>
      <c r="L3693" s="18" t="str">
        <f>IFERROR(__xludf.DUMMYFUNCTION("""COMPUTED_VALUE"""),"Черная вишня лёд")</f>
        <v>Черная вишня лёд</v>
      </c>
      <c r="M3693" s="18" t="str">
        <f>IFERROR(__xludf.DUMMYFUNCTION("""COMPUTED_VALUE"""),"Ананас кокос лёд")</f>
        <v>Ананас кокос лёд</v>
      </c>
      <c r="N3693" s="18" t="str">
        <f>IFERROR(__xludf.DUMMYFUNCTION("""COMPUTED_VALUE"""),"Киви лёд")</f>
        <v>Киви лёд</v>
      </c>
      <c r="O3693" s="18" t="str">
        <f>IFERROR(__xludf.DUMMYFUNCTION("""COMPUTED_VALUE"""),"Кислая клюква лёд")</f>
        <v>Кислая клюква лёд</v>
      </c>
      <c r="P3693" s="18" t="str">
        <f>IFERROR(__xludf.DUMMYFUNCTION("""COMPUTED_VALUE"""),"Кислый скитлс лёд")</f>
        <v>Кислый скитлс лёд</v>
      </c>
      <c r="Q3693" s="18" t="str">
        <f>IFERROR(__xludf.DUMMYFUNCTION("""COMPUTED_VALUE"""),"Клубника черника лёд")</f>
        <v>Клубника черника лёд</v>
      </c>
      <c r="R3693" s="18" t="str">
        <f>IFERROR(__xludf.DUMMYFUNCTION("""COMPUTED_VALUE"""),"Малина смородина лёд")</f>
        <v>Малина смородина лёд</v>
      </c>
      <c r="S3693" s="18" t="str">
        <f>IFERROR(__xludf.DUMMYFUNCTION("""COMPUTED_VALUE"""),"Манго лёд")</f>
        <v>Манго лёд</v>
      </c>
      <c r="T3693" s="18" t="str">
        <f>IFERROR(__xludf.DUMMYFUNCTION("""COMPUTED_VALUE"""),"Малина вишня лёд")</f>
        <v>Малина вишня лёд</v>
      </c>
      <c r="U3693" s="18"/>
      <c r="V3693" s="18"/>
      <c r="W3693" s="18"/>
      <c r="X3693" s="18"/>
      <c r="Y3693" s="18"/>
      <c r="Z3693" s="18"/>
      <c r="AA3693" s="18"/>
      <c r="AB3693" s="18"/>
      <c r="AC3693" s="18"/>
      <c r="AD3693" s="18"/>
      <c r="AE3693" s="18"/>
      <c r="AF3693" s="18"/>
      <c r="AG3693" s="18"/>
      <c r="AH3693" s="18"/>
      <c r="AI3693" s="18"/>
      <c r="AJ3693" s="18"/>
      <c r="AK3693" s="18"/>
      <c r="AL3693" s="18"/>
      <c r="AM3693" s="18"/>
      <c r="AN3693" s="18"/>
      <c r="AO3693" s="18"/>
      <c r="AP3693" s="18"/>
      <c r="AQ3693" s="18"/>
      <c r="AR3693" s="18"/>
      <c r="AS3693" s="18"/>
      <c r="AT3693" s="18"/>
      <c r="AU3693" s="18"/>
      <c r="AV3693" s="18"/>
      <c r="AW3693" s="18"/>
      <c r="AX3693" s="18"/>
    </row>
    <row r="3694">
      <c r="A3694" s="18" t="str">
        <f>IFERROR(__xludf.DUMMYFUNCTION("""COMPUTED_VALUE"""),"0.4")</f>
        <v>0.4</v>
      </c>
      <c r="B3694" s="18" t="str">
        <f>IFERROR(__xludf.DUMMYFUNCTION("""COMPUTED_VALUE"""),"0.6")</f>
        <v>0.6</v>
      </c>
      <c r="C3694" s="18" t="str">
        <f>IFERROR(__xludf.DUMMYFUNCTION("""COMPUTED_VALUE"""),"0.7")</f>
        <v>0.7</v>
      </c>
      <c r="D3694" s="18" t="str">
        <f>IFERROR(__xludf.DUMMYFUNCTION("""COMPUTED_VALUE"""),"0.8")</f>
        <v>0.8</v>
      </c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  <c r="R3694" s="18"/>
      <c r="S3694" s="18"/>
      <c r="T3694" s="18"/>
      <c r="U3694" s="18"/>
      <c r="V3694" s="18"/>
      <c r="W3694" s="18"/>
      <c r="X3694" s="18"/>
      <c r="Y3694" s="18"/>
      <c r="Z3694" s="18"/>
      <c r="AA3694" s="18"/>
      <c r="AB3694" s="18"/>
      <c r="AC3694" s="18"/>
      <c r="AD3694" s="18"/>
      <c r="AE3694" s="18"/>
      <c r="AF3694" s="18"/>
      <c r="AG3694" s="18"/>
      <c r="AH3694" s="18"/>
      <c r="AI3694" s="18"/>
      <c r="AJ3694" s="18"/>
      <c r="AK3694" s="18"/>
      <c r="AL3694" s="18"/>
      <c r="AM3694" s="18"/>
      <c r="AN3694" s="18"/>
      <c r="AO3694" s="18"/>
      <c r="AP3694" s="18"/>
      <c r="AQ3694" s="18"/>
      <c r="AR3694" s="18"/>
      <c r="AS3694" s="18"/>
      <c r="AT3694" s="18"/>
      <c r="AU3694" s="18"/>
      <c r="AV3694" s="18"/>
      <c r="AW3694" s="18"/>
      <c r="AX3694" s="18"/>
    </row>
    <row r="3695">
      <c r="A3695" s="18" t="str">
        <f>IFERROR(__xludf.DUMMYFUNCTION("""COMPUTED_VALUE"""),"Арбуз Малина ")</f>
        <v>Арбуз Малина </v>
      </c>
      <c r="B3695" s="18" t="str">
        <f>IFERROR(__xludf.DUMMYFUNCTION("""COMPUTED_VALUE"""),"Банан Кокос ")</f>
        <v>Банан Кокос </v>
      </c>
      <c r="C3695" s="18" t="str">
        <f>IFERROR(__xludf.DUMMYFUNCTION("""COMPUTED_VALUE"""),"Барбарисовый Энергетик ")</f>
        <v>Барбарисовый Энергетик </v>
      </c>
      <c r="D3695" s="18" t="str">
        <f>IFERROR(__xludf.DUMMYFUNCTION("""COMPUTED_VALUE"""),"Виноградный Энергетик")</f>
        <v>Виноградный Энергетик</v>
      </c>
      <c r="E3695" s="18" t="str">
        <f>IFERROR(__xludf.DUMMYFUNCTION("""COMPUTED_VALUE"""),"Гранат Клубника ")</f>
        <v>Гранат Клубника </v>
      </c>
      <c r="F3695" s="18" t="str">
        <f>IFERROR(__xludf.DUMMYFUNCTION("""COMPUTED_VALUE"""),"Гранат Смородина ")</f>
        <v>Гранат Смородина </v>
      </c>
      <c r="G3695" s="18" t="str">
        <f>IFERROR(__xludf.DUMMYFUNCTION("""COMPUTED_VALUE"""),"Грейпфрутовый Швепс ")</f>
        <v>Грейпфрутовый Швепс </v>
      </c>
      <c r="H3695" s="18" t="str">
        <f>IFERROR(__xludf.DUMMYFUNCTION("""COMPUTED_VALUE"""),"Земляника Драгонфрут ")</f>
        <v>Земляника Драгонфрут </v>
      </c>
      <c r="I3695" s="18" t="str">
        <f>IFERROR(__xludf.DUMMYFUNCTION("""COMPUTED_VALUE"""),"Киви Личи ")</f>
        <v>Киви Личи </v>
      </c>
      <c r="J3695" s="18" t="str">
        <f>IFERROR(__xludf.DUMMYFUNCTION("""COMPUTED_VALUE"""),"Киви Маракуйя Гуава ")</f>
        <v>Киви Маракуйя Гуава </v>
      </c>
      <c r="K3695" s="18" t="str">
        <f>IFERROR(__xludf.DUMMYFUNCTION("""COMPUTED_VALUE"""),"Клубника Банан ")</f>
        <v>Клубника Банан </v>
      </c>
      <c r="L3695" s="18" t="str">
        <f>IFERROR(__xludf.DUMMYFUNCTION("""COMPUTED_VALUE"""),"Клубника Вишня ")</f>
        <v>Клубника Вишня </v>
      </c>
      <c r="M3695" s="18" t="str">
        <f>IFERROR(__xludf.DUMMYFUNCTION("""COMPUTED_VALUE"""),"Клубника Земляника ")</f>
        <v>Клубника Земляника </v>
      </c>
      <c r="N3695" s="18" t="str">
        <f>IFERROR(__xludf.DUMMYFUNCTION("""COMPUTED_VALUE"""),"Клубничный Мохито ")</f>
        <v>Клубничный Мохито </v>
      </c>
      <c r="O3695" s="18" t="str">
        <f>IFERROR(__xludf.DUMMYFUNCTION("""COMPUTED_VALUE"""),"Манго Грейпфрут ")</f>
        <v>Манго Грейпфрут </v>
      </c>
      <c r="P3695" s="18" t="str">
        <f>IFERROR(__xludf.DUMMYFUNCTION("""COMPUTED_VALUE"""),"Манго Персик Личи ")</f>
        <v>Манго Персик Личи </v>
      </c>
      <c r="Q3695" s="18" t="str">
        <f>IFERROR(__xludf.DUMMYFUNCTION("""COMPUTED_VALUE"""),"Персик Бабл Гам ")</f>
        <v>Персик Бабл Гам </v>
      </c>
      <c r="R3695" s="18" t="str">
        <f>IFERROR(__xludf.DUMMYFUNCTION("""COMPUTED_VALUE"""),"Садовые Ягоды ")</f>
        <v>Садовые Ягоды </v>
      </c>
      <c r="S3695" s="18" t="str">
        <f>IFERROR(__xludf.DUMMYFUNCTION("""COMPUTED_VALUE"""),"Скитлс Лимон Лайм 2")</f>
        <v>Скитлс Лимон Лайм 2</v>
      </c>
      <c r="T3695" s="18" t="str">
        <f>IFERROR(__xludf.DUMMYFUNCTION("""COMPUTED_VALUE"""),"Смородина Мармелад 1")</f>
        <v>Смородина Мармелад 1</v>
      </c>
      <c r="U3695" s="18" t="str">
        <f>IFERROR(__xludf.DUMMYFUNCTION("""COMPUTED_VALUE"""),"Темная Вишня 1")</f>
        <v>Темная Вишня 1</v>
      </c>
      <c r="V3695" s="18" t="str">
        <f>IFERROR(__xludf.DUMMYFUNCTION("""COMPUTED_VALUE"""),"Фруктовые Пластинки 1")</f>
        <v>Фруктовые Пластинки 1</v>
      </c>
      <c r="W3695" s="18" t="str">
        <f>IFERROR(__xludf.DUMMYFUNCTION("""COMPUTED_VALUE"""),"Черника Ежевика 1")</f>
        <v>Черника Ежевика 1</v>
      </c>
      <c r="X3695" s="18" t="str">
        <f>IFERROR(__xludf.DUMMYFUNCTION("""COMPUTED_VALUE"""),"Черника Малина 1")</f>
        <v>Черника Малина 1</v>
      </c>
      <c r="Y3695" s="18" t="str">
        <f>IFERROR(__xludf.DUMMYFUNCTION("""COMPUTED_VALUE"""),"Черника Мята 2")</f>
        <v>Черника Мята 2</v>
      </c>
      <c r="Z3695" s="18" t="str">
        <f>IFERROR(__xludf.DUMMYFUNCTION("""COMPUTED_VALUE"""),"Яблоко Виноград 2")</f>
        <v>Яблоко Виноград 2</v>
      </c>
      <c r="AA3695" s="18" t="str">
        <f>IFERROR(__xludf.DUMMYFUNCTION("""COMPUTED_VALUE"""),"Яблоко Малина 4")</f>
        <v>Яблоко Малина 4</v>
      </c>
      <c r="AB3695" s="18"/>
      <c r="AC3695" s="18"/>
      <c r="AD3695" s="18"/>
      <c r="AE3695" s="18"/>
      <c r="AF3695" s="18"/>
      <c r="AG3695" s="18"/>
      <c r="AH3695" s="18"/>
      <c r="AI3695" s="18"/>
      <c r="AJ3695" s="18"/>
      <c r="AK3695" s="18"/>
      <c r="AL3695" s="18"/>
      <c r="AM3695" s="18"/>
      <c r="AN3695" s="18"/>
      <c r="AO3695" s="18"/>
      <c r="AP3695" s="18"/>
      <c r="AQ3695" s="18"/>
      <c r="AR3695" s="18"/>
      <c r="AS3695" s="18"/>
      <c r="AT3695" s="18"/>
      <c r="AU3695" s="18"/>
      <c r="AV3695" s="18"/>
      <c r="AW3695" s="18"/>
      <c r="AX3695" s="18"/>
    </row>
    <row r="3696">
      <c r="A3696" s="18" t="str">
        <f>IFERROR(__xludf.DUMMYFUNCTION("""COMPUTED_VALUE"""),"0.4")</f>
        <v>0.4</v>
      </c>
      <c r="B3696" s="18" t="str">
        <f>IFERROR(__xludf.DUMMYFUNCTION("""COMPUTED_VALUE"""),"0.6")</f>
        <v>0.6</v>
      </c>
      <c r="C3696" s="18" t="str">
        <f>IFERROR(__xludf.DUMMYFUNCTION("""COMPUTED_VALUE"""),"0.7")</f>
        <v>0.7</v>
      </c>
      <c r="D3696" s="18" t="str">
        <f>IFERROR(__xludf.DUMMYFUNCTION("""COMPUTED_VALUE"""),"0.8")</f>
        <v>0.8</v>
      </c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  <c r="R3696" s="18"/>
      <c r="S3696" s="18"/>
      <c r="T3696" s="18"/>
      <c r="U3696" s="18"/>
      <c r="V3696" s="18"/>
      <c r="W3696" s="18"/>
      <c r="X3696" s="18"/>
      <c r="Y3696" s="18"/>
      <c r="Z3696" s="18"/>
      <c r="AA3696" s="18"/>
      <c r="AB3696" s="18"/>
      <c r="AC3696" s="18"/>
      <c r="AD3696" s="18"/>
      <c r="AE3696" s="18"/>
      <c r="AF3696" s="18"/>
      <c r="AG3696" s="18"/>
      <c r="AH3696" s="18"/>
      <c r="AI3696" s="18"/>
      <c r="AJ3696" s="18"/>
      <c r="AK3696" s="18"/>
      <c r="AL3696" s="18"/>
      <c r="AM3696" s="18"/>
      <c r="AN3696" s="18"/>
      <c r="AO3696" s="18"/>
      <c r="AP3696" s="18"/>
      <c r="AQ3696" s="18"/>
      <c r="AR3696" s="18"/>
      <c r="AS3696" s="18"/>
      <c r="AT3696" s="18"/>
      <c r="AU3696" s="18"/>
      <c r="AV3696" s="18"/>
      <c r="AW3696" s="18"/>
      <c r="AX3696" s="18"/>
    </row>
    <row r="3697">
      <c r="A3697" s="18" t="str">
        <f>IFERROR(__xludf.DUMMYFUNCTION("""COMPUTED_VALUE"""),"Ягодный микс")</f>
        <v>Ягодный микс</v>
      </c>
      <c r="B3697" s="18" t="str">
        <f>IFERROR(__xludf.DUMMYFUNCTION("""COMPUTED_VALUE"""),"Энергетик малина")</f>
        <v>Энергетик малина</v>
      </c>
      <c r="C3697" s="18" t="str">
        <f>IFERROR(__xludf.DUMMYFUNCTION("""COMPUTED_VALUE"""),"Клубника арбуз")</f>
        <v>Клубника арбуз</v>
      </c>
      <c r="D3697" s="18" t="str">
        <f>IFERROR(__xludf.DUMMYFUNCTION("""COMPUTED_VALUE"""),"Ежевика малина")</f>
        <v>Ежевика малина</v>
      </c>
      <c r="E3697" s="18" t="str">
        <f>IFERROR(__xludf.DUMMYFUNCTION("""COMPUTED_VALUE"""),"Голубая малина виноград")</f>
        <v>Голубая малина виноград</v>
      </c>
      <c r="F3697" s="18" t="str">
        <f>IFERROR(__xludf.DUMMYFUNCTION("""COMPUTED_VALUE"""),"Вишня яблоко")</f>
        <v>Вишня яблоко</v>
      </c>
      <c r="G3697" s="18" t="str">
        <f>IFERROR(__xludf.DUMMYFUNCTION("""COMPUTED_VALUE"""),"Виноград лёд")</f>
        <v>Виноград лёд</v>
      </c>
      <c r="H3697" s="18" t="str">
        <f>IFERROR(__xludf.DUMMYFUNCTION("""COMPUTED_VALUE"""),"Бабл гам")</f>
        <v>Бабл гам</v>
      </c>
      <c r="I3697" s="18" t="str">
        <f>IFERROR(__xludf.DUMMYFUNCTION("""COMPUTED_VALUE"""),"Энергетик лайм")</f>
        <v>Энергетик лайм</v>
      </c>
      <c r="J3697" s="18" t="str">
        <f>IFERROR(__xludf.DUMMYFUNCTION("""COMPUTED_VALUE"""),"Черника смородина айс")</f>
        <v>Черника смородина айс</v>
      </c>
      <c r="K3697" s="18" t="str">
        <f>IFERROR(__xludf.DUMMYFUNCTION("""COMPUTED_VALUE"""),"Мохито клубничный лёд")</f>
        <v>Мохито клубничный лёд</v>
      </c>
      <c r="L3697" s="18" t="str">
        <f>IFERROR(__xludf.DUMMYFUNCTION("""COMPUTED_VALUE"""),"Черная вишня лёд")</f>
        <v>Черная вишня лёд</v>
      </c>
      <c r="M3697" s="18" t="str">
        <f>IFERROR(__xludf.DUMMYFUNCTION("""COMPUTED_VALUE"""),"Ананас кокос лёд")</f>
        <v>Ананас кокос лёд</v>
      </c>
      <c r="N3697" s="18" t="str">
        <f>IFERROR(__xludf.DUMMYFUNCTION("""COMPUTED_VALUE"""),"Киви лёд")</f>
        <v>Киви лёд</v>
      </c>
      <c r="O3697" s="18" t="str">
        <f>IFERROR(__xludf.DUMMYFUNCTION("""COMPUTED_VALUE"""),"Кислая клюква лёд")</f>
        <v>Кислая клюква лёд</v>
      </c>
      <c r="P3697" s="18" t="str">
        <f>IFERROR(__xludf.DUMMYFUNCTION("""COMPUTED_VALUE"""),"Кислый скитлс лёд")</f>
        <v>Кислый скитлс лёд</v>
      </c>
      <c r="Q3697" s="18" t="str">
        <f>IFERROR(__xludf.DUMMYFUNCTION("""COMPUTED_VALUE"""),"Клубника черника лёд")</f>
        <v>Клубника черника лёд</v>
      </c>
      <c r="R3697" s="18" t="str">
        <f>IFERROR(__xludf.DUMMYFUNCTION("""COMPUTED_VALUE"""),"Малина смородина лёд")</f>
        <v>Малина смородина лёд</v>
      </c>
      <c r="S3697" s="18" t="str">
        <f>IFERROR(__xludf.DUMMYFUNCTION("""COMPUTED_VALUE"""),"Манго лёд")</f>
        <v>Манго лёд</v>
      </c>
      <c r="T3697" s="18" t="str">
        <f>IFERROR(__xludf.DUMMYFUNCTION("""COMPUTED_VALUE"""),"Малина вишня лёд")</f>
        <v>Малина вишня лёд</v>
      </c>
      <c r="U3697" s="18"/>
      <c r="V3697" s="18"/>
      <c r="W3697" s="18"/>
      <c r="X3697" s="18"/>
      <c r="Y3697" s="18"/>
      <c r="Z3697" s="18"/>
      <c r="AA3697" s="18"/>
      <c r="AB3697" s="18"/>
      <c r="AC3697" s="18"/>
      <c r="AD3697" s="18"/>
      <c r="AE3697" s="18"/>
      <c r="AF3697" s="18"/>
      <c r="AG3697" s="18"/>
      <c r="AH3697" s="18"/>
      <c r="AI3697" s="18"/>
      <c r="AJ3697" s="18"/>
      <c r="AK3697" s="18"/>
      <c r="AL3697" s="18"/>
      <c r="AM3697" s="18"/>
      <c r="AN3697" s="18"/>
      <c r="AO3697" s="18"/>
      <c r="AP3697" s="18"/>
      <c r="AQ3697" s="18"/>
      <c r="AR3697" s="18"/>
      <c r="AS3697" s="18"/>
      <c r="AT3697" s="18"/>
      <c r="AU3697" s="18"/>
      <c r="AV3697" s="18"/>
      <c r="AW3697" s="18"/>
      <c r="AX3697" s="18"/>
    </row>
    <row r="3698">
      <c r="A3698" s="18" t="str">
        <f>IFERROR(__xludf.DUMMYFUNCTION("""COMPUTED_VALUE"""),"0.4")</f>
        <v>0.4</v>
      </c>
      <c r="B3698" s="18" t="str">
        <f>IFERROR(__xludf.DUMMYFUNCTION("""COMPUTED_VALUE"""),"0.6")</f>
        <v>0.6</v>
      </c>
      <c r="C3698" s="18" t="str">
        <f>IFERROR(__xludf.DUMMYFUNCTION("""COMPUTED_VALUE"""),"0.7")</f>
        <v>0.7</v>
      </c>
      <c r="D3698" s="18" t="str">
        <f>IFERROR(__xludf.DUMMYFUNCTION("""COMPUTED_VALUE"""),"0.8")</f>
        <v>0.8</v>
      </c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  <c r="R3698" s="18"/>
      <c r="S3698" s="18"/>
      <c r="T3698" s="18"/>
      <c r="U3698" s="18"/>
      <c r="V3698" s="18"/>
      <c r="W3698" s="18"/>
      <c r="X3698" s="18"/>
      <c r="Y3698" s="18"/>
      <c r="Z3698" s="18"/>
      <c r="AA3698" s="18"/>
      <c r="AB3698" s="18"/>
      <c r="AC3698" s="18"/>
      <c r="AD3698" s="18"/>
      <c r="AE3698" s="18"/>
      <c r="AF3698" s="18"/>
      <c r="AG3698" s="18"/>
      <c r="AH3698" s="18"/>
      <c r="AI3698" s="18"/>
      <c r="AJ3698" s="18"/>
      <c r="AK3698" s="18"/>
      <c r="AL3698" s="18"/>
      <c r="AM3698" s="18"/>
      <c r="AN3698" s="18"/>
      <c r="AO3698" s="18"/>
      <c r="AP3698" s="18"/>
      <c r="AQ3698" s="18"/>
      <c r="AR3698" s="18"/>
      <c r="AS3698" s="18"/>
      <c r="AT3698" s="18"/>
      <c r="AU3698" s="18"/>
      <c r="AV3698" s="18"/>
      <c r="AW3698" s="18"/>
      <c r="AX3698" s="18"/>
    </row>
    <row r="3699">
      <c r="A3699" s="18" t="str">
        <f>IFERROR(__xludf.DUMMYFUNCTION("""COMPUTED_VALUE"""),"кислая земляника")</f>
        <v>кислая земляника</v>
      </c>
      <c r="B3699" s="18" t="str">
        <f>IFERROR(__xludf.DUMMYFUNCTION("""COMPUTED_VALUE"""),"кислая фанта с черникой")</f>
        <v>кислая фанта с черникой</v>
      </c>
      <c r="C3699" s="18" t="str">
        <f>IFERROR(__xludf.DUMMYFUNCTION("""COMPUTED_VALUE"""),"кислое харибо с колой и черешней")</f>
        <v>кислое харибо с колой и черешней</v>
      </c>
      <c r="D3699" s="18" t="str">
        <f>IFERROR(__xludf.DUMMYFUNCTION("""COMPUTED_VALUE"""),"кислое яблочно клубничная шипучка")</f>
        <v>кислое яблочно клубничная шипучка</v>
      </c>
      <c r="E3699" s="18" t="str">
        <f>IFERROR(__xludf.DUMMYFUNCTION("""COMPUTED_VALUE"""),"кислые желатинки маракуйя ананас")</f>
        <v>кислые желатинки маракуйя ананас</v>
      </c>
      <c r="F3699" s="18" t="str">
        <f>IFERROR(__xludf.DUMMYFUNCTION("""COMPUTED_VALUE"""),"кислые ленточки маракуя манго")</f>
        <v>кислые ленточки маракуя манго</v>
      </c>
      <c r="G3699" s="18" t="str">
        <f>IFERROR(__xludf.DUMMYFUNCTION("""COMPUTED_VALUE"""),"кислые мармеладные ягоды")</f>
        <v>кислые мармеладные ягоды</v>
      </c>
      <c r="H3699" s="18" t="str">
        <f>IFERROR(__xludf.DUMMYFUNCTION("""COMPUTED_VALUE"""),"кислый виноград лайм")</f>
        <v>кислый виноград лайм</v>
      </c>
      <c r="I3699" s="18" t="str">
        <f>IFERROR(__xludf.DUMMYFUNCTION("""COMPUTED_VALUE"""),"кислый грейпфрут с вишней")</f>
        <v>кислый грейпфрут с вишней</v>
      </c>
      <c r="J3699" s="18" t="str">
        <f>IFERROR(__xludf.DUMMYFUNCTION("""COMPUTED_VALUE"""),"кислый леденец виноград киви яблоко")</f>
        <v>кислый леденец виноград киви яблоко</v>
      </c>
      <c r="K3699" s="18" t="str">
        <f>IFERROR(__xludf.DUMMYFUNCTION("""COMPUTED_VALUE"""),"кислый лимонад арбуз лайм малина")</f>
        <v>кислый лимонад арбуз лайм малина</v>
      </c>
      <c r="L3699" s="18" t="str">
        <f>IFERROR(__xludf.DUMMYFUNCTION("""COMPUTED_VALUE"""),"кислый персик клубника")</f>
        <v>кислый персик клубника</v>
      </c>
      <c r="M3699" s="18" t="str">
        <f>IFERROR(__xludf.DUMMYFUNCTION("""COMPUTED_VALUE"""),"кислый яблочно лимонные колечки")</f>
        <v>кислый яблочно лимонные колечки</v>
      </c>
      <c r="N3699" s="18" t="str">
        <f>IFERROR(__xludf.DUMMYFUNCTION("""COMPUTED_VALUE"""),"фанта апельсин с кислой малиной")</f>
        <v>фанта апельсин с кислой малиной</v>
      </c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  <c r="AA3699" s="18"/>
      <c r="AB3699" s="18"/>
      <c r="AC3699" s="18"/>
      <c r="AD3699" s="18"/>
      <c r="AE3699" s="18"/>
      <c r="AF3699" s="18"/>
      <c r="AG3699" s="18"/>
      <c r="AH3699" s="18"/>
      <c r="AI3699" s="18"/>
      <c r="AJ3699" s="18"/>
      <c r="AK3699" s="18"/>
      <c r="AL3699" s="18"/>
      <c r="AM3699" s="18"/>
      <c r="AN3699" s="18"/>
      <c r="AO3699" s="18"/>
      <c r="AP3699" s="18"/>
      <c r="AQ3699" s="18"/>
      <c r="AR3699" s="18"/>
      <c r="AS3699" s="18"/>
      <c r="AT3699" s="18"/>
      <c r="AU3699" s="18"/>
      <c r="AV3699" s="18"/>
      <c r="AW3699" s="18"/>
      <c r="AX3699" s="18"/>
    </row>
    <row r="3700">
      <c r="A3700" s="18" t="str">
        <f>IFERROR(__xludf.DUMMYFUNCTION("""COMPUTED_VALUE"""),"Арбуз Малина ")</f>
        <v>Арбуз Малина </v>
      </c>
      <c r="B3700" s="18" t="str">
        <f>IFERROR(__xludf.DUMMYFUNCTION("""COMPUTED_VALUE"""),"Банан Кокос ")</f>
        <v>Банан Кокос </v>
      </c>
      <c r="C3700" s="18" t="str">
        <f>IFERROR(__xludf.DUMMYFUNCTION("""COMPUTED_VALUE"""),"Барбарисовый Энергетик ")</f>
        <v>Барбарисовый Энергетик </v>
      </c>
      <c r="D3700" s="18" t="str">
        <f>IFERROR(__xludf.DUMMYFUNCTION("""COMPUTED_VALUE"""),"Виноградный Энергетик")</f>
        <v>Виноградный Энергетик</v>
      </c>
      <c r="E3700" s="18" t="str">
        <f>IFERROR(__xludf.DUMMYFUNCTION("""COMPUTED_VALUE"""),"Гранат Клубника ")</f>
        <v>Гранат Клубника </v>
      </c>
      <c r="F3700" s="18" t="str">
        <f>IFERROR(__xludf.DUMMYFUNCTION("""COMPUTED_VALUE"""),"Гранат Смородина ")</f>
        <v>Гранат Смородина </v>
      </c>
      <c r="G3700" s="18" t="str">
        <f>IFERROR(__xludf.DUMMYFUNCTION("""COMPUTED_VALUE"""),"Грейпфрутовый Швепс ")</f>
        <v>Грейпфрутовый Швепс </v>
      </c>
      <c r="H3700" s="18" t="str">
        <f>IFERROR(__xludf.DUMMYFUNCTION("""COMPUTED_VALUE"""),"Земляника Драгонфрут ")</f>
        <v>Земляника Драгонфрут </v>
      </c>
      <c r="I3700" s="18" t="str">
        <f>IFERROR(__xludf.DUMMYFUNCTION("""COMPUTED_VALUE"""),"Киви Личи ")</f>
        <v>Киви Личи </v>
      </c>
      <c r="J3700" s="18" t="str">
        <f>IFERROR(__xludf.DUMMYFUNCTION("""COMPUTED_VALUE"""),"Киви Маракуйя Гуава ")</f>
        <v>Киви Маракуйя Гуава </v>
      </c>
      <c r="K3700" s="18" t="str">
        <f>IFERROR(__xludf.DUMMYFUNCTION("""COMPUTED_VALUE"""),"Клубника Банан ")</f>
        <v>Клубника Банан </v>
      </c>
      <c r="L3700" s="18" t="str">
        <f>IFERROR(__xludf.DUMMYFUNCTION("""COMPUTED_VALUE"""),"Клубника Вишня ")</f>
        <v>Клубника Вишня </v>
      </c>
      <c r="M3700" s="18" t="str">
        <f>IFERROR(__xludf.DUMMYFUNCTION("""COMPUTED_VALUE"""),"Клубника Земляника ")</f>
        <v>Клубника Земляника </v>
      </c>
      <c r="N3700" s="18" t="str">
        <f>IFERROR(__xludf.DUMMYFUNCTION("""COMPUTED_VALUE"""),"Клубничный Мохито ")</f>
        <v>Клубничный Мохито </v>
      </c>
      <c r="O3700" s="18" t="str">
        <f>IFERROR(__xludf.DUMMYFUNCTION("""COMPUTED_VALUE"""),"Манго Грейпфрут ")</f>
        <v>Манго Грейпфрут </v>
      </c>
      <c r="P3700" s="18" t="str">
        <f>IFERROR(__xludf.DUMMYFUNCTION("""COMPUTED_VALUE"""),"Манго Персик Личи ")</f>
        <v>Манго Персик Личи </v>
      </c>
      <c r="Q3700" s="18" t="str">
        <f>IFERROR(__xludf.DUMMYFUNCTION("""COMPUTED_VALUE"""),"Персик Бабл Гам ")</f>
        <v>Персик Бабл Гам </v>
      </c>
      <c r="R3700" s="18" t="str">
        <f>IFERROR(__xludf.DUMMYFUNCTION("""COMPUTED_VALUE"""),"Садовые Ягоды ")</f>
        <v>Садовые Ягоды </v>
      </c>
      <c r="S3700" s="18" t="str">
        <f>IFERROR(__xludf.DUMMYFUNCTION("""COMPUTED_VALUE"""),"Скитлс Лимон Лайм 2")</f>
        <v>Скитлс Лимон Лайм 2</v>
      </c>
      <c r="T3700" s="18" t="str">
        <f>IFERROR(__xludf.DUMMYFUNCTION("""COMPUTED_VALUE"""),"Смородина Мармелад 1")</f>
        <v>Смородина Мармелад 1</v>
      </c>
      <c r="U3700" s="18" t="str">
        <f>IFERROR(__xludf.DUMMYFUNCTION("""COMPUTED_VALUE"""),"Темная Вишня 1")</f>
        <v>Темная Вишня 1</v>
      </c>
      <c r="V3700" s="18" t="str">
        <f>IFERROR(__xludf.DUMMYFUNCTION("""COMPUTED_VALUE"""),"Фруктовые Пластинки 1")</f>
        <v>Фруктовые Пластинки 1</v>
      </c>
      <c r="W3700" s="18" t="str">
        <f>IFERROR(__xludf.DUMMYFUNCTION("""COMPUTED_VALUE"""),"Черника Ежевика 1")</f>
        <v>Черника Ежевика 1</v>
      </c>
      <c r="X3700" s="18" t="str">
        <f>IFERROR(__xludf.DUMMYFUNCTION("""COMPUTED_VALUE"""),"Черника Малина 1")</f>
        <v>Черника Малина 1</v>
      </c>
      <c r="Y3700" s="18" t="str">
        <f>IFERROR(__xludf.DUMMYFUNCTION("""COMPUTED_VALUE"""),"Черника Мята 2")</f>
        <v>Черника Мята 2</v>
      </c>
      <c r="Z3700" s="18" t="str">
        <f>IFERROR(__xludf.DUMMYFUNCTION("""COMPUTED_VALUE"""),"Яблоко Виноград 2")</f>
        <v>Яблоко Виноград 2</v>
      </c>
      <c r="AA3700" s="18" t="str">
        <f>IFERROR(__xludf.DUMMYFUNCTION("""COMPUTED_VALUE"""),"Яблоко Малина 4")</f>
        <v>Яблоко Малина 4</v>
      </c>
      <c r="AB3700" s="18"/>
      <c r="AC3700" s="18"/>
      <c r="AD3700" s="18"/>
      <c r="AE3700" s="18"/>
      <c r="AF3700" s="18"/>
      <c r="AG3700" s="18"/>
      <c r="AH3700" s="18"/>
      <c r="AI3700" s="18"/>
      <c r="AJ3700" s="18"/>
      <c r="AK3700" s="18"/>
      <c r="AL3700" s="18"/>
      <c r="AM3700" s="18"/>
      <c r="AN3700" s="18"/>
      <c r="AO3700" s="18"/>
      <c r="AP3700" s="18"/>
      <c r="AQ3700" s="18"/>
      <c r="AR3700" s="18"/>
      <c r="AS3700" s="18"/>
      <c r="AT3700" s="18"/>
      <c r="AU3700" s="18"/>
      <c r="AV3700" s="18"/>
      <c r="AW3700" s="18"/>
      <c r="AX3700" s="18"/>
    </row>
    <row r="3701">
      <c r="A3701" s="18" t="str">
        <f>IFERROR(__xludf.DUMMYFUNCTION("""COMPUTED_VALUE"""),"0.4")</f>
        <v>0.4</v>
      </c>
      <c r="B3701" s="18" t="str">
        <f>IFERROR(__xludf.DUMMYFUNCTION("""COMPUTED_VALUE"""),"0.6")</f>
        <v>0.6</v>
      </c>
      <c r="C3701" s="18" t="str">
        <f>IFERROR(__xludf.DUMMYFUNCTION("""COMPUTED_VALUE"""),"0.7")</f>
        <v>0.7</v>
      </c>
      <c r="D3701" s="18" t="str">
        <f>IFERROR(__xludf.DUMMYFUNCTION("""COMPUTED_VALUE"""),"0.8")</f>
        <v>0.8</v>
      </c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8"/>
      <c r="P3701" s="18"/>
      <c r="Q3701" s="18"/>
      <c r="R3701" s="18"/>
      <c r="S3701" s="18"/>
      <c r="T3701" s="18"/>
      <c r="U3701" s="18"/>
      <c r="V3701" s="18"/>
      <c r="W3701" s="18"/>
      <c r="X3701" s="18"/>
      <c r="Y3701" s="18"/>
      <c r="Z3701" s="18"/>
      <c r="AA3701" s="18"/>
      <c r="AB3701" s="18"/>
      <c r="AC3701" s="18"/>
      <c r="AD3701" s="18"/>
      <c r="AE3701" s="18"/>
      <c r="AF3701" s="18"/>
      <c r="AG3701" s="18"/>
      <c r="AH3701" s="18"/>
      <c r="AI3701" s="18"/>
      <c r="AJ3701" s="18"/>
      <c r="AK3701" s="18"/>
      <c r="AL3701" s="18"/>
      <c r="AM3701" s="18"/>
      <c r="AN3701" s="18"/>
      <c r="AO3701" s="18"/>
      <c r="AP3701" s="18"/>
      <c r="AQ3701" s="18"/>
      <c r="AR3701" s="18"/>
      <c r="AS3701" s="18"/>
      <c r="AT3701" s="18"/>
      <c r="AU3701" s="18"/>
      <c r="AV3701" s="18"/>
      <c r="AW3701" s="18"/>
      <c r="AX3701" s="18"/>
    </row>
    <row r="3702">
      <c r="A3702" s="18" t="str">
        <f>IFERROR(__xludf.DUMMYFUNCTION("""COMPUTED_VALUE"""),"Малина вишня лёд")</f>
        <v>Малина вишня лёд</v>
      </c>
      <c r="B3702" s="18"/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  <c r="R3702" s="18"/>
      <c r="S3702" s="18"/>
      <c r="T3702" s="18"/>
      <c r="U3702" s="18"/>
      <c r="V3702" s="18"/>
      <c r="W3702" s="18"/>
      <c r="X3702" s="18"/>
      <c r="Y3702" s="18"/>
      <c r="Z3702" s="18"/>
      <c r="AA3702" s="18"/>
      <c r="AB3702" s="18"/>
      <c r="AC3702" s="18"/>
      <c r="AD3702" s="18"/>
      <c r="AE3702" s="18"/>
      <c r="AF3702" s="18"/>
      <c r="AG3702" s="18"/>
      <c r="AH3702" s="18"/>
      <c r="AI3702" s="18"/>
      <c r="AJ3702" s="18"/>
      <c r="AK3702" s="18"/>
      <c r="AL3702" s="18"/>
      <c r="AM3702" s="18"/>
      <c r="AN3702" s="18"/>
      <c r="AO3702" s="18"/>
      <c r="AP3702" s="18"/>
      <c r="AQ3702" s="18"/>
      <c r="AR3702" s="18"/>
      <c r="AS3702" s="18"/>
      <c r="AT3702" s="18"/>
      <c r="AU3702" s="18"/>
      <c r="AV3702" s="18"/>
      <c r="AW3702" s="18"/>
      <c r="AX3702" s="18"/>
    </row>
    <row r="3703">
      <c r="A3703" s="18" t="str">
        <f>IFERROR(__xludf.DUMMYFUNCTION("""COMPUTED_VALUE"""),"Экзотический микс")</f>
        <v>Экзотический микс</v>
      </c>
      <c r="B3703" s="18" t="str">
        <f>IFERROR(__xludf.DUMMYFUNCTION("""COMPUTED_VALUE"""),"Энергетик")</f>
        <v>Энергетик</v>
      </c>
      <c r="C3703" s="18" t="str">
        <f>IFERROR(__xludf.DUMMYFUNCTION("""COMPUTED_VALUE"""),"Виноградный чупа-чупс")</f>
        <v>Виноградный чупа-чупс</v>
      </c>
      <c r="D3703" s="18" t="str">
        <f>IFERROR(__xludf.DUMMYFUNCTION("""COMPUTED_VALUE"""),"Кислая лесная клюква")</f>
        <v>Кислая лесная клюква</v>
      </c>
      <c r="E3703" s="18" t="str">
        <f>IFERROR(__xludf.DUMMYFUNCTION("""COMPUTED_VALUE"""),"Смородина персик")</f>
        <v>Смородина персик</v>
      </c>
      <c r="F3703" s="18" t="str">
        <f>IFERROR(__xludf.DUMMYFUNCTION("""COMPUTED_VALUE"""),"Спелый киви кисло сладкий")</f>
        <v>Спелый киви кисло сладкий</v>
      </c>
      <c r="G3703" s="18" t="str">
        <f>IFERROR(__xludf.DUMMYFUNCTION("""COMPUTED_VALUE"""),"Кислые черви в вишневом сиропе")</f>
        <v>Кислые черви в вишневом сиропе</v>
      </c>
      <c r="H3703" s="18" t="str">
        <f>IFERROR(__xludf.DUMMYFUNCTION("""COMPUTED_VALUE"""),"Грушевый лимонад")</f>
        <v>Грушевый лимонад</v>
      </c>
      <c r="I3703" s="18" t="str">
        <f>IFERROR(__xludf.DUMMYFUNCTION("""COMPUTED_VALUE"""),"Лимонад с сладкой малиной")</f>
        <v>Лимонад с сладкой малиной</v>
      </c>
      <c r="J3703" s="18" t="str">
        <f>IFERROR(__xludf.DUMMYFUNCTION("""COMPUTED_VALUE"""),"Ананасовая кислинка")</f>
        <v>Ананасовая кислинка</v>
      </c>
      <c r="K3703" s="18" t="str">
        <f>IFERROR(__xludf.DUMMYFUNCTION("""COMPUTED_VALUE"""),"Мармеладные мишки")</f>
        <v>Мармеладные мишки</v>
      </c>
      <c r="L3703" s="18" t="str">
        <f>IFERROR(__xludf.DUMMYFUNCTION("""COMPUTED_VALUE"""),"Мандариновый сок с цедрой")</f>
        <v>Мандариновый сок с цедрой</v>
      </c>
      <c r="M3703" s="18" t="str">
        <f>IFERROR(__xludf.DUMMYFUNCTION("""COMPUTED_VALUE"""),"Кисло-сладкое ягодное драже")</f>
        <v>Кисло-сладкое ягодное драже</v>
      </c>
      <c r="N3703" s="18" t="str">
        <f>IFERROR(__xludf.DUMMYFUNCTION("""COMPUTED_VALUE"""),"Классическая фанта")</f>
        <v>Классическая фанта</v>
      </c>
      <c r="O3703" s="18" t="str">
        <f>IFERROR(__xludf.DUMMYFUNCTION("""COMPUTED_VALUE"""),"Сладкие барбарисоввые конфеты")</f>
        <v>Сладкие барбарисоввые конфеты</v>
      </c>
      <c r="P3703" s="18"/>
      <c r="Q3703" s="18"/>
      <c r="R3703" s="18"/>
      <c r="S3703" s="18"/>
      <c r="T3703" s="18"/>
      <c r="U3703" s="18"/>
      <c r="V3703" s="18"/>
      <c r="W3703" s="18"/>
      <c r="X3703" s="18"/>
      <c r="Y3703" s="18"/>
      <c r="Z3703" s="18"/>
      <c r="AA3703" s="18"/>
      <c r="AB3703" s="18"/>
      <c r="AC3703" s="18"/>
      <c r="AD3703" s="18"/>
      <c r="AE3703" s="18"/>
      <c r="AF3703" s="18"/>
      <c r="AG3703" s="18"/>
      <c r="AH3703" s="18"/>
      <c r="AI3703" s="18"/>
      <c r="AJ3703" s="18"/>
      <c r="AK3703" s="18"/>
      <c r="AL3703" s="18"/>
      <c r="AM3703" s="18"/>
      <c r="AN3703" s="18"/>
      <c r="AO3703" s="18"/>
      <c r="AP3703" s="18"/>
      <c r="AQ3703" s="18"/>
      <c r="AR3703" s="18"/>
      <c r="AS3703" s="18"/>
      <c r="AT3703" s="18"/>
      <c r="AU3703" s="18"/>
      <c r="AV3703" s="18"/>
      <c r="AW3703" s="18"/>
      <c r="AX3703" s="18"/>
    </row>
    <row r="3704">
      <c r="A3704" s="18" t="str">
        <f>IFERROR(__xludf.DUMMYFUNCTION("""COMPUTED_VALUE"""),"Лесные ягоды")</f>
        <v>Лесные ягоды</v>
      </c>
      <c r="B3704" s="18" t="str">
        <f>IFERROR(__xludf.DUMMYFUNCTION("""COMPUTED_VALUE"""),"Алоэ виноград ")</f>
        <v>Алоэ виноград </v>
      </c>
      <c r="C3704" s="18" t="str">
        <f>IFERROR(__xludf.DUMMYFUNCTION("""COMPUTED_VALUE"""),"Апельсиновый адреналин")</f>
        <v>Апельсиновый адреналин</v>
      </c>
      <c r="D3704" s="18" t="str">
        <f>IFERROR(__xludf.DUMMYFUNCTION("""COMPUTED_VALUE"""),"Клюква лайм")</f>
        <v>Клюква лайм</v>
      </c>
      <c r="E3704" s="18" t="str">
        <f>IFERROR(__xludf.DUMMYFUNCTION("""COMPUTED_VALUE"""),"Виноградная фанта ")</f>
        <v>Виноградная фанта </v>
      </c>
      <c r="F3704" s="18" t="str">
        <f>IFERROR(__xludf.DUMMYFUNCTION("""COMPUTED_VALUE"""),"Зеленый чай лемонграсс")</f>
        <v>Зеленый чай лемонграсс</v>
      </c>
      <c r="G3704" s="18" t="str">
        <f>IFERROR(__xludf.DUMMYFUNCTION("""COMPUTED_VALUE"""),"Малина арбуз")</f>
        <v>Малина арбуз</v>
      </c>
      <c r="H3704" s="18" t="str">
        <f>IFERROR(__xludf.DUMMYFUNCTION("""COMPUTED_VALUE"""),"Ананас персик")</f>
        <v>Ананас персик</v>
      </c>
      <c r="I3704" s="18" t="str">
        <f>IFERROR(__xludf.DUMMYFUNCTION("""COMPUTED_VALUE"""),"Клубничный мохито ")</f>
        <v>Клубничный мохито </v>
      </c>
      <c r="J3704" s="18" t="str">
        <f>IFERROR(__xludf.DUMMYFUNCTION("""COMPUTED_VALUE"""),"Яблоко лайм")</f>
        <v>Яблоко лайм</v>
      </c>
      <c r="K3704" s="18" t="str">
        <f>IFERROR(__xludf.DUMMYFUNCTION("""COMPUTED_VALUE"""),"Спрайт арбуз лайм ")</f>
        <v>Спрайт арбуз лайм </v>
      </c>
      <c r="L3704" s="18" t="str">
        <f>IFERROR(__xludf.DUMMYFUNCTION("""COMPUTED_VALUE"""),"Черничная фанта")</f>
        <v>Черничная фанта</v>
      </c>
      <c r="M3704" s="18" t="str">
        <f>IFERROR(__xludf.DUMMYFUNCTION("""COMPUTED_VALUE"""),"Чёрная смородина")</f>
        <v>Чёрная смородина</v>
      </c>
      <c r="N3704" s="18" t="str">
        <f>IFERROR(__xludf.DUMMYFUNCTION("""COMPUTED_VALUE"""),"Червячки голубика малина")</f>
        <v>Червячки голубика малина</v>
      </c>
      <c r="O3704" s="18" t="str">
        <f>IFERROR(__xludf.DUMMYFUNCTION("""COMPUTED_VALUE"""),"Малина смородина ")</f>
        <v>Малина смородина </v>
      </c>
      <c r="P3704" s="18" t="str">
        <f>IFERROR(__xludf.DUMMYFUNCTION("""COMPUTED_VALUE"""),"Черника лайм ")</f>
        <v>Черника лайм </v>
      </c>
      <c r="Q3704" s="18" t="str">
        <f>IFERROR(__xludf.DUMMYFUNCTION("""COMPUTED_VALUE"""),"Виноградный чупа чупс")</f>
        <v>Виноградный чупа чупс</v>
      </c>
      <c r="R3704" s="18" t="str">
        <f>IFERROR(__xludf.DUMMYFUNCTION("""COMPUTED_VALUE"""),"Киви лайм")</f>
        <v>Киви лайм</v>
      </c>
      <c r="S3704" s="18" t="str">
        <f>IFERROR(__xludf.DUMMYFUNCTION("""COMPUTED_VALUE"""),"Ягодный морс")</f>
        <v>Ягодный морс</v>
      </c>
      <c r="T3704" s="18" t="str">
        <f>IFERROR(__xludf.DUMMYFUNCTION("""COMPUTED_VALUE"""),"Фруктовый скитлс")</f>
        <v>Фруктовый скитлс</v>
      </c>
      <c r="U3704" s="18" t="str">
        <f>IFERROR(__xludf.DUMMYFUNCTION("""COMPUTED_VALUE"""),"черника лимон ")</f>
        <v>черника лимон </v>
      </c>
      <c r="V3704" s="18" t="str">
        <f>IFERROR(__xludf.DUMMYFUNCTION("""COMPUTED_VALUE"""),"Вишнёвая бомба")</f>
        <v>Вишнёвая бомба</v>
      </c>
      <c r="W3704" s="18" t="str">
        <f>IFERROR(__xludf.DUMMYFUNCTION("""COMPUTED_VALUE"""),"Тропический манго")</f>
        <v>Тропический манго</v>
      </c>
      <c r="X3704" s="18"/>
      <c r="Y3704" s="18"/>
      <c r="Z3704" s="18"/>
      <c r="AA3704" s="18"/>
      <c r="AB3704" s="18"/>
      <c r="AC3704" s="18"/>
      <c r="AD3704" s="18"/>
      <c r="AE3704" s="18"/>
      <c r="AF3704" s="18"/>
      <c r="AG3704" s="18"/>
      <c r="AH3704" s="18"/>
      <c r="AI3704" s="18"/>
      <c r="AJ3704" s="18"/>
      <c r="AK3704" s="18"/>
      <c r="AL3704" s="18"/>
      <c r="AM3704" s="18"/>
      <c r="AN3704" s="18"/>
      <c r="AO3704" s="18"/>
      <c r="AP3704" s="18"/>
      <c r="AQ3704" s="18"/>
      <c r="AR3704" s="18"/>
      <c r="AS3704" s="18"/>
      <c r="AT3704" s="18"/>
      <c r="AU3704" s="18"/>
      <c r="AV3704" s="18"/>
      <c r="AW3704" s="18"/>
      <c r="AX3704" s="18"/>
    </row>
    <row r="3705">
      <c r="A3705" s="18" t="str">
        <f>IFERROR(__xludf.DUMMYFUNCTION("""COMPUTED_VALUE"""),"Ягодный микс")</f>
        <v>Ягодный микс</v>
      </c>
      <c r="B3705" s="18" t="str">
        <f>IFERROR(__xludf.DUMMYFUNCTION("""COMPUTED_VALUE"""),"Энергетик малина")</f>
        <v>Энергетик малина</v>
      </c>
      <c r="C3705" s="18" t="str">
        <f>IFERROR(__xludf.DUMMYFUNCTION("""COMPUTED_VALUE"""),"Клубника арбуз")</f>
        <v>Клубника арбуз</v>
      </c>
      <c r="D3705" s="18" t="str">
        <f>IFERROR(__xludf.DUMMYFUNCTION("""COMPUTED_VALUE"""),"Ежевика малина")</f>
        <v>Ежевика малина</v>
      </c>
      <c r="E3705" s="18" t="str">
        <f>IFERROR(__xludf.DUMMYFUNCTION("""COMPUTED_VALUE"""),"Голубая малина виноград")</f>
        <v>Голубая малина виноград</v>
      </c>
      <c r="F3705" s="18" t="str">
        <f>IFERROR(__xludf.DUMMYFUNCTION("""COMPUTED_VALUE"""),"Вишня яблоко")</f>
        <v>Вишня яблоко</v>
      </c>
      <c r="G3705" s="18" t="str">
        <f>IFERROR(__xludf.DUMMYFUNCTION("""COMPUTED_VALUE"""),"Виноград лёд")</f>
        <v>Виноград лёд</v>
      </c>
      <c r="H3705" s="18" t="str">
        <f>IFERROR(__xludf.DUMMYFUNCTION("""COMPUTED_VALUE"""),"Бабл гам")</f>
        <v>Бабл гам</v>
      </c>
      <c r="I3705" s="18" t="str">
        <f>IFERROR(__xludf.DUMMYFUNCTION("""COMPUTED_VALUE"""),"Энергетик лайм")</f>
        <v>Энергетик лайм</v>
      </c>
      <c r="J3705" s="18" t="str">
        <f>IFERROR(__xludf.DUMMYFUNCTION("""COMPUTED_VALUE"""),"Черника смородина айс")</f>
        <v>Черника смородина айс</v>
      </c>
      <c r="K3705" s="18" t="str">
        <f>IFERROR(__xludf.DUMMYFUNCTION("""COMPUTED_VALUE"""),"Мохито клубничный лёд")</f>
        <v>Мохито клубничный лёд</v>
      </c>
      <c r="L3705" s="18" t="str">
        <f>IFERROR(__xludf.DUMMYFUNCTION("""COMPUTED_VALUE"""),"Черная вишня лёд")</f>
        <v>Черная вишня лёд</v>
      </c>
      <c r="M3705" s="18" t="str">
        <f>IFERROR(__xludf.DUMMYFUNCTION("""COMPUTED_VALUE"""),"Ананас кокос лёд")</f>
        <v>Ананас кокос лёд</v>
      </c>
      <c r="N3705" s="18" t="str">
        <f>IFERROR(__xludf.DUMMYFUNCTION("""COMPUTED_VALUE"""),"Киви лёд")</f>
        <v>Киви лёд</v>
      </c>
      <c r="O3705" s="18" t="str">
        <f>IFERROR(__xludf.DUMMYFUNCTION("""COMPUTED_VALUE"""),"Кислая клюква лёд")</f>
        <v>Кислая клюква лёд</v>
      </c>
      <c r="P3705" s="18" t="str">
        <f>IFERROR(__xludf.DUMMYFUNCTION("""COMPUTED_VALUE"""),"Кислый скитлс лёд")</f>
        <v>Кислый скитлс лёд</v>
      </c>
      <c r="Q3705" s="18" t="str">
        <f>IFERROR(__xludf.DUMMYFUNCTION("""COMPUTED_VALUE"""),"Клубника черника лёд")</f>
        <v>Клубника черника лёд</v>
      </c>
      <c r="R3705" s="18" t="str">
        <f>IFERROR(__xludf.DUMMYFUNCTION("""COMPUTED_VALUE"""),"Малина смородина лёд")</f>
        <v>Малина смородина лёд</v>
      </c>
      <c r="S3705" s="18" t="str">
        <f>IFERROR(__xludf.DUMMYFUNCTION("""COMPUTED_VALUE"""),"Манго лёд")</f>
        <v>Манго лёд</v>
      </c>
      <c r="T3705" s="18" t="str">
        <f>IFERROR(__xludf.DUMMYFUNCTION("""COMPUTED_VALUE"""),"Малина вишня лёд")</f>
        <v>Малина вишня лёд</v>
      </c>
      <c r="U3705" s="18"/>
      <c r="V3705" s="18"/>
      <c r="W3705" s="18"/>
      <c r="X3705" s="18"/>
      <c r="Y3705" s="18"/>
      <c r="Z3705" s="18"/>
      <c r="AA3705" s="18"/>
      <c r="AB3705" s="18"/>
      <c r="AC3705" s="18"/>
      <c r="AD3705" s="18"/>
      <c r="AE3705" s="18"/>
      <c r="AF3705" s="18"/>
      <c r="AG3705" s="18"/>
      <c r="AH3705" s="18"/>
      <c r="AI3705" s="18"/>
      <c r="AJ3705" s="18"/>
      <c r="AK3705" s="18"/>
      <c r="AL3705" s="18"/>
      <c r="AM3705" s="18"/>
      <c r="AN3705" s="18"/>
      <c r="AO3705" s="18"/>
      <c r="AP3705" s="18"/>
      <c r="AQ3705" s="18"/>
      <c r="AR3705" s="18"/>
      <c r="AS3705" s="18"/>
      <c r="AT3705" s="18"/>
      <c r="AU3705" s="18"/>
      <c r="AV3705" s="18"/>
      <c r="AW3705" s="18"/>
      <c r="AX3705" s="18"/>
    </row>
    <row r="3706">
      <c r="A3706" s="18" t="str">
        <f>IFERROR(__xludf.DUMMYFUNCTION("""COMPUTED_VALUE"""),"Лесные ягоды")</f>
        <v>Лесные ягоды</v>
      </c>
      <c r="B3706" s="18" t="str">
        <f>IFERROR(__xludf.DUMMYFUNCTION("""COMPUTED_VALUE"""),"Алоэ виноград ")</f>
        <v>Алоэ виноград </v>
      </c>
      <c r="C3706" s="18" t="str">
        <f>IFERROR(__xludf.DUMMYFUNCTION("""COMPUTED_VALUE"""),"Апельсиновый адреналин")</f>
        <v>Апельсиновый адреналин</v>
      </c>
      <c r="D3706" s="18" t="str">
        <f>IFERROR(__xludf.DUMMYFUNCTION("""COMPUTED_VALUE"""),"Клюква лайм")</f>
        <v>Клюква лайм</v>
      </c>
      <c r="E3706" s="18" t="str">
        <f>IFERROR(__xludf.DUMMYFUNCTION("""COMPUTED_VALUE"""),"Виноградная фанта ")</f>
        <v>Виноградная фанта </v>
      </c>
      <c r="F3706" s="18" t="str">
        <f>IFERROR(__xludf.DUMMYFUNCTION("""COMPUTED_VALUE"""),"Зеленый чай лемонграсс")</f>
        <v>Зеленый чай лемонграсс</v>
      </c>
      <c r="G3706" s="18" t="str">
        <f>IFERROR(__xludf.DUMMYFUNCTION("""COMPUTED_VALUE"""),"Малина арбуз")</f>
        <v>Малина арбуз</v>
      </c>
      <c r="H3706" s="18" t="str">
        <f>IFERROR(__xludf.DUMMYFUNCTION("""COMPUTED_VALUE"""),"Ананас персик")</f>
        <v>Ананас персик</v>
      </c>
      <c r="I3706" s="18" t="str">
        <f>IFERROR(__xludf.DUMMYFUNCTION("""COMPUTED_VALUE"""),"Клубничный мохито ")</f>
        <v>Клубничный мохито </v>
      </c>
      <c r="J3706" s="18" t="str">
        <f>IFERROR(__xludf.DUMMYFUNCTION("""COMPUTED_VALUE"""),"Яблоко лайм")</f>
        <v>Яблоко лайм</v>
      </c>
      <c r="K3706" s="18" t="str">
        <f>IFERROR(__xludf.DUMMYFUNCTION("""COMPUTED_VALUE"""),"Спрайт арбуз лайм ")</f>
        <v>Спрайт арбуз лайм </v>
      </c>
      <c r="L3706" s="18" t="str">
        <f>IFERROR(__xludf.DUMMYFUNCTION("""COMPUTED_VALUE"""),"Черничная фанта")</f>
        <v>Черничная фанта</v>
      </c>
      <c r="M3706" s="18" t="str">
        <f>IFERROR(__xludf.DUMMYFUNCTION("""COMPUTED_VALUE"""),"Чёрная смородина")</f>
        <v>Чёрная смородина</v>
      </c>
      <c r="N3706" s="18" t="str">
        <f>IFERROR(__xludf.DUMMYFUNCTION("""COMPUTED_VALUE"""),"Червячки голубика малина")</f>
        <v>Червячки голубика малина</v>
      </c>
      <c r="O3706" s="18" t="str">
        <f>IFERROR(__xludf.DUMMYFUNCTION("""COMPUTED_VALUE"""),"Малина смородина ")</f>
        <v>Малина смородина </v>
      </c>
      <c r="P3706" s="18" t="str">
        <f>IFERROR(__xludf.DUMMYFUNCTION("""COMPUTED_VALUE"""),"Черника лайм ")</f>
        <v>Черника лайм </v>
      </c>
      <c r="Q3706" s="18" t="str">
        <f>IFERROR(__xludf.DUMMYFUNCTION("""COMPUTED_VALUE"""),"Виноградный чупа чупс")</f>
        <v>Виноградный чупа чупс</v>
      </c>
      <c r="R3706" s="18" t="str">
        <f>IFERROR(__xludf.DUMMYFUNCTION("""COMPUTED_VALUE"""),"Киви лайм")</f>
        <v>Киви лайм</v>
      </c>
      <c r="S3706" s="18" t="str">
        <f>IFERROR(__xludf.DUMMYFUNCTION("""COMPUTED_VALUE"""),"Ягодный морс")</f>
        <v>Ягодный морс</v>
      </c>
      <c r="T3706" s="18" t="str">
        <f>IFERROR(__xludf.DUMMYFUNCTION("""COMPUTED_VALUE"""),"Фруктовый скитлс")</f>
        <v>Фруктовый скитлс</v>
      </c>
      <c r="U3706" s="18" t="str">
        <f>IFERROR(__xludf.DUMMYFUNCTION("""COMPUTED_VALUE"""),"черника лимон ")</f>
        <v>черника лимон </v>
      </c>
      <c r="V3706" s="18" t="str">
        <f>IFERROR(__xludf.DUMMYFUNCTION("""COMPUTED_VALUE"""),"Вишнёвая бомба")</f>
        <v>Вишнёвая бомба</v>
      </c>
      <c r="W3706" s="18" t="str">
        <f>IFERROR(__xludf.DUMMYFUNCTION("""COMPUTED_VALUE"""),"Тропический манго")</f>
        <v>Тропический манго</v>
      </c>
      <c r="X3706" s="18"/>
      <c r="Y3706" s="18"/>
      <c r="Z3706" s="18"/>
      <c r="AA3706" s="18"/>
      <c r="AB3706" s="18"/>
      <c r="AC3706" s="18"/>
      <c r="AD3706" s="18"/>
      <c r="AE3706" s="18"/>
      <c r="AF3706" s="18"/>
      <c r="AG3706" s="18"/>
      <c r="AH3706" s="18"/>
      <c r="AI3706" s="18"/>
      <c r="AJ3706" s="18"/>
      <c r="AK3706" s="18"/>
      <c r="AL3706" s="18"/>
      <c r="AM3706" s="18"/>
      <c r="AN3706" s="18"/>
      <c r="AO3706" s="18"/>
      <c r="AP3706" s="18"/>
      <c r="AQ3706" s="18"/>
      <c r="AR3706" s="18"/>
      <c r="AS3706" s="18"/>
      <c r="AT3706" s="18"/>
      <c r="AU3706" s="18"/>
      <c r="AV3706" s="18"/>
      <c r="AW3706" s="18"/>
      <c r="AX3706" s="18"/>
    </row>
    <row r="3707">
      <c r="A3707" s="18" t="str">
        <f>IFERROR(__xludf.DUMMYFUNCTION("""COMPUTED_VALUE"""),"Ягодный микс")</f>
        <v>Ягодный микс</v>
      </c>
      <c r="B3707" s="18" t="str">
        <f>IFERROR(__xludf.DUMMYFUNCTION("""COMPUTED_VALUE"""),"Энергетик малина")</f>
        <v>Энергетик малина</v>
      </c>
      <c r="C3707" s="18" t="str">
        <f>IFERROR(__xludf.DUMMYFUNCTION("""COMPUTED_VALUE"""),"Клубника арбуз")</f>
        <v>Клубника арбуз</v>
      </c>
      <c r="D3707" s="18" t="str">
        <f>IFERROR(__xludf.DUMMYFUNCTION("""COMPUTED_VALUE"""),"Ежевика малина")</f>
        <v>Ежевика малина</v>
      </c>
      <c r="E3707" s="18" t="str">
        <f>IFERROR(__xludf.DUMMYFUNCTION("""COMPUTED_VALUE"""),"Голубая малина виноград")</f>
        <v>Голубая малина виноград</v>
      </c>
      <c r="F3707" s="18" t="str">
        <f>IFERROR(__xludf.DUMMYFUNCTION("""COMPUTED_VALUE"""),"Вишня яблоко")</f>
        <v>Вишня яблоко</v>
      </c>
      <c r="G3707" s="18" t="str">
        <f>IFERROR(__xludf.DUMMYFUNCTION("""COMPUTED_VALUE"""),"Виноград лёд")</f>
        <v>Виноград лёд</v>
      </c>
      <c r="H3707" s="18" t="str">
        <f>IFERROR(__xludf.DUMMYFUNCTION("""COMPUTED_VALUE"""),"Бабл гам")</f>
        <v>Бабл гам</v>
      </c>
      <c r="I3707" s="18" t="str">
        <f>IFERROR(__xludf.DUMMYFUNCTION("""COMPUTED_VALUE"""),"Энергетик лайм")</f>
        <v>Энергетик лайм</v>
      </c>
      <c r="J3707" s="18" t="str">
        <f>IFERROR(__xludf.DUMMYFUNCTION("""COMPUTED_VALUE"""),"Черника смородина айс")</f>
        <v>Черника смородина айс</v>
      </c>
      <c r="K3707" s="18" t="str">
        <f>IFERROR(__xludf.DUMMYFUNCTION("""COMPUTED_VALUE"""),"Мохито клубничный лёд")</f>
        <v>Мохито клубничный лёд</v>
      </c>
      <c r="L3707" s="18" t="str">
        <f>IFERROR(__xludf.DUMMYFUNCTION("""COMPUTED_VALUE"""),"Черная вишня лёд")</f>
        <v>Черная вишня лёд</v>
      </c>
      <c r="M3707" s="18" t="str">
        <f>IFERROR(__xludf.DUMMYFUNCTION("""COMPUTED_VALUE"""),"Ананас кокос лёд")</f>
        <v>Ананас кокос лёд</v>
      </c>
      <c r="N3707" s="18" t="str">
        <f>IFERROR(__xludf.DUMMYFUNCTION("""COMPUTED_VALUE"""),"Киви лёд")</f>
        <v>Киви лёд</v>
      </c>
      <c r="O3707" s="18" t="str">
        <f>IFERROR(__xludf.DUMMYFUNCTION("""COMPUTED_VALUE"""),"Кислая клюква лёд")</f>
        <v>Кислая клюква лёд</v>
      </c>
      <c r="P3707" s="18" t="str">
        <f>IFERROR(__xludf.DUMMYFUNCTION("""COMPUTED_VALUE"""),"Кислый скитлс лёд")</f>
        <v>Кислый скитлс лёд</v>
      </c>
      <c r="Q3707" s="18" t="str">
        <f>IFERROR(__xludf.DUMMYFUNCTION("""COMPUTED_VALUE"""),"Клубника черника лёд")</f>
        <v>Клубника черника лёд</v>
      </c>
      <c r="R3707" s="18" t="str">
        <f>IFERROR(__xludf.DUMMYFUNCTION("""COMPUTED_VALUE"""),"Малина смородина лёд")</f>
        <v>Малина смородина лёд</v>
      </c>
      <c r="S3707" s="18" t="str">
        <f>IFERROR(__xludf.DUMMYFUNCTION("""COMPUTED_VALUE"""),"Манго лёд")</f>
        <v>Манго лёд</v>
      </c>
      <c r="T3707" s="18" t="str">
        <f>IFERROR(__xludf.DUMMYFUNCTION("""COMPUTED_VALUE"""),"Малина вишня лёд")</f>
        <v>Малина вишня лёд</v>
      </c>
      <c r="U3707" s="18"/>
      <c r="V3707" s="18"/>
      <c r="W3707" s="18"/>
      <c r="X3707" s="18"/>
      <c r="Y3707" s="18"/>
      <c r="Z3707" s="18"/>
      <c r="AA3707" s="18"/>
      <c r="AB3707" s="18"/>
      <c r="AC3707" s="18"/>
      <c r="AD3707" s="18"/>
      <c r="AE3707" s="18"/>
      <c r="AF3707" s="18"/>
      <c r="AG3707" s="18"/>
      <c r="AH3707" s="18"/>
      <c r="AI3707" s="18"/>
      <c r="AJ3707" s="18"/>
      <c r="AK3707" s="18"/>
      <c r="AL3707" s="18"/>
      <c r="AM3707" s="18"/>
      <c r="AN3707" s="18"/>
      <c r="AO3707" s="18"/>
      <c r="AP3707" s="18"/>
      <c r="AQ3707" s="18"/>
      <c r="AR3707" s="18"/>
      <c r="AS3707" s="18"/>
      <c r="AT3707" s="18"/>
      <c r="AU3707" s="18"/>
      <c r="AV3707" s="18"/>
      <c r="AW3707" s="18"/>
      <c r="AX3707" s="18"/>
    </row>
    <row r="3708">
      <c r="A3708" s="18" t="str">
        <f>IFERROR(__xludf.DUMMYFUNCTION("""COMPUTED_VALUE"""),"Арбуз Малина ")</f>
        <v>Арбуз Малина </v>
      </c>
      <c r="B3708" s="18" t="str">
        <f>IFERROR(__xludf.DUMMYFUNCTION("""COMPUTED_VALUE"""),"Банан Кокос ")</f>
        <v>Банан Кокос </v>
      </c>
      <c r="C3708" s="18" t="str">
        <f>IFERROR(__xludf.DUMMYFUNCTION("""COMPUTED_VALUE"""),"Барбарисовый Энергетик ")</f>
        <v>Барбарисовый Энергетик </v>
      </c>
      <c r="D3708" s="18" t="str">
        <f>IFERROR(__xludf.DUMMYFUNCTION("""COMPUTED_VALUE"""),"Виноградный Энергетик")</f>
        <v>Виноградный Энергетик</v>
      </c>
      <c r="E3708" s="18" t="str">
        <f>IFERROR(__xludf.DUMMYFUNCTION("""COMPUTED_VALUE"""),"Гранат Клубника ")</f>
        <v>Гранат Клубника </v>
      </c>
      <c r="F3708" s="18" t="str">
        <f>IFERROR(__xludf.DUMMYFUNCTION("""COMPUTED_VALUE"""),"Гранат Смородина ")</f>
        <v>Гранат Смородина </v>
      </c>
      <c r="G3708" s="18" t="str">
        <f>IFERROR(__xludf.DUMMYFUNCTION("""COMPUTED_VALUE"""),"Грейпфрутовый Швепс ")</f>
        <v>Грейпфрутовый Швепс </v>
      </c>
      <c r="H3708" s="18" t="str">
        <f>IFERROR(__xludf.DUMMYFUNCTION("""COMPUTED_VALUE"""),"Земляника Драгонфрут ")</f>
        <v>Земляника Драгонфрут </v>
      </c>
      <c r="I3708" s="18" t="str">
        <f>IFERROR(__xludf.DUMMYFUNCTION("""COMPUTED_VALUE"""),"Киви Личи ")</f>
        <v>Киви Личи </v>
      </c>
      <c r="J3708" s="18" t="str">
        <f>IFERROR(__xludf.DUMMYFUNCTION("""COMPUTED_VALUE"""),"Киви Маракуйя Гуава ")</f>
        <v>Киви Маракуйя Гуава </v>
      </c>
      <c r="K3708" s="18" t="str">
        <f>IFERROR(__xludf.DUMMYFUNCTION("""COMPUTED_VALUE"""),"Клубника Банан ")</f>
        <v>Клубника Банан </v>
      </c>
      <c r="L3708" s="18" t="str">
        <f>IFERROR(__xludf.DUMMYFUNCTION("""COMPUTED_VALUE"""),"Клубника Вишня ")</f>
        <v>Клубника Вишня </v>
      </c>
      <c r="M3708" s="18" t="str">
        <f>IFERROR(__xludf.DUMMYFUNCTION("""COMPUTED_VALUE"""),"Клубника Земляника ")</f>
        <v>Клубника Земляника </v>
      </c>
      <c r="N3708" s="18" t="str">
        <f>IFERROR(__xludf.DUMMYFUNCTION("""COMPUTED_VALUE"""),"Клубничный Мохито ")</f>
        <v>Клубничный Мохито </v>
      </c>
      <c r="O3708" s="18" t="str">
        <f>IFERROR(__xludf.DUMMYFUNCTION("""COMPUTED_VALUE"""),"Манго Грейпфрут ")</f>
        <v>Манго Грейпфрут </v>
      </c>
      <c r="P3708" s="18" t="str">
        <f>IFERROR(__xludf.DUMMYFUNCTION("""COMPUTED_VALUE"""),"Манго Персик Личи ")</f>
        <v>Манго Персик Личи </v>
      </c>
      <c r="Q3708" s="18" t="str">
        <f>IFERROR(__xludf.DUMMYFUNCTION("""COMPUTED_VALUE"""),"Персик Бабл Гам ")</f>
        <v>Персик Бабл Гам </v>
      </c>
      <c r="R3708" s="18" t="str">
        <f>IFERROR(__xludf.DUMMYFUNCTION("""COMPUTED_VALUE"""),"Садовые Ягоды ")</f>
        <v>Садовые Ягоды </v>
      </c>
      <c r="S3708" s="18" t="str">
        <f>IFERROR(__xludf.DUMMYFUNCTION("""COMPUTED_VALUE"""),"Скитлс Лимон Лайм 2")</f>
        <v>Скитлс Лимон Лайм 2</v>
      </c>
      <c r="T3708" s="18" t="str">
        <f>IFERROR(__xludf.DUMMYFUNCTION("""COMPUTED_VALUE"""),"Смородина Мармелад 1")</f>
        <v>Смородина Мармелад 1</v>
      </c>
      <c r="U3708" s="18" t="str">
        <f>IFERROR(__xludf.DUMMYFUNCTION("""COMPUTED_VALUE"""),"Темная Вишня 1")</f>
        <v>Темная Вишня 1</v>
      </c>
      <c r="V3708" s="18" t="str">
        <f>IFERROR(__xludf.DUMMYFUNCTION("""COMPUTED_VALUE"""),"Фруктовые Пластинки 1")</f>
        <v>Фруктовые Пластинки 1</v>
      </c>
      <c r="W3708" s="18" t="str">
        <f>IFERROR(__xludf.DUMMYFUNCTION("""COMPUTED_VALUE"""),"Черника Ежевика 1")</f>
        <v>Черника Ежевика 1</v>
      </c>
      <c r="X3708" s="18" t="str">
        <f>IFERROR(__xludf.DUMMYFUNCTION("""COMPUTED_VALUE"""),"Черника Малина 1")</f>
        <v>Черника Малина 1</v>
      </c>
      <c r="Y3708" s="18" t="str">
        <f>IFERROR(__xludf.DUMMYFUNCTION("""COMPUTED_VALUE"""),"Черника Мята 2")</f>
        <v>Черника Мята 2</v>
      </c>
      <c r="Z3708" s="18" t="str">
        <f>IFERROR(__xludf.DUMMYFUNCTION("""COMPUTED_VALUE"""),"Яблоко Виноград 2")</f>
        <v>Яблоко Виноград 2</v>
      </c>
      <c r="AA3708" s="18" t="str">
        <f>IFERROR(__xludf.DUMMYFUNCTION("""COMPUTED_VALUE"""),"Яблоко Малина 4")</f>
        <v>Яблоко Малина 4</v>
      </c>
      <c r="AB3708" s="18"/>
      <c r="AC3708" s="18"/>
      <c r="AD3708" s="18"/>
      <c r="AE3708" s="18"/>
      <c r="AF3708" s="18"/>
      <c r="AG3708" s="18"/>
      <c r="AH3708" s="18"/>
      <c r="AI3708" s="18"/>
      <c r="AJ3708" s="18"/>
      <c r="AK3708" s="18"/>
      <c r="AL3708" s="18"/>
      <c r="AM3708" s="18"/>
      <c r="AN3708" s="18"/>
      <c r="AO3708" s="18"/>
      <c r="AP3708" s="18"/>
      <c r="AQ3708" s="18"/>
      <c r="AR3708" s="18"/>
      <c r="AS3708" s="18"/>
      <c r="AT3708" s="18"/>
      <c r="AU3708" s="18"/>
      <c r="AV3708" s="18"/>
      <c r="AW3708" s="18"/>
      <c r="AX3708" s="18"/>
    </row>
    <row r="3709">
      <c r="A3709" s="18" t="str">
        <f>IFERROR(__xludf.DUMMYFUNCTION("""COMPUTED_VALUE"""),"Лесные ягоды")</f>
        <v>Лесные ягоды</v>
      </c>
      <c r="B3709" s="18" t="str">
        <f>IFERROR(__xludf.DUMMYFUNCTION("""COMPUTED_VALUE"""),"Алоэ виноград ")</f>
        <v>Алоэ виноград </v>
      </c>
      <c r="C3709" s="18" t="str">
        <f>IFERROR(__xludf.DUMMYFUNCTION("""COMPUTED_VALUE"""),"Апельсиновый адреналин")</f>
        <v>Апельсиновый адреналин</v>
      </c>
      <c r="D3709" s="18" t="str">
        <f>IFERROR(__xludf.DUMMYFUNCTION("""COMPUTED_VALUE"""),"Клюква лайм")</f>
        <v>Клюква лайм</v>
      </c>
      <c r="E3709" s="18" t="str">
        <f>IFERROR(__xludf.DUMMYFUNCTION("""COMPUTED_VALUE"""),"Виноградная фанта ")</f>
        <v>Виноградная фанта </v>
      </c>
      <c r="F3709" s="18" t="str">
        <f>IFERROR(__xludf.DUMMYFUNCTION("""COMPUTED_VALUE"""),"Зеленый чай лемонграсс")</f>
        <v>Зеленый чай лемонграсс</v>
      </c>
      <c r="G3709" s="18" t="str">
        <f>IFERROR(__xludf.DUMMYFUNCTION("""COMPUTED_VALUE"""),"Малина арбуз")</f>
        <v>Малина арбуз</v>
      </c>
      <c r="H3709" s="18" t="str">
        <f>IFERROR(__xludf.DUMMYFUNCTION("""COMPUTED_VALUE"""),"Ананас персик")</f>
        <v>Ананас персик</v>
      </c>
      <c r="I3709" s="18" t="str">
        <f>IFERROR(__xludf.DUMMYFUNCTION("""COMPUTED_VALUE"""),"Клубничный мохито ")</f>
        <v>Клубничный мохито </v>
      </c>
      <c r="J3709" s="18" t="str">
        <f>IFERROR(__xludf.DUMMYFUNCTION("""COMPUTED_VALUE"""),"Яблоко лайм")</f>
        <v>Яблоко лайм</v>
      </c>
      <c r="K3709" s="18" t="str">
        <f>IFERROR(__xludf.DUMMYFUNCTION("""COMPUTED_VALUE"""),"Спрайт арбуз лайм ")</f>
        <v>Спрайт арбуз лайм </v>
      </c>
      <c r="L3709" s="18" t="str">
        <f>IFERROR(__xludf.DUMMYFUNCTION("""COMPUTED_VALUE"""),"Черничная фанта")</f>
        <v>Черничная фанта</v>
      </c>
      <c r="M3709" s="18" t="str">
        <f>IFERROR(__xludf.DUMMYFUNCTION("""COMPUTED_VALUE"""),"Чёрная смородина")</f>
        <v>Чёрная смородина</v>
      </c>
      <c r="N3709" s="18" t="str">
        <f>IFERROR(__xludf.DUMMYFUNCTION("""COMPUTED_VALUE"""),"Червячки голубика малина")</f>
        <v>Червячки голубика малина</v>
      </c>
      <c r="O3709" s="18" t="str">
        <f>IFERROR(__xludf.DUMMYFUNCTION("""COMPUTED_VALUE"""),"Малина смородина ")</f>
        <v>Малина смородина </v>
      </c>
      <c r="P3709" s="18" t="str">
        <f>IFERROR(__xludf.DUMMYFUNCTION("""COMPUTED_VALUE"""),"Черника лайм ")</f>
        <v>Черника лайм </v>
      </c>
      <c r="Q3709" s="18" t="str">
        <f>IFERROR(__xludf.DUMMYFUNCTION("""COMPUTED_VALUE"""),"Виноградный чупа чупс")</f>
        <v>Виноградный чупа чупс</v>
      </c>
      <c r="R3709" s="18" t="str">
        <f>IFERROR(__xludf.DUMMYFUNCTION("""COMPUTED_VALUE"""),"Киви лайм")</f>
        <v>Киви лайм</v>
      </c>
      <c r="S3709" s="18" t="str">
        <f>IFERROR(__xludf.DUMMYFUNCTION("""COMPUTED_VALUE"""),"Ягодный морс")</f>
        <v>Ягодный морс</v>
      </c>
      <c r="T3709" s="18" t="str">
        <f>IFERROR(__xludf.DUMMYFUNCTION("""COMPUTED_VALUE"""),"Фруктовый скитлс")</f>
        <v>Фруктовый скитлс</v>
      </c>
      <c r="U3709" s="18" t="str">
        <f>IFERROR(__xludf.DUMMYFUNCTION("""COMPUTED_VALUE"""),"черника лимон ")</f>
        <v>черника лимон </v>
      </c>
      <c r="V3709" s="18" t="str">
        <f>IFERROR(__xludf.DUMMYFUNCTION("""COMPUTED_VALUE"""),"Вишнёвая бомба")</f>
        <v>Вишнёвая бомба</v>
      </c>
      <c r="W3709" s="18" t="str">
        <f>IFERROR(__xludf.DUMMYFUNCTION("""COMPUTED_VALUE"""),"Тропический манго")</f>
        <v>Тропический манго</v>
      </c>
      <c r="X3709" s="18"/>
      <c r="Y3709" s="18"/>
      <c r="Z3709" s="18"/>
      <c r="AA3709" s="18"/>
      <c r="AB3709" s="18"/>
      <c r="AC3709" s="18"/>
      <c r="AD3709" s="18"/>
      <c r="AE3709" s="18"/>
      <c r="AF3709" s="18"/>
      <c r="AG3709" s="18"/>
      <c r="AH3709" s="18"/>
      <c r="AI3709" s="18"/>
      <c r="AJ3709" s="18"/>
      <c r="AK3709" s="18"/>
      <c r="AL3709" s="18"/>
      <c r="AM3709" s="18"/>
      <c r="AN3709" s="18"/>
      <c r="AO3709" s="18"/>
      <c r="AP3709" s="18"/>
      <c r="AQ3709" s="18"/>
      <c r="AR3709" s="18"/>
      <c r="AS3709" s="18"/>
      <c r="AT3709" s="18"/>
      <c r="AU3709" s="18"/>
      <c r="AV3709" s="18"/>
      <c r="AW3709" s="18"/>
      <c r="AX3709" s="18"/>
    </row>
    <row r="3710">
      <c r="A3710" s="18" t="str">
        <f>IFERROR(__xludf.DUMMYFUNCTION("""COMPUTED_VALUE"""),"Экзотический микс")</f>
        <v>Экзотический микс</v>
      </c>
      <c r="B3710" s="18" t="str">
        <f>IFERROR(__xludf.DUMMYFUNCTION("""COMPUTED_VALUE"""),"Энергетик")</f>
        <v>Энергетик</v>
      </c>
      <c r="C3710" s="18" t="str">
        <f>IFERROR(__xludf.DUMMYFUNCTION("""COMPUTED_VALUE"""),"Виноградный чупа-чупс")</f>
        <v>Виноградный чупа-чупс</v>
      </c>
      <c r="D3710" s="18" t="str">
        <f>IFERROR(__xludf.DUMMYFUNCTION("""COMPUTED_VALUE"""),"Кислая лесная клюква")</f>
        <v>Кислая лесная клюква</v>
      </c>
      <c r="E3710" s="18" t="str">
        <f>IFERROR(__xludf.DUMMYFUNCTION("""COMPUTED_VALUE"""),"Смородина персик")</f>
        <v>Смородина персик</v>
      </c>
      <c r="F3710" s="18" t="str">
        <f>IFERROR(__xludf.DUMMYFUNCTION("""COMPUTED_VALUE"""),"Спелый киви кисло сладкий")</f>
        <v>Спелый киви кисло сладкий</v>
      </c>
      <c r="G3710" s="18" t="str">
        <f>IFERROR(__xludf.DUMMYFUNCTION("""COMPUTED_VALUE"""),"Кислые черви в вишневом сиропе")</f>
        <v>Кислые черви в вишневом сиропе</v>
      </c>
      <c r="H3710" s="18" t="str">
        <f>IFERROR(__xludf.DUMMYFUNCTION("""COMPUTED_VALUE"""),"Грушевый лимонад")</f>
        <v>Грушевый лимонад</v>
      </c>
      <c r="I3710" s="18" t="str">
        <f>IFERROR(__xludf.DUMMYFUNCTION("""COMPUTED_VALUE"""),"Лимонад с сладкой малиной")</f>
        <v>Лимонад с сладкой малиной</v>
      </c>
      <c r="J3710" s="18" t="str">
        <f>IFERROR(__xludf.DUMMYFUNCTION("""COMPUTED_VALUE"""),"Ананасовая кислинка")</f>
        <v>Ананасовая кислинка</v>
      </c>
      <c r="K3710" s="18" t="str">
        <f>IFERROR(__xludf.DUMMYFUNCTION("""COMPUTED_VALUE"""),"Мармеладные мишки")</f>
        <v>Мармеладные мишки</v>
      </c>
      <c r="L3710" s="18" t="str">
        <f>IFERROR(__xludf.DUMMYFUNCTION("""COMPUTED_VALUE"""),"Мандариновый сок с цедрой")</f>
        <v>Мандариновый сок с цедрой</v>
      </c>
      <c r="M3710" s="18" t="str">
        <f>IFERROR(__xludf.DUMMYFUNCTION("""COMPUTED_VALUE"""),"Кисло-сладкое ягодное драже")</f>
        <v>Кисло-сладкое ягодное драже</v>
      </c>
      <c r="N3710" s="18" t="str">
        <f>IFERROR(__xludf.DUMMYFUNCTION("""COMPUTED_VALUE"""),"Классическая фанта")</f>
        <v>Классическая фанта</v>
      </c>
      <c r="O3710" s="18" t="str">
        <f>IFERROR(__xludf.DUMMYFUNCTION("""COMPUTED_VALUE"""),"Сладкие барбарисоввые конфеты")</f>
        <v>Сладкие барбарисоввые конфеты</v>
      </c>
      <c r="P3710" s="18"/>
      <c r="Q3710" s="18"/>
      <c r="R3710" s="18"/>
      <c r="S3710" s="18"/>
      <c r="T3710" s="18"/>
      <c r="U3710" s="18"/>
      <c r="V3710" s="18"/>
      <c r="W3710" s="18"/>
      <c r="X3710" s="18"/>
      <c r="Y3710" s="18"/>
      <c r="Z3710" s="18"/>
      <c r="AA3710" s="18"/>
      <c r="AB3710" s="18"/>
      <c r="AC3710" s="18"/>
      <c r="AD3710" s="18"/>
      <c r="AE3710" s="18"/>
      <c r="AF3710" s="18"/>
      <c r="AG3710" s="18"/>
      <c r="AH3710" s="18"/>
      <c r="AI3710" s="18"/>
      <c r="AJ3710" s="18"/>
      <c r="AK3710" s="18"/>
      <c r="AL3710" s="18"/>
      <c r="AM3710" s="18"/>
      <c r="AN3710" s="18"/>
      <c r="AO3710" s="18"/>
      <c r="AP3710" s="18"/>
      <c r="AQ3710" s="18"/>
      <c r="AR3710" s="18"/>
      <c r="AS3710" s="18"/>
      <c r="AT3710" s="18"/>
      <c r="AU3710" s="18"/>
      <c r="AV3710" s="18"/>
      <c r="AW3710" s="18"/>
      <c r="AX3710" s="18"/>
    </row>
    <row r="3711">
      <c r="A3711" s="18" t="str">
        <f>IFERROR(__xludf.DUMMYFUNCTION("""COMPUTED_VALUE"""),"Малина вишня лёд")</f>
        <v>Малина вишня лёд</v>
      </c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  <c r="R3711" s="18"/>
      <c r="S3711" s="18"/>
      <c r="T3711" s="18"/>
      <c r="U3711" s="18"/>
      <c r="V3711" s="18"/>
      <c r="W3711" s="18"/>
      <c r="X3711" s="18"/>
      <c r="Y3711" s="18"/>
      <c r="Z3711" s="18"/>
      <c r="AA3711" s="18"/>
      <c r="AB3711" s="18"/>
      <c r="AC3711" s="18"/>
      <c r="AD3711" s="18"/>
      <c r="AE3711" s="18"/>
      <c r="AF3711" s="18"/>
      <c r="AG3711" s="18"/>
      <c r="AH3711" s="18"/>
      <c r="AI3711" s="18"/>
      <c r="AJ3711" s="18"/>
      <c r="AK3711" s="18"/>
      <c r="AL3711" s="18"/>
      <c r="AM3711" s="18"/>
      <c r="AN3711" s="18"/>
      <c r="AO3711" s="18"/>
      <c r="AP3711" s="18"/>
      <c r="AQ3711" s="18"/>
      <c r="AR3711" s="18"/>
      <c r="AS3711" s="18"/>
      <c r="AT3711" s="18"/>
      <c r="AU3711" s="18"/>
      <c r="AV3711" s="18"/>
      <c r="AW3711" s="18"/>
      <c r="AX3711" s="18"/>
    </row>
    <row r="3712">
      <c r="A3712" s="18" t="str">
        <f>IFERROR(__xludf.DUMMYFUNCTION("""COMPUTED_VALUE"""),"Лесные ягоды")</f>
        <v>Лесные ягоды</v>
      </c>
      <c r="B3712" s="18" t="str">
        <f>IFERROR(__xludf.DUMMYFUNCTION("""COMPUTED_VALUE"""),"Алоэ виноград ")</f>
        <v>Алоэ виноград </v>
      </c>
      <c r="C3712" s="18" t="str">
        <f>IFERROR(__xludf.DUMMYFUNCTION("""COMPUTED_VALUE"""),"Апельсиновый адреналин")</f>
        <v>Апельсиновый адреналин</v>
      </c>
      <c r="D3712" s="18" t="str">
        <f>IFERROR(__xludf.DUMMYFUNCTION("""COMPUTED_VALUE"""),"Клюква лайм")</f>
        <v>Клюква лайм</v>
      </c>
      <c r="E3712" s="18" t="str">
        <f>IFERROR(__xludf.DUMMYFUNCTION("""COMPUTED_VALUE"""),"Виноградная фанта ")</f>
        <v>Виноградная фанта </v>
      </c>
      <c r="F3712" s="18" t="str">
        <f>IFERROR(__xludf.DUMMYFUNCTION("""COMPUTED_VALUE"""),"Зеленый чай лемонграсс")</f>
        <v>Зеленый чай лемонграсс</v>
      </c>
      <c r="G3712" s="18" t="str">
        <f>IFERROR(__xludf.DUMMYFUNCTION("""COMPUTED_VALUE"""),"Малина арбуз")</f>
        <v>Малина арбуз</v>
      </c>
      <c r="H3712" s="18" t="str">
        <f>IFERROR(__xludf.DUMMYFUNCTION("""COMPUTED_VALUE"""),"Ананас персик")</f>
        <v>Ананас персик</v>
      </c>
      <c r="I3712" s="18" t="str">
        <f>IFERROR(__xludf.DUMMYFUNCTION("""COMPUTED_VALUE"""),"Клубничный мохито ")</f>
        <v>Клубничный мохито </v>
      </c>
      <c r="J3712" s="18" t="str">
        <f>IFERROR(__xludf.DUMMYFUNCTION("""COMPUTED_VALUE"""),"Яблоко лайм")</f>
        <v>Яблоко лайм</v>
      </c>
      <c r="K3712" s="18" t="str">
        <f>IFERROR(__xludf.DUMMYFUNCTION("""COMPUTED_VALUE"""),"Спрайт арбуз лайм ")</f>
        <v>Спрайт арбуз лайм </v>
      </c>
      <c r="L3712" s="18" t="str">
        <f>IFERROR(__xludf.DUMMYFUNCTION("""COMPUTED_VALUE"""),"Черничная фанта")</f>
        <v>Черничная фанта</v>
      </c>
      <c r="M3712" s="18" t="str">
        <f>IFERROR(__xludf.DUMMYFUNCTION("""COMPUTED_VALUE"""),"Чёрная смородина")</f>
        <v>Чёрная смородина</v>
      </c>
      <c r="N3712" s="18" t="str">
        <f>IFERROR(__xludf.DUMMYFUNCTION("""COMPUTED_VALUE"""),"Червячки голубика малина")</f>
        <v>Червячки голубика малина</v>
      </c>
      <c r="O3712" s="18" t="str">
        <f>IFERROR(__xludf.DUMMYFUNCTION("""COMPUTED_VALUE"""),"Малина смородина ")</f>
        <v>Малина смородина </v>
      </c>
      <c r="P3712" s="18" t="str">
        <f>IFERROR(__xludf.DUMMYFUNCTION("""COMPUTED_VALUE"""),"Черника лайм ")</f>
        <v>Черника лайм </v>
      </c>
      <c r="Q3712" s="18" t="str">
        <f>IFERROR(__xludf.DUMMYFUNCTION("""COMPUTED_VALUE"""),"Виноградный чупа чупс")</f>
        <v>Виноградный чупа чупс</v>
      </c>
      <c r="R3712" s="18" t="str">
        <f>IFERROR(__xludf.DUMMYFUNCTION("""COMPUTED_VALUE"""),"Киви лайм")</f>
        <v>Киви лайм</v>
      </c>
      <c r="S3712" s="18" t="str">
        <f>IFERROR(__xludf.DUMMYFUNCTION("""COMPUTED_VALUE"""),"Ягодный морс")</f>
        <v>Ягодный морс</v>
      </c>
      <c r="T3712" s="18" t="str">
        <f>IFERROR(__xludf.DUMMYFUNCTION("""COMPUTED_VALUE"""),"Фруктовый скитлс")</f>
        <v>Фруктовый скитлс</v>
      </c>
      <c r="U3712" s="18" t="str">
        <f>IFERROR(__xludf.DUMMYFUNCTION("""COMPUTED_VALUE"""),"черника лимон ")</f>
        <v>черника лимон </v>
      </c>
      <c r="V3712" s="18" t="str">
        <f>IFERROR(__xludf.DUMMYFUNCTION("""COMPUTED_VALUE"""),"Вишнёвая бомба")</f>
        <v>Вишнёвая бомба</v>
      </c>
      <c r="W3712" s="18" t="str">
        <f>IFERROR(__xludf.DUMMYFUNCTION("""COMPUTED_VALUE"""),"Тропический манго")</f>
        <v>Тропический манго</v>
      </c>
      <c r="X3712" s="18"/>
      <c r="Y3712" s="18"/>
      <c r="Z3712" s="18"/>
      <c r="AA3712" s="18"/>
      <c r="AB3712" s="18"/>
      <c r="AC3712" s="18"/>
      <c r="AD3712" s="18"/>
      <c r="AE3712" s="18"/>
      <c r="AF3712" s="18"/>
      <c r="AG3712" s="18"/>
      <c r="AH3712" s="18"/>
      <c r="AI3712" s="18"/>
      <c r="AJ3712" s="18"/>
      <c r="AK3712" s="18"/>
      <c r="AL3712" s="18"/>
      <c r="AM3712" s="18"/>
      <c r="AN3712" s="18"/>
      <c r="AO3712" s="18"/>
      <c r="AP3712" s="18"/>
      <c r="AQ3712" s="18"/>
      <c r="AR3712" s="18"/>
      <c r="AS3712" s="18"/>
      <c r="AT3712" s="18"/>
      <c r="AU3712" s="18"/>
      <c r="AV3712" s="18"/>
      <c r="AW3712" s="18"/>
      <c r="AX3712" s="18"/>
    </row>
    <row r="3713">
      <c r="A3713" s="18" t="str">
        <f>IFERROR(__xludf.DUMMYFUNCTION("""COMPUTED_VALUE"""),"0.4")</f>
        <v>0.4</v>
      </c>
      <c r="B3713" s="18" t="str">
        <f>IFERROR(__xludf.DUMMYFUNCTION("""COMPUTED_VALUE"""),"0.6")</f>
        <v>0.6</v>
      </c>
      <c r="C3713" s="18" t="str">
        <f>IFERROR(__xludf.DUMMYFUNCTION("""COMPUTED_VALUE"""),"0.7")</f>
        <v>0.7</v>
      </c>
      <c r="D3713" s="18" t="str">
        <f>IFERROR(__xludf.DUMMYFUNCTION("""COMPUTED_VALUE"""),"0.8")</f>
        <v>0.8</v>
      </c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8"/>
      <c r="P3713" s="18"/>
      <c r="Q3713" s="18"/>
      <c r="R3713" s="18"/>
      <c r="S3713" s="18"/>
      <c r="T3713" s="18"/>
      <c r="U3713" s="18"/>
      <c r="V3713" s="18"/>
      <c r="W3713" s="18"/>
      <c r="X3713" s="18"/>
      <c r="Y3713" s="18"/>
      <c r="Z3713" s="18"/>
      <c r="AA3713" s="18"/>
      <c r="AB3713" s="18"/>
      <c r="AC3713" s="18"/>
      <c r="AD3713" s="18"/>
      <c r="AE3713" s="18"/>
      <c r="AF3713" s="18"/>
      <c r="AG3713" s="18"/>
      <c r="AH3713" s="18"/>
      <c r="AI3713" s="18"/>
      <c r="AJ3713" s="18"/>
      <c r="AK3713" s="18"/>
      <c r="AL3713" s="18"/>
      <c r="AM3713" s="18"/>
      <c r="AN3713" s="18"/>
      <c r="AO3713" s="18"/>
      <c r="AP3713" s="18"/>
      <c r="AQ3713" s="18"/>
      <c r="AR3713" s="18"/>
      <c r="AS3713" s="18"/>
      <c r="AT3713" s="18"/>
      <c r="AU3713" s="18"/>
      <c r="AV3713" s="18"/>
      <c r="AW3713" s="18"/>
      <c r="AX3713" s="18"/>
    </row>
    <row r="3714">
      <c r="A3714" s="18" t="str">
        <f>IFERROR(__xludf.DUMMYFUNCTION("""COMPUTED_VALUE"""),"Маракуйя с тропическими нотками")</f>
        <v>Маракуйя с тропическими нотками</v>
      </c>
      <c r="B3714" s="18" t="str">
        <f>IFERROR(__xludf.DUMMYFUNCTION("""COMPUTED_VALUE"""),"Арбузный милкшейк")</f>
        <v>Арбузный милкшейк</v>
      </c>
      <c r="C3714" s="18" t="str">
        <f>IFERROR(__xludf.DUMMYFUNCTION("""COMPUTED_VALUE"""),"Конфеты со вкусом винограда")</f>
        <v>Конфеты со вкусом винограда</v>
      </c>
      <c r="D3714" s="18" t="str">
        <f>IFERROR(__xludf.DUMMYFUNCTION("""COMPUTED_VALUE"""),"Манго с апельсином и послевкусием гуавы")</f>
        <v>Манго с апельсином и послевкусием гуавы</v>
      </c>
      <c r="E3714" s="18" t="str">
        <f>IFERROR(__xludf.DUMMYFUNCTION("""COMPUTED_VALUE"""),"Холодное сочетание мяты и конфет холс")</f>
        <v>Холодное сочетание мяты и конфет холс</v>
      </c>
      <c r="F3714" s="18" t="str">
        <f>IFERROR(__xludf.DUMMYFUNCTION("""COMPUTED_VALUE"""),"Яблочные мармеладные червячки")</f>
        <v>Яблочные мармеладные червячки</v>
      </c>
      <c r="G371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714" s="18" t="str">
        <f>IFERROR(__xludf.DUMMYFUNCTION("""COMPUTED_VALUE"""),"Лимон лайм")</f>
        <v>Лимон лайм</v>
      </c>
      <c r="I3714" s="18" t="str">
        <f>IFERROR(__xludf.DUMMYFUNCTION("""COMPUTED_VALUE"""),"Классика энергетика с кислой малиной")</f>
        <v>Классика энергетика с кислой малиной</v>
      </c>
      <c r="J3714" s="18" t="str">
        <f>IFERROR(__xludf.DUMMYFUNCTION("""COMPUTED_VALUE"""),"Зеленое манго и смородина")</f>
        <v>Зеленое манго и смородина</v>
      </c>
      <c r="K3714" s="18" t="str">
        <f>IFERROR(__xludf.DUMMYFUNCTION("""COMPUTED_VALUE"""),"Дуэт лемонграсса и сладкой малины")</f>
        <v>Дуэт лемонграсса и сладкой малины</v>
      </c>
      <c r="L3714" s="18" t="str">
        <f>IFERROR(__xludf.DUMMYFUNCTION("""COMPUTED_VALUE"""),"Сладкий мармелад из черной смородины")</f>
        <v>Сладкий мармелад из черной смородины</v>
      </c>
      <c r="M3714" s="18" t="str">
        <f>IFERROR(__xludf.DUMMYFUNCTION("""COMPUTED_VALUE"""),"Вишня кола")</f>
        <v>Вишня кола</v>
      </c>
      <c r="N3714" s="18" t="str">
        <f>IFERROR(__xludf.DUMMYFUNCTION("""COMPUTED_VALUE"""),"Малина с кокосом")</f>
        <v>Малина с кокосом</v>
      </c>
      <c r="O3714" s="18" t="str">
        <f>IFERROR(__xludf.DUMMYFUNCTION("""COMPUTED_VALUE"""),"Сладкие конфеты СКИТЛЗ и смородина")</f>
        <v>Сладкие конфеты СКИТЛЗ и смородина</v>
      </c>
      <c r="P3714" s="18" t="str">
        <f>IFERROR(__xludf.DUMMYFUNCTION("""COMPUTED_VALUE"""),"Ежевичный лимонад")</f>
        <v>Ежевичный лимонад</v>
      </c>
      <c r="Q3714" s="18" t="str">
        <f>IFERROR(__xludf.DUMMYFUNCTION("""COMPUTED_VALUE"""),"Дыня кокос")</f>
        <v>Дыня кокос</v>
      </c>
      <c r="R3714" s="18" t="str">
        <f>IFERROR(__xludf.DUMMYFUNCTION("""COMPUTED_VALUE"""),"Земляничный бабл гам")</f>
        <v>Земляничный бабл гам</v>
      </c>
      <c r="S3714" s="18" t="str">
        <f>IFERROR(__xludf.DUMMYFUNCTION("""COMPUTED_VALUE"""),"Лимонные леденцы")</f>
        <v>Лимонные леденцы</v>
      </c>
      <c r="T3714" s="18" t="str">
        <f>IFERROR(__xludf.DUMMYFUNCTION("""COMPUTED_VALUE"""),"Экзотический фрукты")</f>
        <v>Экзотический фрукты</v>
      </c>
      <c r="U3714" s="18" t="str">
        <f>IFERROR(__xludf.DUMMYFUNCTION("""COMPUTED_VALUE"""),"Личи виноград мята")</f>
        <v>Личи виноград мята</v>
      </c>
      <c r="V3714" s="18" t="str">
        <f>IFERROR(__xludf.DUMMYFUNCTION("""COMPUTED_VALUE"""),"Черника малина мята")</f>
        <v>Черника малина мята</v>
      </c>
      <c r="W3714" s="18" t="str">
        <f>IFERROR(__xludf.DUMMYFUNCTION("""COMPUTED_VALUE"""),"Абрикосовый йогурт")</f>
        <v>Абрикосовый йогурт</v>
      </c>
      <c r="X3714" s="18" t="str">
        <f>IFERROR(__xludf.DUMMYFUNCTION("""COMPUTED_VALUE"""),"Арбуз лед")</f>
        <v>Арбуз лед</v>
      </c>
      <c r="Y3714" s="18" t="str">
        <f>IFERROR(__xludf.DUMMYFUNCTION("""COMPUTED_VALUE"""),"Банан клубника лед")</f>
        <v>Банан клубника лед</v>
      </c>
      <c r="Z3714" s="18" t="str">
        <f>IFERROR(__xludf.DUMMYFUNCTION("""COMPUTED_VALUE"""),"Арбузное мороженное")</f>
        <v>Арбузное мороженное</v>
      </c>
      <c r="AA3714" s="18" t="str">
        <f>IFERROR(__xludf.DUMMYFUNCTION("""COMPUTED_VALUE"""),"Клубника малина жвачка")</f>
        <v>Клубника малина жвачка</v>
      </c>
      <c r="AB3714" s="18" t="str">
        <f>IFERROR(__xludf.DUMMYFUNCTION("""COMPUTED_VALUE"""),"Клубничное мороженное")</f>
        <v>Клубничное мороженное</v>
      </c>
      <c r="AC3714" s="18" t="str">
        <f>IFERROR(__xludf.DUMMYFUNCTION("""COMPUTED_VALUE"""),"Кола сода лед")</f>
        <v>Кола сода лед</v>
      </c>
      <c r="AD3714" s="18" t="str">
        <f>IFERROR(__xludf.DUMMYFUNCTION("""COMPUTED_VALUE"""),"Банановый милкшейк")</f>
        <v>Банановый милкшейк</v>
      </c>
      <c r="AE3714" s="18" t="str">
        <f>IFERROR(__xludf.DUMMYFUNCTION("""COMPUTED_VALUE"""),"Микс ягод лед")</f>
        <v>Микс ягод лед</v>
      </c>
      <c r="AF3714" s="18" t="str">
        <f>IFERROR(__xludf.DUMMYFUNCTION("""COMPUTED_VALUE"""),"Брусничный морс")</f>
        <v>Брусничный морс</v>
      </c>
      <c r="AG3714" s="18" t="str">
        <f>IFERROR(__xludf.DUMMYFUNCTION("""COMPUTED_VALUE"""),"Яблочный лимонад")</f>
        <v>Яблочный лимонад</v>
      </c>
      <c r="AH3714" s="18" t="str">
        <f>IFERROR(__xludf.DUMMYFUNCTION("""COMPUTED_VALUE"""),"Лесные ягоды")</f>
        <v>Лесные ягоды</v>
      </c>
      <c r="AI3714" s="18" t="str">
        <f>IFERROR(__xludf.DUMMYFUNCTION("""COMPUTED_VALUE"""),"Смородиновый лимонад")</f>
        <v>Смородиновый лимонад</v>
      </c>
      <c r="AJ3714" s="18" t="str">
        <f>IFERROR(__xludf.DUMMYFUNCTION("""COMPUTED_VALUE"""),"Вишня лайм лед")</f>
        <v>Вишня лайм лед</v>
      </c>
      <c r="AK3714" s="18" t="str">
        <f>IFERROR(__xludf.DUMMYFUNCTION("""COMPUTED_VALUE"""),"Лист виноград мята энергетик")</f>
        <v>Лист виноград мята энергетик</v>
      </c>
      <c r="AL3714" s="18" t="str">
        <f>IFERROR(__xludf.DUMMYFUNCTION("""COMPUTED_VALUE"""),"Двойное яблоко лед")</f>
        <v>Двойное яблоко лед</v>
      </c>
      <c r="AM3714" s="18" t="str">
        <f>IFERROR(__xludf.DUMMYFUNCTION("""COMPUTED_VALUE"""),"Смородиновый холс")</f>
        <v>Смородиновый холс</v>
      </c>
      <c r="AN3714" s="18" t="str">
        <f>IFERROR(__xludf.DUMMYFUNCTION("""COMPUTED_VALUE"""),"Клубничное шампанское")</f>
        <v>Клубничное шампанское</v>
      </c>
      <c r="AO3714" s="18"/>
      <c r="AP3714" s="18"/>
      <c r="AQ3714" s="18"/>
      <c r="AR3714" s="18"/>
      <c r="AS3714" s="18"/>
      <c r="AT3714" s="18"/>
      <c r="AU3714" s="18"/>
      <c r="AV3714" s="18"/>
      <c r="AW3714" s="18"/>
      <c r="AX3714" s="18"/>
    </row>
    <row r="3715">
      <c r="A3715" s="18" t="str">
        <f>IFERROR(__xludf.DUMMYFUNCTION("""COMPUTED_VALUE"""),"Ягодный микс")</f>
        <v>Ягодный микс</v>
      </c>
      <c r="B3715" s="18" t="str">
        <f>IFERROR(__xludf.DUMMYFUNCTION("""COMPUTED_VALUE"""),"Энергетик малина")</f>
        <v>Энергетик малина</v>
      </c>
      <c r="C3715" s="18" t="str">
        <f>IFERROR(__xludf.DUMMYFUNCTION("""COMPUTED_VALUE"""),"Клубника арбуз")</f>
        <v>Клубника арбуз</v>
      </c>
      <c r="D3715" s="18" t="str">
        <f>IFERROR(__xludf.DUMMYFUNCTION("""COMPUTED_VALUE"""),"Ежевика малина")</f>
        <v>Ежевика малина</v>
      </c>
      <c r="E3715" s="18" t="str">
        <f>IFERROR(__xludf.DUMMYFUNCTION("""COMPUTED_VALUE"""),"Голубая малина виноград")</f>
        <v>Голубая малина виноград</v>
      </c>
      <c r="F3715" s="18" t="str">
        <f>IFERROR(__xludf.DUMMYFUNCTION("""COMPUTED_VALUE"""),"Вишня яблоко")</f>
        <v>Вишня яблоко</v>
      </c>
      <c r="G3715" s="18" t="str">
        <f>IFERROR(__xludf.DUMMYFUNCTION("""COMPUTED_VALUE"""),"Виноград лёд")</f>
        <v>Виноград лёд</v>
      </c>
      <c r="H3715" s="18" t="str">
        <f>IFERROR(__xludf.DUMMYFUNCTION("""COMPUTED_VALUE"""),"Бабл гам")</f>
        <v>Бабл гам</v>
      </c>
      <c r="I3715" s="18" t="str">
        <f>IFERROR(__xludf.DUMMYFUNCTION("""COMPUTED_VALUE"""),"Энергетик лайм")</f>
        <v>Энергетик лайм</v>
      </c>
      <c r="J3715" s="18" t="str">
        <f>IFERROR(__xludf.DUMMYFUNCTION("""COMPUTED_VALUE"""),"Черника смородина айс")</f>
        <v>Черника смородина айс</v>
      </c>
      <c r="K3715" s="18" t="str">
        <f>IFERROR(__xludf.DUMMYFUNCTION("""COMPUTED_VALUE"""),"Мохито клубничный лёд")</f>
        <v>Мохито клубничный лёд</v>
      </c>
      <c r="L3715" s="18" t="str">
        <f>IFERROR(__xludf.DUMMYFUNCTION("""COMPUTED_VALUE"""),"Черная вишня лёд")</f>
        <v>Черная вишня лёд</v>
      </c>
      <c r="M3715" s="18" t="str">
        <f>IFERROR(__xludf.DUMMYFUNCTION("""COMPUTED_VALUE"""),"Ананас кокос лёд")</f>
        <v>Ананас кокос лёд</v>
      </c>
      <c r="N3715" s="18" t="str">
        <f>IFERROR(__xludf.DUMMYFUNCTION("""COMPUTED_VALUE"""),"Киви лёд")</f>
        <v>Киви лёд</v>
      </c>
      <c r="O3715" s="18" t="str">
        <f>IFERROR(__xludf.DUMMYFUNCTION("""COMPUTED_VALUE"""),"Кислая клюква лёд")</f>
        <v>Кислая клюква лёд</v>
      </c>
      <c r="P3715" s="18" t="str">
        <f>IFERROR(__xludf.DUMMYFUNCTION("""COMPUTED_VALUE"""),"Кислый скитлс лёд")</f>
        <v>Кислый скитлс лёд</v>
      </c>
      <c r="Q3715" s="18" t="str">
        <f>IFERROR(__xludf.DUMMYFUNCTION("""COMPUTED_VALUE"""),"Клубника черника лёд")</f>
        <v>Клубника черника лёд</v>
      </c>
      <c r="R3715" s="18" t="str">
        <f>IFERROR(__xludf.DUMMYFUNCTION("""COMPUTED_VALUE"""),"Малина смородина лёд")</f>
        <v>Малина смородина лёд</v>
      </c>
      <c r="S3715" s="18" t="str">
        <f>IFERROR(__xludf.DUMMYFUNCTION("""COMPUTED_VALUE"""),"Манго лёд")</f>
        <v>Манго лёд</v>
      </c>
      <c r="T3715" s="18" t="str">
        <f>IFERROR(__xludf.DUMMYFUNCTION("""COMPUTED_VALUE"""),"Малина вишня лёд")</f>
        <v>Малина вишня лёд</v>
      </c>
      <c r="U3715" s="18"/>
      <c r="V3715" s="18"/>
      <c r="W3715" s="18"/>
      <c r="X3715" s="18"/>
      <c r="Y3715" s="18"/>
      <c r="Z3715" s="18"/>
      <c r="AA3715" s="18"/>
      <c r="AB3715" s="18"/>
      <c r="AC3715" s="18"/>
      <c r="AD3715" s="18"/>
      <c r="AE3715" s="18"/>
      <c r="AF3715" s="18"/>
      <c r="AG3715" s="18"/>
      <c r="AH3715" s="18"/>
      <c r="AI3715" s="18"/>
      <c r="AJ3715" s="18"/>
      <c r="AK3715" s="18"/>
      <c r="AL3715" s="18"/>
      <c r="AM3715" s="18"/>
      <c r="AN3715" s="18"/>
      <c r="AO3715" s="18"/>
      <c r="AP3715" s="18"/>
      <c r="AQ3715" s="18"/>
      <c r="AR3715" s="18"/>
      <c r="AS3715" s="18"/>
      <c r="AT3715" s="18"/>
      <c r="AU3715" s="18"/>
      <c r="AV3715" s="18"/>
      <c r="AW3715" s="18"/>
      <c r="AX3715" s="18"/>
    </row>
    <row r="3716">
      <c r="A3716" s="18" t="str">
        <f>IFERROR(__xludf.DUMMYFUNCTION("""COMPUTED_VALUE"""),"Лесные ягоды")</f>
        <v>Лесные ягоды</v>
      </c>
      <c r="B3716" s="18" t="str">
        <f>IFERROR(__xludf.DUMMYFUNCTION("""COMPUTED_VALUE"""),"Алоэ виноград ")</f>
        <v>Алоэ виноград </v>
      </c>
      <c r="C3716" s="18" t="str">
        <f>IFERROR(__xludf.DUMMYFUNCTION("""COMPUTED_VALUE"""),"Апельсиновый адреналин")</f>
        <v>Апельсиновый адреналин</v>
      </c>
      <c r="D3716" s="18" t="str">
        <f>IFERROR(__xludf.DUMMYFUNCTION("""COMPUTED_VALUE"""),"Клюква лайм")</f>
        <v>Клюква лайм</v>
      </c>
      <c r="E3716" s="18" t="str">
        <f>IFERROR(__xludf.DUMMYFUNCTION("""COMPUTED_VALUE"""),"Виноградная фанта ")</f>
        <v>Виноградная фанта </v>
      </c>
      <c r="F3716" s="18" t="str">
        <f>IFERROR(__xludf.DUMMYFUNCTION("""COMPUTED_VALUE"""),"Зеленый чай лемонграсс")</f>
        <v>Зеленый чай лемонграсс</v>
      </c>
      <c r="G3716" s="18" t="str">
        <f>IFERROR(__xludf.DUMMYFUNCTION("""COMPUTED_VALUE"""),"Малина арбуз")</f>
        <v>Малина арбуз</v>
      </c>
      <c r="H3716" s="18" t="str">
        <f>IFERROR(__xludf.DUMMYFUNCTION("""COMPUTED_VALUE"""),"Ананас персик")</f>
        <v>Ананас персик</v>
      </c>
      <c r="I3716" s="18" t="str">
        <f>IFERROR(__xludf.DUMMYFUNCTION("""COMPUTED_VALUE"""),"Клубничный мохито ")</f>
        <v>Клубничный мохито </v>
      </c>
      <c r="J3716" s="18" t="str">
        <f>IFERROR(__xludf.DUMMYFUNCTION("""COMPUTED_VALUE"""),"Яблоко лайм")</f>
        <v>Яблоко лайм</v>
      </c>
      <c r="K3716" s="18" t="str">
        <f>IFERROR(__xludf.DUMMYFUNCTION("""COMPUTED_VALUE"""),"Спрайт арбуз лайм ")</f>
        <v>Спрайт арбуз лайм </v>
      </c>
      <c r="L3716" s="18" t="str">
        <f>IFERROR(__xludf.DUMMYFUNCTION("""COMPUTED_VALUE"""),"Черничная фанта")</f>
        <v>Черничная фанта</v>
      </c>
      <c r="M3716" s="18" t="str">
        <f>IFERROR(__xludf.DUMMYFUNCTION("""COMPUTED_VALUE"""),"Чёрная смородина")</f>
        <v>Чёрная смородина</v>
      </c>
      <c r="N3716" s="18" t="str">
        <f>IFERROR(__xludf.DUMMYFUNCTION("""COMPUTED_VALUE"""),"Червячки голубика малина")</f>
        <v>Червячки голубика малина</v>
      </c>
      <c r="O3716" s="18" t="str">
        <f>IFERROR(__xludf.DUMMYFUNCTION("""COMPUTED_VALUE"""),"Малина смородина ")</f>
        <v>Малина смородина </v>
      </c>
      <c r="P3716" s="18" t="str">
        <f>IFERROR(__xludf.DUMMYFUNCTION("""COMPUTED_VALUE"""),"Черника лайм ")</f>
        <v>Черника лайм </v>
      </c>
      <c r="Q3716" s="18" t="str">
        <f>IFERROR(__xludf.DUMMYFUNCTION("""COMPUTED_VALUE"""),"Виноградный чупа чупс")</f>
        <v>Виноградный чупа чупс</v>
      </c>
      <c r="R3716" s="18" t="str">
        <f>IFERROR(__xludf.DUMMYFUNCTION("""COMPUTED_VALUE"""),"Киви лайм")</f>
        <v>Киви лайм</v>
      </c>
      <c r="S3716" s="18" t="str">
        <f>IFERROR(__xludf.DUMMYFUNCTION("""COMPUTED_VALUE"""),"Ягодный морс")</f>
        <v>Ягодный морс</v>
      </c>
      <c r="T3716" s="18" t="str">
        <f>IFERROR(__xludf.DUMMYFUNCTION("""COMPUTED_VALUE"""),"Фруктовый скитлс")</f>
        <v>Фруктовый скитлс</v>
      </c>
      <c r="U3716" s="18" t="str">
        <f>IFERROR(__xludf.DUMMYFUNCTION("""COMPUTED_VALUE"""),"черника лимон ")</f>
        <v>черника лимон </v>
      </c>
      <c r="V3716" s="18" t="str">
        <f>IFERROR(__xludf.DUMMYFUNCTION("""COMPUTED_VALUE"""),"Вишнёвая бомба")</f>
        <v>Вишнёвая бомба</v>
      </c>
      <c r="W3716" s="18" t="str">
        <f>IFERROR(__xludf.DUMMYFUNCTION("""COMPUTED_VALUE"""),"Тропический манго")</f>
        <v>Тропический манго</v>
      </c>
      <c r="X3716" s="18"/>
      <c r="Y3716" s="18"/>
      <c r="Z3716" s="18"/>
      <c r="AA3716" s="18"/>
      <c r="AB3716" s="18"/>
      <c r="AC3716" s="18"/>
      <c r="AD3716" s="18"/>
      <c r="AE3716" s="18"/>
      <c r="AF3716" s="18"/>
      <c r="AG3716" s="18"/>
      <c r="AH3716" s="18"/>
      <c r="AI3716" s="18"/>
      <c r="AJ3716" s="18"/>
      <c r="AK3716" s="18"/>
      <c r="AL3716" s="18"/>
      <c r="AM3716" s="18"/>
      <c r="AN3716" s="18"/>
      <c r="AO3716" s="18"/>
      <c r="AP3716" s="18"/>
      <c r="AQ3716" s="18"/>
      <c r="AR3716" s="18"/>
      <c r="AS3716" s="18"/>
      <c r="AT3716" s="18"/>
      <c r="AU3716" s="18"/>
      <c r="AV3716" s="18"/>
      <c r="AW3716" s="18"/>
      <c r="AX3716" s="18"/>
    </row>
    <row r="3717">
      <c r="A3717" s="18" t="str">
        <f>IFERROR(__xludf.DUMMYFUNCTION("""COMPUTED_VALUE"""),"Лесные ягоды")</f>
        <v>Лесные ягоды</v>
      </c>
      <c r="B3717" s="18" t="str">
        <f>IFERROR(__xludf.DUMMYFUNCTION("""COMPUTED_VALUE"""),"Алоэ виноград ")</f>
        <v>Алоэ виноград </v>
      </c>
      <c r="C3717" s="18" t="str">
        <f>IFERROR(__xludf.DUMMYFUNCTION("""COMPUTED_VALUE"""),"Апельсиновый адреналин")</f>
        <v>Апельсиновый адреналин</v>
      </c>
      <c r="D3717" s="18" t="str">
        <f>IFERROR(__xludf.DUMMYFUNCTION("""COMPUTED_VALUE"""),"Клюква лайм")</f>
        <v>Клюква лайм</v>
      </c>
      <c r="E3717" s="18" t="str">
        <f>IFERROR(__xludf.DUMMYFUNCTION("""COMPUTED_VALUE"""),"Виноградная фанта ")</f>
        <v>Виноградная фанта </v>
      </c>
      <c r="F3717" s="18" t="str">
        <f>IFERROR(__xludf.DUMMYFUNCTION("""COMPUTED_VALUE"""),"Зеленый чай лемонграсс")</f>
        <v>Зеленый чай лемонграсс</v>
      </c>
      <c r="G3717" s="18" t="str">
        <f>IFERROR(__xludf.DUMMYFUNCTION("""COMPUTED_VALUE"""),"Малина арбуз")</f>
        <v>Малина арбуз</v>
      </c>
      <c r="H3717" s="18" t="str">
        <f>IFERROR(__xludf.DUMMYFUNCTION("""COMPUTED_VALUE"""),"Ананас персик")</f>
        <v>Ананас персик</v>
      </c>
      <c r="I3717" s="18" t="str">
        <f>IFERROR(__xludf.DUMMYFUNCTION("""COMPUTED_VALUE"""),"Клубничный мохито ")</f>
        <v>Клубничный мохито </v>
      </c>
      <c r="J3717" s="18" t="str">
        <f>IFERROR(__xludf.DUMMYFUNCTION("""COMPUTED_VALUE"""),"Яблоко лайм")</f>
        <v>Яблоко лайм</v>
      </c>
      <c r="K3717" s="18" t="str">
        <f>IFERROR(__xludf.DUMMYFUNCTION("""COMPUTED_VALUE"""),"Спрайт арбуз лайм ")</f>
        <v>Спрайт арбуз лайм </v>
      </c>
      <c r="L3717" s="18" t="str">
        <f>IFERROR(__xludf.DUMMYFUNCTION("""COMPUTED_VALUE"""),"Черничная фанта")</f>
        <v>Черничная фанта</v>
      </c>
      <c r="M3717" s="18" t="str">
        <f>IFERROR(__xludf.DUMMYFUNCTION("""COMPUTED_VALUE"""),"Чёрная смородина")</f>
        <v>Чёрная смородина</v>
      </c>
      <c r="N3717" s="18" t="str">
        <f>IFERROR(__xludf.DUMMYFUNCTION("""COMPUTED_VALUE"""),"Червячки голубика малина")</f>
        <v>Червячки голубика малина</v>
      </c>
      <c r="O3717" s="18" t="str">
        <f>IFERROR(__xludf.DUMMYFUNCTION("""COMPUTED_VALUE"""),"Малина смородина ")</f>
        <v>Малина смородина </v>
      </c>
      <c r="P3717" s="18" t="str">
        <f>IFERROR(__xludf.DUMMYFUNCTION("""COMPUTED_VALUE"""),"Черника лайм ")</f>
        <v>Черника лайм </v>
      </c>
      <c r="Q3717" s="18" t="str">
        <f>IFERROR(__xludf.DUMMYFUNCTION("""COMPUTED_VALUE"""),"Виноградный чупа чупс")</f>
        <v>Виноградный чупа чупс</v>
      </c>
      <c r="R3717" s="18" t="str">
        <f>IFERROR(__xludf.DUMMYFUNCTION("""COMPUTED_VALUE"""),"Киви лайм")</f>
        <v>Киви лайм</v>
      </c>
      <c r="S3717" s="18" t="str">
        <f>IFERROR(__xludf.DUMMYFUNCTION("""COMPUTED_VALUE"""),"Ягодный морс")</f>
        <v>Ягодный морс</v>
      </c>
      <c r="T3717" s="18" t="str">
        <f>IFERROR(__xludf.DUMMYFUNCTION("""COMPUTED_VALUE"""),"Фруктовый скитлс")</f>
        <v>Фруктовый скитлс</v>
      </c>
      <c r="U3717" s="18" t="str">
        <f>IFERROR(__xludf.DUMMYFUNCTION("""COMPUTED_VALUE"""),"черника лимон ")</f>
        <v>черника лимон </v>
      </c>
      <c r="V3717" s="18" t="str">
        <f>IFERROR(__xludf.DUMMYFUNCTION("""COMPUTED_VALUE"""),"Вишнёвая бомба")</f>
        <v>Вишнёвая бомба</v>
      </c>
      <c r="W3717" s="18" t="str">
        <f>IFERROR(__xludf.DUMMYFUNCTION("""COMPUTED_VALUE"""),"Тропический манго")</f>
        <v>Тропический манго</v>
      </c>
      <c r="X3717" s="18"/>
      <c r="Y3717" s="18"/>
      <c r="Z3717" s="18"/>
      <c r="AA3717" s="18"/>
      <c r="AB3717" s="18"/>
      <c r="AC3717" s="18"/>
      <c r="AD3717" s="18"/>
      <c r="AE3717" s="18"/>
      <c r="AF3717" s="18"/>
      <c r="AG3717" s="18"/>
      <c r="AH3717" s="18"/>
      <c r="AI3717" s="18"/>
      <c r="AJ3717" s="18"/>
      <c r="AK3717" s="18"/>
      <c r="AL3717" s="18"/>
      <c r="AM3717" s="18"/>
      <c r="AN3717" s="18"/>
      <c r="AO3717" s="18"/>
      <c r="AP3717" s="18"/>
      <c r="AQ3717" s="18"/>
      <c r="AR3717" s="18"/>
      <c r="AS3717" s="18"/>
      <c r="AT3717" s="18"/>
      <c r="AU3717" s="18"/>
      <c r="AV3717" s="18"/>
      <c r="AW3717" s="18"/>
      <c r="AX3717" s="18"/>
    </row>
    <row r="3718">
      <c r="A3718" s="18" t="str">
        <f>IFERROR(__xludf.DUMMYFUNCTION("""COMPUTED_VALUE"""),"Лесные ягоды")</f>
        <v>Лесные ягоды</v>
      </c>
      <c r="B3718" s="18" t="str">
        <f>IFERROR(__xludf.DUMMYFUNCTION("""COMPUTED_VALUE"""),"Алоэ виноград ")</f>
        <v>Алоэ виноград </v>
      </c>
      <c r="C3718" s="18" t="str">
        <f>IFERROR(__xludf.DUMMYFUNCTION("""COMPUTED_VALUE"""),"Апельсиновый адреналин")</f>
        <v>Апельсиновый адреналин</v>
      </c>
      <c r="D3718" s="18" t="str">
        <f>IFERROR(__xludf.DUMMYFUNCTION("""COMPUTED_VALUE"""),"Клюква лайм")</f>
        <v>Клюква лайм</v>
      </c>
      <c r="E3718" s="18" t="str">
        <f>IFERROR(__xludf.DUMMYFUNCTION("""COMPUTED_VALUE"""),"Виноградная фанта ")</f>
        <v>Виноградная фанта </v>
      </c>
      <c r="F3718" s="18" t="str">
        <f>IFERROR(__xludf.DUMMYFUNCTION("""COMPUTED_VALUE"""),"Зеленый чай лемонграсс")</f>
        <v>Зеленый чай лемонграсс</v>
      </c>
      <c r="G3718" s="18" t="str">
        <f>IFERROR(__xludf.DUMMYFUNCTION("""COMPUTED_VALUE"""),"Малина арбуз")</f>
        <v>Малина арбуз</v>
      </c>
      <c r="H3718" s="18" t="str">
        <f>IFERROR(__xludf.DUMMYFUNCTION("""COMPUTED_VALUE"""),"Ананас персик")</f>
        <v>Ананас персик</v>
      </c>
      <c r="I3718" s="18" t="str">
        <f>IFERROR(__xludf.DUMMYFUNCTION("""COMPUTED_VALUE"""),"Клубничный мохито ")</f>
        <v>Клубничный мохито </v>
      </c>
      <c r="J3718" s="18" t="str">
        <f>IFERROR(__xludf.DUMMYFUNCTION("""COMPUTED_VALUE"""),"Яблоко лайм")</f>
        <v>Яблоко лайм</v>
      </c>
      <c r="K3718" s="18" t="str">
        <f>IFERROR(__xludf.DUMMYFUNCTION("""COMPUTED_VALUE"""),"Спрайт арбуз лайм ")</f>
        <v>Спрайт арбуз лайм </v>
      </c>
      <c r="L3718" s="18" t="str">
        <f>IFERROR(__xludf.DUMMYFUNCTION("""COMPUTED_VALUE"""),"Черничная фанта")</f>
        <v>Черничная фанта</v>
      </c>
      <c r="M3718" s="18" t="str">
        <f>IFERROR(__xludf.DUMMYFUNCTION("""COMPUTED_VALUE"""),"Чёрная смородина")</f>
        <v>Чёрная смородина</v>
      </c>
      <c r="N3718" s="18" t="str">
        <f>IFERROR(__xludf.DUMMYFUNCTION("""COMPUTED_VALUE"""),"Червячки голубика малина")</f>
        <v>Червячки голубика малина</v>
      </c>
      <c r="O3718" s="18" t="str">
        <f>IFERROR(__xludf.DUMMYFUNCTION("""COMPUTED_VALUE"""),"Малина смородина ")</f>
        <v>Малина смородина </v>
      </c>
      <c r="P3718" s="18" t="str">
        <f>IFERROR(__xludf.DUMMYFUNCTION("""COMPUTED_VALUE"""),"Черника лайм ")</f>
        <v>Черника лайм </v>
      </c>
      <c r="Q3718" s="18" t="str">
        <f>IFERROR(__xludf.DUMMYFUNCTION("""COMPUTED_VALUE"""),"Виноградный чупа чупс")</f>
        <v>Виноградный чупа чупс</v>
      </c>
      <c r="R3718" s="18" t="str">
        <f>IFERROR(__xludf.DUMMYFUNCTION("""COMPUTED_VALUE"""),"Киви лайм")</f>
        <v>Киви лайм</v>
      </c>
      <c r="S3718" s="18" t="str">
        <f>IFERROR(__xludf.DUMMYFUNCTION("""COMPUTED_VALUE"""),"Ягодный морс")</f>
        <v>Ягодный морс</v>
      </c>
      <c r="T3718" s="18" t="str">
        <f>IFERROR(__xludf.DUMMYFUNCTION("""COMPUTED_VALUE"""),"Фруктовый скитлс")</f>
        <v>Фруктовый скитлс</v>
      </c>
      <c r="U3718" s="18" t="str">
        <f>IFERROR(__xludf.DUMMYFUNCTION("""COMPUTED_VALUE"""),"черника лимон ")</f>
        <v>черника лимон </v>
      </c>
      <c r="V3718" s="18" t="str">
        <f>IFERROR(__xludf.DUMMYFUNCTION("""COMPUTED_VALUE"""),"Вишнёвая бомба")</f>
        <v>Вишнёвая бомба</v>
      </c>
      <c r="W3718" s="18" t="str">
        <f>IFERROR(__xludf.DUMMYFUNCTION("""COMPUTED_VALUE"""),"Тропический манго")</f>
        <v>Тропический манго</v>
      </c>
      <c r="X3718" s="18"/>
      <c r="Y3718" s="18"/>
      <c r="Z3718" s="18"/>
      <c r="AA3718" s="18"/>
      <c r="AB3718" s="18"/>
      <c r="AC3718" s="18"/>
      <c r="AD3718" s="18"/>
      <c r="AE3718" s="18"/>
      <c r="AF3718" s="18"/>
      <c r="AG3718" s="18"/>
      <c r="AH3718" s="18"/>
      <c r="AI3718" s="18"/>
      <c r="AJ3718" s="18"/>
      <c r="AK3718" s="18"/>
      <c r="AL3718" s="18"/>
      <c r="AM3718" s="18"/>
      <c r="AN3718" s="18"/>
      <c r="AO3718" s="18"/>
      <c r="AP3718" s="18"/>
      <c r="AQ3718" s="18"/>
      <c r="AR3718" s="18"/>
      <c r="AS3718" s="18"/>
      <c r="AT3718" s="18"/>
      <c r="AU3718" s="18"/>
      <c r="AV3718" s="18"/>
      <c r="AW3718" s="18"/>
      <c r="AX3718" s="18"/>
    </row>
    <row r="3719">
      <c r="A3719" s="18" t="str">
        <f>IFERROR(__xludf.DUMMYFUNCTION("""COMPUTED_VALUE"""),"0.4")</f>
        <v>0.4</v>
      </c>
      <c r="B3719" s="18" t="str">
        <f>IFERROR(__xludf.DUMMYFUNCTION("""COMPUTED_VALUE"""),"0.6")</f>
        <v>0.6</v>
      </c>
      <c r="C3719" s="18" t="str">
        <f>IFERROR(__xludf.DUMMYFUNCTION("""COMPUTED_VALUE"""),"0.7")</f>
        <v>0.7</v>
      </c>
      <c r="D3719" s="18" t="str">
        <f>IFERROR(__xludf.DUMMYFUNCTION("""COMPUTED_VALUE"""),"0.8")</f>
        <v>0.8</v>
      </c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  <c r="X3719" s="18"/>
      <c r="Y3719" s="18"/>
      <c r="Z3719" s="18"/>
      <c r="AA3719" s="18"/>
      <c r="AB3719" s="18"/>
      <c r="AC3719" s="18"/>
      <c r="AD3719" s="18"/>
      <c r="AE3719" s="18"/>
      <c r="AF3719" s="18"/>
      <c r="AG3719" s="18"/>
      <c r="AH3719" s="18"/>
      <c r="AI3719" s="18"/>
      <c r="AJ3719" s="18"/>
      <c r="AK3719" s="18"/>
      <c r="AL3719" s="18"/>
      <c r="AM3719" s="18"/>
      <c r="AN3719" s="18"/>
      <c r="AO3719" s="18"/>
      <c r="AP3719" s="18"/>
      <c r="AQ3719" s="18"/>
      <c r="AR3719" s="18"/>
      <c r="AS3719" s="18"/>
      <c r="AT3719" s="18"/>
      <c r="AU3719" s="18"/>
      <c r="AV3719" s="18"/>
      <c r="AW3719" s="18"/>
      <c r="AX3719" s="18"/>
    </row>
    <row r="3720">
      <c r="A3720" s="18" t="str">
        <f>IFERROR(__xludf.DUMMYFUNCTION("""COMPUTED_VALUE"""),"Экзотический микс")</f>
        <v>Экзотический микс</v>
      </c>
      <c r="B3720" s="18" t="str">
        <f>IFERROR(__xludf.DUMMYFUNCTION("""COMPUTED_VALUE"""),"Энергетик")</f>
        <v>Энергетик</v>
      </c>
      <c r="C3720" s="18" t="str">
        <f>IFERROR(__xludf.DUMMYFUNCTION("""COMPUTED_VALUE"""),"Виноградный чупа-чупс")</f>
        <v>Виноградный чупа-чупс</v>
      </c>
      <c r="D3720" s="18" t="str">
        <f>IFERROR(__xludf.DUMMYFUNCTION("""COMPUTED_VALUE"""),"Кислая лесная клюква")</f>
        <v>Кислая лесная клюква</v>
      </c>
      <c r="E3720" s="18" t="str">
        <f>IFERROR(__xludf.DUMMYFUNCTION("""COMPUTED_VALUE"""),"Смородина персик")</f>
        <v>Смородина персик</v>
      </c>
      <c r="F3720" s="18" t="str">
        <f>IFERROR(__xludf.DUMMYFUNCTION("""COMPUTED_VALUE"""),"Спелый киви кисло сладкий")</f>
        <v>Спелый киви кисло сладкий</v>
      </c>
      <c r="G3720" s="18" t="str">
        <f>IFERROR(__xludf.DUMMYFUNCTION("""COMPUTED_VALUE"""),"Кислые черви в вишневом сиропе")</f>
        <v>Кислые черви в вишневом сиропе</v>
      </c>
      <c r="H3720" s="18" t="str">
        <f>IFERROR(__xludf.DUMMYFUNCTION("""COMPUTED_VALUE"""),"Грушевый лимонад")</f>
        <v>Грушевый лимонад</v>
      </c>
      <c r="I3720" s="18" t="str">
        <f>IFERROR(__xludf.DUMMYFUNCTION("""COMPUTED_VALUE"""),"Лимонад с сладкой малиной")</f>
        <v>Лимонад с сладкой малиной</v>
      </c>
      <c r="J3720" s="18" t="str">
        <f>IFERROR(__xludf.DUMMYFUNCTION("""COMPUTED_VALUE"""),"Ананасовая кислинка")</f>
        <v>Ананасовая кислинка</v>
      </c>
      <c r="K3720" s="18" t="str">
        <f>IFERROR(__xludf.DUMMYFUNCTION("""COMPUTED_VALUE"""),"Мармеладные мишки")</f>
        <v>Мармеладные мишки</v>
      </c>
      <c r="L3720" s="18" t="str">
        <f>IFERROR(__xludf.DUMMYFUNCTION("""COMPUTED_VALUE"""),"Мандариновый сок с цедрой")</f>
        <v>Мандариновый сок с цедрой</v>
      </c>
      <c r="M3720" s="18" t="str">
        <f>IFERROR(__xludf.DUMMYFUNCTION("""COMPUTED_VALUE"""),"Кисло-сладкое ягодное драже")</f>
        <v>Кисло-сладкое ягодное драже</v>
      </c>
      <c r="N3720" s="18" t="str">
        <f>IFERROR(__xludf.DUMMYFUNCTION("""COMPUTED_VALUE"""),"Классическая фанта")</f>
        <v>Классическая фанта</v>
      </c>
      <c r="O3720" s="18" t="str">
        <f>IFERROR(__xludf.DUMMYFUNCTION("""COMPUTED_VALUE"""),"Сладкие барбарисоввые конфеты")</f>
        <v>Сладкие барбарисоввые конфеты</v>
      </c>
      <c r="P3720" s="18"/>
      <c r="Q3720" s="18"/>
      <c r="R3720" s="18"/>
      <c r="S3720" s="18"/>
      <c r="T3720" s="18"/>
      <c r="U3720" s="18"/>
      <c r="V3720" s="18"/>
      <c r="W3720" s="18"/>
      <c r="X3720" s="18"/>
      <c r="Y3720" s="18"/>
      <c r="Z3720" s="18"/>
      <c r="AA3720" s="18"/>
      <c r="AB3720" s="18"/>
      <c r="AC3720" s="18"/>
      <c r="AD3720" s="18"/>
      <c r="AE3720" s="18"/>
      <c r="AF3720" s="18"/>
      <c r="AG3720" s="18"/>
      <c r="AH3720" s="18"/>
      <c r="AI3720" s="18"/>
      <c r="AJ3720" s="18"/>
      <c r="AK3720" s="18"/>
      <c r="AL3720" s="18"/>
      <c r="AM3720" s="18"/>
      <c r="AN3720" s="18"/>
      <c r="AO3720" s="18"/>
      <c r="AP3720" s="18"/>
      <c r="AQ3720" s="18"/>
      <c r="AR3720" s="18"/>
      <c r="AS3720" s="18"/>
      <c r="AT3720" s="18"/>
      <c r="AU3720" s="18"/>
      <c r="AV3720" s="18"/>
      <c r="AW3720" s="18"/>
      <c r="AX3720" s="18"/>
    </row>
    <row r="3721">
      <c r="A3721" s="18" t="str">
        <f>IFERROR(__xludf.DUMMYFUNCTION("""COMPUTED_VALUE"""),"кислая земляника")</f>
        <v>кислая земляника</v>
      </c>
      <c r="B3721" s="18" t="str">
        <f>IFERROR(__xludf.DUMMYFUNCTION("""COMPUTED_VALUE"""),"кислая фанта с черникой")</f>
        <v>кислая фанта с черникой</v>
      </c>
      <c r="C3721" s="18" t="str">
        <f>IFERROR(__xludf.DUMMYFUNCTION("""COMPUTED_VALUE"""),"кислое харибо с колой и черешней")</f>
        <v>кислое харибо с колой и черешней</v>
      </c>
      <c r="D3721" s="18" t="str">
        <f>IFERROR(__xludf.DUMMYFUNCTION("""COMPUTED_VALUE"""),"кислое яблочно клубничная шипучка")</f>
        <v>кислое яблочно клубничная шипучка</v>
      </c>
      <c r="E3721" s="18" t="str">
        <f>IFERROR(__xludf.DUMMYFUNCTION("""COMPUTED_VALUE"""),"кислые желатинки маракуйя ананас")</f>
        <v>кислые желатинки маракуйя ананас</v>
      </c>
      <c r="F3721" s="18" t="str">
        <f>IFERROR(__xludf.DUMMYFUNCTION("""COMPUTED_VALUE"""),"кислые ленточки маракуя манго")</f>
        <v>кислые ленточки маракуя манго</v>
      </c>
      <c r="G3721" s="18" t="str">
        <f>IFERROR(__xludf.DUMMYFUNCTION("""COMPUTED_VALUE"""),"кислые мармеладные ягоды")</f>
        <v>кислые мармеладные ягоды</v>
      </c>
      <c r="H3721" s="18" t="str">
        <f>IFERROR(__xludf.DUMMYFUNCTION("""COMPUTED_VALUE"""),"кислый виноград лайм")</f>
        <v>кислый виноград лайм</v>
      </c>
      <c r="I3721" s="18" t="str">
        <f>IFERROR(__xludf.DUMMYFUNCTION("""COMPUTED_VALUE"""),"кислый грейпфрут с вишней")</f>
        <v>кислый грейпфрут с вишней</v>
      </c>
      <c r="J3721" s="18" t="str">
        <f>IFERROR(__xludf.DUMMYFUNCTION("""COMPUTED_VALUE"""),"кислый леденец виноград киви яблоко")</f>
        <v>кислый леденец виноград киви яблоко</v>
      </c>
      <c r="K3721" s="18" t="str">
        <f>IFERROR(__xludf.DUMMYFUNCTION("""COMPUTED_VALUE"""),"кислый лимонад арбуз лайм малина")</f>
        <v>кислый лимонад арбуз лайм малина</v>
      </c>
      <c r="L3721" s="18" t="str">
        <f>IFERROR(__xludf.DUMMYFUNCTION("""COMPUTED_VALUE"""),"кислый персик клубника")</f>
        <v>кислый персик клубника</v>
      </c>
      <c r="M3721" s="18" t="str">
        <f>IFERROR(__xludf.DUMMYFUNCTION("""COMPUTED_VALUE"""),"кислый яблочно лимонные колечки")</f>
        <v>кислый яблочно лимонные колечки</v>
      </c>
      <c r="N3721" s="18" t="str">
        <f>IFERROR(__xludf.DUMMYFUNCTION("""COMPUTED_VALUE"""),"фанта апельсин с кислой малиной")</f>
        <v>фанта апельсин с кислой малиной</v>
      </c>
      <c r="O3721" s="18"/>
      <c r="P3721" s="18"/>
      <c r="Q3721" s="18"/>
      <c r="R3721" s="18"/>
      <c r="S3721" s="18"/>
      <c r="T3721" s="18"/>
      <c r="U3721" s="18"/>
      <c r="V3721" s="18"/>
      <c r="W3721" s="18"/>
      <c r="X3721" s="18"/>
      <c r="Y3721" s="18"/>
      <c r="Z3721" s="18"/>
      <c r="AA3721" s="18"/>
      <c r="AB3721" s="18"/>
      <c r="AC3721" s="18"/>
      <c r="AD3721" s="18"/>
      <c r="AE3721" s="18"/>
      <c r="AF3721" s="18"/>
      <c r="AG3721" s="18"/>
      <c r="AH3721" s="18"/>
      <c r="AI3721" s="18"/>
      <c r="AJ3721" s="18"/>
      <c r="AK3721" s="18"/>
      <c r="AL3721" s="18"/>
      <c r="AM3721" s="18"/>
      <c r="AN3721" s="18"/>
      <c r="AO3721" s="18"/>
      <c r="AP3721" s="18"/>
      <c r="AQ3721" s="18"/>
      <c r="AR3721" s="18"/>
      <c r="AS3721" s="18"/>
      <c r="AT3721" s="18"/>
      <c r="AU3721" s="18"/>
      <c r="AV3721" s="18"/>
      <c r="AW3721" s="18"/>
      <c r="AX3721" s="18"/>
    </row>
    <row r="3722">
      <c r="A3722" s="18" t="str">
        <f>IFERROR(__xludf.DUMMYFUNCTION("""COMPUTED_VALUE"""),"кислая земляника")</f>
        <v>кислая земляника</v>
      </c>
      <c r="B3722" s="18" t="str">
        <f>IFERROR(__xludf.DUMMYFUNCTION("""COMPUTED_VALUE"""),"кислая фанта с черникой")</f>
        <v>кислая фанта с черникой</v>
      </c>
      <c r="C3722" s="18" t="str">
        <f>IFERROR(__xludf.DUMMYFUNCTION("""COMPUTED_VALUE"""),"кислое харибо с колой и черешней")</f>
        <v>кислое харибо с колой и черешней</v>
      </c>
      <c r="D3722" s="18" t="str">
        <f>IFERROR(__xludf.DUMMYFUNCTION("""COMPUTED_VALUE"""),"кислое яблочно клубничная шипучка")</f>
        <v>кислое яблочно клубничная шипучка</v>
      </c>
      <c r="E3722" s="18" t="str">
        <f>IFERROR(__xludf.DUMMYFUNCTION("""COMPUTED_VALUE"""),"кислые желатинки маракуйя ананас")</f>
        <v>кислые желатинки маракуйя ананас</v>
      </c>
      <c r="F3722" s="18" t="str">
        <f>IFERROR(__xludf.DUMMYFUNCTION("""COMPUTED_VALUE"""),"кислые ленточки маракуя манго")</f>
        <v>кислые ленточки маракуя манго</v>
      </c>
      <c r="G3722" s="18" t="str">
        <f>IFERROR(__xludf.DUMMYFUNCTION("""COMPUTED_VALUE"""),"кислые мармеладные ягоды")</f>
        <v>кислые мармеладные ягоды</v>
      </c>
      <c r="H3722" s="18" t="str">
        <f>IFERROR(__xludf.DUMMYFUNCTION("""COMPUTED_VALUE"""),"кислый виноград лайм")</f>
        <v>кислый виноград лайм</v>
      </c>
      <c r="I3722" s="18" t="str">
        <f>IFERROR(__xludf.DUMMYFUNCTION("""COMPUTED_VALUE"""),"кислый грейпфрут с вишней")</f>
        <v>кислый грейпфрут с вишней</v>
      </c>
      <c r="J3722" s="18" t="str">
        <f>IFERROR(__xludf.DUMMYFUNCTION("""COMPUTED_VALUE"""),"кислый леденец виноград киви яблоко")</f>
        <v>кислый леденец виноград киви яблоко</v>
      </c>
      <c r="K3722" s="18" t="str">
        <f>IFERROR(__xludf.DUMMYFUNCTION("""COMPUTED_VALUE"""),"кислый лимонад арбуз лайм малина")</f>
        <v>кислый лимонад арбуз лайм малина</v>
      </c>
      <c r="L3722" s="18" t="str">
        <f>IFERROR(__xludf.DUMMYFUNCTION("""COMPUTED_VALUE"""),"кислый персик клубника")</f>
        <v>кислый персик клубника</v>
      </c>
      <c r="M3722" s="18" t="str">
        <f>IFERROR(__xludf.DUMMYFUNCTION("""COMPUTED_VALUE"""),"кислый яблочно лимонные колечки")</f>
        <v>кислый яблочно лимонные колечки</v>
      </c>
      <c r="N3722" s="18" t="str">
        <f>IFERROR(__xludf.DUMMYFUNCTION("""COMPUTED_VALUE"""),"фанта апельсин с кислой малиной")</f>
        <v>фанта апельсин с кислой малиной</v>
      </c>
      <c r="O3722" s="18"/>
      <c r="P3722" s="18"/>
      <c r="Q3722" s="18"/>
      <c r="R3722" s="18"/>
      <c r="S3722" s="18"/>
      <c r="T3722" s="18"/>
      <c r="U3722" s="18"/>
      <c r="V3722" s="18"/>
      <c r="W3722" s="18"/>
      <c r="X3722" s="18"/>
      <c r="Y3722" s="18"/>
      <c r="Z3722" s="18"/>
      <c r="AA3722" s="18"/>
      <c r="AB3722" s="18"/>
      <c r="AC3722" s="18"/>
      <c r="AD3722" s="18"/>
      <c r="AE3722" s="18"/>
      <c r="AF3722" s="18"/>
      <c r="AG3722" s="18"/>
      <c r="AH3722" s="18"/>
      <c r="AI3722" s="18"/>
      <c r="AJ3722" s="18"/>
      <c r="AK3722" s="18"/>
      <c r="AL3722" s="18"/>
      <c r="AM3722" s="18"/>
      <c r="AN3722" s="18"/>
      <c r="AO3722" s="18"/>
      <c r="AP3722" s="18"/>
      <c r="AQ3722" s="18"/>
      <c r="AR3722" s="18"/>
      <c r="AS3722" s="18"/>
      <c r="AT3722" s="18"/>
      <c r="AU3722" s="18"/>
      <c r="AV3722" s="18"/>
      <c r="AW3722" s="18"/>
      <c r="AX3722" s="18"/>
    </row>
    <row r="3723">
      <c r="A3723" s="18" t="str">
        <f>IFERROR(__xludf.DUMMYFUNCTION("""COMPUTED_VALUE"""),"кислая земляника")</f>
        <v>кислая земляника</v>
      </c>
      <c r="B3723" s="18" t="str">
        <f>IFERROR(__xludf.DUMMYFUNCTION("""COMPUTED_VALUE"""),"кислая фанта с черникой")</f>
        <v>кислая фанта с черникой</v>
      </c>
      <c r="C3723" s="18" t="str">
        <f>IFERROR(__xludf.DUMMYFUNCTION("""COMPUTED_VALUE"""),"кислое харибо с колой и черешней")</f>
        <v>кислое харибо с колой и черешней</v>
      </c>
      <c r="D3723" s="18" t="str">
        <f>IFERROR(__xludf.DUMMYFUNCTION("""COMPUTED_VALUE"""),"кислое яблочно клубничная шипучка")</f>
        <v>кислое яблочно клубничная шипучка</v>
      </c>
      <c r="E3723" s="18" t="str">
        <f>IFERROR(__xludf.DUMMYFUNCTION("""COMPUTED_VALUE"""),"кислые желатинки маракуйя ананас")</f>
        <v>кислые желатинки маракуйя ананас</v>
      </c>
      <c r="F3723" s="18" t="str">
        <f>IFERROR(__xludf.DUMMYFUNCTION("""COMPUTED_VALUE"""),"кислые ленточки маракуя манго")</f>
        <v>кислые ленточки маракуя манго</v>
      </c>
      <c r="G3723" s="18" t="str">
        <f>IFERROR(__xludf.DUMMYFUNCTION("""COMPUTED_VALUE"""),"кислые мармеладные ягоды")</f>
        <v>кислые мармеладные ягоды</v>
      </c>
      <c r="H3723" s="18" t="str">
        <f>IFERROR(__xludf.DUMMYFUNCTION("""COMPUTED_VALUE"""),"кислый виноград лайм")</f>
        <v>кислый виноград лайм</v>
      </c>
      <c r="I3723" s="18" t="str">
        <f>IFERROR(__xludf.DUMMYFUNCTION("""COMPUTED_VALUE"""),"кислый грейпфрут с вишней")</f>
        <v>кислый грейпфрут с вишней</v>
      </c>
      <c r="J3723" s="18" t="str">
        <f>IFERROR(__xludf.DUMMYFUNCTION("""COMPUTED_VALUE"""),"кислый леденец виноград киви яблоко")</f>
        <v>кислый леденец виноград киви яблоко</v>
      </c>
      <c r="K3723" s="18" t="str">
        <f>IFERROR(__xludf.DUMMYFUNCTION("""COMPUTED_VALUE"""),"кислый лимонад арбуз лайм малина")</f>
        <v>кислый лимонад арбуз лайм малина</v>
      </c>
      <c r="L3723" s="18" t="str">
        <f>IFERROR(__xludf.DUMMYFUNCTION("""COMPUTED_VALUE"""),"кислый персик клубника")</f>
        <v>кислый персик клубника</v>
      </c>
      <c r="M3723" s="18" t="str">
        <f>IFERROR(__xludf.DUMMYFUNCTION("""COMPUTED_VALUE"""),"кислый яблочно лимонные колечки")</f>
        <v>кислый яблочно лимонные колечки</v>
      </c>
      <c r="N3723" s="18" t="str">
        <f>IFERROR(__xludf.DUMMYFUNCTION("""COMPUTED_VALUE"""),"фанта апельсин с кислой малиной")</f>
        <v>фанта апельсин с кислой малиной</v>
      </c>
      <c r="O3723" s="18"/>
      <c r="P3723" s="18"/>
      <c r="Q3723" s="18"/>
      <c r="R3723" s="18"/>
      <c r="S3723" s="18"/>
      <c r="T3723" s="18"/>
      <c r="U3723" s="18"/>
      <c r="V3723" s="18"/>
      <c r="W3723" s="18"/>
      <c r="X3723" s="18"/>
      <c r="Y3723" s="18"/>
      <c r="Z3723" s="18"/>
      <c r="AA3723" s="18"/>
      <c r="AB3723" s="18"/>
      <c r="AC3723" s="18"/>
      <c r="AD3723" s="18"/>
      <c r="AE3723" s="18"/>
      <c r="AF3723" s="18"/>
      <c r="AG3723" s="18"/>
      <c r="AH3723" s="18"/>
      <c r="AI3723" s="18"/>
      <c r="AJ3723" s="18"/>
      <c r="AK3723" s="18"/>
      <c r="AL3723" s="18"/>
      <c r="AM3723" s="18"/>
      <c r="AN3723" s="18"/>
      <c r="AO3723" s="18"/>
      <c r="AP3723" s="18"/>
      <c r="AQ3723" s="18"/>
      <c r="AR3723" s="18"/>
      <c r="AS3723" s="18"/>
      <c r="AT3723" s="18"/>
      <c r="AU3723" s="18"/>
      <c r="AV3723" s="18"/>
      <c r="AW3723" s="18"/>
      <c r="AX3723" s="18"/>
    </row>
    <row r="3724">
      <c r="A3724" s="18" t="str">
        <f>IFERROR(__xludf.DUMMYFUNCTION("""COMPUTED_VALUE"""),"кислая земляника")</f>
        <v>кислая земляника</v>
      </c>
      <c r="B3724" s="18" t="str">
        <f>IFERROR(__xludf.DUMMYFUNCTION("""COMPUTED_VALUE"""),"кислая фанта с черникой")</f>
        <v>кислая фанта с черникой</v>
      </c>
      <c r="C3724" s="18" t="str">
        <f>IFERROR(__xludf.DUMMYFUNCTION("""COMPUTED_VALUE"""),"кислое харибо с колой и черешней")</f>
        <v>кислое харибо с колой и черешней</v>
      </c>
      <c r="D3724" s="18" t="str">
        <f>IFERROR(__xludf.DUMMYFUNCTION("""COMPUTED_VALUE"""),"кислое яблочно клубничная шипучка")</f>
        <v>кислое яблочно клубничная шипучка</v>
      </c>
      <c r="E3724" s="18" t="str">
        <f>IFERROR(__xludf.DUMMYFUNCTION("""COMPUTED_VALUE"""),"кислые желатинки маракуйя ананас")</f>
        <v>кислые желатинки маракуйя ананас</v>
      </c>
      <c r="F3724" s="18" t="str">
        <f>IFERROR(__xludf.DUMMYFUNCTION("""COMPUTED_VALUE"""),"кислые ленточки маракуя манго")</f>
        <v>кислые ленточки маракуя манго</v>
      </c>
      <c r="G3724" s="18" t="str">
        <f>IFERROR(__xludf.DUMMYFUNCTION("""COMPUTED_VALUE"""),"кислые мармеладные ягоды")</f>
        <v>кислые мармеладные ягоды</v>
      </c>
      <c r="H3724" s="18" t="str">
        <f>IFERROR(__xludf.DUMMYFUNCTION("""COMPUTED_VALUE"""),"кислый виноград лайм")</f>
        <v>кислый виноград лайм</v>
      </c>
      <c r="I3724" s="18" t="str">
        <f>IFERROR(__xludf.DUMMYFUNCTION("""COMPUTED_VALUE"""),"кислый грейпфрут с вишней")</f>
        <v>кислый грейпфрут с вишней</v>
      </c>
      <c r="J3724" s="18" t="str">
        <f>IFERROR(__xludf.DUMMYFUNCTION("""COMPUTED_VALUE"""),"кислый леденец виноград киви яблоко")</f>
        <v>кислый леденец виноград киви яблоко</v>
      </c>
      <c r="K3724" s="18" t="str">
        <f>IFERROR(__xludf.DUMMYFUNCTION("""COMPUTED_VALUE"""),"кислый лимонад арбуз лайм малина")</f>
        <v>кислый лимонад арбуз лайм малина</v>
      </c>
      <c r="L3724" s="18" t="str">
        <f>IFERROR(__xludf.DUMMYFUNCTION("""COMPUTED_VALUE"""),"кислый персик клубника")</f>
        <v>кислый персик клубника</v>
      </c>
      <c r="M3724" s="18" t="str">
        <f>IFERROR(__xludf.DUMMYFUNCTION("""COMPUTED_VALUE"""),"кислый яблочно лимонные колечки")</f>
        <v>кислый яблочно лимонные колечки</v>
      </c>
      <c r="N3724" s="18" t="str">
        <f>IFERROR(__xludf.DUMMYFUNCTION("""COMPUTED_VALUE"""),"фанта апельсин с кислой малиной")</f>
        <v>фанта апельсин с кислой малиной</v>
      </c>
      <c r="O3724" s="18"/>
      <c r="P3724" s="18"/>
      <c r="Q3724" s="18"/>
      <c r="R3724" s="18"/>
      <c r="S3724" s="18"/>
      <c r="T3724" s="18"/>
      <c r="U3724" s="18"/>
      <c r="V3724" s="18"/>
      <c r="W3724" s="18"/>
      <c r="X3724" s="18"/>
      <c r="Y3724" s="18"/>
      <c r="Z3724" s="18"/>
      <c r="AA3724" s="18"/>
      <c r="AB3724" s="18"/>
      <c r="AC3724" s="18"/>
      <c r="AD3724" s="18"/>
      <c r="AE3724" s="18"/>
      <c r="AF3724" s="18"/>
      <c r="AG3724" s="18"/>
      <c r="AH3724" s="18"/>
      <c r="AI3724" s="18"/>
      <c r="AJ3724" s="18"/>
      <c r="AK3724" s="18"/>
      <c r="AL3724" s="18"/>
      <c r="AM3724" s="18"/>
      <c r="AN3724" s="18"/>
      <c r="AO3724" s="18"/>
      <c r="AP3724" s="18"/>
      <c r="AQ3724" s="18"/>
      <c r="AR3724" s="18"/>
      <c r="AS3724" s="18"/>
      <c r="AT3724" s="18"/>
      <c r="AU3724" s="18"/>
      <c r="AV3724" s="18"/>
      <c r="AW3724" s="18"/>
      <c r="AX3724" s="18"/>
    </row>
    <row r="3725">
      <c r="A3725" s="18" t="str">
        <f>IFERROR(__xludf.DUMMYFUNCTION("""COMPUTED_VALUE"""),"0.4")</f>
        <v>0.4</v>
      </c>
      <c r="B3725" s="18" t="str">
        <f>IFERROR(__xludf.DUMMYFUNCTION("""COMPUTED_VALUE"""),"0.6")</f>
        <v>0.6</v>
      </c>
      <c r="C3725" s="18" t="str">
        <f>IFERROR(__xludf.DUMMYFUNCTION("""COMPUTED_VALUE"""),"0.7")</f>
        <v>0.7</v>
      </c>
      <c r="D3725" s="18" t="str">
        <f>IFERROR(__xludf.DUMMYFUNCTION("""COMPUTED_VALUE"""),"0.8")</f>
        <v>0.8</v>
      </c>
      <c r="E3725" s="18"/>
      <c r="F3725" s="18"/>
      <c r="G3725" s="18"/>
      <c r="H3725" s="18"/>
      <c r="I3725" s="18"/>
      <c r="J3725" s="18"/>
      <c r="K3725" s="18"/>
      <c r="L3725" s="18"/>
      <c r="M3725" s="18"/>
      <c r="N3725" s="18"/>
      <c r="O3725" s="18"/>
      <c r="P3725" s="18"/>
      <c r="Q3725" s="18"/>
      <c r="R3725" s="18"/>
      <c r="S3725" s="18"/>
      <c r="T3725" s="18"/>
      <c r="U3725" s="18"/>
      <c r="V3725" s="18"/>
      <c r="W3725" s="18"/>
      <c r="X3725" s="18"/>
      <c r="Y3725" s="18"/>
      <c r="Z3725" s="18"/>
      <c r="AA3725" s="18"/>
      <c r="AB3725" s="18"/>
      <c r="AC3725" s="18"/>
      <c r="AD3725" s="18"/>
      <c r="AE3725" s="18"/>
      <c r="AF3725" s="18"/>
      <c r="AG3725" s="18"/>
      <c r="AH3725" s="18"/>
      <c r="AI3725" s="18"/>
      <c r="AJ3725" s="18"/>
      <c r="AK3725" s="18"/>
      <c r="AL3725" s="18"/>
      <c r="AM3725" s="18"/>
      <c r="AN3725" s="18"/>
      <c r="AO3725" s="18"/>
      <c r="AP3725" s="18"/>
      <c r="AQ3725" s="18"/>
      <c r="AR3725" s="18"/>
      <c r="AS3725" s="18"/>
      <c r="AT3725" s="18"/>
      <c r="AU3725" s="18"/>
      <c r="AV3725" s="18"/>
      <c r="AW3725" s="18"/>
      <c r="AX3725" s="18"/>
    </row>
    <row r="3726">
      <c r="A3726" s="18" t="str">
        <f>IFERROR(__xludf.DUMMYFUNCTION("""COMPUTED_VALUE"""),"0.4")</f>
        <v>0.4</v>
      </c>
      <c r="B3726" s="18" t="str">
        <f>IFERROR(__xludf.DUMMYFUNCTION("""COMPUTED_VALUE"""),"0.6")</f>
        <v>0.6</v>
      </c>
      <c r="C3726" s="18" t="str">
        <f>IFERROR(__xludf.DUMMYFUNCTION("""COMPUTED_VALUE"""),"0.7")</f>
        <v>0.7</v>
      </c>
      <c r="D3726" s="18" t="str">
        <f>IFERROR(__xludf.DUMMYFUNCTION("""COMPUTED_VALUE"""),"0.8")</f>
        <v>0.8</v>
      </c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  <c r="R3726" s="18"/>
      <c r="S3726" s="18"/>
      <c r="T3726" s="18"/>
      <c r="U3726" s="18"/>
      <c r="V3726" s="18"/>
      <c r="W3726" s="18"/>
      <c r="X3726" s="18"/>
      <c r="Y3726" s="18"/>
      <c r="Z3726" s="18"/>
      <c r="AA3726" s="18"/>
      <c r="AB3726" s="18"/>
      <c r="AC3726" s="18"/>
      <c r="AD3726" s="18"/>
      <c r="AE3726" s="18"/>
      <c r="AF3726" s="18"/>
      <c r="AG3726" s="18"/>
      <c r="AH3726" s="18"/>
      <c r="AI3726" s="18"/>
      <c r="AJ3726" s="18"/>
      <c r="AK3726" s="18"/>
      <c r="AL3726" s="18"/>
      <c r="AM3726" s="18"/>
      <c r="AN3726" s="18"/>
      <c r="AO3726" s="18"/>
      <c r="AP3726" s="18"/>
      <c r="AQ3726" s="18"/>
      <c r="AR3726" s="18"/>
      <c r="AS3726" s="18"/>
      <c r="AT3726" s="18"/>
      <c r="AU3726" s="18"/>
      <c r="AV3726" s="18"/>
      <c r="AW3726" s="18"/>
      <c r="AX3726" s="18"/>
    </row>
    <row r="3727">
      <c r="A3727" s="18" t="str">
        <f>IFERROR(__xludf.DUMMYFUNCTION("""COMPUTED_VALUE"""),"Лесные ягоды")</f>
        <v>Лесные ягоды</v>
      </c>
      <c r="B3727" s="18" t="str">
        <f>IFERROR(__xludf.DUMMYFUNCTION("""COMPUTED_VALUE"""),"Алоэ виноград ")</f>
        <v>Алоэ виноград </v>
      </c>
      <c r="C3727" s="18" t="str">
        <f>IFERROR(__xludf.DUMMYFUNCTION("""COMPUTED_VALUE"""),"Апельсиновый адреналин")</f>
        <v>Апельсиновый адреналин</v>
      </c>
      <c r="D3727" s="18" t="str">
        <f>IFERROR(__xludf.DUMMYFUNCTION("""COMPUTED_VALUE"""),"Клюква лайм")</f>
        <v>Клюква лайм</v>
      </c>
      <c r="E3727" s="18" t="str">
        <f>IFERROR(__xludf.DUMMYFUNCTION("""COMPUTED_VALUE"""),"Виноградная фанта ")</f>
        <v>Виноградная фанта </v>
      </c>
      <c r="F3727" s="18" t="str">
        <f>IFERROR(__xludf.DUMMYFUNCTION("""COMPUTED_VALUE"""),"Зеленый чай лемонграсс")</f>
        <v>Зеленый чай лемонграсс</v>
      </c>
      <c r="G3727" s="18" t="str">
        <f>IFERROR(__xludf.DUMMYFUNCTION("""COMPUTED_VALUE"""),"Малина арбуз")</f>
        <v>Малина арбуз</v>
      </c>
      <c r="H3727" s="18" t="str">
        <f>IFERROR(__xludf.DUMMYFUNCTION("""COMPUTED_VALUE"""),"Ананас персик")</f>
        <v>Ананас персик</v>
      </c>
      <c r="I3727" s="18" t="str">
        <f>IFERROR(__xludf.DUMMYFUNCTION("""COMPUTED_VALUE"""),"Клубничный мохито ")</f>
        <v>Клубничный мохито </v>
      </c>
      <c r="J3727" s="18" t="str">
        <f>IFERROR(__xludf.DUMMYFUNCTION("""COMPUTED_VALUE"""),"Яблоко лайм")</f>
        <v>Яблоко лайм</v>
      </c>
      <c r="K3727" s="18" t="str">
        <f>IFERROR(__xludf.DUMMYFUNCTION("""COMPUTED_VALUE"""),"Спрайт арбуз лайм ")</f>
        <v>Спрайт арбуз лайм </v>
      </c>
      <c r="L3727" s="18" t="str">
        <f>IFERROR(__xludf.DUMMYFUNCTION("""COMPUTED_VALUE"""),"Черничная фанта")</f>
        <v>Черничная фанта</v>
      </c>
      <c r="M3727" s="18" t="str">
        <f>IFERROR(__xludf.DUMMYFUNCTION("""COMPUTED_VALUE"""),"Чёрная смородина")</f>
        <v>Чёрная смородина</v>
      </c>
      <c r="N3727" s="18" t="str">
        <f>IFERROR(__xludf.DUMMYFUNCTION("""COMPUTED_VALUE"""),"Червячки голубика малина")</f>
        <v>Червячки голубика малина</v>
      </c>
      <c r="O3727" s="18" t="str">
        <f>IFERROR(__xludf.DUMMYFUNCTION("""COMPUTED_VALUE"""),"Малина смородина ")</f>
        <v>Малина смородина </v>
      </c>
      <c r="P3727" s="18" t="str">
        <f>IFERROR(__xludf.DUMMYFUNCTION("""COMPUTED_VALUE"""),"Черника лайм ")</f>
        <v>Черника лайм </v>
      </c>
      <c r="Q3727" s="18" t="str">
        <f>IFERROR(__xludf.DUMMYFUNCTION("""COMPUTED_VALUE"""),"Виноградный чупа чупс")</f>
        <v>Виноградный чупа чупс</v>
      </c>
      <c r="R3727" s="18" t="str">
        <f>IFERROR(__xludf.DUMMYFUNCTION("""COMPUTED_VALUE"""),"Киви лайм")</f>
        <v>Киви лайм</v>
      </c>
      <c r="S3727" s="18" t="str">
        <f>IFERROR(__xludf.DUMMYFUNCTION("""COMPUTED_VALUE"""),"Ягодный морс")</f>
        <v>Ягодный морс</v>
      </c>
      <c r="T3727" s="18" t="str">
        <f>IFERROR(__xludf.DUMMYFUNCTION("""COMPUTED_VALUE"""),"Фруктовый скитлс")</f>
        <v>Фруктовый скитлс</v>
      </c>
      <c r="U3727" s="18" t="str">
        <f>IFERROR(__xludf.DUMMYFUNCTION("""COMPUTED_VALUE"""),"черника лимон ")</f>
        <v>черника лимон </v>
      </c>
      <c r="V3727" s="18" t="str">
        <f>IFERROR(__xludf.DUMMYFUNCTION("""COMPUTED_VALUE"""),"Вишнёвая бомба")</f>
        <v>Вишнёвая бомба</v>
      </c>
      <c r="W3727" s="18" t="str">
        <f>IFERROR(__xludf.DUMMYFUNCTION("""COMPUTED_VALUE"""),"Тропический манго")</f>
        <v>Тропический манго</v>
      </c>
      <c r="X3727" s="18"/>
      <c r="Y3727" s="18"/>
      <c r="Z3727" s="18"/>
      <c r="AA3727" s="18"/>
      <c r="AB3727" s="18"/>
      <c r="AC3727" s="18"/>
      <c r="AD3727" s="18"/>
      <c r="AE3727" s="18"/>
      <c r="AF3727" s="18"/>
      <c r="AG3727" s="18"/>
      <c r="AH3727" s="18"/>
      <c r="AI3727" s="18"/>
      <c r="AJ3727" s="18"/>
      <c r="AK3727" s="18"/>
      <c r="AL3727" s="18"/>
      <c r="AM3727" s="18"/>
      <c r="AN3727" s="18"/>
      <c r="AO3727" s="18"/>
      <c r="AP3727" s="18"/>
      <c r="AQ3727" s="18"/>
      <c r="AR3727" s="18"/>
      <c r="AS3727" s="18"/>
      <c r="AT3727" s="18"/>
      <c r="AU3727" s="18"/>
      <c r="AV3727" s="18"/>
      <c r="AW3727" s="18"/>
      <c r="AX3727" s="18"/>
    </row>
    <row r="3728">
      <c r="A3728" s="18" t="str">
        <f>IFERROR(__xludf.DUMMYFUNCTION("""COMPUTED_VALUE"""),"Смородина холс")</f>
        <v>Смородина холс</v>
      </c>
      <c r="B3728" s="18" t="str">
        <f>IFERROR(__xludf.DUMMYFUNCTION("""COMPUTED_VALUE"""),"Тропические фрукты")</f>
        <v>Тропические фрукты</v>
      </c>
      <c r="C3728" s="18" t="str">
        <f>IFERROR(__xludf.DUMMYFUNCTION("""COMPUTED_VALUE"""),"Черничная конфета")</f>
        <v>Черничная конфета</v>
      </c>
      <c r="D3728" s="18" t="str">
        <f>IFERROR(__xludf.DUMMYFUNCTION("""COMPUTED_VALUE"""),"Яблоко вишня")</f>
        <v>Яблоко вишня</v>
      </c>
      <c r="E3728" s="18" t="str">
        <f>IFERROR(__xludf.DUMMYFUNCTION("""COMPUTED_VALUE"""),"Виноград мята")</f>
        <v>Виноград мята</v>
      </c>
      <c r="F3728" s="18" t="str">
        <f>IFERROR(__xludf.DUMMYFUNCTION("""COMPUTED_VALUE"""),"Виноград холс")</f>
        <v>Виноград холс</v>
      </c>
      <c r="G3728" s="18" t="str">
        <f>IFERROR(__xludf.DUMMYFUNCTION("""COMPUTED_VALUE"""),"Грейпфрутовый лимонад")</f>
        <v>Грейпфрутовый лимонад</v>
      </c>
      <c r="H3728" s="18" t="str">
        <f>IFERROR(__xludf.DUMMYFUNCTION("""COMPUTED_VALUE"""),"Дыня банан")</f>
        <v>Дыня банан</v>
      </c>
      <c r="I3728" s="18" t="str">
        <f>IFERROR(__xludf.DUMMYFUNCTION("""COMPUTED_VALUE"""),"Ежевичный лимонад")</f>
        <v>Ежевичный лимонад</v>
      </c>
      <c r="J3728" s="18" t="str">
        <f>IFERROR(__xludf.DUMMYFUNCTION("""COMPUTED_VALUE"""),"Земляничная конфета ")</f>
        <v>Земляничная конфета </v>
      </c>
      <c r="K3728" s="18" t="str">
        <f>IFERROR(__xludf.DUMMYFUNCTION("""COMPUTED_VALUE"""),"Ананас манго ")</f>
        <v>Ананас манго </v>
      </c>
      <c r="L3728" s="18" t="str">
        <f>IFERROR(__xludf.DUMMYFUNCTION("""COMPUTED_VALUE"""),"Жвачка черника мята ")</f>
        <v>Жвачка черника мята </v>
      </c>
      <c r="M3728" s="18" t="str">
        <f>IFERROR(__xludf.DUMMYFUNCTION("""COMPUTED_VALUE"""),"Зеленый манго")</f>
        <v>Зеленый манго</v>
      </c>
      <c r="N3728" s="18" t="str">
        <f>IFERROR(__xludf.DUMMYFUNCTION("""COMPUTED_VALUE"""),"Клюква брусника")</f>
        <v>Клюква брусника</v>
      </c>
      <c r="O3728" s="18" t="str">
        <f>IFERROR(__xludf.DUMMYFUNCTION("""COMPUTED_VALUE"""),"Апельсин ")</f>
        <v>Апельсин </v>
      </c>
      <c r="P3728" s="18" t="str">
        <f>IFERROR(__xludf.DUMMYFUNCTION("""COMPUTED_VALUE"""),"Кокос малина")</f>
        <v>Кокос малина</v>
      </c>
      <c r="Q3728" s="18" t="str">
        <f>IFERROR(__xludf.DUMMYFUNCTION("""COMPUTED_VALUE"""),"Лимонные черви")</f>
        <v>Лимонные черви</v>
      </c>
      <c r="R3728" s="18" t="str">
        <f>IFERROR(__xludf.DUMMYFUNCTION("""COMPUTED_VALUE"""),"Малиновый лимонад")</f>
        <v>Малиновый лимонад</v>
      </c>
      <c r="S3728" s="18" t="str">
        <f>IFERROR(__xludf.DUMMYFUNCTION("""COMPUTED_VALUE"""),"Смородина малина")</f>
        <v>Смородина малина</v>
      </c>
      <c r="T3728" s="18"/>
      <c r="U3728" s="18"/>
      <c r="V3728" s="18"/>
      <c r="W3728" s="18"/>
      <c r="X3728" s="18"/>
      <c r="Y3728" s="18"/>
      <c r="Z3728" s="18"/>
      <c r="AA3728" s="18"/>
      <c r="AB3728" s="18"/>
      <c r="AC3728" s="18"/>
      <c r="AD3728" s="18"/>
      <c r="AE3728" s="18"/>
      <c r="AF3728" s="18"/>
      <c r="AG3728" s="18"/>
      <c r="AH3728" s="18"/>
      <c r="AI3728" s="18"/>
      <c r="AJ3728" s="18"/>
      <c r="AK3728" s="18"/>
      <c r="AL3728" s="18"/>
      <c r="AM3728" s="18"/>
      <c r="AN3728" s="18"/>
      <c r="AO3728" s="18"/>
      <c r="AP3728" s="18"/>
      <c r="AQ3728" s="18"/>
      <c r="AR3728" s="18"/>
      <c r="AS3728" s="18"/>
      <c r="AT3728" s="18"/>
      <c r="AU3728" s="18"/>
      <c r="AV3728" s="18"/>
      <c r="AW3728" s="18"/>
      <c r="AX3728" s="18"/>
    </row>
    <row r="3729">
      <c r="A3729" s="18" t="str">
        <f>IFERROR(__xludf.DUMMYFUNCTION("""COMPUTED_VALUE"""),"Лесные ягоды")</f>
        <v>Лесные ягоды</v>
      </c>
      <c r="B3729" s="18" t="str">
        <f>IFERROR(__xludf.DUMMYFUNCTION("""COMPUTED_VALUE"""),"Алоэ виноград ")</f>
        <v>Алоэ виноград </v>
      </c>
      <c r="C3729" s="18" t="str">
        <f>IFERROR(__xludf.DUMMYFUNCTION("""COMPUTED_VALUE"""),"Апельсиновый адреналин")</f>
        <v>Апельсиновый адреналин</v>
      </c>
      <c r="D3729" s="18" t="str">
        <f>IFERROR(__xludf.DUMMYFUNCTION("""COMPUTED_VALUE"""),"Клюква лайм")</f>
        <v>Клюква лайм</v>
      </c>
      <c r="E3729" s="18" t="str">
        <f>IFERROR(__xludf.DUMMYFUNCTION("""COMPUTED_VALUE"""),"Виноградная фанта ")</f>
        <v>Виноградная фанта </v>
      </c>
      <c r="F3729" s="18" t="str">
        <f>IFERROR(__xludf.DUMMYFUNCTION("""COMPUTED_VALUE"""),"Зеленый чай лемонграсс")</f>
        <v>Зеленый чай лемонграсс</v>
      </c>
      <c r="G3729" s="18" t="str">
        <f>IFERROR(__xludf.DUMMYFUNCTION("""COMPUTED_VALUE"""),"Малина арбуз")</f>
        <v>Малина арбуз</v>
      </c>
      <c r="H3729" s="18" t="str">
        <f>IFERROR(__xludf.DUMMYFUNCTION("""COMPUTED_VALUE"""),"Ананас персик")</f>
        <v>Ананас персик</v>
      </c>
      <c r="I3729" s="18" t="str">
        <f>IFERROR(__xludf.DUMMYFUNCTION("""COMPUTED_VALUE"""),"Клубничный мохито ")</f>
        <v>Клубничный мохито </v>
      </c>
      <c r="J3729" s="18" t="str">
        <f>IFERROR(__xludf.DUMMYFUNCTION("""COMPUTED_VALUE"""),"Яблоко лайм")</f>
        <v>Яблоко лайм</v>
      </c>
      <c r="K3729" s="18" t="str">
        <f>IFERROR(__xludf.DUMMYFUNCTION("""COMPUTED_VALUE"""),"Спрайт арбуз лайм ")</f>
        <v>Спрайт арбуз лайм </v>
      </c>
      <c r="L3729" s="18" t="str">
        <f>IFERROR(__xludf.DUMMYFUNCTION("""COMPUTED_VALUE"""),"Черничная фанта")</f>
        <v>Черничная фанта</v>
      </c>
      <c r="M3729" s="18" t="str">
        <f>IFERROR(__xludf.DUMMYFUNCTION("""COMPUTED_VALUE"""),"Чёрная смородина")</f>
        <v>Чёрная смородина</v>
      </c>
      <c r="N3729" s="18" t="str">
        <f>IFERROR(__xludf.DUMMYFUNCTION("""COMPUTED_VALUE"""),"Червячки голубика малина")</f>
        <v>Червячки голубика малина</v>
      </c>
      <c r="O3729" s="18" t="str">
        <f>IFERROR(__xludf.DUMMYFUNCTION("""COMPUTED_VALUE"""),"Малина смородина ")</f>
        <v>Малина смородина </v>
      </c>
      <c r="P3729" s="18" t="str">
        <f>IFERROR(__xludf.DUMMYFUNCTION("""COMPUTED_VALUE"""),"Черника лайм ")</f>
        <v>Черника лайм </v>
      </c>
      <c r="Q3729" s="18" t="str">
        <f>IFERROR(__xludf.DUMMYFUNCTION("""COMPUTED_VALUE"""),"Виноградный чупа чупс")</f>
        <v>Виноградный чупа чупс</v>
      </c>
      <c r="R3729" s="18" t="str">
        <f>IFERROR(__xludf.DUMMYFUNCTION("""COMPUTED_VALUE"""),"Киви лайм")</f>
        <v>Киви лайм</v>
      </c>
      <c r="S3729" s="18" t="str">
        <f>IFERROR(__xludf.DUMMYFUNCTION("""COMPUTED_VALUE"""),"Ягодный морс")</f>
        <v>Ягодный морс</v>
      </c>
      <c r="T3729" s="18" t="str">
        <f>IFERROR(__xludf.DUMMYFUNCTION("""COMPUTED_VALUE"""),"Фруктовый скитлс")</f>
        <v>Фруктовый скитлс</v>
      </c>
      <c r="U3729" s="18" t="str">
        <f>IFERROR(__xludf.DUMMYFUNCTION("""COMPUTED_VALUE"""),"черника лимон ")</f>
        <v>черника лимон </v>
      </c>
      <c r="V3729" s="18" t="str">
        <f>IFERROR(__xludf.DUMMYFUNCTION("""COMPUTED_VALUE"""),"Вишнёвая бомба")</f>
        <v>Вишнёвая бомба</v>
      </c>
      <c r="W3729" s="18" t="str">
        <f>IFERROR(__xludf.DUMMYFUNCTION("""COMPUTED_VALUE"""),"Тропический манго")</f>
        <v>Тропический манго</v>
      </c>
      <c r="X3729" s="18"/>
      <c r="Y3729" s="18"/>
      <c r="Z3729" s="18"/>
      <c r="AA3729" s="18"/>
      <c r="AB3729" s="18"/>
      <c r="AC3729" s="18"/>
      <c r="AD3729" s="18"/>
      <c r="AE3729" s="18"/>
      <c r="AF3729" s="18"/>
      <c r="AG3729" s="18"/>
      <c r="AH3729" s="18"/>
      <c r="AI3729" s="18"/>
      <c r="AJ3729" s="18"/>
      <c r="AK3729" s="18"/>
      <c r="AL3729" s="18"/>
      <c r="AM3729" s="18"/>
      <c r="AN3729" s="18"/>
      <c r="AO3729" s="18"/>
      <c r="AP3729" s="18"/>
      <c r="AQ3729" s="18"/>
      <c r="AR3729" s="18"/>
      <c r="AS3729" s="18"/>
      <c r="AT3729" s="18"/>
      <c r="AU3729" s="18"/>
      <c r="AV3729" s="18"/>
      <c r="AW3729" s="18"/>
      <c r="AX3729" s="18"/>
    </row>
    <row r="3730">
      <c r="A3730" s="18" t="str">
        <f>IFERROR(__xludf.DUMMYFUNCTION("""COMPUTED_VALUE"""),"Лесные ягоды")</f>
        <v>Лесные ягоды</v>
      </c>
      <c r="B3730" s="18" t="str">
        <f>IFERROR(__xludf.DUMMYFUNCTION("""COMPUTED_VALUE"""),"Алоэ виноград ")</f>
        <v>Алоэ виноград </v>
      </c>
      <c r="C3730" s="18" t="str">
        <f>IFERROR(__xludf.DUMMYFUNCTION("""COMPUTED_VALUE"""),"Апельсиновый адреналин")</f>
        <v>Апельсиновый адреналин</v>
      </c>
      <c r="D3730" s="18" t="str">
        <f>IFERROR(__xludf.DUMMYFUNCTION("""COMPUTED_VALUE"""),"Клюква лайм")</f>
        <v>Клюква лайм</v>
      </c>
      <c r="E3730" s="18" t="str">
        <f>IFERROR(__xludf.DUMMYFUNCTION("""COMPUTED_VALUE"""),"Виноградная фанта ")</f>
        <v>Виноградная фанта </v>
      </c>
      <c r="F3730" s="18" t="str">
        <f>IFERROR(__xludf.DUMMYFUNCTION("""COMPUTED_VALUE"""),"Зеленый чай лемонграсс")</f>
        <v>Зеленый чай лемонграсс</v>
      </c>
      <c r="G3730" s="18" t="str">
        <f>IFERROR(__xludf.DUMMYFUNCTION("""COMPUTED_VALUE"""),"Малина арбуз")</f>
        <v>Малина арбуз</v>
      </c>
      <c r="H3730" s="18" t="str">
        <f>IFERROR(__xludf.DUMMYFUNCTION("""COMPUTED_VALUE"""),"Ананас персик")</f>
        <v>Ананас персик</v>
      </c>
      <c r="I3730" s="18" t="str">
        <f>IFERROR(__xludf.DUMMYFUNCTION("""COMPUTED_VALUE"""),"Клубничный мохито ")</f>
        <v>Клубничный мохито </v>
      </c>
      <c r="J3730" s="18" t="str">
        <f>IFERROR(__xludf.DUMMYFUNCTION("""COMPUTED_VALUE"""),"Яблоко лайм")</f>
        <v>Яблоко лайм</v>
      </c>
      <c r="K3730" s="18" t="str">
        <f>IFERROR(__xludf.DUMMYFUNCTION("""COMPUTED_VALUE"""),"Спрайт арбуз лайм ")</f>
        <v>Спрайт арбуз лайм </v>
      </c>
      <c r="L3730" s="18" t="str">
        <f>IFERROR(__xludf.DUMMYFUNCTION("""COMPUTED_VALUE"""),"Черничная фанта")</f>
        <v>Черничная фанта</v>
      </c>
      <c r="M3730" s="18" t="str">
        <f>IFERROR(__xludf.DUMMYFUNCTION("""COMPUTED_VALUE"""),"Чёрная смородина")</f>
        <v>Чёрная смородина</v>
      </c>
      <c r="N3730" s="18" t="str">
        <f>IFERROR(__xludf.DUMMYFUNCTION("""COMPUTED_VALUE"""),"Червячки голубика малина")</f>
        <v>Червячки голубика малина</v>
      </c>
      <c r="O3730" s="18" t="str">
        <f>IFERROR(__xludf.DUMMYFUNCTION("""COMPUTED_VALUE"""),"Малина смородина ")</f>
        <v>Малина смородина </v>
      </c>
      <c r="P3730" s="18" t="str">
        <f>IFERROR(__xludf.DUMMYFUNCTION("""COMPUTED_VALUE"""),"Черника лайм ")</f>
        <v>Черника лайм </v>
      </c>
      <c r="Q3730" s="18" t="str">
        <f>IFERROR(__xludf.DUMMYFUNCTION("""COMPUTED_VALUE"""),"Виноградный чупа чупс")</f>
        <v>Виноградный чупа чупс</v>
      </c>
      <c r="R3730" s="18" t="str">
        <f>IFERROR(__xludf.DUMMYFUNCTION("""COMPUTED_VALUE"""),"Киви лайм")</f>
        <v>Киви лайм</v>
      </c>
      <c r="S3730" s="18" t="str">
        <f>IFERROR(__xludf.DUMMYFUNCTION("""COMPUTED_VALUE"""),"Ягодный морс")</f>
        <v>Ягодный морс</v>
      </c>
      <c r="T3730" s="18" t="str">
        <f>IFERROR(__xludf.DUMMYFUNCTION("""COMPUTED_VALUE"""),"Фруктовый скитлс")</f>
        <v>Фруктовый скитлс</v>
      </c>
      <c r="U3730" s="18" t="str">
        <f>IFERROR(__xludf.DUMMYFUNCTION("""COMPUTED_VALUE"""),"черника лимон ")</f>
        <v>черника лимон </v>
      </c>
      <c r="V3730" s="18" t="str">
        <f>IFERROR(__xludf.DUMMYFUNCTION("""COMPUTED_VALUE"""),"Вишнёвая бомба")</f>
        <v>Вишнёвая бомба</v>
      </c>
      <c r="W3730" s="18" t="str">
        <f>IFERROR(__xludf.DUMMYFUNCTION("""COMPUTED_VALUE"""),"Тропический манго")</f>
        <v>Тропический манго</v>
      </c>
      <c r="X3730" s="18"/>
      <c r="Y3730" s="18"/>
      <c r="Z3730" s="18"/>
      <c r="AA3730" s="18"/>
      <c r="AB3730" s="18"/>
      <c r="AC3730" s="18"/>
      <c r="AD3730" s="18"/>
      <c r="AE3730" s="18"/>
      <c r="AF3730" s="18"/>
      <c r="AG3730" s="18"/>
      <c r="AH3730" s="18"/>
      <c r="AI3730" s="18"/>
      <c r="AJ3730" s="18"/>
      <c r="AK3730" s="18"/>
      <c r="AL3730" s="18"/>
      <c r="AM3730" s="18"/>
      <c r="AN3730" s="18"/>
      <c r="AO3730" s="18"/>
      <c r="AP3730" s="18"/>
      <c r="AQ3730" s="18"/>
      <c r="AR3730" s="18"/>
      <c r="AS3730" s="18"/>
      <c r="AT3730" s="18"/>
      <c r="AU3730" s="18"/>
      <c r="AV3730" s="18"/>
      <c r="AW3730" s="18"/>
      <c r="AX3730" s="18"/>
    </row>
    <row r="3731">
      <c r="A3731" s="18" t="str">
        <f>IFERROR(__xludf.DUMMYFUNCTION("""COMPUTED_VALUE"""),"Лесные ягоды")</f>
        <v>Лесные ягоды</v>
      </c>
      <c r="B3731" s="18" t="str">
        <f>IFERROR(__xludf.DUMMYFUNCTION("""COMPUTED_VALUE"""),"Алоэ виноград ")</f>
        <v>Алоэ виноград </v>
      </c>
      <c r="C3731" s="18" t="str">
        <f>IFERROR(__xludf.DUMMYFUNCTION("""COMPUTED_VALUE"""),"Апельсиновый адреналин")</f>
        <v>Апельсиновый адреналин</v>
      </c>
      <c r="D3731" s="18" t="str">
        <f>IFERROR(__xludf.DUMMYFUNCTION("""COMPUTED_VALUE"""),"Клюква лайм")</f>
        <v>Клюква лайм</v>
      </c>
      <c r="E3731" s="18" t="str">
        <f>IFERROR(__xludf.DUMMYFUNCTION("""COMPUTED_VALUE"""),"Виноградная фанта ")</f>
        <v>Виноградная фанта </v>
      </c>
      <c r="F3731" s="18" t="str">
        <f>IFERROR(__xludf.DUMMYFUNCTION("""COMPUTED_VALUE"""),"Зеленый чай лемонграсс")</f>
        <v>Зеленый чай лемонграсс</v>
      </c>
      <c r="G3731" s="18" t="str">
        <f>IFERROR(__xludf.DUMMYFUNCTION("""COMPUTED_VALUE"""),"Малина арбуз")</f>
        <v>Малина арбуз</v>
      </c>
      <c r="H3731" s="18" t="str">
        <f>IFERROR(__xludf.DUMMYFUNCTION("""COMPUTED_VALUE"""),"Ананас персик")</f>
        <v>Ананас персик</v>
      </c>
      <c r="I3731" s="18" t="str">
        <f>IFERROR(__xludf.DUMMYFUNCTION("""COMPUTED_VALUE"""),"Клубничный мохито ")</f>
        <v>Клубничный мохито </v>
      </c>
      <c r="J3731" s="18" t="str">
        <f>IFERROR(__xludf.DUMMYFUNCTION("""COMPUTED_VALUE"""),"Яблоко лайм")</f>
        <v>Яблоко лайм</v>
      </c>
      <c r="K3731" s="18" t="str">
        <f>IFERROR(__xludf.DUMMYFUNCTION("""COMPUTED_VALUE"""),"Спрайт арбуз лайм ")</f>
        <v>Спрайт арбуз лайм </v>
      </c>
      <c r="L3731" s="18" t="str">
        <f>IFERROR(__xludf.DUMMYFUNCTION("""COMPUTED_VALUE"""),"Черничная фанта")</f>
        <v>Черничная фанта</v>
      </c>
      <c r="M3731" s="18" t="str">
        <f>IFERROR(__xludf.DUMMYFUNCTION("""COMPUTED_VALUE"""),"Чёрная смородина")</f>
        <v>Чёрная смородина</v>
      </c>
      <c r="N3731" s="18" t="str">
        <f>IFERROR(__xludf.DUMMYFUNCTION("""COMPUTED_VALUE"""),"Червячки голубика малина")</f>
        <v>Червячки голубика малина</v>
      </c>
      <c r="O3731" s="18" t="str">
        <f>IFERROR(__xludf.DUMMYFUNCTION("""COMPUTED_VALUE"""),"Малина смородина ")</f>
        <v>Малина смородина </v>
      </c>
      <c r="P3731" s="18" t="str">
        <f>IFERROR(__xludf.DUMMYFUNCTION("""COMPUTED_VALUE"""),"Черника лайм ")</f>
        <v>Черника лайм </v>
      </c>
      <c r="Q3731" s="18" t="str">
        <f>IFERROR(__xludf.DUMMYFUNCTION("""COMPUTED_VALUE"""),"Виноградный чупа чупс")</f>
        <v>Виноградный чупа чупс</v>
      </c>
      <c r="R3731" s="18" t="str">
        <f>IFERROR(__xludf.DUMMYFUNCTION("""COMPUTED_VALUE"""),"Киви лайм")</f>
        <v>Киви лайм</v>
      </c>
      <c r="S3731" s="18" t="str">
        <f>IFERROR(__xludf.DUMMYFUNCTION("""COMPUTED_VALUE"""),"Ягодный морс")</f>
        <v>Ягодный морс</v>
      </c>
      <c r="T3731" s="18" t="str">
        <f>IFERROR(__xludf.DUMMYFUNCTION("""COMPUTED_VALUE"""),"Фруктовый скитлс")</f>
        <v>Фруктовый скитлс</v>
      </c>
      <c r="U3731" s="18" t="str">
        <f>IFERROR(__xludf.DUMMYFUNCTION("""COMPUTED_VALUE"""),"черника лимон ")</f>
        <v>черника лимон </v>
      </c>
      <c r="V3731" s="18" t="str">
        <f>IFERROR(__xludf.DUMMYFUNCTION("""COMPUTED_VALUE"""),"Вишнёвая бомба")</f>
        <v>Вишнёвая бомба</v>
      </c>
      <c r="W3731" s="18" t="str">
        <f>IFERROR(__xludf.DUMMYFUNCTION("""COMPUTED_VALUE"""),"Тропический манго")</f>
        <v>Тропический манго</v>
      </c>
      <c r="X3731" s="18"/>
      <c r="Y3731" s="18"/>
      <c r="Z3731" s="18"/>
      <c r="AA3731" s="18"/>
      <c r="AB3731" s="18"/>
      <c r="AC3731" s="18"/>
      <c r="AD3731" s="18"/>
      <c r="AE3731" s="18"/>
      <c r="AF3731" s="18"/>
      <c r="AG3731" s="18"/>
      <c r="AH3731" s="18"/>
      <c r="AI3731" s="18"/>
      <c r="AJ3731" s="18"/>
      <c r="AK3731" s="18"/>
      <c r="AL3731" s="18"/>
      <c r="AM3731" s="18"/>
      <c r="AN3731" s="18"/>
      <c r="AO3731" s="18"/>
      <c r="AP3731" s="18"/>
      <c r="AQ3731" s="18"/>
      <c r="AR3731" s="18"/>
      <c r="AS3731" s="18"/>
      <c r="AT3731" s="18"/>
      <c r="AU3731" s="18"/>
      <c r="AV3731" s="18"/>
      <c r="AW3731" s="18"/>
      <c r="AX3731" s="18"/>
    </row>
    <row r="3732">
      <c r="A3732" s="18" t="str">
        <f>IFERROR(__xludf.DUMMYFUNCTION("""COMPUTED_VALUE"""),"0.4")</f>
        <v>0.4</v>
      </c>
      <c r="B3732" s="18" t="str">
        <f>IFERROR(__xludf.DUMMYFUNCTION("""COMPUTED_VALUE"""),"0.6")</f>
        <v>0.6</v>
      </c>
      <c r="C3732" s="18" t="str">
        <f>IFERROR(__xludf.DUMMYFUNCTION("""COMPUTED_VALUE"""),"0.7")</f>
        <v>0.7</v>
      </c>
      <c r="D3732" s="18" t="str">
        <f>IFERROR(__xludf.DUMMYFUNCTION("""COMPUTED_VALUE"""),"0.8")</f>
        <v>0.8</v>
      </c>
      <c r="E3732" s="18"/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  <c r="Q3732" s="18"/>
      <c r="R3732" s="18"/>
      <c r="S3732" s="18"/>
      <c r="T3732" s="18"/>
      <c r="U3732" s="18"/>
      <c r="V3732" s="18"/>
      <c r="W3732" s="18"/>
      <c r="X3732" s="18"/>
      <c r="Y3732" s="18"/>
      <c r="Z3732" s="18"/>
      <c r="AA3732" s="18"/>
      <c r="AB3732" s="18"/>
      <c r="AC3732" s="18"/>
      <c r="AD3732" s="18"/>
      <c r="AE3732" s="18"/>
      <c r="AF3732" s="18"/>
      <c r="AG3732" s="18"/>
      <c r="AH3732" s="18"/>
      <c r="AI3732" s="18"/>
      <c r="AJ3732" s="18"/>
      <c r="AK3732" s="18"/>
      <c r="AL3732" s="18"/>
      <c r="AM3732" s="18"/>
      <c r="AN3732" s="18"/>
      <c r="AO3732" s="18"/>
      <c r="AP3732" s="18"/>
      <c r="AQ3732" s="18"/>
      <c r="AR3732" s="18"/>
      <c r="AS3732" s="18"/>
      <c r="AT3732" s="18"/>
      <c r="AU3732" s="18"/>
      <c r="AV3732" s="18"/>
      <c r="AW3732" s="18"/>
      <c r="AX3732" s="18"/>
    </row>
    <row r="3733">
      <c r="A3733" s="18" t="str">
        <f>IFERROR(__xludf.DUMMYFUNCTION("""COMPUTED_VALUE"""),"0.7")</f>
        <v>0.7</v>
      </c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8"/>
      <c r="N3733" s="18"/>
      <c r="O3733" s="18"/>
      <c r="P3733" s="18"/>
      <c r="Q3733" s="18"/>
      <c r="R3733" s="18"/>
      <c r="S3733" s="18"/>
      <c r="T3733" s="18"/>
      <c r="U3733" s="18"/>
      <c r="V3733" s="18"/>
      <c r="W3733" s="18"/>
      <c r="X3733" s="18"/>
      <c r="Y3733" s="18"/>
      <c r="Z3733" s="18"/>
      <c r="AA3733" s="18"/>
      <c r="AB3733" s="18"/>
      <c r="AC3733" s="18"/>
      <c r="AD3733" s="18"/>
      <c r="AE3733" s="18"/>
      <c r="AF3733" s="18"/>
      <c r="AG3733" s="18"/>
      <c r="AH3733" s="18"/>
      <c r="AI3733" s="18"/>
      <c r="AJ3733" s="18"/>
      <c r="AK3733" s="18"/>
      <c r="AL3733" s="18"/>
      <c r="AM3733" s="18"/>
      <c r="AN3733" s="18"/>
      <c r="AO3733" s="18"/>
      <c r="AP3733" s="18"/>
      <c r="AQ3733" s="18"/>
      <c r="AR3733" s="18"/>
      <c r="AS3733" s="18"/>
      <c r="AT3733" s="18"/>
      <c r="AU3733" s="18"/>
      <c r="AV3733" s="18"/>
      <c r="AW3733" s="18"/>
      <c r="AX3733" s="18"/>
    </row>
    <row r="3734">
      <c r="A3734" s="18" t="str">
        <f>IFERROR(__xludf.DUMMYFUNCTION("""COMPUTED_VALUE"""),"Лесные ягоды")</f>
        <v>Лесные ягоды</v>
      </c>
      <c r="B3734" s="18" t="str">
        <f>IFERROR(__xludf.DUMMYFUNCTION("""COMPUTED_VALUE"""),"Алоэ виноград ")</f>
        <v>Алоэ виноград </v>
      </c>
      <c r="C3734" s="18" t="str">
        <f>IFERROR(__xludf.DUMMYFUNCTION("""COMPUTED_VALUE"""),"Апельсиновый адреналин")</f>
        <v>Апельсиновый адреналин</v>
      </c>
      <c r="D3734" s="18" t="str">
        <f>IFERROR(__xludf.DUMMYFUNCTION("""COMPUTED_VALUE"""),"Клюква лайм")</f>
        <v>Клюква лайм</v>
      </c>
      <c r="E3734" s="18" t="str">
        <f>IFERROR(__xludf.DUMMYFUNCTION("""COMPUTED_VALUE"""),"Виноградная фанта ")</f>
        <v>Виноградная фанта </v>
      </c>
      <c r="F3734" s="18" t="str">
        <f>IFERROR(__xludf.DUMMYFUNCTION("""COMPUTED_VALUE"""),"Зеленый чай лемонграсс")</f>
        <v>Зеленый чай лемонграсс</v>
      </c>
      <c r="G3734" s="18" t="str">
        <f>IFERROR(__xludf.DUMMYFUNCTION("""COMPUTED_VALUE"""),"Малина арбуз")</f>
        <v>Малина арбуз</v>
      </c>
      <c r="H3734" s="18" t="str">
        <f>IFERROR(__xludf.DUMMYFUNCTION("""COMPUTED_VALUE"""),"Ананас персик")</f>
        <v>Ананас персик</v>
      </c>
      <c r="I3734" s="18" t="str">
        <f>IFERROR(__xludf.DUMMYFUNCTION("""COMPUTED_VALUE"""),"Клубничный мохито ")</f>
        <v>Клубничный мохито </v>
      </c>
      <c r="J3734" s="18" t="str">
        <f>IFERROR(__xludf.DUMMYFUNCTION("""COMPUTED_VALUE"""),"Яблоко лайм")</f>
        <v>Яблоко лайм</v>
      </c>
      <c r="K3734" s="18" t="str">
        <f>IFERROR(__xludf.DUMMYFUNCTION("""COMPUTED_VALUE"""),"Спрайт арбуз лайм ")</f>
        <v>Спрайт арбуз лайм </v>
      </c>
      <c r="L3734" s="18" t="str">
        <f>IFERROR(__xludf.DUMMYFUNCTION("""COMPUTED_VALUE"""),"Черничная фанта")</f>
        <v>Черничная фанта</v>
      </c>
      <c r="M3734" s="18" t="str">
        <f>IFERROR(__xludf.DUMMYFUNCTION("""COMPUTED_VALUE"""),"Чёрная смородина")</f>
        <v>Чёрная смородина</v>
      </c>
      <c r="N3734" s="18" t="str">
        <f>IFERROR(__xludf.DUMMYFUNCTION("""COMPUTED_VALUE"""),"Червячки голубика малина")</f>
        <v>Червячки голубика малина</v>
      </c>
      <c r="O3734" s="18" t="str">
        <f>IFERROR(__xludf.DUMMYFUNCTION("""COMPUTED_VALUE"""),"Малина смородина ")</f>
        <v>Малина смородина </v>
      </c>
      <c r="P3734" s="18" t="str">
        <f>IFERROR(__xludf.DUMMYFUNCTION("""COMPUTED_VALUE"""),"Черника лайм ")</f>
        <v>Черника лайм </v>
      </c>
      <c r="Q3734" s="18" t="str">
        <f>IFERROR(__xludf.DUMMYFUNCTION("""COMPUTED_VALUE"""),"Виноградный чупа чупс")</f>
        <v>Виноградный чупа чупс</v>
      </c>
      <c r="R3734" s="18" t="str">
        <f>IFERROR(__xludf.DUMMYFUNCTION("""COMPUTED_VALUE"""),"Киви лайм")</f>
        <v>Киви лайм</v>
      </c>
      <c r="S3734" s="18" t="str">
        <f>IFERROR(__xludf.DUMMYFUNCTION("""COMPUTED_VALUE"""),"Ягодный морс")</f>
        <v>Ягодный морс</v>
      </c>
      <c r="T3734" s="18" t="str">
        <f>IFERROR(__xludf.DUMMYFUNCTION("""COMPUTED_VALUE"""),"Фруктовый скитлс")</f>
        <v>Фруктовый скитлс</v>
      </c>
      <c r="U3734" s="18" t="str">
        <f>IFERROR(__xludf.DUMMYFUNCTION("""COMPUTED_VALUE"""),"черника лимон ")</f>
        <v>черника лимон </v>
      </c>
      <c r="V3734" s="18" t="str">
        <f>IFERROR(__xludf.DUMMYFUNCTION("""COMPUTED_VALUE"""),"Вишнёвая бомба")</f>
        <v>Вишнёвая бомба</v>
      </c>
      <c r="W3734" s="18" t="str">
        <f>IFERROR(__xludf.DUMMYFUNCTION("""COMPUTED_VALUE"""),"Тропический манго")</f>
        <v>Тропический манго</v>
      </c>
      <c r="X3734" s="18"/>
      <c r="Y3734" s="18"/>
      <c r="Z3734" s="18"/>
      <c r="AA3734" s="18"/>
      <c r="AB3734" s="18"/>
      <c r="AC3734" s="18"/>
      <c r="AD3734" s="18"/>
      <c r="AE3734" s="18"/>
      <c r="AF3734" s="18"/>
      <c r="AG3734" s="18"/>
      <c r="AH3734" s="18"/>
      <c r="AI3734" s="18"/>
      <c r="AJ3734" s="18"/>
      <c r="AK3734" s="18"/>
      <c r="AL3734" s="18"/>
      <c r="AM3734" s="18"/>
      <c r="AN3734" s="18"/>
      <c r="AO3734" s="18"/>
      <c r="AP3734" s="18"/>
      <c r="AQ3734" s="18"/>
      <c r="AR3734" s="18"/>
      <c r="AS3734" s="18"/>
      <c r="AT3734" s="18"/>
      <c r="AU3734" s="18"/>
      <c r="AV3734" s="18"/>
      <c r="AW3734" s="18"/>
      <c r="AX3734" s="18"/>
    </row>
    <row r="3735">
      <c r="A3735" s="18" t="str">
        <f>IFERROR(__xludf.DUMMYFUNCTION("""COMPUTED_VALUE"""),"Малина вишня лёд")</f>
        <v>Малина вишня лёд</v>
      </c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  <c r="X3735" s="18"/>
      <c r="Y3735" s="18"/>
      <c r="Z3735" s="18"/>
      <c r="AA3735" s="18"/>
      <c r="AB3735" s="18"/>
      <c r="AC3735" s="18"/>
      <c r="AD3735" s="18"/>
      <c r="AE3735" s="18"/>
      <c r="AF3735" s="18"/>
      <c r="AG3735" s="18"/>
      <c r="AH3735" s="18"/>
      <c r="AI3735" s="18"/>
      <c r="AJ3735" s="18"/>
      <c r="AK3735" s="18"/>
      <c r="AL3735" s="18"/>
      <c r="AM3735" s="18"/>
      <c r="AN3735" s="18"/>
      <c r="AO3735" s="18"/>
      <c r="AP3735" s="18"/>
      <c r="AQ3735" s="18"/>
      <c r="AR3735" s="18"/>
      <c r="AS3735" s="18"/>
      <c r="AT3735" s="18"/>
      <c r="AU3735" s="18"/>
      <c r="AV3735" s="18"/>
      <c r="AW3735" s="18"/>
      <c r="AX3735" s="18"/>
    </row>
    <row r="3736">
      <c r="A3736" s="18" t="str">
        <f>IFERROR(__xludf.DUMMYFUNCTION("""COMPUTED_VALUE"""),"Экзотический микс")</f>
        <v>Экзотический микс</v>
      </c>
      <c r="B3736" s="18" t="str">
        <f>IFERROR(__xludf.DUMMYFUNCTION("""COMPUTED_VALUE"""),"Энергетик")</f>
        <v>Энергетик</v>
      </c>
      <c r="C3736" s="18" t="str">
        <f>IFERROR(__xludf.DUMMYFUNCTION("""COMPUTED_VALUE"""),"Виноградный чупа-чупс")</f>
        <v>Виноградный чупа-чупс</v>
      </c>
      <c r="D3736" s="18" t="str">
        <f>IFERROR(__xludf.DUMMYFUNCTION("""COMPUTED_VALUE"""),"Кислая лесная клюква")</f>
        <v>Кислая лесная клюква</v>
      </c>
      <c r="E3736" s="18" t="str">
        <f>IFERROR(__xludf.DUMMYFUNCTION("""COMPUTED_VALUE"""),"Смородина персик")</f>
        <v>Смородина персик</v>
      </c>
      <c r="F3736" s="18" t="str">
        <f>IFERROR(__xludf.DUMMYFUNCTION("""COMPUTED_VALUE"""),"Спелый киви кисло сладкий")</f>
        <v>Спелый киви кисло сладкий</v>
      </c>
      <c r="G3736" s="18" t="str">
        <f>IFERROR(__xludf.DUMMYFUNCTION("""COMPUTED_VALUE"""),"Кислые черви в вишневом сиропе")</f>
        <v>Кислые черви в вишневом сиропе</v>
      </c>
      <c r="H3736" s="18" t="str">
        <f>IFERROR(__xludf.DUMMYFUNCTION("""COMPUTED_VALUE"""),"Грушевый лимонад")</f>
        <v>Грушевый лимонад</v>
      </c>
      <c r="I3736" s="18" t="str">
        <f>IFERROR(__xludf.DUMMYFUNCTION("""COMPUTED_VALUE"""),"Лимонад с сладкой малиной")</f>
        <v>Лимонад с сладкой малиной</v>
      </c>
      <c r="J3736" s="18" t="str">
        <f>IFERROR(__xludf.DUMMYFUNCTION("""COMPUTED_VALUE"""),"Ананасовая кислинка")</f>
        <v>Ананасовая кислинка</v>
      </c>
      <c r="K3736" s="18" t="str">
        <f>IFERROR(__xludf.DUMMYFUNCTION("""COMPUTED_VALUE"""),"Мармеладные мишки")</f>
        <v>Мармеладные мишки</v>
      </c>
      <c r="L3736" s="18" t="str">
        <f>IFERROR(__xludf.DUMMYFUNCTION("""COMPUTED_VALUE"""),"Мандариновый сок с цедрой")</f>
        <v>Мандариновый сок с цедрой</v>
      </c>
      <c r="M3736" s="18" t="str">
        <f>IFERROR(__xludf.DUMMYFUNCTION("""COMPUTED_VALUE"""),"Кисло-сладкое ягодное драже")</f>
        <v>Кисло-сладкое ягодное драже</v>
      </c>
      <c r="N3736" s="18" t="str">
        <f>IFERROR(__xludf.DUMMYFUNCTION("""COMPUTED_VALUE"""),"Классическая фанта")</f>
        <v>Классическая фанта</v>
      </c>
      <c r="O3736" s="18" t="str">
        <f>IFERROR(__xludf.DUMMYFUNCTION("""COMPUTED_VALUE"""),"Сладкие барбарисоввые конфеты")</f>
        <v>Сладкие барбарисоввые конфеты</v>
      </c>
      <c r="P3736" s="18"/>
      <c r="Q3736" s="18"/>
      <c r="R3736" s="18"/>
      <c r="S3736" s="18"/>
      <c r="T3736" s="18"/>
      <c r="U3736" s="18"/>
      <c r="V3736" s="18"/>
      <c r="W3736" s="18"/>
      <c r="X3736" s="18"/>
      <c r="Y3736" s="18"/>
      <c r="Z3736" s="18"/>
      <c r="AA3736" s="18"/>
      <c r="AB3736" s="18"/>
      <c r="AC3736" s="18"/>
      <c r="AD3736" s="18"/>
      <c r="AE3736" s="18"/>
      <c r="AF3736" s="18"/>
      <c r="AG3736" s="18"/>
      <c r="AH3736" s="18"/>
      <c r="AI3736" s="18"/>
      <c r="AJ3736" s="18"/>
      <c r="AK3736" s="18"/>
      <c r="AL3736" s="18"/>
      <c r="AM3736" s="18"/>
      <c r="AN3736" s="18"/>
      <c r="AO3736" s="18"/>
      <c r="AP3736" s="18"/>
      <c r="AQ3736" s="18"/>
      <c r="AR3736" s="18"/>
      <c r="AS3736" s="18"/>
      <c r="AT3736" s="18"/>
      <c r="AU3736" s="18"/>
      <c r="AV3736" s="18"/>
      <c r="AW3736" s="18"/>
      <c r="AX3736" s="18"/>
    </row>
    <row r="3737">
      <c r="A3737" s="18" t="str">
        <f>IFERROR(__xludf.DUMMYFUNCTION("""COMPUTED_VALUE"""),"Арбуз Малина ")</f>
        <v>Арбуз Малина </v>
      </c>
      <c r="B3737" s="18" t="str">
        <f>IFERROR(__xludf.DUMMYFUNCTION("""COMPUTED_VALUE"""),"Банан Кокос ")</f>
        <v>Банан Кокос </v>
      </c>
      <c r="C3737" s="18" t="str">
        <f>IFERROR(__xludf.DUMMYFUNCTION("""COMPUTED_VALUE"""),"Барбарисовый Энергетик ")</f>
        <v>Барбарисовый Энергетик </v>
      </c>
      <c r="D3737" s="18" t="str">
        <f>IFERROR(__xludf.DUMMYFUNCTION("""COMPUTED_VALUE"""),"Виноградный Энергетик")</f>
        <v>Виноградный Энергетик</v>
      </c>
      <c r="E3737" s="18" t="str">
        <f>IFERROR(__xludf.DUMMYFUNCTION("""COMPUTED_VALUE"""),"Гранат Клубника ")</f>
        <v>Гранат Клубника </v>
      </c>
      <c r="F3737" s="18" t="str">
        <f>IFERROR(__xludf.DUMMYFUNCTION("""COMPUTED_VALUE"""),"Гранат Смородина ")</f>
        <v>Гранат Смородина </v>
      </c>
      <c r="G3737" s="18" t="str">
        <f>IFERROR(__xludf.DUMMYFUNCTION("""COMPUTED_VALUE"""),"Грейпфрутовый Швепс ")</f>
        <v>Грейпфрутовый Швепс </v>
      </c>
      <c r="H3737" s="18" t="str">
        <f>IFERROR(__xludf.DUMMYFUNCTION("""COMPUTED_VALUE"""),"Земляника Драгонфрут ")</f>
        <v>Земляника Драгонфрут </v>
      </c>
      <c r="I3737" s="18" t="str">
        <f>IFERROR(__xludf.DUMMYFUNCTION("""COMPUTED_VALUE"""),"Киви Личи ")</f>
        <v>Киви Личи </v>
      </c>
      <c r="J3737" s="18" t="str">
        <f>IFERROR(__xludf.DUMMYFUNCTION("""COMPUTED_VALUE"""),"Киви Маракуйя Гуава ")</f>
        <v>Киви Маракуйя Гуава </v>
      </c>
      <c r="K3737" s="18" t="str">
        <f>IFERROR(__xludf.DUMMYFUNCTION("""COMPUTED_VALUE"""),"Клубника Банан ")</f>
        <v>Клубника Банан </v>
      </c>
      <c r="L3737" s="18" t="str">
        <f>IFERROR(__xludf.DUMMYFUNCTION("""COMPUTED_VALUE"""),"Клубника Вишня ")</f>
        <v>Клубника Вишня </v>
      </c>
      <c r="M3737" s="18" t="str">
        <f>IFERROR(__xludf.DUMMYFUNCTION("""COMPUTED_VALUE"""),"Клубника Земляника ")</f>
        <v>Клубника Земляника </v>
      </c>
      <c r="N3737" s="18" t="str">
        <f>IFERROR(__xludf.DUMMYFUNCTION("""COMPUTED_VALUE"""),"Клубничный Мохито ")</f>
        <v>Клубничный Мохито </v>
      </c>
      <c r="O3737" s="18" t="str">
        <f>IFERROR(__xludf.DUMMYFUNCTION("""COMPUTED_VALUE"""),"Манго Грейпфрут ")</f>
        <v>Манго Грейпфрут </v>
      </c>
      <c r="P3737" s="18" t="str">
        <f>IFERROR(__xludf.DUMMYFUNCTION("""COMPUTED_VALUE"""),"Манго Персик Личи ")</f>
        <v>Манго Персик Личи </v>
      </c>
      <c r="Q3737" s="18" t="str">
        <f>IFERROR(__xludf.DUMMYFUNCTION("""COMPUTED_VALUE"""),"Персик Бабл Гам ")</f>
        <v>Персик Бабл Гам </v>
      </c>
      <c r="R3737" s="18" t="str">
        <f>IFERROR(__xludf.DUMMYFUNCTION("""COMPUTED_VALUE"""),"Садовые Ягоды ")</f>
        <v>Садовые Ягоды </v>
      </c>
      <c r="S3737" s="18" t="str">
        <f>IFERROR(__xludf.DUMMYFUNCTION("""COMPUTED_VALUE"""),"Скитлс Лимон Лайм 2")</f>
        <v>Скитлс Лимон Лайм 2</v>
      </c>
      <c r="T3737" s="18" t="str">
        <f>IFERROR(__xludf.DUMMYFUNCTION("""COMPUTED_VALUE"""),"Смородина Мармелад 1")</f>
        <v>Смородина Мармелад 1</v>
      </c>
      <c r="U3737" s="18" t="str">
        <f>IFERROR(__xludf.DUMMYFUNCTION("""COMPUTED_VALUE"""),"Темная Вишня 1")</f>
        <v>Темная Вишня 1</v>
      </c>
      <c r="V3737" s="18" t="str">
        <f>IFERROR(__xludf.DUMMYFUNCTION("""COMPUTED_VALUE"""),"Фруктовые Пластинки 1")</f>
        <v>Фруктовые Пластинки 1</v>
      </c>
      <c r="W3737" s="18" t="str">
        <f>IFERROR(__xludf.DUMMYFUNCTION("""COMPUTED_VALUE"""),"Черника Ежевика 1")</f>
        <v>Черника Ежевика 1</v>
      </c>
      <c r="X3737" s="18" t="str">
        <f>IFERROR(__xludf.DUMMYFUNCTION("""COMPUTED_VALUE"""),"Черника Малина 1")</f>
        <v>Черника Малина 1</v>
      </c>
      <c r="Y3737" s="18" t="str">
        <f>IFERROR(__xludf.DUMMYFUNCTION("""COMPUTED_VALUE"""),"Черника Мята 2")</f>
        <v>Черника Мята 2</v>
      </c>
      <c r="Z3737" s="18" t="str">
        <f>IFERROR(__xludf.DUMMYFUNCTION("""COMPUTED_VALUE"""),"Яблоко Виноград 2")</f>
        <v>Яблоко Виноград 2</v>
      </c>
      <c r="AA3737" s="18" t="str">
        <f>IFERROR(__xludf.DUMMYFUNCTION("""COMPUTED_VALUE"""),"Яблоко Малина 4")</f>
        <v>Яблоко Малина 4</v>
      </c>
      <c r="AB3737" s="18"/>
      <c r="AC3737" s="18"/>
      <c r="AD3737" s="18"/>
      <c r="AE3737" s="18"/>
      <c r="AF3737" s="18"/>
      <c r="AG3737" s="18"/>
      <c r="AH3737" s="18"/>
      <c r="AI3737" s="18"/>
      <c r="AJ3737" s="18"/>
      <c r="AK3737" s="18"/>
      <c r="AL3737" s="18"/>
      <c r="AM3737" s="18"/>
      <c r="AN3737" s="18"/>
      <c r="AO3737" s="18"/>
      <c r="AP3737" s="18"/>
      <c r="AQ3737" s="18"/>
      <c r="AR3737" s="18"/>
      <c r="AS3737" s="18"/>
      <c r="AT3737" s="18"/>
      <c r="AU3737" s="18"/>
      <c r="AV3737" s="18"/>
      <c r="AW3737" s="18"/>
      <c r="AX3737" s="18"/>
    </row>
    <row r="3738">
      <c r="A3738" s="18" t="str">
        <f>IFERROR(__xludf.DUMMYFUNCTION("""COMPUTED_VALUE"""),"0.4")</f>
        <v>0.4</v>
      </c>
      <c r="B3738" s="18" t="str">
        <f>IFERROR(__xludf.DUMMYFUNCTION("""COMPUTED_VALUE"""),"0.6")</f>
        <v>0.6</v>
      </c>
      <c r="C3738" s="18" t="str">
        <f>IFERROR(__xludf.DUMMYFUNCTION("""COMPUTED_VALUE"""),"0.7")</f>
        <v>0.7</v>
      </c>
      <c r="D3738" s="18" t="str">
        <f>IFERROR(__xludf.DUMMYFUNCTION("""COMPUTED_VALUE"""),"0.8")</f>
        <v>0.8</v>
      </c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  <c r="R3738" s="18"/>
      <c r="S3738" s="18"/>
      <c r="T3738" s="18"/>
      <c r="U3738" s="18"/>
      <c r="V3738" s="18"/>
      <c r="W3738" s="18"/>
      <c r="X3738" s="18"/>
      <c r="Y3738" s="18"/>
      <c r="Z3738" s="18"/>
      <c r="AA3738" s="18"/>
      <c r="AB3738" s="18"/>
      <c r="AC3738" s="18"/>
      <c r="AD3738" s="18"/>
      <c r="AE3738" s="18"/>
      <c r="AF3738" s="18"/>
      <c r="AG3738" s="18"/>
      <c r="AH3738" s="18"/>
      <c r="AI3738" s="18"/>
      <c r="AJ3738" s="18"/>
      <c r="AK3738" s="18"/>
      <c r="AL3738" s="18"/>
      <c r="AM3738" s="18"/>
      <c r="AN3738" s="18"/>
      <c r="AO3738" s="18"/>
      <c r="AP3738" s="18"/>
      <c r="AQ3738" s="18"/>
      <c r="AR3738" s="18"/>
      <c r="AS3738" s="18"/>
      <c r="AT3738" s="18"/>
      <c r="AU3738" s="18"/>
      <c r="AV3738" s="18"/>
      <c r="AW3738" s="18"/>
      <c r="AX3738" s="18"/>
    </row>
    <row r="3739">
      <c r="A3739" s="18" t="str">
        <f>IFERROR(__xludf.DUMMYFUNCTION("""COMPUTED_VALUE"""),"Апельсиновое драже")</f>
        <v>Апельсиновое драже</v>
      </c>
      <c r="B3739" s="18" t="str">
        <f>IFERROR(__xludf.DUMMYFUNCTION("""COMPUTED_VALUE"""),"Бабл гам")</f>
        <v>Бабл гам</v>
      </c>
      <c r="C3739" s="18" t="str">
        <f>IFERROR(__xludf.DUMMYFUNCTION("""COMPUTED_VALUE"""),"Виноградная конфета")</f>
        <v>Виноградная конфета</v>
      </c>
      <c r="D3739" s="18" t="str">
        <f>IFERROR(__xludf.DUMMYFUNCTION("""COMPUTED_VALUE"""),"Даня кокос")</f>
        <v>Даня кокос</v>
      </c>
      <c r="E3739" s="18" t="str">
        <f>IFERROR(__xludf.DUMMYFUNCTION("""COMPUTED_VALUE"""),"Земляника груша")</f>
        <v>Земляника груша</v>
      </c>
      <c r="F3739" s="18" t="str">
        <f>IFERROR(__xludf.DUMMYFUNCTION("""COMPUTED_VALUE"""),"Кислый киви")</f>
        <v>Кислый киви</v>
      </c>
      <c r="G3739" s="18" t="str">
        <f>IFERROR(__xludf.DUMMYFUNCTION("""COMPUTED_VALUE"""),"Кислый малиновый лимонад ")</f>
        <v>Кислый малиновый лимонад </v>
      </c>
      <c r="H3739" s="18" t="str">
        <f>IFERROR(__xludf.DUMMYFUNCTION("""COMPUTED_VALUE"""),"Кола сода айс")</f>
        <v>Кола сода айс</v>
      </c>
      <c r="I3739" s="18" t="str">
        <f>IFERROR(__xludf.DUMMYFUNCTION("""COMPUTED_VALUE"""),"Ледяной ананас")</f>
        <v>Ледяной ананас</v>
      </c>
      <c r="J3739" s="18" t="str">
        <f>IFERROR(__xludf.DUMMYFUNCTION("""COMPUTED_VALUE"""),"Лимонные червячки ")</f>
        <v>Лимонные червячки </v>
      </c>
      <c r="K3739" s="18" t="str">
        <f>IFERROR(__xludf.DUMMYFUNCTION("""COMPUTED_VALUE"""),"Манго апельсин")</f>
        <v>Манго апельсин</v>
      </c>
      <c r="L3739" s="18" t="str">
        <f>IFERROR(__xludf.DUMMYFUNCTION("""COMPUTED_VALUE"""),"Смородина виноград")</f>
        <v>Смородина виноград</v>
      </c>
      <c r="M3739" s="18" t="str">
        <f>IFERROR(__xludf.DUMMYFUNCTION("""COMPUTED_VALUE"""),"Яблочный холс")</f>
        <v>Яблочный холс</v>
      </c>
      <c r="N3739" s="18" t="str">
        <f>IFERROR(__xludf.DUMMYFUNCTION("""COMPUTED_VALUE"""),"Ягодный смузи")</f>
        <v>Ягодный смузи</v>
      </c>
      <c r="O3739" s="18" t="str">
        <f>IFERROR(__xludf.DUMMYFUNCTION("""COMPUTED_VALUE"""),"Ягодный энергетик")</f>
        <v>Ягодный энергетик</v>
      </c>
      <c r="P3739" s="18"/>
      <c r="Q3739" s="18"/>
      <c r="R3739" s="18"/>
      <c r="S3739" s="18"/>
      <c r="T3739" s="18"/>
      <c r="U3739" s="18"/>
      <c r="V3739" s="18"/>
      <c r="W3739" s="18"/>
      <c r="X3739" s="18"/>
      <c r="Y3739" s="18"/>
      <c r="Z3739" s="18"/>
      <c r="AA3739" s="18"/>
      <c r="AB3739" s="18"/>
      <c r="AC3739" s="18"/>
      <c r="AD3739" s="18"/>
      <c r="AE3739" s="18"/>
      <c r="AF3739" s="18"/>
      <c r="AG3739" s="18"/>
      <c r="AH3739" s="18"/>
      <c r="AI3739" s="18"/>
      <c r="AJ3739" s="18"/>
      <c r="AK3739" s="18"/>
      <c r="AL3739" s="18"/>
      <c r="AM3739" s="18"/>
      <c r="AN3739" s="18"/>
      <c r="AO3739" s="18"/>
      <c r="AP3739" s="18"/>
      <c r="AQ3739" s="18"/>
      <c r="AR3739" s="18"/>
      <c r="AS3739" s="18"/>
      <c r="AT3739" s="18"/>
      <c r="AU3739" s="18"/>
      <c r="AV3739" s="18"/>
      <c r="AW3739" s="18"/>
      <c r="AX3739" s="18"/>
    </row>
    <row r="3740">
      <c r="A3740" s="18" t="str">
        <f>IFERROR(__xludf.DUMMYFUNCTION("""COMPUTED_VALUE"""),"кислая земляника")</f>
        <v>кислая земляника</v>
      </c>
      <c r="B3740" s="18" t="str">
        <f>IFERROR(__xludf.DUMMYFUNCTION("""COMPUTED_VALUE"""),"кислая фанта с черникой")</f>
        <v>кислая фанта с черникой</v>
      </c>
      <c r="C3740" s="18" t="str">
        <f>IFERROR(__xludf.DUMMYFUNCTION("""COMPUTED_VALUE"""),"кислое харибо с колой и черешней")</f>
        <v>кислое харибо с колой и черешней</v>
      </c>
      <c r="D3740" s="18" t="str">
        <f>IFERROR(__xludf.DUMMYFUNCTION("""COMPUTED_VALUE"""),"кислое яблочно клубничная шипучка")</f>
        <v>кислое яблочно клубничная шипучка</v>
      </c>
      <c r="E3740" s="18" t="str">
        <f>IFERROR(__xludf.DUMMYFUNCTION("""COMPUTED_VALUE"""),"кислые желатинки маракуйя ананас")</f>
        <v>кислые желатинки маракуйя ананас</v>
      </c>
      <c r="F3740" s="18" t="str">
        <f>IFERROR(__xludf.DUMMYFUNCTION("""COMPUTED_VALUE"""),"кислые ленточки маракуя манго")</f>
        <v>кислые ленточки маракуя манго</v>
      </c>
      <c r="G3740" s="18" t="str">
        <f>IFERROR(__xludf.DUMMYFUNCTION("""COMPUTED_VALUE"""),"кислые мармеладные ягоды")</f>
        <v>кислые мармеладные ягоды</v>
      </c>
      <c r="H3740" s="18" t="str">
        <f>IFERROR(__xludf.DUMMYFUNCTION("""COMPUTED_VALUE"""),"кислый виноград лайм")</f>
        <v>кислый виноград лайм</v>
      </c>
      <c r="I3740" s="18" t="str">
        <f>IFERROR(__xludf.DUMMYFUNCTION("""COMPUTED_VALUE"""),"кислый грейпфрут с вишней")</f>
        <v>кислый грейпфрут с вишней</v>
      </c>
      <c r="J3740" s="18" t="str">
        <f>IFERROR(__xludf.DUMMYFUNCTION("""COMPUTED_VALUE"""),"кислый леденец виноград киви яблоко")</f>
        <v>кислый леденец виноград киви яблоко</v>
      </c>
      <c r="K3740" s="18" t="str">
        <f>IFERROR(__xludf.DUMMYFUNCTION("""COMPUTED_VALUE"""),"кислый лимонад арбуз лайм малина")</f>
        <v>кислый лимонад арбуз лайм малина</v>
      </c>
      <c r="L3740" s="18" t="str">
        <f>IFERROR(__xludf.DUMMYFUNCTION("""COMPUTED_VALUE"""),"кислый персик клубника")</f>
        <v>кислый персик клубника</v>
      </c>
      <c r="M3740" s="18" t="str">
        <f>IFERROR(__xludf.DUMMYFUNCTION("""COMPUTED_VALUE"""),"кислый яблочно лимонные колечки")</f>
        <v>кислый яблочно лимонные колечки</v>
      </c>
      <c r="N3740" s="18" t="str">
        <f>IFERROR(__xludf.DUMMYFUNCTION("""COMPUTED_VALUE"""),"фанта апельсин с кислой малиной")</f>
        <v>фанта апельсин с кислой малиной</v>
      </c>
      <c r="O3740" s="18"/>
      <c r="P3740" s="18"/>
      <c r="Q3740" s="18"/>
      <c r="R3740" s="18"/>
      <c r="S3740" s="18"/>
      <c r="T3740" s="18"/>
      <c r="U3740" s="18"/>
      <c r="V3740" s="18"/>
      <c r="W3740" s="18"/>
      <c r="X3740" s="18"/>
      <c r="Y3740" s="18"/>
      <c r="Z3740" s="18"/>
      <c r="AA3740" s="18"/>
      <c r="AB3740" s="18"/>
      <c r="AC3740" s="18"/>
      <c r="AD3740" s="18"/>
      <c r="AE3740" s="18"/>
      <c r="AF3740" s="18"/>
      <c r="AG3740" s="18"/>
      <c r="AH3740" s="18"/>
      <c r="AI3740" s="18"/>
      <c r="AJ3740" s="18"/>
      <c r="AK3740" s="18"/>
      <c r="AL3740" s="18"/>
      <c r="AM3740" s="18"/>
      <c r="AN3740" s="18"/>
      <c r="AO3740" s="18"/>
      <c r="AP3740" s="18"/>
      <c r="AQ3740" s="18"/>
      <c r="AR3740" s="18"/>
      <c r="AS3740" s="18"/>
      <c r="AT3740" s="18"/>
      <c r="AU3740" s="18"/>
      <c r="AV3740" s="18"/>
      <c r="AW3740" s="18"/>
      <c r="AX3740" s="18"/>
    </row>
    <row r="3741">
      <c r="A3741" s="18" t="str">
        <f>IFERROR(__xludf.DUMMYFUNCTION("""COMPUTED_VALUE"""),"Малина вишня лёд")</f>
        <v>Малина вишня лёд</v>
      </c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  <c r="Q3741" s="18"/>
      <c r="R3741" s="18"/>
      <c r="S3741" s="18"/>
      <c r="T3741" s="18"/>
      <c r="U3741" s="18"/>
      <c r="V3741" s="18"/>
      <c r="W3741" s="18"/>
      <c r="X3741" s="18"/>
      <c r="Y3741" s="18"/>
      <c r="Z3741" s="18"/>
      <c r="AA3741" s="18"/>
      <c r="AB3741" s="18"/>
      <c r="AC3741" s="18"/>
      <c r="AD3741" s="18"/>
      <c r="AE3741" s="18"/>
      <c r="AF3741" s="18"/>
      <c r="AG3741" s="18"/>
      <c r="AH3741" s="18"/>
      <c r="AI3741" s="18"/>
      <c r="AJ3741" s="18"/>
      <c r="AK3741" s="18"/>
      <c r="AL3741" s="18"/>
      <c r="AM3741" s="18"/>
      <c r="AN3741" s="18"/>
      <c r="AO3741" s="18"/>
      <c r="AP3741" s="18"/>
      <c r="AQ3741" s="18"/>
      <c r="AR3741" s="18"/>
      <c r="AS3741" s="18"/>
      <c r="AT3741" s="18"/>
      <c r="AU3741" s="18"/>
      <c r="AV3741" s="18"/>
      <c r="AW3741" s="18"/>
      <c r="AX3741" s="18"/>
    </row>
    <row r="3742">
      <c r="A3742" s="18" t="str">
        <f>IFERROR(__xludf.DUMMYFUNCTION("""COMPUTED_VALUE"""),"кислая земляника")</f>
        <v>кислая земляника</v>
      </c>
      <c r="B3742" s="18" t="str">
        <f>IFERROR(__xludf.DUMMYFUNCTION("""COMPUTED_VALUE"""),"кислая фанта с черникой")</f>
        <v>кислая фанта с черникой</v>
      </c>
      <c r="C3742" s="18" t="str">
        <f>IFERROR(__xludf.DUMMYFUNCTION("""COMPUTED_VALUE"""),"кислое харибо с колой и черешней")</f>
        <v>кислое харибо с колой и черешней</v>
      </c>
      <c r="D3742" s="18" t="str">
        <f>IFERROR(__xludf.DUMMYFUNCTION("""COMPUTED_VALUE"""),"кислое яблочно клубничная шипучка")</f>
        <v>кислое яблочно клубничная шипучка</v>
      </c>
      <c r="E3742" s="18" t="str">
        <f>IFERROR(__xludf.DUMMYFUNCTION("""COMPUTED_VALUE"""),"кислые желатинки маракуйя ананас")</f>
        <v>кислые желатинки маракуйя ананас</v>
      </c>
      <c r="F3742" s="18" t="str">
        <f>IFERROR(__xludf.DUMMYFUNCTION("""COMPUTED_VALUE"""),"кислые ленточки маракуя манго")</f>
        <v>кислые ленточки маракуя манго</v>
      </c>
      <c r="G3742" s="18" t="str">
        <f>IFERROR(__xludf.DUMMYFUNCTION("""COMPUTED_VALUE"""),"кислые мармеладные ягоды")</f>
        <v>кислые мармеладные ягоды</v>
      </c>
      <c r="H3742" s="18" t="str">
        <f>IFERROR(__xludf.DUMMYFUNCTION("""COMPUTED_VALUE"""),"кислый виноград лайм")</f>
        <v>кислый виноград лайм</v>
      </c>
      <c r="I3742" s="18" t="str">
        <f>IFERROR(__xludf.DUMMYFUNCTION("""COMPUTED_VALUE"""),"кислый грейпфрут с вишней")</f>
        <v>кислый грейпфрут с вишней</v>
      </c>
      <c r="J3742" s="18" t="str">
        <f>IFERROR(__xludf.DUMMYFUNCTION("""COMPUTED_VALUE"""),"кислый леденец виноград киви яблоко")</f>
        <v>кислый леденец виноград киви яблоко</v>
      </c>
      <c r="K3742" s="18" t="str">
        <f>IFERROR(__xludf.DUMMYFUNCTION("""COMPUTED_VALUE"""),"кислый лимонад арбуз лайм малина")</f>
        <v>кислый лимонад арбуз лайм малина</v>
      </c>
      <c r="L3742" s="18" t="str">
        <f>IFERROR(__xludf.DUMMYFUNCTION("""COMPUTED_VALUE"""),"кислый персик клубника")</f>
        <v>кислый персик клубника</v>
      </c>
      <c r="M3742" s="18" t="str">
        <f>IFERROR(__xludf.DUMMYFUNCTION("""COMPUTED_VALUE"""),"кислый яблочно лимонные колечки")</f>
        <v>кислый яблочно лимонные колечки</v>
      </c>
      <c r="N3742" s="18" t="str">
        <f>IFERROR(__xludf.DUMMYFUNCTION("""COMPUTED_VALUE"""),"фанта апельсин с кислой малиной")</f>
        <v>фанта апельсин с кислой малиной</v>
      </c>
      <c r="O3742" s="18"/>
      <c r="P3742" s="18"/>
      <c r="Q3742" s="18"/>
      <c r="R3742" s="18"/>
      <c r="S3742" s="18"/>
      <c r="T3742" s="18"/>
      <c r="U3742" s="18"/>
      <c r="V3742" s="18"/>
      <c r="W3742" s="18"/>
      <c r="X3742" s="18"/>
      <c r="Y3742" s="18"/>
      <c r="Z3742" s="18"/>
      <c r="AA3742" s="18"/>
      <c r="AB3742" s="18"/>
      <c r="AC3742" s="18"/>
      <c r="AD3742" s="18"/>
      <c r="AE3742" s="18"/>
      <c r="AF3742" s="18"/>
      <c r="AG3742" s="18"/>
      <c r="AH3742" s="18"/>
      <c r="AI3742" s="18"/>
      <c r="AJ3742" s="18"/>
      <c r="AK3742" s="18"/>
      <c r="AL3742" s="18"/>
      <c r="AM3742" s="18"/>
      <c r="AN3742" s="18"/>
      <c r="AO3742" s="18"/>
      <c r="AP3742" s="18"/>
      <c r="AQ3742" s="18"/>
      <c r="AR3742" s="18"/>
      <c r="AS3742" s="18"/>
      <c r="AT3742" s="18"/>
      <c r="AU3742" s="18"/>
      <c r="AV3742" s="18"/>
      <c r="AW3742" s="18"/>
      <c r="AX3742" s="18"/>
    </row>
    <row r="3743">
      <c r="A3743" s="18"/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  <c r="X3743" s="18"/>
      <c r="Y3743" s="18"/>
      <c r="Z3743" s="18"/>
      <c r="AA3743" s="18"/>
      <c r="AB3743" s="18"/>
      <c r="AC3743" s="18"/>
      <c r="AD3743" s="18"/>
      <c r="AE3743" s="18"/>
      <c r="AF3743" s="18"/>
      <c r="AG3743" s="18"/>
      <c r="AH3743" s="18"/>
      <c r="AI3743" s="18"/>
      <c r="AJ3743" s="18"/>
      <c r="AK3743" s="18"/>
      <c r="AL3743" s="18"/>
      <c r="AM3743" s="18"/>
      <c r="AN3743" s="18"/>
      <c r="AO3743" s="18"/>
      <c r="AP3743" s="18"/>
      <c r="AQ3743" s="18"/>
      <c r="AR3743" s="18"/>
      <c r="AS3743" s="18"/>
      <c r="AT3743" s="18"/>
      <c r="AU3743" s="18"/>
      <c r="AV3743" s="18"/>
      <c r="AW3743" s="18"/>
      <c r="AX3743" s="18"/>
    </row>
    <row r="3744">
      <c r="A3744" s="18"/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  <c r="R3744" s="18"/>
      <c r="S3744" s="18"/>
      <c r="T3744" s="18"/>
      <c r="U3744" s="18"/>
      <c r="V3744" s="18"/>
      <c r="W3744" s="18"/>
      <c r="X3744" s="18"/>
      <c r="Y3744" s="18"/>
      <c r="Z3744" s="18"/>
      <c r="AA3744" s="18"/>
      <c r="AB3744" s="18"/>
      <c r="AC3744" s="18"/>
      <c r="AD3744" s="18"/>
      <c r="AE3744" s="18"/>
      <c r="AF3744" s="18"/>
      <c r="AG3744" s="18"/>
      <c r="AH3744" s="18"/>
      <c r="AI3744" s="18"/>
      <c r="AJ3744" s="18"/>
      <c r="AK3744" s="18"/>
      <c r="AL3744" s="18"/>
      <c r="AM3744" s="18"/>
      <c r="AN3744" s="18"/>
      <c r="AO3744" s="18"/>
      <c r="AP3744" s="18"/>
      <c r="AQ3744" s="18"/>
      <c r="AR3744" s="18"/>
      <c r="AS3744" s="18"/>
      <c r="AT3744" s="18"/>
      <c r="AU3744" s="18"/>
      <c r="AV3744" s="18"/>
      <c r="AW3744" s="18"/>
      <c r="AX3744" s="18"/>
    </row>
    <row r="3745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  <c r="R3745" s="18"/>
      <c r="S3745" s="18"/>
      <c r="T3745" s="18"/>
      <c r="U3745" s="18"/>
      <c r="V3745" s="18"/>
      <c r="W3745" s="18"/>
      <c r="X3745" s="18"/>
      <c r="Y3745" s="18"/>
      <c r="Z3745" s="18"/>
      <c r="AA3745" s="18"/>
      <c r="AB3745" s="18"/>
      <c r="AC3745" s="18"/>
      <c r="AD3745" s="18"/>
      <c r="AE3745" s="18"/>
      <c r="AF3745" s="18"/>
      <c r="AG3745" s="18"/>
      <c r="AH3745" s="18"/>
      <c r="AI3745" s="18"/>
      <c r="AJ3745" s="18"/>
      <c r="AK3745" s="18"/>
      <c r="AL3745" s="18"/>
      <c r="AM3745" s="18"/>
      <c r="AN3745" s="18"/>
      <c r="AO3745" s="18"/>
      <c r="AP3745" s="18"/>
      <c r="AQ3745" s="18"/>
      <c r="AR3745" s="18"/>
      <c r="AS3745" s="18"/>
      <c r="AT3745" s="18"/>
      <c r="AU3745" s="18"/>
      <c r="AV3745" s="18"/>
      <c r="AW3745" s="18"/>
      <c r="AX3745" s="18"/>
    </row>
    <row r="3746">
      <c r="A3746" s="18"/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  <c r="R3746" s="18"/>
      <c r="S3746" s="18"/>
      <c r="T3746" s="18"/>
      <c r="U3746" s="18"/>
      <c r="V3746" s="18"/>
      <c r="W3746" s="18"/>
      <c r="X3746" s="18"/>
      <c r="Y3746" s="18"/>
      <c r="Z3746" s="18"/>
      <c r="AA3746" s="18"/>
      <c r="AB3746" s="18"/>
      <c r="AC3746" s="18"/>
      <c r="AD3746" s="18"/>
      <c r="AE3746" s="18"/>
      <c r="AF3746" s="18"/>
      <c r="AG3746" s="18"/>
      <c r="AH3746" s="18"/>
      <c r="AI3746" s="18"/>
      <c r="AJ3746" s="18"/>
      <c r="AK3746" s="18"/>
      <c r="AL3746" s="18"/>
      <c r="AM3746" s="18"/>
      <c r="AN3746" s="18"/>
      <c r="AO3746" s="18"/>
      <c r="AP3746" s="18"/>
      <c r="AQ3746" s="18"/>
      <c r="AR3746" s="18"/>
      <c r="AS3746" s="18"/>
      <c r="AT3746" s="18"/>
      <c r="AU3746" s="18"/>
      <c r="AV3746" s="18"/>
      <c r="AW3746" s="18"/>
      <c r="AX3746" s="18"/>
    </row>
    <row r="3747">
      <c r="A3747" s="18"/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  <c r="X3747" s="18"/>
      <c r="Y3747" s="18"/>
      <c r="Z3747" s="18"/>
      <c r="AA3747" s="18"/>
      <c r="AB3747" s="18"/>
      <c r="AC3747" s="18"/>
      <c r="AD3747" s="18"/>
      <c r="AE3747" s="18"/>
      <c r="AF3747" s="18"/>
      <c r="AG3747" s="18"/>
      <c r="AH3747" s="18"/>
      <c r="AI3747" s="18"/>
      <c r="AJ3747" s="18"/>
      <c r="AK3747" s="18"/>
      <c r="AL3747" s="18"/>
      <c r="AM3747" s="18"/>
      <c r="AN3747" s="18"/>
      <c r="AO3747" s="18"/>
      <c r="AP3747" s="18"/>
      <c r="AQ3747" s="18"/>
      <c r="AR3747" s="18"/>
      <c r="AS3747" s="18"/>
      <c r="AT3747" s="18"/>
      <c r="AU3747" s="18"/>
      <c r="AV3747" s="18"/>
      <c r="AW3747" s="18"/>
      <c r="AX3747" s="18"/>
    </row>
    <row r="3748">
      <c r="A3748" s="18" t="str">
        <f>IFERROR(__xludf.DUMMYFUNCTION("""COMPUTED_VALUE"""),"Экзотический микс")</f>
        <v>Экзотический микс</v>
      </c>
      <c r="B3748" s="18" t="str">
        <f>IFERROR(__xludf.DUMMYFUNCTION("""COMPUTED_VALUE"""),"Энергетик")</f>
        <v>Энергетик</v>
      </c>
      <c r="C3748" s="18" t="str">
        <f>IFERROR(__xludf.DUMMYFUNCTION("""COMPUTED_VALUE"""),"Виноградный чупа-чупс")</f>
        <v>Виноградный чупа-чупс</v>
      </c>
      <c r="D3748" s="18" t="str">
        <f>IFERROR(__xludf.DUMMYFUNCTION("""COMPUTED_VALUE"""),"Кислая лесная клюква")</f>
        <v>Кислая лесная клюква</v>
      </c>
      <c r="E3748" s="18" t="str">
        <f>IFERROR(__xludf.DUMMYFUNCTION("""COMPUTED_VALUE"""),"Смородина персик")</f>
        <v>Смородина персик</v>
      </c>
      <c r="F3748" s="18" t="str">
        <f>IFERROR(__xludf.DUMMYFUNCTION("""COMPUTED_VALUE"""),"Спелый киви кисло сладкий")</f>
        <v>Спелый киви кисло сладкий</v>
      </c>
      <c r="G3748" s="18" t="str">
        <f>IFERROR(__xludf.DUMMYFUNCTION("""COMPUTED_VALUE"""),"Кислые черви в вишневом сиропе")</f>
        <v>Кислые черви в вишневом сиропе</v>
      </c>
      <c r="H3748" s="18" t="str">
        <f>IFERROR(__xludf.DUMMYFUNCTION("""COMPUTED_VALUE"""),"Грушевый лимонад")</f>
        <v>Грушевый лимонад</v>
      </c>
      <c r="I3748" s="18" t="str">
        <f>IFERROR(__xludf.DUMMYFUNCTION("""COMPUTED_VALUE"""),"Лимонад с сладкой малиной")</f>
        <v>Лимонад с сладкой малиной</v>
      </c>
      <c r="J3748" s="18" t="str">
        <f>IFERROR(__xludf.DUMMYFUNCTION("""COMPUTED_VALUE"""),"Ананасовая кислинка")</f>
        <v>Ананасовая кислинка</v>
      </c>
      <c r="K3748" s="18" t="str">
        <f>IFERROR(__xludf.DUMMYFUNCTION("""COMPUTED_VALUE"""),"Мармеладные мишки")</f>
        <v>Мармеладные мишки</v>
      </c>
      <c r="L3748" s="18" t="str">
        <f>IFERROR(__xludf.DUMMYFUNCTION("""COMPUTED_VALUE"""),"Мандариновый сок с цедрой")</f>
        <v>Мандариновый сок с цедрой</v>
      </c>
      <c r="M3748" s="18" t="str">
        <f>IFERROR(__xludf.DUMMYFUNCTION("""COMPUTED_VALUE"""),"Кисло-сладкое ягодное драже")</f>
        <v>Кисло-сладкое ягодное драже</v>
      </c>
      <c r="N3748" s="18" t="str">
        <f>IFERROR(__xludf.DUMMYFUNCTION("""COMPUTED_VALUE"""),"Классическая фанта")</f>
        <v>Классическая фанта</v>
      </c>
      <c r="O3748" s="18" t="str">
        <f>IFERROR(__xludf.DUMMYFUNCTION("""COMPUTED_VALUE"""),"Сладкие барбарисоввые конфеты")</f>
        <v>Сладкие барбарисоввые конфеты</v>
      </c>
      <c r="P3748" s="18"/>
      <c r="Q3748" s="18"/>
      <c r="R3748" s="18"/>
      <c r="S3748" s="18"/>
      <c r="T3748" s="18"/>
      <c r="U3748" s="18"/>
      <c r="V3748" s="18"/>
      <c r="W3748" s="18"/>
      <c r="X3748" s="18"/>
      <c r="Y3748" s="18"/>
      <c r="Z3748" s="18"/>
      <c r="AA3748" s="18"/>
      <c r="AB3748" s="18"/>
      <c r="AC3748" s="18"/>
      <c r="AD3748" s="18"/>
      <c r="AE3748" s="18"/>
      <c r="AF3748" s="18"/>
      <c r="AG3748" s="18"/>
      <c r="AH3748" s="18"/>
      <c r="AI3748" s="18"/>
      <c r="AJ3748" s="18"/>
      <c r="AK3748" s="18"/>
      <c r="AL3748" s="18"/>
      <c r="AM3748" s="18"/>
      <c r="AN3748" s="18"/>
      <c r="AO3748" s="18"/>
      <c r="AP3748" s="18"/>
      <c r="AQ3748" s="18"/>
      <c r="AR3748" s="18"/>
      <c r="AS3748" s="18"/>
      <c r="AT3748" s="18"/>
      <c r="AU3748" s="18"/>
      <c r="AV3748" s="18"/>
      <c r="AW3748" s="18"/>
      <c r="AX3748" s="18"/>
    </row>
    <row r="3749">
      <c r="A3749" s="18" t="str">
        <f>IFERROR(__xludf.DUMMYFUNCTION("""COMPUTED_VALUE"""),"кислая земляника")</f>
        <v>кислая земляника</v>
      </c>
      <c r="B3749" s="18" t="str">
        <f>IFERROR(__xludf.DUMMYFUNCTION("""COMPUTED_VALUE"""),"кислая фанта с черникой")</f>
        <v>кислая фанта с черникой</v>
      </c>
      <c r="C3749" s="18" t="str">
        <f>IFERROR(__xludf.DUMMYFUNCTION("""COMPUTED_VALUE"""),"кислое харибо с колой и черешней")</f>
        <v>кислое харибо с колой и черешней</v>
      </c>
      <c r="D3749" s="18" t="str">
        <f>IFERROR(__xludf.DUMMYFUNCTION("""COMPUTED_VALUE"""),"кислое яблочно клубничная шипучка")</f>
        <v>кислое яблочно клубничная шипучка</v>
      </c>
      <c r="E3749" s="18" t="str">
        <f>IFERROR(__xludf.DUMMYFUNCTION("""COMPUTED_VALUE"""),"кислые желатинки маракуйя ананас")</f>
        <v>кислые желатинки маракуйя ананас</v>
      </c>
      <c r="F3749" s="18" t="str">
        <f>IFERROR(__xludf.DUMMYFUNCTION("""COMPUTED_VALUE"""),"кислые ленточки маракуя манго")</f>
        <v>кислые ленточки маракуя манго</v>
      </c>
      <c r="G3749" s="18" t="str">
        <f>IFERROR(__xludf.DUMMYFUNCTION("""COMPUTED_VALUE"""),"кислые мармеладные ягоды")</f>
        <v>кислые мармеладные ягоды</v>
      </c>
      <c r="H3749" s="18" t="str">
        <f>IFERROR(__xludf.DUMMYFUNCTION("""COMPUTED_VALUE"""),"кислый виноград лайм")</f>
        <v>кислый виноград лайм</v>
      </c>
      <c r="I3749" s="18" t="str">
        <f>IFERROR(__xludf.DUMMYFUNCTION("""COMPUTED_VALUE"""),"кислый грейпфрут с вишней")</f>
        <v>кислый грейпфрут с вишней</v>
      </c>
      <c r="J3749" s="18" t="str">
        <f>IFERROR(__xludf.DUMMYFUNCTION("""COMPUTED_VALUE"""),"кислый леденец виноград киви яблоко")</f>
        <v>кислый леденец виноград киви яблоко</v>
      </c>
      <c r="K3749" s="18" t="str">
        <f>IFERROR(__xludf.DUMMYFUNCTION("""COMPUTED_VALUE"""),"кислый лимонад арбуз лайм малина")</f>
        <v>кислый лимонад арбуз лайм малина</v>
      </c>
      <c r="L3749" s="18" t="str">
        <f>IFERROR(__xludf.DUMMYFUNCTION("""COMPUTED_VALUE"""),"кислый персик клубника")</f>
        <v>кислый персик клубника</v>
      </c>
      <c r="M3749" s="18" t="str">
        <f>IFERROR(__xludf.DUMMYFUNCTION("""COMPUTED_VALUE"""),"кислый яблочно лимонные колечки")</f>
        <v>кислый яблочно лимонные колечки</v>
      </c>
      <c r="N3749" s="18" t="str">
        <f>IFERROR(__xludf.DUMMYFUNCTION("""COMPUTED_VALUE"""),"фанта апельсин с кислой малиной")</f>
        <v>фанта апельсин с кислой малиной</v>
      </c>
      <c r="O3749" s="18"/>
      <c r="P3749" s="18"/>
      <c r="Q3749" s="18"/>
      <c r="R3749" s="18"/>
      <c r="S3749" s="18"/>
      <c r="T3749" s="18"/>
      <c r="U3749" s="18"/>
      <c r="V3749" s="18"/>
      <c r="W3749" s="18"/>
      <c r="X3749" s="18"/>
      <c r="Y3749" s="18"/>
      <c r="Z3749" s="18"/>
      <c r="AA3749" s="18"/>
      <c r="AB3749" s="18"/>
      <c r="AC3749" s="18"/>
      <c r="AD3749" s="18"/>
      <c r="AE3749" s="18"/>
      <c r="AF3749" s="18"/>
      <c r="AG3749" s="18"/>
      <c r="AH3749" s="18"/>
      <c r="AI3749" s="18"/>
      <c r="AJ3749" s="18"/>
      <c r="AK3749" s="18"/>
      <c r="AL3749" s="18"/>
      <c r="AM3749" s="18"/>
      <c r="AN3749" s="18"/>
      <c r="AO3749" s="18"/>
      <c r="AP3749" s="18"/>
      <c r="AQ3749" s="18"/>
      <c r="AR3749" s="18"/>
      <c r="AS3749" s="18"/>
      <c r="AT3749" s="18"/>
      <c r="AU3749" s="18"/>
      <c r="AV3749" s="18"/>
      <c r="AW3749" s="18"/>
      <c r="AX3749" s="18"/>
    </row>
    <row r="3750">
      <c r="A3750" s="18" t="str">
        <f>IFERROR(__xludf.DUMMYFUNCTION("""COMPUTED_VALUE"""),"Ягодный микс")</f>
        <v>Ягодный микс</v>
      </c>
      <c r="B3750" s="18" t="str">
        <f>IFERROR(__xludf.DUMMYFUNCTION("""COMPUTED_VALUE"""),"Энергетик малина")</f>
        <v>Энергетик малина</v>
      </c>
      <c r="C3750" s="18" t="str">
        <f>IFERROR(__xludf.DUMMYFUNCTION("""COMPUTED_VALUE"""),"Клубника арбуз")</f>
        <v>Клубника арбуз</v>
      </c>
      <c r="D3750" s="18" t="str">
        <f>IFERROR(__xludf.DUMMYFUNCTION("""COMPUTED_VALUE"""),"Ежевика малина")</f>
        <v>Ежевика малина</v>
      </c>
      <c r="E3750" s="18" t="str">
        <f>IFERROR(__xludf.DUMMYFUNCTION("""COMPUTED_VALUE"""),"Голубая малина виноград")</f>
        <v>Голубая малина виноград</v>
      </c>
      <c r="F3750" s="18" t="str">
        <f>IFERROR(__xludf.DUMMYFUNCTION("""COMPUTED_VALUE"""),"Вишня яблоко")</f>
        <v>Вишня яблоко</v>
      </c>
      <c r="G3750" s="18" t="str">
        <f>IFERROR(__xludf.DUMMYFUNCTION("""COMPUTED_VALUE"""),"Виноград лёд")</f>
        <v>Виноград лёд</v>
      </c>
      <c r="H3750" s="18" t="str">
        <f>IFERROR(__xludf.DUMMYFUNCTION("""COMPUTED_VALUE"""),"Бабл гам")</f>
        <v>Бабл гам</v>
      </c>
      <c r="I3750" s="18" t="str">
        <f>IFERROR(__xludf.DUMMYFUNCTION("""COMPUTED_VALUE"""),"Энергетик лайм")</f>
        <v>Энергетик лайм</v>
      </c>
      <c r="J3750" s="18" t="str">
        <f>IFERROR(__xludf.DUMMYFUNCTION("""COMPUTED_VALUE"""),"Черника смородина айс")</f>
        <v>Черника смородина айс</v>
      </c>
      <c r="K3750" s="18" t="str">
        <f>IFERROR(__xludf.DUMMYFUNCTION("""COMPUTED_VALUE"""),"Мохито клубничный лёд")</f>
        <v>Мохито клубничный лёд</v>
      </c>
      <c r="L3750" s="18" t="str">
        <f>IFERROR(__xludf.DUMMYFUNCTION("""COMPUTED_VALUE"""),"Черная вишня лёд")</f>
        <v>Черная вишня лёд</v>
      </c>
      <c r="M3750" s="18" t="str">
        <f>IFERROR(__xludf.DUMMYFUNCTION("""COMPUTED_VALUE"""),"Ананас кокос лёд")</f>
        <v>Ананас кокос лёд</v>
      </c>
      <c r="N3750" s="18" t="str">
        <f>IFERROR(__xludf.DUMMYFUNCTION("""COMPUTED_VALUE"""),"Киви лёд")</f>
        <v>Киви лёд</v>
      </c>
      <c r="O3750" s="18" t="str">
        <f>IFERROR(__xludf.DUMMYFUNCTION("""COMPUTED_VALUE"""),"Кислая клюква лёд")</f>
        <v>Кислая клюква лёд</v>
      </c>
      <c r="P3750" s="18" t="str">
        <f>IFERROR(__xludf.DUMMYFUNCTION("""COMPUTED_VALUE"""),"Кислый скитлс лёд")</f>
        <v>Кислый скитлс лёд</v>
      </c>
      <c r="Q3750" s="18" t="str">
        <f>IFERROR(__xludf.DUMMYFUNCTION("""COMPUTED_VALUE"""),"Клубника черника лёд")</f>
        <v>Клубника черника лёд</v>
      </c>
      <c r="R3750" s="18" t="str">
        <f>IFERROR(__xludf.DUMMYFUNCTION("""COMPUTED_VALUE"""),"Малина смородина лёд")</f>
        <v>Малина смородина лёд</v>
      </c>
      <c r="S3750" s="18" t="str">
        <f>IFERROR(__xludf.DUMMYFUNCTION("""COMPUTED_VALUE"""),"Манго лёд")</f>
        <v>Манго лёд</v>
      </c>
      <c r="T3750" s="18" t="str">
        <f>IFERROR(__xludf.DUMMYFUNCTION("""COMPUTED_VALUE"""),"Малина вишня лёд")</f>
        <v>Малина вишня лёд</v>
      </c>
      <c r="U3750" s="18"/>
      <c r="V3750" s="18"/>
      <c r="W3750" s="18"/>
      <c r="X3750" s="18"/>
      <c r="Y3750" s="18"/>
      <c r="Z3750" s="18"/>
      <c r="AA3750" s="18"/>
      <c r="AB3750" s="18"/>
      <c r="AC3750" s="18"/>
      <c r="AD3750" s="18"/>
      <c r="AE3750" s="18"/>
      <c r="AF3750" s="18"/>
      <c r="AG3750" s="18"/>
      <c r="AH3750" s="18"/>
      <c r="AI3750" s="18"/>
      <c r="AJ3750" s="18"/>
      <c r="AK3750" s="18"/>
      <c r="AL3750" s="18"/>
      <c r="AM3750" s="18"/>
      <c r="AN3750" s="18"/>
      <c r="AO3750" s="18"/>
      <c r="AP3750" s="18"/>
      <c r="AQ3750" s="18"/>
      <c r="AR3750" s="18"/>
      <c r="AS3750" s="18"/>
      <c r="AT3750" s="18"/>
      <c r="AU3750" s="18"/>
      <c r="AV3750" s="18"/>
      <c r="AW3750" s="18"/>
      <c r="AX3750" s="18"/>
    </row>
    <row r="3751">
      <c r="A3751" s="18" t="str">
        <f>IFERROR(__xludf.DUMMYFUNCTION("""COMPUTED_VALUE"""),"Смородина холс")</f>
        <v>Смородина холс</v>
      </c>
      <c r="B3751" s="18" t="str">
        <f>IFERROR(__xludf.DUMMYFUNCTION("""COMPUTED_VALUE"""),"Тропические фрукты")</f>
        <v>Тропические фрукты</v>
      </c>
      <c r="C3751" s="18" t="str">
        <f>IFERROR(__xludf.DUMMYFUNCTION("""COMPUTED_VALUE"""),"Черничная конфета")</f>
        <v>Черничная конфета</v>
      </c>
      <c r="D3751" s="18" t="str">
        <f>IFERROR(__xludf.DUMMYFUNCTION("""COMPUTED_VALUE"""),"Яблоко вишня")</f>
        <v>Яблоко вишня</v>
      </c>
      <c r="E3751" s="18" t="str">
        <f>IFERROR(__xludf.DUMMYFUNCTION("""COMPUTED_VALUE"""),"Виноград мята")</f>
        <v>Виноград мята</v>
      </c>
      <c r="F3751" s="18" t="str">
        <f>IFERROR(__xludf.DUMMYFUNCTION("""COMPUTED_VALUE"""),"Виноград холс")</f>
        <v>Виноград холс</v>
      </c>
      <c r="G3751" s="18" t="str">
        <f>IFERROR(__xludf.DUMMYFUNCTION("""COMPUTED_VALUE"""),"Грейпфрутовый лимонад")</f>
        <v>Грейпфрутовый лимонад</v>
      </c>
      <c r="H3751" s="18" t="str">
        <f>IFERROR(__xludf.DUMMYFUNCTION("""COMPUTED_VALUE"""),"Дыня банан")</f>
        <v>Дыня банан</v>
      </c>
      <c r="I3751" s="18" t="str">
        <f>IFERROR(__xludf.DUMMYFUNCTION("""COMPUTED_VALUE"""),"Ежевичный лимонад")</f>
        <v>Ежевичный лимонад</v>
      </c>
      <c r="J3751" s="18" t="str">
        <f>IFERROR(__xludf.DUMMYFUNCTION("""COMPUTED_VALUE"""),"Земляничная конфета ")</f>
        <v>Земляничная конфета </v>
      </c>
      <c r="K3751" s="18" t="str">
        <f>IFERROR(__xludf.DUMMYFUNCTION("""COMPUTED_VALUE"""),"Ананас манго ")</f>
        <v>Ананас манго </v>
      </c>
      <c r="L3751" s="18" t="str">
        <f>IFERROR(__xludf.DUMMYFUNCTION("""COMPUTED_VALUE"""),"Жвачка черника мята ")</f>
        <v>Жвачка черника мята </v>
      </c>
      <c r="M3751" s="18" t="str">
        <f>IFERROR(__xludf.DUMMYFUNCTION("""COMPUTED_VALUE"""),"Зеленый манго")</f>
        <v>Зеленый манго</v>
      </c>
      <c r="N3751" s="18" t="str">
        <f>IFERROR(__xludf.DUMMYFUNCTION("""COMPUTED_VALUE"""),"Клюква брусника")</f>
        <v>Клюква брусника</v>
      </c>
      <c r="O3751" s="18" t="str">
        <f>IFERROR(__xludf.DUMMYFUNCTION("""COMPUTED_VALUE"""),"Апельсин ")</f>
        <v>Апельсин </v>
      </c>
      <c r="P3751" s="18" t="str">
        <f>IFERROR(__xludf.DUMMYFUNCTION("""COMPUTED_VALUE"""),"Кокос малина")</f>
        <v>Кокос малина</v>
      </c>
      <c r="Q3751" s="18" t="str">
        <f>IFERROR(__xludf.DUMMYFUNCTION("""COMPUTED_VALUE"""),"Лимонные черви")</f>
        <v>Лимонные черви</v>
      </c>
      <c r="R3751" s="18" t="str">
        <f>IFERROR(__xludf.DUMMYFUNCTION("""COMPUTED_VALUE"""),"Малиновый лимонад")</f>
        <v>Малиновый лимонад</v>
      </c>
      <c r="S3751" s="18" t="str">
        <f>IFERROR(__xludf.DUMMYFUNCTION("""COMPUTED_VALUE"""),"Смородина малина")</f>
        <v>Смородина малина</v>
      </c>
      <c r="T3751" s="18"/>
      <c r="U3751" s="18"/>
      <c r="V3751" s="18"/>
      <c r="W3751" s="18"/>
      <c r="X3751" s="18"/>
      <c r="Y3751" s="18"/>
      <c r="Z3751" s="18"/>
      <c r="AA3751" s="18"/>
      <c r="AB3751" s="18"/>
      <c r="AC3751" s="18"/>
      <c r="AD3751" s="18"/>
      <c r="AE3751" s="18"/>
      <c r="AF3751" s="18"/>
      <c r="AG3751" s="18"/>
      <c r="AH3751" s="18"/>
      <c r="AI3751" s="18"/>
      <c r="AJ3751" s="18"/>
      <c r="AK3751" s="18"/>
      <c r="AL3751" s="18"/>
      <c r="AM3751" s="18"/>
      <c r="AN3751" s="18"/>
      <c r="AO3751" s="18"/>
      <c r="AP3751" s="18"/>
      <c r="AQ3751" s="18"/>
      <c r="AR3751" s="18"/>
      <c r="AS3751" s="18"/>
      <c r="AT3751" s="18"/>
      <c r="AU3751" s="18"/>
      <c r="AV3751" s="18"/>
      <c r="AW3751" s="18"/>
      <c r="AX3751" s="18"/>
    </row>
    <row r="3752">
      <c r="A3752" s="18" t="str">
        <f>IFERROR(__xludf.DUMMYFUNCTION("""COMPUTED_VALUE"""),"кислая земляника")</f>
        <v>кислая земляника</v>
      </c>
      <c r="B3752" s="18" t="str">
        <f>IFERROR(__xludf.DUMMYFUNCTION("""COMPUTED_VALUE"""),"кислая фанта с черникой")</f>
        <v>кислая фанта с черникой</v>
      </c>
      <c r="C3752" s="18" t="str">
        <f>IFERROR(__xludf.DUMMYFUNCTION("""COMPUTED_VALUE"""),"кислое харибо с колой и черешней")</f>
        <v>кислое харибо с колой и черешней</v>
      </c>
      <c r="D3752" s="18" t="str">
        <f>IFERROR(__xludf.DUMMYFUNCTION("""COMPUTED_VALUE"""),"кислое яблочно клубничная шипучка")</f>
        <v>кислое яблочно клубничная шипучка</v>
      </c>
      <c r="E3752" s="18" t="str">
        <f>IFERROR(__xludf.DUMMYFUNCTION("""COMPUTED_VALUE"""),"кислые желатинки маракуйя ананас")</f>
        <v>кислые желатинки маракуйя ананас</v>
      </c>
      <c r="F3752" s="18" t="str">
        <f>IFERROR(__xludf.DUMMYFUNCTION("""COMPUTED_VALUE"""),"кислые ленточки маракуя манго")</f>
        <v>кислые ленточки маракуя манго</v>
      </c>
      <c r="G3752" s="18" t="str">
        <f>IFERROR(__xludf.DUMMYFUNCTION("""COMPUTED_VALUE"""),"кислые мармеладные ягоды")</f>
        <v>кислые мармеладные ягоды</v>
      </c>
      <c r="H3752" s="18" t="str">
        <f>IFERROR(__xludf.DUMMYFUNCTION("""COMPUTED_VALUE"""),"кислый виноград лайм")</f>
        <v>кислый виноград лайм</v>
      </c>
      <c r="I3752" s="18" t="str">
        <f>IFERROR(__xludf.DUMMYFUNCTION("""COMPUTED_VALUE"""),"кислый грейпфрут с вишней")</f>
        <v>кислый грейпфрут с вишней</v>
      </c>
      <c r="J3752" s="18" t="str">
        <f>IFERROR(__xludf.DUMMYFUNCTION("""COMPUTED_VALUE"""),"кислый леденец виноград киви яблоко")</f>
        <v>кислый леденец виноград киви яблоко</v>
      </c>
      <c r="K3752" s="18" t="str">
        <f>IFERROR(__xludf.DUMMYFUNCTION("""COMPUTED_VALUE"""),"кислый лимонад арбуз лайм малина")</f>
        <v>кислый лимонад арбуз лайм малина</v>
      </c>
      <c r="L3752" s="18" t="str">
        <f>IFERROR(__xludf.DUMMYFUNCTION("""COMPUTED_VALUE"""),"кислый персик клубника")</f>
        <v>кислый персик клубника</v>
      </c>
      <c r="M3752" s="18" t="str">
        <f>IFERROR(__xludf.DUMMYFUNCTION("""COMPUTED_VALUE"""),"кислый яблочно лимонные колечки")</f>
        <v>кислый яблочно лимонные колечки</v>
      </c>
      <c r="N3752" s="18" t="str">
        <f>IFERROR(__xludf.DUMMYFUNCTION("""COMPUTED_VALUE"""),"фанта апельсин с кислой малиной")</f>
        <v>фанта апельсин с кислой малиной</v>
      </c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  <c r="AA3752" s="18"/>
      <c r="AB3752" s="18"/>
      <c r="AC3752" s="18"/>
      <c r="AD3752" s="18"/>
      <c r="AE3752" s="18"/>
      <c r="AF3752" s="18"/>
      <c r="AG3752" s="18"/>
      <c r="AH3752" s="18"/>
      <c r="AI3752" s="18"/>
      <c r="AJ3752" s="18"/>
      <c r="AK3752" s="18"/>
      <c r="AL3752" s="18"/>
      <c r="AM3752" s="18"/>
      <c r="AN3752" s="18"/>
      <c r="AO3752" s="18"/>
      <c r="AP3752" s="18"/>
      <c r="AQ3752" s="18"/>
      <c r="AR3752" s="18"/>
      <c r="AS3752" s="18"/>
      <c r="AT3752" s="18"/>
      <c r="AU3752" s="18"/>
      <c r="AV3752" s="18"/>
      <c r="AW3752" s="18"/>
      <c r="AX3752" s="18"/>
    </row>
    <row r="3753">
      <c r="A3753" s="18" t="str">
        <f>IFERROR(__xludf.DUMMYFUNCTION("""COMPUTED_VALUE"""),"Арбуз Малина ")</f>
        <v>Арбуз Малина </v>
      </c>
      <c r="B3753" s="18" t="str">
        <f>IFERROR(__xludf.DUMMYFUNCTION("""COMPUTED_VALUE"""),"Банан Кокос ")</f>
        <v>Банан Кокос </v>
      </c>
      <c r="C3753" s="18" t="str">
        <f>IFERROR(__xludf.DUMMYFUNCTION("""COMPUTED_VALUE"""),"Барбарисовый Энергетик ")</f>
        <v>Барбарисовый Энергетик </v>
      </c>
      <c r="D3753" s="18" t="str">
        <f>IFERROR(__xludf.DUMMYFUNCTION("""COMPUTED_VALUE"""),"Виноградный Энергетик")</f>
        <v>Виноградный Энергетик</v>
      </c>
      <c r="E3753" s="18" t="str">
        <f>IFERROR(__xludf.DUMMYFUNCTION("""COMPUTED_VALUE"""),"Гранат Клубника ")</f>
        <v>Гранат Клубника </v>
      </c>
      <c r="F3753" s="18" t="str">
        <f>IFERROR(__xludf.DUMMYFUNCTION("""COMPUTED_VALUE"""),"Гранат Смородина ")</f>
        <v>Гранат Смородина </v>
      </c>
      <c r="G3753" s="18" t="str">
        <f>IFERROR(__xludf.DUMMYFUNCTION("""COMPUTED_VALUE"""),"Грейпфрутовый Швепс ")</f>
        <v>Грейпфрутовый Швепс </v>
      </c>
      <c r="H3753" s="18" t="str">
        <f>IFERROR(__xludf.DUMMYFUNCTION("""COMPUTED_VALUE"""),"Земляника Драгонфрут ")</f>
        <v>Земляника Драгонфрут </v>
      </c>
      <c r="I3753" s="18" t="str">
        <f>IFERROR(__xludf.DUMMYFUNCTION("""COMPUTED_VALUE"""),"Киви Личи ")</f>
        <v>Киви Личи </v>
      </c>
      <c r="J3753" s="18" t="str">
        <f>IFERROR(__xludf.DUMMYFUNCTION("""COMPUTED_VALUE"""),"Киви Маракуйя Гуава ")</f>
        <v>Киви Маракуйя Гуава </v>
      </c>
      <c r="K3753" s="18" t="str">
        <f>IFERROR(__xludf.DUMMYFUNCTION("""COMPUTED_VALUE"""),"Клубника Банан ")</f>
        <v>Клубника Банан </v>
      </c>
      <c r="L3753" s="18" t="str">
        <f>IFERROR(__xludf.DUMMYFUNCTION("""COMPUTED_VALUE"""),"Клубника Вишня ")</f>
        <v>Клубника Вишня </v>
      </c>
      <c r="M3753" s="18" t="str">
        <f>IFERROR(__xludf.DUMMYFUNCTION("""COMPUTED_VALUE"""),"Клубника Земляника ")</f>
        <v>Клубника Земляника </v>
      </c>
      <c r="N3753" s="18" t="str">
        <f>IFERROR(__xludf.DUMMYFUNCTION("""COMPUTED_VALUE"""),"Клубничный Мохито ")</f>
        <v>Клубничный Мохито </v>
      </c>
      <c r="O3753" s="18" t="str">
        <f>IFERROR(__xludf.DUMMYFUNCTION("""COMPUTED_VALUE"""),"Манго Грейпфрут ")</f>
        <v>Манго Грейпфрут </v>
      </c>
      <c r="P3753" s="18" t="str">
        <f>IFERROR(__xludf.DUMMYFUNCTION("""COMPUTED_VALUE"""),"Манго Персик Личи ")</f>
        <v>Манго Персик Личи </v>
      </c>
      <c r="Q3753" s="18" t="str">
        <f>IFERROR(__xludf.DUMMYFUNCTION("""COMPUTED_VALUE"""),"Персик Бабл Гам ")</f>
        <v>Персик Бабл Гам </v>
      </c>
      <c r="R3753" s="18" t="str">
        <f>IFERROR(__xludf.DUMMYFUNCTION("""COMPUTED_VALUE"""),"Садовые Ягоды ")</f>
        <v>Садовые Ягоды </v>
      </c>
      <c r="S3753" s="18" t="str">
        <f>IFERROR(__xludf.DUMMYFUNCTION("""COMPUTED_VALUE"""),"Скитлс Лимон Лайм 2")</f>
        <v>Скитлс Лимон Лайм 2</v>
      </c>
      <c r="T3753" s="18" t="str">
        <f>IFERROR(__xludf.DUMMYFUNCTION("""COMPUTED_VALUE"""),"Смородина Мармелад 1")</f>
        <v>Смородина Мармелад 1</v>
      </c>
      <c r="U3753" s="18" t="str">
        <f>IFERROR(__xludf.DUMMYFUNCTION("""COMPUTED_VALUE"""),"Темная Вишня 1")</f>
        <v>Темная Вишня 1</v>
      </c>
      <c r="V3753" s="18" t="str">
        <f>IFERROR(__xludf.DUMMYFUNCTION("""COMPUTED_VALUE"""),"Фруктовые Пластинки 1")</f>
        <v>Фруктовые Пластинки 1</v>
      </c>
      <c r="W3753" s="18" t="str">
        <f>IFERROR(__xludf.DUMMYFUNCTION("""COMPUTED_VALUE"""),"Черника Ежевика 1")</f>
        <v>Черника Ежевика 1</v>
      </c>
      <c r="X3753" s="18" t="str">
        <f>IFERROR(__xludf.DUMMYFUNCTION("""COMPUTED_VALUE"""),"Черника Малина 1")</f>
        <v>Черника Малина 1</v>
      </c>
      <c r="Y3753" s="18" t="str">
        <f>IFERROR(__xludf.DUMMYFUNCTION("""COMPUTED_VALUE"""),"Черника Мята 2")</f>
        <v>Черника Мята 2</v>
      </c>
      <c r="Z3753" s="18" t="str">
        <f>IFERROR(__xludf.DUMMYFUNCTION("""COMPUTED_VALUE"""),"Яблоко Виноград 2")</f>
        <v>Яблоко Виноград 2</v>
      </c>
      <c r="AA3753" s="18" t="str">
        <f>IFERROR(__xludf.DUMMYFUNCTION("""COMPUTED_VALUE"""),"Яблоко Малина 4")</f>
        <v>Яблоко Малина 4</v>
      </c>
      <c r="AB3753" s="18"/>
      <c r="AC3753" s="18"/>
      <c r="AD3753" s="18"/>
      <c r="AE3753" s="18"/>
      <c r="AF3753" s="18"/>
      <c r="AG3753" s="18"/>
      <c r="AH3753" s="18"/>
      <c r="AI3753" s="18"/>
      <c r="AJ3753" s="18"/>
      <c r="AK3753" s="18"/>
      <c r="AL3753" s="18"/>
      <c r="AM3753" s="18"/>
      <c r="AN3753" s="18"/>
      <c r="AO3753" s="18"/>
      <c r="AP3753" s="18"/>
      <c r="AQ3753" s="18"/>
      <c r="AR3753" s="18"/>
      <c r="AS3753" s="18"/>
      <c r="AT3753" s="18"/>
      <c r="AU3753" s="18"/>
      <c r="AV3753" s="18"/>
      <c r="AW3753" s="18"/>
      <c r="AX3753" s="18"/>
    </row>
    <row r="3754">
      <c r="A3754" s="18" t="str">
        <f>IFERROR(__xludf.DUMMYFUNCTION("""COMPUTED_VALUE"""),"Смородина холс")</f>
        <v>Смородина холс</v>
      </c>
      <c r="B3754" s="18" t="str">
        <f>IFERROR(__xludf.DUMMYFUNCTION("""COMPUTED_VALUE"""),"Тропические фрукты")</f>
        <v>Тропические фрукты</v>
      </c>
      <c r="C3754" s="18" t="str">
        <f>IFERROR(__xludf.DUMMYFUNCTION("""COMPUTED_VALUE"""),"Черничная конфета")</f>
        <v>Черничная конфета</v>
      </c>
      <c r="D3754" s="18" t="str">
        <f>IFERROR(__xludf.DUMMYFUNCTION("""COMPUTED_VALUE"""),"Яблоко вишня")</f>
        <v>Яблоко вишня</v>
      </c>
      <c r="E3754" s="18" t="str">
        <f>IFERROR(__xludf.DUMMYFUNCTION("""COMPUTED_VALUE"""),"Виноград мята")</f>
        <v>Виноград мята</v>
      </c>
      <c r="F3754" s="18" t="str">
        <f>IFERROR(__xludf.DUMMYFUNCTION("""COMPUTED_VALUE"""),"Виноград холс")</f>
        <v>Виноград холс</v>
      </c>
      <c r="G3754" s="18" t="str">
        <f>IFERROR(__xludf.DUMMYFUNCTION("""COMPUTED_VALUE"""),"Грейпфрутовый лимонад")</f>
        <v>Грейпфрутовый лимонад</v>
      </c>
      <c r="H3754" s="18" t="str">
        <f>IFERROR(__xludf.DUMMYFUNCTION("""COMPUTED_VALUE"""),"Дыня банан")</f>
        <v>Дыня банан</v>
      </c>
      <c r="I3754" s="18" t="str">
        <f>IFERROR(__xludf.DUMMYFUNCTION("""COMPUTED_VALUE"""),"Ежевичный лимонад")</f>
        <v>Ежевичный лимонад</v>
      </c>
      <c r="J3754" s="18" t="str">
        <f>IFERROR(__xludf.DUMMYFUNCTION("""COMPUTED_VALUE"""),"Земляничная конфета ")</f>
        <v>Земляничная конфета </v>
      </c>
      <c r="K3754" s="18" t="str">
        <f>IFERROR(__xludf.DUMMYFUNCTION("""COMPUTED_VALUE"""),"Ананас манго ")</f>
        <v>Ананас манго </v>
      </c>
      <c r="L3754" s="18" t="str">
        <f>IFERROR(__xludf.DUMMYFUNCTION("""COMPUTED_VALUE"""),"Жвачка черника мята ")</f>
        <v>Жвачка черника мята </v>
      </c>
      <c r="M3754" s="18" t="str">
        <f>IFERROR(__xludf.DUMMYFUNCTION("""COMPUTED_VALUE"""),"Зеленый манго")</f>
        <v>Зеленый манго</v>
      </c>
      <c r="N3754" s="18" t="str">
        <f>IFERROR(__xludf.DUMMYFUNCTION("""COMPUTED_VALUE"""),"Клюква брусника")</f>
        <v>Клюква брусника</v>
      </c>
      <c r="O3754" s="18" t="str">
        <f>IFERROR(__xludf.DUMMYFUNCTION("""COMPUTED_VALUE"""),"Апельсин ")</f>
        <v>Апельсин </v>
      </c>
      <c r="P3754" s="18" t="str">
        <f>IFERROR(__xludf.DUMMYFUNCTION("""COMPUTED_VALUE"""),"Кокос малина")</f>
        <v>Кокос малина</v>
      </c>
      <c r="Q3754" s="18" t="str">
        <f>IFERROR(__xludf.DUMMYFUNCTION("""COMPUTED_VALUE"""),"Лимонные черви")</f>
        <v>Лимонные черви</v>
      </c>
      <c r="R3754" s="18" t="str">
        <f>IFERROR(__xludf.DUMMYFUNCTION("""COMPUTED_VALUE"""),"Малиновый лимонад")</f>
        <v>Малиновый лимонад</v>
      </c>
      <c r="S3754" s="18" t="str">
        <f>IFERROR(__xludf.DUMMYFUNCTION("""COMPUTED_VALUE"""),"Смородина малина")</f>
        <v>Смородина малина</v>
      </c>
      <c r="T3754" s="18"/>
      <c r="U3754" s="18"/>
      <c r="V3754" s="18"/>
      <c r="W3754" s="18"/>
      <c r="X3754" s="18"/>
      <c r="Y3754" s="18"/>
      <c r="Z3754" s="18"/>
      <c r="AA3754" s="18"/>
      <c r="AB3754" s="18"/>
      <c r="AC3754" s="18"/>
      <c r="AD3754" s="18"/>
      <c r="AE3754" s="18"/>
      <c r="AF3754" s="18"/>
      <c r="AG3754" s="18"/>
      <c r="AH3754" s="18"/>
      <c r="AI3754" s="18"/>
      <c r="AJ3754" s="18"/>
      <c r="AK3754" s="18"/>
      <c r="AL3754" s="18"/>
      <c r="AM3754" s="18"/>
      <c r="AN3754" s="18"/>
      <c r="AO3754" s="18"/>
      <c r="AP3754" s="18"/>
      <c r="AQ3754" s="18"/>
      <c r="AR3754" s="18"/>
      <c r="AS3754" s="18"/>
      <c r="AT3754" s="18"/>
      <c r="AU3754" s="18"/>
      <c r="AV3754" s="18"/>
      <c r="AW3754" s="18"/>
      <c r="AX3754" s="18"/>
    </row>
    <row r="3755">
      <c r="A3755" s="18" t="str">
        <f>IFERROR(__xludf.DUMMYFUNCTION("""COMPUTED_VALUE"""),"Малина вишня лёд")</f>
        <v>Малина вишня лёд</v>
      </c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  <c r="X3755" s="18"/>
      <c r="Y3755" s="18"/>
      <c r="Z3755" s="18"/>
      <c r="AA3755" s="18"/>
      <c r="AB3755" s="18"/>
      <c r="AC3755" s="18"/>
      <c r="AD3755" s="18"/>
      <c r="AE3755" s="18"/>
      <c r="AF3755" s="18"/>
      <c r="AG3755" s="18"/>
      <c r="AH3755" s="18"/>
      <c r="AI3755" s="18"/>
      <c r="AJ3755" s="18"/>
      <c r="AK3755" s="18"/>
      <c r="AL3755" s="18"/>
      <c r="AM3755" s="18"/>
      <c r="AN3755" s="18"/>
      <c r="AO3755" s="18"/>
      <c r="AP3755" s="18"/>
      <c r="AQ3755" s="18"/>
      <c r="AR3755" s="18"/>
      <c r="AS3755" s="18"/>
      <c r="AT3755" s="18"/>
      <c r="AU3755" s="18"/>
      <c r="AV3755" s="18"/>
      <c r="AW3755" s="18"/>
      <c r="AX3755" s="18"/>
    </row>
    <row r="3756">
      <c r="A3756" s="18" t="str">
        <f>IFERROR(__xludf.DUMMYFUNCTION("""COMPUTED_VALUE"""),"кислая земляника")</f>
        <v>кислая земляника</v>
      </c>
      <c r="B3756" s="18" t="str">
        <f>IFERROR(__xludf.DUMMYFUNCTION("""COMPUTED_VALUE"""),"кислая фанта с черникой")</f>
        <v>кислая фанта с черникой</v>
      </c>
      <c r="C3756" s="18" t="str">
        <f>IFERROR(__xludf.DUMMYFUNCTION("""COMPUTED_VALUE"""),"кислое харибо с колой и черешней")</f>
        <v>кислое харибо с колой и черешней</v>
      </c>
      <c r="D3756" s="18" t="str">
        <f>IFERROR(__xludf.DUMMYFUNCTION("""COMPUTED_VALUE"""),"кислое яблочно клубничная шипучка")</f>
        <v>кислое яблочно клубничная шипучка</v>
      </c>
      <c r="E3756" s="18" t="str">
        <f>IFERROR(__xludf.DUMMYFUNCTION("""COMPUTED_VALUE"""),"кислые желатинки маракуйя ананас")</f>
        <v>кислые желатинки маракуйя ананас</v>
      </c>
      <c r="F3756" s="18" t="str">
        <f>IFERROR(__xludf.DUMMYFUNCTION("""COMPUTED_VALUE"""),"кислые ленточки маракуя манго")</f>
        <v>кислые ленточки маракуя манго</v>
      </c>
      <c r="G3756" s="18" t="str">
        <f>IFERROR(__xludf.DUMMYFUNCTION("""COMPUTED_VALUE"""),"кислые мармеладные ягоды")</f>
        <v>кислые мармеладные ягоды</v>
      </c>
      <c r="H3756" s="18" t="str">
        <f>IFERROR(__xludf.DUMMYFUNCTION("""COMPUTED_VALUE"""),"кислый виноград лайм")</f>
        <v>кислый виноград лайм</v>
      </c>
      <c r="I3756" s="18" t="str">
        <f>IFERROR(__xludf.DUMMYFUNCTION("""COMPUTED_VALUE"""),"кислый грейпфрут с вишней")</f>
        <v>кислый грейпфрут с вишней</v>
      </c>
      <c r="J3756" s="18" t="str">
        <f>IFERROR(__xludf.DUMMYFUNCTION("""COMPUTED_VALUE"""),"кислый леденец виноград киви яблоко")</f>
        <v>кислый леденец виноград киви яблоко</v>
      </c>
      <c r="K3756" s="18" t="str">
        <f>IFERROR(__xludf.DUMMYFUNCTION("""COMPUTED_VALUE"""),"кислый лимонад арбуз лайм малина")</f>
        <v>кислый лимонад арбуз лайм малина</v>
      </c>
      <c r="L3756" s="18" t="str">
        <f>IFERROR(__xludf.DUMMYFUNCTION("""COMPUTED_VALUE"""),"кислый персик клубника")</f>
        <v>кислый персик клубника</v>
      </c>
      <c r="M3756" s="18" t="str">
        <f>IFERROR(__xludf.DUMMYFUNCTION("""COMPUTED_VALUE"""),"кислый яблочно лимонные колечки")</f>
        <v>кислый яблочно лимонные колечки</v>
      </c>
      <c r="N3756" s="18" t="str">
        <f>IFERROR(__xludf.DUMMYFUNCTION("""COMPUTED_VALUE"""),"фанта апельсин с кислой малиной")</f>
        <v>фанта апельсин с кислой малиной</v>
      </c>
      <c r="O3756" s="18"/>
      <c r="P3756" s="18"/>
      <c r="Q3756" s="18"/>
      <c r="R3756" s="18"/>
      <c r="S3756" s="18"/>
      <c r="T3756" s="18"/>
      <c r="U3756" s="18"/>
      <c r="V3756" s="18"/>
      <c r="W3756" s="18"/>
      <c r="X3756" s="18"/>
      <c r="Y3756" s="18"/>
      <c r="Z3756" s="18"/>
      <c r="AA3756" s="18"/>
      <c r="AB3756" s="18"/>
      <c r="AC3756" s="18"/>
      <c r="AD3756" s="18"/>
      <c r="AE3756" s="18"/>
      <c r="AF3756" s="18"/>
      <c r="AG3756" s="18"/>
      <c r="AH3756" s="18"/>
      <c r="AI3756" s="18"/>
      <c r="AJ3756" s="18"/>
      <c r="AK3756" s="18"/>
      <c r="AL3756" s="18"/>
      <c r="AM3756" s="18"/>
      <c r="AN3756" s="18"/>
      <c r="AO3756" s="18"/>
      <c r="AP3756" s="18"/>
      <c r="AQ3756" s="18"/>
      <c r="AR3756" s="18"/>
      <c r="AS3756" s="18"/>
      <c r="AT3756" s="18"/>
      <c r="AU3756" s="18"/>
      <c r="AV3756" s="18"/>
      <c r="AW3756" s="18"/>
      <c r="AX3756" s="18"/>
    </row>
    <row r="3757">
      <c r="A3757" s="18" t="str">
        <f>IFERROR(__xludf.DUMMYFUNCTION("""COMPUTED_VALUE"""),"Лесные ягоды")</f>
        <v>Лесные ягоды</v>
      </c>
      <c r="B3757" s="18" t="str">
        <f>IFERROR(__xludf.DUMMYFUNCTION("""COMPUTED_VALUE"""),"Алоэ виноград ")</f>
        <v>Алоэ виноград </v>
      </c>
      <c r="C3757" s="18" t="str">
        <f>IFERROR(__xludf.DUMMYFUNCTION("""COMPUTED_VALUE"""),"Апельсиновый адреналин")</f>
        <v>Апельсиновый адреналин</v>
      </c>
      <c r="D3757" s="18" t="str">
        <f>IFERROR(__xludf.DUMMYFUNCTION("""COMPUTED_VALUE"""),"Клюква лайм")</f>
        <v>Клюква лайм</v>
      </c>
      <c r="E3757" s="18" t="str">
        <f>IFERROR(__xludf.DUMMYFUNCTION("""COMPUTED_VALUE"""),"Виноградная фанта ")</f>
        <v>Виноградная фанта </v>
      </c>
      <c r="F3757" s="18" t="str">
        <f>IFERROR(__xludf.DUMMYFUNCTION("""COMPUTED_VALUE"""),"Зеленый чай лемонграсс")</f>
        <v>Зеленый чай лемонграсс</v>
      </c>
      <c r="G3757" s="18" t="str">
        <f>IFERROR(__xludf.DUMMYFUNCTION("""COMPUTED_VALUE"""),"Малина арбуз")</f>
        <v>Малина арбуз</v>
      </c>
      <c r="H3757" s="18" t="str">
        <f>IFERROR(__xludf.DUMMYFUNCTION("""COMPUTED_VALUE"""),"Ананас персик")</f>
        <v>Ананас персик</v>
      </c>
      <c r="I3757" s="18" t="str">
        <f>IFERROR(__xludf.DUMMYFUNCTION("""COMPUTED_VALUE"""),"Клубничный мохито ")</f>
        <v>Клубничный мохито </v>
      </c>
      <c r="J3757" s="18" t="str">
        <f>IFERROR(__xludf.DUMMYFUNCTION("""COMPUTED_VALUE"""),"Яблоко лайм")</f>
        <v>Яблоко лайм</v>
      </c>
      <c r="K3757" s="18" t="str">
        <f>IFERROR(__xludf.DUMMYFUNCTION("""COMPUTED_VALUE"""),"Спрайт арбуз лайм ")</f>
        <v>Спрайт арбуз лайм </v>
      </c>
      <c r="L3757" s="18" t="str">
        <f>IFERROR(__xludf.DUMMYFUNCTION("""COMPUTED_VALUE"""),"Черничная фанта")</f>
        <v>Черничная фанта</v>
      </c>
      <c r="M3757" s="18" t="str">
        <f>IFERROR(__xludf.DUMMYFUNCTION("""COMPUTED_VALUE"""),"Чёрная смородина")</f>
        <v>Чёрная смородина</v>
      </c>
      <c r="N3757" s="18" t="str">
        <f>IFERROR(__xludf.DUMMYFUNCTION("""COMPUTED_VALUE"""),"Червячки голубика малина")</f>
        <v>Червячки голубика малина</v>
      </c>
      <c r="O3757" s="18" t="str">
        <f>IFERROR(__xludf.DUMMYFUNCTION("""COMPUTED_VALUE"""),"Малина смородина ")</f>
        <v>Малина смородина </v>
      </c>
      <c r="P3757" s="18" t="str">
        <f>IFERROR(__xludf.DUMMYFUNCTION("""COMPUTED_VALUE"""),"Черника лайм ")</f>
        <v>Черника лайм </v>
      </c>
      <c r="Q3757" s="18" t="str">
        <f>IFERROR(__xludf.DUMMYFUNCTION("""COMPUTED_VALUE"""),"Виноградный чупа чупс")</f>
        <v>Виноградный чупа чупс</v>
      </c>
      <c r="R3757" s="18" t="str">
        <f>IFERROR(__xludf.DUMMYFUNCTION("""COMPUTED_VALUE"""),"Киви лайм")</f>
        <v>Киви лайм</v>
      </c>
      <c r="S3757" s="18" t="str">
        <f>IFERROR(__xludf.DUMMYFUNCTION("""COMPUTED_VALUE"""),"Ягодный морс")</f>
        <v>Ягодный морс</v>
      </c>
      <c r="T3757" s="18" t="str">
        <f>IFERROR(__xludf.DUMMYFUNCTION("""COMPUTED_VALUE"""),"Фруктовый скитлс")</f>
        <v>Фруктовый скитлс</v>
      </c>
      <c r="U3757" s="18" t="str">
        <f>IFERROR(__xludf.DUMMYFUNCTION("""COMPUTED_VALUE"""),"черника лимон ")</f>
        <v>черника лимон </v>
      </c>
      <c r="V3757" s="18" t="str">
        <f>IFERROR(__xludf.DUMMYFUNCTION("""COMPUTED_VALUE"""),"Вишнёвая бомба")</f>
        <v>Вишнёвая бомба</v>
      </c>
      <c r="W3757" s="18" t="str">
        <f>IFERROR(__xludf.DUMMYFUNCTION("""COMPUTED_VALUE"""),"Тропический манго")</f>
        <v>Тропический манго</v>
      </c>
      <c r="X3757" s="18"/>
      <c r="Y3757" s="18"/>
      <c r="Z3757" s="18"/>
      <c r="AA3757" s="18"/>
      <c r="AB3757" s="18"/>
      <c r="AC3757" s="18"/>
      <c r="AD3757" s="18"/>
      <c r="AE3757" s="18"/>
      <c r="AF3757" s="18"/>
      <c r="AG3757" s="18"/>
      <c r="AH3757" s="18"/>
      <c r="AI3757" s="18"/>
      <c r="AJ3757" s="18"/>
      <c r="AK3757" s="18"/>
      <c r="AL3757" s="18"/>
      <c r="AM3757" s="18"/>
      <c r="AN3757" s="18"/>
      <c r="AO3757" s="18"/>
      <c r="AP3757" s="18"/>
      <c r="AQ3757" s="18"/>
      <c r="AR3757" s="18"/>
      <c r="AS3757" s="18"/>
      <c r="AT3757" s="18"/>
      <c r="AU3757" s="18"/>
      <c r="AV3757" s="18"/>
      <c r="AW3757" s="18"/>
      <c r="AX3757" s="18"/>
    </row>
    <row r="3758">
      <c r="A3758" s="18" t="str">
        <f>IFERROR(__xludf.DUMMYFUNCTION("""COMPUTED_VALUE"""),"Маракуйя с тропическими нотками")</f>
        <v>Маракуйя с тропическими нотками</v>
      </c>
      <c r="B3758" s="18" t="str">
        <f>IFERROR(__xludf.DUMMYFUNCTION("""COMPUTED_VALUE"""),"Арбузный милкшейк")</f>
        <v>Арбузный милкшейк</v>
      </c>
      <c r="C3758" s="18" t="str">
        <f>IFERROR(__xludf.DUMMYFUNCTION("""COMPUTED_VALUE"""),"Конфеты со вкусом винограда")</f>
        <v>Конфеты со вкусом винограда</v>
      </c>
      <c r="D3758" s="18" t="str">
        <f>IFERROR(__xludf.DUMMYFUNCTION("""COMPUTED_VALUE"""),"Манго с апельсином и послевкусием гуавы")</f>
        <v>Манго с апельсином и послевкусием гуавы</v>
      </c>
      <c r="E3758" s="18" t="str">
        <f>IFERROR(__xludf.DUMMYFUNCTION("""COMPUTED_VALUE"""),"Холодное сочетание мяты и конфет холс")</f>
        <v>Холодное сочетание мяты и конфет холс</v>
      </c>
      <c r="F3758" s="18" t="str">
        <f>IFERROR(__xludf.DUMMYFUNCTION("""COMPUTED_VALUE"""),"Яблочные мармеладные червячки")</f>
        <v>Яблочные мармеладные червячки</v>
      </c>
      <c r="G375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758" s="18" t="str">
        <f>IFERROR(__xludf.DUMMYFUNCTION("""COMPUTED_VALUE"""),"Лимон лайм")</f>
        <v>Лимон лайм</v>
      </c>
      <c r="I3758" s="18" t="str">
        <f>IFERROR(__xludf.DUMMYFUNCTION("""COMPUTED_VALUE"""),"Классика энергетика с кислой малиной")</f>
        <v>Классика энергетика с кислой малиной</v>
      </c>
      <c r="J3758" s="18" t="str">
        <f>IFERROR(__xludf.DUMMYFUNCTION("""COMPUTED_VALUE"""),"Зеленое манго и смородина")</f>
        <v>Зеленое манго и смородина</v>
      </c>
      <c r="K3758" s="18" t="str">
        <f>IFERROR(__xludf.DUMMYFUNCTION("""COMPUTED_VALUE"""),"Дуэт лемонграсса и сладкой малины")</f>
        <v>Дуэт лемонграсса и сладкой малины</v>
      </c>
      <c r="L3758" s="18" t="str">
        <f>IFERROR(__xludf.DUMMYFUNCTION("""COMPUTED_VALUE"""),"Сладкий мармелад из черной смородины")</f>
        <v>Сладкий мармелад из черной смородины</v>
      </c>
      <c r="M3758" s="18" t="str">
        <f>IFERROR(__xludf.DUMMYFUNCTION("""COMPUTED_VALUE"""),"Вишня кола")</f>
        <v>Вишня кола</v>
      </c>
      <c r="N3758" s="18" t="str">
        <f>IFERROR(__xludf.DUMMYFUNCTION("""COMPUTED_VALUE"""),"Малина с кокосом")</f>
        <v>Малина с кокосом</v>
      </c>
      <c r="O3758" s="18" t="str">
        <f>IFERROR(__xludf.DUMMYFUNCTION("""COMPUTED_VALUE"""),"Сладкие конфеты СКИТЛЗ и смородина")</f>
        <v>Сладкие конфеты СКИТЛЗ и смородина</v>
      </c>
      <c r="P3758" s="18" t="str">
        <f>IFERROR(__xludf.DUMMYFUNCTION("""COMPUTED_VALUE"""),"Ежевичный лимонад")</f>
        <v>Ежевичный лимонад</v>
      </c>
      <c r="Q3758" s="18" t="str">
        <f>IFERROR(__xludf.DUMMYFUNCTION("""COMPUTED_VALUE"""),"Дыня кокос")</f>
        <v>Дыня кокос</v>
      </c>
      <c r="R3758" s="18" t="str">
        <f>IFERROR(__xludf.DUMMYFUNCTION("""COMPUTED_VALUE"""),"Земляничный бабл гам")</f>
        <v>Земляничный бабл гам</v>
      </c>
      <c r="S3758" s="18" t="str">
        <f>IFERROR(__xludf.DUMMYFUNCTION("""COMPUTED_VALUE"""),"Лимонные леденцы")</f>
        <v>Лимонные леденцы</v>
      </c>
      <c r="T3758" s="18" t="str">
        <f>IFERROR(__xludf.DUMMYFUNCTION("""COMPUTED_VALUE"""),"Экзотический фрукты")</f>
        <v>Экзотический фрукты</v>
      </c>
      <c r="U3758" s="18" t="str">
        <f>IFERROR(__xludf.DUMMYFUNCTION("""COMPUTED_VALUE"""),"Личи виноград мята")</f>
        <v>Личи виноград мята</v>
      </c>
      <c r="V3758" s="18" t="str">
        <f>IFERROR(__xludf.DUMMYFUNCTION("""COMPUTED_VALUE"""),"Черника малина мята")</f>
        <v>Черника малина мята</v>
      </c>
      <c r="W3758" s="18" t="str">
        <f>IFERROR(__xludf.DUMMYFUNCTION("""COMPUTED_VALUE"""),"Абрикосовый йогурт")</f>
        <v>Абрикосовый йогурт</v>
      </c>
      <c r="X3758" s="18" t="str">
        <f>IFERROR(__xludf.DUMMYFUNCTION("""COMPUTED_VALUE"""),"Арбуз лед")</f>
        <v>Арбуз лед</v>
      </c>
      <c r="Y3758" s="18" t="str">
        <f>IFERROR(__xludf.DUMMYFUNCTION("""COMPUTED_VALUE"""),"Банан клубника лед")</f>
        <v>Банан клубника лед</v>
      </c>
      <c r="Z3758" s="18" t="str">
        <f>IFERROR(__xludf.DUMMYFUNCTION("""COMPUTED_VALUE"""),"Арбузное мороженное")</f>
        <v>Арбузное мороженное</v>
      </c>
      <c r="AA3758" s="18" t="str">
        <f>IFERROR(__xludf.DUMMYFUNCTION("""COMPUTED_VALUE"""),"Клубника малина жвачка")</f>
        <v>Клубника малина жвачка</v>
      </c>
      <c r="AB3758" s="18" t="str">
        <f>IFERROR(__xludf.DUMMYFUNCTION("""COMPUTED_VALUE"""),"Клубничное мороженное")</f>
        <v>Клубничное мороженное</v>
      </c>
      <c r="AC3758" s="18" t="str">
        <f>IFERROR(__xludf.DUMMYFUNCTION("""COMPUTED_VALUE"""),"Кола сода лед")</f>
        <v>Кола сода лед</v>
      </c>
      <c r="AD3758" s="18" t="str">
        <f>IFERROR(__xludf.DUMMYFUNCTION("""COMPUTED_VALUE"""),"Банановый милкшейк")</f>
        <v>Банановый милкшейк</v>
      </c>
      <c r="AE3758" s="18" t="str">
        <f>IFERROR(__xludf.DUMMYFUNCTION("""COMPUTED_VALUE"""),"Микс ягод лед")</f>
        <v>Микс ягод лед</v>
      </c>
      <c r="AF3758" s="18" t="str">
        <f>IFERROR(__xludf.DUMMYFUNCTION("""COMPUTED_VALUE"""),"Брусничный морс")</f>
        <v>Брусничный морс</v>
      </c>
      <c r="AG3758" s="18" t="str">
        <f>IFERROR(__xludf.DUMMYFUNCTION("""COMPUTED_VALUE"""),"Яблочный лимонад")</f>
        <v>Яблочный лимонад</v>
      </c>
      <c r="AH3758" s="18" t="str">
        <f>IFERROR(__xludf.DUMMYFUNCTION("""COMPUTED_VALUE"""),"Лесные ягоды")</f>
        <v>Лесные ягоды</v>
      </c>
      <c r="AI3758" s="18" t="str">
        <f>IFERROR(__xludf.DUMMYFUNCTION("""COMPUTED_VALUE"""),"Смородиновый лимонад")</f>
        <v>Смородиновый лимонад</v>
      </c>
      <c r="AJ3758" s="18" t="str">
        <f>IFERROR(__xludf.DUMMYFUNCTION("""COMPUTED_VALUE"""),"Вишня лайм лед")</f>
        <v>Вишня лайм лед</v>
      </c>
      <c r="AK3758" s="18" t="str">
        <f>IFERROR(__xludf.DUMMYFUNCTION("""COMPUTED_VALUE"""),"Лист виноград мята энергетик")</f>
        <v>Лист виноград мята энергетик</v>
      </c>
      <c r="AL3758" s="18" t="str">
        <f>IFERROR(__xludf.DUMMYFUNCTION("""COMPUTED_VALUE"""),"Двойное яблоко лед")</f>
        <v>Двойное яблоко лед</v>
      </c>
      <c r="AM3758" s="18" t="str">
        <f>IFERROR(__xludf.DUMMYFUNCTION("""COMPUTED_VALUE"""),"Смородиновый холс")</f>
        <v>Смородиновый холс</v>
      </c>
      <c r="AN3758" s="18" t="str">
        <f>IFERROR(__xludf.DUMMYFUNCTION("""COMPUTED_VALUE"""),"Клубничное шампанское")</f>
        <v>Клубничное шампанское</v>
      </c>
      <c r="AO3758" s="18"/>
      <c r="AP3758" s="18"/>
      <c r="AQ3758" s="18"/>
      <c r="AR3758" s="18"/>
      <c r="AS3758" s="18"/>
      <c r="AT3758" s="18"/>
      <c r="AU3758" s="18"/>
      <c r="AV3758" s="18"/>
      <c r="AW3758" s="18"/>
      <c r="AX3758" s="18"/>
    </row>
    <row r="3759">
      <c r="A3759" s="18" t="str">
        <f>IFERROR(__xludf.DUMMYFUNCTION("""COMPUTED_VALUE"""),"Ягодный микс")</f>
        <v>Ягодный микс</v>
      </c>
      <c r="B3759" s="18" t="str">
        <f>IFERROR(__xludf.DUMMYFUNCTION("""COMPUTED_VALUE"""),"Энергетик малина")</f>
        <v>Энергетик малина</v>
      </c>
      <c r="C3759" s="18" t="str">
        <f>IFERROR(__xludf.DUMMYFUNCTION("""COMPUTED_VALUE"""),"Клубника арбуз")</f>
        <v>Клубника арбуз</v>
      </c>
      <c r="D3759" s="18" t="str">
        <f>IFERROR(__xludf.DUMMYFUNCTION("""COMPUTED_VALUE"""),"Ежевика малина")</f>
        <v>Ежевика малина</v>
      </c>
      <c r="E3759" s="18" t="str">
        <f>IFERROR(__xludf.DUMMYFUNCTION("""COMPUTED_VALUE"""),"Голубая малина виноград")</f>
        <v>Голубая малина виноград</v>
      </c>
      <c r="F3759" s="18" t="str">
        <f>IFERROR(__xludf.DUMMYFUNCTION("""COMPUTED_VALUE"""),"Вишня яблоко")</f>
        <v>Вишня яблоко</v>
      </c>
      <c r="G3759" s="18" t="str">
        <f>IFERROR(__xludf.DUMMYFUNCTION("""COMPUTED_VALUE"""),"Виноград лёд")</f>
        <v>Виноград лёд</v>
      </c>
      <c r="H3759" s="18" t="str">
        <f>IFERROR(__xludf.DUMMYFUNCTION("""COMPUTED_VALUE"""),"Бабл гам")</f>
        <v>Бабл гам</v>
      </c>
      <c r="I3759" s="18" t="str">
        <f>IFERROR(__xludf.DUMMYFUNCTION("""COMPUTED_VALUE"""),"Энергетик лайм")</f>
        <v>Энергетик лайм</v>
      </c>
      <c r="J3759" s="18" t="str">
        <f>IFERROR(__xludf.DUMMYFUNCTION("""COMPUTED_VALUE"""),"Черника смородина айс")</f>
        <v>Черника смородина айс</v>
      </c>
      <c r="K3759" s="18" t="str">
        <f>IFERROR(__xludf.DUMMYFUNCTION("""COMPUTED_VALUE"""),"Мохито клубничный лёд")</f>
        <v>Мохито клубничный лёд</v>
      </c>
      <c r="L3759" s="18" t="str">
        <f>IFERROR(__xludf.DUMMYFUNCTION("""COMPUTED_VALUE"""),"Черная вишня лёд")</f>
        <v>Черная вишня лёд</v>
      </c>
      <c r="M3759" s="18" t="str">
        <f>IFERROR(__xludf.DUMMYFUNCTION("""COMPUTED_VALUE"""),"Ананас кокос лёд")</f>
        <v>Ананас кокос лёд</v>
      </c>
      <c r="N3759" s="18" t="str">
        <f>IFERROR(__xludf.DUMMYFUNCTION("""COMPUTED_VALUE"""),"Киви лёд")</f>
        <v>Киви лёд</v>
      </c>
      <c r="O3759" s="18" t="str">
        <f>IFERROR(__xludf.DUMMYFUNCTION("""COMPUTED_VALUE"""),"Кислая клюква лёд")</f>
        <v>Кислая клюква лёд</v>
      </c>
      <c r="P3759" s="18" t="str">
        <f>IFERROR(__xludf.DUMMYFUNCTION("""COMPUTED_VALUE"""),"Кислый скитлс лёд")</f>
        <v>Кислый скитлс лёд</v>
      </c>
      <c r="Q3759" s="18" t="str">
        <f>IFERROR(__xludf.DUMMYFUNCTION("""COMPUTED_VALUE"""),"Клубника черника лёд")</f>
        <v>Клубника черника лёд</v>
      </c>
      <c r="R3759" s="18" t="str">
        <f>IFERROR(__xludf.DUMMYFUNCTION("""COMPUTED_VALUE"""),"Малина смородина лёд")</f>
        <v>Малина смородина лёд</v>
      </c>
      <c r="S3759" s="18" t="str">
        <f>IFERROR(__xludf.DUMMYFUNCTION("""COMPUTED_VALUE"""),"Манго лёд")</f>
        <v>Манго лёд</v>
      </c>
      <c r="T3759" s="18" t="str">
        <f>IFERROR(__xludf.DUMMYFUNCTION("""COMPUTED_VALUE"""),"Малина вишня лёд")</f>
        <v>Малина вишня лёд</v>
      </c>
      <c r="U3759" s="18"/>
      <c r="V3759" s="18"/>
      <c r="W3759" s="18"/>
      <c r="X3759" s="18"/>
      <c r="Y3759" s="18"/>
      <c r="Z3759" s="18"/>
      <c r="AA3759" s="18"/>
      <c r="AB3759" s="18"/>
      <c r="AC3759" s="18"/>
      <c r="AD3759" s="18"/>
      <c r="AE3759" s="18"/>
      <c r="AF3759" s="18"/>
      <c r="AG3759" s="18"/>
      <c r="AH3759" s="18"/>
      <c r="AI3759" s="18"/>
      <c r="AJ3759" s="18"/>
      <c r="AK3759" s="18"/>
      <c r="AL3759" s="18"/>
      <c r="AM3759" s="18"/>
      <c r="AN3759" s="18"/>
      <c r="AO3759" s="18"/>
      <c r="AP3759" s="18"/>
      <c r="AQ3759" s="18"/>
      <c r="AR3759" s="18"/>
      <c r="AS3759" s="18"/>
      <c r="AT3759" s="18"/>
      <c r="AU3759" s="18"/>
      <c r="AV3759" s="18"/>
      <c r="AW3759" s="18"/>
      <c r="AX3759" s="18"/>
    </row>
    <row r="3760">
      <c r="A3760" s="18" t="str">
        <f>IFERROR(__xludf.DUMMYFUNCTION("""COMPUTED_VALUE"""),"0.4")</f>
        <v>0.4</v>
      </c>
      <c r="B3760" s="18" t="str">
        <f>IFERROR(__xludf.DUMMYFUNCTION("""COMPUTED_VALUE"""),"0.6")</f>
        <v>0.6</v>
      </c>
      <c r="C3760" s="18" t="str">
        <f>IFERROR(__xludf.DUMMYFUNCTION("""COMPUTED_VALUE"""),"0.7")</f>
        <v>0.7</v>
      </c>
      <c r="D3760" s="18" t="str">
        <f>IFERROR(__xludf.DUMMYFUNCTION("""COMPUTED_VALUE"""),"0.8")</f>
        <v>0.8</v>
      </c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  <c r="R3760" s="18"/>
      <c r="S3760" s="18"/>
      <c r="T3760" s="18"/>
      <c r="U3760" s="18"/>
      <c r="V3760" s="18"/>
      <c r="W3760" s="18"/>
      <c r="X3760" s="18"/>
      <c r="Y3760" s="18"/>
      <c r="Z3760" s="18"/>
      <c r="AA3760" s="18"/>
      <c r="AB3760" s="18"/>
      <c r="AC3760" s="18"/>
      <c r="AD3760" s="18"/>
      <c r="AE3760" s="18"/>
      <c r="AF3760" s="18"/>
      <c r="AG3760" s="18"/>
      <c r="AH3760" s="18"/>
      <c r="AI3760" s="18"/>
      <c r="AJ3760" s="18"/>
      <c r="AK3760" s="18"/>
      <c r="AL3760" s="18"/>
      <c r="AM3760" s="18"/>
      <c r="AN3760" s="18"/>
      <c r="AO3760" s="18"/>
      <c r="AP3760" s="18"/>
      <c r="AQ3760" s="18"/>
      <c r="AR3760" s="18"/>
      <c r="AS3760" s="18"/>
      <c r="AT3760" s="18"/>
      <c r="AU3760" s="18"/>
      <c r="AV3760" s="18"/>
      <c r="AW3760" s="18"/>
      <c r="AX3760" s="18"/>
    </row>
    <row r="3761">
      <c r="A3761" s="18" t="str">
        <f>IFERROR(__xludf.DUMMYFUNCTION("""COMPUTED_VALUE"""),"0.4")</f>
        <v>0.4</v>
      </c>
      <c r="B3761" s="18" t="str">
        <f>IFERROR(__xludf.DUMMYFUNCTION("""COMPUTED_VALUE"""),"0.6")</f>
        <v>0.6</v>
      </c>
      <c r="C3761" s="18" t="str">
        <f>IFERROR(__xludf.DUMMYFUNCTION("""COMPUTED_VALUE"""),"0.7")</f>
        <v>0.7</v>
      </c>
      <c r="D3761" s="18" t="str">
        <f>IFERROR(__xludf.DUMMYFUNCTION("""COMPUTED_VALUE"""),"0.8")</f>
        <v>0.8</v>
      </c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  <c r="R3761" s="18"/>
      <c r="S3761" s="18"/>
      <c r="T3761" s="18"/>
      <c r="U3761" s="18"/>
      <c r="V3761" s="18"/>
      <c r="W3761" s="18"/>
      <c r="X3761" s="18"/>
      <c r="Y3761" s="18"/>
      <c r="Z3761" s="18"/>
      <c r="AA3761" s="18"/>
      <c r="AB3761" s="18"/>
      <c r="AC3761" s="18"/>
      <c r="AD3761" s="18"/>
      <c r="AE3761" s="18"/>
      <c r="AF3761" s="18"/>
      <c r="AG3761" s="18"/>
      <c r="AH3761" s="18"/>
      <c r="AI3761" s="18"/>
      <c r="AJ3761" s="18"/>
      <c r="AK3761" s="18"/>
      <c r="AL3761" s="18"/>
      <c r="AM3761" s="18"/>
      <c r="AN3761" s="18"/>
      <c r="AO3761" s="18"/>
      <c r="AP3761" s="18"/>
      <c r="AQ3761" s="18"/>
      <c r="AR3761" s="18"/>
      <c r="AS3761" s="18"/>
      <c r="AT3761" s="18"/>
      <c r="AU3761" s="18"/>
      <c r="AV3761" s="18"/>
      <c r="AW3761" s="18"/>
      <c r="AX3761" s="18"/>
    </row>
    <row r="3762">
      <c r="A3762" s="18" t="str">
        <f>IFERROR(__xludf.DUMMYFUNCTION("""COMPUTED_VALUE"""),"Маракуйя с тропическими нотками")</f>
        <v>Маракуйя с тропическими нотками</v>
      </c>
      <c r="B3762" s="18" t="str">
        <f>IFERROR(__xludf.DUMMYFUNCTION("""COMPUTED_VALUE"""),"Арбузный милкшейк")</f>
        <v>Арбузный милкшейк</v>
      </c>
      <c r="C3762" s="18" t="str">
        <f>IFERROR(__xludf.DUMMYFUNCTION("""COMPUTED_VALUE"""),"Конфеты со вкусом винограда")</f>
        <v>Конфеты со вкусом винограда</v>
      </c>
      <c r="D3762" s="18" t="str">
        <f>IFERROR(__xludf.DUMMYFUNCTION("""COMPUTED_VALUE"""),"Манго с апельсином и послевкусием гуавы")</f>
        <v>Манго с апельсином и послевкусием гуавы</v>
      </c>
      <c r="E3762" s="18" t="str">
        <f>IFERROR(__xludf.DUMMYFUNCTION("""COMPUTED_VALUE"""),"Холодное сочетание мяты и конфет холс")</f>
        <v>Холодное сочетание мяты и конфет холс</v>
      </c>
      <c r="F3762" s="18" t="str">
        <f>IFERROR(__xludf.DUMMYFUNCTION("""COMPUTED_VALUE"""),"Яблочные мармеладные червячки")</f>
        <v>Яблочные мармеладные червячки</v>
      </c>
      <c r="G376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762" s="18" t="str">
        <f>IFERROR(__xludf.DUMMYFUNCTION("""COMPUTED_VALUE"""),"Лимон лайм")</f>
        <v>Лимон лайм</v>
      </c>
      <c r="I3762" s="18" t="str">
        <f>IFERROR(__xludf.DUMMYFUNCTION("""COMPUTED_VALUE"""),"Классика энергетика с кислой малиной")</f>
        <v>Классика энергетика с кислой малиной</v>
      </c>
      <c r="J3762" s="18" t="str">
        <f>IFERROR(__xludf.DUMMYFUNCTION("""COMPUTED_VALUE"""),"Зеленое манго и смородина")</f>
        <v>Зеленое манго и смородина</v>
      </c>
      <c r="K3762" s="18" t="str">
        <f>IFERROR(__xludf.DUMMYFUNCTION("""COMPUTED_VALUE"""),"Дуэт лемонграсса и сладкой малины")</f>
        <v>Дуэт лемонграсса и сладкой малины</v>
      </c>
      <c r="L3762" s="18" t="str">
        <f>IFERROR(__xludf.DUMMYFUNCTION("""COMPUTED_VALUE"""),"Сладкий мармелад из черной смородины")</f>
        <v>Сладкий мармелад из черной смородины</v>
      </c>
      <c r="M3762" s="18" t="str">
        <f>IFERROR(__xludf.DUMMYFUNCTION("""COMPUTED_VALUE"""),"Вишня кола")</f>
        <v>Вишня кола</v>
      </c>
      <c r="N3762" s="18" t="str">
        <f>IFERROR(__xludf.DUMMYFUNCTION("""COMPUTED_VALUE"""),"Малина с кокосом")</f>
        <v>Малина с кокосом</v>
      </c>
      <c r="O3762" s="18" t="str">
        <f>IFERROR(__xludf.DUMMYFUNCTION("""COMPUTED_VALUE"""),"Сладкие конфеты СКИТЛЗ и смородина")</f>
        <v>Сладкие конфеты СКИТЛЗ и смородина</v>
      </c>
      <c r="P3762" s="18" t="str">
        <f>IFERROR(__xludf.DUMMYFUNCTION("""COMPUTED_VALUE"""),"Ежевичный лимонад")</f>
        <v>Ежевичный лимонад</v>
      </c>
      <c r="Q3762" s="18" t="str">
        <f>IFERROR(__xludf.DUMMYFUNCTION("""COMPUTED_VALUE"""),"Дыня кокос")</f>
        <v>Дыня кокос</v>
      </c>
      <c r="R3762" s="18" t="str">
        <f>IFERROR(__xludf.DUMMYFUNCTION("""COMPUTED_VALUE"""),"Земляничный бабл гам")</f>
        <v>Земляничный бабл гам</v>
      </c>
      <c r="S3762" s="18" t="str">
        <f>IFERROR(__xludf.DUMMYFUNCTION("""COMPUTED_VALUE"""),"Лимонные леденцы")</f>
        <v>Лимонные леденцы</v>
      </c>
      <c r="T3762" s="18" t="str">
        <f>IFERROR(__xludf.DUMMYFUNCTION("""COMPUTED_VALUE"""),"Экзотический фрукты")</f>
        <v>Экзотический фрукты</v>
      </c>
      <c r="U3762" s="18" t="str">
        <f>IFERROR(__xludf.DUMMYFUNCTION("""COMPUTED_VALUE"""),"Личи виноград мята")</f>
        <v>Личи виноград мята</v>
      </c>
      <c r="V3762" s="18" t="str">
        <f>IFERROR(__xludf.DUMMYFUNCTION("""COMPUTED_VALUE"""),"Черника малина мята")</f>
        <v>Черника малина мята</v>
      </c>
      <c r="W3762" s="18" t="str">
        <f>IFERROR(__xludf.DUMMYFUNCTION("""COMPUTED_VALUE"""),"Абрикосовый йогурт")</f>
        <v>Абрикосовый йогурт</v>
      </c>
      <c r="X3762" s="18" t="str">
        <f>IFERROR(__xludf.DUMMYFUNCTION("""COMPUTED_VALUE"""),"Арбуз лед")</f>
        <v>Арбуз лед</v>
      </c>
      <c r="Y3762" s="18" t="str">
        <f>IFERROR(__xludf.DUMMYFUNCTION("""COMPUTED_VALUE"""),"Банан клубника лед")</f>
        <v>Банан клубника лед</v>
      </c>
      <c r="Z3762" s="18" t="str">
        <f>IFERROR(__xludf.DUMMYFUNCTION("""COMPUTED_VALUE"""),"Арбузное мороженное")</f>
        <v>Арбузное мороженное</v>
      </c>
      <c r="AA3762" s="18" t="str">
        <f>IFERROR(__xludf.DUMMYFUNCTION("""COMPUTED_VALUE"""),"Клубника малина жвачка")</f>
        <v>Клубника малина жвачка</v>
      </c>
      <c r="AB3762" s="18" t="str">
        <f>IFERROR(__xludf.DUMMYFUNCTION("""COMPUTED_VALUE"""),"Клубничное мороженное")</f>
        <v>Клубничное мороженное</v>
      </c>
      <c r="AC3762" s="18" t="str">
        <f>IFERROR(__xludf.DUMMYFUNCTION("""COMPUTED_VALUE"""),"Кола сода лед")</f>
        <v>Кола сода лед</v>
      </c>
      <c r="AD3762" s="18" t="str">
        <f>IFERROR(__xludf.DUMMYFUNCTION("""COMPUTED_VALUE"""),"Банановый милкшейк")</f>
        <v>Банановый милкшейк</v>
      </c>
      <c r="AE3762" s="18" t="str">
        <f>IFERROR(__xludf.DUMMYFUNCTION("""COMPUTED_VALUE"""),"Микс ягод лед")</f>
        <v>Микс ягод лед</v>
      </c>
      <c r="AF3762" s="18" t="str">
        <f>IFERROR(__xludf.DUMMYFUNCTION("""COMPUTED_VALUE"""),"Брусничный морс")</f>
        <v>Брусничный морс</v>
      </c>
      <c r="AG3762" s="18" t="str">
        <f>IFERROR(__xludf.DUMMYFUNCTION("""COMPUTED_VALUE"""),"Яблочный лимонад")</f>
        <v>Яблочный лимонад</v>
      </c>
      <c r="AH3762" s="18" t="str">
        <f>IFERROR(__xludf.DUMMYFUNCTION("""COMPUTED_VALUE"""),"Лесные ягоды")</f>
        <v>Лесные ягоды</v>
      </c>
      <c r="AI3762" s="18" t="str">
        <f>IFERROR(__xludf.DUMMYFUNCTION("""COMPUTED_VALUE"""),"Смородиновый лимонад")</f>
        <v>Смородиновый лимонад</v>
      </c>
      <c r="AJ3762" s="18" t="str">
        <f>IFERROR(__xludf.DUMMYFUNCTION("""COMPUTED_VALUE"""),"Вишня лайм лед")</f>
        <v>Вишня лайм лед</v>
      </c>
      <c r="AK3762" s="18" t="str">
        <f>IFERROR(__xludf.DUMMYFUNCTION("""COMPUTED_VALUE"""),"Лист виноград мята энергетик")</f>
        <v>Лист виноград мята энергетик</v>
      </c>
      <c r="AL3762" s="18" t="str">
        <f>IFERROR(__xludf.DUMMYFUNCTION("""COMPUTED_VALUE"""),"Двойное яблоко лед")</f>
        <v>Двойное яблоко лед</v>
      </c>
      <c r="AM3762" s="18" t="str">
        <f>IFERROR(__xludf.DUMMYFUNCTION("""COMPUTED_VALUE"""),"Смородиновый холс")</f>
        <v>Смородиновый холс</v>
      </c>
      <c r="AN3762" s="18" t="str">
        <f>IFERROR(__xludf.DUMMYFUNCTION("""COMPUTED_VALUE"""),"Клубничное шампанское")</f>
        <v>Клубничное шампанское</v>
      </c>
      <c r="AO3762" s="18"/>
      <c r="AP3762" s="18"/>
      <c r="AQ3762" s="18"/>
      <c r="AR3762" s="18"/>
      <c r="AS3762" s="18"/>
      <c r="AT3762" s="18"/>
      <c r="AU3762" s="18"/>
      <c r="AV3762" s="18"/>
      <c r="AW3762" s="18"/>
      <c r="AX3762" s="18"/>
    </row>
    <row r="3763">
      <c r="A3763" s="18" t="str">
        <f>IFERROR(__xludf.DUMMYFUNCTION("""COMPUTED_VALUE"""),"Ягодный микс")</f>
        <v>Ягодный микс</v>
      </c>
      <c r="B3763" s="18" t="str">
        <f>IFERROR(__xludf.DUMMYFUNCTION("""COMPUTED_VALUE"""),"Энергетик малина")</f>
        <v>Энергетик малина</v>
      </c>
      <c r="C3763" s="18" t="str">
        <f>IFERROR(__xludf.DUMMYFUNCTION("""COMPUTED_VALUE"""),"Клубника арбуз")</f>
        <v>Клубника арбуз</v>
      </c>
      <c r="D3763" s="18" t="str">
        <f>IFERROR(__xludf.DUMMYFUNCTION("""COMPUTED_VALUE"""),"Ежевика малина")</f>
        <v>Ежевика малина</v>
      </c>
      <c r="E3763" s="18" t="str">
        <f>IFERROR(__xludf.DUMMYFUNCTION("""COMPUTED_VALUE"""),"Голубая малина виноград")</f>
        <v>Голубая малина виноград</v>
      </c>
      <c r="F3763" s="18" t="str">
        <f>IFERROR(__xludf.DUMMYFUNCTION("""COMPUTED_VALUE"""),"Вишня яблоко")</f>
        <v>Вишня яблоко</v>
      </c>
      <c r="G3763" s="18" t="str">
        <f>IFERROR(__xludf.DUMMYFUNCTION("""COMPUTED_VALUE"""),"Виноград лёд")</f>
        <v>Виноград лёд</v>
      </c>
      <c r="H3763" s="18" t="str">
        <f>IFERROR(__xludf.DUMMYFUNCTION("""COMPUTED_VALUE"""),"Бабл гам")</f>
        <v>Бабл гам</v>
      </c>
      <c r="I3763" s="18" t="str">
        <f>IFERROR(__xludf.DUMMYFUNCTION("""COMPUTED_VALUE"""),"Энергетик лайм")</f>
        <v>Энергетик лайм</v>
      </c>
      <c r="J3763" s="18" t="str">
        <f>IFERROR(__xludf.DUMMYFUNCTION("""COMPUTED_VALUE"""),"Черника смородина айс")</f>
        <v>Черника смородина айс</v>
      </c>
      <c r="K3763" s="18" t="str">
        <f>IFERROR(__xludf.DUMMYFUNCTION("""COMPUTED_VALUE"""),"Мохито клубничный лёд")</f>
        <v>Мохито клубничный лёд</v>
      </c>
      <c r="L3763" s="18" t="str">
        <f>IFERROR(__xludf.DUMMYFUNCTION("""COMPUTED_VALUE"""),"Черная вишня лёд")</f>
        <v>Черная вишня лёд</v>
      </c>
      <c r="M3763" s="18" t="str">
        <f>IFERROR(__xludf.DUMMYFUNCTION("""COMPUTED_VALUE"""),"Ананас кокос лёд")</f>
        <v>Ананас кокос лёд</v>
      </c>
      <c r="N3763" s="18" t="str">
        <f>IFERROR(__xludf.DUMMYFUNCTION("""COMPUTED_VALUE"""),"Киви лёд")</f>
        <v>Киви лёд</v>
      </c>
      <c r="O3763" s="18" t="str">
        <f>IFERROR(__xludf.DUMMYFUNCTION("""COMPUTED_VALUE"""),"Кислая клюква лёд")</f>
        <v>Кислая клюква лёд</v>
      </c>
      <c r="P3763" s="18" t="str">
        <f>IFERROR(__xludf.DUMMYFUNCTION("""COMPUTED_VALUE"""),"Кислый скитлс лёд")</f>
        <v>Кислый скитлс лёд</v>
      </c>
      <c r="Q3763" s="18" t="str">
        <f>IFERROR(__xludf.DUMMYFUNCTION("""COMPUTED_VALUE"""),"Клубника черника лёд")</f>
        <v>Клубника черника лёд</v>
      </c>
      <c r="R3763" s="18" t="str">
        <f>IFERROR(__xludf.DUMMYFUNCTION("""COMPUTED_VALUE"""),"Малина смородина лёд")</f>
        <v>Малина смородина лёд</v>
      </c>
      <c r="S3763" s="18" t="str">
        <f>IFERROR(__xludf.DUMMYFUNCTION("""COMPUTED_VALUE"""),"Манго лёд")</f>
        <v>Манго лёд</v>
      </c>
      <c r="T3763" s="18" t="str">
        <f>IFERROR(__xludf.DUMMYFUNCTION("""COMPUTED_VALUE"""),"Малина вишня лёд")</f>
        <v>Малина вишня лёд</v>
      </c>
      <c r="U3763" s="18"/>
      <c r="V3763" s="18"/>
      <c r="W3763" s="18"/>
      <c r="X3763" s="18"/>
      <c r="Y3763" s="18"/>
      <c r="Z3763" s="18"/>
      <c r="AA3763" s="18"/>
      <c r="AB3763" s="18"/>
      <c r="AC3763" s="18"/>
      <c r="AD3763" s="18"/>
      <c r="AE3763" s="18"/>
      <c r="AF3763" s="18"/>
      <c r="AG3763" s="18"/>
      <c r="AH3763" s="18"/>
      <c r="AI3763" s="18"/>
      <c r="AJ3763" s="18"/>
      <c r="AK3763" s="18"/>
      <c r="AL3763" s="18"/>
      <c r="AM3763" s="18"/>
      <c r="AN3763" s="18"/>
      <c r="AO3763" s="18"/>
      <c r="AP3763" s="18"/>
      <c r="AQ3763" s="18"/>
      <c r="AR3763" s="18"/>
      <c r="AS3763" s="18"/>
      <c r="AT3763" s="18"/>
      <c r="AU3763" s="18"/>
      <c r="AV3763" s="18"/>
      <c r="AW3763" s="18"/>
      <c r="AX3763" s="18"/>
    </row>
    <row r="3764">
      <c r="A3764" s="18" t="str">
        <f>IFERROR(__xludf.DUMMYFUNCTION("""COMPUTED_VALUE"""),"Ананас киви")</f>
        <v>Ананас киви</v>
      </c>
      <c r="B3764" s="18" t="str">
        <f>IFERROR(__xludf.DUMMYFUNCTION("""COMPUTED_VALUE"""),"Арбузный смузи")</f>
        <v>Арбузный смузи</v>
      </c>
      <c r="C3764" s="18" t="str">
        <f>IFERROR(__xludf.DUMMYFUNCTION("""COMPUTED_VALUE"""),"Виноградная фанта")</f>
        <v>Виноградная фанта</v>
      </c>
      <c r="D3764" s="18" t="str">
        <f>IFERROR(__xludf.DUMMYFUNCTION("""COMPUTED_VALUE"""),"Вишневый морс")</f>
        <v>Вишневый морс</v>
      </c>
      <c r="E3764" s="18" t="str">
        <f>IFERROR(__xludf.DUMMYFUNCTION("""COMPUTED_VALUE"""),"Гранатовый мармелад")</f>
        <v>Гранатовый мармелад</v>
      </c>
      <c r="F3764" s="18" t="str">
        <f>IFERROR(__xludf.DUMMYFUNCTION("""COMPUTED_VALUE"""),"Грейпфрут киви")</f>
        <v>Грейпфрут киви</v>
      </c>
      <c r="G3764" s="18" t="str">
        <f>IFERROR(__xludf.DUMMYFUNCTION("""COMPUTED_VALUE"""),"Ежевика мята")</f>
        <v>Ежевика мята</v>
      </c>
      <c r="H3764" s="18" t="str">
        <f>IFERROR(__xludf.DUMMYFUNCTION("""COMPUTED_VALUE"""),"Киви манго")</f>
        <v>Киви манго</v>
      </c>
      <c r="I3764" s="18" t="str">
        <f>IFERROR(__xludf.DUMMYFUNCTION("""COMPUTED_VALUE"""),"Клубника манго")</f>
        <v>Клубника манго</v>
      </c>
      <c r="J3764" s="18" t="str">
        <f>IFERROR(__xludf.DUMMYFUNCTION("""COMPUTED_VALUE"""),"черника грейфрут ")</f>
        <v>черника грейфрут </v>
      </c>
      <c r="K3764" s="18" t="str">
        <f>IFERROR(__xludf.DUMMYFUNCTION("""COMPUTED_VALUE"""),"Малина лайм")</f>
        <v>Малина лайм</v>
      </c>
      <c r="L3764" s="18" t="str">
        <f>IFERROR(__xludf.DUMMYFUNCTION("""COMPUTED_VALUE"""),"Манго арбуз ")</f>
        <v>Манго арбуз </v>
      </c>
      <c r="M3764" s="18" t="str">
        <f>IFERROR(__xludf.DUMMYFUNCTION("""COMPUTED_VALUE"""),"Малиновый чай с жасмином")</f>
        <v>Малиновый чай с жасмином</v>
      </c>
      <c r="N3764" s="18" t="str">
        <f>IFERROR(__xludf.DUMMYFUNCTION("""COMPUTED_VALUE"""),"малина  апельсин ")</f>
        <v>малина  апельсин </v>
      </c>
      <c r="O3764" s="18" t="str">
        <f>IFERROR(__xludf.DUMMYFUNCTION("""COMPUTED_VALUE"""),"Манго апельсин")</f>
        <v>Манго апельсин</v>
      </c>
      <c r="P3764" s="18" t="str">
        <f>IFERROR(__xludf.DUMMYFUNCTION("""COMPUTED_VALUE"""),"Ред булл")</f>
        <v>Ред булл</v>
      </c>
      <c r="Q3764" s="18" t="str">
        <f>IFERROR(__xludf.DUMMYFUNCTION("""COMPUTED_VALUE"""),"Спрайт")</f>
        <v>Спрайт</v>
      </c>
      <c r="R3764" s="18" t="str">
        <f>IFERROR(__xludf.DUMMYFUNCTION("""COMPUTED_VALUE"""),"ананас клюква ")</f>
        <v>ананас клюква </v>
      </c>
      <c r="S3764" s="18" t="str">
        <f>IFERROR(__xludf.DUMMYFUNCTION("""COMPUTED_VALUE"""),"Тархун")</f>
        <v>Тархун</v>
      </c>
      <c r="T3764" s="18" t="str">
        <f>IFERROR(__xludf.DUMMYFUNCTION("""COMPUTED_VALUE"""),"алоэ Виноград ")</f>
        <v>алоэ Виноград </v>
      </c>
      <c r="U3764" s="18" t="str">
        <f>IFERROR(__xludf.DUMMYFUNCTION("""COMPUTED_VALUE"""),"Фруктовая жвачка")</f>
        <v>Фруктовая жвачка</v>
      </c>
      <c r="V3764" s="18" t="str">
        <f>IFERROR(__xludf.DUMMYFUNCTION("""COMPUTED_VALUE"""),"Холодная кола")</f>
        <v>Холодная кола</v>
      </c>
      <c r="W3764" s="18" t="str">
        <f>IFERROR(__xludf.DUMMYFUNCTION("""COMPUTED_VALUE"""),"Черная смородина клюква")</f>
        <v>Черная смородина клюква</v>
      </c>
      <c r="X3764" s="18" t="str">
        <f>IFERROR(__xludf.DUMMYFUNCTION("""COMPUTED_VALUE"""),"Черника арбуз")</f>
        <v>Черника арбуз</v>
      </c>
      <c r="Y3764" s="18" t="str">
        <f>IFERROR(__xludf.DUMMYFUNCTION("""COMPUTED_VALUE"""),"Яблоко черника")</f>
        <v>Яблоко черника</v>
      </c>
      <c r="Z3764" s="18"/>
      <c r="AA3764" s="18"/>
      <c r="AB3764" s="18"/>
      <c r="AC3764" s="18"/>
      <c r="AD3764" s="18"/>
      <c r="AE3764" s="18"/>
      <c r="AF3764" s="18"/>
      <c r="AG3764" s="18"/>
      <c r="AH3764" s="18"/>
      <c r="AI3764" s="18"/>
      <c r="AJ3764" s="18"/>
      <c r="AK3764" s="18"/>
      <c r="AL3764" s="18"/>
      <c r="AM3764" s="18"/>
      <c r="AN3764" s="18"/>
      <c r="AO3764" s="18"/>
      <c r="AP3764" s="18"/>
      <c r="AQ3764" s="18"/>
      <c r="AR3764" s="18"/>
      <c r="AS3764" s="18"/>
      <c r="AT3764" s="18"/>
      <c r="AU3764" s="18"/>
      <c r="AV3764" s="18"/>
      <c r="AW3764" s="18"/>
      <c r="AX3764" s="18"/>
    </row>
    <row r="3765">
      <c r="A3765" s="18" t="str">
        <f>IFERROR(__xludf.DUMMYFUNCTION("""COMPUTED_VALUE"""),"Ягодный микс")</f>
        <v>Ягодный микс</v>
      </c>
      <c r="B3765" s="18" t="str">
        <f>IFERROR(__xludf.DUMMYFUNCTION("""COMPUTED_VALUE"""),"Энергетик малина")</f>
        <v>Энергетик малина</v>
      </c>
      <c r="C3765" s="18" t="str">
        <f>IFERROR(__xludf.DUMMYFUNCTION("""COMPUTED_VALUE"""),"Клубника арбуз")</f>
        <v>Клубника арбуз</v>
      </c>
      <c r="D3765" s="18" t="str">
        <f>IFERROR(__xludf.DUMMYFUNCTION("""COMPUTED_VALUE"""),"Ежевика малина")</f>
        <v>Ежевика малина</v>
      </c>
      <c r="E3765" s="18" t="str">
        <f>IFERROR(__xludf.DUMMYFUNCTION("""COMPUTED_VALUE"""),"Голубая малина виноград")</f>
        <v>Голубая малина виноград</v>
      </c>
      <c r="F3765" s="18" t="str">
        <f>IFERROR(__xludf.DUMMYFUNCTION("""COMPUTED_VALUE"""),"Вишня яблоко")</f>
        <v>Вишня яблоко</v>
      </c>
      <c r="G3765" s="18" t="str">
        <f>IFERROR(__xludf.DUMMYFUNCTION("""COMPUTED_VALUE"""),"Виноград лёд")</f>
        <v>Виноград лёд</v>
      </c>
      <c r="H3765" s="18" t="str">
        <f>IFERROR(__xludf.DUMMYFUNCTION("""COMPUTED_VALUE"""),"Бабл гам")</f>
        <v>Бабл гам</v>
      </c>
      <c r="I3765" s="18" t="str">
        <f>IFERROR(__xludf.DUMMYFUNCTION("""COMPUTED_VALUE"""),"Энергетик лайм")</f>
        <v>Энергетик лайм</v>
      </c>
      <c r="J3765" s="18" t="str">
        <f>IFERROR(__xludf.DUMMYFUNCTION("""COMPUTED_VALUE"""),"Черника смородина айс")</f>
        <v>Черника смородина айс</v>
      </c>
      <c r="K3765" s="18" t="str">
        <f>IFERROR(__xludf.DUMMYFUNCTION("""COMPUTED_VALUE"""),"Мохито клубничный лёд")</f>
        <v>Мохито клубничный лёд</v>
      </c>
      <c r="L3765" s="18" t="str">
        <f>IFERROR(__xludf.DUMMYFUNCTION("""COMPUTED_VALUE"""),"Черная вишня лёд")</f>
        <v>Черная вишня лёд</v>
      </c>
      <c r="M3765" s="18" t="str">
        <f>IFERROR(__xludf.DUMMYFUNCTION("""COMPUTED_VALUE"""),"Ананас кокос лёд")</f>
        <v>Ананас кокос лёд</v>
      </c>
      <c r="N3765" s="18" t="str">
        <f>IFERROR(__xludf.DUMMYFUNCTION("""COMPUTED_VALUE"""),"Киви лёд")</f>
        <v>Киви лёд</v>
      </c>
      <c r="O3765" s="18" t="str">
        <f>IFERROR(__xludf.DUMMYFUNCTION("""COMPUTED_VALUE"""),"Кислая клюква лёд")</f>
        <v>Кислая клюква лёд</v>
      </c>
      <c r="P3765" s="18" t="str">
        <f>IFERROR(__xludf.DUMMYFUNCTION("""COMPUTED_VALUE"""),"Кислый скитлс лёд")</f>
        <v>Кислый скитлс лёд</v>
      </c>
      <c r="Q3765" s="18" t="str">
        <f>IFERROR(__xludf.DUMMYFUNCTION("""COMPUTED_VALUE"""),"Клубника черника лёд")</f>
        <v>Клубника черника лёд</v>
      </c>
      <c r="R3765" s="18" t="str">
        <f>IFERROR(__xludf.DUMMYFUNCTION("""COMPUTED_VALUE"""),"Малина смородина лёд")</f>
        <v>Малина смородина лёд</v>
      </c>
      <c r="S3765" s="18" t="str">
        <f>IFERROR(__xludf.DUMMYFUNCTION("""COMPUTED_VALUE"""),"Манго лёд")</f>
        <v>Манго лёд</v>
      </c>
      <c r="T3765" s="18" t="str">
        <f>IFERROR(__xludf.DUMMYFUNCTION("""COMPUTED_VALUE"""),"Малина вишня лёд")</f>
        <v>Малина вишня лёд</v>
      </c>
      <c r="U3765" s="18"/>
      <c r="V3765" s="18"/>
      <c r="W3765" s="18"/>
      <c r="X3765" s="18"/>
      <c r="Y3765" s="18"/>
      <c r="Z3765" s="18"/>
      <c r="AA3765" s="18"/>
      <c r="AB3765" s="18"/>
      <c r="AC3765" s="18"/>
      <c r="AD3765" s="18"/>
      <c r="AE3765" s="18"/>
      <c r="AF3765" s="18"/>
      <c r="AG3765" s="18"/>
      <c r="AH3765" s="18"/>
      <c r="AI3765" s="18"/>
      <c r="AJ3765" s="18"/>
      <c r="AK3765" s="18"/>
      <c r="AL3765" s="18"/>
      <c r="AM3765" s="18"/>
      <c r="AN3765" s="18"/>
      <c r="AO3765" s="18"/>
      <c r="AP3765" s="18"/>
      <c r="AQ3765" s="18"/>
      <c r="AR3765" s="18"/>
      <c r="AS3765" s="18"/>
      <c r="AT3765" s="18"/>
      <c r="AU3765" s="18"/>
      <c r="AV3765" s="18"/>
      <c r="AW3765" s="18"/>
      <c r="AX3765" s="18"/>
    </row>
    <row r="3766">
      <c r="A3766" s="18" t="str">
        <f>IFERROR(__xludf.DUMMYFUNCTION("""COMPUTED_VALUE"""),"кислая земляника")</f>
        <v>кислая земляника</v>
      </c>
      <c r="B3766" s="18" t="str">
        <f>IFERROR(__xludf.DUMMYFUNCTION("""COMPUTED_VALUE"""),"кислая фанта с черникой")</f>
        <v>кислая фанта с черникой</v>
      </c>
      <c r="C3766" s="18" t="str">
        <f>IFERROR(__xludf.DUMMYFUNCTION("""COMPUTED_VALUE"""),"кислое харибо с колой и черешней")</f>
        <v>кислое харибо с колой и черешней</v>
      </c>
      <c r="D3766" s="18" t="str">
        <f>IFERROR(__xludf.DUMMYFUNCTION("""COMPUTED_VALUE"""),"кислое яблочно клубничная шипучка")</f>
        <v>кислое яблочно клубничная шипучка</v>
      </c>
      <c r="E3766" s="18" t="str">
        <f>IFERROR(__xludf.DUMMYFUNCTION("""COMPUTED_VALUE"""),"кислые желатинки маракуйя ананас")</f>
        <v>кислые желатинки маракуйя ананас</v>
      </c>
      <c r="F3766" s="18" t="str">
        <f>IFERROR(__xludf.DUMMYFUNCTION("""COMPUTED_VALUE"""),"кислые ленточки маракуя манго")</f>
        <v>кислые ленточки маракуя манго</v>
      </c>
      <c r="G3766" s="18" t="str">
        <f>IFERROR(__xludf.DUMMYFUNCTION("""COMPUTED_VALUE"""),"кислые мармеладные ягоды")</f>
        <v>кислые мармеладные ягоды</v>
      </c>
      <c r="H3766" s="18" t="str">
        <f>IFERROR(__xludf.DUMMYFUNCTION("""COMPUTED_VALUE"""),"кислый виноград лайм")</f>
        <v>кислый виноград лайм</v>
      </c>
      <c r="I3766" s="18" t="str">
        <f>IFERROR(__xludf.DUMMYFUNCTION("""COMPUTED_VALUE"""),"кислый грейпфрут с вишней")</f>
        <v>кислый грейпфрут с вишней</v>
      </c>
      <c r="J3766" s="18" t="str">
        <f>IFERROR(__xludf.DUMMYFUNCTION("""COMPUTED_VALUE"""),"кислый леденец виноград киви яблоко")</f>
        <v>кислый леденец виноград киви яблоко</v>
      </c>
      <c r="K3766" s="18" t="str">
        <f>IFERROR(__xludf.DUMMYFUNCTION("""COMPUTED_VALUE"""),"кислый лимонад арбуз лайм малина")</f>
        <v>кислый лимонад арбуз лайм малина</v>
      </c>
      <c r="L3766" s="18" t="str">
        <f>IFERROR(__xludf.DUMMYFUNCTION("""COMPUTED_VALUE"""),"кислый персик клубника")</f>
        <v>кислый персик клубника</v>
      </c>
      <c r="M3766" s="18" t="str">
        <f>IFERROR(__xludf.DUMMYFUNCTION("""COMPUTED_VALUE"""),"кислый яблочно лимонные колечки")</f>
        <v>кислый яблочно лимонные колечки</v>
      </c>
      <c r="N3766" s="18" t="str">
        <f>IFERROR(__xludf.DUMMYFUNCTION("""COMPUTED_VALUE"""),"фанта апельсин с кислой малиной")</f>
        <v>фанта апельсин с кислой малиной</v>
      </c>
      <c r="O3766" s="18"/>
      <c r="P3766" s="18"/>
      <c r="Q3766" s="18"/>
      <c r="R3766" s="18"/>
      <c r="S3766" s="18"/>
      <c r="T3766" s="18"/>
      <c r="U3766" s="18"/>
      <c r="V3766" s="18"/>
      <c r="W3766" s="18"/>
      <c r="X3766" s="18"/>
      <c r="Y3766" s="18"/>
      <c r="Z3766" s="18"/>
      <c r="AA3766" s="18"/>
      <c r="AB3766" s="18"/>
      <c r="AC3766" s="18"/>
      <c r="AD3766" s="18"/>
      <c r="AE3766" s="18"/>
      <c r="AF3766" s="18"/>
      <c r="AG3766" s="18"/>
      <c r="AH3766" s="18"/>
      <c r="AI3766" s="18"/>
      <c r="AJ3766" s="18"/>
      <c r="AK3766" s="18"/>
      <c r="AL3766" s="18"/>
      <c r="AM3766" s="18"/>
      <c r="AN3766" s="18"/>
      <c r="AO3766" s="18"/>
      <c r="AP3766" s="18"/>
      <c r="AQ3766" s="18"/>
      <c r="AR3766" s="18"/>
      <c r="AS3766" s="18"/>
      <c r="AT3766" s="18"/>
      <c r="AU3766" s="18"/>
      <c r="AV3766" s="18"/>
      <c r="AW3766" s="18"/>
      <c r="AX3766" s="18"/>
    </row>
    <row r="3767">
      <c r="A3767" s="18" t="str">
        <f>IFERROR(__xludf.DUMMYFUNCTION("""COMPUTED_VALUE"""),"0.4")</f>
        <v>0.4</v>
      </c>
      <c r="B3767" s="18" t="str">
        <f>IFERROR(__xludf.DUMMYFUNCTION("""COMPUTED_VALUE"""),"0.6")</f>
        <v>0.6</v>
      </c>
      <c r="C3767" s="18" t="str">
        <f>IFERROR(__xludf.DUMMYFUNCTION("""COMPUTED_VALUE"""),"0.7")</f>
        <v>0.7</v>
      </c>
      <c r="D3767" s="18" t="str">
        <f>IFERROR(__xludf.DUMMYFUNCTION("""COMPUTED_VALUE"""),"0.8")</f>
        <v>0.8</v>
      </c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  <c r="X3767" s="18"/>
      <c r="Y3767" s="18"/>
      <c r="Z3767" s="18"/>
      <c r="AA3767" s="18"/>
      <c r="AB3767" s="18"/>
      <c r="AC3767" s="18"/>
      <c r="AD3767" s="18"/>
      <c r="AE3767" s="18"/>
      <c r="AF3767" s="18"/>
      <c r="AG3767" s="18"/>
      <c r="AH3767" s="18"/>
      <c r="AI3767" s="18"/>
      <c r="AJ3767" s="18"/>
      <c r="AK3767" s="18"/>
      <c r="AL3767" s="18"/>
      <c r="AM3767" s="18"/>
      <c r="AN3767" s="18"/>
      <c r="AO3767" s="18"/>
      <c r="AP3767" s="18"/>
      <c r="AQ3767" s="18"/>
      <c r="AR3767" s="18"/>
      <c r="AS3767" s="18"/>
      <c r="AT3767" s="18"/>
      <c r="AU3767" s="18"/>
      <c r="AV3767" s="18"/>
      <c r="AW3767" s="18"/>
      <c r="AX3767" s="18"/>
    </row>
    <row r="3768">
      <c r="A3768" s="18" t="str">
        <f>IFERROR(__xludf.DUMMYFUNCTION("""COMPUTED_VALUE"""),"Смородина холс")</f>
        <v>Смородина холс</v>
      </c>
      <c r="B3768" s="18" t="str">
        <f>IFERROR(__xludf.DUMMYFUNCTION("""COMPUTED_VALUE"""),"Тропические фрукты")</f>
        <v>Тропические фрукты</v>
      </c>
      <c r="C3768" s="18" t="str">
        <f>IFERROR(__xludf.DUMMYFUNCTION("""COMPUTED_VALUE"""),"Черничная конфета")</f>
        <v>Черничная конфета</v>
      </c>
      <c r="D3768" s="18" t="str">
        <f>IFERROR(__xludf.DUMMYFUNCTION("""COMPUTED_VALUE"""),"Яблоко вишня")</f>
        <v>Яблоко вишня</v>
      </c>
      <c r="E3768" s="18" t="str">
        <f>IFERROR(__xludf.DUMMYFUNCTION("""COMPUTED_VALUE"""),"Виноград мята")</f>
        <v>Виноград мята</v>
      </c>
      <c r="F3768" s="18" t="str">
        <f>IFERROR(__xludf.DUMMYFUNCTION("""COMPUTED_VALUE"""),"Виноград холс")</f>
        <v>Виноград холс</v>
      </c>
      <c r="G3768" s="18" t="str">
        <f>IFERROR(__xludf.DUMMYFUNCTION("""COMPUTED_VALUE"""),"Грейпфрутовый лимонад")</f>
        <v>Грейпфрутовый лимонад</v>
      </c>
      <c r="H3768" s="18" t="str">
        <f>IFERROR(__xludf.DUMMYFUNCTION("""COMPUTED_VALUE"""),"Дыня банан")</f>
        <v>Дыня банан</v>
      </c>
      <c r="I3768" s="18" t="str">
        <f>IFERROR(__xludf.DUMMYFUNCTION("""COMPUTED_VALUE"""),"Ежевичный лимонад")</f>
        <v>Ежевичный лимонад</v>
      </c>
      <c r="J3768" s="18" t="str">
        <f>IFERROR(__xludf.DUMMYFUNCTION("""COMPUTED_VALUE"""),"Земляничная конфета ")</f>
        <v>Земляничная конфета </v>
      </c>
      <c r="K3768" s="18" t="str">
        <f>IFERROR(__xludf.DUMMYFUNCTION("""COMPUTED_VALUE"""),"Ананас манго ")</f>
        <v>Ананас манго </v>
      </c>
      <c r="L3768" s="18" t="str">
        <f>IFERROR(__xludf.DUMMYFUNCTION("""COMPUTED_VALUE"""),"Жвачка черника мята ")</f>
        <v>Жвачка черника мята </v>
      </c>
      <c r="M3768" s="18" t="str">
        <f>IFERROR(__xludf.DUMMYFUNCTION("""COMPUTED_VALUE"""),"Зеленый манго")</f>
        <v>Зеленый манго</v>
      </c>
      <c r="N3768" s="18" t="str">
        <f>IFERROR(__xludf.DUMMYFUNCTION("""COMPUTED_VALUE"""),"Клюква брусника")</f>
        <v>Клюква брусника</v>
      </c>
      <c r="O3768" s="18" t="str">
        <f>IFERROR(__xludf.DUMMYFUNCTION("""COMPUTED_VALUE"""),"Апельсин ")</f>
        <v>Апельсин </v>
      </c>
      <c r="P3768" s="18" t="str">
        <f>IFERROR(__xludf.DUMMYFUNCTION("""COMPUTED_VALUE"""),"Кокос малина")</f>
        <v>Кокос малина</v>
      </c>
      <c r="Q3768" s="18" t="str">
        <f>IFERROR(__xludf.DUMMYFUNCTION("""COMPUTED_VALUE"""),"Лимонные черви")</f>
        <v>Лимонные черви</v>
      </c>
      <c r="R3768" s="18" t="str">
        <f>IFERROR(__xludf.DUMMYFUNCTION("""COMPUTED_VALUE"""),"Малиновый лимонад")</f>
        <v>Малиновый лимонад</v>
      </c>
      <c r="S3768" s="18" t="str">
        <f>IFERROR(__xludf.DUMMYFUNCTION("""COMPUTED_VALUE"""),"Смородина малина")</f>
        <v>Смородина малина</v>
      </c>
      <c r="T3768" s="18"/>
      <c r="U3768" s="18"/>
      <c r="V3768" s="18"/>
      <c r="W3768" s="18"/>
      <c r="X3768" s="18"/>
      <c r="Y3768" s="18"/>
      <c r="Z3768" s="18"/>
      <c r="AA3768" s="18"/>
      <c r="AB3768" s="18"/>
      <c r="AC3768" s="18"/>
      <c r="AD3768" s="18"/>
      <c r="AE3768" s="18"/>
      <c r="AF3768" s="18"/>
      <c r="AG3768" s="18"/>
      <c r="AH3768" s="18"/>
      <c r="AI3768" s="18"/>
      <c r="AJ3768" s="18"/>
      <c r="AK3768" s="18"/>
      <c r="AL3768" s="18"/>
      <c r="AM3768" s="18"/>
      <c r="AN3768" s="18"/>
      <c r="AO3768" s="18"/>
      <c r="AP3768" s="18"/>
      <c r="AQ3768" s="18"/>
      <c r="AR3768" s="18"/>
      <c r="AS3768" s="18"/>
      <c r="AT3768" s="18"/>
      <c r="AU3768" s="18"/>
      <c r="AV3768" s="18"/>
      <c r="AW3768" s="18"/>
      <c r="AX3768" s="18"/>
    </row>
    <row r="3769">
      <c r="A3769" s="18" t="str">
        <f>IFERROR(__xludf.DUMMYFUNCTION("""COMPUTED_VALUE"""),"Лесные ягоды")</f>
        <v>Лесные ягоды</v>
      </c>
      <c r="B3769" s="18" t="str">
        <f>IFERROR(__xludf.DUMMYFUNCTION("""COMPUTED_VALUE"""),"Алоэ виноград ")</f>
        <v>Алоэ виноград </v>
      </c>
      <c r="C3769" s="18" t="str">
        <f>IFERROR(__xludf.DUMMYFUNCTION("""COMPUTED_VALUE"""),"Апельсиновый адреналин")</f>
        <v>Апельсиновый адреналин</v>
      </c>
      <c r="D3769" s="18" t="str">
        <f>IFERROR(__xludf.DUMMYFUNCTION("""COMPUTED_VALUE"""),"Клюква лайм")</f>
        <v>Клюква лайм</v>
      </c>
      <c r="E3769" s="18" t="str">
        <f>IFERROR(__xludf.DUMMYFUNCTION("""COMPUTED_VALUE"""),"Виноградная фанта ")</f>
        <v>Виноградная фанта </v>
      </c>
      <c r="F3769" s="18" t="str">
        <f>IFERROR(__xludf.DUMMYFUNCTION("""COMPUTED_VALUE"""),"Зеленый чай лемонграсс")</f>
        <v>Зеленый чай лемонграсс</v>
      </c>
      <c r="G3769" s="18" t="str">
        <f>IFERROR(__xludf.DUMMYFUNCTION("""COMPUTED_VALUE"""),"Малина арбуз")</f>
        <v>Малина арбуз</v>
      </c>
      <c r="H3769" s="18" t="str">
        <f>IFERROR(__xludf.DUMMYFUNCTION("""COMPUTED_VALUE"""),"Ананас персик")</f>
        <v>Ананас персик</v>
      </c>
      <c r="I3769" s="18" t="str">
        <f>IFERROR(__xludf.DUMMYFUNCTION("""COMPUTED_VALUE"""),"Клубничный мохито ")</f>
        <v>Клубничный мохито </v>
      </c>
      <c r="J3769" s="18" t="str">
        <f>IFERROR(__xludf.DUMMYFUNCTION("""COMPUTED_VALUE"""),"Яблоко лайм")</f>
        <v>Яблоко лайм</v>
      </c>
      <c r="K3769" s="18" t="str">
        <f>IFERROR(__xludf.DUMMYFUNCTION("""COMPUTED_VALUE"""),"Спрайт арбуз лайм ")</f>
        <v>Спрайт арбуз лайм </v>
      </c>
      <c r="L3769" s="18" t="str">
        <f>IFERROR(__xludf.DUMMYFUNCTION("""COMPUTED_VALUE"""),"Черничная фанта")</f>
        <v>Черничная фанта</v>
      </c>
      <c r="M3769" s="18" t="str">
        <f>IFERROR(__xludf.DUMMYFUNCTION("""COMPUTED_VALUE"""),"Чёрная смородина")</f>
        <v>Чёрная смородина</v>
      </c>
      <c r="N3769" s="18" t="str">
        <f>IFERROR(__xludf.DUMMYFUNCTION("""COMPUTED_VALUE"""),"Червячки голубика малина")</f>
        <v>Червячки голубика малина</v>
      </c>
      <c r="O3769" s="18" t="str">
        <f>IFERROR(__xludf.DUMMYFUNCTION("""COMPUTED_VALUE"""),"Малина смородина ")</f>
        <v>Малина смородина </v>
      </c>
      <c r="P3769" s="18" t="str">
        <f>IFERROR(__xludf.DUMMYFUNCTION("""COMPUTED_VALUE"""),"Черника лайм ")</f>
        <v>Черника лайм </v>
      </c>
      <c r="Q3769" s="18" t="str">
        <f>IFERROR(__xludf.DUMMYFUNCTION("""COMPUTED_VALUE"""),"Виноградный чупа чупс")</f>
        <v>Виноградный чупа чупс</v>
      </c>
      <c r="R3769" s="18" t="str">
        <f>IFERROR(__xludf.DUMMYFUNCTION("""COMPUTED_VALUE"""),"Киви лайм")</f>
        <v>Киви лайм</v>
      </c>
      <c r="S3769" s="18" t="str">
        <f>IFERROR(__xludf.DUMMYFUNCTION("""COMPUTED_VALUE"""),"Ягодный морс")</f>
        <v>Ягодный морс</v>
      </c>
      <c r="T3769" s="18" t="str">
        <f>IFERROR(__xludf.DUMMYFUNCTION("""COMPUTED_VALUE"""),"Фруктовый скитлс")</f>
        <v>Фруктовый скитлс</v>
      </c>
      <c r="U3769" s="18" t="str">
        <f>IFERROR(__xludf.DUMMYFUNCTION("""COMPUTED_VALUE"""),"черника лимон ")</f>
        <v>черника лимон </v>
      </c>
      <c r="V3769" s="18" t="str">
        <f>IFERROR(__xludf.DUMMYFUNCTION("""COMPUTED_VALUE"""),"Вишнёвая бомба")</f>
        <v>Вишнёвая бомба</v>
      </c>
      <c r="W3769" s="18" t="str">
        <f>IFERROR(__xludf.DUMMYFUNCTION("""COMPUTED_VALUE"""),"Тропический манго")</f>
        <v>Тропический манго</v>
      </c>
      <c r="X3769" s="18"/>
      <c r="Y3769" s="18"/>
      <c r="Z3769" s="18"/>
      <c r="AA3769" s="18"/>
      <c r="AB3769" s="18"/>
      <c r="AC3769" s="18"/>
      <c r="AD3769" s="18"/>
      <c r="AE3769" s="18"/>
      <c r="AF3769" s="18"/>
      <c r="AG3769" s="18"/>
      <c r="AH3769" s="18"/>
      <c r="AI3769" s="18"/>
      <c r="AJ3769" s="18"/>
      <c r="AK3769" s="18"/>
      <c r="AL3769" s="18"/>
      <c r="AM3769" s="18"/>
      <c r="AN3769" s="18"/>
      <c r="AO3769" s="18"/>
      <c r="AP3769" s="18"/>
      <c r="AQ3769" s="18"/>
      <c r="AR3769" s="18"/>
      <c r="AS3769" s="18"/>
      <c r="AT3769" s="18"/>
      <c r="AU3769" s="18"/>
      <c r="AV3769" s="18"/>
      <c r="AW3769" s="18"/>
      <c r="AX3769" s="18"/>
    </row>
    <row r="3770">
      <c r="A3770" s="18" t="str">
        <f>IFERROR(__xludf.DUMMYFUNCTION("""COMPUTED_VALUE"""),"кислая земляника")</f>
        <v>кислая земляника</v>
      </c>
      <c r="B3770" s="18" t="str">
        <f>IFERROR(__xludf.DUMMYFUNCTION("""COMPUTED_VALUE"""),"кислая фанта с черникой")</f>
        <v>кислая фанта с черникой</v>
      </c>
      <c r="C3770" s="18" t="str">
        <f>IFERROR(__xludf.DUMMYFUNCTION("""COMPUTED_VALUE"""),"кислое харибо с колой и черешней")</f>
        <v>кислое харибо с колой и черешней</v>
      </c>
      <c r="D3770" s="18" t="str">
        <f>IFERROR(__xludf.DUMMYFUNCTION("""COMPUTED_VALUE"""),"кислое яблочно клубничная шипучка")</f>
        <v>кислое яблочно клубничная шипучка</v>
      </c>
      <c r="E3770" s="18" t="str">
        <f>IFERROR(__xludf.DUMMYFUNCTION("""COMPUTED_VALUE"""),"кислые желатинки маракуйя ананас")</f>
        <v>кислые желатинки маракуйя ананас</v>
      </c>
      <c r="F3770" s="18" t="str">
        <f>IFERROR(__xludf.DUMMYFUNCTION("""COMPUTED_VALUE"""),"кислые ленточки маракуя манго")</f>
        <v>кислые ленточки маракуя манго</v>
      </c>
      <c r="G3770" s="18" t="str">
        <f>IFERROR(__xludf.DUMMYFUNCTION("""COMPUTED_VALUE"""),"кислые мармеладные ягоды")</f>
        <v>кислые мармеладные ягоды</v>
      </c>
      <c r="H3770" s="18" t="str">
        <f>IFERROR(__xludf.DUMMYFUNCTION("""COMPUTED_VALUE"""),"кислый виноград лайм")</f>
        <v>кислый виноград лайм</v>
      </c>
      <c r="I3770" s="18" t="str">
        <f>IFERROR(__xludf.DUMMYFUNCTION("""COMPUTED_VALUE"""),"кислый грейпфрут с вишней")</f>
        <v>кислый грейпфрут с вишней</v>
      </c>
      <c r="J3770" s="18" t="str">
        <f>IFERROR(__xludf.DUMMYFUNCTION("""COMPUTED_VALUE"""),"кислый леденец виноград киви яблоко")</f>
        <v>кислый леденец виноград киви яблоко</v>
      </c>
      <c r="K3770" s="18" t="str">
        <f>IFERROR(__xludf.DUMMYFUNCTION("""COMPUTED_VALUE"""),"кислый лимонад арбуз лайм малина")</f>
        <v>кислый лимонад арбуз лайм малина</v>
      </c>
      <c r="L3770" s="18" t="str">
        <f>IFERROR(__xludf.DUMMYFUNCTION("""COMPUTED_VALUE"""),"кислый персик клубника")</f>
        <v>кислый персик клубника</v>
      </c>
      <c r="M3770" s="18" t="str">
        <f>IFERROR(__xludf.DUMMYFUNCTION("""COMPUTED_VALUE"""),"кислый яблочно лимонные колечки")</f>
        <v>кислый яблочно лимонные колечки</v>
      </c>
      <c r="N3770" s="18" t="str">
        <f>IFERROR(__xludf.DUMMYFUNCTION("""COMPUTED_VALUE"""),"фанта апельсин с кислой малиной")</f>
        <v>фанта апельсин с кислой малиной</v>
      </c>
      <c r="O3770" s="18"/>
      <c r="P3770" s="18"/>
      <c r="Q3770" s="18"/>
      <c r="R3770" s="18"/>
      <c r="S3770" s="18"/>
      <c r="T3770" s="18"/>
      <c r="U3770" s="18"/>
      <c r="V3770" s="18"/>
      <c r="W3770" s="18"/>
      <c r="X3770" s="18"/>
      <c r="Y3770" s="18"/>
      <c r="Z3770" s="18"/>
      <c r="AA3770" s="18"/>
      <c r="AB3770" s="18"/>
      <c r="AC3770" s="18"/>
      <c r="AD3770" s="18"/>
      <c r="AE3770" s="18"/>
      <c r="AF3770" s="18"/>
      <c r="AG3770" s="18"/>
      <c r="AH3770" s="18"/>
      <c r="AI3770" s="18"/>
      <c r="AJ3770" s="18"/>
      <c r="AK3770" s="18"/>
      <c r="AL3770" s="18"/>
      <c r="AM3770" s="18"/>
      <c r="AN3770" s="18"/>
      <c r="AO3770" s="18"/>
      <c r="AP3770" s="18"/>
      <c r="AQ3770" s="18"/>
      <c r="AR3770" s="18"/>
      <c r="AS3770" s="18"/>
      <c r="AT3770" s="18"/>
      <c r="AU3770" s="18"/>
      <c r="AV3770" s="18"/>
      <c r="AW3770" s="18"/>
      <c r="AX3770" s="18"/>
    </row>
    <row r="3771">
      <c r="A3771" s="18" t="str">
        <f>IFERROR(__xludf.DUMMYFUNCTION("""COMPUTED_VALUE"""),"Лесные ягоды")</f>
        <v>Лесные ягоды</v>
      </c>
      <c r="B3771" s="18" t="str">
        <f>IFERROR(__xludf.DUMMYFUNCTION("""COMPUTED_VALUE"""),"Алоэ виноград ")</f>
        <v>Алоэ виноград </v>
      </c>
      <c r="C3771" s="18" t="str">
        <f>IFERROR(__xludf.DUMMYFUNCTION("""COMPUTED_VALUE"""),"Апельсиновый адреналин")</f>
        <v>Апельсиновый адреналин</v>
      </c>
      <c r="D3771" s="18" t="str">
        <f>IFERROR(__xludf.DUMMYFUNCTION("""COMPUTED_VALUE"""),"Клюква лайм")</f>
        <v>Клюква лайм</v>
      </c>
      <c r="E3771" s="18" t="str">
        <f>IFERROR(__xludf.DUMMYFUNCTION("""COMPUTED_VALUE"""),"Виноградная фанта ")</f>
        <v>Виноградная фанта </v>
      </c>
      <c r="F3771" s="18" t="str">
        <f>IFERROR(__xludf.DUMMYFUNCTION("""COMPUTED_VALUE"""),"Зеленый чай лемонграсс")</f>
        <v>Зеленый чай лемонграсс</v>
      </c>
      <c r="G3771" s="18" t="str">
        <f>IFERROR(__xludf.DUMMYFUNCTION("""COMPUTED_VALUE"""),"Малина арбуз")</f>
        <v>Малина арбуз</v>
      </c>
      <c r="H3771" s="18" t="str">
        <f>IFERROR(__xludf.DUMMYFUNCTION("""COMPUTED_VALUE"""),"Ананас персик")</f>
        <v>Ананас персик</v>
      </c>
      <c r="I3771" s="18" t="str">
        <f>IFERROR(__xludf.DUMMYFUNCTION("""COMPUTED_VALUE"""),"Клубничный мохито ")</f>
        <v>Клубничный мохито </v>
      </c>
      <c r="J3771" s="18" t="str">
        <f>IFERROR(__xludf.DUMMYFUNCTION("""COMPUTED_VALUE"""),"Яблоко лайм")</f>
        <v>Яблоко лайм</v>
      </c>
      <c r="K3771" s="18" t="str">
        <f>IFERROR(__xludf.DUMMYFUNCTION("""COMPUTED_VALUE"""),"Спрайт арбуз лайм ")</f>
        <v>Спрайт арбуз лайм </v>
      </c>
      <c r="L3771" s="18" t="str">
        <f>IFERROR(__xludf.DUMMYFUNCTION("""COMPUTED_VALUE"""),"Черничная фанта")</f>
        <v>Черничная фанта</v>
      </c>
      <c r="M3771" s="18" t="str">
        <f>IFERROR(__xludf.DUMMYFUNCTION("""COMPUTED_VALUE"""),"Чёрная смородина")</f>
        <v>Чёрная смородина</v>
      </c>
      <c r="N3771" s="18" t="str">
        <f>IFERROR(__xludf.DUMMYFUNCTION("""COMPUTED_VALUE"""),"Червячки голубика малина")</f>
        <v>Червячки голубика малина</v>
      </c>
      <c r="O3771" s="18" t="str">
        <f>IFERROR(__xludf.DUMMYFUNCTION("""COMPUTED_VALUE"""),"Малина смородина ")</f>
        <v>Малина смородина </v>
      </c>
      <c r="P3771" s="18" t="str">
        <f>IFERROR(__xludf.DUMMYFUNCTION("""COMPUTED_VALUE"""),"Черника лайм ")</f>
        <v>Черника лайм </v>
      </c>
      <c r="Q3771" s="18" t="str">
        <f>IFERROR(__xludf.DUMMYFUNCTION("""COMPUTED_VALUE"""),"Виноградный чупа чупс")</f>
        <v>Виноградный чупа чупс</v>
      </c>
      <c r="R3771" s="18" t="str">
        <f>IFERROR(__xludf.DUMMYFUNCTION("""COMPUTED_VALUE"""),"Киви лайм")</f>
        <v>Киви лайм</v>
      </c>
      <c r="S3771" s="18" t="str">
        <f>IFERROR(__xludf.DUMMYFUNCTION("""COMPUTED_VALUE"""),"Ягодный морс")</f>
        <v>Ягодный морс</v>
      </c>
      <c r="T3771" s="18" t="str">
        <f>IFERROR(__xludf.DUMMYFUNCTION("""COMPUTED_VALUE"""),"Фруктовый скитлс")</f>
        <v>Фруктовый скитлс</v>
      </c>
      <c r="U3771" s="18" t="str">
        <f>IFERROR(__xludf.DUMMYFUNCTION("""COMPUTED_VALUE"""),"черника лимон ")</f>
        <v>черника лимон </v>
      </c>
      <c r="V3771" s="18" t="str">
        <f>IFERROR(__xludf.DUMMYFUNCTION("""COMPUTED_VALUE"""),"Вишнёвая бомба")</f>
        <v>Вишнёвая бомба</v>
      </c>
      <c r="W3771" s="18" t="str">
        <f>IFERROR(__xludf.DUMMYFUNCTION("""COMPUTED_VALUE"""),"Тропический манго")</f>
        <v>Тропический манго</v>
      </c>
      <c r="X3771" s="18"/>
      <c r="Y3771" s="18"/>
      <c r="Z3771" s="18"/>
      <c r="AA3771" s="18"/>
      <c r="AB3771" s="18"/>
      <c r="AC3771" s="18"/>
      <c r="AD3771" s="18"/>
      <c r="AE3771" s="18"/>
      <c r="AF3771" s="18"/>
      <c r="AG3771" s="18"/>
      <c r="AH3771" s="18"/>
      <c r="AI3771" s="18"/>
      <c r="AJ3771" s="18"/>
      <c r="AK3771" s="18"/>
      <c r="AL3771" s="18"/>
      <c r="AM3771" s="18"/>
      <c r="AN3771" s="18"/>
      <c r="AO3771" s="18"/>
      <c r="AP3771" s="18"/>
      <c r="AQ3771" s="18"/>
      <c r="AR3771" s="18"/>
      <c r="AS3771" s="18"/>
      <c r="AT3771" s="18"/>
      <c r="AU3771" s="18"/>
      <c r="AV3771" s="18"/>
      <c r="AW3771" s="18"/>
      <c r="AX3771" s="18"/>
    </row>
    <row r="3772">
      <c r="A3772" s="18" t="str">
        <f>IFERROR(__xludf.DUMMYFUNCTION("""COMPUTED_VALUE"""),"Арбуз Малина ")</f>
        <v>Арбуз Малина </v>
      </c>
      <c r="B3772" s="18" t="str">
        <f>IFERROR(__xludf.DUMMYFUNCTION("""COMPUTED_VALUE"""),"Банан Кокос ")</f>
        <v>Банан Кокос </v>
      </c>
      <c r="C3772" s="18" t="str">
        <f>IFERROR(__xludf.DUMMYFUNCTION("""COMPUTED_VALUE"""),"Барбарисовый Энергетик ")</f>
        <v>Барбарисовый Энергетик </v>
      </c>
      <c r="D3772" s="18" t="str">
        <f>IFERROR(__xludf.DUMMYFUNCTION("""COMPUTED_VALUE"""),"Виноградный Энергетик")</f>
        <v>Виноградный Энергетик</v>
      </c>
      <c r="E3772" s="18" t="str">
        <f>IFERROR(__xludf.DUMMYFUNCTION("""COMPUTED_VALUE"""),"Гранат Клубника ")</f>
        <v>Гранат Клубника </v>
      </c>
      <c r="F3772" s="18" t="str">
        <f>IFERROR(__xludf.DUMMYFUNCTION("""COMPUTED_VALUE"""),"Гранат Смородина ")</f>
        <v>Гранат Смородина </v>
      </c>
      <c r="G3772" s="18" t="str">
        <f>IFERROR(__xludf.DUMMYFUNCTION("""COMPUTED_VALUE"""),"Грейпфрутовый Швепс ")</f>
        <v>Грейпфрутовый Швепс </v>
      </c>
      <c r="H3772" s="18" t="str">
        <f>IFERROR(__xludf.DUMMYFUNCTION("""COMPUTED_VALUE"""),"Земляника Драгонфрут ")</f>
        <v>Земляника Драгонфрут </v>
      </c>
      <c r="I3772" s="18" t="str">
        <f>IFERROR(__xludf.DUMMYFUNCTION("""COMPUTED_VALUE"""),"Киви Личи ")</f>
        <v>Киви Личи </v>
      </c>
      <c r="J3772" s="18" t="str">
        <f>IFERROR(__xludf.DUMMYFUNCTION("""COMPUTED_VALUE"""),"Киви Маракуйя Гуава ")</f>
        <v>Киви Маракуйя Гуава </v>
      </c>
      <c r="K3772" s="18" t="str">
        <f>IFERROR(__xludf.DUMMYFUNCTION("""COMPUTED_VALUE"""),"Клубника Банан ")</f>
        <v>Клубника Банан </v>
      </c>
      <c r="L3772" s="18" t="str">
        <f>IFERROR(__xludf.DUMMYFUNCTION("""COMPUTED_VALUE"""),"Клубника Вишня ")</f>
        <v>Клубника Вишня </v>
      </c>
      <c r="M3772" s="18" t="str">
        <f>IFERROR(__xludf.DUMMYFUNCTION("""COMPUTED_VALUE"""),"Клубника Земляника ")</f>
        <v>Клубника Земляника </v>
      </c>
      <c r="N3772" s="18" t="str">
        <f>IFERROR(__xludf.DUMMYFUNCTION("""COMPUTED_VALUE"""),"Клубничный Мохито ")</f>
        <v>Клубничный Мохито </v>
      </c>
      <c r="O3772" s="18" t="str">
        <f>IFERROR(__xludf.DUMMYFUNCTION("""COMPUTED_VALUE"""),"Манго Грейпфрут ")</f>
        <v>Манго Грейпфрут </v>
      </c>
      <c r="P3772" s="18" t="str">
        <f>IFERROR(__xludf.DUMMYFUNCTION("""COMPUTED_VALUE"""),"Манго Персик Личи ")</f>
        <v>Манго Персик Личи </v>
      </c>
      <c r="Q3772" s="18" t="str">
        <f>IFERROR(__xludf.DUMMYFUNCTION("""COMPUTED_VALUE"""),"Персик Бабл Гам ")</f>
        <v>Персик Бабл Гам </v>
      </c>
      <c r="R3772" s="18" t="str">
        <f>IFERROR(__xludf.DUMMYFUNCTION("""COMPUTED_VALUE"""),"Садовые Ягоды ")</f>
        <v>Садовые Ягоды </v>
      </c>
      <c r="S3772" s="18" t="str">
        <f>IFERROR(__xludf.DUMMYFUNCTION("""COMPUTED_VALUE"""),"Скитлс Лимон Лайм 2")</f>
        <v>Скитлс Лимон Лайм 2</v>
      </c>
      <c r="T3772" s="18" t="str">
        <f>IFERROR(__xludf.DUMMYFUNCTION("""COMPUTED_VALUE"""),"Смородина Мармелад 1")</f>
        <v>Смородина Мармелад 1</v>
      </c>
      <c r="U3772" s="18" t="str">
        <f>IFERROR(__xludf.DUMMYFUNCTION("""COMPUTED_VALUE"""),"Темная Вишня 1")</f>
        <v>Темная Вишня 1</v>
      </c>
      <c r="V3772" s="18" t="str">
        <f>IFERROR(__xludf.DUMMYFUNCTION("""COMPUTED_VALUE"""),"Фруктовые Пластинки 1")</f>
        <v>Фруктовые Пластинки 1</v>
      </c>
      <c r="W3772" s="18" t="str">
        <f>IFERROR(__xludf.DUMMYFUNCTION("""COMPUTED_VALUE"""),"Черника Ежевика 1")</f>
        <v>Черника Ежевика 1</v>
      </c>
      <c r="X3772" s="18" t="str">
        <f>IFERROR(__xludf.DUMMYFUNCTION("""COMPUTED_VALUE"""),"Черника Малина 1")</f>
        <v>Черника Малина 1</v>
      </c>
      <c r="Y3772" s="18" t="str">
        <f>IFERROR(__xludf.DUMMYFUNCTION("""COMPUTED_VALUE"""),"Черника Мята 2")</f>
        <v>Черника Мята 2</v>
      </c>
      <c r="Z3772" s="18" t="str">
        <f>IFERROR(__xludf.DUMMYFUNCTION("""COMPUTED_VALUE"""),"Яблоко Виноград 2")</f>
        <v>Яблоко Виноград 2</v>
      </c>
      <c r="AA3772" s="18" t="str">
        <f>IFERROR(__xludf.DUMMYFUNCTION("""COMPUTED_VALUE"""),"Яблоко Малина 4")</f>
        <v>Яблоко Малина 4</v>
      </c>
      <c r="AB3772" s="18"/>
      <c r="AC3772" s="18"/>
      <c r="AD3772" s="18"/>
      <c r="AE3772" s="18"/>
      <c r="AF3772" s="18"/>
      <c r="AG3772" s="18"/>
      <c r="AH3772" s="18"/>
      <c r="AI3772" s="18"/>
      <c r="AJ3772" s="18"/>
      <c r="AK3772" s="18"/>
      <c r="AL3772" s="18"/>
      <c r="AM3772" s="18"/>
      <c r="AN3772" s="18"/>
      <c r="AO3772" s="18"/>
      <c r="AP3772" s="18"/>
      <c r="AQ3772" s="18"/>
      <c r="AR3772" s="18"/>
      <c r="AS3772" s="18"/>
      <c r="AT3772" s="18"/>
      <c r="AU3772" s="18"/>
      <c r="AV3772" s="18"/>
      <c r="AW3772" s="18"/>
      <c r="AX3772" s="18"/>
    </row>
    <row r="3773">
      <c r="A3773" s="18" t="str">
        <f>IFERROR(__xludf.DUMMYFUNCTION("""COMPUTED_VALUE"""),"0.4")</f>
        <v>0.4</v>
      </c>
      <c r="B3773" s="18" t="str">
        <f>IFERROR(__xludf.DUMMYFUNCTION("""COMPUTED_VALUE"""),"0.6")</f>
        <v>0.6</v>
      </c>
      <c r="C3773" s="18" t="str">
        <f>IFERROR(__xludf.DUMMYFUNCTION("""COMPUTED_VALUE"""),"0.7")</f>
        <v>0.7</v>
      </c>
      <c r="D3773" s="18" t="str">
        <f>IFERROR(__xludf.DUMMYFUNCTION("""COMPUTED_VALUE"""),"0.8")</f>
        <v>0.8</v>
      </c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8"/>
      <c r="P3773" s="18"/>
      <c r="Q3773" s="18"/>
      <c r="R3773" s="18"/>
      <c r="S3773" s="18"/>
      <c r="T3773" s="18"/>
      <c r="U3773" s="18"/>
      <c r="V3773" s="18"/>
      <c r="W3773" s="18"/>
      <c r="X3773" s="18"/>
      <c r="Y3773" s="18"/>
      <c r="Z3773" s="18"/>
      <c r="AA3773" s="18"/>
      <c r="AB3773" s="18"/>
      <c r="AC3773" s="18"/>
      <c r="AD3773" s="18"/>
      <c r="AE3773" s="18"/>
      <c r="AF3773" s="18"/>
      <c r="AG3773" s="18"/>
      <c r="AH3773" s="18"/>
      <c r="AI3773" s="18"/>
      <c r="AJ3773" s="18"/>
      <c r="AK3773" s="18"/>
      <c r="AL3773" s="18"/>
      <c r="AM3773" s="18"/>
      <c r="AN3773" s="18"/>
      <c r="AO3773" s="18"/>
      <c r="AP3773" s="18"/>
      <c r="AQ3773" s="18"/>
      <c r="AR3773" s="18"/>
      <c r="AS3773" s="18"/>
      <c r="AT3773" s="18"/>
      <c r="AU3773" s="18"/>
      <c r="AV3773" s="18"/>
      <c r="AW3773" s="18"/>
      <c r="AX3773" s="18"/>
    </row>
    <row r="3774">
      <c r="A3774" s="18" t="str">
        <f>IFERROR(__xludf.DUMMYFUNCTION("""COMPUTED_VALUE"""),"кислая земляника")</f>
        <v>кислая земляника</v>
      </c>
      <c r="B3774" s="18" t="str">
        <f>IFERROR(__xludf.DUMMYFUNCTION("""COMPUTED_VALUE"""),"кислая фанта с черникой")</f>
        <v>кислая фанта с черникой</v>
      </c>
      <c r="C3774" s="18" t="str">
        <f>IFERROR(__xludf.DUMMYFUNCTION("""COMPUTED_VALUE"""),"кислое харибо с колой и черешней")</f>
        <v>кислое харибо с колой и черешней</v>
      </c>
      <c r="D3774" s="18" t="str">
        <f>IFERROR(__xludf.DUMMYFUNCTION("""COMPUTED_VALUE"""),"кислое яблочно клубничная шипучка")</f>
        <v>кислое яблочно клубничная шипучка</v>
      </c>
      <c r="E3774" s="18" t="str">
        <f>IFERROR(__xludf.DUMMYFUNCTION("""COMPUTED_VALUE"""),"кислые желатинки маракуйя ананас")</f>
        <v>кислые желатинки маракуйя ананас</v>
      </c>
      <c r="F3774" s="18" t="str">
        <f>IFERROR(__xludf.DUMMYFUNCTION("""COMPUTED_VALUE"""),"кислые ленточки маракуя манго")</f>
        <v>кислые ленточки маракуя манго</v>
      </c>
      <c r="G3774" s="18" t="str">
        <f>IFERROR(__xludf.DUMMYFUNCTION("""COMPUTED_VALUE"""),"кислые мармеладные ягоды")</f>
        <v>кислые мармеладные ягоды</v>
      </c>
      <c r="H3774" s="18" t="str">
        <f>IFERROR(__xludf.DUMMYFUNCTION("""COMPUTED_VALUE"""),"кислый виноград лайм")</f>
        <v>кислый виноград лайм</v>
      </c>
      <c r="I3774" s="18" t="str">
        <f>IFERROR(__xludf.DUMMYFUNCTION("""COMPUTED_VALUE"""),"кислый грейпфрут с вишней")</f>
        <v>кислый грейпфрут с вишней</v>
      </c>
      <c r="J3774" s="18" t="str">
        <f>IFERROR(__xludf.DUMMYFUNCTION("""COMPUTED_VALUE"""),"кислый леденец виноград киви яблоко")</f>
        <v>кислый леденец виноград киви яблоко</v>
      </c>
      <c r="K3774" s="18" t="str">
        <f>IFERROR(__xludf.DUMMYFUNCTION("""COMPUTED_VALUE"""),"кислый лимонад арбуз лайм малина")</f>
        <v>кислый лимонад арбуз лайм малина</v>
      </c>
      <c r="L3774" s="18" t="str">
        <f>IFERROR(__xludf.DUMMYFUNCTION("""COMPUTED_VALUE"""),"кислый персик клубника")</f>
        <v>кислый персик клубника</v>
      </c>
      <c r="M3774" s="18" t="str">
        <f>IFERROR(__xludf.DUMMYFUNCTION("""COMPUTED_VALUE"""),"кислый яблочно лимонные колечки")</f>
        <v>кислый яблочно лимонные колечки</v>
      </c>
      <c r="N3774" s="18" t="str">
        <f>IFERROR(__xludf.DUMMYFUNCTION("""COMPUTED_VALUE"""),"фанта апельсин с кислой малиной")</f>
        <v>фанта апельсин с кислой малиной</v>
      </c>
      <c r="O3774" s="18"/>
      <c r="P3774" s="18"/>
      <c r="Q3774" s="18"/>
      <c r="R3774" s="18"/>
      <c r="S3774" s="18"/>
      <c r="T3774" s="18"/>
      <c r="U3774" s="18"/>
      <c r="V3774" s="18"/>
      <c r="W3774" s="18"/>
      <c r="X3774" s="18"/>
      <c r="Y3774" s="18"/>
      <c r="Z3774" s="18"/>
      <c r="AA3774" s="18"/>
      <c r="AB3774" s="18"/>
      <c r="AC3774" s="18"/>
      <c r="AD3774" s="18"/>
      <c r="AE3774" s="18"/>
      <c r="AF3774" s="18"/>
      <c r="AG3774" s="18"/>
      <c r="AH3774" s="18"/>
      <c r="AI3774" s="18"/>
      <c r="AJ3774" s="18"/>
      <c r="AK3774" s="18"/>
      <c r="AL3774" s="18"/>
      <c r="AM3774" s="18"/>
      <c r="AN3774" s="18"/>
      <c r="AO3774" s="18"/>
      <c r="AP3774" s="18"/>
      <c r="AQ3774" s="18"/>
      <c r="AR3774" s="18"/>
      <c r="AS3774" s="18"/>
      <c r="AT3774" s="18"/>
      <c r="AU3774" s="18"/>
      <c r="AV3774" s="18"/>
      <c r="AW3774" s="18"/>
      <c r="AX3774" s="18"/>
    </row>
    <row r="3775">
      <c r="A3775" s="18" t="str">
        <f>IFERROR(__xludf.DUMMYFUNCTION("""COMPUTED_VALUE"""),"Ягодный микс")</f>
        <v>Ягодный микс</v>
      </c>
      <c r="B3775" s="18" t="str">
        <f>IFERROR(__xludf.DUMMYFUNCTION("""COMPUTED_VALUE"""),"Энергетик малина")</f>
        <v>Энергетик малина</v>
      </c>
      <c r="C3775" s="18" t="str">
        <f>IFERROR(__xludf.DUMMYFUNCTION("""COMPUTED_VALUE"""),"Клубника арбуз")</f>
        <v>Клубника арбуз</v>
      </c>
      <c r="D3775" s="18" t="str">
        <f>IFERROR(__xludf.DUMMYFUNCTION("""COMPUTED_VALUE"""),"Ежевика малина")</f>
        <v>Ежевика малина</v>
      </c>
      <c r="E3775" s="18" t="str">
        <f>IFERROR(__xludf.DUMMYFUNCTION("""COMPUTED_VALUE"""),"Голубая малина виноград")</f>
        <v>Голубая малина виноград</v>
      </c>
      <c r="F3775" s="18" t="str">
        <f>IFERROR(__xludf.DUMMYFUNCTION("""COMPUTED_VALUE"""),"Вишня яблоко")</f>
        <v>Вишня яблоко</v>
      </c>
      <c r="G3775" s="18" t="str">
        <f>IFERROR(__xludf.DUMMYFUNCTION("""COMPUTED_VALUE"""),"Виноград лёд")</f>
        <v>Виноград лёд</v>
      </c>
      <c r="H3775" s="18" t="str">
        <f>IFERROR(__xludf.DUMMYFUNCTION("""COMPUTED_VALUE"""),"Бабл гам")</f>
        <v>Бабл гам</v>
      </c>
      <c r="I3775" s="18" t="str">
        <f>IFERROR(__xludf.DUMMYFUNCTION("""COMPUTED_VALUE"""),"Энергетик лайм")</f>
        <v>Энергетик лайм</v>
      </c>
      <c r="J3775" s="18" t="str">
        <f>IFERROR(__xludf.DUMMYFUNCTION("""COMPUTED_VALUE"""),"Черника смородина айс")</f>
        <v>Черника смородина айс</v>
      </c>
      <c r="K3775" s="18" t="str">
        <f>IFERROR(__xludf.DUMMYFUNCTION("""COMPUTED_VALUE"""),"Мохито клубничный лёд")</f>
        <v>Мохито клубничный лёд</v>
      </c>
      <c r="L3775" s="18" t="str">
        <f>IFERROR(__xludf.DUMMYFUNCTION("""COMPUTED_VALUE"""),"Черная вишня лёд")</f>
        <v>Черная вишня лёд</v>
      </c>
      <c r="M3775" s="18" t="str">
        <f>IFERROR(__xludf.DUMMYFUNCTION("""COMPUTED_VALUE"""),"Ананас кокос лёд")</f>
        <v>Ананас кокос лёд</v>
      </c>
      <c r="N3775" s="18" t="str">
        <f>IFERROR(__xludf.DUMMYFUNCTION("""COMPUTED_VALUE"""),"Киви лёд")</f>
        <v>Киви лёд</v>
      </c>
      <c r="O3775" s="18" t="str">
        <f>IFERROR(__xludf.DUMMYFUNCTION("""COMPUTED_VALUE"""),"Кислая клюква лёд")</f>
        <v>Кислая клюква лёд</v>
      </c>
      <c r="P3775" s="18" t="str">
        <f>IFERROR(__xludf.DUMMYFUNCTION("""COMPUTED_VALUE"""),"Кислый скитлс лёд")</f>
        <v>Кислый скитлс лёд</v>
      </c>
      <c r="Q3775" s="18" t="str">
        <f>IFERROR(__xludf.DUMMYFUNCTION("""COMPUTED_VALUE"""),"Клубника черника лёд")</f>
        <v>Клубника черника лёд</v>
      </c>
      <c r="R3775" s="18" t="str">
        <f>IFERROR(__xludf.DUMMYFUNCTION("""COMPUTED_VALUE"""),"Малина смородина лёд")</f>
        <v>Малина смородина лёд</v>
      </c>
      <c r="S3775" s="18" t="str">
        <f>IFERROR(__xludf.DUMMYFUNCTION("""COMPUTED_VALUE"""),"Манго лёд")</f>
        <v>Манго лёд</v>
      </c>
      <c r="T3775" s="18" t="str">
        <f>IFERROR(__xludf.DUMMYFUNCTION("""COMPUTED_VALUE"""),"Малина вишня лёд")</f>
        <v>Малина вишня лёд</v>
      </c>
      <c r="U3775" s="18"/>
      <c r="V3775" s="18"/>
      <c r="W3775" s="18"/>
      <c r="X3775" s="18"/>
      <c r="Y3775" s="18"/>
      <c r="Z3775" s="18"/>
      <c r="AA3775" s="18"/>
      <c r="AB3775" s="18"/>
      <c r="AC3775" s="18"/>
      <c r="AD3775" s="18"/>
      <c r="AE3775" s="18"/>
      <c r="AF3775" s="18"/>
      <c r="AG3775" s="18"/>
      <c r="AH3775" s="18"/>
      <c r="AI3775" s="18"/>
      <c r="AJ3775" s="18"/>
      <c r="AK3775" s="18"/>
      <c r="AL3775" s="18"/>
      <c r="AM3775" s="18"/>
      <c r="AN3775" s="18"/>
      <c r="AO3775" s="18"/>
      <c r="AP3775" s="18"/>
      <c r="AQ3775" s="18"/>
      <c r="AR3775" s="18"/>
      <c r="AS3775" s="18"/>
      <c r="AT3775" s="18"/>
      <c r="AU3775" s="18"/>
      <c r="AV3775" s="18"/>
      <c r="AW3775" s="18"/>
      <c r="AX3775" s="18"/>
    </row>
    <row r="3776">
      <c r="A3776" s="18" t="str">
        <f>IFERROR(__xludf.DUMMYFUNCTION("""COMPUTED_VALUE"""),"Ягодный микс")</f>
        <v>Ягодный микс</v>
      </c>
      <c r="B3776" s="18" t="str">
        <f>IFERROR(__xludf.DUMMYFUNCTION("""COMPUTED_VALUE"""),"Энергетик малина")</f>
        <v>Энергетик малина</v>
      </c>
      <c r="C3776" s="18" t="str">
        <f>IFERROR(__xludf.DUMMYFUNCTION("""COMPUTED_VALUE"""),"Клубника арбуз")</f>
        <v>Клубника арбуз</v>
      </c>
      <c r="D3776" s="18" t="str">
        <f>IFERROR(__xludf.DUMMYFUNCTION("""COMPUTED_VALUE"""),"Ежевика малина")</f>
        <v>Ежевика малина</v>
      </c>
      <c r="E3776" s="18" t="str">
        <f>IFERROR(__xludf.DUMMYFUNCTION("""COMPUTED_VALUE"""),"Голубая малина виноград")</f>
        <v>Голубая малина виноград</v>
      </c>
      <c r="F3776" s="18" t="str">
        <f>IFERROR(__xludf.DUMMYFUNCTION("""COMPUTED_VALUE"""),"Вишня яблоко")</f>
        <v>Вишня яблоко</v>
      </c>
      <c r="G3776" s="18" t="str">
        <f>IFERROR(__xludf.DUMMYFUNCTION("""COMPUTED_VALUE"""),"Виноград лёд")</f>
        <v>Виноград лёд</v>
      </c>
      <c r="H3776" s="18" t="str">
        <f>IFERROR(__xludf.DUMMYFUNCTION("""COMPUTED_VALUE"""),"Бабл гам")</f>
        <v>Бабл гам</v>
      </c>
      <c r="I3776" s="18" t="str">
        <f>IFERROR(__xludf.DUMMYFUNCTION("""COMPUTED_VALUE"""),"Энергетик лайм")</f>
        <v>Энергетик лайм</v>
      </c>
      <c r="J3776" s="18" t="str">
        <f>IFERROR(__xludf.DUMMYFUNCTION("""COMPUTED_VALUE"""),"Черника смородина айс")</f>
        <v>Черника смородина айс</v>
      </c>
      <c r="K3776" s="18" t="str">
        <f>IFERROR(__xludf.DUMMYFUNCTION("""COMPUTED_VALUE"""),"Мохито клубничный лёд")</f>
        <v>Мохито клубничный лёд</v>
      </c>
      <c r="L3776" s="18" t="str">
        <f>IFERROR(__xludf.DUMMYFUNCTION("""COMPUTED_VALUE"""),"Черная вишня лёд")</f>
        <v>Черная вишня лёд</v>
      </c>
      <c r="M3776" s="18" t="str">
        <f>IFERROR(__xludf.DUMMYFUNCTION("""COMPUTED_VALUE"""),"Ананас кокос лёд")</f>
        <v>Ананас кокос лёд</v>
      </c>
      <c r="N3776" s="18" t="str">
        <f>IFERROR(__xludf.DUMMYFUNCTION("""COMPUTED_VALUE"""),"Киви лёд")</f>
        <v>Киви лёд</v>
      </c>
      <c r="O3776" s="18" t="str">
        <f>IFERROR(__xludf.DUMMYFUNCTION("""COMPUTED_VALUE"""),"Кислая клюква лёд")</f>
        <v>Кислая клюква лёд</v>
      </c>
      <c r="P3776" s="18" t="str">
        <f>IFERROR(__xludf.DUMMYFUNCTION("""COMPUTED_VALUE"""),"Кислый скитлс лёд")</f>
        <v>Кислый скитлс лёд</v>
      </c>
      <c r="Q3776" s="18" t="str">
        <f>IFERROR(__xludf.DUMMYFUNCTION("""COMPUTED_VALUE"""),"Клубника черника лёд")</f>
        <v>Клубника черника лёд</v>
      </c>
      <c r="R3776" s="18" t="str">
        <f>IFERROR(__xludf.DUMMYFUNCTION("""COMPUTED_VALUE"""),"Малина смородина лёд")</f>
        <v>Малина смородина лёд</v>
      </c>
      <c r="S3776" s="18" t="str">
        <f>IFERROR(__xludf.DUMMYFUNCTION("""COMPUTED_VALUE"""),"Манго лёд")</f>
        <v>Манго лёд</v>
      </c>
      <c r="T3776" s="18" t="str">
        <f>IFERROR(__xludf.DUMMYFUNCTION("""COMPUTED_VALUE"""),"Малина вишня лёд")</f>
        <v>Малина вишня лёд</v>
      </c>
      <c r="U3776" s="18"/>
      <c r="V3776" s="18"/>
      <c r="W3776" s="18"/>
      <c r="X3776" s="18"/>
      <c r="Y3776" s="18"/>
      <c r="Z3776" s="18"/>
      <c r="AA3776" s="18"/>
      <c r="AB3776" s="18"/>
      <c r="AC3776" s="18"/>
      <c r="AD3776" s="18"/>
      <c r="AE3776" s="18"/>
      <c r="AF3776" s="18"/>
      <c r="AG3776" s="18"/>
      <c r="AH3776" s="18"/>
      <c r="AI3776" s="18"/>
      <c r="AJ3776" s="18"/>
      <c r="AK3776" s="18"/>
      <c r="AL3776" s="18"/>
      <c r="AM3776" s="18"/>
      <c r="AN3776" s="18"/>
      <c r="AO3776" s="18"/>
      <c r="AP3776" s="18"/>
      <c r="AQ3776" s="18"/>
      <c r="AR3776" s="18"/>
      <c r="AS3776" s="18"/>
      <c r="AT3776" s="18"/>
      <c r="AU3776" s="18"/>
      <c r="AV3776" s="18"/>
      <c r="AW3776" s="18"/>
      <c r="AX3776" s="18"/>
    </row>
    <row r="3777">
      <c r="A3777" s="18" t="str">
        <f>IFERROR(__xludf.DUMMYFUNCTION("""COMPUTED_VALUE"""),"Смородина холс")</f>
        <v>Смородина холс</v>
      </c>
      <c r="B3777" s="18" t="str">
        <f>IFERROR(__xludf.DUMMYFUNCTION("""COMPUTED_VALUE"""),"Тропические фрукты")</f>
        <v>Тропические фрукты</v>
      </c>
      <c r="C3777" s="18" t="str">
        <f>IFERROR(__xludf.DUMMYFUNCTION("""COMPUTED_VALUE"""),"Черничная конфета")</f>
        <v>Черничная конфета</v>
      </c>
      <c r="D3777" s="18" t="str">
        <f>IFERROR(__xludf.DUMMYFUNCTION("""COMPUTED_VALUE"""),"Яблоко вишня")</f>
        <v>Яблоко вишня</v>
      </c>
      <c r="E3777" s="18" t="str">
        <f>IFERROR(__xludf.DUMMYFUNCTION("""COMPUTED_VALUE"""),"Виноград мята")</f>
        <v>Виноград мята</v>
      </c>
      <c r="F3777" s="18" t="str">
        <f>IFERROR(__xludf.DUMMYFUNCTION("""COMPUTED_VALUE"""),"Виноград холс")</f>
        <v>Виноград холс</v>
      </c>
      <c r="G3777" s="18" t="str">
        <f>IFERROR(__xludf.DUMMYFUNCTION("""COMPUTED_VALUE"""),"Грейпфрутовый лимонад")</f>
        <v>Грейпфрутовый лимонад</v>
      </c>
      <c r="H3777" s="18" t="str">
        <f>IFERROR(__xludf.DUMMYFUNCTION("""COMPUTED_VALUE"""),"Дыня банан")</f>
        <v>Дыня банан</v>
      </c>
      <c r="I3777" s="18" t="str">
        <f>IFERROR(__xludf.DUMMYFUNCTION("""COMPUTED_VALUE"""),"Ежевичный лимонад")</f>
        <v>Ежевичный лимонад</v>
      </c>
      <c r="J3777" s="18" t="str">
        <f>IFERROR(__xludf.DUMMYFUNCTION("""COMPUTED_VALUE"""),"Земляничная конфета ")</f>
        <v>Земляничная конфета </v>
      </c>
      <c r="K3777" s="18" t="str">
        <f>IFERROR(__xludf.DUMMYFUNCTION("""COMPUTED_VALUE"""),"Ананас манго ")</f>
        <v>Ананас манго </v>
      </c>
      <c r="L3777" s="18" t="str">
        <f>IFERROR(__xludf.DUMMYFUNCTION("""COMPUTED_VALUE"""),"Жвачка черника мята ")</f>
        <v>Жвачка черника мята </v>
      </c>
      <c r="M3777" s="18" t="str">
        <f>IFERROR(__xludf.DUMMYFUNCTION("""COMPUTED_VALUE"""),"Зеленый манго")</f>
        <v>Зеленый манго</v>
      </c>
      <c r="N3777" s="18" t="str">
        <f>IFERROR(__xludf.DUMMYFUNCTION("""COMPUTED_VALUE"""),"Клюква брусника")</f>
        <v>Клюква брусника</v>
      </c>
      <c r="O3777" s="18" t="str">
        <f>IFERROR(__xludf.DUMMYFUNCTION("""COMPUTED_VALUE"""),"Апельсин ")</f>
        <v>Апельсин </v>
      </c>
      <c r="P3777" s="18" t="str">
        <f>IFERROR(__xludf.DUMMYFUNCTION("""COMPUTED_VALUE"""),"Кокос малина")</f>
        <v>Кокос малина</v>
      </c>
      <c r="Q3777" s="18" t="str">
        <f>IFERROR(__xludf.DUMMYFUNCTION("""COMPUTED_VALUE"""),"Лимонные черви")</f>
        <v>Лимонные черви</v>
      </c>
      <c r="R3777" s="18" t="str">
        <f>IFERROR(__xludf.DUMMYFUNCTION("""COMPUTED_VALUE"""),"Малиновый лимонад")</f>
        <v>Малиновый лимонад</v>
      </c>
      <c r="S3777" s="18" t="str">
        <f>IFERROR(__xludf.DUMMYFUNCTION("""COMPUTED_VALUE"""),"Смородина малина")</f>
        <v>Смородина малина</v>
      </c>
      <c r="T3777" s="18"/>
      <c r="U3777" s="18"/>
      <c r="V3777" s="18"/>
      <c r="W3777" s="18"/>
      <c r="X3777" s="18"/>
      <c r="Y3777" s="18"/>
      <c r="Z3777" s="18"/>
      <c r="AA3777" s="18"/>
      <c r="AB3777" s="18"/>
      <c r="AC3777" s="18"/>
      <c r="AD3777" s="18"/>
      <c r="AE3777" s="18"/>
      <c r="AF3777" s="18"/>
      <c r="AG3777" s="18"/>
      <c r="AH3777" s="18"/>
      <c r="AI3777" s="18"/>
      <c r="AJ3777" s="18"/>
      <c r="AK3777" s="18"/>
      <c r="AL3777" s="18"/>
      <c r="AM3777" s="18"/>
      <c r="AN3777" s="18"/>
      <c r="AO3777" s="18"/>
      <c r="AP3777" s="18"/>
      <c r="AQ3777" s="18"/>
      <c r="AR3777" s="18"/>
      <c r="AS3777" s="18"/>
      <c r="AT3777" s="18"/>
      <c r="AU3777" s="18"/>
      <c r="AV3777" s="18"/>
      <c r="AW3777" s="18"/>
      <c r="AX3777" s="18"/>
    </row>
    <row r="3778">
      <c r="A3778" s="18" t="str">
        <f>IFERROR(__xludf.DUMMYFUNCTION("""COMPUTED_VALUE"""),"Смородина холс")</f>
        <v>Смородина холс</v>
      </c>
      <c r="B3778" s="18" t="str">
        <f>IFERROR(__xludf.DUMMYFUNCTION("""COMPUTED_VALUE"""),"Тропические фрукты")</f>
        <v>Тропические фрукты</v>
      </c>
      <c r="C3778" s="18" t="str">
        <f>IFERROR(__xludf.DUMMYFUNCTION("""COMPUTED_VALUE"""),"Черничная конфета")</f>
        <v>Черничная конфета</v>
      </c>
      <c r="D3778" s="18" t="str">
        <f>IFERROR(__xludf.DUMMYFUNCTION("""COMPUTED_VALUE"""),"Яблоко вишня")</f>
        <v>Яблоко вишня</v>
      </c>
      <c r="E3778" s="18" t="str">
        <f>IFERROR(__xludf.DUMMYFUNCTION("""COMPUTED_VALUE"""),"Виноград мята")</f>
        <v>Виноград мята</v>
      </c>
      <c r="F3778" s="18" t="str">
        <f>IFERROR(__xludf.DUMMYFUNCTION("""COMPUTED_VALUE"""),"Виноград холс")</f>
        <v>Виноград холс</v>
      </c>
      <c r="G3778" s="18" t="str">
        <f>IFERROR(__xludf.DUMMYFUNCTION("""COMPUTED_VALUE"""),"Грейпфрутовый лимонад")</f>
        <v>Грейпфрутовый лимонад</v>
      </c>
      <c r="H3778" s="18" t="str">
        <f>IFERROR(__xludf.DUMMYFUNCTION("""COMPUTED_VALUE"""),"Дыня банан")</f>
        <v>Дыня банан</v>
      </c>
      <c r="I3778" s="18" t="str">
        <f>IFERROR(__xludf.DUMMYFUNCTION("""COMPUTED_VALUE"""),"Ежевичный лимонад")</f>
        <v>Ежевичный лимонад</v>
      </c>
      <c r="J3778" s="18" t="str">
        <f>IFERROR(__xludf.DUMMYFUNCTION("""COMPUTED_VALUE"""),"Земляничная конфета ")</f>
        <v>Земляничная конфета </v>
      </c>
      <c r="K3778" s="18" t="str">
        <f>IFERROR(__xludf.DUMMYFUNCTION("""COMPUTED_VALUE"""),"Ананас манго ")</f>
        <v>Ананас манго </v>
      </c>
      <c r="L3778" s="18" t="str">
        <f>IFERROR(__xludf.DUMMYFUNCTION("""COMPUTED_VALUE"""),"Жвачка черника мята ")</f>
        <v>Жвачка черника мята </v>
      </c>
      <c r="M3778" s="18" t="str">
        <f>IFERROR(__xludf.DUMMYFUNCTION("""COMPUTED_VALUE"""),"Зеленый манго")</f>
        <v>Зеленый манго</v>
      </c>
      <c r="N3778" s="18" t="str">
        <f>IFERROR(__xludf.DUMMYFUNCTION("""COMPUTED_VALUE"""),"Клюква брусника")</f>
        <v>Клюква брусника</v>
      </c>
      <c r="O3778" s="18" t="str">
        <f>IFERROR(__xludf.DUMMYFUNCTION("""COMPUTED_VALUE"""),"Апельсин ")</f>
        <v>Апельсин </v>
      </c>
      <c r="P3778" s="18" t="str">
        <f>IFERROR(__xludf.DUMMYFUNCTION("""COMPUTED_VALUE"""),"Кокос малина")</f>
        <v>Кокос малина</v>
      </c>
      <c r="Q3778" s="18" t="str">
        <f>IFERROR(__xludf.DUMMYFUNCTION("""COMPUTED_VALUE"""),"Лимонные черви")</f>
        <v>Лимонные черви</v>
      </c>
      <c r="R3778" s="18" t="str">
        <f>IFERROR(__xludf.DUMMYFUNCTION("""COMPUTED_VALUE"""),"Малиновый лимонад")</f>
        <v>Малиновый лимонад</v>
      </c>
      <c r="S3778" s="18" t="str">
        <f>IFERROR(__xludf.DUMMYFUNCTION("""COMPUTED_VALUE"""),"Смородина малина")</f>
        <v>Смородина малина</v>
      </c>
      <c r="T3778" s="18"/>
      <c r="U3778" s="18"/>
      <c r="V3778" s="18"/>
      <c r="W3778" s="18"/>
      <c r="X3778" s="18"/>
      <c r="Y3778" s="18"/>
      <c r="Z3778" s="18"/>
      <c r="AA3778" s="18"/>
      <c r="AB3778" s="18"/>
      <c r="AC3778" s="18"/>
      <c r="AD3778" s="18"/>
      <c r="AE3778" s="18"/>
      <c r="AF3778" s="18"/>
      <c r="AG3778" s="18"/>
      <c r="AH3778" s="18"/>
      <c r="AI3778" s="18"/>
      <c r="AJ3778" s="18"/>
      <c r="AK3778" s="18"/>
      <c r="AL3778" s="18"/>
      <c r="AM3778" s="18"/>
      <c r="AN3778" s="18"/>
      <c r="AO3778" s="18"/>
      <c r="AP3778" s="18"/>
      <c r="AQ3778" s="18"/>
      <c r="AR3778" s="18"/>
      <c r="AS3778" s="18"/>
      <c r="AT3778" s="18"/>
      <c r="AU3778" s="18"/>
      <c r="AV3778" s="18"/>
      <c r="AW3778" s="18"/>
      <c r="AX3778" s="18"/>
    </row>
    <row r="3779">
      <c r="A3779" s="18"/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  <c r="X3779" s="18"/>
      <c r="Y3779" s="18"/>
      <c r="Z3779" s="18"/>
      <c r="AA3779" s="18"/>
      <c r="AB3779" s="18"/>
      <c r="AC3779" s="18"/>
      <c r="AD3779" s="18"/>
      <c r="AE3779" s="18"/>
      <c r="AF3779" s="18"/>
      <c r="AG3779" s="18"/>
      <c r="AH3779" s="18"/>
      <c r="AI3779" s="18"/>
      <c r="AJ3779" s="18"/>
      <c r="AK3779" s="18"/>
      <c r="AL3779" s="18"/>
      <c r="AM3779" s="18"/>
      <c r="AN3779" s="18"/>
      <c r="AO3779" s="18"/>
      <c r="AP3779" s="18"/>
      <c r="AQ3779" s="18"/>
      <c r="AR3779" s="18"/>
      <c r="AS3779" s="18"/>
      <c r="AT3779" s="18"/>
      <c r="AU3779" s="18"/>
      <c r="AV3779" s="18"/>
      <c r="AW3779" s="18"/>
      <c r="AX3779" s="18"/>
    </row>
    <row r="3780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  <c r="R3780" s="18"/>
      <c r="S3780" s="18"/>
      <c r="T3780" s="18"/>
      <c r="U3780" s="18"/>
      <c r="V3780" s="18"/>
      <c r="W3780" s="18"/>
      <c r="X3780" s="18"/>
      <c r="Y3780" s="18"/>
      <c r="Z3780" s="18"/>
      <c r="AA3780" s="18"/>
      <c r="AB3780" s="18"/>
      <c r="AC3780" s="18"/>
      <c r="AD3780" s="18"/>
      <c r="AE3780" s="18"/>
      <c r="AF3780" s="18"/>
      <c r="AG3780" s="18"/>
      <c r="AH3780" s="18"/>
      <c r="AI3780" s="18"/>
      <c r="AJ3780" s="18"/>
      <c r="AK3780" s="18"/>
      <c r="AL3780" s="18"/>
      <c r="AM3780" s="18"/>
      <c r="AN3780" s="18"/>
      <c r="AO3780" s="18"/>
      <c r="AP3780" s="18"/>
      <c r="AQ3780" s="18"/>
      <c r="AR3780" s="18"/>
      <c r="AS3780" s="18"/>
      <c r="AT3780" s="18"/>
      <c r="AU3780" s="18"/>
      <c r="AV3780" s="18"/>
      <c r="AW3780" s="18"/>
      <c r="AX3780" s="18"/>
    </row>
    <row r="3781">
      <c r="A3781" s="18"/>
      <c r="B3781" s="18"/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  <c r="AA3781" s="18"/>
      <c r="AB3781" s="18"/>
      <c r="AC3781" s="18"/>
      <c r="AD3781" s="18"/>
      <c r="AE3781" s="18"/>
      <c r="AF3781" s="18"/>
      <c r="AG3781" s="18"/>
      <c r="AH3781" s="18"/>
      <c r="AI3781" s="18"/>
      <c r="AJ3781" s="18"/>
      <c r="AK3781" s="18"/>
      <c r="AL3781" s="18"/>
      <c r="AM3781" s="18"/>
      <c r="AN3781" s="18"/>
      <c r="AO3781" s="18"/>
      <c r="AP3781" s="18"/>
      <c r="AQ3781" s="18"/>
      <c r="AR3781" s="18"/>
      <c r="AS3781" s="18"/>
      <c r="AT3781" s="18"/>
      <c r="AU3781" s="18"/>
      <c r="AV3781" s="18"/>
      <c r="AW3781" s="18"/>
      <c r="AX3781" s="18"/>
    </row>
    <row r="3782">
      <c r="A3782" s="18"/>
      <c r="B3782" s="18"/>
      <c r="C3782" s="18"/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  <c r="R3782" s="18"/>
      <c r="S3782" s="18"/>
      <c r="T3782" s="18"/>
      <c r="U3782" s="18"/>
      <c r="V3782" s="18"/>
      <c r="W3782" s="18"/>
      <c r="X3782" s="18"/>
      <c r="Y3782" s="18"/>
      <c r="Z3782" s="18"/>
      <c r="AA3782" s="18"/>
      <c r="AB3782" s="18"/>
      <c r="AC3782" s="18"/>
      <c r="AD3782" s="18"/>
      <c r="AE3782" s="18"/>
      <c r="AF3782" s="18"/>
      <c r="AG3782" s="18"/>
      <c r="AH3782" s="18"/>
      <c r="AI3782" s="18"/>
      <c r="AJ3782" s="18"/>
      <c r="AK3782" s="18"/>
      <c r="AL3782" s="18"/>
      <c r="AM3782" s="18"/>
      <c r="AN3782" s="18"/>
      <c r="AO3782" s="18"/>
      <c r="AP3782" s="18"/>
      <c r="AQ3782" s="18"/>
      <c r="AR3782" s="18"/>
      <c r="AS3782" s="18"/>
      <c r="AT3782" s="18"/>
      <c r="AU3782" s="18"/>
      <c r="AV3782" s="18"/>
      <c r="AW3782" s="18"/>
      <c r="AX3782" s="18"/>
    </row>
    <row r="3783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  <c r="X3783" s="18"/>
      <c r="Y3783" s="18"/>
      <c r="Z3783" s="18"/>
      <c r="AA3783" s="18"/>
      <c r="AB3783" s="18"/>
      <c r="AC3783" s="18"/>
      <c r="AD3783" s="18"/>
      <c r="AE3783" s="18"/>
      <c r="AF3783" s="18"/>
      <c r="AG3783" s="18"/>
      <c r="AH3783" s="18"/>
      <c r="AI3783" s="18"/>
      <c r="AJ3783" s="18"/>
      <c r="AK3783" s="18"/>
      <c r="AL3783" s="18"/>
      <c r="AM3783" s="18"/>
      <c r="AN3783" s="18"/>
      <c r="AO3783" s="18"/>
      <c r="AP3783" s="18"/>
      <c r="AQ3783" s="18"/>
      <c r="AR3783" s="18"/>
      <c r="AS3783" s="18"/>
      <c r="AT3783" s="18"/>
      <c r="AU3783" s="18"/>
      <c r="AV3783" s="18"/>
      <c r="AW3783" s="18"/>
      <c r="AX3783" s="18"/>
    </row>
    <row r="3784">
      <c r="A3784" s="18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18"/>
      <c r="O3784" s="18"/>
      <c r="P3784" s="18"/>
      <c r="Q3784" s="18"/>
      <c r="R3784" s="18"/>
      <c r="S3784" s="18"/>
      <c r="T3784" s="18"/>
      <c r="U3784" s="18"/>
      <c r="V3784" s="18"/>
      <c r="W3784" s="18"/>
      <c r="X3784" s="18"/>
      <c r="Y3784" s="18"/>
      <c r="Z3784" s="18"/>
      <c r="AA3784" s="18"/>
      <c r="AB3784" s="18"/>
      <c r="AC3784" s="18"/>
      <c r="AD3784" s="18"/>
      <c r="AE3784" s="18"/>
      <c r="AF3784" s="18"/>
      <c r="AG3784" s="18"/>
      <c r="AH3784" s="18"/>
      <c r="AI3784" s="18"/>
      <c r="AJ3784" s="18"/>
      <c r="AK3784" s="18"/>
      <c r="AL3784" s="18"/>
      <c r="AM3784" s="18"/>
      <c r="AN3784" s="18"/>
      <c r="AO3784" s="18"/>
      <c r="AP3784" s="18"/>
      <c r="AQ3784" s="18"/>
      <c r="AR3784" s="18"/>
      <c r="AS3784" s="18"/>
      <c r="AT3784" s="18"/>
      <c r="AU3784" s="18"/>
      <c r="AV3784" s="18"/>
      <c r="AW3784" s="18"/>
      <c r="AX3784" s="18"/>
    </row>
    <row r="3785">
      <c r="A3785" s="18"/>
      <c r="B3785" s="18"/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  <c r="AA3785" s="18"/>
      <c r="AB3785" s="18"/>
      <c r="AC3785" s="18"/>
      <c r="AD3785" s="18"/>
      <c r="AE3785" s="18"/>
      <c r="AF3785" s="18"/>
      <c r="AG3785" s="18"/>
      <c r="AH3785" s="18"/>
      <c r="AI3785" s="18"/>
      <c r="AJ3785" s="18"/>
      <c r="AK3785" s="18"/>
      <c r="AL3785" s="18"/>
      <c r="AM3785" s="18"/>
      <c r="AN3785" s="18"/>
      <c r="AO3785" s="18"/>
      <c r="AP3785" s="18"/>
      <c r="AQ3785" s="18"/>
      <c r="AR3785" s="18"/>
      <c r="AS3785" s="18"/>
      <c r="AT3785" s="18"/>
      <c r="AU3785" s="18"/>
      <c r="AV3785" s="18"/>
      <c r="AW3785" s="18"/>
      <c r="AX3785" s="18"/>
    </row>
    <row r="3786">
      <c r="A3786" s="18"/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  <c r="R3786" s="18"/>
      <c r="S3786" s="18"/>
      <c r="T3786" s="18"/>
      <c r="U3786" s="18"/>
      <c r="V3786" s="18"/>
      <c r="W3786" s="18"/>
      <c r="X3786" s="18"/>
      <c r="Y3786" s="18"/>
      <c r="Z3786" s="18"/>
      <c r="AA3786" s="18"/>
      <c r="AB3786" s="18"/>
      <c r="AC3786" s="18"/>
      <c r="AD3786" s="18"/>
      <c r="AE3786" s="18"/>
      <c r="AF3786" s="18"/>
      <c r="AG3786" s="18"/>
      <c r="AH3786" s="18"/>
      <c r="AI3786" s="18"/>
      <c r="AJ3786" s="18"/>
      <c r="AK3786" s="18"/>
      <c r="AL3786" s="18"/>
      <c r="AM3786" s="18"/>
      <c r="AN3786" s="18"/>
      <c r="AO3786" s="18"/>
      <c r="AP3786" s="18"/>
      <c r="AQ3786" s="18"/>
      <c r="AR3786" s="18"/>
      <c r="AS3786" s="18"/>
      <c r="AT3786" s="18"/>
      <c r="AU3786" s="18"/>
      <c r="AV3786" s="18"/>
      <c r="AW3786" s="18"/>
      <c r="AX3786" s="18"/>
    </row>
    <row r="3787">
      <c r="A3787" s="18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  <c r="X3787" s="18"/>
      <c r="Y3787" s="18"/>
      <c r="Z3787" s="18"/>
      <c r="AA3787" s="18"/>
      <c r="AB3787" s="18"/>
      <c r="AC3787" s="18"/>
      <c r="AD3787" s="18"/>
      <c r="AE3787" s="18"/>
      <c r="AF3787" s="18"/>
      <c r="AG3787" s="18"/>
      <c r="AH3787" s="18"/>
      <c r="AI3787" s="18"/>
      <c r="AJ3787" s="18"/>
      <c r="AK3787" s="18"/>
      <c r="AL3787" s="18"/>
      <c r="AM3787" s="18"/>
      <c r="AN3787" s="18"/>
      <c r="AO3787" s="18"/>
      <c r="AP3787" s="18"/>
      <c r="AQ3787" s="18"/>
      <c r="AR3787" s="18"/>
      <c r="AS3787" s="18"/>
      <c r="AT3787" s="18"/>
      <c r="AU3787" s="18"/>
      <c r="AV3787" s="18"/>
      <c r="AW3787" s="18"/>
      <c r="AX3787" s="18"/>
    </row>
    <row r="3788">
      <c r="A3788" s="18"/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  <c r="R3788" s="18"/>
      <c r="S3788" s="18"/>
      <c r="T3788" s="18"/>
      <c r="U3788" s="18"/>
      <c r="V3788" s="18"/>
      <c r="W3788" s="18"/>
      <c r="X3788" s="18"/>
      <c r="Y3788" s="18"/>
      <c r="Z3788" s="18"/>
      <c r="AA3788" s="18"/>
      <c r="AB3788" s="18"/>
      <c r="AC3788" s="18"/>
      <c r="AD3788" s="18"/>
      <c r="AE3788" s="18"/>
      <c r="AF3788" s="18"/>
      <c r="AG3788" s="18"/>
      <c r="AH3788" s="18"/>
      <c r="AI3788" s="18"/>
      <c r="AJ3788" s="18"/>
      <c r="AK3788" s="18"/>
      <c r="AL3788" s="18"/>
      <c r="AM3788" s="18"/>
      <c r="AN3788" s="18"/>
      <c r="AO3788" s="18"/>
      <c r="AP3788" s="18"/>
      <c r="AQ3788" s="18"/>
      <c r="AR3788" s="18"/>
      <c r="AS3788" s="18"/>
      <c r="AT3788" s="18"/>
      <c r="AU3788" s="18"/>
      <c r="AV3788" s="18"/>
      <c r="AW3788" s="18"/>
      <c r="AX3788" s="18"/>
    </row>
    <row r="3789">
      <c r="A3789" s="18"/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  <c r="Q3789" s="18"/>
      <c r="R3789" s="18"/>
      <c r="S3789" s="18"/>
      <c r="T3789" s="18"/>
      <c r="U3789" s="18"/>
      <c r="V3789" s="18"/>
      <c r="W3789" s="18"/>
      <c r="X3789" s="18"/>
      <c r="Y3789" s="18"/>
      <c r="Z3789" s="18"/>
      <c r="AA3789" s="18"/>
      <c r="AB3789" s="18"/>
      <c r="AC3789" s="18"/>
      <c r="AD3789" s="18"/>
      <c r="AE3789" s="18"/>
      <c r="AF3789" s="18"/>
      <c r="AG3789" s="18"/>
      <c r="AH3789" s="18"/>
      <c r="AI3789" s="18"/>
      <c r="AJ3789" s="18"/>
      <c r="AK3789" s="18"/>
      <c r="AL3789" s="18"/>
      <c r="AM3789" s="18"/>
      <c r="AN3789" s="18"/>
      <c r="AO3789" s="18"/>
      <c r="AP3789" s="18"/>
      <c r="AQ3789" s="18"/>
      <c r="AR3789" s="18"/>
      <c r="AS3789" s="18"/>
      <c r="AT3789" s="18"/>
      <c r="AU3789" s="18"/>
      <c r="AV3789" s="18"/>
      <c r="AW3789" s="18"/>
      <c r="AX3789" s="18"/>
    </row>
    <row r="3790">
      <c r="A3790" s="18"/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  <c r="R3790" s="18"/>
      <c r="S3790" s="18"/>
      <c r="T3790" s="18"/>
      <c r="U3790" s="18"/>
      <c r="V3790" s="18"/>
      <c r="W3790" s="18"/>
      <c r="X3790" s="18"/>
      <c r="Y3790" s="18"/>
      <c r="Z3790" s="18"/>
      <c r="AA3790" s="18"/>
      <c r="AB3790" s="18"/>
      <c r="AC3790" s="18"/>
      <c r="AD3790" s="18"/>
      <c r="AE3790" s="18"/>
      <c r="AF3790" s="18"/>
      <c r="AG3790" s="18"/>
      <c r="AH3790" s="18"/>
      <c r="AI3790" s="18"/>
      <c r="AJ3790" s="18"/>
      <c r="AK3790" s="18"/>
      <c r="AL3790" s="18"/>
      <c r="AM3790" s="18"/>
      <c r="AN3790" s="18"/>
      <c r="AO3790" s="18"/>
      <c r="AP3790" s="18"/>
      <c r="AQ3790" s="18"/>
      <c r="AR3790" s="18"/>
      <c r="AS3790" s="18"/>
      <c r="AT3790" s="18"/>
      <c r="AU3790" s="18"/>
      <c r="AV3790" s="18"/>
      <c r="AW3790" s="18"/>
      <c r="AX3790" s="18"/>
    </row>
    <row r="3791">
      <c r="A3791" s="18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  <c r="X3791" s="18"/>
      <c r="Y3791" s="18"/>
      <c r="Z3791" s="18"/>
      <c r="AA3791" s="18"/>
      <c r="AB3791" s="18"/>
      <c r="AC3791" s="18"/>
      <c r="AD3791" s="18"/>
      <c r="AE3791" s="18"/>
      <c r="AF3791" s="18"/>
      <c r="AG3791" s="18"/>
      <c r="AH3791" s="18"/>
      <c r="AI3791" s="18"/>
      <c r="AJ3791" s="18"/>
      <c r="AK3791" s="18"/>
      <c r="AL3791" s="18"/>
      <c r="AM3791" s="18"/>
      <c r="AN3791" s="18"/>
      <c r="AO3791" s="18"/>
      <c r="AP3791" s="18"/>
      <c r="AQ3791" s="18"/>
      <c r="AR3791" s="18"/>
      <c r="AS3791" s="18"/>
      <c r="AT3791" s="18"/>
      <c r="AU3791" s="18"/>
      <c r="AV3791" s="18"/>
      <c r="AW3791" s="18"/>
      <c r="AX3791" s="18"/>
    </row>
    <row r="3792">
      <c r="A3792" s="18"/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  <c r="AA3792" s="18"/>
      <c r="AB3792" s="18"/>
      <c r="AC3792" s="18"/>
      <c r="AD3792" s="18"/>
      <c r="AE3792" s="18"/>
      <c r="AF3792" s="18"/>
      <c r="AG3792" s="18"/>
      <c r="AH3792" s="18"/>
      <c r="AI3792" s="18"/>
      <c r="AJ3792" s="18"/>
      <c r="AK3792" s="18"/>
      <c r="AL3792" s="18"/>
      <c r="AM3792" s="18"/>
      <c r="AN3792" s="18"/>
      <c r="AO3792" s="18"/>
      <c r="AP3792" s="18"/>
      <c r="AQ3792" s="18"/>
      <c r="AR3792" s="18"/>
      <c r="AS3792" s="18"/>
      <c r="AT3792" s="18"/>
      <c r="AU3792" s="18"/>
      <c r="AV3792" s="18"/>
      <c r="AW3792" s="18"/>
      <c r="AX3792" s="18"/>
    </row>
    <row r="3793">
      <c r="A3793" s="18"/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18"/>
      <c r="O3793" s="18"/>
      <c r="P3793" s="18"/>
      <c r="Q3793" s="18"/>
      <c r="R3793" s="18"/>
      <c r="S3793" s="18"/>
      <c r="T3793" s="18"/>
      <c r="U3793" s="18"/>
      <c r="V3793" s="18"/>
      <c r="W3793" s="18"/>
      <c r="X3793" s="18"/>
      <c r="Y3793" s="18"/>
      <c r="Z3793" s="18"/>
      <c r="AA3793" s="18"/>
      <c r="AB3793" s="18"/>
      <c r="AC3793" s="18"/>
      <c r="AD3793" s="18"/>
      <c r="AE3793" s="18"/>
      <c r="AF3793" s="18"/>
      <c r="AG3793" s="18"/>
      <c r="AH3793" s="18"/>
      <c r="AI3793" s="18"/>
      <c r="AJ3793" s="18"/>
      <c r="AK3793" s="18"/>
      <c r="AL3793" s="18"/>
      <c r="AM3793" s="18"/>
      <c r="AN3793" s="18"/>
      <c r="AO3793" s="18"/>
      <c r="AP3793" s="18"/>
      <c r="AQ3793" s="18"/>
      <c r="AR3793" s="18"/>
      <c r="AS3793" s="18"/>
      <c r="AT3793" s="18"/>
      <c r="AU3793" s="18"/>
      <c r="AV3793" s="18"/>
      <c r="AW3793" s="18"/>
      <c r="AX3793" s="18"/>
    </row>
    <row r="3794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  <c r="AA3794" s="18"/>
      <c r="AB3794" s="18"/>
      <c r="AC3794" s="18"/>
      <c r="AD3794" s="18"/>
      <c r="AE3794" s="18"/>
      <c r="AF3794" s="18"/>
      <c r="AG3794" s="18"/>
      <c r="AH3794" s="18"/>
      <c r="AI3794" s="18"/>
      <c r="AJ3794" s="18"/>
      <c r="AK3794" s="18"/>
      <c r="AL3794" s="18"/>
      <c r="AM3794" s="18"/>
      <c r="AN3794" s="18"/>
      <c r="AO3794" s="18"/>
      <c r="AP3794" s="18"/>
      <c r="AQ3794" s="18"/>
      <c r="AR3794" s="18"/>
      <c r="AS3794" s="18"/>
      <c r="AT3794" s="18"/>
      <c r="AU3794" s="18"/>
      <c r="AV3794" s="18"/>
      <c r="AW3794" s="18"/>
      <c r="AX3794" s="18"/>
    </row>
    <row r="3795">
      <c r="A3795" s="18"/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  <c r="X3795" s="18"/>
      <c r="Y3795" s="18"/>
      <c r="Z3795" s="18"/>
      <c r="AA3795" s="18"/>
      <c r="AB3795" s="18"/>
      <c r="AC3795" s="18"/>
      <c r="AD3795" s="18"/>
      <c r="AE3795" s="18"/>
      <c r="AF3795" s="18"/>
      <c r="AG3795" s="18"/>
      <c r="AH3795" s="18"/>
      <c r="AI3795" s="18"/>
      <c r="AJ3795" s="18"/>
      <c r="AK3795" s="18"/>
      <c r="AL3795" s="18"/>
      <c r="AM3795" s="18"/>
      <c r="AN3795" s="18"/>
      <c r="AO3795" s="18"/>
      <c r="AP3795" s="18"/>
      <c r="AQ3795" s="18"/>
      <c r="AR3795" s="18"/>
      <c r="AS3795" s="18"/>
      <c r="AT3795" s="18"/>
      <c r="AU3795" s="18"/>
      <c r="AV3795" s="18"/>
      <c r="AW3795" s="18"/>
      <c r="AX3795" s="18"/>
    </row>
    <row r="3796">
      <c r="A3796" s="18"/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18"/>
      <c r="O3796" s="18"/>
      <c r="P3796" s="18"/>
      <c r="Q3796" s="18"/>
      <c r="R3796" s="18"/>
      <c r="S3796" s="18"/>
      <c r="T3796" s="18"/>
      <c r="U3796" s="18"/>
      <c r="V3796" s="18"/>
      <c r="W3796" s="18"/>
      <c r="X3796" s="18"/>
      <c r="Y3796" s="18"/>
      <c r="Z3796" s="18"/>
      <c r="AA3796" s="18"/>
      <c r="AB3796" s="18"/>
      <c r="AC3796" s="18"/>
      <c r="AD3796" s="18"/>
      <c r="AE3796" s="18"/>
      <c r="AF3796" s="18"/>
      <c r="AG3796" s="18"/>
      <c r="AH3796" s="18"/>
      <c r="AI3796" s="18"/>
      <c r="AJ3796" s="18"/>
      <c r="AK3796" s="18"/>
      <c r="AL3796" s="18"/>
      <c r="AM3796" s="18"/>
      <c r="AN3796" s="18"/>
      <c r="AO3796" s="18"/>
      <c r="AP3796" s="18"/>
      <c r="AQ3796" s="18"/>
      <c r="AR3796" s="18"/>
      <c r="AS3796" s="18"/>
      <c r="AT3796" s="18"/>
      <c r="AU3796" s="18"/>
      <c r="AV3796" s="18"/>
      <c r="AW3796" s="18"/>
      <c r="AX3796" s="18"/>
    </row>
    <row r="3797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18"/>
      <c r="O3797" s="18"/>
      <c r="P3797" s="18"/>
      <c r="Q3797" s="18"/>
      <c r="R3797" s="18"/>
      <c r="S3797" s="18"/>
      <c r="T3797" s="18"/>
      <c r="U3797" s="18"/>
      <c r="V3797" s="18"/>
      <c r="W3797" s="18"/>
      <c r="X3797" s="18"/>
      <c r="Y3797" s="18"/>
      <c r="Z3797" s="18"/>
      <c r="AA3797" s="18"/>
      <c r="AB3797" s="18"/>
      <c r="AC3797" s="18"/>
      <c r="AD3797" s="18"/>
      <c r="AE3797" s="18"/>
      <c r="AF3797" s="18"/>
      <c r="AG3797" s="18"/>
      <c r="AH3797" s="18"/>
      <c r="AI3797" s="18"/>
      <c r="AJ3797" s="18"/>
      <c r="AK3797" s="18"/>
      <c r="AL3797" s="18"/>
      <c r="AM3797" s="18"/>
      <c r="AN3797" s="18"/>
      <c r="AO3797" s="18"/>
      <c r="AP3797" s="18"/>
      <c r="AQ3797" s="18"/>
      <c r="AR3797" s="18"/>
      <c r="AS3797" s="18"/>
      <c r="AT3797" s="18"/>
      <c r="AU3797" s="18"/>
      <c r="AV3797" s="18"/>
      <c r="AW3797" s="18"/>
      <c r="AX3797" s="18"/>
    </row>
    <row r="3798">
      <c r="A3798" s="18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18"/>
      <c r="O3798" s="18"/>
      <c r="P3798" s="18"/>
      <c r="Q3798" s="18"/>
      <c r="R3798" s="18"/>
      <c r="S3798" s="18"/>
      <c r="T3798" s="18"/>
      <c r="U3798" s="18"/>
      <c r="V3798" s="18"/>
      <c r="W3798" s="18"/>
      <c r="X3798" s="18"/>
      <c r="Y3798" s="18"/>
      <c r="Z3798" s="18"/>
      <c r="AA3798" s="18"/>
      <c r="AB3798" s="18"/>
      <c r="AC3798" s="18"/>
      <c r="AD3798" s="18"/>
      <c r="AE3798" s="18"/>
      <c r="AF3798" s="18"/>
      <c r="AG3798" s="18"/>
      <c r="AH3798" s="18"/>
      <c r="AI3798" s="18"/>
      <c r="AJ3798" s="18"/>
      <c r="AK3798" s="18"/>
      <c r="AL3798" s="18"/>
      <c r="AM3798" s="18"/>
      <c r="AN3798" s="18"/>
      <c r="AO3798" s="18"/>
      <c r="AP3798" s="18"/>
      <c r="AQ3798" s="18"/>
      <c r="AR3798" s="18"/>
      <c r="AS3798" s="18"/>
      <c r="AT3798" s="18"/>
      <c r="AU3798" s="18"/>
      <c r="AV3798" s="18"/>
      <c r="AW3798" s="18"/>
      <c r="AX3798" s="18"/>
    </row>
    <row r="3799">
      <c r="A3799" s="18"/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  <c r="X3799" s="18"/>
      <c r="Y3799" s="18"/>
      <c r="Z3799" s="18"/>
      <c r="AA3799" s="18"/>
      <c r="AB3799" s="18"/>
      <c r="AC3799" s="18"/>
      <c r="AD3799" s="18"/>
      <c r="AE3799" s="18"/>
      <c r="AF3799" s="18"/>
      <c r="AG3799" s="18"/>
      <c r="AH3799" s="18"/>
      <c r="AI3799" s="18"/>
      <c r="AJ3799" s="18"/>
      <c r="AK3799" s="18"/>
      <c r="AL3799" s="18"/>
      <c r="AM3799" s="18"/>
      <c r="AN3799" s="18"/>
      <c r="AO3799" s="18"/>
      <c r="AP3799" s="18"/>
      <c r="AQ3799" s="18"/>
      <c r="AR3799" s="18"/>
      <c r="AS3799" s="18"/>
      <c r="AT3799" s="18"/>
      <c r="AU3799" s="18"/>
      <c r="AV3799" s="18"/>
      <c r="AW3799" s="18"/>
      <c r="AX3799" s="18"/>
    </row>
    <row r="3800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18"/>
      <c r="O3800" s="18"/>
      <c r="P3800" s="18"/>
      <c r="Q3800" s="18"/>
      <c r="R3800" s="18"/>
      <c r="S3800" s="18"/>
      <c r="T3800" s="18"/>
      <c r="U3800" s="18"/>
      <c r="V3800" s="18"/>
      <c r="W3800" s="18"/>
      <c r="X3800" s="18"/>
      <c r="Y3800" s="18"/>
      <c r="Z3800" s="18"/>
      <c r="AA3800" s="18"/>
      <c r="AB3800" s="18"/>
      <c r="AC3800" s="18"/>
      <c r="AD3800" s="18"/>
      <c r="AE3800" s="18"/>
      <c r="AF3800" s="18"/>
      <c r="AG3800" s="18"/>
      <c r="AH3800" s="18"/>
      <c r="AI3800" s="18"/>
      <c r="AJ3800" s="18"/>
      <c r="AK3800" s="18"/>
      <c r="AL3800" s="18"/>
      <c r="AM3800" s="18"/>
      <c r="AN3800" s="18"/>
      <c r="AO3800" s="18"/>
      <c r="AP3800" s="18"/>
      <c r="AQ3800" s="18"/>
      <c r="AR3800" s="18"/>
      <c r="AS3800" s="18"/>
      <c r="AT3800" s="18"/>
      <c r="AU3800" s="18"/>
      <c r="AV3800" s="18"/>
      <c r="AW3800" s="18"/>
      <c r="AX3800" s="18"/>
    </row>
    <row r="3801">
      <c r="A3801" s="18"/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18"/>
      <c r="O3801" s="18"/>
      <c r="P3801" s="18"/>
      <c r="Q3801" s="18"/>
      <c r="R3801" s="18"/>
      <c r="S3801" s="18"/>
      <c r="T3801" s="18"/>
      <c r="U3801" s="18"/>
      <c r="V3801" s="18"/>
      <c r="W3801" s="18"/>
      <c r="X3801" s="18"/>
      <c r="Y3801" s="18"/>
      <c r="Z3801" s="18"/>
      <c r="AA3801" s="18"/>
      <c r="AB3801" s="18"/>
      <c r="AC3801" s="18"/>
      <c r="AD3801" s="18"/>
      <c r="AE3801" s="18"/>
      <c r="AF3801" s="18"/>
      <c r="AG3801" s="18"/>
      <c r="AH3801" s="18"/>
      <c r="AI3801" s="18"/>
      <c r="AJ3801" s="18"/>
      <c r="AK3801" s="18"/>
      <c r="AL3801" s="18"/>
      <c r="AM3801" s="18"/>
      <c r="AN3801" s="18"/>
      <c r="AO3801" s="18"/>
      <c r="AP3801" s="18"/>
      <c r="AQ3801" s="18"/>
      <c r="AR3801" s="18"/>
      <c r="AS3801" s="18"/>
      <c r="AT3801" s="18"/>
      <c r="AU3801" s="18"/>
      <c r="AV3801" s="18"/>
      <c r="AW3801" s="18"/>
      <c r="AX3801" s="18"/>
    </row>
    <row r="3802">
      <c r="A3802" s="18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18"/>
      <c r="O3802" s="18"/>
      <c r="P3802" s="18"/>
      <c r="Q3802" s="18"/>
      <c r="R3802" s="18"/>
      <c r="S3802" s="18"/>
      <c r="T3802" s="18"/>
      <c r="U3802" s="18"/>
      <c r="V3802" s="18"/>
      <c r="W3802" s="18"/>
      <c r="X3802" s="18"/>
      <c r="Y3802" s="18"/>
      <c r="Z3802" s="18"/>
      <c r="AA3802" s="18"/>
      <c r="AB3802" s="18"/>
      <c r="AC3802" s="18"/>
      <c r="AD3802" s="18"/>
      <c r="AE3802" s="18"/>
      <c r="AF3802" s="18"/>
      <c r="AG3802" s="18"/>
      <c r="AH3802" s="18"/>
      <c r="AI3802" s="18"/>
      <c r="AJ3802" s="18"/>
      <c r="AK3802" s="18"/>
      <c r="AL3802" s="18"/>
      <c r="AM3802" s="18"/>
      <c r="AN3802" s="18"/>
      <c r="AO3802" s="18"/>
      <c r="AP3802" s="18"/>
      <c r="AQ3802" s="18"/>
      <c r="AR3802" s="18"/>
      <c r="AS3802" s="18"/>
      <c r="AT3802" s="18"/>
      <c r="AU3802" s="18"/>
      <c r="AV3802" s="18"/>
      <c r="AW3802" s="18"/>
      <c r="AX3802" s="18"/>
    </row>
    <row r="3803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8"/>
      <c r="P3803" s="18"/>
      <c r="Q3803" s="18"/>
      <c r="R3803" s="18"/>
      <c r="S3803" s="18"/>
      <c r="T3803" s="18"/>
      <c r="U3803" s="18"/>
      <c r="V3803" s="18"/>
      <c r="W3803" s="18"/>
      <c r="X3803" s="18"/>
      <c r="Y3803" s="18"/>
      <c r="Z3803" s="18"/>
      <c r="AA3803" s="18"/>
      <c r="AB3803" s="18"/>
      <c r="AC3803" s="18"/>
      <c r="AD3803" s="18"/>
      <c r="AE3803" s="18"/>
      <c r="AF3803" s="18"/>
      <c r="AG3803" s="18"/>
      <c r="AH3803" s="18"/>
      <c r="AI3803" s="18"/>
      <c r="AJ3803" s="18"/>
      <c r="AK3803" s="18"/>
      <c r="AL3803" s="18"/>
      <c r="AM3803" s="18"/>
      <c r="AN3803" s="18"/>
      <c r="AO3803" s="18"/>
      <c r="AP3803" s="18"/>
      <c r="AQ3803" s="18"/>
      <c r="AR3803" s="18"/>
      <c r="AS3803" s="18"/>
      <c r="AT3803" s="18"/>
      <c r="AU3803" s="18"/>
      <c r="AV3803" s="18"/>
      <c r="AW3803" s="18"/>
      <c r="AX3803" s="18"/>
    </row>
    <row r="3804">
      <c r="A3804" s="18"/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  <c r="Q3804" s="18"/>
      <c r="R3804" s="18"/>
      <c r="S3804" s="18"/>
      <c r="T3804" s="18"/>
      <c r="U3804" s="18"/>
      <c r="V3804" s="18"/>
      <c r="W3804" s="18"/>
      <c r="X3804" s="18"/>
      <c r="Y3804" s="18"/>
      <c r="Z3804" s="18"/>
      <c r="AA3804" s="18"/>
      <c r="AB3804" s="18"/>
      <c r="AC3804" s="18"/>
      <c r="AD3804" s="18"/>
      <c r="AE3804" s="18"/>
      <c r="AF3804" s="18"/>
      <c r="AG3804" s="18"/>
      <c r="AH3804" s="18"/>
      <c r="AI3804" s="18"/>
      <c r="AJ3804" s="18"/>
      <c r="AK3804" s="18"/>
      <c r="AL3804" s="18"/>
      <c r="AM3804" s="18"/>
      <c r="AN3804" s="18"/>
      <c r="AO3804" s="18"/>
      <c r="AP3804" s="18"/>
      <c r="AQ3804" s="18"/>
      <c r="AR3804" s="18"/>
      <c r="AS3804" s="18"/>
      <c r="AT3804" s="18"/>
      <c r="AU3804" s="18"/>
      <c r="AV3804" s="18"/>
      <c r="AW3804" s="18"/>
      <c r="AX3804" s="18"/>
    </row>
    <row r="3805">
      <c r="A3805" s="18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18"/>
      <c r="O3805" s="18"/>
      <c r="P3805" s="18"/>
      <c r="Q3805" s="18"/>
      <c r="R3805" s="18"/>
      <c r="S3805" s="18"/>
      <c r="T3805" s="18"/>
      <c r="U3805" s="18"/>
      <c r="V3805" s="18"/>
      <c r="W3805" s="18"/>
      <c r="X3805" s="18"/>
      <c r="Y3805" s="18"/>
      <c r="Z3805" s="18"/>
      <c r="AA3805" s="18"/>
      <c r="AB3805" s="18"/>
      <c r="AC3805" s="18"/>
      <c r="AD3805" s="18"/>
      <c r="AE3805" s="18"/>
      <c r="AF3805" s="18"/>
      <c r="AG3805" s="18"/>
      <c r="AH3805" s="18"/>
      <c r="AI3805" s="18"/>
      <c r="AJ3805" s="18"/>
      <c r="AK3805" s="18"/>
      <c r="AL3805" s="18"/>
      <c r="AM3805" s="18"/>
      <c r="AN3805" s="18"/>
      <c r="AO3805" s="18"/>
      <c r="AP3805" s="18"/>
      <c r="AQ3805" s="18"/>
      <c r="AR3805" s="18"/>
      <c r="AS3805" s="18"/>
      <c r="AT3805" s="18"/>
      <c r="AU3805" s="18"/>
      <c r="AV3805" s="18"/>
      <c r="AW3805" s="18"/>
      <c r="AX3805" s="18"/>
    </row>
    <row r="3806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8"/>
      <c r="M3806" s="18"/>
      <c r="N3806" s="18"/>
      <c r="O3806" s="18"/>
      <c r="P3806" s="18"/>
      <c r="Q3806" s="18"/>
      <c r="R3806" s="18"/>
      <c r="S3806" s="18"/>
      <c r="T3806" s="18"/>
      <c r="U3806" s="18"/>
      <c r="V3806" s="18"/>
      <c r="W3806" s="18"/>
      <c r="X3806" s="18"/>
      <c r="Y3806" s="18"/>
      <c r="Z3806" s="18"/>
      <c r="AA3806" s="18"/>
      <c r="AB3806" s="18"/>
      <c r="AC3806" s="18"/>
      <c r="AD3806" s="18"/>
      <c r="AE3806" s="18"/>
      <c r="AF3806" s="18"/>
      <c r="AG3806" s="18"/>
      <c r="AH3806" s="18"/>
      <c r="AI3806" s="18"/>
      <c r="AJ3806" s="18"/>
      <c r="AK3806" s="18"/>
      <c r="AL3806" s="18"/>
      <c r="AM3806" s="18"/>
      <c r="AN3806" s="18"/>
      <c r="AO3806" s="18"/>
      <c r="AP3806" s="18"/>
      <c r="AQ3806" s="18"/>
      <c r="AR3806" s="18"/>
      <c r="AS3806" s="18"/>
      <c r="AT3806" s="18"/>
      <c r="AU3806" s="18"/>
      <c r="AV3806" s="18"/>
      <c r="AW3806" s="18"/>
      <c r="AX3806" s="18"/>
    </row>
    <row r="3807">
      <c r="A3807" s="18"/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  <c r="X3807" s="18"/>
      <c r="Y3807" s="18"/>
      <c r="Z3807" s="18"/>
      <c r="AA3807" s="18"/>
      <c r="AB3807" s="18"/>
      <c r="AC3807" s="18"/>
      <c r="AD3807" s="18"/>
      <c r="AE3807" s="18"/>
      <c r="AF3807" s="18"/>
      <c r="AG3807" s="18"/>
      <c r="AH3807" s="18"/>
      <c r="AI3807" s="18"/>
      <c r="AJ3807" s="18"/>
      <c r="AK3807" s="18"/>
      <c r="AL3807" s="18"/>
      <c r="AM3807" s="18"/>
      <c r="AN3807" s="18"/>
      <c r="AO3807" s="18"/>
      <c r="AP3807" s="18"/>
      <c r="AQ3807" s="18"/>
      <c r="AR3807" s="18"/>
      <c r="AS3807" s="18"/>
      <c r="AT3807" s="18"/>
      <c r="AU3807" s="18"/>
      <c r="AV3807" s="18"/>
      <c r="AW3807" s="18"/>
      <c r="AX3807" s="18"/>
    </row>
    <row r="3808">
      <c r="A3808" s="18"/>
      <c r="B3808" s="18"/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8"/>
      <c r="N3808" s="18"/>
      <c r="O3808" s="18"/>
      <c r="P3808" s="18"/>
      <c r="Q3808" s="18"/>
      <c r="R3808" s="18"/>
      <c r="S3808" s="18"/>
      <c r="T3808" s="18"/>
      <c r="U3808" s="18"/>
      <c r="V3808" s="18"/>
      <c r="W3808" s="18"/>
      <c r="X3808" s="18"/>
      <c r="Y3808" s="18"/>
      <c r="Z3808" s="18"/>
      <c r="AA3808" s="18"/>
      <c r="AB3808" s="18"/>
      <c r="AC3808" s="18"/>
      <c r="AD3808" s="18"/>
      <c r="AE3808" s="18"/>
      <c r="AF3808" s="18"/>
      <c r="AG3808" s="18"/>
      <c r="AH3808" s="18"/>
      <c r="AI3808" s="18"/>
      <c r="AJ3808" s="18"/>
      <c r="AK3808" s="18"/>
      <c r="AL3808" s="18"/>
      <c r="AM3808" s="18"/>
      <c r="AN3808" s="18"/>
      <c r="AO3808" s="18"/>
      <c r="AP3808" s="18"/>
      <c r="AQ3808" s="18"/>
      <c r="AR3808" s="18"/>
      <c r="AS3808" s="18"/>
      <c r="AT3808" s="18"/>
      <c r="AU3808" s="18"/>
      <c r="AV3808" s="18"/>
      <c r="AW3808" s="18"/>
      <c r="AX3808" s="18"/>
    </row>
    <row r="3809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8"/>
      <c r="N3809" s="18"/>
      <c r="O3809" s="18"/>
      <c r="P3809" s="18"/>
      <c r="Q3809" s="18"/>
      <c r="R3809" s="18"/>
      <c r="S3809" s="18"/>
      <c r="T3809" s="18"/>
      <c r="U3809" s="18"/>
      <c r="V3809" s="18"/>
      <c r="W3809" s="18"/>
      <c r="X3809" s="18"/>
      <c r="Y3809" s="18"/>
      <c r="Z3809" s="18"/>
      <c r="AA3809" s="18"/>
      <c r="AB3809" s="18"/>
      <c r="AC3809" s="18"/>
      <c r="AD3809" s="18"/>
      <c r="AE3809" s="18"/>
      <c r="AF3809" s="18"/>
      <c r="AG3809" s="18"/>
      <c r="AH3809" s="18"/>
      <c r="AI3809" s="18"/>
      <c r="AJ3809" s="18"/>
      <c r="AK3809" s="18"/>
      <c r="AL3809" s="18"/>
      <c r="AM3809" s="18"/>
      <c r="AN3809" s="18"/>
      <c r="AO3809" s="18"/>
      <c r="AP3809" s="18"/>
      <c r="AQ3809" s="18"/>
      <c r="AR3809" s="18"/>
      <c r="AS3809" s="18"/>
      <c r="AT3809" s="18"/>
      <c r="AU3809" s="18"/>
      <c r="AV3809" s="18"/>
      <c r="AW3809" s="18"/>
      <c r="AX3809" s="18"/>
    </row>
    <row r="3810">
      <c r="A3810" s="18"/>
      <c r="B3810" s="18"/>
      <c r="C3810" s="18"/>
      <c r="D3810" s="18"/>
      <c r="E3810" s="18"/>
      <c r="F3810" s="18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  <c r="AA3810" s="18"/>
      <c r="AB3810" s="18"/>
      <c r="AC3810" s="18"/>
      <c r="AD3810" s="18"/>
      <c r="AE3810" s="18"/>
      <c r="AF3810" s="18"/>
      <c r="AG3810" s="18"/>
      <c r="AH3810" s="18"/>
      <c r="AI3810" s="18"/>
      <c r="AJ3810" s="18"/>
      <c r="AK3810" s="18"/>
      <c r="AL3810" s="18"/>
      <c r="AM3810" s="18"/>
      <c r="AN3810" s="18"/>
      <c r="AO3810" s="18"/>
      <c r="AP3810" s="18"/>
      <c r="AQ3810" s="18"/>
      <c r="AR3810" s="18"/>
      <c r="AS3810" s="18"/>
      <c r="AT3810" s="18"/>
      <c r="AU3810" s="18"/>
      <c r="AV3810" s="18"/>
      <c r="AW3810" s="18"/>
      <c r="AX3810" s="18"/>
    </row>
    <row r="3811">
      <c r="A3811" s="18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  <c r="R3811" s="18"/>
      <c r="S3811" s="18"/>
      <c r="T3811" s="18"/>
      <c r="U3811" s="18"/>
      <c r="V3811" s="18"/>
      <c r="W3811" s="18"/>
      <c r="X3811" s="18"/>
      <c r="Y3811" s="18"/>
      <c r="Z3811" s="18"/>
      <c r="AA3811" s="18"/>
      <c r="AB3811" s="18"/>
      <c r="AC3811" s="18"/>
      <c r="AD3811" s="18"/>
      <c r="AE3811" s="18"/>
      <c r="AF3811" s="18"/>
      <c r="AG3811" s="18"/>
      <c r="AH3811" s="18"/>
      <c r="AI3811" s="18"/>
      <c r="AJ3811" s="18"/>
      <c r="AK3811" s="18"/>
      <c r="AL3811" s="18"/>
      <c r="AM3811" s="18"/>
      <c r="AN3811" s="18"/>
      <c r="AO3811" s="18"/>
      <c r="AP3811" s="18"/>
      <c r="AQ3811" s="18"/>
      <c r="AR3811" s="18"/>
      <c r="AS3811" s="18"/>
      <c r="AT3811" s="18"/>
      <c r="AU3811" s="18"/>
      <c r="AV3811" s="18"/>
      <c r="AW3811" s="18"/>
      <c r="AX3811" s="18"/>
    </row>
    <row r="3812">
      <c r="A3812" s="18" t="str">
        <f>IFERROR(__xludf.DUMMYFUNCTION("""COMPUTED_VALUE"""),"Маракуйя с тропическими нотками")</f>
        <v>Маракуйя с тропическими нотками</v>
      </c>
      <c r="B3812" s="18" t="str">
        <f>IFERROR(__xludf.DUMMYFUNCTION("""COMPUTED_VALUE"""),"Арбузный милкшейк")</f>
        <v>Арбузный милкшейк</v>
      </c>
      <c r="C3812" s="18" t="str">
        <f>IFERROR(__xludf.DUMMYFUNCTION("""COMPUTED_VALUE"""),"Конфеты со вкусом винограда")</f>
        <v>Конфеты со вкусом винограда</v>
      </c>
      <c r="D3812" s="18" t="str">
        <f>IFERROR(__xludf.DUMMYFUNCTION("""COMPUTED_VALUE"""),"Манго с апельсином и послевкусием гуавы")</f>
        <v>Манго с апельсином и послевкусием гуавы</v>
      </c>
      <c r="E3812" s="18" t="str">
        <f>IFERROR(__xludf.DUMMYFUNCTION("""COMPUTED_VALUE"""),"Холодное сочетание мяты и конфет холс")</f>
        <v>Холодное сочетание мяты и конфет холс</v>
      </c>
      <c r="F3812" s="18" t="str">
        <f>IFERROR(__xludf.DUMMYFUNCTION("""COMPUTED_VALUE"""),"Яблочные мармеладные червячки")</f>
        <v>Яблочные мармеладные червячки</v>
      </c>
      <c r="G381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12" s="18" t="str">
        <f>IFERROR(__xludf.DUMMYFUNCTION("""COMPUTED_VALUE"""),"Лимон лайм")</f>
        <v>Лимон лайм</v>
      </c>
      <c r="I3812" s="18" t="str">
        <f>IFERROR(__xludf.DUMMYFUNCTION("""COMPUTED_VALUE"""),"Классика энергетика с кислой малиной")</f>
        <v>Классика энергетика с кислой малиной</v>
      </c>
      <c r="J3812" s="18" t="str">
        <f>IFERROR(__xludf.DUMMYFUNCTION("""COMPUTED_VALUE"""),"Зеленое манго и смородина")</f>
        <v>Зеленое манго и смородина</v>
      </c>
      <c r="K3812" s="18" t="str">
        <f>IFERROR(__xludf.DUMMYFUNCTION("""COMPUTED_VALUE"""),"Дуэт лемонграсса и сладкой малины")</f>
        <v>Дуэт лемонграсса и сладкой малины</v>
      </c>
      <c r="L3812" s="18" t="str">
        <f>IFERROR(__xludf.DUMMYFUNCTION("""COMPUTED_VALUE"""),"Сладкий мармелад из черной смородины")</f>
        <v>Сладкий мармелад из черной смородины</v>
      </c>
      <c r="M3812" s="18" t="str">
        <f>IFERROR(__xludf.DUMMYFUNCTION("""COMPUTED_VALUE"""),"Вишня кола")</f>
        <v>Вишня кола</v>
      </c>
      <c r="N3812" s="18" t="str">
        <f>IFERROR(__xludf.DUMMYFUNCTION("""COMPUTED_VALUE"""),"Малина с кокосом")</f>
        <v>Малина с кокосом</v>
      </c>
      <c r="O3812" s="18" t="str">
        <f>IFERROR(__xludf.DUMMYFUNCTION("""COMPUTED_VALUE"""),"Сладкие конфеты СКИТЛЗ и смородина")</f>
        <v>Сладкие конфеты СКИТЛЗ и смородина</v>
      </c>
      <c r="P3812" s="18" t="str">
        <f>IFERROR(__xludf.DUMMYFUNCTION("""COMPUTED_VALUE"""),"Ежевичный лимонад")</f>
        <v>Ежевичный лимонад</v>
      </c>
      <c r="Q3812" s="18" t="str">
        <f>IFERROR(__xludf.DUMMYFUNCTION("""COMPUTED_VALUE"""),"Дыня кокос")</f>
        <v>Дыня кокос</v>
      </c>
      <c r="R3812" s="18" t="str">
        <f>IFERROR(__xludf.DUMMYFUNCTION("""COMPUTED_VALUE"""),"Земляничный бабл гам")</f>
        <v>Земляничный бабл гам</v>
      </c>
      <c r="S3812" s="18" t="str">
        <f>IFERROR(__xludf.DUMMYFUNCTION("""COMPUTED_VALUE"""),"Лимонные леденцы")</f>
        <v>Лимонные леденцы</v>
      </c>
      <c r="T3812" s="18" t="str">
        <f>IFERROR(__xludf.DUMMYFUNCTION("""COMPUTED_VALUE"""),"Экзотический фрукты")</f>
        <v>Экзотический фрукты</v>
      </c>
      <c r="U3812" s="18" t="str">
        <f>IFERROR(__xludf.DUMMYFUNCTION("""COMPUTED_VALUE"""),"Личи виноград мята")</f>
        <v>Личи виноград мята</v>
      </c>
      <c r="V3812" s="18" t="str">
        <f>IFERROR(__xludf.DUMMYFUNCTION("""COMPUTED_VALUE"""),"Черника малина мята")</f>
        <v>Черника малина мята</v>
      </c>
      <c r="W3812" s="18" t="str">
        <f>IFERROR(__xludf.DUMMYFUNCTION("""COMPUTED_VALUE"""),"Абрикосовый йогурт")</f>
        <v>Абрикосовый йогурт</v>
      </c>
      <c r="X3812" s="18" t="str">
        <f>IFERROR(__xludf.DUMMYFUNCTION("""COMPUTED_VALUE"""),"Арбуз лед")</f>
        <v>Арбуз лед</v>
      </c>
      <c r="Y3812" s="18" t="str">
        <f>IFERROR(__xludf.DUMMYFUNCTION("""COMPUTED_VALUE"""),"Банан клубника лед")</f>
        <v>Банан клубника лед</v>
      </c>
      <c r="Z3812" s="18" t="str">
        <f>IFERROR(__xludf.DUMMYFUNCTION("""COMPUTED_VALUE"""),"Арбузное мороженное")</f>
        <v>Арбузное мороженное</v>
      </c>
      <c r="AA3812" s="18" t="str">
        <f>IFERROR(__xludf.DUMMYFUNCTION("""COMPUTED_VALUE"""),"Клубника малина жвачка")</f>
        <v>Клубника малина жвачка</v>
      </c>
      <c r="AB3812" s="18" t="str">
        <f>IFERROR(__xludf.DUMMYFUNCTION("""COMPUTED_VALUE"""),"Клубничное мороженное")</f>
        <v>Клубничное мороженное</v>
      </c>
      <c r="AC3812" s="18" t="str">
        <f>IFERROR(__xludf.DUMMYFUNCTION("""COMPUTED_VALUE"""),"Кола сода лед")</f>
        <v>Кола сода лед</v>
      </c>
      <c r="AD3812" s="18" t="str">
        <f>IFERROR(__xludf.DUMMYFUNCTION("""COMPUTED_VALUE"""),"Банановый милкшейк")</f>
        <v>Банановый милкшейк</v>
      </c>
      <c r="AE3812" s="18" t="str">
        <f>IFERROR(__xludf.DUMMYFUNCTION("""COMPUTED_VALUE"""),"Микс ягод лед")</f>
        <v>Микс ягод лед</v>
      </c>
      <c r="AF3812" s="18" t="str">
        <f>IFERROR(__xludf.DUMMYFUNCTION("""COMPUTED_VALUE"""),"Брусничный морс")</f>
        <v>Брусничный морс</v>
      </c>
      <c r="AG3812" s="18" t="str">
        <f>IFERROR(__xludf.DUMMYFUNCTION("""COMPUTED_VALUE"""),"Яблочный лимонад")</f>
        <v>Яблочный лимонад</v>
      </c>
      <c r="AH3812" s="18" t="str">
        <f>IFERROR(__xludf.DUMMYFUNCTION("""COMPUTED_VALUE"""),"Лесные ягоды")</f>
        <v>Лесные ягоды</v>
      </c>
      <c r="AI3812" s="18" t="str">
        <f>IFERROR(__xludf.DUMMYFUNCTION("""COMPUTED_VALUE"""),"Смородиновый лимонад")</f>
        <v>Смородиновый лимонад</v>
      </c>
      <c r="AJ3812" s="18" t="str">
        <f>IFERROR(__xludf.DUMMYFUNCTION("""COMPUTED_VALUE"""),"Вишня лайм лед")</f>
        <v>Вишня лайм лед</v>
      </c>
      <c r="AK3812" s="18" t="str">
        <f>IFERROR(__xludf.DUMMYFUNCTION("""COMPUTED_VALUE"""),"Лист виноград мята энергетик")</f>
        <v>Лист виноград мята энергетик</v>
      </c>
      <c r="AL3812" s="18" t="str">
        <f>IFERROR(__xludf.DUMMYFUNCTION("""COMPUTED_VALUE"""),"Двойное яблоко лед")</f>
        <v>Двойное яблоко лед</v>
      </c>
      <c r="AM3812" s="18" t="str">
        <f>IFERROR(__xludf.DUMMYFUNCTION("""COMPUTED_VALUE"""),"Смородиновый холс")</f>
        <v>Смородиновый холс</v>
      </c>
      <c r="AN3812" s="18" t="str">
        <f>IFERROR(__xludf.DUMMYFUNCTION("""COMPUTED_VALUE"""),"Клубничное шампанское")</f>
        <v>Клубничное шампанское</v>
      </c>
      <c r="AO3812" s="18"/>
      <c r="AP3812" s="18"/>
      <c r="AQ3812" s="18"/>
      <c r="AR3812" s="18"/>
      <c r="AS3812" s="18"/>
      <c r="AT3812" s="18"/>
      <c r="AU3812" s="18"/>
      <c r="AV3812" s="18"/>
      <c r="AW3812" s="18"/>
      <c r="AX3812" s="18"/>
    </row>
    <row r="3813">
      <c r="A3813" s="18" t="str">
        <f>IFERROR(__xludf.DUMMYFUNCTION("""COMPUTED_VALUE"""),"Лесные ягоды")</f>
        <v>Лесные ягоды</v>
      </c>
      <c r="B3813" s="18" t="str">
        <f>IFERROR(__xludf.DUMMYFUNCTION("""COMPUTED_VALUE"""),"Алоэ виноград ")</f>
        <v>Алоэ виноград </v>
      </c>
      <c r="C3813" s="18" t="str">
        <f>IFERROR(__xludf.DUMMYFUNCTION("""COMPUTED_VALUE"""),"Апельсиновый адреналин")</f>
        <v>Апельсиновый адреналин</v>
      </c>
      <c r="D3813" s="18" t="str">
        <f>IFERROR(__xludf.DUMMYFUNCTION("""COMPUTED_VALUE"""),"Клюква лайм")</f>
        <v>Клюква лайм</v>
      </c>
      <c r="E3813" s="18" t="str">
        <f>IFERROR(__xludf.DUMMYFUNCTION("""COMPUTED_VALUE"""),"Виноградная фанта ")</f>
        <v>Виноградная фанта </v>
      </c>
      <c r="F3813" s="18" t="str">
        <f>IFERROR(__xludf.DUMMYFUNCTION("""COMPUTED_VALUE"""),"Зеленый чай лемонграсс")</f>
        <v>Зеленый чай лемонграсс</v>
      </c>
      <c r="G3813" s="18" t="str">
        <f>IFERROR(__xludf.DUMMYFUNCTION("""COMPUTED_VALUE"""),"Малина арбуз")</f>
        <v>Малина арбуз</v>
      </c>
      <c r="H3813" s="18" t="str">
        <f>IFERROR(__xludf.DUMMYFUNCTION("""COMPUTED_VALUE"""),"Ананас персик")</f>
        <v>Ананас персик</v>
      </c>
      <c r="I3813" s="18" t="str">
        <f>IFERROR(__xludf.DUMMYFUNCTION("""COMPUTED_VALUE"""),"Клубничный мохито ")</f>
        <v>Клубничный мохито </v>
      </c>
      <c r="J3813" s="18" t="str">
        <f>IFERROR(__xludf.DUMMYFUNCTION("""COMPUTED_VALUE"""),"Яблоко лайм")</f>
        <v>Яблоко лайм</v>
      </c>
      <c r="K3813" s="18" t="str">
        <f>IFERROR(__xludf.DUMMYFUNCTION("""COMPUTED_VALUE"""),"Спрайт арбуз лайм ")</f>
        <v>Спрайт арбуз лайм </v>
      </c>
      <c r="L3813" s="18" t="str">
        <f>IFERROR(__xludf.DUMMYFUNCTION("""COMPUTED_VALUE"""),"Черничная фанта")</f>
        <v>Черничная фанта</v>
      </c>
      <c r="M3813" s="18" t="str">
        <f>IFERROR(__xludf.DUMMYFUNCTION("""COMPUTED_VALUE"""),"Чёрная смородина")</f>
        <v>Чёрная смородина</v>
      </c>
      <c r="N3813" s="18" t="str">
        <f>IFERROR(__xludf.DUMMYFUNCTION("""COMPUTED_VALUE"""),"Червячки голубика малина")</f>
        <v>Червячки голубика малина</v>
      </c>
      <c r="O3813" s="18" t="str">
        <f>IFERROR(__xludf.DUMMYFUNCTION("""COMPUTED_VALUE"""),"Малина смородина ")</f>
        <v>Малина смородина </v>
      </c>
      <c r="P3813" s="18" t="str">
        <f>IFERROR(__xludf.DUMMYFUNCTION("""COMPUTED_VALUE"""),"Черника лайм ")</f>
        <v>Черника лайм </v>
      </c>
      <c r="Q3813" s="18" t="str">
        <f>IFERROR(__xludf.DUMMYFUNCTION("""COMPUTED_VALUE"""),"Виноградный чупа чупс")</f>
        <v>Виноградный чупа чупс</v>
      </c>
      <c r="R3813" s="18" t="str">
        <f>IFERROR(__xludf.DUMMYFUNCTION("""COMPUTED_VALUE"""),"Киви лайм")</f>
        <v>Киви лайм</v>
      </c>
      <c r="S3813" s="18" t="str">
        <f>IFERROR(__xludf.DUMMYFUNCTION("""COMPUTED_VALUE"""),"Ягодный морс")</f>
        <v>Ягодный морс</v>
      </c>
      <c r="T3813" s="18" t="str">
        <f>IFERROR(__xludf.DUMMYFUNCTION("""COMPUTED_VALUE"""),"Фруктовый скитлс")</f>
        <v>Фруктовый скитлс</v>
      </c>
      <c r="U3813" s="18" t="str">
        <f>IFERROR(__xludf.DUMMYFUNCTION("""COMPUTED_VALUE"""),"черника лимон ")</f>
        <v>черника лимон </v>
      </c>
      <c r="V3813" s="18" t="str">
        <f>IFERROR(__xludf.DUMMYFUNCTION("""COMPUTED_VALUE"""),"Вишнёвая бомба")</f>
        <v>Вишнёвая бомба</v>
      </c>
      <c r="W3813" s="18" t="str">
        <f>IFERROR(__xludf.DUMMYFUNCTION("""COMPUTED_VALUE"""),"Тропический манго")</f>
        <v>Тропический манго</v>
      </c>
      <c r="X3813" s="18"/>
      <c r="Y3813" s="18"/>
      <c r="Z3813" s="18"/>
      <c r="AA3813" s="18"/>
      <c r="AB3813" s="18"/>
      <c r="AC3813" s="18"/>
      <c r="AD3813" s="18"/>
      <c r="AE3813" s="18"/>
      <c r="AF3813" s="18"/>
      <c r="AG3813" s="18"/>
      <c r="AH3813" s="18"/>
      <c r="AI3813" s="18"/>
      <c r="AJ3813" s="18"/>
      <c r="AK3813" s="18"/>
      <c r="AL3813" s="18"/>
      <c r="AM3813" s="18"/>
      <c r="AN3813" s="18"/>
      <c r="AO3813" s="18"/>
      <c r="AP3813" s="18"/>
      <c r="AQ3813" s="18"/>
      <c r="AR3813" s="18"/>
      <c r="AS3813" s="18"/>
      <c r="AT3813" s="18"/>
      <c r="AU3813" s="18"/>
      <c r="AV3813" s="18"/>
      <c r="AW3813" s="18"/>
      <c r="AX3813" s="18"/>
    </row>
    <row r="3814">
      <c r="A3814" s="18" t="str">
        <f>IFERROR(__xludf.DUMMYFUNCTION("""COMPUTED_VALUE"""),"кислая земляника")</f>
        <v>кислая земляника</v>
      </c>
      <c r="B3814" s="18" t="str">
        <f>IFERROR(__xludf.DUMMYFUNCTION("""COMPUTED_VALUE"""),"кислая фанта с черникой")</f>
        <v>кислая фанта с черникой</v>
      </c>
      <c r="C3814" s="18" t="str">
        <f>IFERROR(__xludf.DUMMYFUNCTION("""COMPUTED_VALUE"""),"кислое харибо с колой и черешней")</f>
        <v>кислое харибо с колой и черешней</v>
      </c>
      <c r="D3814" s="18" t="str">
        <f>IFERROR(__xludf.DUMMYFUNCTION("""COMPUTED_VALUE"""),"кислое яблочно клубничная шипучка")</f>
        <v>кислое яблочно клубничная шипучка</v>
      </c>
      <c r="E3814" s="18" t="str">
        <f>IFERROR(__xludf.DUMMYFUNCTION("""COMPUTED_VALUE"""),"кислые желатинки маракуйя ананас")</f>
        <v>кислые желатинки маракуйя ананас</v>
      </c>
      <c r="F3814" s="18" t="str">
        <f>IFERROR(__xludf.DUMMYFUNCTION("""COMPUTED_VALUE"""),"кислые ленточки маракуя манго")</f>
        <v>кислые ленточки маракуя манго</v>
      </c>
      <c r="G3814" s="18" t="str">
        <f>IFERROR(__xludf.DUMMYFUNCTION("""COMPUTED_VALUE"""),"кислые мармеладные ягоды")</f>
        <v>кислые мармеладные ягоды</v>
      </c>
      <c r="H3814" s="18" t="str">
        <f>IFERROR(__xludf.DUMMYFUNCTION("""COMPUTED_VALUE"""),"кислый виноград лайм")</f>
        <v>кислый виноград лайм</v>
      </c>
      <c r="I3814" s="18" t="str">
        <f>IFERROR(__xludf.DUMMYFUNCTION("""COMPUTED_VALUE"""),"кислый грейпфрут с вишней")</f>
        <v>кислый грейпфрут с вишней</v>
      </c>
      <c r="J3814" s="18" t="str">
        <f>IFERROR(__xludf.DUMMYFUNCTION("""COMPUTED_VALUE"""),"кислый леденец виноград киви яблоко")</f>
        <v>кислый леденец виноград киви яблоко</v>
      </c>
      <c r="K3814" s="18" t="str">
        <f>IFERROR(__xludf.DUMMYFUNCTION("""COMPUTED_VALUE"""),"кислый лимонад арбуз лайм малина")</f>
        <v>кислый лимонад арбуз лайм малина</v>
      </c>
      <c r="L3814" s="18" t="str">
        <f>IFERROR(__xludf.DUMMYFUNCTION("""COMPUTED_VALUE"""),"кислый персик клубника")</f>
        <v>кислый персик клубника</v>
      </c>
      <c r="M3814" s="18" t="str">
        <f>IFERROR(__xludf.DUMMYFUNCTION("""COMPUTED_VALUE"""),"кислый яблочно лимонные колечки")</f>
        <v>кислый яблочно лимонные колечки</v>
      </c>
      <c r="N3814" s="18" t="str">
        <f>IFERROR(__xludf.DUMMYFUNCTION("""COMPUTED_VALUE"""),"фанта апельсин с кислой малиной")</f>
        <v>фанта апельсин с кислой малиной</v>
      </c>
      <c r="O3814" s="18"/>
      <c r="P3814" s="18"/>
      <c r="Q3814" s="18"/>
      <c r="R3814" s="18"/>
      <c r="S3814" s="18"/>
      <c r="T3814" s="18"/>
      <c r="U3814" s="18"/>
      <c r="V3814" s="18"/>
      <c r="W3814" s="18"/>
      <c r="X3814" s="18"/>
      <c r="Y3814" s="18"/>
      <c r="Z3814" s="18"/>
      <c r="AA3814" s="18"/>
      <c r="AB3814" s="18"/>
      <c r="AC3814" s="18"/>
      <c r="AD3814" s="18"/>
      <c r="AE3814" s="18"/>
      <c r="AF3814" s="18"/>
      <c r="AG3814" s="18"/>
      <c r="AH3814" s="18"/>
      <c r="AI3814" s="18"/>
      <c r="AJ3814" s="18"/>
      <c r="AK3814" s="18"/>
      <c r="AL3814" s="18"/>
      <c r="AM3814" s="18"/>
      <c r="AN3814" s="18"/>
      <c r="AO3814" s="18"/>
      <c r="AP3814" s="18"/>
      <c r="AQ3814" s="18"/>
      <c r="AR3814" s="18"/>
      <c r="AS3814" s="18"/>
      <c r="AT3814" s="18"/>
      <c r="AU3814" s="18"/>
      <c r="AV3814" s="18"/>
      <c r="AW3814" s="18"/>
      <c r="AX3814" s="18"/>
    </row>
    <row r="3815">
      <c r="A3815" s="18" t="str">
        <f>IFERROR(__xludf.DUMMYFUNCTION("""COMPUTED_VALUE"""),"кислая земляника")</f>
        <v>кислая земляника</v>
      </c>
      <c r="B3815" s="18" t="str">
        <f>IFERROR(__xludf.DUMMYFUNCTION("""COMPUTED_VALUE"""),"кислая фанта с черникой")</f>
        <v>кислая фанта с черникой</v>
      </c>
      <c r="C3815" s="18" t="str">
        <f>IFERROR(__xludf.DUMMYFUNCTION("""COMPUTED_VALUE"""),"кислое харибо с колой и черешней")</f>
        <v>кислое харибо с колой и черешней</v>
      </c>
      <c r="D3815" s="18" t="str">
        <f>IFERROR(__xludf.DUMMYFUNCTION("""COMPUTED_VALUE"""),"кислое яблочно клубничная шипучка")</f>
        <v>кислое яблочно клубничная шипучка</v>
      </c>
      <c r="E3815" s="18" t="str">
        <f>IFERROR(__xludf.DUMMYFUNCTION("""COMPUTED_VALUE"""),"кислые желатинки маракуйя ананас")</f>
        <v>кислые желатинки маракуйя ананас</v>
      </c>
      <c r="F3815" s="18" t="str">
        <f>IFERROR(__xludf.DUMMYFUNCTION("""COMPUTED_VALUE"""),"кислые ленточки маракуя манго")</f>
        <v>кислые ленточки маракуя манго</v>
      </c>
      <c r="G3815" s="18" t="str">
        <f>IFERROR(__xludf.DUMMYFUNCTION("""COMPUTED_VALUE"""),"кислые мармеладные ягоды")</f>
        <v>кислые мармеладные ягоды</v>
      </c>
      <c r="H3815" s="18" t="str">
        <f>IFERROR(__xludf.DUMMYFUNCTION("""COMPUTED_VALUE"""),"кислый виноград лайм")</f>
        <v>кислый виноград лайм</v>
      </c>
      <c r="I3815" s="18" t="str">
        <f>IFERROR(__xludf.DUMMYFUNCTION("""COMPUTED_VALUE"""),"кислый грейпфрут с вишней")</f>
        <v>кислый грейпфрут с вишней</v>
      </c>
      <c r="J3815" s="18" t="str">
        <f>IFERROR(__xludf.DUMMYFUNCTION("""COMPUTED_VALUE"""),"кислый леденец виноград киви яблоко")</f>
        <v>кислый леденец виноград киви яблоко</v>
      </c>
      <c r="K3815" s="18" t="str">
        <f>IFERROR(__xludf.DUMMYFUNCTION("""COMPUTED_VALUE"""),"кислый лимонад арбуз лайм малина")</f>
        <v>кислый лимонад арбуз лайм малина</v>
      </c>
      <c r="L3815" s="18" t="str">
        <f>IFERROR(__xludf.DUMMYFUNCTION("""COMPUTED_VALUE"""),"кислый персик клубника")</f>
        <v>кислый персик клубника</v>
      </c>
      <c r="M3815" s="18" t="str">
        <f>IFERROR(__xludf.DUMMYFUNCTION("""COMPUTED_VALUE"""),"кислый яблочно лимонные колечки")</f>
        <v>кислый яблочно лимонные колечки</v>
      </c>
      <c r="N3815" s="18" t="str">
        <f>IFERROR(__xludf.DUMMYFUNCTION("""COMPUTED_VALUE"""),"фанта апельсин с кислой малиной")</f>
        <v>фанта апельсин с кислой малиной</v>
      </c>
      <c r="O3815" s="18"/>
      <c r="P3815" s="18"/>
      <c r="Q3815" s="18"/>
      <c r="R3815" s="18"/>
      <c r="S3815" s="18"/>
      <c r="T3815" s="18"/>
      <c r="U3815" s="18"/>
      <c r="V3815" s="18"/>
      <c r="W3815" s="18"/>
      <c r="X3815" s="18"/>
      <c r="Y3815" s="18"/>
      <c r="Z3815" s="18"/>
      <c r="AA3815" s="18"/>
      <c r="AB3815" s="18"/>
      <c r="AC3815" s="18"/>
      <c r="AD3815" s="18"/>
      <c r="AE3815" s="18"/>
      <c r="AF3815" s="18"/>
      <c r="AG3815" s="18"/>
      <c r="AH3815" s="18"/>
      <c r="AI3815" s="18"/>
      <c r="AJ3815" s="18"/>
      <c r="AK3815" s="18"/>
      <c r="AL3815" s="18"/>
      <c r="AM3815" s="18"/>
      <c r="AN3815" s="18"/>
      <c r="AO3815" s="18"/>
      <c r="AP3815" s="18"/>
      <c r="AQ3815" s="18"/>
      <c r="AR3815" s="18"/>
      <c r="AS3815" s="18"/>
      <c r="AT3815" s="18"/>
      <c r="AU3815" s="18"/>
      <c r="AV3815" s="18"/>
      <c r="AW3815" s="18"/>
      <c r="AX3815" s="18"/>
    </row>
    <row r="3816">
      <c r="A3816" s="18" t="str">
        <f>IFERROR(__xludf.DUMMYFUNCTION("""COMPUTED_VALUE"""),"Маракуйя с тропическими нотками")</f>
        <v>Маракуйя с тропическими нотками</v>
      </c>
      <c r="B3816" s="18" t="str">
        <f>IFERROR(__xludf.DUMMYFUNCTION("""COMPUTED_VALUE"""),"Арбузный милкшейк")</f>
        <v>Арбузный милкшейк</v>
      </c>
      <c r="C3816" s="18" t="str">
        <f>IFERROR(__xludf.DUMMYFUNCTION("""COMPUTED_VALUE"""),"Конфеты со вкусом винограда")</f>
        <v>Конфеты со вкусом винограда</v>
      </c>
      <c r="D3816" s="18" t="str">
        <f>IFERROR(__xludf.DUMMYFUNCTION("""COMPUTED_VALUE"""),"Манго с апельсином и послевкусием гуавы")</f>
        <v>Манго с апельсином и послевкусием гуавы</v>
      </c>
      <c r="E3816" s="18" t="str">
        <f>IFERROR(__xludf.DUMMYFUNCTION("""COMPUTED_VALUE"""),"Холодное сочетание мяты и конфет холс")</f>
        <v>Холодное сочетание мяты и конфет холс</v>
      </c>
      <c r="F3816" s="18" t="str">
        <f>IFERROR(__xludf.DUMMYFUNCTION("""COMPUTED_VALUE"""),"Яблочные мармеладные червячки")</f>
        <v>Яблочные мармеладные червячки</v>
      </c>
      <c r="G381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16" s="18" t="str">
        <f>IFERROR(__xludf.DUMMYFUNCTION("""COMPUTED_VALUE"""),"Лимон лайм")</f>
        <v>Лимон лайм</v>
      </c>
      <c r="I3816" s="18" t="str">
        <f>IFERROR(__xludf.DUMMYFUNCTION("""COMPUTED_VALUE"""),"Классика энергетика с кислой малиной")</f>
        <v>Классика энергетика с кислой малиной</v>
      </c>
      <c r="J3816" s="18" t="str">
        <f>IFERROR(__xludf.DUMMYFUNCTION("""COMPUTED_VALUE"""),"Зеленое манго и смородина")</f>
        <v>Зеленое манго и смородина</v>
      </c>
      <c r="K3816" s="18" t="str">
        <f>IFERROR(__xludf.DUMMYFUNCTION("""COMPUTED_VALUE"""),"Дуэт лемонграсса и сладкой малины")</f>
        <v>Дуэт лемонграсса и сладкой малины</v>
      </c>
      <c r="L3816" s="18" t="str">
        <f>IFERROR(__xludf.DUMMYFUNCTION("""COMPUTED_VALUE"""),"Сладкий мармелад из черной смородины")</f>
        <v>Сладкий мармелад из черной смородины</v>
      </c>
      <c r="M3816" s="18" t="str">
        <f>IFERROR(__xludf.DUMMYFUNCTION("""COMPUTED_VALUE"""),"Вишня кола")</f>
        <v>Вишня кола</v>
      </c>
      <c r="N3816" s="18" t="str">
        <f>IFERROR(__xludf.DUMMYFUNCTION("""COMPUTED_VALUE"""),"Малина с кокосом")</f>
        <v>Малина с кокосом</v>
      </c>
      <c r="O3816" s="18" t="str">
        <f>IFERROR(__xludf.DUMMYFUNCTION("""COMPUTED_VALUE"""),"Сладкие конфеты СКИТЛЗ и смородина")</f>
        <v>Сладкие конфеты СКИТЛЗ и смородина</v>
      </c>
      <c r="P3816" s="18" t="str">
        <f>IFERROR(__xludf.DUMMYFUNCTION("""COMPUTED_VALUE"""),"Ежевичный лимонад")</f>
        <v>Ежевичный лимонад</v>
      </c>
      <c r="Q3816" s="18" t="str">
        <f>IFERROR(__xludf.DUMMYFUNCTION("""COMPUTED_VALUE"""),"Дыня кокос")</f>
        <v>Дыня кокос</v>
      </c>
      <c r="R3816" s="18" t="str">
        <f>IFERROR(__xludf.DUMMYFUNCTION("""COMPUTED_VALUE"""),"Земляничный бабл гам")</f>
        <v>Земляничный бабл гам</v>
      </c>
      <c r="S3816" s="18" t="str">
        <f>IFERROR(__xludf.DUMMYFUNCTION("""COMPUTED_VALUE"""),"Лимонные леденцы")</f>
        <v>Лимонные леденцы</v>
      </c>
      <c r="T3816" s="18" t="str">
        <f>IFERROR(__xludf.DUMMYFUNCTION("""COMPUTED_VALUE"""),"Экзотический фрукты")</f>
        <v>Экзотический фрукты</v>
      </c>
      <c r="U3816" s="18" t="str">
        <f>IFERROR(__xludf.DUMMYFUNCTION("""COMPUTED_VALUE"""),"Личи виноград мята")</f>
        <v>Личи виноград мята</v>
      </c>
      <c r="V3816" s="18" t="str">
        <f>IFERROR(__xludf.DUMMYFUNCTION("""COMPUTED_VALUE"""),"Черника малина мята")</f>
        <v>Черника малина мята</v>
      </c>
      <c r="W3816" s="18" t="str">
        <f>IFERROR(__xludf.DUMMYFUNCTION("""COMPUTED_VALUE"""),"Абрикосовый йогурт")</f>
        <v>Абрикосовый йогурт</v>
      </c>
      <c r="X3816" s="18" t="str">
        <f>IFERROR(__xludf.DUMMYFUNCTION("""COMPUTED_VALUE"""),"Арбуз лед")</f>
        <v>Арбуз лед</v>
      </c>
      <c r="Y3816" s="18" t="str">
        <f>IFERROR(__xludf.DUMMYFUNCTION("""COMPUTED_VALUE"""),"Банан клубника лед")</f>
        <v>Банан клубника лед</v>
      </c>
      <c r="Z3816" s="18" t="str">
        <f>IFERROR(__xludf.DUMMYFUNCTION("""COMPUTED_VALUE"""),"Арбузное мороженное")</f>
        <v>Арбузное мороженное</v>
      </c>
      <c r="AA3816" s="18" t="str">
        <f>IFERROR(__xludf.DUMMYFUNCTION("""COMPUTED_VALUE"""),"Клубника малина жвачка")</f>
        <v>Клубника малина жвачка</v>
      </c>
      <c r="AB3816" s="18" t="str">
        <f>IFERROR(__xludf.DUMMYFUNCTION("""COMPUTED_VALUE"""),"Клубничное мороженное")</f>
        <v>Клубничное мороженное</v>
      </c>
      <c r="AC3816" s="18" t="str">
        <f>IFERROR(__xludf.DUMMYFUNCTION("""COMPUTED_VALUE"""),"Кола сода лед")</f>
        <v>Кола сода лед</v>
      </c>
      <c r="AD3816" s="18" t="str">
        <f>IFERROR(__xludf.DUMMYFUNCTION("""COMPUTED_VALUE"""),"Банановый милкшейк")</f>
        <v>Банановый милкшейк</v>
      </c>
      <c r="AE3816" s="18" t="str">
        <f>IFERROR(__xludf.DUMMYFUNCTION("""COMPUTED_VALUE"""),"Микс ягод лед")</f>
        <v>Микс ягод лед</v>
      </c>
      <c r="AF3816" s="18" t="str">
        <f>IFERROR(__xludf.DUMMYFUNCTION("""COMPUTED_VALUE"""),"Брусничный морс")</f>
        <v>Брусничный морс</v>
      </c>
      <c r="AG3816" s="18" t="str">
        <f>IFERROR(__xludf.DUMMYFUNCTION("""COMPUTED_VALUE"""),"Яблочный лимонад")</f>
        <v>Яблочный лимонад</v>
      </c>
      <c r="AH3816" s="18" t="str">
        <f>IFERROR(__xludf.DUMMYFUNCTION("""COMPUTED_VALUE"""),"Лесные ягоды")</f>
        <v>Лесные ягоды</v>
      </c>
      <c r="AI3816" s="18" t="str">
        <f>IFERROR(__xludf.DUMMYFUNCTION("""COMPUTED_VALUE"""),"Смородиновый лимонад")</f>
        <v>Смородиновый лимонад</v>
      </c>
      <c r="AJ3816" s="18" t="str">
        <f>IFERROR(__xludf.DUMMYFUNCTION("""COMPUTED_VALUE"""),"Вишня лайм лед")</f>
        <v>Вишня лайм лед</v>
      </c>
      <c r="AK3816" s="18" t="str">
        <f>IFERROR(__xludf.DUMMYFUNCTION("""COMPUTED_VALUE"""),"Лист виноград мята энергетик")</f>
        <v>Лист виноград мята энергетик</v>
      </c>
      <c r="AL3816" s="18" t="str">
        <f>IFERROR(__xludf.DUMMYFUNCTION("""COMPUTED_VALUE"""),"Двойное яблоко лед")</f>
        <v>Двойное яблоко лед</v>
      </c>
      <c r="AM3816" s="18" t="str">
        <f>IFERROR(__xludf.DUMMYFUNCTION("""COMPUTED_VALUE"""),"Смородиновый холс")</f>
        <v>Смородиновый холс</v>
      </c>
      <c r="AN3816" s="18" t="str">
        <f>IFERROR(__xludf.DUMMYFUNCTION("""COMPUTED_VALUE"""),"Клубничное шампанское")</f>
        <v>Клубничное шампанское</v>
      </c>
      <c r="AO3816" s="18"/>
      <c r="AP3816" s="18"/>
      <c r="AQ3816" s="18"/>
      <c r="AR3816" s="18"/>
      <c r="AS3816" s="18"/>
      <c r="AT3816" s="18"/>
      <c r="AU3816" s="18"/>
      <c r="AV3816" s="18"/>
      <c r="AW3816" s="18"/>
      <c r="AX3816" s="18"/>
    </row>
    <row r="3817">
      <c r="A3817" s="18" t="str">
        <f>IFERROR(__xludf.DUMMYFUNCTION("""COMPUTED_VALUE"""),"Маракуйя с тропическими нотками")</f>
        <v>Маракуйя с тропическими нотками</v>
      </c>
      <c r="B3817" s="18" t="str">
        <f>IFERROR(__xludf.DUMMYFUNCTION("""COMPUTED_VALUE"""),"Арбузный милкшейк")</f>
        <v>Арбузный милкшейк</v>
      </c>
      <c r="C3817" s="18" t="str">
        <f>IFERROR(__xludf.DUMMYFUNCTION("""COMPUTED_VALUE"""),"Конфеты со вкусом винограда")</f>
        <v>Конфеты со вкусом винограда</v>
      </c>
      <c r="D3817" s="18" t="str">
        <f>IFERROR(__xludf.DUMMYFUNCTION("""COMPUTED_VALUE"""),"Манго с апельсином и послевкусием гуавы")</f>
        <v>Манго с апельсином и послевкусием гуавы</v>
      </c>
      <c r="E3817" s="18" t="str">
        <f>IFERROR(__xludf.DUMMYFUNCTION("""COMPUTED_VALUE"""),"Холодное сочетание мяты и конфет холс")</f>
        <v>Холодное сочетание мяты и конфет холс</v>
      </c>
      <c r="F3817" s="18" t="str">
        <f>IFERROR(__xludf.DUMMYFUNCTION("""COMPUTED_VALUE"""),"Яблочные мармеладные червячки")</f>
        <v>Яблочные мармеладные червячки</v>
      </c>
      <c r="G381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17" s="18" t="str">
        <f>IFERROR(__xludf.DUMMYFUNCTION("""COMPUTED_VALUE"""),"Лимон лайм")</f>
        <v>Лимон лайм</v>
      </c>
      <c r="I3817" s="18" t="str">
        <f>IFERROR(__xludf.DUMMYFUNCTION("""COMPUTED_VALUE"""),"Классика энергетика с кислой малиной")</f>
        <v>Классика энергетика с кислой малиной</v>
      </c>
      <c r="J3817" s="18" t="str">
        <f>IFERROR(__xludf.DUMMYFUNCTION("""COMPUTED_VALUE"""),"Зеленое манго и смородина")</f>
        <v>Зеленое манго и смородина</v>
      </c>
      <c r="K3817" s="18" t="str">
        <f>IFERROR(__xludf.DUMMYFUNCTION("""COMPUTED_VALUE"""),"Дуэт лемонграсса и сладкой малины")</f>
        <v>Дуэт лемонграсса и сладкой малины</v>
      </c>
      <c r="L3817" s="18" t="str">
        <f>IFERROR(__xludf.DUMMYFUNCTION("""COMPUTED_VALUE"""),"Сладкий мармелад из черной смородины")</f>
        <v>Сладкий мармелад из черной смородины</v>
      </c>
      <c r="M3817" s="18" t="str">
        <f>IFERROR(__xludf.DUMMYFUNCTION("""COMPUTED_VALUE"""),"Вишня кола")</f>
        <v>Вишня кола</v>
      </c>
      <c r="N3817" s="18" t="str">
        <f>IFERROR(__xludf.DUMMYFUNCTION("""COMPUTED_VALUE"""),"Малина с кокосом")</f>
        <v>Малина с кокосом</v>
      </c>
      <c r="O3817" s="18" t="str">
        <f>IFERROR(__xludf.DUMMYFUNCTION("""COMPUTED_VALUE"""),"Сладкие конфеты СКИТЛЗ и смородина")</f>
        <v>Сладкие конфеты СКИТЛЗ и смородина</v>
      </c>
      <c r="P3817" s="18" t="str">
        <f>IFERROR(__xludf.DUMMYFUNCTION("""COMPUTED_VALUE"""),"Ежевичный лимонад")</f>
        <v>Ежевичный лимонад</v>
      </c>
      <c r="Q3817" s="18" t="str">
        <f>IFERROR(__xludf.DUMMYFUNCTION("""COMPUTED_VALUE"""),"Дыня кокос")</f>
        <v>Дыня кокос</v>
      </c>
      <c r="R3817" s="18" t="str">
        <f>IFERROR(__xludf.DUMMYFUNCTION("""COMPUTED_VALUE"""),"Земляничный бабл гам")</f>
        <v>Земляничный бабл гам</v>
      </c>
      <c r="S3817" s="18" t="str">
        <f>IFERROR(__xludf.DUMMYFUNCTION("""COMPUTED_VALUE"""),"Лимонные леденцы")</f>
        <v>Лимонные леденцы</v>
      </c>
      <c r="T3817" s="18" t="str">
        <f>IFERROR(__xludf.DUMMYFUNCTION("""COMPUTED_VALUE"""),"Экзотический фрукты")</f>
        <v>Экзотический фрукты</v>
      </c>
      <c r="U3817" s="18" t="str">
        <f>IFERROR(__xludf.DUMMYFUNCTION("""COMPUTED_VALUE"""),"Личи виноград мята")</f>
        <v>Личи виноград мята</v>
      </c>
      <c r="V3817" s="18" t="str">
        <f>IFERROR(__xludf.DUMMYFUNCTION("""COMPUTED_VALUE"""),"Черника малина мята")</f>
        <v>Черника малина мята</v>
      </c>
      <c r="W3817" s="18" t="str">
        <f>IFERROR(__xludf.DUMMYFUNCTION("""COMPUTED_VALUE"""),"Абрикосовый йогурт")</f>
        <v>Абрикосовый йогурт</v>
      </c>
      <c r="X3817" s="18" t="str">
        <f>IFERROR(__xludf.DUMMYFUNCTION("""COMPUTED_VALUE"""),"Арбуз лед")</f>
        <v>Арбуз лед</v>
      </c>
      <c r="Y3817" s="18" t="str">
        <f>IFERROR(__xludf.DUMMYFUNCTION("""COMPUTED_VALUE"""),"Банан клубника лед")</f>
        <v>Банан клубника лед</v>
      </c>
      <c r="Z3817" s="18" t="str">
        <f>IFERROR(__xludf.DUMMYFUNCTION("""COMPUTED_VALUE"""),"Арбузное мороженное")</f>
        <v>Арбузное мороженное</v>
      </c>
      <c r="AA3817" s="18" t="str">
        <f>IFERROR(__xludf.DUMMYFUNCTION("""COMPUTED_VALUE"""),"Клубника малина жвачка")</f>
        <v>Клубника малина жвачка</v>
      </c>
      <c r="AB3817" s="18" t="str">
        <f>IFERROR(__xludf.DUMMYFUNCTION("""COMPUTED_VALUE"""),"Клубничное мороженное")</f>
        <v>Клубничное мороженное</v>
      </c>
      <c r="AC3817" s="18" t="str">
        <f>IFERROR(__xludf.DUMMYFUNCTION("""COMPUTED_VALUE"""),"Кола сода лед")</f>
        <v>Кола сода лед</v>
      </c>
      <c r="AD3817" s="18" t="str">
        <f>IFERROR(__xludf.DUMMYFUNCTION("""COMPUTED_VALUE"""),"Банановый милкшейк")</f>
        <v>Банановый милкшейк</v>
      </c>
      <c r="AE3817" s="18" t="str">
        <f>IFERROR(__xludf.DUMMYFUNCTION("""COMPUTED_VALUE"""),"Микс ягод лед")</f>
        <v>Микс ягод лед</v>
      </c>
      <c r="AF3817" s="18" t="str">
        <f>IFERROR(__xludf.DUMMYFUNCTION("""COMPUTED_VALUE"""),"Брусничный морс")</f>
        <v>Брусничный морс</v>
      </c>
      <c r="AG3817" s="18" t="str">
        <f>IFERROR(__xludf.DUMMYFUNCTION("""COMPUTED_VALUE"""),"Яблочный лимонад")</f>
        <v>Яблочный лимонад</v>
      </c>
      <c r="AH3817" s="18" t="str">
        <f>IFERROR(__xludf.DUMMYFUNCTION("""COMPUTED_VALUE"""),"Лесные ягоды")</f>
        <v>Лесные ягоды</v>
      </c>
      <c r="AI3817" s="18" t="str">
        <f>IFERROR(__xludf.DUMMYFUNCTION("""COMPUTED_VALUE"""),"Смородиновый лимонад")</f>
        <v>Смородиновый лимонад</v>
      </c>
      <c r="AJ3817" s="18" t="str">
        <f>IFERROR(__xludf.DUMMYFUNCTION("""COMPUTED_VALUE"""),"Вишня лайм лед")</f>
        <v>Вишня лайм лед</v>
      </c>
      <c r="AK3817" s="18" t="str">
        <f>IFERROR(__xludf.DUMMYFUNCTION("""COMPUTED_VALUE"""),"Лист виноград мята энергетик")</f>
        <v>Лист виноград мята энергетик</v>
      </c>
      <c r="AL3817" s="18" t="str">
        <f>IFERROR(__xludf.DUMMYFUNCTION("""COMPUTED_VALUE"""),"Двойное яблоко лед")</f>
        <v>Двойное яблоко лед</v>
      </c>
      <c r="AM3817" s="18" t="str">
        <f>IFERROR(__xludf.DUMMYFUNCTION("""COMPUTED_VALUE"""),"Смородиновый холс")</f>
        <v>Смородиновый холс</v>
      </c>
      <c r="AN3817" s="18" t="str">
        <f>IFERROR(__xludf.DUMMYFUNCTION("""COMPUTED_VALUE"""),"Клубничное шампанское")</f>
        <v>Клубничное шампанское</v>
      </c>
      <c r="AO3817" s="18"/>
      <c r="AP3817" s="18"/>
      <c r="AQ3817" s="18"/>
      <c r="AR3817" s="18"/>
      <c r="AS3817" s="18"/>
      <c r="AT3817" s="18"/>
      <c r="AU3817" s="18"/>
      <c r="AV3817" s="18"/>
      <c r="AW3817" s="18"/>
      <c r="AX3817" s="18"/>
    </row>
    <row r="3818">
      <c r="A3818" s="18" t="str">
        <f>IFERROR(__xludf.DUMMYFUNCTION("""COMPUTED_VALUE"""),"0.4")</f>
        <v>0.4</v>
      </c>
      <c r="B3818" s="18" t="str">
        <f>IFERROR(__xludf.DUMMYFUNCTION("""COMPUTED_VALUE"""),"0.6")</f>
        <v>0.6</v>
      </c>
      <c r="C3818" s="18" t="str">
        <f>IFERROR(__xludf.DUMMYFUNCTION("""COMPUTED_VALUE"""),"0.7")</f>
        <v>0.7</v>
      </c>
      <c r="D3818" s="18" t="str">
        <f>IFERROR(__xludf.DUMMYFUNCTION("""COMPUTED_VALUE"""),"0.8")</f>
        <v>0.8</v>
      </c>
      <c r="E3818" s="18"/>
      <c r="F3818" s="18"/>
      <c r="G3818" s="18"/>
      <c r="H3818" s="18"/>
      <c r="I3818" s="18"/>
      <c r="J3818" s="18"/>
      <c r="K3818" s="18"/>
      <c r="L3818" s="18"/>
      <c r="M3818" s="18"/>
      <c r="N3818" s="18"/>
      <c r="O3818" s="18"/>
      <c r="P3818" s="18"/>
      <c r="Q3818" s="18"/>
      <c r="R3818" s="18"/>
      <c r="S3818" s="18"/>
      <c r="T3818" s="18"/>
      <c r="U3818" s="18"/>
      <c r="V3818" s="18"/>
      <c r="W3818" s="18"/>
      <c r="X3818" s="18"/>
      <c r="Y3818" s="18"/>
      <c r="Z3818" s="18"/>
      <c r="AA3818" s="18"/>
      <c r="AB3818" s="18"/>
      <c r="AC3818" s="18"/>
      <c r="AD3818" s="18"/>
      <c r="AE3818" s="18"/>
      <c r="AF3818" s="18"/>
      <c r="AG3818" s="18"/>
      <c r="AH3818" s="18"/>
      <c r="AI3818" s="18"/>
      <c r="AJ3818" s="18"/>
      <c r="AK3818" s="18"/>
      <c r="AL3818" s="18"/>
      <c r="AM3818" s="18"/>
      <c r="AN3818" s="18"/>
      <c r="AO3818" s="18"/>
      <c r="AP3818" s="18"/>
      <c r="AQ3818" s="18"/>
      <c r="AR3818" s="18"/>
      <c r="AS3818" s="18"/>
      <c r="AT3818" s="18"/>
      <c r="AU3818" s="18"/>
      <c r="AV3818" s="18"/>
      <c r="AW3818" s="18"/>
      <c r="AX3818" s="18"/>
    </row>
    <row r="3819">
      <c r="A3819" s="18" t="str">
        <f>IFERROR(__xludf.DUMMYFUNCTION("""COMPUTED_VALUE"""),"Экзотический микс")</f>
        <v>Экзотический микс</v>
      </c>
      <c r="B3819" s="18" t="str">
        <f>IFERROR(__xludf.DUMMYFUNCTION("""COMPUTED_VALUE"""),"Энергетик")</f>
        <v>Энергетик</v>
      </c>
      <c r="C3819" s="18" t="str">
        <f>IFERROR(__xludf.DUMMYFUNCTION("""COMPUTED_VALUE"""),"Виноградный чупа-чупс")</f>
        <v>Виноградный чупа-чупс</v>
      </c>
      <c r="D3819" s="18" t="str">
        <f>IFERROR(__xludf.DUMMYFUNCTION("""COMPUTED_VALUE"""),"Кислая лесная клюква")</f>
        <v>Кислая лесная клюква</v>
      </c>
      <c r="E3819" s="18" t="str">
        <f>IFERROR(__xludf.DUMMYFUNCTION("""COMPUTED_VALUE"""),"Смородина персик")</f>
        <v>Смородина персик</v>
      </c>
      <c r="F3819" s="18" t="str">
        <f>IFERROR(__xludf.DUMMYFUNCTION("""COMPUTED_VALUE"""),"Спелый киви кисло сладкий")</f>
        <v>Спелый киви кисло сладкий</v>
      </c>
      <c r="G3819" s="18" t="str">
        <f>IFERROR(__xludf.DUMMYFUNCTION("""COMPUTED_VALUE"""),"Кислые черви в вишневом сиропе")</f>
        <v>Кислые черви в вишневом сиропе</v>
      </c>
      <c r="H3819" s="18" t="str">
        <f>IFERROR(__xludf.DUMMYFUNCTION("""COMPUTED_VALUE"""),"Грушевый лимонад")</f>
        <v>Грушевый лимонад</v>
      </c>
      <c r="I3819" s="18" t="str">
        <f>IFERROR(__xludf.DUMMYFUNCTION("""COMPUTED_VALUE"""),"Лимонад с сладкой малиной")</f>
        <v>Лимонад с сладкой малиной</v>
      </c>
      <c r="J3819" s="18" t="str">
        <f>IFERROR(__xludf.DUMMYFUNCTION("""COMPUTED_VALUE"""),"Ананасовая кислинка")</f>
        <v>Ананасовая кислинка</v>
      </c>
      <c r="K3819" s="18" t="str">
        <f>IFERROR(__xludf.DUMMYFUNCTION("""COMPUTED_VALUE"""),"Мармеладные мишки")</f>
        <v>Мармеладные мишки</v>
      </c>
      <c r="L3819" s="18" t="str">
        <f>IFERROR(__xludf.DUMMYFUNCTION("""COMPUTED_VALUE"""),"Мандариновый сок с цедрой")</f>
        <v>Мандариновый сок с цедрой</v>
      </c>
      <c r="M3819" s="18" t="str">
        <f>IFERROR(__xludf.DUMMYFUNCTION("""COMPUTED_VALUE"""),"Кисло-сладкое ягодное драже")</f>
        <v>Кисло-сладкое ягодное драже</v>
      </c>
      <c r="N3819" s="18" t="str">
        <f>IFERROR(__xludf.DUMMYFUNCTION("""COMPUTED_VALUE"""),"Классическая фанта")</f>
        <v>Классическая фанта</v>
      </c>
      <c r="O3819" s="18" t="str">
        <f>IFERROR(__xludf.DUMMYFUNCTION("""COMPUTED_VALUE"""),"Сладкие барбарисоввые конфеты")</f>
        <v>Сладкие барбарисоввые конфеты</v>
      </c>
      <c r="P3819" s="18"/>
      <c r="Q3819" s="18"/>
      <c r="R3819" s="18"/>
      <c r="S3819" s="18"/>
      <c r="T3819" s="18"/>
      <c r="U3819" s="18"/>
      <c r="V3819" s="18"/>
      <c r="W3819" s="18"/>
      <c r="X3819" s="18"/>
      <c r="Y3819" s="18"/>
      <c r="Z3819" s="18"/>
      <c r="AA3819" s="18"/>
      <c r="AB3819" s="18"/>
      <c r="AC3819" s="18"/>
      <c r="AD3819" s="18"/>
      <c r="AE3819" s="18"/>
      <c r="AF3819" s="18"/>
      <c r="AG3819" s="18"/>
      <c r="AH3819" s="18"/>
      <c r="AI3819" s="18"/>
      <c r="AJ3819" s="18"/>
      <c r="AK3819" s="18"/>
      <c r="AL3819" s="18"/>
      <c r="AM3819" s="18"/>
      <c r="AN3819" s="18"/>
      <c r="AO3819" s="18"/>
      <c r="AP3819" s="18"/>
      <c r="AQ3819" s="18"/>
      <c r="AR3819" s="18"/>
      <c r="AS3819" s="18"/>
      <c r="AT3819" s="18"/>
      <c r="AU3819" s="18"/>
      <c r="AV3819" s="18"/>
      <c r="AW3819" s="18"/>
      <c r="AX3819" s="18"/>
    </row>
    <row r="3820">
      <c r="A3820" s="18" t="str">
        <f>IFERROR(__xludf.DUMMYFUNCTION("""COMPUTED_VALUE"""),"Маракуйя с тропическими нотками")</f>
        <v>Маракуйя с тропическими нотками</v>
      </c>
      <c r="B3820" s="18" t="str">
        <f>IFERROR(__xludf.DUMMYFUNCTION("""COMPUTED_VALUE"""),"Арбузный милкшейк")</f>
        <v>Арбузный милкшейк</v>
      </c>
      <c r="C3820" s="18" t="str">
        <f>IFERROR(__xludf.DUMMYFUNCTION("""COMPUTED_VALUE"""),"Конфеты со вкусом винограда")</f>
        <v>Конфеты со вкусом винограда</v>
      </c>
      <c r="D3820" s="18" t="str">
        <f>IFERROR(__xludf.DUMMYFUNCTION("""COMPUTED_VALUE"""),"Манго с апельсином и послевкусием гуавы")</f>
        <v>Манго с апельсином и послевкусием гуавы</v>
      </c>
      <c r="E3820" s="18" t="str">
        <f>IFERROR(__xludf.DUMMYFUNCTION("""COMPUTED_VALUE"""),"Холодное сочетание мяты и конфет холс")</f>
        <v>Холодное сочетание мяты и конфет холс</v>
      </c>
      <c r="F3820" s="18" t="str">
        <f>IFERROR(__xludf.DUMMYFUNCTION("""COMPUTED_VALUE"""),"Яблочные мармеладные червячки")</f>
        <v>Яблочные мармеладные червячки</v>
      </c>
      <c r="G382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20" s="18" t="str">
        <f>IFERROR(__xludf.DUMMYFUNCTION("""COMPUTED_VALUE"""),"Лимон лайм")</f>
        <v>Лимон лайм</v>
      </c>
      <c r="I3820" s="18" t="str">
        <f>IFERROR(__xludf.DUMMYFUNCTION("""COMPUTED_VALUE"""),"Классика энергетика с кислой малиной")</f>
        <v>Классика энергетика с кислой малиной</v>
      </c>
      <c r="J3820" s="18" t="str">
        <f>IFERROR(__xludf.DUMMYFUNCTION("""COMPUTED_VALUE"""),"Зеленое манго и смородина")</f>
        <v>Зеленое манго и смородина</v>
      </c>
      <c r="K3820" s="18" t="str">
        <f>IFERROR(__xludf.DUMMYFUNCTION("""COMPUTED_VALUE"""),"Дуэт лемонграсса и сладкой малины")</f>
        <v>Дуэт лемонграсса и сладкой малины</v>
      </c>
      <c r="L3820" s="18" t="str">
        <f>IFERROR(__xludf.DUMMYFUNCTION("""COMPUTED_VALUE"""),"Сладкий мармелад из черной смородины")</f>
        <v>Сладкий мармелад из черной смородины</v>
      </c>
      <c r="M3820" s="18" t="str">
        <f>IFERROR(__xludf.DUMMYFUNCTION("""COMPUTED_VALUE"""),"Вишня кола")</f>
        <v>Вишня кола</v>
      </c>
      <c r="N3820" s="18" t="str">
        <f>IFERROR(__xludf.DUMMYFUNCTION("""COMPUTED_VALUE"""),"Малина с кокосом")</f>
        <v>Малина с кокосом</v>
      </c>
      <c r="O3820" s="18" t="str">
        <f>IFERROR(__xludf.DUMMYFUNCTION("""COMPUTED_VALUE"""),"Сладкие конфеты СКИТЛЗ и смородина")</f>
        <v>Сладкие конфеты СКИТЛЗ и смородина</v>
      </c>
      <c r="P3820" s="18" t="str">
        <f>IFERROR(__xludf.DUMMYFUNCTION("""COMPUTED_VALUE"""),"Ежевичный лимонад")</f>
        <v>Ежевичный лимонад</v>
      </c>
      <c r="Q3820" s="18" t="str">
        <f>IFERROR(__xludf.DUMMYFUNCTION("""COMPUTED_VALUE"""),"Дыня кокос")</f>
        <v>Дыня кокос</v>
      </c>
      <c r="R3820" s="18" t="str">
        <f>IFERROR(__xludf.DUMMYFUNCTION("""COMPUTED_VALUE"""),"Земляничный бабл гам")</f>
        <v>Земляничный бабл гам</v>
      </c>
      <c r="S3820" s="18" t="str">
        <f>IFERROR(__xludf.DUMMYFUNCTION("""COMPUTED_VALUE"""),"Лимонные леденцы")</f>
        <v>Лимонные леденцы</v>
      </c>
      <c r="T3820" s="18" t="str">
        <f>IFERROR(__xludf.DUMMYFUNCTION("""COMPUTED_VALUE"""),"Экзотический фрукты")</f>
        <v>Экзотический фрукты</v>
      </c>
      <c r="U3820" s="18" t="str">
        <f>IFERROR(__xludf.DUMMYFUNCTION("""COMPUTED_VALUE"""),"Личи виноград мята")</f>
        <v>Личи виноград мята</v>
      </c>
      <c r="V3820" s="18" t="str">
        <f>IFERROR(__xludf.DUMMYFUNCTION("""COMPUTED_VALUE"""),"Черника малина мята")</f>
        <v>Черника малина мята</v>
      </c>
      <c r="W3820" s="18" t="str">
        <f>IFERROR(__xludf.DUMMYFUNCTION("""COMPUTED_VALUE"""),"Абрикосовый йогурт")</f>
        <v>Абрикосовый йогурт</v>
      </c>
      <c r="X3820" s="18" t="str">
        <f>IFERROR(__xludf.DUMMYFUNCTION("""COMPUTED_VALUE"""),"Арбуз лед")</f>
        <v>Арбуз лед</v>
      </c>
      <c r="Y3820" s="18" t="str">
        <f>IFERROR(__xludf.DUMMYFUNCTION("""COMPUTED_VALUE"""),"Банан клубника лед")</f>
        <v>Банан клубника лед</v>
      </c>
      <c r="Z3820" s="18" t="str">
        <f>IFERROR(__xludf.DUMMYFUNCTION("""COMPUTED_VALUE"""),"Арбузное мороженное")</f>
        <v>Арбузное мороженное</v>
      </c>
      <c r="AA3820" s="18" t="str">
        <f>IFERROR(__xludf.DUMMYFUNCTION("""COMPUTED_VALUE"""),"Клубника малина жвачка")</f>
        <v>Клубника малина жвачка</v>
      </c>
      <c r="AB3820" s="18" t="str">
        <f>IFERROR(__xludf.DUMMYFUNCTION("""COMPUTED_VALUE"""),"Клубничное мороженное")</f>
        <v>Клубничное мороженное</v>
      </c>
      <c r="AC3820" s="18" t="str">
        <f>IFERROR(__xludf.DUMMYFUNCTION("""COMPUTED_VALUE"""),"Кола сода лед")</f>
        <v>Кола сода лед</v>
      </c>
      <c r="AD3820" s="18" t="str">
        <f>IFERROR(__xludf.DUMMYFUNCTION("""COMPUTED_VALUE"""),"Банановый милкшейк")</f>
        <v>Банановый милкшейк</v>
      </c>
      <c r="AE3820" s="18" t="str">
        <f>IFERROR(__xludf.DUMMYFUNCTION("""COMPUTED_VALUE"""),"Микс ягод лед")</f>
        <v>Микс ягод лед</v>
      </c>
      <c r="AF3820" s="18" t="str">
        <f>IFERROR(__xludf.DUMMYFUNCTION("""COMPUTED_VALUE"""),"Брусничный морс")</f>
        <v>Брусничный морс</v>
      </c>
      <c r="AG3820" s="18" t="str">
        <f>IFERROR(__xludf.DUMMYFUNCTION("""COMPUTED_VALUE"""),"Яблочный лимонад")</f>
        <v>Яблочный лимонад</v>
      </c>
      <c r="AH3820" s="18" t="str">
        <f>IFERROR(__xludf.DUMMYFUNCTION("""COMPUTED_VALUE"""),"Лесные ягоды")</f>
        <v>Лесные ягоды</v>
      </c>
      <c r="AI3820" s="18" t="str">
        <f>IFERROR(__xludf.DUMMYFUNCTION("""COMPUTED_VALUE"""),"Смородиновый лимонад")</f>
        <v>Смородиновый лимонад</v>
      </c>
      <c r="AJ3820" s="18" t="str">
        <f>IFERROR(__xludf.DUMMYFUNCTION("""COMPUTED_VALUE"""),"Вишня лайм лед")</f>
        <v>Вишня лайм лед</v>
      </c>
      <c r="AK3820" s="18" t="str">
        <f>IFERROR(__xludf.DUMMYFUNCTION("""COMPUTED_VALUE"""),"Лист виноград мята энергетик")</f>
        <v>Лист виноград мята энергетик</v>
      </c>
      <c r="AL3820" s="18" t="str">
        <f>IFERROR(__xludf.DUMMYFUNCTION("""COMPUTED_VALUE"""),"Двойное яблоко лед")</f>
        <v>Двойное яблоко лед</v>
      </c>
      <c r="AM3820" s="18" t="str">
        <f>IFERROR(__xludf.DUMMYFUNCTION("""COMPUTED_VALUE"""),"Смородиновый холс")</f>
        <v>Смородиновый холс</v>
      </c>
      <c r="AN3820" s="18" t="str">
        <f>IFERROR(__xludf.DUMMYFUNCTION("""COMPUTED_VALUE"""),"Клубничное шампанское")</f>
        <v>Клубничное шампанское</v>
      </c>
      <c r="AO3820" s="18"/>
      <c r="AP3820" s="18"/>
      <c r="AQ3820" s="18"/>
      <c r="AR3820" s="18"/>
      <c r="AS3820" s="18"/>
      <c r="AT3820" s="18"/>
      <c r="AU3820" s="18"/>
      <c r="AV3820" s="18"/>
      <c r="AW3820" s="18"/>
      <c r="AX3820" s="18"/>
    </row>
    <row r="3821">
      <c r="A3821" s="18" t="str">
        <f>IFERROR(__xludf.DUMMYFUNCTION("""COMPUTED_VALUE"""),"кислая земляника")</f>
        <v>кислая земляника</v>
      </c>
      <c r="B3821" s="18" t="str">
        <f>IFERROR(__xludf.DUMMYFUNCTION("""COMPUTED_VALUE"""),"кислая фанта с черникой")</f>
        <v>кислая фанта с черникой</v>
      </c>
      <c r="C3821" s="18" t="str">
        <f>IFERROR(__xludf.DUMMYFUNCTION("""COMPUTED_VALUE"""),"кислое харибо с колой и черешней")</f>
        <v>кислое харибо с колой и черешней</v>
      </c>
      <c r="D3821" s="18" t="str">
        <f>IFERROR(__xludf.DUMMYFUNCTION("""COMPUTED_VALUE"""),"кислое яблочно клубничная шипучка")</f>
        <v>кислое яблочно клубничная шипучка</v>
      </c>
      <c r="E3821" s="18" t="str">
        <f>IFERROR(__xludf.DUMMYFUNCTION("""COMPUTED_VALUE"""),"кислые желатинки маракуйя ананас")</f>
        <v>кислые желатинки маракуйя ананас</v>
      </c>
      <c r="F3821" s="18" t="str">
        <f>IFERROR(__xludf.DUMMYFUNCTION("""COMPUTED_VALUE"""),"кислые ленточки маракуя манго")</f>
        <v>кислые ленточки маракуя манго</v>
      </c>
      <c r="G3821" s="18" t="str">
        <f>IFERROR(__xludf.DUMMYFUNCTION("""COMPUTED_VALUE"""),"кислые мармеладные ягоды")</f>
        <v>кислые мармеладные ягоды</v>
      </c>
      <c r="H3821" s="18" t="str">
        <f>IFERROR(__xludf.DUMMYFUNCTION("""COMPUTED_VALUE"""),"кислый виноград лайм")</f>
        <v>кислый виноград лайм</v>
      </c>
      <c r="I3821" s="18" t="str">
        <f>IFERROR(__xludf.DUMMYFUNCTION("""COMPUTED_VALUE"""),"кислый грейпфрут с вишней")</f>
        <v>кислый грейпфрут с вишней</v>
      </c>
      <c r="J3821" s="18" t="str">
        <f>IFERROR(__xludf.DUMMYFUNCTION("""COMPUTED_VALUE"""),"кислый леденец виноград киви яблоко")</f>
        <v>кислый леденец виноград киви яблоко</v>
      </c>
      <c r="K3821" s="18" t="str">
        <f>IFERROR(__xludf.DUMMYFUNCTION("""COMPUTED_VALUE"""),"кислый лимонад арбуз лайм малина")</f>
        <v>кислый лимонад арбуз лайм малина</v>
      </c>
      <c r="L3821" s="18" t="str">
        <f>IFERROR(__xludf.DUMMYFUNCTION("""COMPUTED_VALUE"""),"кислый персик клубника")</f>
        <v>кислый персик клубника</v>
      </c>
      <c r="M3821" s="18" t="str">
        <f>IFERROR(__xludf.DUMMYFUNCTION("""COMPUTED_VALUE"""),"кислый яблочно лимонные колечки")</f>
        <v>кислый яблочно лимонные колечки</v>
      </c>
      <c r="N3821" s="18" t="str">
        <f>IFERROR(__xludf.DUMMYFUNCTION("""COMPUTED_VALUE"""),"фанта апельсин с кислой малиной")</f>
        <v>фанта апельсин с кислой малиной</v>
      </c>
      <c r="O3821" s="18"/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  <c r="AA3821" s="18"/>
      <c r="AB3821" s="18"/>
      <c r="AC3821" s="18"/>
      <c r="AD3821" s="18"/>
      <c r="AE3821" s="18"/>
      <c r="AF3821" s="18"/>
      <c r="AG3821" s="18"/>
      <c r="AH3821" s="18"/>
      <c r="AI3821" s="18"/>
      <c r="AJ3821" s="18"/>
      <c r="AK3821" s="18"/>
      <c r="AL3821" s="18"/>
      <c r="AM3821" s="18"/>
      <c r="AN3821" s="18"/>
      <c r="AO3821" s="18"/>
      <c r="AP3821" s="18"/>
      <c r="AQ3821" s="18"/>
      <c r="AR3821" s="18"/>
      <c r="AS3821" s="18"/>
      <c r="AT3821" s="18"/>
      <c r="AU3821" s="18"/>
      <c r="AV3821" s="18"/>
      <c r="AW3821" s="18"/>
      <c r="AX3821" s="18"/>
    </row>
    <row r="3822">
      <c r="A3822" s="18" t="str">
        <f>IFERROR(__xludf.DUMMYFUNCTION("""COMPUTED_VALUE"""),"Апельсиновое драже")</f>
        <v>Апельсиновое драже</v>
      </c>
      <c r="B3822" s="18" t="str">
        <f>IFERROR(__xludf.DUMMYFUNCTION("""COMPUTED_VALUE"""),"Бабл гам")</f>
        <v>Бабл гам</v>
      </c>
      <c r="C3822" s="18" t="str">
        <f>IFERROR(__xludf.DUMMYFUNCTION("""COMPUTED_VALUE"""),"Виноградная конфета")</f>
        <v>Виноградная конфета</v>
      </c>
      <c r="D3822" s="18" t="str">
        <f>IFERROR(__xludf.DUMMYFUNCTION("""COMPUTED_VALUE"""),"Даня кокос")</f>
        <v>Даня кокос</v>
      </c>
      <c r="E3822" s="18" t="str">
        <f>IFERROR(__xludf.DUMMYFUNCTION("""COMPUTED_VALUE"""),"Земляника груша")</f>
        <v>Земляника груша</v>
      </c>
      <c r="F3822" s="18" t="str">
        <f>IFERROR(__xludf.DUMMYFUNCTION("""COMPUTED_VALUE"""),"Кислый киви")</f>
        <v>Кислый киви</v>
      </c>
      <c r="G3822" s="18" t="str">
        <f>IFERROR(__xludf.DUMMYFUNCTION("""COMPUTED_VALUE"""),"Кислый малиновый лимонад ")</f>
        <v>Кислый малиновый лимонад </v>
      </c>
      <c r="H3822" s="18" t="str">
        <f>IFERROR(__xludf.DUMMYFUNCTION("""COMPUTED_VALUE"""),"Кола сода айс")</f>
        <v>Кола сода айс</v>
      </c>
      <c r="I3822" s="18" t="str">
        <f>IFERROR(__xludf.DUMMYFUNCTION("""COMPUTED_VALUE"""),"Ледяной ананас")</f>
        <v>Ледяной ананас</v>
      </c>
      <c r="J3822" s="18" t="str">
        <f>IFERROR(__xludf.DUMMYFUNCTION("""COMPUTED_VALUE"""),"Лимонные червячки ")</f>
        <v>Лимонные червячки </v>
      </c>
      <c r="K3822" s="18" t="str">
        <f>IFERROR(__xludf.DUMMYFUNCTION("""COMPUTED_VALUE"""),"Манго апельсин")</f>
        <v>Манго апельсин</v>
      </c>
      <c r="L3822" s="18" t="str">
        <f>IFERROR(__xludf.DUMMYFUNCTION("""COMPUTED_VALUE"""),"Смородина виноград")</f>
        <v>Смородина виноград</v>
      </c>
      <c r="M3822" s="18" t="str">
        <f>IFERROR(__xludf.DUMMYFUNCTION("""COMPUTED_VALUE"""),"Яблочный холс")</f>
        <v>Яблочный холс</v>
      </c>
      <c r="N3822" s="18" t="str">
        <f>IFERROR(__xludf.DUMMYFUNCTION("""COMPUTED_VALUE"""),"Ягодный смузи")</f>
        <v>Ягодный смузи</v>
      </c>
      <c r="O3822" s="18" t="str">
        <f>IFERROR(__xludf.DUMMYFUNCTION("""COMPUTED_VALUE"""),"Ягодный энергетик")</f>
        <v>Ягодный энергетик</v>
      </c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  <c r="AA3822" s="18"/>
      <c r="AB3822" s="18"/>
      <c r="AC3822" s="18"/>
      <c r="AD3822" s="18"/>
      <c r="AE3822" s="18"/>
      <c r="AF3822" s="18"/>
      <c r="AG3822" s="18"/>
      <c r="AH3822" s="18"/>
      <c r="AI3822" s="18"/>
      <c r="AJ3822" s="18"/>
      <c r="AK3822" s="18"/>
      <c r="AL3822" s="18"/>
      <c r="AM3822" s="18"/>
      <c r="AN3822" s="18"/>
      <c r="AO3822" s="18"/>
      <c r="AP3822" s="18"/>
      <c r="AQ3822" s="18"/>
      <c r="AR3822" s="18"/>
      <c r="AS3822" s="18"/>
      <c r="AT3822" s="18"/>
      <c r="AU3822" s="18"/>
      <c r="AV3822" s="18"/>
      <c r="AW3822" s="18"/>
      <c r="AX3822" s="18"/>
    </row>
    <row r="3823">
      <c r="A3823" s="18" t="str">
        <f>IFERROR(__xludf.DUMMYFUNCTION("""COMPUTED_VALUE"""),"0.4")</f>
        <v>0.4</v>
      </c>
      <c r="B3823" s="18" t="str">
        <f>IFERROR(__xludf.DUMMYFUNCTION("""COMPUTED_VALUE"""),"0.6")</f>
        <v>0.6</v>
      </c>
      <c r="C3823" s="18" t="str">
        <f>IFERROR(__xludf.DUMMYFUNCTION("""COMPUTED_VALUE"""),"0.7")</f>
        <v>0.7</v>
      </c>
      <c r="D3823" s="18" t="str">
        <f>IFERROR(__xludf.DUMMYFUNCTION("""COMPUTED_VALUE"""),"0.8")</f>
        <v>0.8</v>
      </c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  <c r="X3823" s="18"/>
      <c r="Y3823" s="18"/>
      <c r="Z3823" s="18"/>
      <c r="AA3823" s="18"/>
      <c r="AB3823" s="18"/>
      <c r="AC3823" s="18"/>
      <c r="AD3823" s="18"/>
      <c r="AE3823" s="18"/>
      <c r="AF3823" s="18"/>
      <c r="AG3823" s="18"/>
      <c r="AH3823" s="18"/>
      <c r="AI3823" s="18"/>
      <c r="AJ3823" s="18"/>
      <c r="AK3823" s="18"/>
      <c r="AL3823" s="18"/>
      <c r="AM3823" s="18"/>
      <c r="AN3823" s="18"/>
      <c r="AO3823" s="18"/>
      <c r="AP3823" s="18"/>
      <c r="AQ3823" s="18"/>
      <c r="AR3823" s="18"/>
      <c r="AS3823" s="18"/>
      <c r="AT3823" s="18"/>
      <c r="AU3823" s="18"/>
      <c r="AV3823" s="18"/>
      <c r="AW3823" s="18"/>
      <c r="AX3823" s="18"/>
    </row>
    <row r="3824">
      <c r="A3824" s="18" t="str">
        <f>IFERROR(__xludf.DUMMYFUNCTION("""COMPUTED_VALUE"""),"Смородина холс")</f>
        <v>Смородина холс</v>
      </c>
      <c r="B3824" s="18" t="str">
        <f>IFERROR(__xludf.DUMMYFUNCTION("""COMPUTED_VALUE"""),"Тропические фрукты")</f>
        <v>Тропические фрукты</v>
      </c>
      <c r="C3824" s="18" t="str">
        <f>IFERROR(__xludf.DUMMYFUNCTION("""COMPUTED_VALUE"""),"Черничная конфета")</f>
        <v>Черничная конфета</v>
      </c>
      <c r="D3824" s="18" t="str">
        <f>IFERROR(__xludf.DUMMYFUNCTION("""COMPUTED_VALUE"""),"Яблоко вишня")</f>
        <v>Яблоко вишня</v>
      </c>
      <c r="E3824" s="18" t="str">
        <f>IFERROR(__xludf.DUMMYFUNCTION("""COMPUTED_VALUE"""),"Виноград мята")</f>
        <v>Виноград мята</v>
      </c>
      <c r="F3824" s="18" t="str">
        <f>IFERROR(__xludf.DUMMYFUNCTION("""COMPUTED_VALUE"""),"Виноград холс")</f>
        <v>Виноград холс</v>
      </c>
      <c r="G3824" s="18" t="str">
        <f>IFERROR(__xludf.DUMMYFUNCTION("""COMPUTED_VALUE"""),"Грейпфрутовый лимонад")</f>
        <v>Грейпфрутовый лимонад</v>
      </c>
      <c r="H3824" s="18" t="str">
        <f>IFERROR(__xludf.DUMMYFUNCTION("""COMPUTED_VALUE"""),"Дыня банан")</f>
        <v>Дыня банан</v>
      </c>
      <c r="I3824" s="18" t="str">
        <f>IFERROR(__xludf.DUMMYFUNCTION("""COMPUTED_VALUE"""),"Ежевичный лимонад")</f>
        <v>Ежевичный лимонад</v>
      </c>
      <c r="J3824" s="18" t="str">
        <f>IFERROR(__xludf.DUMMYFUNCTION("""COMPUTED_VALUE"""),"Земляничная конфета ")</f>
        <v>Земляничная конфета </v>
      </c>
      <c r="K3824" s="18" t="str">
        <f>IFERROR(__xludf.DUMMYFUNCTION("""COMPUTED_VALUE"""),"Ананас манго ")</f>
        <v>Ананас манго </v>
      </c>
      <c r="L3824" s="18" t="str">
        <f>IFERROR(__xludf.DUMMYFUNCTION("""COMPUTED_VALUE"""),"Жвачка черника мята ")</f>
        <v>Жвачка черника мята </v>
      </c>
      <c r="M3824" s="18" t="str">
        <f>IFERROR(__xludf.DUMMYFUNCTION("""COMPUTED_VALUE"""),"Зеленый манго")</f>
        <v>Зеленый манго</v>
      </c>
      <c r="N3824" s="18" t="str">
        <f>IFERROR(__xludf.DUMMYFUNCTION("""COMPUTED_VALUE"""),"Клюква брусника")</f>
        <v>Клюква брусника</v>
      </c>
      <c r="O3824" s="18" t="str">
        <f>IFERROR(__xludf.DUMMYFUNCTION("""COMPUTED_VALUE"""),"Апельсин ")</f>
        <v>Апельсин </v>
      </c>
      <c r="P3824" s="18" t="str">
        <f>IFERROR(__xludf.DUMMYFUNCTION("""COMPUTED_VALUE"""),"Кокос малина")</f>
        <v>Кокос малина</v>
      </c>
      <c r="Q3824" s="18" t="str">
        <f>IFERROR(__xludf.DUMMYFUNCTION("""COMPUTED_VALUE"""),"Лимонные черви")</f>
        <v>Лимонные черви</v>
      </c>
      <c r="R3824" s="18" t="str">
        <f>IFERROR(__xludf.DUMMYFUNCTION("""COMPUTED_VALUE"""),"Малиновый лимонад")</f>
        <v>Малиновый лимонад</v>
      </c>
      <c r="S3824" s="18" t="str">
        <f>IFERROR(__xludf.DUMMYFUNCTION("""COMPUTED_VALUE"""),"Смородина малина")</f>
        <v>Смородина малина</v>
      </c>
      <c r="T3824" s="18"/>
      <c r="U3824" s="18"/>
      <c r="V3824" s="18"/>
      <c r="W3824" s="18"/>
      <c r="X3824" s="18"/>
      <c r="Y3824" s="18"/>
      <c r="Z3824" s="18"/>
      <c r="AA3824" s="18"/>
      <c r="AB3824" s="18"/>
      <c r="AC3824" s="18"/>
      <c r="AD3824" s="18"/>
      <c r="AE3824" s="18"/>
      <c r="AF3824" s="18"/>
      <c r="AG3824" s="18"/>
      <c r="AH3824" s="18"/>
      <c r="AI3824" s="18"/>
      <c r="AJ3824" s="18"/>
      <c r="AK3824" s="18"/>
      <c r="AL3824" s="18"/>
      <c r="AM3824" s="18"/>
      <c r="AN3824" s="18"/>
      <c r="AO3824" s="18"/>
      <c r="AP3824" s="18"/>
      <c r="AQ3824" s="18"/>
      <c r="AR3824" s="18"/>
      <c r="AS3824" s="18"/>
      <c r="AT3824" s="18"/>
      <c r="AU3824" s="18"/>
      <c r="AV3824" s="18"/>
      <c r="AW3824" s="18"/>
      <c r="AX3824" s="18"/>
    </row>
    <row r="3825">
      <c r="A3825" s="18" t="str">
        <f>IFERROR(__xludf.DUMMYFUNCTION("""COMPUTED_VALUE"""),"Лесные ягоды")</f>
        <v>Лесные ягоды</v>
      </c>
      <c r="B3825" s="18" t="str">
        <f>IFERROR(__xludf.DUMMYFUNCTION("""COMPUTED_VALUE"""),"Алоэ виноград ")</f>
        <v>Алоэ виноград </v>
      </c>
      <c r="C3825" s="18" t="str">
        <f>IFERROR(__xludf.DUMMYFUNCTION("""COMPUTED_VALUE"""),"Апельсиновый адреналин")</f>
        <v>Апельсиновый адреналин</v>
      </c>
      <c r="D3825" s="18" t="str">
        <f>IFERROR(__xludf.DUMMYFUNCTION("""COMPUTED_VALUE"""),"Клюква лайм")</f>
        <v>Клюква лайм</v>
      </c>
      <c r="E3825" s="18" t="str">
        <f>IFERROR(__xludf.DUMMYFUNCTION("""COMPUTED_VALUE"""),"Виноградная фанта ")</f>
        <v>Виноградная фанта </v>
      </c>
      <c r="F3825" s="18" t="str">
        <f>IFERROR(__xludf.DUMMYFUNCTION("""COMPUTED_VALUE"""),"Зеленый чай лемонграсс")</f>
        <v>Зеленый чай лемонграсс</v>
      </c>
      <c r="G3825" s="18" t="str">
        <f>IFERROR(__xludf.DUMMYFUNCTION("""COMPUTED_VALUE"""),"Малина арбуз")</f>
        <v>Малина арбуз</v>
      </c>
      <c r="H3825" s="18" t="str">
        <f>IFERROR(__xludf.DUMMYFUNCTION("""COMPUTED_VALUE"""),"Ананас персик")</f>
        <v>Ананас персик</v>
      </c>
      <c r="I3825" s="18" t="str">
        <f>IFERROR(__xludf.DUMMYFUNCTION("""COMPUTED_VALUE"""),"Клубничный мохито ")</f>
        <v>Клубничный мохито </v>
      </c>
      <c r="J3825" s="18" t="str">
        <f>IFERROR(__xludf.DUMMYFUNCTION("""COMPUTED_VALUE"""),"Яблоко лайм")</f>
        <v>Яблоко лайм</v>
      </c>
      <c r="K3825" s="18" t="str">
        <f>IFERROR(__xludf.DUMMYFUNCTION("""COMPUTED_VALUE"""),"Спрайт арбуз лайм ")</f>
        <v>Спрайт арбуз лайм </v>
      </c>
      <c r="L3825" s="18" t="str">
        <f>IFERROR(__xludf.DUMMYFUNCTION("""COMPUTED_VALUE"""),"Черничная фанта")</f>
        <v>Черничная фанта</v>
      </c>
      <c r="M3825" s="18" t="str">
        <f>IFERROR(__xludf.DUMMYFUNCTION("""COMPUTED_VALUE"""),"Чёрная смородина")</f>
        <v>Чёрная смородина</v>
      </c>
      <c r="N3825" s="18" t="str">
        <f>IFERROR(__xludf.DUMMYFUNCTION("""COMPUTED_VALUE"""),"Червячки голубика малина")</f>
        <v>Червячки голубика малина</v>
      </c>
      <c r="O3825" s="18" t="str">
        <f>IFERROR(__xludf.DUMMYFUNCTION("""COMPUTED_VALUE"""),"Малина смородина ")</f>
        <v>Малина смородина </v>
      </c>
      <c r="P3825" s="18" t="str">
        <f>IFERROR(__xludf.DUMMYFUNCTION("""COMPUTED_VALUE"""),"Черника лайм ")</f>
        <v>Черника лайм </v>
      </c>
      <c r="Q3825" s="18" t="str">
        <f>IFERROR(__xludf.DUMMYFUNCTION("""COMPUTED_VALUE"""),"Виноградный чупа чупс")</f>
        <v>Виноградный чупа чупс</v>
      </c>
      <c r="R3825" s="18" t="str">
        <f>IFERROR(__xludf.DUMMYFUNCTION("""COMPUTED_VALUE"""),"Киви лайм")</f>
        <v>Киви лайм</v>
      </c>
      <c r="S3825" s="18" t="str">
        <f>IFERROR(__xludf.DUMMYFUNCTION("""COMPUTED_VALUE"""),"Ягодный морс")</f>
        <v>Ягодный морс</v>
      </c>
      <c r="T3825" s="18" t="str">
        <f>IFERROR(__xludf.DUMMYFUNCTION("""COMPUTED_VALUE"""),"Фруктовый скитлс")</f>
        <v>Фруктовый скитлс</v>
      </c>
      <c r="U3825" s="18" t="str">
        <f>IFERROR(__xludf.DUMMYFUNCTION("""COMPUTED_VALUE"""),"черника лимон ")</f>
        <v>черника лимон </v>
      </c>
      <c r="V3825" s="18" t="str">
        <f>IFERROR(__xludf.DUMMYFUNCTION("""COMPUTED_VALUE"""),"Вишнёвая бомба")</f>
        <v>Вишнёвая бомба</v>
      </c>
      <c r="W3825" s="18" t="str">
        <f>IFERROR(__xludf.DUMMYFUNCTION("""COMPUTED_VALUE"""),"Тропический манго")</f>
        <v>Тропический манго</v>
      </c>
      <c r="X3825" s="18"/>
      <c r="Y3825" s="18"/>
      <c r="Z3825" s="18"/>
      <c r="AA3825" s="18"/>
      <c r="AB3825" s="18"/>
      <c r="AC3825" s="18"/>
      <c r="AD3825" s="18"/>
      <c r="AE3825" s="18"/>
      <c r="AF3825" s="18"/>
      <c r="AG3825" s="18"/>
      <c r="AH3825" s="18"/>
      <c r="AI3825" s="18"/>
      <c r="AJ3825" s="18"/>
      <c r="AK3825" s="18"/>
      <c r="AL3825" s="18"/>
      <c r="AM3825" s="18"/>
      <c r="AN3825" s="18"/>
      <c r="AO3825" s="18"/>
      <c r="AP3825" s="18"/>
      <c r="AQ3825" s="18"/>
      <c r="AR3825" s="18"/>
      <c r="AS3825" s="18"/>
      <c r="AT3825" s="18"/>
      <c r="AU3825" s="18"/>
      <c r="AV3825" s="18"/>
      <c r="AW3825" s="18"/>
      <c r="AX3825" s="18"/>
    </row>
    <row r="3826">
      <c r="A3826" s="18" t="str">
        <f>IFERROR(__xludf.DUMMYFUNCTION("""COMPUTED_VALUE"""),"Лесные ягоды")</f>
        <v>Лесные ягоды</v>
      </c>
      <c r="B3826" s="18" t="str">
        <f>IFERROR(__xludf.DUMMYFUNCTION("""COMPUTED_VALUE"""),"Алоэ виноград ")</f>
        <v>Алоэ виноград </v>
      </c>
      <c r="C3826" s="18" t="str">
        <f>IFERROR(__xludf.DUMMYFUNCTION("""COMPUTED_VALUE"""),"Апельсиновый адреналин")</f>
        <v>Апельсиновый адреналин</v>
      </c>
      <c r="D3826" s="18" t="str">
        <f>IFERROR(__xludf.DUMMYFUNCTION("""COMPUTED_VALUE"""),"Клюква лайм")</f>
        <v>Клюква лайм</v>
      </c>
      <c r="E3826" s="18" t="str">
        <f>IFERROR(__xludf.DUMMYFUNCTION("""COMPUTED_VALUE"""),"Виноградная фанта ")</f>
        <v>Виноградная фанта </v>
      </c>
      <c r="F3826" s="18" t="str">
        <f>IFERROR(__xludf.DUMMYFUNCTION("""COMPUTED_VALUE"""),"Зеленый чай лемонграсс")</f>
        <v>Зеленый чай лемонграсс</v>
      </c>
      <c r="G3826" s="18" t="str">
        <f>IFERROR(__xludf.DUMMYFUNCTION("""COMPUTED_VALUE"""),"Малина арбуз")</f>
        <v>Малина арбуз</v>
      </c>
      <c r="H3826" s="18" t="str">
        <f>IFERROR(__xludf.DUMMYFUNCTION("""COMPUTED_VALUE"""),"Ананас персик")</f>
        <v>Ананас персик</v>
      </c>
      <c r="I3826" s="18" t="str">
        <f>IFERROR(__xludf.DUMMYFUNCTION("""COMPUTED_VALUE"""),"Клубничный мохито ")</f>
        <v>Клубничный мохито </v>
      </c>
      <c r="J3826" s="18" t="str">
        <f>IFERROR(__xludf.DUMMYFUNCTION("""COMPUTED_VALUE"""),"Яблоко лайм")</f>
        <v>Яблоко лайм</v>
      </c>
      <c r="K3826" s="18" t="str">
        <f>IFERROR(__xludf.DUMMYFUNCTION("""COMPUTED_VALUE"""),"Спрайт арбуз лайм ")</f>
        <v>Спрайт арбуз лайм </v>
      </c>
      <c r="L3826" s="18" t="str">
        <f>IFERROR(__xludf.DUMMYFUNCTION("""COMPUTED_VALUE"""),"Черничная фанта")</f>
        <v>Черничная фанта</v>
      </c>
      <c r="M3826" s="18" t="str">
        <f>IFERROR(__xludf.DUMMYFUNCTION("""COMPUTED_VALUE"""),"Чёрная смородина")</f>
        <v>Чёрная смородина</v>
      </c>
      <c r="N3826" s="18" t="str">
        <f>IFERROR(__xludf.DUMMYFUNCTION("""COMPUTED_VALUE"""),"Червячки голубика малина")</f>
        <v>Червячки голубика малина</v>
      </c>
      <c r="O3826" s="18" t="str">
        <f>IFERROR(__xludf.DUMMYFUNCTION("""COMPUTED_VALUE"""),"Малина смородина ")</f>
        <v>Малина смородина </v>
      </c>
      <c r="P3826" s="18" t="str">
        <f>IFERROR(__xludf.DUMMYFUNCTION("""COMPUTED_VALUE"""),"Черника лайм ")</f>
        <v>Черника лайм </v>
      </c>
      <c r="Q3826" s="18" t="str">
        <f>IFERROR(__xludf.DUMMYFUNCTION("""COMPUTED_VALUE"""),"Виноградный чупа чупс")</f>
        <v>Виноградный чупа чупс</v>
      </c>
      <c r="R3826" s="18" t="str">
        <f>IFERROR(__xludf.DUMMYFUNCTION("""COMPUTED_VALUE"""),"Киви лайм")</f>
        <v>Киви лайм</v>
      </c>
      <c r="S3826" s="18" t="str">
        <f>IFERROR(__xludf.DUMMYFUNCTION("""COMPUTED_VALUE"""),"Ягодный морс")</f>
        <v>Ягодный морс</v>
      </c>
      <c r="T3826" s="18" t="str">
        <f>IFERROR(__xludf.DUMMYFUNCTION("""COMPUTED_VALUE"""),"Фруктовый скитлс")</f>
        <v>Фруктовый скитлс</v>
      </c>
      <c r="U3826" s="18" t="str">
        <f>IFERROR(__xludf.DUMMYFUNCTION("""COMPUTED_VALUE"""),"черника лимон ")</f>
        <v>черника лимон </v>
      </c>
      <c r="V3826" s="18" t="str">
        <f>IFERROR(__xludf.DUMMYFUNCTION("""COMPUTED_VALUE"""),"Вишнёвая бомба")</f>
        <v>Вишнёвая бомба</v>
      </c>
      <c r="W3826" s="18" t="str">
        <f>IFERROR(__xludf.DUMMYFUNCTION("""COMPUTED_VALUE"""),"Тропический манго")</f>
        <v>Тропический манго</v>
      </c>
      <c r="X3826" s="18"/>
      <c r="Y3826" s="18"/>
      <c r="Z3826" s="18"/>
      <c r="AA3826" s="18"/>
      <c r="AB3826" s="18"/>
      <c r="AC3826" s="18"/>
      <c r="AD3826" s="18"/>
      <c r="AE3826" s="18"/>
      <c r="AF3826" s="18"/>
      <c r="AG3826" s="18"/>
      <c r="AH3826" s="18"/>
      <c r="AI3826" s="18"/>
      <c r="AJ3826" s="18"/>
      <c r="AK3826" s="18"/>
      <c r="AL3826" s="18"/>
      <c r="AM3826" s="18"/>
      <c r="AN3826" s="18"/>
      <c r="AO3826" s="18"/>
      <c r="AP3826" s="18"/>
      <c r="AQ3826" s="18"/>
      <c r="AR3826" s="18"/>
      <c r="AS3826" s="18"/>
      <c r="AT3826" s="18"/>
      <c r="AU3826" s="18"/>
      <c r="AV3826" s="18"/>
      <c r="AW3826" s="18"/>
      <c r="AX3826" s="18"/>
    </row>
    <row r="3827">
      <c r="A3827" s="18" t="str">
        <f>IFERROR(__xludf.DUMMYFUNCTION("""COMPUTED_VALUE"""),"0.4")</f>
        <v>0.4</v>
      </c>
      <c r="B3827" s="18" t="str">
        <f>IFERROR(__xludf.DUMMYFUNCTION("""COMPUTED_VALUE"""),"0.6")</f>
        <v>0.6</v>
      </c>
      <c r="C3827" s="18" t="str">
        <f>IFERROR(__xludf.DUMMYFUNCTION("""COMPUTED_VALUE"""),"0.7")</f>
        <v>0.7</v>
      </c>
      <c r="D3827" s="18" t="str">
        <f>IFERROR(__xludf.DUMMYFUNCTION("""COMPUTED_VALUE"""),"0.8")</f>
        <v>0.8</v>
      </c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  <c r="X3827" s="18"/>
      <c r="Y3827" s="18"/>
      <c r="Z3827" s="18"/>
      <c r="AA3827" s="18"/>
      <c r="AB3827" s="18"/>
      <c r="AC3827" s="18"/>
      <c r="AD3827" s="18"/>
      <c r="AE3827" s="18"/>
      <c r="AF3827" s="18"/>
      <c r="AG3827" s="18"/>
      <c r="AH3827" s="18"/>
      <c r="AI3827" s="18"/>
      <c r="AJ3827" s="18"/>
      <c r="AK3827" s="18"/>
      <c r="AL3827" s="18"/>
      <c r="AM3827" s="18"/>
      <c r="AN3827" s="18"/>
      <c r="AO3827" s="18"/>
      <c r="AP3827" s="18"/>
      <c r="AQ3827" s="18"/>
      <c r="AR3827" s="18"/>
      <c r="AS3827" s="18"/>
      <c r="AT3827" s="18"/>
      <c r="AU3827" s="18"/>
      <c r="AV3827" s="18"/>
      <c r="AW3827" s="18"/>
      <c r="AX3827" s="18"/>
    </row>
    <row r="3828">
      <c r="A3828" s="18" t="str">
        <f>IFERROR(__xludf.DUMMYFUNCTION("""COMPUTED_VALUE"""),"Малина вишня лёд")</f>
        <v>Малина вишня лёд</v>
      </c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18"/>
      <c r="O3828" s="18"/>
      <c r="P3828" s="18"/>
      <c r="Q3828" s="18"/>
      <c r="R3828" s="18"/>
      <c r="S3828" s="18"/>
      <c r="T3828" s="18"/>
      <c r="U3828" s="18"/>
      <c r="V3828" s="18"/>
      <c r="W3828" s="18"/>
      <c r="X3828" s="18"/>
      <c r="Y3828" s="18"/>
      <c r="Z3828" s="18"/>
      <c r="AA3828" s="18"/>
      <c r="AB3828" s="18"/>
      <c r="AC3828" s="18"/>
      <c r="AD3828" s="18"/>
      <c r="AE3828" s="18"/>
      <c r="AF3828" s="18"/>
      <c r="AG3828" s="18"/>
      <c r="AH3828" s="18"/>
      <c r="AI3828" s="18"/>
      <c r="AJ3828" s="18"/>
      <c r="AK3828" s="18"/>
      <c r="AL3828" s="18"/>
      <c r="AM3828" s="18"/>
      <c r="AN3828" s="18"/>
      <c r="AO3828" s="18"/>
      <c r="AP3828" s="18"/>
      <c r="AQ3828" s="18"/>
      <c r="AR3828" s="18"/>
      <c r="AS3828" s="18"/>
      <c r="AT3828" s="18"/>
      <c r="AU3828" s="18"/>
      <c r="AV3828" s="18"/>
      <c r="AW3828" s="18"/>
      <c r="AX3828" s="18"/>
    </row>
    <row r="3829">
      <c r="A3829" s="18" t="str">
        <f>IFERROR(__xludf.DUMMYFUNCTION("""COMPUTED_VALUE"""),"0.4")</f>
        <v>0.4</v>
      </c>
      <c r="B3829" s="18" t="str">
        <f>IFERROR(__xludf.DUMMYFUNCTION("""COMPUTED_VALUE"""),"0.6")</f>
        <v>0.6</v>
      </c>
      <c r="C3829" s="18" t="str">
        <f>IFERROR(__xludf.DUMMYFUNCTION("""COMPUTED_VALUE"""),"0.7")</f>
        <v>0.7</v>
      </c>
      <c r="D3829" s="18" t="str">
        <f>IFERROR(__xludf.DUMMYFUNCTION("""COMPUTED_VALUE"""),"0.8")</f>
        <v>0.8</v>
      </c>
      <c r="E3829" s="18"/>
      <c r="F3829" s="18"/>
      <c r="G3829" s="18"/>
      <c r="H3829" s="18"/>
      <c r="I3829" s="18"/>
      <c r="J3829" s="18"/>
      <c r="K3829" s="18"/>
      <c r="L3829" s="18"/>
      <c r="M3829" s="18"/>
      <c r="N3829" s="18"/>
      <c r="O3829" s="18"/>
      <c r="P3829" s="18"/>
      <c r="Q3829" s="18"/>
      <c r="R3829" s="18"/>
      <c r="S3829" s="18"/>
      <c r="T3829" s="18"/>
      <c r="U3829" s="18"/>
      <c r="V3829" s="18"/>
      <c r="W3829" s="18"/>
      <c r="X3829" s="18"/>
      <c r="Y3829" s="18"/>
      <c r="Z3829" s="18"/>
      <c r="AA3829" s="18"/>
      <c r="AB3829" s="18"/>
      <c r="AC3829" s="18"/>
      <c r="AD3829" s="18"/>
      <c r="AE3829" s="18"/>
      <c r="AF3829" s="18"/>
      <c r="AG3829" s="18"/>
      <c r="AH3829" s="18"/>
      <c r="AI3829" s="18"/>
      <c r="AJ3829" s="18"/>
      <c r="AK3829" s="18"/>
      <c r="AL3829" s="18"/>
      <c r="AM3829" s="18"/>
      <c r="AN3829" s="18"/>
      <c r="AO3829" s="18"/>
      <c r="AP3829" s="18"/>
      <c r="AQ3829" s="18"/>
      <c r="AR3829" s="18"/>
      <c r="AS3829" s="18"/>
      <c r="AT3829" s="18"/>
      <c r="AU3829" s="18"/>
      <c r="AV3829" s="18"/>
      <c r="AW3829" s="18"/>
      <c r="AX3829" s="18"/>
    </row>
    <row r="3830">
      <c r="A3830" s="18" t="str">
        <f>IFERROR(__xludf.DUMMYFUNCTION("""COMPUTED_VALUE"""),"Апельсиновое драже")</f>
        <v>Апельсиновое драже</v>
      </c>
      <c r="B3830" s="18" t="str">
        <f>IFERROR(__xludf.DUMMYFUNCTION("""COMPUTED_VALUE"""),"Бабл гам")</f>
        <v>Бабл гам</v>
      </c>
      <c r="C3830" s="18" t="str">
        <f>IFERROR(__xludf.DUMMYFUNCTION("""COMPUTED_VALUE"""),"Виноградная конфета")</f>
        <v>Виноградная конфета</v>
      </c>
      <c r="D3830" s="18" t="str">
        <f>IFERROR(__xludf.DUMMYFUNCTION("""COMPUTED_VALUE"""),"Даня кокос")</f>
        <v>Даня кокос</v>
      </c>
      <c r="E3830" s="18" t="str">
        <f>IFERROR(__xludf.DUMMYFUNCTION("""COMPUTED_VALUE"""),"Земляника груша")</f>
        <v>Земляника груша</v>
      </c>
      <c r="F3830" s="18" t="str">
        <f>IFERROR(__xludf.DUMMYFUNCTION("""COMPUTED_VALUE"""),"Кислый киви")</f>
        <v>Кислый киви</v>
      </c>
      <c r="G3830" s="18" t="str">
        <f>IFERROR(__xludf.DUMMYFUNCTION("""COMPUTED_VALUE"""),"Кислый малиновый лимонад ")</f>
        <v>Кислый малиновый лимонад </v>
      </c>
      <c r="H3830" s="18" t="str">
        <f>IFERROR(__xludf.DUMMYFUNCTION("""COMPUTED_VALUE"""),"Кола сода айс")</f>
        <v>Кола сода айс</v>
      </c>
      <c r="I3830" s="18" t="str">
        <f>IFERROR(__xludf.DUMMYFUNCTION("""COMPUTED_VALUE"""),"Ледяной ананас")</f>
        <v>Ледяной ананас</v>
      </c>
      <c r="J3830" s="18" t="str">
        <f>IFERROR(__xludf.DUMMYFUNCTION("""COMPUTED_VALUE"""),"Лимонные червячки ")</f>
        <v>Лимонные червячки </v>
      </c>
      <c r="K3830" s="18" t="str">
        <f>IFERROR(__xludf.DUMMYFUNCTION("""COMPUTED_VALUE"""),"Манго апельсин")</f>
        <v>Манго апельсин</v>
      </c>
      <c r="L3830" s="18" t="str">
        <f>IFERROR(__xludf.DUMMYFUNCTION("""COMPUTED_VALUE"""),"Смородина виноград")</f>
        <v>Смородина виноград</v>
      </c>
      <c r="M3830" s="18" t="str">
        <f>IFERROR(__xludf.DUMMYFUNCTION("""COMPUTED_VALUE"""),"Яблочный холс")</f>
        <v>Яблочный холс</v>
      </c>
      <c r="N3830" s="18" t="str">
        <f>IFERROR(__xludf.DUMMYFUNCTION("""COMPUTED_VALUE"""),"Ягодный смузи")</f>
        <v>Ягодный смузи</v>
      </c>
      <c r="O3830" s="18" t="str">
        <f>IFERROR(__xludf.DUMMYFUNCTION("""COMPUTED_VALUE"""),"Ягодный энергетик")</f>
        <v>Ягодный энергетик</v>
      </c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  <c r="AA3830" s="18"/>
      <c r="AB3830" s="18"/>
      <c r="AC3830" s="18"/>
      <c r="AD3830" s="18"/>
      <c r="AE3830" s="18"/>
      <c r="AF3830" s="18"/>
      <c r="AG3830" s="18"/>
      <c r="AH3830" s="18"/>
      <c r="AI3830" s="18"/>
      <c r="AJ3830" s="18"/>
      <c r="AK3830" s="18"/>
      <c r="AL3830" s="18"/>
      <c r="AM3830" s="18"/>
      <c r="AN3830" s="18"/>
      <c r="AO3830" s="18"/>
      <c r="AP3830" s="18"/>
      <c r="AQ3830" s="18"/>
      <c r="AR3830" s="18"/>
      <c r="AS3830" s="18"/>
      <c r="AT3830" s="18"/>
      <c r="AU3830" s="18"/>
      <c r="AV3830" s="18"/>
      <c r="AW3830" s="18"/>
      <c r="AX3830" s="18"/>
    </row>
    <row r="3831">
      <c r="A3831" s="18" t="str">
        <f>IFERROR(__xludf.DUMMYFUNCTION("""COMPUTED_VALUE"""),"Маракуйя с тропическими нотками")</f>
        <v>Маракуйя с тропическими нотками</v>
      </c>
      <c r="B3831" s="18" t="str">
        <f>IFERROR(__xludf.DUMMYFUNCTION("""COMPUTED_VALUE"""),"Арбузный милкшейк")</f>
        <v>Арбузный милкшейк</v>
      </c>
      <c r="C3831" s="18" t="str">
        <f>IFERROR(__xludf.DUMMYFUNCTION("""COMPUTED_VALUE"""),"Конфеты со вкусом винограда")</f>
        <v>Конфеты со вкусом винограда</v>
      </c>
      <c r="D3831" s="18" t="str">
        <f>IFERROR(__xludf.DUMMYFUNCTION("""COMPUTED_VALUE"""),"Манго с апельсином и послевкусием гуавы")</f>
        <v>Манго с апельсином и послевкусием гуавы</v>
      </c>
      <c r="E3831" s="18" t="str">
        <f>IFERROR(__xludf.DUMMYFUNCTION("""COMPUTED_VALUE"""),"Холодное сочетание мяты и конфет холс")</f>
        <v>Холодное сочетание мяты и конфет холс</v>
      </c>
      <c r="F3831" s="18" t="str">
        <f>IFERROR(__xludf.DUMMYFUNCTION("""COMPUTED_VALUE"""),"Яблочные мармеладные червячки")</f>
        <v>Яблочные мармеладные червячки</v>
      </c>
      <c r="G383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31" s="18" t="str">
        <f>IFERROR(__xludf.DUMMYFUNCTION("""COMPUTED_VALUE"""),"Лимон лайм")</f>
        <v>Лимон лайм</v>
      </c>
      <c r="I3831" s="18" t="str">
        <f>IFERROR(__xludf.DUMMYFUNCTION("""COMPUTED_VALUE"""),"Классика энергетика с кислой малиной")</f>
        <v>Классика энергетика с кислой малиной</v>
      </c>
      <c r="J3831" s="18" t="str">
        <f>IFERROR(__xludf.DUMMYFUNCTION("""COMPUTED_VALUE"""),"Зеленое манго и смородина")</f>
        <v>Зеленое манго и смородина</v>
      </c>
      <c r="K3831" s="18" t="str">
        <f>IFERROR(__xludf.DUMMYFUNCTION("""COMPUTED_VALUE"""),"Дуэт лемонграсса и сладкой малины")</f>
        <v>Дуэт лемонграсса и сладкой малины</v>
      </c>
      <c r="L3831" s="18" t="str">
        <f>IFERROR(__xludf.DUMMYFUNCTION("""COMPUTED_VALUE"""),"Сладкий мармелад из черной смородины")</f>
        <v>Сладкий мармелад из черной смородины</v>
      </c>
      <c r="M3831" s="18" t="str">
        <f>IFERROR(__xludf.DUMMYFUNCTION("""COMPUTED_VALUE"""),"Вишня кола")</f>
        <v>Вишня кола</v>
      </c>
      <c r="N3831" s="18" t="str">
        <f>IFERROR(__xludf.DUMMYFUNCTION("""COMPUTED_VALUE"""),"Малина с кокосом")</f>
        <v>Малина с кокосом</v>
      </c>
      <c r="O3831" s="18" t="str">
        <f>IFERROR(__xludf.DUMMYFUNCTION("""COMPUTED_VALUE"""),"Сладкие конфеты СКИТЛЗ и смородина")</f>
        <v>Сладкие конфеты СКИТЛЗ и смородина</v>
      </c>
      <c r="P3831" s="18" t="str">
        <f>IFERROR(__xludf.DUMMYFUNCTION("""COMPUTED_VALUE"""),"Ежевичный лимонад")</f>
        <v>Ежевичный лимонад</v>
      </c>
      <c r="Q3831" s="18" t="str">
        <f>IFERROR(__xludf.DUMMYFUNCTION("""COMPUTED_VALUE"""),"Дыня кокос")</f>
        <v>Дыня кокос</v>
      </c>
      <c r="R3831" s="18" t="str">
        <f>IFERROR(__xludf.DUMMYFUNCTION("""COMPUTED_VALUE"""),"Земляничный бабл гам")</f>
        <v>Земляничный бабл гам</v>
      </c>
      <c r="S3831" s="18" t="str">
        <f>IFERROR(__xludf.DUMMYFUNCTION("""COMPUTED_VALUE"""),"Лимонные леденцы")</f>
        <v>Лимонные леденцы</v>
      </c>
      <c r="T3831" s="18" t="str">
        <f>IFERROR(__xludf.DUMMYFUNCTION("""COMPUTED_VALUE"""),"Экзотический фрукты")</f>
        <v>Экзотический фрукты</v>
      </c>
      <c r="U3831" s="18" t="str">
        <f>IFERROR(__xludf.DUMMYFUNCTION("""COMPUTED_VALUE"""),"Личи виноград мята")</f>
        <v>Личи виноград мята</v>
      </c>
      <c r="V3831" s="18" t="str">
        <f>IFERROR(__xludf.DUMMYFUNCTION("""COMPUTED_VALUE"""),"Черника малина мята")</f>
        <v>Черника малина мята</v>
      </c>
      <c r="W3831" s="18" t="str">
        <f>IFERROR(__xludf.DUMMYFUNCTION("""COMPUTED_VALUE"""),"Абрикосовый йогурт")</f>
        <v>Абрикосовый йогурт</v>
      </c>
      <c r="X3831" s="18" t="str">
        <f>IFERROR(__xludf.DUMMYFUNCTION("""COMPUTED_VALUE"""),"Арбуз лед")</f>
        <v>Арбуз лед</v>
      </c>
      <c r="Y3831" s="18" t="str">
        <f>IFERROR(__xludf.DUMMYFUNCTION("""COMPUTED_VALUE"""),"Банан клубника лед")</f>
        <v>Банан клубника лед</v>
      </c>
      <c r="Z3831" s="18" t="str">
        <f>IFERROR(__xludf.DUMMYFUNCTION("""COMPUTED_VALUE"""),"Арбузное мороженное")</f>
        <v>Арбузное мороженное</v>
      </c>
      <c r="AA3831" s="18" t="str">
        <f>IFERROR(__xludf.DUMMYFUNCTION("""COMPUTED_VALUE"""),"Клубника малина жвачка")</f>
        <v>Клубника малина жвачка</v>
      </c>
      <c r="AB3831" s="18" t="str">
        <f>IFERROR(__xludf.DUMMYFUNCTION("""COMPUTED_VALUE"""),"Клубничное мороженное")</f>
        <v>Клубничное мороженное</v>
      </c>
      <c r="AC3831" s="18" t="str">
        <f>IFERROR(__xludf.DUMMYFUNCTION("""COMPUTED_VALUE"""),"Кола сода лед")</f>
        <v>Кола сода лед</v>
      </c>
      <c r="AD3831" s="18" t="str">
        <f>IFERROR(__xludf.DUMMYFUNCTION("""COMPUTED_VALUE"""),"Банановый милкшейк")</f>
        <v>Банановый милкшейк</v>
      </c>
      <c r="AE3831" s="18" t="str">
        <f>IFERROR(__xludf.DUMMYFUNCTION("""COMPUTED_VALUE"""),"Микс ягод лед")</f>
        <v>Микс ягод лед</v>
      </c>
      <c r="AF3831" s="18" t="str">
        <f>IFERROR(__xludf.DUMMYFUNCTION("""COMPUTED_VALUE"""),"Брусничный морс")</f>
        <v>Брусничный морс</v>
      </c>
      <c r="AG3831" s="18" t="str">
        <f>IFERROR(__xludf.DUMMYFUNCTION("""COMPUTED_VALUE"""),"Яблочный лимонад")</f>
        <v>Яблочный лимонад</v>
      </c>
      <c r="AH3831" s="18" t="str">
        <f>IFERROR(__xludf.DUMMYFUNCTION("""COMPUTED_VALUE"""),"Лесные ягоды")</f>
        <v>Лесные ягоды</v>
      </c>
      <c r="AI3831" s="18" t="str">
        <f>IFERROR(__xludf.DUMMYFUNCTION("""COMPUTED_VALUE"""),"Смородиновый лимонад")</f>
        <v>Смородиновый лимонад</v>
      </c>
      <c r="AJ3831" s="18" t="str">
        <f>IFERROR(__xludf.DUMMYFUNCTION("""COMPUTED_VALUE"""),"Вишня лайм лед")</f>
        <v>Вишня лайм лед</v>
      </c>
      <c r="AK3831" s="18" t="str">
        <f>IFERROR(__xludf.DUMMYFUNCTION("""COMPUTED_VALUE"""),"Лист виноград мята энергетик")</f>
        <v>Лист виноград мята энергетик</v>
      </c>
      <c r="AL3831" s="18" t="str">
        <f>IFERROR(__xludf.DUMMYFUNCTION("""COMPUTED_VALUE"""),"Двойное яблоко лед")</f>
        <v>Двойное яблоко лед</v>
      </c>
      <c r="AM3831" s="18" t="str">
        <f>IFERROR(__xludf.DUMMYFUNCTION("""COMPUTED_VALUE"""),"Смородиновый холс")</f>
        <v>Смородиновый холс</v>
      </c>
      <c r="AN3831" s="18" t="str">
        <f>IFERROR(__xludf.DUMMYFUNCTION("""COMPUTED_VALUE"""),"Клубничное шампанское")</f>
        <v>Клубничное шампанское</v>
      </c>
      <c r="AO3831" s="18"/>
      <c r="AP3831" s="18"/>
      <c r="AQ3831" s="18"/>
      <c r="AR3831" s="18"/>
      <c r="AS3831" s="18"/>
      <c r="AT3831" s="18"/>
      <c r="AU3831" s="18"/>
      <c r="AV3831" s="18"/>
      <c r="AW3831" s="18"/>
      <c r="AX3831" s="18"/>
    </row>
    <row r="3832">
      <c r="A3832" s="18" t="str">
        <f>IFERROR(__xludf.DUMMYFUNCTION("""COMPUTED_VALUE"""),"Маракуйя с тропическими нотками")</f>
        <v>Маракуйя с тропическими нотками</v>
      </c>
      <c r="B3832" s="18" t="str">
        <f>IFERROR(__xludf.DUMMYFUNCTION("""COMPUTED_VALUE"""),"Арбузный милкшейк")</f>
        <v>Арбузный милкшейк</v>
      </c>
      <c r="C3832" s="18" t="str">
        <f>IFERROR(__xludf.DUMMYFUNCTION("""COMPUTED_VALUE"""),"Конфеты со вкусом винограда")</f>
        <v>Конфеты со вкусом винограда</v>
      </c>
      <c r="D3832" s="18" t="str">
        <f>IFERROR(__xludf.DUMMYFUNCTION("""COMPUTED_VALUE"""),"Манго с апельсином и послевкусием гуавы")</f>
        <v>Манго с апельсином и послевкусием гуавы</v>
      </c>
      <c r="E3832" s="18" t="str">
        <f>IFERROR(__xludf.DUMMYFUNCTION("""COMPUTED_VALUE"""),"Холодное сочетание мяты и конфет холс")</f>
        <v>Холодное сочетание мяты и конфет холс</v>
      </c>
      <c r="F3832" s="18" t="str">
        <f>IFERROR(__xludf.DUMMYFUNCTION("""COMPUTED_VALUE"""),"Яблочные мармеладные червячки")</f>
        <v>Яблочные мармеладные червячки</v>
      </c>
      <c r="G3832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32" s="18" t="str">
        <f>IFERROR(__xludf.DUMMYFUNCTION("""COMPUTED_VALUE"""),"Лимон лайм")</f>
        <v>Лимон лайм</v>
      </c>
      <c r="I3832" s="18" t="str">
        <f>IFERROR(__xludf.DUMMYFUNCTION("""COMPUTED_VALUE"""),"Классика энергетика с кислой малиной")</f>
        <v>Классика энергетика с кислой малиной</v>
      </c>
      <c r="J3832" s="18" t="str">
        <f>IFERROR(__xludf.DUMMYFUNCTION("""COMPUTED_VALUE"""),"Зеленое манго и смородина")</f>
        <v>Зеленое манго и смородина</v>
      </c>
      <c r="K3832" s="18" t="str">
        <f>IFERROR(__xludf.DUMMYFUNCTION("""COMPUTED_VALUE"""),"Дуэт лемонграсса и сладкой малины")</f>
        <v>Дуэт лемонграсса и сладкой малины</v>
      </c>
      <c r="L3832" s="18" t="str">
        <f>IFERROR(__xludf.DUMMYFUNCTION("""COMPUTED_VALUE"""),"Сладкий мармелад из черной смородины")</f>
        <v>Сладкий мармелад из черной смородины</v>
      </c>
      <c r="M3832" s="18" t="str">
        <f>IFERROR(__xludf.DUMMYFUNCTION("""COMPUTED_VALUE"""),"Вишня кола")</f>
        <v>Вишня кола</v>
      </c>
      <c r="N3832" s="18" t="str">
        <f>IFERROR(__xludf.DUMMYFUNCTION("""COMPUTED_VALUE"""),"Малина с кокосом")</f>
        <v>Малина с кокосом</v>
      </c>
      <c r="O3832" s="18" t="str">
        <f>IFERROR(__xludf.DUMMYFUNCTION("""COMPUTED_VALUE"""),"Сладкие конфеты СКИТЛЗ и смородина")</f>
        <v>Сладкие конфеты СКИТЛЗ и смородина</v>
      </c>
      <c r="P3832" s="18" t="str">
        <f>IFERROR(__xludf.DUMMYFUNCTION("""COMPUTED_VALUE"""),"Ежевичный лимонад")</f>
        <v>Ежевичный лимонад</v>
      </c>
      <c r="Q3832" s="18" t="str">
        <f>IFERROR(__xludf.DUMMYFUNCTION("""COMPUTED_VALUE"""),"Дыня кокос")</f>
        <v>Дыня кокос</v>
      </c>
      <c r="R3832" s="18" t="str">
        <f>IFERROR(__xludf.DUMMYFUNCTION("""COMPUTED_VALUE"""),"Земляничный бабл гам")</f>
        <v>Земляничный бабл гам</v>
      </c>
      <c r="S3832" s="18" t="str">
        <f>IFERROR(__xludf.DUMMYFUNCTION("""COMPUTED_VALUE"""),"Лимонные леденцы")</f>
        <v>Лимонные леденцы</v>
      </c>
      <c r="T3832" s="18" t="str">
        <f>IFERROR(__xludf.DUMMYFUNCTION("""COMPUTED_VALUE"""),"Экзотический фрукты")</f>
        <v>Экзотический фрукты</v>
      </c>
      <c r="U3832" s="18" t="str">
        <f>IFERROR(__xludf.DUMMYFUNCTION("""COMPUTED_VALUE"""),"Личи виноград мята")</f>
        <v>Личи виноград мята</v>
      </c>
      <c r="V3832" s="18" t="str">
        <f>IFERROR(__xludf.DUMMYFUNCTION("""COMPUTED_VALUE"""),"Черника малина мята")</f>
        <v>Черника малина мята</v>
      </c>
      <c r="W3832" s="18" t="str">
        <f>IFERROR(__xludf.DUMMYFUNCTION("""COMPUTED_VALUE"""),"Абрикосовый йогурт")</f>
        <v>Абрикосовый йогурт</v>
      </c>
      <c r="X3832" s="18" t="str">
        <f>IFERROR(__xludf.DUMMYFUNCTION("""COMPUTED_VALUE"""),"Арбуз лед")</f>
        <v>Арбуз лед</v>
      </c>
      <c r="Y3832" s="18" t="str">
        <f>IFERROR(__xludf.DUMMYFUNCTION("""COMPUTED_VALUE"""),"Банан клубника лед")</f>
        <v>Банан клубника лед</v>
      </c>
      <c r="Z3832" s="18" t="str">
        <f>IFERROR(__xludf.DUMMYFUNCTION("""COMPUTED_VALUE"""),"Арбузное мороженное")</f>
        <v>Арбузное мороженное</v>
      </c>
      <c r="AA3832" s="18" t="str">
        <f>IFERROR(__xludf.DUMMYFUNCTION("""COMPUTED_VALUE"""),"Клубника малина жвачка")</f>
        <v>Клубника малина жвачка</v>
      </c>
      <c r="AB3832" s="18" t="str">
        <f>IFERROR(__xludf.DUMMYFUNCTION("""COMPUTED_VALUE"""),"Клубничное мороженное")</f>
        <v>Клубничное мороженное</v>
      </c>
      <c r="AC3832" s="18" t="str">
        <f>IFERROR(__xludf.DUMMYFUNCTION("""COMPUTED_VALUE"""),"Кола сода лед")</f>
        <v>Кола сода лед</v>
      </c>
      <c r="AD3832" s="18" t="str">
        <f>IFERROR(__xludf.DUMMYFUNCTION("""COMPUTED_VALUE"""),"Банановый милкшейк")</f>
        <v>Банановый милкшейк</v>
      </c>
      <c r="AE3832" s="18" t="str">
        <f>IFERROR(__xludf.DUMMYFUNCTION("""COMPUTED_VALUE"""),"Микс ягод лед")</f>
        <v>Микс ягод лед</v>
      </c>
      <c r="AF3832" s="18" t="str">
        <f>IFERROR(__xludf.DUMMYFUNCTION("""COMPUTED_VALUE"""),"Брусничный морс")</f>
        <v>Брусничный морс</v>
      </c>
      <c r="AG3832" s="18" t="str">
        <f>IFERROR(__xludf.DUMMYFUNCTION("""COMPUTED_VALUE"""),"Яблочный лимонад")</f>
        <v>Яблочный лимонад</v>
      </c>
      <c r="AH3832" s="18" t="str">
        <f>IFERROR(__xludf.DUMMYFUNCTION("""COMPUTED_VALUE"""),"Лесные ягоды")</f>
        <v>Лесные ягоды</v>
      </c>
      <c r="AI3832" s="18" t="str">
        <f>IFERROR(__xludf.DUMMYFUNCTION("""COMPUTED_VALUE"""),"Смородиновый лимонад")</f>
        <v>Смородиновый лимонад</v>
      </c>
      <c r="AJ3832" s="18" t="str">
        <f>IFERROR(__xludf.DUMMYFUNCTION("""COMPUTED_VALUE"""),"Вишня лайм лед")</f>
        <v>Вишня лайм лед</v>
      </c>
      <c r="AK3832" s="18" t="str">
        <f>IFERROR(__xludf.DUMMYFUNCTION("""COMPUTED_VALUE"""),"Лист виноград мята энергетик")</f>
        <v>Лист виноград мята энергетик</v>
      </c>
      <c r="AL3832" s="18" t="str">
        <f>IFERROR(__xludf.DUMMYFUNCTION("""COMPUTED_VALUE"""),"Двойное яблоко лед")</f>
        <v>Двойное яблоко лед</v>
      </c>
      <c r="AM3832" s="18" t="str">
        <f>IFERROR(__xludf.DUMMYFUNCTION("""COMPUTED_VALUE"""),"Смородиновый холс")</f>
        <v>Смородиновый холс</v>
      </c>
      <c r="AN3832" s="18" t="str">
        <f>IFERROR(__xludf.DUMMYFUNCTION("""COMPUTED_VALUE"""),"Клубничное шампанское")</f>
        <v>Клубничное шампанское</v>
      </c>
      <c r="AO3832" s="18"/>
      <c r="AP3832" s="18"/>
      <c r="AQ3832" s="18"/>
      <c r="AR3832" s="18"/>
      <c r="AS3832" s="18"/>
      <c r="AT3832" s="18"/>
      <c r="AU3832" s="18"/>
      <c r="AV3832" s="18"/>
      <c r="AW3832" s="18"/>
      <c r="AX3832" s="18"/>
    </row>
    <row r="3833">
      <c r="A3833" s="18" t="str">
        <f>IFERROR(__xludf.DUMMYFUNCTION("""COMPUTED_VALUE"""),"Маракуйя с тропическими нотками")</f>
        <v>Маракуйя с тропическими нотками</v>
      </c>
      <c r="B3833" s="18" t="str">
        <f>IFERROR(__xludf.DUMMYFUNCTION("""COMPUTED_VALUE"""),"Арбузный милкшейк")</f>
        <v>Арбузный милкшейк</v>
      </c>
      <c r="C3833" s="18" t="str">
        <f>IFERROR(__xludf.DUMMYFUNCTION("""COMPUTED_VALUE"""),"Конфеты со вкусом винограда")</f>
        <v>Конфеты со вкусом винограда</v>
      </c>
      <c r="D3833" s="18" t="str">
        <f>IFERROR(__xludf.DUMMYFUNCTION("""COMPUTED_VALUE"""),"Манго с апельсином и послевкусием гуавы")</f>
        <v>Манго с апельсином и послевкусием гуавы</v>
      </c>
      <c r="E3833" s="18" t="str">
        <f>IFERROR(__xludf.DUMMYFUNCTION("""COMPUTED_VALUE"""),"Холодное сочетание мяты и конфет холс")</f>
        <v>Холодное сочетание мяты и конфет холс</v>
      </c>
      <c r="F3833" s="18" t="str">
        <f>IFERROR(__xludf.DUMMYFUNCTION("""COMPUTED_VALUE"""),"Яблочные мармеладные червячки")</f>
        <v>Яблочные мармеладные червячки</v>
      </c>
      <c r="G3833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33" s="18" t="str">
        <f>IFERROR(__xludf.DUMMYFUNCTION("""COMPUTED_VALUE"""),"Лимон лайм")</f>
        <v>Лимон лайм</v>
      </c>
      <c r="I3833" s="18" t="str">
        <f>IFERROR(__xludf.DUMMYFUNCTION("""COMPUTED_VALUE"""),"Классика энергетика с кислой малиной")</f>
        <v>Классика энергетика с кислой малиной</v>
      </c>
      <c r="J3833" s="18" t="str">
        <f>IFERROR(__xludf.DUMMYFUNCTION("""COMPUTED_VALUE"""),"Зеленое манго и смородина")</f>
        <v>Зеленое манго и смородина</v>
      </c>
      <c r="K3833" s="18" t="str">
        <f>IFERROR(__xludf.DUMMYFUNCTION("""COMPUTED_VALUE"""),"Дуэт лемонграсса и сладкой малины")</f>
        <v>Дуэт лемонграсса и сладкой малины</v>
      </c>
      <c r="L3833" s="18" t="str">
        <f>IFERROR(__xludf.DUMMYFUNCTION("""COMPUTED_VALUE"""),"Сладкий мармелад из черной смородины")</f>
        <v>Сладкий мармелад из черной смородины</v>
      </c>
      <c r="M3833" s="18" t="str">
        <f>IFERROR(__xludf.DUMMYFUNCTION("""COMPUTED_VALUE"""),"Вишня кола")</f>
        <v>Вишня кола</v>
      </c>
      <c r="N3833" s="18" t="str">
        <f>IFERROR(__xludf.DUMMYFUNCTION("""COMPUTED_VALUE"""),"Малина с кокосом")</f>
        <v>Малина с кокосом</v>
      </c>
      <c r="O3833" s="18" t="str">
        <f>IFERROR(__xludf.DUMMYFUNCTION("""COMPUTED_VALUE"""),"Сладкие конфеты СКИТЛЗ и смородина")</f>
        <v>Сладкие конфеты СКИТЛЗ и смородина</v>
      </c>
      <c r="P3833" s="18" t="str">
        <f>IFERROR(__xludf.DUMMYFUNCTION("""COMPUTED_VALUE"""),"Ежевичный лимонад")</f>
        <v>Ежевичный лимонад</v>
      </c>
      <c r="Q3833" s="18" t="str">
        <f>IFERROR(__xludf.DUMMYFUNCTION("""COMPUTED_VALUE"""),"Дыня кокос")</f>
        <v>Дыня кокос</v>
      </c>
      <c r="R3833" s="18" t="str">
        <f>IFERROR(__xludf.DUMMYFUNCTION("""COMPUTED_VALUE"""),"Земляничный бабл гам")</f>
        <v>Земляничный бабл гам</v>
      </c>
      <c r="S3833" s="18" t="str">
        <f>IFERROR(__xludf.DUMMYFUNCTION("""COMPUTED_VALUE"""),"Лимонные леденцы")</f>
        <v>Лимонные леденцы</v>
      </c>
      <c r="T3833" s="18" t="str">
        <f>IFERROR(__xludf.DUMMYFUNCTION("""COMPUTED_VALUE"""),"Экзотический фрукты")</f>
        <v>Экзотический фрукты</v>
      </c>
      <c r="U3833" s="18" t="str">
        <f>IFERROR(__xludf.DUMMYFUNCTION("""COMPUTED_VALUE"""),"Личи виноград мята")</f>
        <v>Личи виноград мята</v>
      </c>
      <c r="V3833" s="18" t="str">
        <f>IFERROR(__xludf.DUMMYFUNCTION("""COMPUTED_VALUE"""),"Черника малина мята")</f>
        <v>Черника малина мята</v>
      </c>
      <c r="W3833" s="18" t="str">
        <f>IFERROR(__xludf.DUMMYFUNCTION("""COMPUTED_VALUE"""),"Абрикосовый йогурт")</f>
        <v>Абрикосовый йогурт</v>
      </c>
      <c r="X3833" s="18" t="str">
        <f>IFERROR(__xludf.DUMMYFUNCTION("""COMPUTED_VALUE"""),"Арбуз лед")</f>
        <v>Арбуз лед</v>
      </c>
      <c r="Y3833" s="18" t="str">
        <f>IFERROR(__xludf.DUMMYFUNCTION("""COMPUTED_VALUE"""),"Банан клубника лед")</f>
        <v>Банан клубника лед</v>
      </c>
      <c r="Z3833" s="18" t="str">
        <f>IFERROR(__xludf.DUMMYFUNCTION("""COMPUTED_VALUE"""),"Арбузное мороженное")</f>
        <v>Арбузное мороженное</v>
      </c>
      <c r="AA3833" s="18" t="str">
        <f>IFERROR(__xludf.DUMMYFUNCTION("""COMPUTED_VALUE"""),"Клубника малина жвачка")</f>
        <v>Клубника малина жвачка</v>
      </c>
      <c r="AB3833" s="18" t="str">
        <f>IFERROR(__xludf.DUMMYFUNCTION("""COMPUTED_VALUE"""),"Клубничное мороженное")</f>
        <v>Клубничное мороженное</v>
      </c>
      <c r="AC3833" s="18" t="str">
        <f>IFERROR(__xludf.DUMMYFUNCTION("""COMPUTED_VALUE"""),"Кола сода лед")</f>
        <v>Кола сода лед</v>
      </c>
      <c r="AD3833" s="18" t="str">
        <f>IFERROR(__xludf.DUMMYFUNCTION("""COMPUTED_VALUE"""),"Банановый милкшейк")</f>
        <v>Банановый милкшейк</v>
      </c>
      <c r="AE3833" s="18" t="str">
        <f>IFERROR(__xludf.DUMMYFUNCTION("""COMPUTED_VALUE"""),"Микс ягод лед")</f>
        <v>Микс ягод лед</v>
      </c>
      <c r="AF3833" s="18" t="str">
        <f>IFERROR(__xludf.DUMMYFUNCTION("""COMPUTED_VALUE"""),"Брусничный морс")</f>
        <v>Брусничный морс</v>
      </c>
      <c r="AG3833" s="18" t="str">
        <f>IFERROR(__xludf.DUMMYFUNCTION("""COMPUTED_VALUE"""),"Яблочный лимонад")</f>
        <v>Яблочный лимонад</v>
      </c>
      <c r="AH3833" s="18" t="str">
        <f>IFERROR(__xludf.DUMMYFUNCTION("""COMPUTED_VALUE"""),"Лесные ягоды")</f>
        <v>Лесные ягоды</v>
      </c>
      <c r="AI3833" s="18" t="str">
        <f>IFERROR(__xludf.DUMMYFUNCTION("""COMPUTED_VALUE"""),"Смородиновый лимонад")</f>
        <v>Смородиновый лимонад</v>
      </c>
      <c r="AJ3833" s="18" t="str">
        <f>IFERROR(__xludf.DUMMYFUNCTION("""COMPUTED_VALUE"""),"Вишня лайм лед")</f>
        <v>Вишня лайм лед</v>
      </c>
      <c r="AK3833" s="18" t="str">
        <f>IFERROR(__xludf.DUMMYFUNCTION("""COMPUTED_VALUE"""),"Лист виноград мята энергетик")</f>
        <v>Лист виноград мята энергетик</v>
      </c>
      <c r="AL3833" s="18" t="str">
        <f>IFERROR(__xludf.DUMMYFUNCTION("""COMPUTED_VALUE"""),"Двойное яблоко лед")</f>
        <v>Двойное яблоко лед</v>
      </c>
      <c r="AM3833" s="18" t="str">
        <f>IFERROR(__xludf.DUMMYFUNCTION("""COMPUTED_VALUE"""),"Смородиновый холс")</f>
        <v>Смородиновый холс</v>
      </c>
      <c r="AN3833" s="18" t="str">
        <f>IFERROR(__xludf.DUMMYFUNCTION("""COMPUTED_VALUE"""),"Клубничное шампанское")</f>
        <v>Клубничное шампанское</v>
      </c>
      <c r="AO3833" s="18"/>
      <c r="AP3833" s="18"/>
      <c r="AQ3833" s="18"/>
      <c r="AR3833" s="18"/>
      <c r="AS3833" s="18"/>
      <c r="AT3833" s="18"/>
      <c r="AU3833" s="18"/>
      <c r="AV3833" s="18"/>
      <c r="AW3833" s="18"/>
      <c r="AX3833" s="18"/>
    </row>
    <row r="3834">
      <c r="A3834" s="18" t="str">
        <f>IFERROR(__xludf.DUMMYFUNCTION("""COMPUTED_VALUE"""),"кислая земляника")</f>
        <v>кислая земляника</v>
      </c>
      <c r="B3834" s="18" t="str">
        <f>IFERROR(__xludf.DUMMYFUNCTION("""COMPUTED_VALUE"""),"кислая фанта с черникой")</f>
        <v>кислая фанта с черникой</v>
      </c>
      <c r="C3834" s="18" t="str">
        <f>IFERROR(__xludf.DUMMYFUNCTION("""COMPUTED_VALUE"""),"кислое харибо с колой и черешней")</f>
        <v>кислое харибо с колой и черешней</v>
      </c>
      <c r="D3834" s="18" t="str">
        <f>IFERROR(__xludf.DUMMYFUNCTION("""COMPUTED_VALUE"""),"кислое яблочно клубничная шипучка")</f>
        <v>кислое яблочно клубничная шипучка</v>
      </c>
      <c r="E3834" s="18" t="str">
        <f>IFERROR(__xludf.DUMMYFUNCTION("""COMPUTED_VALUE"""),"кислые желатинки маракуйя ананас")</f>
        <v>кислые желатинки маракуйя ананас</v>
      </c>
      <c r="F3834" s="18" t="str">
        <f>IFERROR(__xludf.DUMMYFUNCTION("""COMPUTED_VALUE"""),"кислые ленточки маракуя манго")</f>
        <v>кислые ленточки маракуя манго</v>
      </c>
      <c r="G3834" s="18" t="str">
        <f>IFERROR(__xludf.DUMMYFUNCTION("""COMPUTED_VALUE"""),"кислые мармеладные ягоды")</f>
        <v>кислые мармеладные ягоды</v>
      </c>
      <c r="H3834" s="18" t="str">
        <f>IFERROR(__xludf.DUMMYFUNCTION("""COMPUTED_VALUE"""),"кислый виноград лайм")</f>
        <v>кислый виноград лайм</v>
      </c>
      <c r="I3834" s="18" t="str">
        <f>IFERROR(__xludf.DUMMYFUNCTION("""COMPUTED_VALUE"""),"кислый грейпфрут с вишней")</f>
        <v>кислый грейпфрут с вишней</v>
      </c>
      <c r="J3834" s="18" t="str">
        <f>IFERROR(__xludf.DUMMYFUNCTION("""COMPUTED_VALUE"""),"кислый леденец виноград киви яблоко")</f>
        <v>кислый леденец виноград киви яблоко</v>
      </c>
      <c r="K3834" s="18" t="str">
        <f>IFERROR(__xludf.DUMMYFUNCTION("""COMPUTED_VALUE"""),"кислый лимонад арбуз лайм малина")</f>
        <v>кислый лимонад арбуз лайм малина</v>
      </c>
      <c r="L3834" s="18" t="str">
        <f>IFERROR(__xludf.DUMMYFUNCTION("""COMPUTED_VALUE"""),"кислый персик клубника")</f>
        <v>кислый персик клубника</v>
      </c>
      <c r="M3834" s="18" t="str">
        <f>IFERROR(__xludf.DUMMYFUNCTION("""COMPUTED_VALUE"""),"кислый яблочно лимонные колечки")</f>
        <v>кислый яблочно лимонные колечки</v>
      </c>
      <c r="N3834" s="18" t="str">
        <f>IFERROR(__xludf.DUMMYFUNCTION("""COMPUTED_VALUE"""),"фанта апельсин с кислой малиной")</f>
        <v>фанта апельсин с кислой малиной</v>
      </c>
      <c r="O3834" s="18"/>
      <c r="P3834" s="18"/>
      <c r="Q3834" s="18"/>
      <c r="R3834" s="18"/>
      <c r="S3834" s="18"/>
      <c r="T3834" s="18"/>
      <c r="U3834" s="18"/>
      <c r="V3834" s="18"/>
      <c r="W3834" s="18"/>
      <c r="X3834" s="18"/>
      <c r="Y3834" s="18"/>
      <c r="Z3834" s="18"/>
      <c r="AA3834" s="18"/>
      <c r="AB3834" s="18"/>
      <c r="AC3834" s="18"/>
      <c r="AD3834" s="18"/>
      <c r="AE3834" s="18"/>
      <c r="AF3834" s="18"/>
      <c r="AG3834" s="18"/>
      <c r="AH3834" s="18"/>
      <c r="AI3834" s="18"/>
      <c r="AJ3834" s="18"/>
      <c r="AK3834" s="18"/>
      <c r="AL3834" s="18"/>
      <c r="AM3834" s="18"/>
      <c r="AN3834" s="18"/>
      <c r="AO3834" s="18"/>
      <c r="AP3834" s="18"/>
      <c r="AQ3834" s="18"/>
      <c r="AR3834" s="18"/>
      <c r="AS3834" s="18"/>
      <c r="AT3834" s="18"/>
      <c r="AU3834" s="18"/>
      <c r="AV3834" s="18"/>
      <c r="AW3834" s="18"/>
      <c r="AX3834" s="18"/>
    </row>
    <row r="3835">
      <c r="A3835" s="18" t="str">
        <f>IFERROR(__xludf.DUMMYFUNCTION("""COMPUTED_VALUE"""),"Маракуйя с тропическими нотками")</f>
        <v>Маракуйя с тропическими нотками</v>
      </c>
      <c r="B3835" s="18" t="str">
        <f>IFERROR(__xludf.DUMMYFUNCTION("""COMPUTED_VALUE"""),"Арбузный милкшейк")</f>
        <v>Арбузный милкшейк</v>
      </c>
      <c r="C3835" s="18" t="str">
        <f>IFERROR(__xludf.DUMMYFUNCTION("""COMPUTED_VALUE"""),"Конфеты со вкусом винограда")</f>
        <v>Конфеты со вкусом винограда</v>
      </c>
      <c r="D3835" s="18" t="str">
        <f>IFERROR(__xludf.DUMMYFUNCTION("""COMPUTED_VALUE"""),"Манго с апельсином и послевкусием гуавы")</f>
        <v>Манго с апельсином и послевкусием гуавы</v>
      </c>
      <c r="E3835" s="18" t="str">
        <f>IFERROR(__xludf.DUMMYFUNCTION("""COMPUTED_VALUE"""),"Холодное сочетание мяты и конфет холс")</f>
        <v>Холодное сочетание мяты и конфет холс</v>
      </c>
      <c r="F3835" s="18" t="str">
        <f>IFERROR(__xludf.DUMMYFUNCTION("""COMPUTED_VALUE"""),"Яблочные мармеладные червячки")</f>
        <v>Яблочные мармеладные червячки</v>
      </c>
      <c r="G383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35" s="18" t="str">
        <f>IFERROR(__xludf.DUMMYFUNCTION("""COMPUTED_VALUE"""),"Лимон лайм")</f>
        <v>Лимон лайм</v>
      </c>
      <c r="I3835" s="18" t="str">
        <f>IFERROR(__xludf.DUMMYFUNCTION("""COMPUTED_VALUE"""),"Классика энергетика с кислой малиной")</f>
        <v>Классика энергетика с кислой малиной</v>
      </c>
      <c r="J3835" s="18" t="str">
        <f>IFERROR(__xludf.DUMMYFUNCTION("""COMPUTED_VALUE"""),"Зеленое манго и смородина")</f>
        <v>Зеленое манго и смородина</v>
      </c>
      <c r="K3835" s="18" t="str">
        <f>IFERROR(__xludf.DUMMYFUNCTION("""COMPUTED_VALUE"""),"Дуэт лемонграсса и сладкой малины")</f>
        <v>Дуэт лемонграсса и сладкой малины</v>
      </c>
      <c r="L3835" s="18" t="str">
        <f>IFERROR(__xludf.DUMMYFUNCTION("""COMPUTED_VALUE"""),"Сладкий мармелад из черной смородины")</f>
        <v>Сладкий мармелад из черной смородины</v>
      </c>
      <c r="M3835" s="18" t="str">
        <f>IFERROR(__xludf.DUMMYFUNCTION("""COMPUTED_VALUE"""),"Вишня кола")</f>
        <v>Вишня кола</v>
      </c>
      <c r="N3835" s="18" t="str">
        <f>IFERROR(__xludf.DUMMYFUNCTION("""COMPUTED_VALUE"""),"Малина с кокосом")</f>
        <v>Малина с кокосом</v>
      </c>
      <c r="O3835" s="18" t="str">
        <f>IFERROR(__xludf.DUMMYFUNCTION("""COMPUTED_VALUE"""),"Сладкие конфеты СКИТЛЗ и смородина")</f>
        <v>Сладкие конфеты СКИТЛЗ и смородина</v>
      </c>
      <c r="P3835" s="18" t="str">
        <f>IFERROR(__xludf.DUMMYFUNCTION("""COMPUTED_VALUE"""),"Ежевичный лимонад")</f>
        <v>Ежевичный лимонад</v>
      </c>
      <c r="Q3835" s="18" t="str">
        <f>IFERROR(__xludf.DUMMYFUNCTION("""COMPUTED_VALUE"""),"Дыня кокос")</f>
        <v>Дыня кокос</v>
      </c>
      <c r="R3835" s="18" t="str">
        <f>IFERROR(__xludf.DUMMYFUNCTION("""COMPUTED_VALUE"""),"Земляничный бабл гам")</f>
        <v>Земляничный бабл гам</v>
      </c>
      <c r="S3835" s="18" t="str">
        <f>IFERROR(__xludf.DUMMYFUNCTION("""COMPUTED_VALUE"""),"Лимонные леденцы")</f>
        <v>Лимонные леденцы</v>
      </c>
      <c r="T3835" s="18" t="str">
        <f>IFERROR(__xludf.DUMMYFUNCTION("""COMPUTED_VALUE"""),"Экзотический фрукты")</f>
        <v>Экзотический фрукты</v>
      </c>
      <c r="U3835" s="18" t="str">
        <f>IFERROR(__xludf.DUMMYFUNCTION("""COMPUTED_VALUE"""),"Личи виноград мята")</f>
        <v>Личи виноград мята</v>
      </c>
      <c r="V3835" s="18" t="str">
        <f>IFERROR(__xludf.DUMMYFUNCTION("""COMPUTED_VALUE"""),"Черника малина мята")</f>
        <v>Черника малина мята</v>
      </c>
      <c r="W3835" s="18" t="str">
        <f>IFERROR(__xludf.DUMMYFUNCTION("""COMPUTED_VALUE"""),"Абрикосовый йогурт")</f>
        <v>Абрикосовый йогурт</v>
      </c>
      <c r="X3835" s="18" t="str">
        <f>IFERROR(__xludf.DUMMYFUNCTION("""COMPUTED_VALUE"""),"Арбуз лед")</f>
        <v>Арбуз лед</v>
      </c>
      <c r="Y3835" s="18" t="str">
        <f>IFERROR(__xludf.DUMMYFUNCTION("""COMPUTED_VALUE"""),"Банан клубника лед")</f>
        <v>Банан клубника лед</v>
      </c>
      <c r="Z3835" s="18" t="str">
        <f>IFERROR(__xludf.DUMMYFUNCTION("""COMPUTED_VALUE"""),"Арбузное мороженное")</f>
        <v>Арбузное мороженное</v>
      </c>
      <c r="AA3835" s="18" t="str">
        <f>IFERROR(__xludf.DUMMYFUNCTION("""COMPUTED_VALUE"""),"Клубника малина жвачка")</f>
        <v>Клубника малина жвачка</v>
      </c>
      <c r="AB3835" s="18" t="str">
        <f>IFERROR(__xludf.DUMMYFUNCTION("""COMPUTED_VALUE"""),"Клубничное мороженное")</f>
        <v>Клубничное мороженное</v>
      </c>
      <c r="AC3835" s="18" t="str">
        <f>IFERROR(__xludf.DUMMYFUNCTION("""COMPUTED_VALUE"""),"Кола сода лед")</f>
        <v>Кола сода лед</v>
      </c>
      <c r="AD3835" s="18" t="str">
        <f>IFERROR(__xludf.DUMMYFUNCTION("""COMPUTED_VALUE"""),"Банановый милкшейк")</f>
        <v>Банановый милкшейк</v>
      </c>
      <c r="AE3835" s="18" t="str">
        <f>IFERROR(__xludf.DUMMYFUNCTION("""COMPUTED_VALUE"""),"Микс ягод лед")</f>
        <v>Микс ягод лед</v>
      </c>
      <c r="AF3835" s="18" t="str">
        <f>IFERROR(__xludf.DUMMYFUNCTION("""COMPUTED_VALUE"""),"Брусничный морс")</f>
        <v>Брусничный морс</v>
      </c>
      <c r="AG3835" s="18" t="str">
        <f>IFERROR(__xludf.DUMMYFUNCTION("""COMPUTED_VALUE"""),"Яблочный лимонад")</f>
        <v>Яблочный лимонад</v>
      </c>
      <c r="AH3835" s="18" t="str">
        <f>IFERROR(__xludf.DUMMYFUNCTION("""COMPUTED_VALUE"""),"Лесные ягоды")</f>
        <v>Лесные ягоды</v>
      </c>
      <c r="AI3835" s="18" t="str">
        <f>IFERROR(__xludf.DUMMYFUNCTION("""COMPUTED_VALUE"""),"Смородиновый лимонад")</f>
        <v>Смородиновый лимонад</v>
      </c>
      <c r="AJ3835" s="18" t="str">
        <f>IFERROR(__xludf.DUMMYFUNCTION("""COMPUTED_VALUE"""),"Вишня лайм лед")</f>
        <v>Вишня лайм лед</v>
      </c>
      <c r="AK3835" s="18" t="str">
        <f>IFERROR(__xludf.DUMMYFUNCTION("""COMPUTED_VALUE"""),"Лист виноград мята энергетик")</f>
        <v>Лист виноград мята энергетик</v>
      </c>
      <c r="AL3835" s="18" t="str">
        <f>IFERROR(__xludf.DUMMYFUNCTION("""COMPUTED_VALUE"""),"Двойное яблоко лед")</f>
        <v>Двойное яблоко лед</v>
      </c>
      <c r="AM3835" s="18" t="str">
        <f>IFERROR(__xludf.DUMMYFUNCTION("""COMPUTED_VALUE"""),"Смородиновый холс")</f>
        <v>Смородиновый холс</v>
      </c>
      <c r="AN3835" s="18" t="str">
        <f>IFERROR(__xludf.DUMMYFUNCTION("""COMPUTED_VALUE"""),"Клубничное шампанское")</f>
        <v>Клубничное шампанское</v>
      </c>
      <c r="AO3835" s="18"/>
      <c r="AP3835" s="18"/>
      <c r="AQ3835" s="18"/>
      <c r="AR3835" s="18"/>
      <c r="AS3835" s="18"/>
      <c r="AT3835" s="18"/>
      <c r="AU3835" s="18"/>
      <c r="AV3835" s="18"/>
      <c r="AW3835" s="18"/>
      <c r="AX3835" s="18"/>
    </row>
    <row r="3836">
      <c r="A3836" s="18" t="str">
        <f>IFERROR(__xludf.DUMMYFUNCTION("""COMPUTED_VALUE"""),"0.4")</f>
        <v>0.4</v>
      </c>
      <c r="B3836" s="18" t="str">
        <f>IFERROR(__xludf.DUMMYFUNCTION("""COMPUTED_VALUE"""),"0.6")</f>
        <v>0.6</v>
      </c>
      <c r="C3836" s="18" t="str">
        <f>IFERROR(__xludf.DUMMYFUNCTION("""COMPUTED_VALUE"""),"0.7")</f>
        <v>0.7</v>
      </c>
      <c r="D3836" s="18" t="str">
        <f>IFERROR(__xludf.DUMMYFUNCTION("""COMPUTED_VALUE"""),"0.8")</f>
        <v>0.8</v>
      </c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  <c r="AA3836" s="18"/>
      <c r="AB3836" s="18"/>
      <c r="AC3836" s="18"/>
      <c r="AD3836" s="18"/>
      <c r="AE3836" s="18"/>
      <c r="AF3836" s="18"/>
      <c r="AG3836" s="18"/>
      <c r="AH3836" s="18"/>
      <c r="AI3836" s="18"/>
      <c r="AJ3836" s="18"/>
      <c r="AK3836" s="18"/>
      <c r="AL3836" s="18"/>
      <c r="AM3836" s="18"/>
      <c r="AN3836" s="18"/>
      <c r="AO3836" s="18"/>
      <c r="AP3836" s="18"/>
      <c r="AQ3836" s="18"/>
      <c r="AR3836" s="18"/>
      <c r="AS3836" s="18"/>
      <c r="AT3836" s="18"/>
      <c r="AU3836" s="18"/>
      <c r="AV3836" s="18"/>
      <c r="AW3836" s="18"/>
      <c r="AX3836" s="18"/>
    </row>
    <row r="3837">
      <c r="A3837" s="18" t="str">
        <f>IFERROR(__xludf.DUMMYFUNCTION("""COMPUTED_VALUE"""),"Экзотический микс")</f>
        <v>Экзотический микс</v>
      </c>
      <c r="B3837" s="18" t="str">
        <f>IFERROR(__xludf.DUMMYFUNCTION("""COMPUTED_VALUE"""),"Энергетик")</f>
        <v>Энергетик</v>
      </c>
      <c r="C3837" s="18" t="str">
        <f>IFERROR(__xludf.DUMMYFUNCTION("""COMPUTED_VALUE"""),"Виноградный чупа-чупс")</f>
        <v>Виноградный чупа-чупс</v>
      </c>
      <c r="D3837" s="18" t="str">
        <f>IFERROR(__xludf.DUMMYFUNCTION("""COMPUTED_VALUE"""),"Кислая лесная клюква")</f>
        <v>Кислая лесная клюква</v>
      </c>
      <c r="E3837" s="18" t="str">
        <f>IFERROR(__xludf.DUMMYFUNCTION("""COMPUTED_VALUE"""),"Смородина персик")</f>
        <v>Смородина персик</v>
      </c>
      <c r="F3837" s="18" t="str">
        <f>IFERROR(__xludf.DUMMYFUNCTION("""COMPUTED_VALUE"""),"Спелый киви кисло сладкий")</f>
        <v>Спелый киви кисло сладкий</v>
      </c>
      <c r="G3837" s="18" t="str">
        <f>IFERROR(__xludf.DUMMYFUNCTION("""COMPUTED_VALUE"""),"Кислые черви в вишневом сиропе")</f>
        <v>Кислые черви в вишневом сиропе</v>
      </c>
      <c r="H3837" s="18" t="str">
        <f>IFERROR(__xludf.DUMMYFUNCTION("""COMPUTED_VALUE"""),"Грушевый лимонад")</f>
        <v>Грушевый лимонад</v>
      </c>
      <c r="I3837" s="18" t="str">
        <f>IFERROR(__xludf.DUMMYFUNCTION("""COMPUTED_VALUE"""),"Лимонад с сладкой малиной")</f>
        <v>Лимонад с сладкой малиной</v>
      </c>
      <c r="J3837" s="18" t="str">
        <f>IFERROR(__xludf.DUMMYFUNCTION("""COMPUTED_VALUE"""),"Ананасовая кислинка")</f>
        <v>Ананасовая кислинка</v>
      </c>
      <c r="K3837" s="18" t="str">
        <f>IFERROR(__xludf.DUMMYFUNCTION("""COMPUTED_VALUE"""),"Мармеладные мишки")</f>
        <v>Мармеладные мишки</v>
      </c>
      <c r="L3837" s="18" t="str">
        <f>IFERROR(__xludf.DUMMYFUNCTION("""COMPUTED_VALUE"""),"Мандариновый сок с цедрой")</f>
        <v>Мандариновый сок с цедрой</v>
      </c>
      <c r="M3837" s="18" t="str">
        <f>IFERROR(__xludf.DUMMYFUNCTION("""COMPUTED_VALUE"""),"Кисло-сладкое ягодное драже")</f>
        <v>Кисло-сладкое ягодное драже</v>
      </c>
      <c r="N3837" s="18" t="str">
        <f>IFERROR(__xludf.DUMMYFUNCTION("""COMPUTED_VALUE"""),"Классическая фанта")</f>
        <v>Классическая фанта</v>
      </c>
      <c r="O3837" s="18" t="str">
        <f>IFERROR(__xludf.DUMMYFUNCTION("""COMPUTED_VALUE"""),"Сладкие барбарисоввые конфеты")</f>
        <v>Сладкие барбарисоввые конфеты</v>
      </c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  <c r="AA3837" s="18"/>
      <c r="AB3837" s="18"/>
      <c r="AC3837" s="18"/>
      <c r="AD3837" s="18"/>
      <c r="AE3837" s="18"/>
      <c r="AF3837" s="18"/>
      <c r="AG3837" s="18"/>
      <c r="AH3837" s="18"/>
      <c r="AI3837" s="18"/>
      <c r="AJ3837" s="18"/>
      <c r="AK3837" s="18"/>
      <c r="AL3837" s="18"/>
      <c r="AM3837" s="18"/>
      <c r="AN3837" s="18"/>
      <c r="AO3837" s="18"/>
      <c r="AP3837" s="18"/>
      <c r="AQ3837" s="18"/>
      <c r="AR3837" s="18"/>
      <c r="AS3837" s="18"/>
      <c r="AT3837" s="18"/>
      <c r="AU3837" s="18"/>
      <c r="AV3837" s="18"/>
      <c r="AW3837" s="18"/>
      <c r="AX3837" s="18"/>
    </row>
    <row r="3838">
      <c r="A3838" s="18" t="str">
        <f>IFERROR(__xludf.DUMMYFUNCTION("""COMPUTED_VALUE"""),"Арбуз Малина ")</f>
        <v>Арбуз Малина </v>
      </c>
      <c r="B3838" s="18" t="str">
        <f>IFERROR(__xludf.DUMMYFUNCTION("""COMPUTED_VALUE"""),"Банан Кокос ")</f>
        <v>Банан Кокос </v>
      </c>
      <c r="C3838" s="18" t="str">
        <f>IFERROR(__xludf.DUMMYFUNCTION("""COMPUTED_VALUE"""),"Барбарисовый Энергетик ")</f>
        <v>Барбарисовый Энергетик </v>
      </c>
      <c r="D3838" s="18" t="str">
        <f>IFERROR(__xludf.DUMMYFUNCTION("""COMPUTED_VALUE"""),"Виноградный Энергетик")</f>
        <v>Виноградный Энергетик</v>
      </c>
      <c r="E3838" s="18" t="str">
        <f>IFERROR(__xludf.DUMMYFUNCTION("""COMPUTED_VALUE"""),"Гранат Клубника ")</f>
        <v>Гранат Клубника </v>
      </c>
      <c r="F3838" s="18" t="str">
        <f>IFERROR(__xludf.DUMMYFUNCTION("""COMPUTED_VALUE"""),"Гранат Смородина ")</f>
        <v>Гранат Смородина </v>
      </c>
      <c r="G3838" s="18" t="str">
        <f>IFERROR(__xludf.DUMMYFUNCTION("""COMPUTED_VALUE"""),"Грейпфрутовый Швепс ")</f>
        <v>Грейпфрутовый Швепс </v>
      </c>
      <c r="H3838" s="18" t="str">
        <f>IFERROR(__xludf.DUMMYFUNCTION("""COMPUTED_VALUE"""),"Земляника Драгонфрут ")</f>
        <v>Земляника Драгонфрут </v>
      </c>
      <c r="I3838" s="18" t="str">
        <f>IFERROR(__xludf.DUMMYFUNCTION("""COMPUTED_VALUE"""),"Киви Личи ")</f>
        <v>Киви Личи </v>
      </c>
      <c r="J3838" s="18" t="str">
        <f>IFERROR(__xludf.DUMMYFUNCTION("""COMPUTED_VALUE"""),"Киви Маракуйя Гуава ")</f>
        <v>Киви Маракуйя Гуава </v>
      </c>
      <c r="K3838" s="18" t="str">
        <f>IFERROR(__xludf.DUMMYFUNCTION("""COMPUTED_VALUE"""),"Клубника Банан ")</f>
        <v>Клубника Банан </v>
      </c>
      <c r="L3838" s="18" t="str">
        <f>IFERROR(__xludf.DUMMYFUNCTION("""COMPUTED_VALUE"""),"Клубника Вишня ")</f>
        <v>Клубника Вишня </v>
      </c>
      <c r="M3838" s="18" t="str">
        <f>IFERROR(__xludf.DUMMYFUNCTION("""COMPUTED_VALUE"""),"Клубника Земляника ")</f>
        <v>Клубника Земляника </v>
      </c>
      <c r="N3838" s="18" t="str">
        <f>IFERROR(__xludf.DUMMYFUNCTION("""COMPUTED_VALUE"""),"Клубничный Мохито ")</f>
        <v>Клубничный Мохито </v>
      </c>
      <c r="O3838" s="18" t="str">
        <f>IFERROR(__xludf.DUMMYFUNCTION("""COMPUTED_VALUE"""),"Манго Грейпфрут ")</f>
        <v>Манго Грейпфрут </v>
      </c>
      <c r="P3838" s="18" t="str">
        <f>IFERROR(__xludf.DUMMYFUNCTION("""COMPUTED_VALUE"""),"Манго Персик Личи ")</f>
        <v>Манго Персик Личи </v>
      </c>
      <c r="Q3838" s="18" t="str">
        <f>IFERROR(__xludf.DUMMYFUNCTION("""COMPUTED_VALUE"""),"Персик Бабл Гам ")</f>
        <v>Персик Бабл Гам </v>
      </c>
      <c r="R3838" s="18" t="str">
        <f>IFERROR(__xludf.DUMMYFUNCTION("""COMPUTED_VALUE"""),"Садовые Ягоды ")</f>
        <v>Садовые Ягоды </v>
      </c>
      <c r="S3838" s="18" t="str">
        <f>IFERROR(__xludf.DUMMYFUNCTION("""COMPUTED_VALUE"""),"Скитлс Лимон Лайм 2")</f>
        <v>Скитлс Лимон Лайм 2</v>
      </c>
      <c r="T3838" s="18" t="str">
        <f>IFERROR(__xludf.DUMMYFUNCTION("""COMPUTED_VALUE"""),"Смородина Мармелад 1")</f>
        <v>Смородина Мармелад 1</v>
      </c>
      <c r="U3838" s="18" t="str">
        <f>IFERROR(__xludf.DUMMYFUNCTION("""COMPUTED_VALUE"""),"Темная Вишня 1")</f>
        <v>Темная Вишня 1</v>
      </c>
      <c r="V3838" s="18" t="str">
        <f>IFERROR(__xludf.DUMMYFUNCTION("""COMPUTED_VALUE"""),"Фруктовые Пластинки 1")</f>
        <v>Фруктовые Пластинки 1</v>
      </c>
      <c r="W3838" s="18" t="str">
        <f>IFERROR(__xludf.DUMMYFUNCTION("""COMPUTED_VALUE"""),"Черника Ежевика 1")</f>
        <v>Черника Ежевика 1</v>
      </c>
      <c r="X3838" s="18" t="str">
        <f>IFERROR(__xludf.DUMMYFUNCTION("""COMPUTED_VALUE"""),"Черника Малина 1")</f>
        <v>Черника Малина 1</v>
      </c>
      <c r="Y3838" s="18" t="str">
        <f>IFERROR(__xludf.DUMMYFUNCTION("""COMPUTED_VALUE"""),"Черника Мята 2")</f>
        <v>Черника Мята 2</v>
      </c>
      <c r="Z3838" s="18" t="str">
        <f>IFERROR(__xludf.DUMMYFUNCTION("""COMPUTED_VALUE"""),"Яблоко Виноград 2")</f>
        <v>Яблоко Виноград 2</v>
      </c>
      <c r="AA3838" s="18" t="str">
        <f>IFERROR(__xludf.DUMMYFUNCTION("""COMPUTED_VALUE"""),"Яблоко Малина 4")</f>
        <v>Яблоко Малина 4</v>
      </c>
      <c r="AB3838" s="18"/>
      <c r="AC3838" s="18"/>
      <c r="AD3838" s="18"/>
      <c r="AE3838" s="18"/>
      <c r="AF3838" s="18"/>
      <c r="AG3838" s="18"/>
      <c r="AH3838" s="18"/>
      <c r="AI3838" s="18"/>
      <c r="AJ3838" s="18"/>
      <c r="AK3838" s="18"/>
      <c r="AL3838" s="18"/>
      <c r="AM3838" s="18"/>
      <c r="AN3838" s="18"/>
      <c r="AO3838" s="18"/>
      <c r="AP3838" s="18"/>
      <c r="AQ3838" s="18"/>
      <c r="AR3838" s="18"/>
      <c r="AS3838" s="18"/>
      <c r="AT3838" s="18"/>
      <c r="AU3838" s="18"/>
      <c r="AV3838" s="18"/>
      <c r="AW3838" s="18"/>
      <c r="AX3838" s="18"/>
    </row>
    <row r="3839">
      <c r="A3839" s="18" t="str">
        <f>IFERROR(__xludf.DUMMYFUNCTION("""COMPUTED_VALUE"""),"Арбуз Малина ")</f>
        <v>Арбуз Малина </v>
      </c>
      <c r="B3839" s="18" t="str">
        <f>IFERROR(__xludf.DUMMYFUNCTION("""COMPUTED_VALUE"""),"Банан Кокос ")</f>
        <v>Банан Кокос </v>
      </c>
      <c r="C3839" s="18" t="str">
        <f>IFERROR(__xludf.DUMMYFUNCTION("""COMPUTED_VALUE"""),"Барбарисовый Энергетик ")</f>
        <v>Барбарисовый Энергетик </v>
      </c>
      <c r="D3839" s="18" t="str">
        <f>IFERROR(__xludf.DUMMYFUNCTION("""COMPUTED_VALUE"""),"Виноградный Энергетик")</f>
        <v>Виноградный Энергетик</v>
      </c>
      <c r="E3839" s="18" t="str">
        <f>IFERROR(__xludf.DUMMYFUNCTION("""COMPUTED_VALUE"""),"Гранат Клубника ")</f>
        <v>Гранат Клубника </v>
      </c>
      <c r="F3839" s="18" t="str">
        <f>IFERROR(__xludf.DUMMYFUNCTION("""COMPUTED_VALUE"""),"Гранат Смородина ")</f>
        <v>Гранат Смородина </v>
      </c>
      <c r="G3839" s="18" t="str">
        <f>IFERROR(__xludf.DUMMYFUNCTION("""COMPUTED_VALUE"""),"Грейпфрутовый Швепс ")</f>
        <v>Грейпфрутовый Швепс </v>
      </c>
      <c r="H3839" s="18" t="str">
        <f>IFERROR(__xludf.DUMMYFUNCTION("""COMPUTED_VALUE"""),"Земляника Драгонфрут ")</f>
        <v>Земляника Драгонфрут </v>
      </c>
      <c r="I3839" s="18" t="str">
        <f>IFERROR(__xludf.DUMMYFUNCTION("""COMPUTED_VALUE"""),"Киви Личи ")</f>
        <v>Киви Личи </v>
      </c>
      <c r="J3839" s="18" t="str">
        <f>IFERROR(__xludf.DUMMYFUNCTION("""COMPUTED_VALUE"""),"Киви Маракуйя Гуава ")</f>
        <v>Киви Маракуйя Гуава </v>
      </c>
      <c r="K3839" s="18" t="str">
        <f>IFERROR(__xludf.DUMMYFUNCTION("""COMPUTED_VALUE"""),"Клубника Банан ")</f>
        <v>Клубника Банан </v>
      </c>
      <c r="L3839" s="18" t="str">
        <f>IFERROR(__xludf.DUMMYFUNCTION("""COMPUTED_VALUE"""),"Клубника Вишня ")</f>
        <v>Клубника Вишня </v>
      </c>
      <c r="M3839" s="18" t="str">
        <f>IFERROR(__xludf.DUMMYFUNCTION("""COMPUTED_VALUE"""),"Клубника Земляника ")</f>
        <v>Клубника Земляника </v>
      </c>
      <c r="N3839" s="18" t="str">
        <f>IFERROR(__xludf.DUMMYFUNCTION("""COMPUTED_VALUE"""),"Клубничный Мохито ")</f>
        <v>Клубничный Мохито </v>
      </c>
      <c r="O3839" s="18" t="str">
        <f>IFERROR(__xludf.DUMMYFUNCTION("""COMPUTED_VALUE"""),"Манго Грейпфрут ")</f>
        <v>Манго Грейпфрут </v>
      </c>
      <c r="P3839" s="18" t="str">
        <f>IFERROR(__xludf.DUMMYFUNCTION("""COMPUTED_VALUE"""),"Манго Персик Личи ")</f>
        <v>Манго Персик Личи </v>
      </c>
      <c r="Q3839" s="18" t="str">
        <f>IFERROR(__xludf.DUMMYFUNCTION("""COMPUTED_VALUE"""),"Персик Бабл Гам ")</f>
        <v>Персик Бабл Гам </v>
      </c>
      <c r="R3839" s="18" t="str">
        <f>IFERROR(__xludf.DUMMYFUNCTION("""COMPUTED_VALUE"""),"Садовые Ягоды ")</f>
        <v>Садовые Ягоды </v>
      </c>
      <c r="S3839" s="18" t="str">
        <f>IFERROR(__xludf.DUMMYFUNCTION("""COMPUTED_VALUE"""),"Скитлс Лимон Лайм 2")</f>
        <v>Скитлс Лимон Лайм 2</v>
      </c>
      <c r="T3839" s="18" t="str">
        <f>IFERROR(__xludf.DUMMYFUNCTION("""COMPUTED_VALUE"""),"Смородина Мармелад 1")</f>
        <v>Смородина Мармелад 1</v>
      </c>
      <c r="U3839" s="18" t="str">
        <f>IFERROR(__xludf.DUMMYFUNCTION("""COMPUTED_VALUE"""),"Темная Вишня 1")</f>
        <v>Темная Вишня 1</v>
      </c>
      <c r="V3839" s="18" t="str">
        <f>IFERROR(__xludf.DUMMYFUNCTION("""COMPUTED_VALUE"""),"Фруктовые Пластинки 1")</f>
        <v>Фруктовые Пластинки 1</v>
      </c>
      <c r="W3839" s="18" t="str">
        <f>IFERROR(__xludf.DUMMYFUNCTION("""COMPUTED_VALUE"""),"Черника Ежевика 1")</f>
        <v>Черника Ежевика 1</v>
      </c>
      <c r="X3839" s="18" t="str">
        <f>IFERROR(__xludf.DUMMYFUNCTION("""COMPUTED_VALUE"""),"Черника Малина 1")</f>
        <v>Черника Малина 1</v>
      </c>
      <c r="Y3839" s="18" t="str">
        <f>IFERROR(__xludf.DUMMYFUNCTION("""COMPUTED_VALUE"""),"Черника Мята 2")</f>
        <v>Черника Мята 2</v>
      </c>
      <c r="Z3839" s="18" t="str">
        <f>IFERROR(__xludf.DUMMYFUNCTION("""COMPUTED_VALUE"""),"Яблоко Виноград 2")</f>
        <v>Яблоко Виноград 2</v>
      </c>
      <c r="AA3839" s="18" t="str">
        <f>IFERROR(__xludf.DUMMYFUNCTION("""COMPUTED_VALUE"""),"Яблоко Малина 4")</f>
        <v>Яблоко Малина 4</v>
      </c>
      <c r="AB3839" s="18"/>
      <c r="AC3839" s="18"/>
      <c r="AD3839" s="18"/>
      <c r="AE3839" s="18"/>
      <c r="AF3839" s="18"/>
      <c r="AG3839" s="18"/>
      <c r="AH3839" s="18"/>
      <c r="AI3839" s="18"/>
      <c r="AJ3839" s="18"/>
      <c r="AK3839" s="18"/>
      <c r="AL3839" s="18"/>
      <c r="AM3839" s="18"/>
      <c r="AN3839" s="18"/>
      <c r="AO3839" s="18"/>
      <c r="AP3839" s="18"/>
      <c r="AQ3839" s="18"/>
      <c r="AR3839" s="18"/>
      <c r="AS3839" s="18"/>
      <c r="AT3839" s="18"/>
      <c r="AU3839" s="18"/>
      <c r="AV3839" s="18"/>
      <c r="AW3839" s="18"/>
      <c r="AX3839" s="18"/>
    </row>
    <row r="3840">
      <c r="A3840" s="18" t="str">
        <f>IFERROR(__xludf.DUMMYFUNCTION("""COMPUTED_VALUE"""),"0.7")</f>
        <v>0.7</v>
      </c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  <c r="AA3840" s="18"/>
      <c r="AB3840" s="18"/>
      <c r="AC3840" s="18"/>
      <c r="AD3840" s="18"/>
      <c r="AE3840" s="18"/>
      <c r="AF3840" s="18"/>
      <c r="AG3840" s="18"/>
      <c r="AH3840" s="18"/>
      <c r="AI3840" s="18"/>
      <c r="AJ3840" s="18"/>
      <c r="AK3840" s="18"/>
      <c r="AL3840" s="18"/>
      <c r="AM3840" s="18"/>
      <c r="AN3840" s="18"/>
      <c r="AO3840" s="18"/>
      <c r="AP3840" s="18"/>
      <c r="AQ3840" s="18"/>
      <c r="AR3840" s="18"/>
      <c r="AS3840" s="18"/>
      <c r="AT3840" s="18"/>
      <c r="AU3840" s="18"/>
      <c r="AV3840" s="18"/>
      <c r="AW3840" s="18"/>
      <c r="AX3840" s="18"/>
    </row>
    <row r="3841">
      <c r="A3841" s="18" t="str">
        <f>IFERROR(__xludf.DUMMYFUNCTION("""COMPUTED_VALUE"""),"Экзотический микс")</f>
        <v>Экзотический микс</v>
      </c>
      <c r="B3841" s="18" t="str">
        <f>IFERROR(__xludf.DUMMYFUNCTION("""COMPUTED_VALUE"""),"Энергетик")</f>
        <v>Энергетик</v>
      </c>
      <c r="C3841" s="18" t="str">
        <f>IFERROR(__xludf.DUMMYFUNCTION("""COMPUTED_VALUE"""),"Виноградный чупа-чупс")</f>
        <v>Виноградный чупа-чупс</v>
      </c>
      <c r="D3841" s="18" t="str">
        <f>IFERROR(__xludf.DUMMYFUNCTION("""COMPUTED_VALUE"""),"Кислая лесная клюква")</f>
        <v>Кислая лесная клюква</v>
      </c>
      <c r="E3841" s="18" t="str">
        <f>IFERROR(__xludf.DUMMYFUNCTION("""COMPUTED_VALUE"""),"Смородина персик")</f>
        <v>Смородина персик</v>
      </c>
      <c r="F3841" s="18" t="str">
        <f>IFERROR(__xludf.DUMMYFUNCTION("""COMPUTED_VALUE"""),"Спелый киви кисло сладкий")</f>
        <v>Спелый киви кисло сладкий</v>
      </c>
      <c r="G3841" s="18" t="str">
        <f>IFERROR(__xludf.DUMMYFUNCTION("""COMPUTED_VALUE"""),"Кислые черви в вишневом сиропе")</f>
        <v>Кислые черви в вишневом сиропе</v>
      </c>
      <c r="H3841" s="18" t="str">
        <f>IFERROR(__xludf.DUMMYFUNCTION("""COMPUTED_VALUE"""),"Грушевый лимонад")</f>
        <v>Грушевый лимонад</v>
      </c>
      <c r="I3841" s="18" t="str">
        <f>IFERROR(__xludf.DUMMYFUNCTION("""COMPUTED_VALUE"""),"Лимонад с сладкой малиной")</f>
        <v>Лимонад с сладкой малиной</v>
      </c>
      <c r="J3841" s="18" t="str">
        <f>IFERROR(__xludf.DUMMYFUNCTION("""COMPUTED_VALUE"""),"Ананасовая кислинка")</f>
        <v>Ананасовая кислинка</v>
      </c>
      <c r="K3841" s="18" t="str">
        <f>IFERROR(__xludf.DUMMYFUNCTION("""COMPUTED_VALUE"""),"Мармеладные мишки")</f>
        <v>Мармеладные мишки</v>
      </c>
      <c r="L3841" s="18" t="str">
        <f>IFERROR(__xludf.DUMMYFUNCTION("""COMPUTED_VALUE"""),"Мандариновый сок с цедрой")</f>
        <v>Мандариновый сок с цедрой</v>
      </c>
      <c r="M3841" s="18" t="str">
        <f>IFERROR(__xludf.DUMMYFUNCTION("""COMPUTED_VALUE"""),"Кисло-сладкое ягодное драже")</f>
        <v>Кисло-сладкое ягодное драже</v>
      </c>
      <c r="N3841" s="18" t="str">
        <f>IFERROR(__xludf.DUMMYFUNCTION("""COMPUTED_VALUE"""),"Классическая фанта")</f>
        <v>Классическая фанта</v>
      </c>
      <c r="O3841" s="18" t="str">
        <f>IFERROR(__xludf.DUMMYFUNCTION("""COMPUTED_VALUE"""),"Сладкие барбарисоввые конфеты")</f>
        <v>Сладкие барбарисоввые конфеты</v>
      </c>
      <c r="P3841" s="18"/>
      <c r="Q3841" s="18"/>
      <c r="R3841" s="18"/>
      <c r="S3841" s="18"/>
      <c r="T3841" s="18"/>
      <c r="U3841" s="18"/>
      <c r="V3841" s="18"/>
      <c r="W3841" s="18"/>
      <c r="X3841" s="18"/>
      <c r="Y3841" s="18"/>
      <c r="Z3841" s="18"/>
      <c r="AA3841" s="18"/>
      <c r="AB3841" s="18"/>
      <c r="AC3841" s="18"/>
      <c r="AD3841" s="18"/>
      <c r="AE3841" s="18"/>
      <c r="AF3841" s="18"/>
      <c r="AG3841" s="18"/>
      <c r="AH3841" s="18"/>
      <c r="AI3841" s="18"/>
      <c r="AJ3841" s="18"/>
      <c r="AK3841" s="18"/>
      <c r="AL3841" s="18"/>
      <c r="AM3841" s="18"/>
      <c r="AN3841" s="18"/>
      <c r="AO3841" s="18"/>
      <c r="AP3841" s="18"/>
      <c r="AQ3841" s="18"/>
      <c r="AR3841" s="18"/>
      <c r="AS3841" s="18"/>
      <c r="AT3841" s="18"/>
      <c r="AU3841" s="18"/>
      <c r="AV3841" s="18"/>
      <c r="AW3841" s="18"/>
      <c r="AX3841" s="18"/>
    </row>
    <row r="3842">
      <c r="A3842" s="18" t="str">
        <f>IFERROR(__xludf.DUMMYFUNCTION("""COMPUTED_VALUE"""),"0.4")</f>
        <v>0.4</v>
      </c>
      <c r="B3842" s="18" t="str">
        <f>IFERROR(__xludf.DUMMYFUNCTION("""COMPUTED_VALUE"""),"0.6")</f>
        <v>0.6</v>
      </c>
      <c r="C3842" s="18" t="str">
        <f>IFERROR(__xludf.DUMMYFUNCTION("""COMPUTED_VALUE"""),"0.7")</f>
        <v>0.7</v>
      </c>
      <c r="D3842" s="18" t="str">
        <f>IFERROR(__xludf.DUMMYFUNCTION("""COMPUTED_VALUE"""),"0.8")</f>
        <v>0.8</v>
      </c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  <c r="AA3842" s="18"/>
      <c r="AB3842" s="18"/>
      <c r="AC3842" s="18"/>
      <c r="AD3842" s="18"/>
      <c r="AE3842" s="18"/>
      <c r="AF3842" s="18"/>
      <c r="AG3842" s="18"/>
      <c r="AH3842" s="18"/>
      <c r="AI3842" s="18"/>
      <c r="AJ3842" s="18"/>
      <c r="AK3842" s="18"/>
      <c r="AL3842" s="18"/>
      <c r="AM3842" s="18"/>
      <c r="AN3842" s="18"/>
      <c r="AO3842" s="18"/>
      <c r="AP3842" s="18"/>
      <c r="AQ3842" s="18"/>
      <c r="AR3842" s="18"/>
      <c r="AS3842" s="18"/>
      <c r="AT3842" s="18"/>
      <c r="AU3842" s="18"/>
      <c r="AV3842" s="18"/>
      <c r="AW3842" s="18"/>
      <c r="AX3842" s="18"/>
    </row>
    <row r="3843">
      <c r="A3843" s="18" t="str">
        <f>IFERROR(__xludf.DUMMYFUNCTION("""COMPUTED_VALUE"""),"Арбуз Малина ")</f>
        <v>Арбуз Малина </v>
      </c>
      <c r="B3843" s="18" t="str">
        <f>IFERROR(__xludf.DUMMYFUNCTION("""COMPUTED_VALUE"""),"Банан Кокос ")</f>
        <v>Банан Кокос </v>
      </c>
      <c r="C3843" s="18" t="str">
        <f>IFERROR(__xludf.DUMMYFUNCTION("""COMPUTED_VALUE"""),"Барбарисовый Энергетик ")</f>
        <v>Барбарисовый Энергетик </v>
      </c>
      <c r="D3843" s="18" t="str">
        <f>IFERROR(__xludf.DUMMYFUNCTION("""COMPUTED_VALUE"""),"Виноградный Энергетик")</f>
        <v>Виноградный Энергетик</v>
      </c>
      <c r="E3843" s="18" t="str">
        <f>IFERROR(__xludf.DUMMYFUNCTION("""COMPUTED_VALUE"""),"Гранат Клубника ")</f>
        <v>Гранат Клубника </v>
      </c>
      <c r="F3843" s="18" t="str">
        <f>IFERROR(__xludf.DUMMYFUNCTION("""COMPUTED_VALUE"""),"Гранат Смородина ")</f>
        <v>Гранат Смородина </v>
      </c>
      <c r="G3843" s="18" t="str">
        <f>IFERROR(__xludf.DUMMYFUNCTION("""COMPUTED_VALUE"""),"Грейпфрутовый Швепс ")</f>
        <v>Грейпфрутовый Швепс </v>
      </c>
      <c r="H3843" s="18" t="str">
        <f>IFERROR(__xludf.DUMMYFUNCTION("""COMPUTED_VALUE"""),"Земляника Драгонфрут ")</f>
        <v>Земляника Драгонфрут </v>
      </c>
      <c r="I3843" s="18" t="str">
        <f>IFERROR(__xludf.DUMMYFUNCTION("""COMPUTED_VALUE"""),"Киви Личи ")</f>
        <v>Киви Личи </v>
      </c>
      <c r="J3843" s="18" t="str">
        <f>IFERROR(__xludf.DUMMYFUNCTION("""COMPUTED_VALUE"""),"Киви Маракуйя Гуава ")</f>
        <v>Киви Маракуйя Гуава </v>
      </c>
      <c r="K3843" s="18" t="str">
        <f>IFERROR(__xludf.DUMMYFUNCTION("""COMPUTED_VALUE"""),"Клубника Банан ")</f>
        <v>Клубника Банан </v>
      </c>
      <c r="L3843" s="18" t="str">
        <f>IFERROR(__xludf.DUMMYFUNCTION("""COMPUTED_VALUE"""),"Клубника Вишня ")</f>
        <v>Клубника Вишня </v>
      </c>
      <c r="M3843" s="18" t="str">
        <f>IFERROR(__xludf.DUMMYFUNCTION("""COMPUTED_VALUE"""),"Клубника Земляника ")</f>
        <v>Клубника Земляника </v>
      </c>
      <c r="N3843" s="18" t="str">
        <f>IFERROR(__xludf.DUMMYFUNCTION("""COMPUTED_VALUE"""),"Клубничный Мохито ")</f>
        <v>Клубничный Мохито </v>
      </c>
      <c r="O3843" s="18" t="str">
        <f>IFERROR(__xludf.DUMMYFUNCTION("""COMPUTED_VALUE"""),"Манго Грейпфрут ")</f>
        <v>Манго Грейпфрут </v>
      </c>
      <c r="P3843" s="18" t="str">
        <f>IFERROR(__xludf.DUMMYFUNCTION("""COMPUTED_VALUE"""),"Манго Персик Личи ")</f>
        <v>Манго Персик Личи </v>
      </c>
      <c r="Q3843" s="18" t="str">
        <f>IFERROR(__xludf.DUMMYFUNCTION("""COMPUTED_VALUE"""),"Персик Бабл Гам ")</f>
        <v>Персик Бабл Гам </v>
      </c>
      <c r="R3843" s="18" t="str">
        <f>IFERROR(__xludf.DUMMYFUNCTION("""COMPUTED_VALUE"""),"Садовые Ягоды ")</f>
        <v>Садовые Ягоды </v>
      </c>
      <c r="S3843" s="18" t="str">
        <f>IFERROR(__xludf.DUMMYFUNCTION("""COMPUTED_VALUE"""),"Скитлс Лимон Лайм 2")</f>
        <v>Скитлс Лимон Лайм 2</v>
      </c>
      <c r="T3843" s="18" t="str">
        <f>IFERROR(__xludf.DUMMYFUNCTION("""COMPUTED_VALUE"""),"Смородина Мармелад 1")</f>
        <v>Смородина Мармелад 1</v>
      </c>
      <c r="U3843" s="18" t="str">
        <f>IFERROR(__xludf.DUMMYFUNCTION("""COMPUTED_VALUE"""),"Темная Вишня 1")</f>
        <v>Темная Вишня 1</v>
      </c>
      <c r="V3843" s="18" t="str">
        <f>IFERROR(__xludf.DUMMYFUNCTION("""COMPUTED_VALUE"""),"Фруктовые Пластинки 1")</f>
        <v>Фруктовые Пластинки 1</v>
      </c>
      <c r="W3843" s="18" t="str">
        <f>IFERROR(__xludf.DUMMYFUNCTION("""COMPUTED_VALUE"""),"Черника Ежевика 1")</f>
        <v>Черника Ежевика 1</v>
      </c>
      <c r="X3843" s="18" t="str">
        <f>IFERROR(__xludf.DUMMYFUNCTION("""COMPUTED_VALUE"""),"Черника Малина 1")</f>
        <v>Черника Малина 1</v>
      </c>
      <c r="Y3843" s="18" t="str">
        <f>IFERROR(__xludf.DUMMYFUNCTION("""COMPUTED_VALUE"""),"Черника Мята 2")</f>
        <v>Черника Мята 2</v>
      </c>
      <c r="Z3843" s="18" t="str">
        <f>IFERROR(__xludf.DUMMYFUNCTION("""COMPUTED_VALUE"""),"Яблоко Виноград 2")</f>
        <v>Яблоко Виноград 2</v>
      </c>
      <c r="AA3843" s="18" t="str">
        <f>IFERROR(__xludf.DUMMYFUNCTION("""COMPUTED_VALUE"""),"Яблоко Малина 4")</f>
        <v>Яблоко Малина 4</v>
      </c>
      <c r="AB3843" s="18"/>
      <c r="AC3843" s="18"/>
      <c r="AD3843" s="18"/>
      <c r="AE3843" s="18"/>
      <c r="AF3843" s="18"/>
      <c r="AG3843" s="18"/>
      <c r="AH3843" s="18"/>
      <c r="AI3843" s="18"/>
      <c r="AJ3843" s="18"/>
      <c r="AK3843" s="18"/>
      <c r="AL3843" s="18"/>
      <c r="AM3843" s="18"/>
      <c r="AN3843" s="18"/>
      <c r="AO3843" s="18"/>
      <c r="AP3843" s="18"/>
      <c r="AQ3843" s="18"/>
      <c r="AR3843" s="18"/>
      <c r="AS3843" s="18"/>
      <c r="AT3843" s="18"/>
      <c r="AU3843" s="18"/>
      <c r="AV3843" s="18"/>
      <c r="AW3843" s="18"/>
      <c r="AX3843" s="18"/>
    </row>
    <row r="3844">
      <c r="A3844" s="18" t="str">
        <f>IFERROR(__xludf.DUMMYFUNCTION("""COMPUTED_VALUE"""),"0.2")</f>
        <v>0.2</v>
      </c>
      <c r="B3844" s="18" t="str">
        <f>IFERROR(__xludf.DUMMYFUNCTION("""COMPUTED_VALUE"""),"0.3")</f>
        <v>0.3</v>
      </c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8"/>
      <c r="AF3844" s="18"/>
      <c r="AG3844" s="18"/>
      <c r="AH3844" s="18"/>
      <c r="AI3844" s="18"/>
      <c r="AJ3844" s="18"/>
      <c r="AK3844" s="18"/>
      <c r="AL3844" s="18"/>
      <c r="AM3844" s="18"/>
      <c r="AN3844" s="18"/>
      <c r="AO3844" s="18"/>
      <c r="AP3844" s="18"/>
      <c r="AQ3844" s="18"/>
      <c r="AR3844" s="18"/>
      <c r="AS3844" s="18"/>
      <c r="AT3844" s="18"/>
      <c r="AU3844" s="18"/>
      <c r="AV3844" s="18"/>
      <c r="AW3844" s="18"/>
      <c r="AX3844" s="18"/>
    </row>
    <row r="3845">
      <c r="A3845" s="18" t="str">
        <f>IFERROR(__xludf.DUMMYFUNCTION("""COMPUTED_VALUE"""),"0.4")</f>
        <v>0.4</v>
      </c>
      <c r="B3845" s="18" t="str">
        <f>IFERROR(__xludf.DUMMYFUNCTION("""COMPUTED_VALUE"""),"0.6")</f>
        <v>0.6</v>
      </c>
      <c r="C3845" s="18" t="str">
        <f>IFERROR(__xludf.DUMMYFUNCTION("""COMPUTED_VALUE"""),"0.7")</f>
        <v>0.7</v>
      </c>
      <c r="D3845" s="18" t="str">
        <f>IFERROR(__xludf.DUMMYFUNCTION("""COMPUTED_VALUE"""),"0.8")</f>
        <v>0.8</v>
      </c>
      <c r="E3845" s="18"/>
      <c r="F3845" s="18"/>
      <c r="G3845" s="18"/>
      <c r="H3845" s="18"/>
      <c r="I3845" s="18"/>
      <c r="J3845" s="18"/>
      <c r="K3845" s="18"/>
      <c r="L3845" s="18"/>
      <c r="M3845" s="18"/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  <c r="AA3845" s="18"/>
      <c r="AB3845" s="18"/>
      <c r="AC3845" s="18"/>
      <c r="AD3845" s="18"/>
      <c r="AE3845" s="18"/>
      <c r="AF3845" s="18"/>
      <c r="AG3845" s="18"/>
      <c r="AH3845" s="18"/>
      <c r="AI3845" s="18"/>
      <c r="AJ3845" s="18"/>
      <c r="AK3845" s="18"/>
      <c r="AL3845" s="18"/>
      <c r="AM3845" s="18"/>
      <c r="AN3845" s="18"/>
      <c r="AO3845" s="18"/>
      <c r="AP3845" s="18"/>
      <c r="AQ3845" s="18"/>
      <c r="AR3845" s="18"/>
      <c r="AS3845" s="18"/>
      <c r="AT3845" s="18"/>
      <c r="AU3845" s="18"/>
      <c r="AV3845" s="18"/>
      <c r="AW3845" s="18"/>
      <c r="AX3845" s="18"/>
    </row>
    <row r="3846">
      <c r="A3846" s="18" t="str">
        <f>IFERROR(__xludf.DUMMYFUNCTION("""COMPUTED_VALUE"""),"0.2")</f>
        <v>0.2</v>
      </c>
      <c r="B3846" s="18" t="str">
        <f>IFERROR(__xludf.DUMMYFUNCTION("""COMPUTED_VALUE"""),"0.3")</f>
        <v>0.3</v>
      </c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  <c r="AA3846" s="18"/>
      <c r="AB3846" s="18"/>
      <c r="AC3846" s="18"/>
      <c r="AD3846" s="18"/>
      <c r="AE3846" s="18"/>
      <c r="AF3846" s="18"/>
      <c r="AG3846" s="18"/>
      <c r="AH3846" s="18"/>
      <c r="AI3846" s="18"/>
      <c r="AJ3846" s="18"/>
      <c r="AK3846" s="18"/>
      <c r="AL3846" s="18"/>
      <c r="AM3846" s="18"/>
      <c r="AN3846" s="18"/>
      <c r="AO3846" s="18"/>
      <c r="AP3846" s="18"/>
      <c r="AQ3846" s="18"/>
      <c r="AR3846" s="18"/>
      <c r="AS3846" s="18"/>
      <c r="AT3846" s="18"/>
      <c r="AU3846" s="18"/>
      <c r="AV3846" s="18"/>
      <c r="AW3846" s="18"/>
      <c r="AX3846" s="18"/>
    </row>
    <row r="3847">
      <c r="A3847" s="18" t="str">
        <f>IFERROR(__xludf.DUMMYFUNCTION("""COMPUTED_VALUE"""),"Арбуз Малина ")</f>
        <v>Арбуз Малина </v>
      </c>
      <c r="B3847" s="18" t="str">
        <f>IFERROR(__xludf.DUMMYFUNCTION("""COMPUTED_VALUE"""),"Банан Кокос ")</f>
        <v>Банан Кокос </v>
      </c>
      <c r="C3847" s="18" t="str">
        <f>IFERROR(__xludf.DUMMYFUNCTION("""COMPUTED_VALUE"""),"Барбарисовый Энергетик ")</f>
        <v>Барбарисовый Энергетик </v>
      </c>
      <c r="D3847" s="18" t="str">
        <f>IFERROR(__xludf.DUMMYFUNCTION("""COMPUTED_VALUE"""),"Виноградный Энергетик")</f>
        <v>Виноградный Энергетик</v>
      </c>
      <c r="E3847" s="18" t="str">
        <f>IFERROR(__xludf.DUMMYFUNCTION("""COMPUTED_VALUE"""),"Гранат Клубника ")</f>
        <v>Гранат Клубника </v>
      </c>
      <c r="F3847" s="18" t="str">
        <f>IFERROR(__xludf.DUMMYFUNCTION("""COMPUTED_VALUE"""),"Гранат Смородина ")</f>
        <v>Гранат Смородина </v>
      </c>
      <c r="G3847" s="18" t="str">
        <f>IFERROR(__xludf.DUMMYFUNCTION("""COMPUTED_VALUE"""),"Грейпфрутовый Швепс ")</f>
        <v>Грейпфрутовый Швепс </v>
      </c>
      <c r="H3847" s="18" t="str">
        <f>IFERROR(__xludf.DUMMYFUNCTION("""COMPUTED_VALUE"""),"Земляника Драгонфрут ")</f>
        <v>Земляника Драгонфрут </v>
      </c>
      <c r="I3847" s="18" t="str">
        <f>IFERROR(__xludf.DUMMYFUNCTION("""COMPUTED_VALUE"""),"Киви Личи ")</f>
        <v>Киви Личи </v>
      </c>
      <c r="J3847" s="18" t="str">
        <f>IFERROR(__xludf.DUMMYFUNCTION("""COMPUTED_VALUE"""),"Киви Маракуйя Гуава ")</f>
        <v>Киви Маракуйя Гуава </v>
      </c>
      <c r="K3847" s="18" t="str">
        <f>IFERROR(__xludf.DUMMYFUNCTION("""COMPUTED_VALUE"""),"Клубника Банан ")</f>
        <v>Клубника Банан </v>
      </c>
      <c r="L3847" s="18" t="str">
        <f>IFERROR(__xludf.DUMMYFUNCTION("""COMPUTED_VALUE"""),"Клубника Вишня ")</f>
        <v>Клубника Вишня </v>
      </c>
      <c r="M3847" s="18" t="str">
        <f>IFERROR(__xludf.DUMMYFUNCTION("""COMPUTED_VALUE"""),"Клубника Земляника ")</f>
        <v>Клубника Земляника </v>
      </c>
      <c r="N3847" s="18" t="str">
        <f>IFERROR(__xludf.DUMMYFUNCTION("""COMPUTED_VALUE"""),"Клубничный Мохито ")</f>
        <v>Клубничный Мохито </v>
      </c>
      <c r="O3847" s="18" t="str">
        <f>IFERROR(__xludf.DUMMYFUNCTION("""COMPUTED_VALUE"""),"Манго Грейпфрут ")</f>
        <v>Манго Грейпфрут </v>
      </c>
      <c r="P3847" s="18" t="str">
        <f>IFERROR(__xludf.DUMMYFUNCTION("""COMPUTED_VALUE"""),"Манго Персик Личи ")</f>
        <v>Манго Персик Личи </v>
      </c>
      <c r="Q3847" s="18" t="str">
        <f>IFERROR(__xludf.DUMMYFUNCTION("""COMPUTED_VALUE"""),"Персик Бабл Гам ")</f>
        <v>Персик Бабл Гам </v>
      </c>
      <c r="R3847" s="18" t="str">
        <f>IFERROR(__xludf.DUMMYFUNCTION("""COMPUTED_VALUE"""),"Садовые Ягоды ")</f>
        <v>Садовые Ягоды </v>
      </c>
      <c r="S3847" s="18" t="str">
        <f>IFERROR(__xludf.DUMMYFUNCTION("""COMPUTED_VALUE"""),"Скитлс Лимон Лайм 2")</f>
        <v>Скитлс Лимон Лайм 2</v>
      </c>
      <c r="T3847" s="18" t="str">
        <f>IFERROR(__xludf.DUMMYFUNCTION("""COMPUTED_VALUE"""),"Смородина Мармелад 1")</f>
        <v>Смородина Мармелад 1</v>
      </c>
      <c r="U3847" s="18" t="str">
        <f>IFERROR(__xludf.DUMMYFUNCTION("""COMPUTED_VALUE"""),"Темная Вишня 1")</f>
        <v>Темная Вишня 1</v>
      </c>
      <c r="V3847" s="18" t="str">
        <f>IFERROR(__xludf.DUMMYFUNCTION("""COMPUTED_VALUE"""),"Фруктовые Пластинки 1")</f>
        <v>Фруктовые Пластинки 1</v>
      </c>
      <c r="W3847" s="18" t="str">
        <f>IFERROR(__xludf.DUMMYFUNCTION("""COMPUTED_VALUE"""),"Черника Ежевика 1")</f>
        <v>Черника Ежевика 1</v>
      </c>
      <c r="X3847" s="18" t="str">
        <f>IFERROR(__xludf.DUMMYFUNCTION("""COMPUTED_VALUE"""),"Черника Малина 1")</f>
        <v>Черника Малина 1</v>
      </c>
      <c r="Y3847" s="18" t="str">
        <f>IFERROR(__xludf.DUMMYFUNCTION("""COMPUTED_VALUE"""),"Черника Мята 2")</f>
        <v>Черника Мята 2</v>
      </c>
      <c r="Z3847" s="18" t="str">
        <f>IFERROR(__xludf.DUMMYFUNCTION("""COMPUTED_VALUE"""),"Яблоко Виноград 2")</f>
        <v>Яблоко Виноград 2</v>
      </c>
      <c r="AA3847" s="18" t="str">
        <f>IFERROR(__xludf.DUMMYFUNCTION("""COMPUTED_VALUE"""),"Яблоко Малина 4")</f>
        <v>Яблоко Малина 4</v>
      </c>
      <c r="AB3847" s="18"/>
      <c r="AC3847" s="18"/>
      <c r="AD3847" s="18"/>
      <c r="AE3847" s="18"/>
      <c r="AF3847" s="18"/>
      <c r="AG3847" s="18"/>
      <c r="AH3847" s="18"/>
      <c r="AI3847" s="18"/>
      <c r="AJ3847" s="18"/>
      <c r="AK3847" s="18"/>
      <c r="AL3847" s="18"/>
      <c r="AM3847" s="18"/>
      <c r="AN3847" s="18"/>
      <c r="AO3847" s="18"/>
      <c r="AP3847" s="18"/>
      <c r="AQ3847" s="18"/>
      <c r="AR3847" s="18"/>
      <c r="AS3847" s="18"/>
      <c r="AT3847" s="18"/>
      <c r="AU3847" s="18"/>
      <c r="AV3847" s="18"/>
      <c r="AW3847" s="18"/>
      <c r="AX3847" s="18"/>
    </row>
    <row r="3848">
      <c r="A3848" s="18" t="str">
        <f>IFERROR(__xludf.DUMMYFUNCTION("""COMPUTED_VALUE"""),"0.4")</f>
        <v>0.4</v>
      </c>
      <c r="B3848" s="18" t="str">
        <f>IFERROR(__xludf.DUMMYFUNCTION("""COMPUTED_VALUE"""),"0.6")</f>
        <v>0.6</v>
      </c>
      <c r="C3848" s="18" t="str">
        <f>IFERROR(__xludf.DUMMYFUNCTION("""COMPUTED_VALUE"""),"0.7")</f>
        <v>0.7</v>
      </c>
      <c r="D3848" s="18" t="str">
        <f>IFERROR(__xludf.DUMMYFUNCTION("""COMPUTED_VALUE"""),"0.8")</f>
        <v>0.8</v>
      </c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  <c r="AA3848" s="18"/>
      <c r="AB3848" s="18"/>
      <c r="AC3848" s="18"/>
      <c r="AD3848" s="18"/>
      <c r="AE3848" s="18"/>
      <c r="AF3848" s="18"/>
      <c r="AG3848" s="18"/>
      <c r="AH3848" s="18"/>
      <c r="AI3848" s="18"/>
      <c r="AJ3848" s="18"/>
      <c r="AK3848" s="18"/>
      <c r="AL3848" s="18"/>
      <c r="AM3848" s="18"/>
      <c r="AN3848" s="18"/>
      <c r="AO3848" s="18"/>
      <c r="AP3848" s="18"/>
      <c r="AQ3848" s="18"/>
      <c r="AR3848" s="18"/>
      <c r="AS3848" s="18"/>
      <c r="AT3848" s="18"/>
      <c r="AU3848" s="18"/>
      <c r="AV3848" s="18"/>
      <c r="AW3848" s="18"/>
      <c r="AX3848" s="18"/>
    </row>
    <row r="3849">
      <c r="A3849" s="18" t="str">
        <f>IFERROR(__xludf.DUMMYFUNCTION("""COMPUTED_VALUE"""),"Арбуз Малина ")</f>
        <v>Арбуз Малина </v>
      </c>
      <c r="B3849" s="18" t="str">
        <f>IFERROR(__xludf.DUMMYFUNCTION("""COMPUTED_VALUE"""),"Банан Кокос ")</f>
        <v>Банан Кокос </v>
      </c>
      <c r="C3849" s="18" t="str">
        <f>IFERROR(__xludf.DUMMYFUNCTION("""COMPUTED_VALUE"""),"Барбарисовый Энергетик ")</f>
        <v>Барбарисовый Энергетик </v>
      </c>
      <c r="D3849" s="18" t="str">
        <f>IFERROR(__xludf.DUMMYFUNCTION("""COMPUTED_VALUE"""),"Виноградный Энергетик")</f>
        <v>Виноградный Энергетик</v>
      </c>
      <c r="E3849" s="18" t="str">
        <f>IFERROR(__xludf.DUMMYFUNCTION("""COMPUTED_VALUE"""),"Гранат Клубника ")</f>
        <v>Гранат Клубника </v>
      </c>
      <c r="F3849" s="18" t="str">
        <f>IFERROR(__xludf.DUMMYFUNCTION("""COMPUTED_VALUE"""),"Гранат Смородина ")</f>
        <v>Гранат Смородина </v>
      </c>
      <c r="G3849" s="18" t="str">
        <f>IFERROR(__xludf.DUMMYFUNCTION("""COMPUTED_VALUE"""),"Грейпфрутовый Швепс ")</f>
        <v>Грейпфрутовый Швепс </v>
      </c>
      <c r="H3849" s="18" t="str">
        <f>IFERROR(__xludf.DUMMYFUNCTION("""COMPUTED_VALUE"""),"Земляника Драгонфрут ")</f>
        <v>Земляника Драгонфрут </v>
      </c>
      <c r="I3849" s="18" t="str">
        <f>IFERROR(__xludf.DUMMYFUNCTION("""COMPUTED_VALUE"""),"Киви Личи ")</f>
        <v>Киви Личи </v>
      </c>
      <c r="J3849" s="18" t="str">
        <f>IFERROR(__xludf.DUMMYFUNCTION("""COMPUTED_VALUE"""),"Киви Маракуйя Гуава ")</f>
        <v>Киви Маракуйя Гуава </v>
      </c>
      <c r="K3849" s="18" t="str">
        <f>IFERROR(__xludf.DUMMYFUNCTION("""COMPUTED_VALUE"""),"Клубника Банан ")</f>
        <v>Клубника Банан </v>
      </c>
      <c r="L3849" s="18" t="str">
        <f>IFERROR(__xludf.DUMMYFUNCTION("""COMPUTED_VALUE"""),"Клубника Вишня ")</f>
        <v>Клубника Вишня </v>
      </c>
      <c r="M3849" s="18" t="str">
        <f>IFERROR(__xludf.DUMMYFUNCTION("""COMPUTED_VALUE"""),"Клубника Земляника ")</f>
        <v>Клубника Земляника </v>
      </c>
      <c r="N3849" s="18" t="str">
        <f>IFERROR(__xludf.DUMMYFUNCTION("""COMPUTED_VALUE"""),"Клубничный Мохито ")</f>
        <v>Клубничный Мохито </v>
      </c>
      <c r="O3849" s="18" t="str">
        <f>IFERROR(__xludf.DUMMYFUNCTION("""COMPUTED_VALUE"""),"Манго Грейпфрут ")</f>
        <v>Манго Грейпфрут </v>
      </c>
      <c r="P3849" s="18" t="str">
        <f>IFERROR(__xludf.DUMMYFUNCTION("""COMPUTED_VALUE"""),"Манго Персик Личи ")</f>
        <v>Манго Персик Личи </v>
      </c>
      <c r="Q3849" s="18" t="str">
        <f>IFERROR(__xludf.DUMMYFUNCTION("""COMPUTED_VALUE"""),"Персик Бабл Гам ")</f>
        <v>Персик Бабл Гам </v>
      </c>
      <c r="R3849" s="18" t="str">
        <f>IFERROR(__xludf.DUMMYFUNCTION("""COMPUTED_VALUE"""),"Садовые Ягоды ")</f>
        <v>Садовые Ягоды </v>
      </c>
      <c r="S3849" s="18" t="str">
        <f>IFERROR(__xludf.DUMMYFUNCTION("""COMPUTED_VALUE"""),"Скитлс Лимон Лайм 2")</f>
        <v>Скитлс Лимон Лайм 2</v>
      </c>
      <c r="T3849" s="18" t="str">
        <f>IFERROR(__xludf.DUMMYFUNCTION("""COMPUTED_VALUE"""),"Смородина Мармелад 1")</f>
        <v>Смородина Мармелад 1</v>
      </c>
      <c r="U3849" s="18" t="str">
        <f>IFERROR(__xludf.DUMMYFUNCTION("""COMPUTED_VALUE"""),"Темная Вишня 1")</f>
        <v>Темная Вишня 1</v>
      </c>
      <c r="V3849" s="18" t="str">
        <f>IFERROR(__xludf.DUMMYFUNCTION("""COMPUTED_VALUE"""),"Фруктовые Пластинки 1")</f>
        <v>Фруктовые Пластинки 1</v>
      </c>
      <c r="W3849" s="18" t="str">
        <f>IFERROR(__xludf.DUMMYFUNCTION("""COMPUTED_VALUE"""),"Черника Ежевика 1")</f>
        <v>Черника Ежевика 1</v>
      </c>
      <c r="X3849" s="18" t="str">
        <f>IFERROR(__xludf.DUMMYFUNCTION("""COMPUTED_VALUE"""),"Черника Малина 1")</f>
        <v>Черника Малина 1</v>
      </c>
      <c r="Y3849" s="18" t="str">
        <f>IFERROR(__xludf.DUMMYFUNCTION("""COMPUTED_VALUE"""),"Черника Мята 2")</f>
        <v>Черника Мята 2</v>
      </c>
      <c r="Z3849" s="18" t="str">
        <f>IFERROR(__xludf.DUMMYFUNCTION("""COMPUTED_VALUE"""),"Яблоко Виноград 2")</f>
        <v>Яблоко Виноград 2</v>
      </c>
      <c r="AA3849" s="18" t="str">
        <f>IFERROR(__xludf.DUMMYFUNCTION("""COMPUTED_VALUE"""),"Яблоко Малина 4")</f>
        <v>Яблоко Малина 4</v>
      </c>
      <c r="AB3849" s="18"/>
      <c r="AC3849" s="18"/>
      <c r="AD3849" s="18"/>
      <c r="AE3849" s="18"/>
      <c r="AF3849" s="18"/>
      <c r="AG3849" s="18"/>
      <c r="AH3849" s="18"/>
      <c r="AI3849" s="18"/>
      <c r="AJ3849" s="18"/>
      <c r="AK3849" s="18"/>
      <c r="AL3849" s="18"/>
      <c r="AM3849" s="18"/>
      <c r="AN3849" s="18"/>
      <c r="AO3849" s="18"/>
      <c r="AP3849" s="18"/>
      <c r="AQ3849" s="18"/>
      <c r="AR3849" s="18"/>
      <c r="AS3849" s="18"/>
      <c r="AT3849" s="18"/>
      <c r="AU3849" s="18"/>
      <c r="AV3849" s="18"/>
      <c r="AW3849" s="18"/>
      <c r="AX3849" s="18"/>
    </row>
    <row r="3850">
      <c r="A3850" s="18" t="str">
        <f>IFERROR(__xludf.DUMMYFUNCTION("""COMPUTED_VALUE"""),"Арбуз Малина ")</f>
        <v>Арбуз Малина </v>
      </c>
      <c r="B3850" s="18" t="str">
        <f>IFERROR(__xludf.DUMMYFUNCTION("""COMPUTED_VALUE"""),"Банан Кокос ")</f>
        <v>Банан Кокос </v>
      </c>
      <c r="C3850" s="18" t="str">
        <f>IFERROR(__xludf.DUMMYFUNCTION("""COMPUTED_VALUE"""),"Барбарисовый Энергетик ")</f>
        <v>Барбарисовый Энергетик </v>
      </c>
      <c r="D3850" s="18" t="str">
        <f>IFERROR(__xludf.DUMMYFUNCTION("""COMPUTED_VALUE"""),"Виноградный Энергетик")</f>
        <v>Виноградный Энергетик</v>
      </c>
      <c r="E3850" s="18" t="str">
        <f>IFERROR(__xludf.DUMMYFUNCTION("""COMPUTED_VALUE"""),"Гранат Клубника ")</f>
        <v>Гранат Клубника </v>
      </c>
      <c r="F3850" s="18" t="str">
        <f>IFERROR(__xludf.DUMMYFUNCTION("""COMPUTED_VALUE"""),"Гранат Смородина ")</f>
        <v>Гранат Смородина </v>
      </c>
      <c r="G3850" s="18" t="str">
        <f>IFERROR(__xludf.DUMMYFUNCTION("""COMPUTED_VALUE"""),"Грейпфрутовый Швепс ")</f>
        <v>Грейпфрутовый Швепс </v>
      </c>
      <c r="H3850" s="18" t="str">
        <f>IFERROR(__xludf.DUMMYFUNCTION("""COMPUTED_VALUE"""),"Земляника Драгонфрут ")</f>
        <v>Земляника Драгонфрут </v>
      </c>
      <c r="I3850" s="18" t="str">
        <f>IFERROR(__xludf.DUMMYFUNCTION("""COMPUTED_VALUE"""),"Киви Личи ")</f>
        <v>Киви Личи </v>
      </c>
      <c r="J3850" s="18" t="str">
        <f>IFERROR(__xludf.DUMMYFUNCTION("""COMPUTED_VALUE"""),"Киви Маракуйя Гуава ")</f>
        <v>Киви Маракуйя Гуава </v>
      </c>
      <c r="K3850" s="18" t="str">
        <f>IFERROR(__xludf.DUMMYFUNCTION("""COMPUTED_VALUE"""),"Клубника Банан ")</f>
        <v>Клубника Банан </v>
      </c>
      <c r="L3850" s="18" t="str">
        <f>IFERROR(__xludf.DUMMYFUNCTION("""COMPUTED_VALUE"""),"Клубника Вишня ")</f>
        <v>Клубника Вишня </v>
      </c>
      <c r="M3850" s="18" t="str">
        <f>IFERROR(__xludf.DUMMYFUNCTION("""COMPUTED_VALUE"""),"Клубника Земляника ")</f>
        <v>Клубника Земляника </v>
      </c>
      <c r="N3850" s="18" t="str">
        <f>IFERROR(__xludf.DUMMYFUNCTION("""COMPUTED_VALUE"""),"Клубничный Мохито ")</f>
        <v>Клубничный Мохито </v>
      </c>
      <c r="O3850" s="18" t="str">
        <f>IFERROR(__xludf.DUMMYFUNCTION("""COMPUTED_VALUE"""),"Манго Грейпфрут ")</f>
        <v>Манго Грейпфрут </v>
      </c>
      <c r="P3850" s="18" t="str">
        <f>IFERROR(__xludf.DUMMYFUNCTION("""COMPUTED_VALUE"""),"Манго Персик Личи ")</f>
        <v>Манго Персик Личи </v>
      </c>
      <c r="Q3850" s="18" t="str">
        <f>IFERROR(__xludf.DUMMYFUNCTION("""COMPUTED_VALUE"""),"Персик Бабл Гам ")</f>
        <v>Персик Бабл Гам </v>
      </c>
      <c r="R3850" s="18" t="str">
        <f>IFERROR(__xludf.DUMMYFUNCTION("""COMPUTED_VALUE"""),"Садовые Ягоды ")</f>
        <v>Садовые Ягоды </v>
      </c>
      <c r="S3850" s="18" t="str">
        <f>IFERROR(__xludf.DUMMYFUNCTION("""COMPUTED_VALUE"""),"Скитлс Лимон Лайм 2")</f>
        <v>Скитлс Лимон Лайм 2</v>
      </c>
      <c r="T3850" s="18" t="str">
        <f>IFERROR(__xludf.DUMMYFUNCTION("""COMPUTED_VALUE"""),"Смородина Мармелад 1")</f>
        <v>Смородина Мармелад 1</v>
      </c>
      <c r="U3850" s="18" t="str">
        <f>IFERROR(__xludf.DUMMYFUNCTION("""COMPUTED_VALUE"""),"Темная Вишня 1")</f>
        <v>Темная Вишня 1</v>
      </c>
      <c r="V3850" s="18" t="str">
        <f>IFERROR(__xludf.DUMMYFUNCTION("""COMPUTED_VALUE"""),"Фруктовые Пластинки 1")</f>
        <v>Фруктовые Пластинки 1</v>
      </c>
      <c r="W3850" s="18" t="str">
        <f>IFERROR(__xludf.DUMMYFUNCTION("""COMPUTED_VALUE"""),"Черника Ежевика 1")</f>
        <v>Черника Ежевика 1</v>
      </c>
      <c r="X3850" s="18" t="str">
        <f>IFERROR(__xludf.DUMMYFUNCTION("""COMPUTED_VALUE"""),"Черника Малина 1")</f>
        <v>Черника Малина 1</v>
      </c>
      <c r="Y3850" s="18" t="str">
        <f>IFERROR(__xludf.DUMMYFUNCTION("""COMPUTED_VALUE"""),"Черника Мята 2")</f>
        <v>Черника Мята 2</v>
      </c>
      <c r="Z3850" s="18" t="str">
        <f>IFERROR(__xludf.DUMMYFUNCTION("""COMPUTED_VALUE"""),"Яблоко Виноград 2")</f>
        <v>Яблоко Виноград 2</v>
      </c>
      <c r="AA3850" s="18" t="str">
        <f>IFERROR(__xludf.DUMMYFUNCTION("""COMPUTED_VALUE"""),"Яблоко Малина 4")</f>
        <v>Яблоко Малина 4</v>
      </c>
      <c r="AB3850" s="18"/>
      <c r="AC3850" s="18"/>
      <c r="AD3850" s="18"/>
      <c r="AE3850" s="18"/>
      <c r="AF3850" s="18"/>
      <c r="AG3850" s="18"/>
      <c r="AH3850" s="18"/>
      <c r="AI3850" s="18"/>
      <c r="AJ3850" s="18"/>
      <c r="AK3850" s="18"/>
      <c r="AL3850" s="18"/>
      <c r="AM3850" s="18"/>
      <c r="AN3850" s="18"/>
      <c r="AO3850" s="18"/>
      <c r="AP3850" s="18"/>
      <c r="AQ3850" s="18"/>
      <c r="AR3850" s="18"/>
      <c r="AS3850" s="18"/>
      <c r="AT3850" s="18"/>
      <c r="AU3850" s="18"/>
      <c r="AV3850" s="18"/>
      <c r="AW3850" s="18"/>
      <c r="AX3850" s="18"/>
    </row>
    <row r="3851">
      <c r="A3851" s="18"/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  <c r="AA3851" s="18"/>
      <c r="AB3851" s="18"/>
      <c r="AC3851" s="18"/>
      <c r="AD3851" s="18"/>
      <c r="AE3851" s="18"/>
      <c r="AF3851" s="18"/>
      <c r="AG3851" s="18"/>
      <c r="AH3851" s="18"/>
      <c r="AI3851" s="18"/>
      <c r="AJ3851" s="18"/>
      <c r="AK3851" s="18"/>
      <c r="AL3851" s="18"/>
      <c r="AM3851" s="18"/>
      <c r="AN3851" s="18"/>
      <c r="AO3851" s="18"/>
      <c r="AP3851" s="18"/>
      <c r="AQ3851" s="18"/>
      <c r="AR3851" s="18"/>
      <c r="AS3851" s="18"/>
      <c r="AT3851" s="18"/>
      <c r="AU3851" s="18"/>
      <c r="AV3851" s="18"/>
      <c r="AW3851" s="18"/>
      <c r="AX3851" s="18"/>
    </row>
    <row r="3852">
      <c r="A3852" s="18"/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8"/>
      <c r="AF3852" s="18"/>
      <c r="AG3852" s="18"/>
      <c r="AH3852" s="18"/>
      <c r="AI3852" s="18"/>
      <c r="AJ3852" s="18"/>
      <c r="AK3852" s="18"/>
      <c r="AL3852" s="18"/>
      <c r="AM3852" s="18"/>
      <c r="AN3852" s="18"/>
      <c r="AO3852" s="18"/>
      <c r="AP3852" s="18"/>
      <c r="AQ3852" s="18"/>
      <c r="AR3852" s="18"/>
      <c r="AS3852" s="18"/>
      <c r="AT3852" s="18"/>
      <c r="AU3852" s="18"/>
      <c r="AV3852" s="18"/>
      <c r="AW3852" s="18"/>
      <c r="AX3852" s="18"/>
    </row>
    <row r="3853">
      <c r="A3853" s="18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  <c r="AA3853" s="18"/>
      <c r="AB3853" s="18"/>
      <c r="AC3853" s="18"/>
      <c r="AD3853" s="18"/>
      <c r="AE3853" s="18"/>
      <c r="AF3853" s="18"/>
      <c r="AG3853" s="18"/>
      <c r="AH3853" s="18"/>
      <c r="AI3853" s="18"/>
      <c r="AJ3853" s="18"/>
      <c r="AK3853" s="18"/>
      <c r="AL3853" s="18"/>
      <c r="AM3853" s="18"/>
      <c r="AN3853" s="18"/>
      <c r="AO3853" s="18"/>
      <c r="AP3853" s="18"/>
      <c r="AQ3853" s="18"/>
      <c r="AR3853" s="18"/>
      <c r="AS3853" s="18"/>
      <c r="AT3853" s="18"/>
      <c r="AU3853" s="18"/>
      <c r="AV3853" s="18"/>
      <c r="AW3853" s="18"/>
      <c r="AX3853" s="18"/>
    </row>
    <row r="3854">
      <c r="A3854" s="18"/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  <c r="AA3854" s="18"/>
      <c r="AB3854" s="18"/>
      <c r="AC3854" s="18"/>
      <c r="AD3854" s="18"/>
      <c r="AE3854" s="18"/>
      <c r="AF3854" s="18"/>
      <c r="AG3854" s="18"/>
      <c r="AH3854" s="18"/>
      <c r="AI3854" s="18"/>
      <c r="AJ3854" s="18"/>
      <c r="AK3854" s="18"/>
      <c r="AL3854" s="18"/>
      <c r="AM3854" s="18"/>
      <c r="AN3854" s="18"/>
      <c r="AO3854" s="18"/>
      <c r="AP3854" s="18"/>
      <c r="AQ3854" s="18"/>
      <c r="AR3854" s="18"/>
      <c r="AS3854" s="18"/>
      <c r="AT3854" s="18"/>
      <c r="AU3854" s="18"/>
      <c r="AV3854" s="18"/>
      <c r="AW3854" s="18"/>
      <c r="AX3854" s="18"/>
    </row>
    <row r="3855">
      <c r="A3855" s="18"/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  <c r="X3855" s="18"/>
      <c r="Y3855" s="18"/>
      <c r="Z3855" s="18"/>
      <c r="AA3855" s="18"/>
      <c r="AB3855" s="18"/>
      <c r="AC3855" s="18"/>
      <c r="AD3855" s="18"/>
      <c r="AE3855" s="18"/>
      <c r="AF3855" s="18"/>
      <c r="AG3855" s="18"/>
      <c r="AH3855" s="18"/>
      <c r="AI3855" s="18"/>
      <c r="AJ3855" s="18"/>
      <c r="AK3855" s="18"/>
      <c r="AL3855" s="18"/>
      <c r="AM3855" s="18"/>
      <c r="AN3855" s="18"/>
      <c r="AO3855" s="18"/>
      <c r="AP3855" s="18"/>
      <c r="AQ3855" s="18"/>
      <c r="AR3855" s="18"/>
      <c r="AS3855" s="18"/>
      <c r="AT3855" s="18"/>
      <c r="AU3855" s="18"/>
      <c r="AV3855" s="18"/>
      <c r="AW3855" s="18"/>
      <c r="AX3855" s="18"/>
    </row>
    <row r="3856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8"/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  <c r="AA3856" s="18"/>
      <c r="AB3856" s="18"/>
      <c r="AC3856" s="18"/>
      <c r="AD3856" s="18"/>
      <c r="AE3856" s="18"/>
      <c r="AF3856" s="18"/>
      <c r="AG3856" s="18"/>
      <c r="AH3856" s="18"/>
      <c r="AI3856" s="18"/>
      <c r="AJ3856" s="18"/>
      <c r="AK3856" s="18"/>
      <c r="AL3856" s="18"/>
      <c r="AM3856" s="18"/>
      <c r="AN3856" s="18"/>
      <c r="AO3856" s="18"/>
      <c r="AP3856" s="18"/>
      <c r="AQ3856" s="18"/>
      <c r="AR3856" s="18"/>
      <c r="AS3856" s="18"/>
      <c r="AT3856" s="18"/>
      <c r="AU3856" s="18"/>
      <c r="AV3856" s="18"/>
      <c r="AW3856" s="18"/>
      <c r="AX3856" s="18"/>
    </row>
    <row r="3857">
      <c r="A3857" s="18"/>
      <c r="B3857" s="18"/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  <c r="AA3857" s="18"/>
      <c r="AB3857" s="18"/>
      <c r="AC3857" s="18"/>
      <c r="AD3857" s="18"/>
      <c r="AE3857" s="18"/>
      <c r="AF3857" s="18"/>
      <c r="AG3857" s="18"/>
      <c r="AH3857" s="18"/>
      <c r="AI3857" s="18"/>
      <c r="AJ3857" s="18"/>
      <c r="AK3857" s="18"/>
      <c r="AL3857" s="18"/>
      <c r="AM3857" s="18"/>
      <c r="AN3857" s="18"/>
      <c r="AO3857" s="18"/>
      <c r="AP3857" s="18"/>
      <c r="AQ3857" s="18"/>
      <c r="AR3857" s="18"/>
      <c r="AS3857" s="18"/>
      <c r="AT3857" s="18"/>
      <c r="AU3857" s="18"/>
      <c r="AV3857" s="18"/>
      <c r="AW3857" s="18"/>
      <c r="AX3857" s="18"/>
    </row>
    <row r="3858">
      <c r="A3858" s="18"/>
      <c r="B3858" s="18"/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8"/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  <c r="AA3858" s="18"/>
      <c r="AB3858" s="18"/>
      <c r="AC3858" s="18"/>
      <c r="AD3858" s="18"/>
      <c r="AE3858" s="18"/>
      <c r="AF3858" s="18"/>
      <c r="AG3858" s="18"/>
      <c r="AH3858" s="18"/>
      <c r="AI3858" s="18"/>
      <c r="AJ3858" s="18"/>
      <c r="AK3858" s="18"/>
      <c r="AL3858" s="18"/>
      <c r="AM3858" s="18"/>
      <c r="AN3858" s="18"/>
      <c r="AO3858" s="18"/>
      <c r="AP3858" s="18"/>
      <c r="AQ3858" s="18"/>
      <c r="AR3858" s="18"/>
      <c r="AS3858" s="18"/>
      <c r="AT3858" s="18"/>
      <c r="AU3858" s="18"/>
      <c r="AV3858" s="18"/>
      <c r="AW3858" s="18"/>
      <c r="AX3858" s="18"/>
    </row>
    <row r="3859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  <c r="AA3859" s="18"/>
      <c r="AB3859" s="18"/>
      <c r="AC3859" s="18"/>
      <c r="AD3859" s="18"/>
      <c r="AE3859" s="18"/>
      <c r="AF3859" s="18"/>
      <c r="AG3859" s="18"/>
      <c r="AH3859" s="18"/>
      <c r="AI3859" s="18"/>
      <c r="AJ3859" s="18"/>
      <c r="AK3859" s="18"/>
      <c r="AL3859" s="18"/>
      <c r="AM3859" s="18"/>
      <c r="AN3859" s="18"/>
      <c r="AO3859" s="18"/>
      <c r="AP3859" s="18"/>
      <c r="AQ3859" s="18"/>
      <c r="AR3859" s="18"/>
      <c r="AS3859" s="18"/>
      <c r="AT3859" s="18"/>
      <c r="AU3859" s="18"/>
      <c r="AV3859" s="18"/>
      <c r="AW3859" s="18"/>
      <c r="AX3859" s="18"/>
    </row>
    <row r="3860">
      <c r="A3860" s="18"/>
      <c r="B3860" s="18"/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8"/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  <c r="AA3860" s="18"/>
      <c r="AB3860" s="18"/>
      <c r="AC3860" s="18"/>
      <c r="AD3860" s="18"/>
      <c r="AE3860" s="18"/>
      <c r="AF3860" s="18"/>
      <c r="AG3860" s="18"/>
      <c r="AH3860" s="18"/>
      <c r="AI3860" s="18"/>
      <c r="AJ3860" s="18"/>
      <c r="AK3860" s="18"/>
      <c r="AL3860" s="18"/>
      <c r="AM3860" s="18"/>
      <c r="AN3860" s="18"/>
      <c r="AO3860" s="18"/>
      <c r="AP3860" s="18"/>
      <c r="AQ3860" s="18"/>
      <c r="AR3860" s="18"/>
      <c r="AS3860" s="18"/>
      <c r="AT3860" s="18"/>
      <c r="AU3860" s="18"/>
      <c r="AV3860" s="18"/>
      <c r="AW3860" s="18"/>
      <c r="AX3860" s="18"/>
    </row>
    <row r="3861">
      <c r="A3861" s="18"/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  <c r="AA3861" s="18"/>
      <c r="AB3861" s="18"/>
      <c r="AC3861" s="18"/>
      <c r="AD3861" s="18"/>
      <c r="AE3861" s="18"/>
      <c r="AF3861" s="18"/>
      <c r="AG3861" s="18"/>
      <c r="AH3861" s="18"/>
      <c r="AI3861" s="18"/>
      <c r="AJ3861" s="18"/>
      <c r="AK3861" s="18"/>
      <c r="AL3861" s="18"/>
      <c r="AM3861" s="18"/>
      <c r="AN3861" s="18"/>
      <c r="AO3861" s="18"/>
      <c r="AP3861" s="18"/>
      <c r="AQ3861" s="18"/>
      <c r="AR3861" s="18"/>
      <c r="AS3861" s="18"/>
      <c r="AT3861" s="18"/>
      <c r="AU3861" s="18"/>
      <c r="AV3861" s="18"/>
      <c r="AW3861" s="18"/>
      <c r="AX3861" s="18"/>
    </row>
    <row r="3862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  <c r="R3862" s="18"/>
      <c r="S3862" s="18"/>
      <c r="T3862" s="18"/>
      <c r="U3862" s="18"/>
      <c r="V3862" s="18"/>
      <c r="W3862" s="18"/>
      <c r="X3862" s="18"/>
      <c r="Y3862" s="18"/>
      <c r="Z3862" s="18"/>
      <c r="AA3862" s="18"/>
      <c r="AB3862" s="18"/>
      <c r="AC3862" s="18"/>
      <c r="AD3862" s="18"/>
      <c r="AE3862" s="18"/>
      <c r="AF3862" s="18"/>
      <c r="AG3862" s="18"/>
      <c r="AH3862" s="18"/>
      <c r="AI3862" s="18"/>
      <c r="AJ3862" s="18"/>
      <c r="AK3862" s="18"/>
      <c r="AL3862" s="18"/>
      <c r="AM3862" s="18"/>
      <c r="AN3862" s="18"/>
      <c r="AO3862" s="18"/>
      <c r="AP3862" s="18"/>
      <c r="AQ3862" s="18"/>
      <c r="AR3862" s="18"/>
      <c r="AS3862" s="18"/>
      <c r="AT3862" s="18"/>
      <c r="AU3862" s="18"/>
      <c r="AV3862" s="18"/>
      <c r="AW3862" s="18"/>
      <c r="AX3862" s="18"/>
    </row>
    <row r="3863">
      <c r="A3863" s="18"/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  <c r="X3863" s="18"/>
      <c r="Y3863" s="18"/>
      <c r="Z3863" s="18"/>
      <c r="AA3863" s="18"/>
      <c r="AB3863" s="18"/>
      <c r="AC3863" s="18"/>
      <c r="AD3863" s="18"/>
      <c r="AE3863" s="18"/>
      <c r="AF3863" s="18"/>
      <c r="AG3863" s="18"/>
      <c r="AH3863" s="18"/>
      <c r="AI3863" s="18"/>
      <c r="AJ3863" s="18"/>
      <c r="AK3863" s="18"/>
      <c r="AL3863" s="18"/>
      <c r="AM3863" s="18"/>
      <c r="AN3863" s="18"/>
      <c r="AO3863" s="18"/>
      <c r="AP3863" s="18"/>
      <c r="AQ3863" s="18"/>
      <c r="AR3863" s="18"/>
      <c r="AS3863" s="18"/>
      <c r="AT3863" s="18"/>
      <c r="AU3863" s="18"/>
      <c r="AV3863" s="18"/>
      <c r="AW3863" s="18"/>
      <c r="AX3863" s="18"/>
    </row>
    <row r="3864">
      <c r="A3864" s="18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  <c r="R3864" s="18"/>
      <c r="S3864" s="18"/>
      <c r="T3864" s="18"/>
      <c r="U3864" s="18"/>
      <c r="V3864" s="18"/>
      <c r="W3864" s="18"/>
      <c r="X3864" s="18"/>
      <c r="Y3864" s="18"/>
      <c r="Z3864" s="18"/>
      <c r="AA3864" s="18"/>
      <c r="AB3864" s="18"/>
      <c r="AC3864" s="18"/>
      <c r="AD3864" s="18"/>
      <c r="AE3864" s="18"/>
      <c r="AF3864" s="18"/>
      <c r="AG3864" s="18"/>
      <c r="AH3864" s="18"/>
      <c r="AI3864" s="18"/>
      <c r="AJ3864" s="18"/>
      <c r="AK3864" s="18"/>
      <c r="AL3864" s="18"/>
      <c r="AM3864" s="18"/>
      <c r="AN3864" s="18"/>
      <c r="AO3864" s="18"/>
      <c r="AP3864" s="18"/>
      <c r="AQ3864" s="18"/>
      <c r="AR3864" s="18"/>
      <c r="AS3864" s="18"/>
      <c r="AT3864" s="18"/>
      <c r="AU3864" s="18"/>
      <c r="AV3864" s="18"/>
      <c r="AW3864" s="18"/>
      <c r="AX3864" s="18"/>
    </row>
    <row r="3865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18"/>
      <c r="O3865" s="18"/>
      <c r="P3865" s="18"/>
      <c r="Q3865" s="18"/>
      <c r="R3865" s="18"/>
      <c r="S3865" s="18"/>
      <c r="T3865" s="18"/>
      <c r="U3865" s="18"/>
      <c r="V3865" s="18"/>
      <c r="W3865" s="18"/>
      <c r="X3865" s="18"/>
      <c r="Y3865" s="18"/>
      <c r="Z3865" s="18"/>
      <c r="AA3865" s="18"/>
      <c r="AB3865" s="18"/>
      <c r="AC3865" s="18"/>
      <c r="AD3865" s="18"/>
      <c r="AE3865" s="18"/>
      <c r="AF3865" s="18"/>
      <c r="AG3865" s="18"/>
      <c r="AH3865" s="18"/>
      <c r="AI3865" s="18"/>
      <c r="AJ3865" s="18"/>
      <c r="AK3865" s="18"/>
      <c r="AL3865" s="18"/>
      <c r="AM3865" s="18"/>
      <c r="AN3865" s="18"/>
      <c r="AO3865" s="18"/>
      <c r="AP3865" s="18"/>
      <c r="AQ3865" s="18"/>
      <c r="AR3865" s="18"/>
      <c r="AS3865" s="18"/>
      <c r="AT3865" s="18"/>
      <c r="AU3865" s="18"/>
      <c r="AV3865" s="18"/>
      <c r="AW3865" s="18"/>
      <c r="AX3865" s="18"/>
    </row>
    <row r="3866">
      <c r="A3866" s="18"/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  <c r="R3866" s="18"/>
      <c r="S3866" s="18"/>
      <c r="T3866" s="18"/>
      <c r="U3866" s="18"/>
      <c r="V3866" s="18"/>
      <c r="W3866" s="18"/>
      <c r="X3866" s="18"/>
      <c r="Y3866" s="18"/>
      <c r="Z3866" s="18"/>
      <c r="AA3866" s="18"/>
      <c r="AB3866" s="18"/>
      <c r="AC3866" s="18"/>
      <c r="AD3866" s="18"/>
      <c r="AE3866" s="18"/>
      <c r="AF3866" s="18"/>
      <c r="AG3866" s="18"/>
      <c r="AH3866" s="18"/>
      <c r="AI3866" s="18"/>
      <c r="AJ3866" s="18"/>
      <c r="AK3866" s="18"/>
      <c r="AL3866" s="18"/>
      <c r="AM3866" s="18"/>
      <c r="AN3866" s="18"/>
      <c r="AO3866" s="18"/>
      <c r="AP3866" s="18"/>
      <c r="AQ3866" s="18"/>
      <c r="AR3866" s="18"/>
      <c r="AS3866" s="18"/>
      <c r="AT3866" s="18"/>
      <c r="AU3866" s="18"/>
      <c r="AV3866" s="18"/>
      <c r="AW3866" s="18"/>
      <c r="AX3866" s="18"/>
    </row>
    <row r="3867">
      <c r="A3867" s="18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8"/>
      <c r="P3867" s="18"/>
      <c r="Q3867" s="18"/>
      <c r="R3867" s="18"/>
      <c r="S3867" s="18"/>
      <c r="T3867" s="18"/>
      <c r="U3867" s="18"/>
      <c r="V3867" s="18"/>
      <c r="W3867" s="18"/>
      <c r="X3867" s="18"/>
      <c r="Y3867" s="18"/>
      <c r="Z3867" s="18"/>
      <c r="AA3867" s="18"/>
      <c r="AB3867" s="18"/>
      <c r="AC3867" s="18"/>
      <c r="AD3867" s="18"/>
      <c r="AE3867" s="18"/>
      <c r="AF3867" s="18"/>
      <c r="AG3867" s="18"/>
      <c r="AH3867" s="18"/>
      <c r="AI3867" s="18"/>
      <c r="AJ3867" s="18"/>
      <c r="AK3867" s="18"/>
      <c r="AL3867" s="18"/>
      <c r="AM3867" s="18"/>
      <c r="AN3867" s="18"/>
      <c r="AO3867" s="18"/>
      <c r="AP3867" s="18"/>
      <c r="AQ3867" s="18"/>
      <c r="AR3867" s="18"/>
      <c r="AS3867" s="18"/>
      <c r="AT3867" s="18"/>
      <c r="AU3867" s="18"/>
      <c r="AV3867" s="18"/>
      <c r="AW3867" s="18"/>
      <c r="AX3867" s="18"/>
    </row>
    <row r="3868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  <c r="R3868" s="18"/>
      <c r="S3868" s="18"/>
      <c r="T3868" s="18"/>
      <c r="U3868" s="18"/>
      <c r="V3868" s="18"/>
      <c r="W3868" s="18"/>
      <c r="X3868" s="18"/>
      <c r="Y3868" s="18"/>
      <c r="Z3868" s="18"/>
      <c r="AA3868" s="18"/>
      <c r="AB3868" s="18"/>
      <c r="AC3868" s="18"/>
      <c r="AD3868" s="18"/>
      <c r="AE3868" s="18"/>
      <c r="AF3868" s="18"/>
      <c r="AG3868" s="18"/>
      <c r="AH3868" s="18"/>
      <c r="AI3868" s="18"/>
      <c r="AJ3868" s="18"/>
      <c r="AK3868" s="18"/>
      <c r="AL3868" s="18"/>
      <c r="AM3868" s="18"/>
      <c r="AN3868" s="18"/>
      <c r="AO3868" s="18"/>
      <c r="AP3868" s="18"/>
      <c r="AQ3868" s="18"/>
      <c r="AR3868" s="18"/>
      <c r="AS3868" s="18"/>
      <c r="AT3868" s="18"/>
      <c r="AU3868" s="18"/>
      <c r="AV3868" s="18"/>
      <c r="AW3868" s="18"/>
      <c r="AX3868" s="18"/>
    </row>
    <row r="3869">
      <c r="A3869" s="18"/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18"/>
      <c r="O3869" s="18"/>
      <c r="P3869" s="18"/>
      <c r="Q3869" s="18"/>
      <c r="R3869" s="18"/>
      <c r="S3869" s="18"/>
      <c r="T3869" s="18"/>
      <c r="U3869" s="18"/>
      <c r="V3869" s="18"/>
      <c r="W3869" s="18"/>
      <c r="X3869" s="18"/>
      <c r="Y3869" s="18"/>
      <c r="Z3869" s="18"/>
      <c r="AA3869" s="18"/>
      <c r="AB3869" s="18"/>
      <c r="AC3869" s="18"/>
      <c r="AD3869" s="18"/>
      <c r="AE3869" s="18"/>
      <c r="AF3869" s="18"/>
      <c r="AG3869" s="18"/>
      <c r="AH3869" s="18"/>
      <c r="AI3869" s="18"/>
      <c r="AJ3869" s="18"/>
      <c r="AK3869" s="18"/>
      <c r="AL3869" s="18"/>
      <c r="AM3869" s="18"/>
      <c r="AN3869" s="18"/>
      <c r="AO3869" s="18"/>
      <c r="AP3869" s="18"/>
      <c r="AQ3869" s="18"/>
      <c r="AR3869" s="18"/>
      <c r="AS3869" s="18"/>
      <c r="AT3869" s="18"/>
      <c r="AU3869" s="18"/>
      <c r="AV3869" s="18"/>
      <c r="AW3869" s="18"/>
      <c r="AX3869" s="18"/>
    </row>
    <row r="3870">
      <c r="A3870" s="18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  <c r="R3870" s="18"/>
      <c r="S3870" s="18"/>
      <c r="T3870" s="18"/>
      <c r="U3870" s="18"/>
      <c r="V3870" s="18"/>
      <c r="W3870" s="18"/>
      <c r="X3870" s="18"/>
      <c r="Y3870" s="18"/>
      <c r="Z3870" s="18"/>
      <c r="AA3870" s="18"/>
      <c r="AB3870" s="18"/>
      <c r="AC3870" s="18"/>
      <c r="AD3870" s="18"/>
      <c r="AE3870" s="18"/>
      <c r="AF3870" s="18"/>
      <c r="AG3870" s="18"/>
      <c r="AH3870" s="18"/>
      <c r="AI3870" s="18"/>
      <c r="AJ3870" s="18"/>
      <c r="AK3870" s="18"/>
      <c r="AL3870" s="18"/>
      <c r="AM3870" s="18"/>
      <c r="AN3870" s="18"/>
      <c r="AO3870" s="18"/>
      <c r="AP3870" s="18"/>
      <c r="AQ3870" s="18"/>
      <c r="AR3870" s="18"/>
      <c r="AS3870" s="18"/>
      <c r="AT3870" s="18"/>
      <c r="AU3870" s="18"/>
      <c r="AV3870" s="18"/>
      <c r="AW3870" s="18"/>
      <c r="AX3870" s="18"/>
    </row>
    <row r="3871">
      <c r="A3871" s="18"/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  <c r="X3871" s="18"/>
      <c r="Y3871" s="18"/>
      <c r="Z3871" s="18"/>
      <c r="AA3871" s="18"/>
      <c r="AB3871" s="18"/>
      <c r="AC3871" s="18"/>
      <c r="AD3871" s="18"/>
      <c r="AE3871" s="18"/>
      <c r="AF3871" s="18"/>
      <c r="AG3871" s="18"/>
      <c r="AH3871" s="18"/>
      <c r="AI3871" s="18"/>
      <c r="AJ3871" s="18"/>
      <c r="AK3871" s="18"/>
      <c r="AL3871" s="18"/>
      <c r="AM3871" s="18"/>
      <c r="AN3871" s="18"/>
      <c r="AO3871" s="18"/>
      <c r="AP3871" s="18"/>
      <c r="AQ3871" s="18"/>
      <c r="AR3871" s="18"/>
      <c r="AS3871" s="18"/>
      <c r="AT3871" s="18"/>
      <c r="AU3871" s="18"/>
      <c r="AV3871" s="18"/>
      <c r="AW3871" s="18"/>
      <c r="AX3871" s="18"/>
    </row>
    <row r="3872">
      <c r="A3872" s="18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  <c r="R3872" s="18"/>
      <c r="S3872" s="18"/>
      <c r="T3872" s="18"/>
      <c r="U3872" s="18"/>
      <c r="V3872" s="18"/>
      <c r="W3872" s="18"/>
      <c r="X3872" s="18"/>
      <c r="Y3872" s="18"/>
      <c r="Z3872" s="18"/>
      <c r="AA3872" s="18"/>
      <c r="AB3872" s="18"/>
      <c r="AC3872" s="18"/>
      <c r="AD3872" s="18"/>
      <c r="AE3872" s="18"/>
      <c r="AF3872" s="18"/>
      <c r="AG3872" s="18"/>
      <c r="AH3872" s="18"/>
      <c r="AI3872" s="18"/>
      <c r="AJ3872" s="18"/>
      <c r="AK3872" s="18"/>
      <c r="AL3872" s="18"/>
      <c r="AM3872" s="18"/>
      <c r="AN3872" s="18"/>
      <c r="AO3872" s="18"/>
      <c r="AP3872" s="18"/>
      <c r="AQ3872" s="18"/>
      <c r="AR3872" s="18"/>
      <c r="AS3872" s="18"/>
      <c r="AT3872" s="18"/>
      <c r="AU3872" s="18"/>
      <c r="AV3872" s="18"/>
      <c r="AW3872" s="18"/>
      <c r="AX3872" s="18"/>
    </row>
    <row r="3873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  <c r="R3873" s="18"/>
      <c r="S3873" s="18"/>
      <c r="T3873" s="18"/>
      <c r="U3873" s="18"/>
      <c r="V3873" s="18"/>
      <c r="W3873" s="18"/>
      <c r="X3873" s="18"/>
      <c r="Y3873" s="18"/>
      <c r="Z3873" s="18"/>
      <c r="AA3873" s="18"/>
      <c r="AB3873" s="18"/>
      <c r="AC3873" s="18"/>
      <c r="AD3873" s="18"/>
      <c r="AE3873" s="18"/>
      <c r="AF3873" s="18"/>
      <c r="AG3873" s="18"/>
      <c r="AH3873" s="18"/>
      <c r="AI3873" s="18"/>
      <c r="AJ3873" s="18"/>
      <c r="AK3873" s="18"/>
      <c r="AL3873" s="18"/>
      <c r="AM3873" s="18"/>
      <c r="AN3873" s="18"/>
      <c r="AO3873" s="18"/>
      <c r="AP3873" s="18"/>
      <c r="AQ3873" s="18"/>
      <c r="AR3873" s="18"/>
      <c r="AS3873" s="18"/>
      <c r="AT3873" s="18"/>
      <c r="AU3873" s="18"/>
      <c r="AV3873" s="18"/>
      <c r="AW3873" s="18"/>
      <c r="AX3873" s="18"/>
    </row>
    <row r="3874">
      <c r="A3874" s="18"/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  <c r="X3874" s="18"/>
      <c r="Y3874" s="18"/>
      <c r="Z3874" s="18"/>
      <c r="AA3874" s="18"/>
      <c r="AB3874" s="18"/>
      <c r="AC3874" s="18"/>
      <c r="AD3874" s="18"/>
      <c r="AE3874" s="18"/>
      <c r="AF3874" s="18"/>
      <c r="AG3874" s="18"/>
      <c r="AH3874" s="18"/>
      <c r="AI3874" s="18"/>
      <c r="AJ3874" s="18"/>
      <c r="AK3874" s="18"/>
      <c r="AL3874" s="18"/>
      <c r="AM3874" s="18"/>
      <c r="AN3874" s="18"/>
      <c r="AO3874" s="18"/>
      <c r="AP3874" s="18"/>
      <c r="AQ3874" s="18"/>
      <c r="AR3874" s="18"/>
      <c r="AS3874" s="18"/>
      <c r="AT3874" s="18"/>
      <c r="AU3874" s="18"/>
      <c r="AV3874" s="18"/>
      <c r="AW3874" s="18"/>
      <c r="AX3874" s="18"/>
    </row>
    <row r="3875">
      <c r="A3875" s="18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  <c r="X3875" s="18"/>
      <c r="Y3875" s="18"/>
      <c r="Z3875" s="18"/>
      <c r="AA3875" s="18"/>
      <c r="AB3875" s="18"/>
      <c r="AC3875" s="18"/>
      <c r="AD3875" s="18"/>
      <c r="AE3875" s="18"/>
      <c r="AF3875" s="18"/>
      <c r="AG3875" s="18"/>
      <c r="AH3875" s="18"/>
      <c r="AI3875" s="18"/>
      <c r="AJ3875" s="18"/>
      <c r="AK3875" s="18"/>
      <c r="AL3875" s="18"/>
      <c r="AM3875" s="18"/>
      <c r="AN3875" s="18"/>
      <c r="AO3875" s="18"/>
      <c r="AP3875" s="18"/>
      <c r="AQ3875" s="18"/>
      <c r="AR3875" s="18"/>
      <c r="AS3875" s="18"/>
      <c r="AT3875" s="18"/>
      <c r="AU3875" s="18"/>
      <c r="AV3875" s="18"/>
      <c r="AW3875" s="18"/>
      <c r="AX3875" s="18"/>
    </row>
    <row r="3876">
      <c r="A3876" s="18" t="str">
        <f>IFERROR(__xludf.DUMMYFUNCTION("""COMPUTED_VALUE"""),"Арбуз Малина ")</f>
        <v>Арбуз Малина </v>
      </c>
      <c r="B3876" s="18" t="str">
        <f>IFERROR(__xludf.DUMMYFUNCTION("""COMPUTED_VALUE"""),"Банан Кокос ")</f>
        <v>Банан Кокос </v>
      </c>
      <c r="C3876" s="18" t="str">
        <f>IFERROR(__xludf.DUMMYFUNCTION("""COMPUTED_VALUE"""),"Барбарисовый Энергетик ")</f>
        <v>Барбарисовый Энергетик </v>
      </c>
      <c r="D3876" s="18" t="str">
        <f>IFERROR(__xludf.DUMMYFUNCTION("""COMPUTED_VALUE"""),"Виноградный Энергетик")</f>
        <v>Виноградный Энергетик</v>
      </c>
      <c r="E3876" s="18" t="str">
        <f>IFERROR(__xludf.DUMMYFUNCTION("""COMPUTED_VALUE"""),"Гранат Клубника ")</f>
        <v>Гранат Клубника </v>
      </c>
      <c r="F3876" s="18" t="str">
        <f>IFERROR(__xludf.DUMMYFUNCTION("""COMPUTED_VALUE"""),"Гранат Смородина ")</f>
        <v>Гранат Смородина </v>
      </c>
      <c r="G3876" s="18" t="str">
        <f>IFERROR(__xludf.DUMMYFUNCTION("""COMPUTED_VALUE"""),"Грейпфрутовый Швепс ")</f>
        <v>Грейпфрутовый Швепс </v>
      </c>
      <c r="H3876" s="18" t="str">
        <f>IFERROR(__xludf.DUMMYFUNCTION("""COMPUTED_VALUE"""),"Земляника Драгонфрут ")</f>
        <v>Земляника Драгонфрут </v>
      </c>
      <c r="I3876" s="18" t="str">
        <f>IFERROR(__xludf.DUMMYFUNCTION("""COMPUTED_VALUE"""),"Киви Личи ")</f>
        <v>Киви Личи </v>
      </c>
      <c r="J3876" s="18" t="str">
        <f>IFERROR(__xludf.DUMMYFUNCTION("""COMPUTED_VALUE"""),"Киви Маракуйя Гуава ")</f>
        <v>Киви Маракуйя Гуава </v>
      </c>
      <c r="K3876" s="18" t="str">
        <f>IFERROR(__xludf.DUMMYFUNCTION("""COMPUTED_VALUE"""),"Клубника Банан ")</f>
        <v>Клубника Банан </v>
      </c>
      <c r="L3876" s="18" t="str">
        <f>IFERROR(__xludf.DUMMYFUNCTION("""COMPUTED_VALUE"""),"Клубника Вишня ")</f>
        <v>Клубника Вишня </v>
      </c>
      <c r="M3876" s="18" t="str">
        <f>IFERROR(__xludf.DUMMYFUNCTION("""COMPUTED_VALUE"""),"Клубника Земляника ")</f>
        <v>Клубника Земляника </v>
      </c>
      <c r="N3876" s="18" t="str">
        <f>IFERROR(__xludf.DUMMYFUNCTION("""COMPUTED_VALUE"""),"Клубничный Мохито ")</f>
        <v>Клубничный Мохито </v>
      </c>
      <c r="O3876" s="18" t="str">
        <f>IFERROR(__xludf.DUMMYFUNCTION("""COMPUTED_VALUE"""),"Манго Грейпфрут ")</f>
        <v>Манго Грейпфрут </v>
      </c>
      <c r="P3876" s="18" t="str">
        <f>IFERROR(__xludf.DUMMYFUNCTION("""COMPUTED_VALUE"""),"Манго Персик Личи ")</f>
        <v>Манго Персик Личи </v>
      </c>
      <c r="Q3876" s="18" t="str">
        <f>IFERROR(__xludf.DUMMYFUNCTION("""COMPUTED_VALUE"""),"Персик Бабл Гам ")</f>
        <v>Персик Бабл Гам </v>
      </c>
      <c r="R3876" s="18" t="str">
        <f>IFERROR(__xludf.DUMMYFUNCTION("""COMPUTED_VALUE"""),"Садовые Ягоды ")</f>
        <v>Садовые Ягоды </v>
      </c>
      <c r="S3876" s="18" t="str">
        <f>IFERROR(__xludf.DUMMYFUNCTION("""COMPUTED_VALUE"""),"Скитлс Лимон Лайм 2")</f>
        <v>Скитлс Лимон Лайм 2</v>
      </c>
      <c r="T3876" s="18" t="str">
        <f>IFERROR(__xludf.DUMMYFUNCTION("""COMPUTED_VALUE"""),"Смородина Мармелад 1")</f>
        <v>Смородина Мармелад 1</v>
      </c>
      <c r="U3876" s="18" t="str">
        <f>IFERROR(__xludf.DUMMYFUNCTION("""COMPUTED_VALUE"""),"Темная Вишня 1")</f>
        <v>Темная Вишня 1</v>
      </c>
      <c r="V3876" s="18" t="str">
        <f>IFERROR(__xludf.DUMMYFUNCTION("""COMPUTED_VALUE"""),"Фруктовые Пластинки 1")</f>
        <v>Фруктовые Пластинки 1</v>
      </c>
      <c r="W3876" s="18" t="str">
        <f>IFERROR(__xludf.DUMMYFUNCTION("""COMPUTED_VALUE"""),"Черника Ежевика 1")</f>
        <v>Черника Ежевика 1</v>
      </c>
      <c r="X3876" s="18" t="str">
        <f>IFERROR(__xludf.DUMMYFUNCTION("""COMPUTED_VALUE"""),"Черника Малина 1")</f>
        <v>Черника Малина 1</v>
      </c>
      <c r="Y3876" s="18" t="str">
        <f>IFERROR(__xludf.DUMMYFUNCTION("""COMPUTED_VALUE"""),"Черника Мята 2")</f>
        <v>Черника Мята 2</v>
      </c>
      <c r="Z3876" s="18" t="str">
        <f>IFERROR(__xludf.DUMMYFUNCTION("""COMPUTED_VALUE"""),"Яблоко Виноград 2")</f>
        <v>Яблоко Виноград 2</v>
      </c>
      <c r="AA3876" s="18" t="str">
        <f>IFERROR(__xludf.DUMMYFUNCTION("""COMPUTED_VALUE"""),"Яблоко Малина 4")</f>
        <v>Яблоко Малина 4</v>
      </c>
      <c r="AB3876" s="18"/>
      <c r="AC3876" s="18"/>
      <c r="AD3876" s="18"/>
      <c r="AE3876" s="18"/>
      <c r="AF3876" s="18"/>
      <c r="AG3876" s="18"/>
      <c r="AH3876" s="18"/>
      <c r="AI3876" s="18"/>
      <c r="AJ3876" s="18"/>
      <c r="AK3876" s="18"/>
      <c r="AL3876" s="18"/>
      <c r="AM3876" s="18"/>
      <c r="AN3876" s="18"/>
      <c r="AO3876" s="18"/>
      <c r="AP3876" s="18"/>
      <c r="AQ3876" s="18"/>
      <c r="AR3876" s="18"/>
      <c r="AS3876" s="18"/>
      <c r="AT3876" s="18"/>
      <c r="AU3876" s="18"/>
      <c r="AV3876" s="18"/>
      <c r="AW3876" s="18"/>
      <c r="AX3876" s="18"/>
    </row>
    <row r="3877">
      <c r="A3877" s="18" t="str">
        <f>IFERROR(__xludf.DUMMYFUNCTION("""COMPUTED_VALUE"""),"Лесные ягоды")</f>
        <v>Лесные ягоды</v>
      </c>
      <c r="B3877" s="18" t="str">
        <f>IFERROR(__xludf.DUMMYFUNCTION("""COMPUTED_VALUE"""),"Алоэ виноград ")</f>
        <v>Алоэ виноград </v>
      </c>
      <c r="C3877" s="18" t="str">
        <f>IFERROR(__xludf.DUMMYFUNCTION("""COMPUTED_VALUE"""),"Апельсиновый адреналин")</f>
        <v>Апельсиновый адреналин</v>
      </c>
      <c r="D3877" s="18" t="str">
        <f>IFERROR(__xludf.DUMMYFUNCTION("""COMPUTED_VALUE"""),"Клюква лайм")</f>
        <v>Клюква лайм</v>
      </c>
      <c r="E3877" s="18" t="str">
        <f>IFERROR(__xludf.DUMMYFUNCTION("""COMPUTED_VALUE"""),"Виноградная фанта ")</f>
        <v>Виноградная фанта </v>
      </c>
      <c r="F3877" s="18" t="str">
        <f>IFERROR(__xludf.DUMMYFUNCTION("""COMPUTED_VALUE"""),"Зеленый чай лемонграсс")</f>
        <v>Зеленый чай лемонграсс</v>
      </c>
      <c r="G3877" s="18" t="str">
        <f>IFERROR(__xludf.DUMMYFUNCTION("""COMPUTED_VALUE"""),"Малина арбуз")</f>
        <v>Малина арбуз</v>
      </c>
      <c r="H3877" s="18" t="str">
        <f>IFERROR(__xludf.DUMMYFUNCTION("""COMPUTED_VALUE"""),"Ананас персик")</f>
        <v>Ананас персик</v>
      </c>
      <c r="I3877" s="18" t="str">
        <f>IFERROR(__xludf.DUMMYFUNCTION("""COMPUTED_VALUE"""),"Клубничный мохито ")</f>
        <v>Клубничный мохито </v>
      </c>
      <c r="J3877" s="18" t="str">
        <f>IFERROR(__xludf.DUMMYFUNCTION("""COMPUTED_VALUE"""),"Яблоко лайм")</f>
        <v>Яблоко лайм</v>
      </c>
      <c r="K3877" s="18" t="str">
        <f>IFERROR(__xludf.DUMMYFUNCTION("""COMPUTED_VALUE"""),"Спрайт арбуз лайм ")</f>
        <v>Спрайт арбуз лайм </v>
      </c>
      <c r="L3877" s="18" t="str">
        <f>IFERROR(__xludf.DUMMYFUNCTION("""COMPUTED_VALUE"""),"Черничная фанта")</f>
        <v>Черничная фанта</v>
      </c>
      <c r="M3877" s="18" t="str">
        <f>IFERROR(__xludf.DUMMYFUNCTION("""COMPUTED_VALUE"""),"Чёрная смородина")</f>
        <v>Чёрная смородина</v>
      </c>
      <c r="N3877" s="18" t="str">
        <f>IFERROR(__xludf.DUMMYFUNCTION("""COMPUTED_VALUE"""),"Червячки голубика малина")</f>
        <v>Червячки голубика малина</v>
      </c>
      <c r="O3877" s="18" t="str">
        <f>IFERROR(__xludf.DUMMYFUNCTION("""COMPUTED_VALUE"""),"Малина смородина ")</f>
        <v>Малина смородина </v>
      </c>
      <c r="P3877" s="18" t="str">
        <f>IFERROR(__xludf.DUMMYFUNCTION("""COMPUTED_VALUE"""),"Черника лайм ")</f>
        <v>Черника лайм </v>
      </c>
      <c r="Q3877" s="18" t="str">
        <f>IFERROR(__xludf.DUMMYFUNCTION("""COMPUTED_VALUE"""),"Виноградный чупа чупс")</f>
        <v>Виноградный чупа чупс</v>
      </c>
      <c r="R3877" s="18" t="str">
        <f>IFERROR(__xludf.DUMMYFUNCTION("""COMPUTED_VALUE"""),"Киви лайм")</f>
        <v>Киви лайм</v>
      </c>
      <c r="S3877" s="18" t="str">
        <f>IFERROR(__xludf.DUMMYFUNCTION("""COMPUTED_VALUE"""),"Ягодный морс")</f>
        <v>Ягодный морс</v>
      </c>
      <c r="T3877" s="18" t="str">
        <f>IFERROR(__xludf.DUMMYFUNCTION("""COMPUTED_VALUE"""),"Фруктовый скитлс")</f>
        <v>Фруктовый скитлс</v>
      </c>
      <c r="U3877" s="18" t="str">
        <f>IFERROR(__xludf.DUMMYFUNCTION("""COMPUTED_VALUE"""),"черника лимон ")</f>
        <v>черника лимон </v>
      </c>
      <c r="V3877" s="18" t="str">
        <f>IFERROR(__xludf.DUMMYFUNCTION("""COMPUTED_VALUE"""),"Вишнёвая бомба")</f>
        <v>Вишнёвая бомба</v>
      </c>
      <c r="W3877" s="18" t="str">
        <f>IFERROR(__xludf.DUMMYFUNCTION("""COMPUTED_VALUE"""),"Тропический манго")</f>
        <v>Тропический манго</v>
      </c>
      <c r="X3877" s="18"/>
      <c r="Y3877" s="18"/>
      <c r="Z3877" s="18"/>
      <c r="AA3877" s="18"/>
      <c r="AB3877" s="18"/>
      <c r="AC3877" s="18"/>
      <c r="AD3877" s="18"/>
      <c r="AE3877" s="18"/>
      <c r="AF3877" s="18"/>
      <c r="AG3877" s="18"/>
      <c r="AH3877" s="18"/>
      <c r="AI3877" s="18"/>
      <c r="AJ3877" s="18"/>
      <c r="AK3877" s="18"/>
      <c r="AL3877" s="18"/>
      <c r="AM3877" s="18"/>
      <c r="AN3877" s="18"/>
      <c r="AO3877" s="18"/>
      <c r="AP3877" s="18"/>
      <c r="AQ3877" s="18"/>
      <c r="AR3877" s="18"/>
      <c r="AS3877" s="18"/>
      <c r="AT3877" s="18"/>
      <c r="AU3877" s="18"/>
      <c r="AV3877" s="18"/>
      <c r="AW3877" s="18"/>
      <c r="AX3877" s="18"/>
    </row>
    <row r="3878">
      <c r="A3878" s="18" t="str">
        <f>IFERROR(__xludf.DUMMYFUNCTION("""COMPUTED_VALUE"""),"кислая земляника")</f>
        <v>кислая земляника</v>
      </c>
      <c r="B3878" s="18" t="str">
        <f>IFERROR(__xludf.DUMMYFUNCTION("""COMPUTED_VALUE"""),"кислая фанта с черникой")</f>
        <v>кислая фанта с черникой</v>
      </c>
      <c r="C3878" s="18" t="str">
        <f>IFERROR(__xludf.DUMMYFUNCTION("""COMPUTED_VALUE"""),"кислое харибо с колой и черешней")</f>
        <v>кислое харибо с колой и черешней</v>
      </c>
      <c r="D3878" s="18" t="str">
        <f>IFERROR(__xludf.DUMMYFUNCTION("""COMPUTED_VALUE"""),"кислое яблочно клубничная шипучка")</f>
        <v>кислое яблочно клубничная шипучка</v>
      </c>
      <c r="E3878" s="18" t="str">
        <f>IFERROR(__xludf.DUMMYFUNCTION("""COMPUTED_VALUE"""),"кислые желатинки маракуйя ананас")</f>
        <v>кислые желатинки маракуйя ананас</v>
      </c>
      <c r="F3878" s="18" t="str">
        <f>IFERROR(__xludf.DUMMYFUNCTION("""COMPUTED_VALUE"""),"кислые ленточки маракуя манго")</f>
        <v>кислые ленточки маракуя манго</v>
      </c>
      <c r="G3878" s="18" t="str">
        <f>IFERROR(__xludf.DUMMYFUNCTION("""COMPUTED_VALUE"""),"кислые мармеладные ягоды")</f>
        <v>кислые мармеладные ягоды</v>
      </c>
      <c r="H3878" s="18" t="str">
        <f>IFERROR(__xludf.DUMMYFUNCTION("""COMPUTED_VALUE"""),"кислый виноград лайм")</f>
        <v>кислый виноград лайм</v>
      </c>
      <c r="I3878" s="18" t="str">
        <f>IFERROR(__xludf.DUMMYFUNCTION("""COMPUTED_VALUE"""),"кислый грейпфрут с вишней")</f>
        <v>кислый грейпфрут с вишней</v>
      </c>
      <c r="J3878" s="18" t="str">
        <f>IFERROR(__xludf.DUMMYFUNCTION("""COMPUTED_VALUE"""),"кислый леденец виноград киви яблоко")</f>
        <v>кислый леденец виноград киви яблоко</v>
      </c>
      <c r="K3878" s="18" t="str">
        <f>IFERROR(__xludf.DUMMYFUNCTION("""COMPUTED_VALUE"""),"кислый лимонад арбуз лайм малина")</f>
        <v>кислый лимонад арбуз лайм малина</v>
      </c>
      <c r="L3878" s="18" t="str">
        <f>IFERROR(__xludf.DUMMYFUNCTION("""COMPUTED_VALUE"""),"кислый персик клубника")</f>
        <v>кислый персик клубника</v>
      </c>
      <c r="M3878" s="18" t="str">
        <f>IFERROR(__xludf.DUMMYFUNCTION("""COMPUTED_VALUE"""),"кислый яблочно лимонные колечки")</f>
        <v>кислый яблочно лимонные колечки</v>
      </c>
      <c r="N3878" s="18" t="str">
        <f>IFERROR(__xludf.DUMMYFUNCTION("""COMPUTED_VALUE"""),"фанта апельсин с кислой малиной")</f>
        <v>фанта апельсин с кислой малиной</v>
      </c>
      <c r="O3878" s="18"/>
      <c r="P3878" s="18"/>
      <c r="Q3878" s="18"/>
      <c r="R3878" s="18"/>
      <c r="S3878" s="18"/>
      <c r="T3878" s="18"/>
      <c r="U3878" s="18"/>
      <c r="V3878" s="18"/>
      <c r="W3878" s="18"/>
      <c r="X3878" s="18"/>
      <c r="Y3878" s="18"/>
      <c r="Z3878" s="18"/>
      <c r="AA3878" s="18"/>
      <c r="AB3878" s="18"/>
      <c r="AC3878" s="18"/>
      <c r="AD3878" s="18"/>
      <c r="AE3878" s="18"/>
      <c r="AF3878" s="18"/>
      <c r="AG3878" s="18"/>
      <c r="AH3878" s="18"/>
      <c r="AI3878" s="18"/>
      <c r="AJ3878" s="18"/>
      <c r="AK3878" s="18"/>
      <c r="AL3878" s="18"/>
      <c r="AM3878" s="18"/>
      <c r="AN3878" s="18"/>
      <c r="AO3878" s="18"/>
      <c r="AP3878" s="18"/>
      <c r="AQ3878" s="18"/>
      <c r="AR3878" s="18"/>
      <c r="AS3878" s="18"/>
      <c r="AT3878" s="18"/>
      <c r="AU3878" s="18"/>
      <c r="AV3878" s="18"/>
      <c r="AW3878" s="18"/>
      <c r="AX3878" s="18"/>
    </row>
    <row r="3879">
      <c r="A3879" s="18" t="str">
        <f>IFERROR(__xludf.DUMMYFUNCTION("""COMPUTED_VALUE"""),"0.4")</f>
        <v>0.4</v>
      </c>
      <c r="B3879" s="18" t="str">
        <f>IFERROR(__xludf.DUMMYFUNCTION("""COMPUTED_VALUE"""),"0.6")</f>
        <v>0.6</v>
      </c>
      <c r="C3879" s="18" t="str">
        <f>IFERROR(__xludf.DUMMYFUNCTION("""COMPUTED_VALUE"""),"0.7")</f>
        <v>0.7</v>
      </c>
      <c r="D3879" s="18" t="str">
        <f>IFERROR(__xludf.DUMMYFUNCTION("""COMPUTED_VALUE"""),"0.8")</f>
        <v>0.8</v>
      </c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  <c r="X3879" s="18"/>
      <c r="Y3879" s="18"/>
      <c r="Z3879" s="18"/>
      <c r="AA3879" s="18"/>
      <c r="AB3879" s="18"/>
      <c r="AC3879" s="18"/>
      <c r="AD3879" s="18"/>
      <c r="AE3879" s="18"/>
      <c r="AF3879" s="18"/>
      <c r="AG3879" s="18"/>
      <c r="AH3879" s="18"/>
      <c r="AI3879" s="18"/>
      <c r="AJ3879" s="18"/>
      <c r="AK3879" s="18"/>
      <c r="AL3879" s="18"/>
      <c r="AM3879" s="18"/>
      <c r="AN3879" s="18"/>
      <c r="AO3879" s="18"/>
      <c r="AP3879" s="18"/>
      <c r="AQ3879" s="18"/>
      <c r="AR3879" s="18"/>
      <c r="AS3879" s="18"/>
      <c r="AT3879" s="18"/>
      <c r="AU3879" s="18"/>
      <c r="AV3879" s="18"/>
      <c r="AW3879" s="18"/>
      <c r="AX3879" s="18"/>
    </row>
    <row r="3880">
      <c r="A3880" s="18" t="str">
        <f>IFERROR(__xludf.DUMMYFUNCTION("""COMPUTED_VALUE"""),"Смородина холс")</f>
        <v>Смородина холс</v>
      </c>
      <c r="B3880" s="18" t="str">
        <f>IFERROR(__xludf.DUMMYFUNCTION("""COMPUTED_VALUE"""),"Тропические фрукты")</f>
        <v>Тропические фрукты</v>
      </c>
      <c r="C3880" s="18" t="str">
        <f>IFERROR(__xludf.DUMMYFUNCTION("""COMPUTED_VALUE"""),"Черничная конфета")</f>
        <v>Черничная конфета</v>
      </c>
      <c r="D3880" s="18" t="str">
        <f>IFERROR(__xludf.DUMMYFUNCTION("""COMPUTED_VALUE"""),"Яблоко вишня")</f>
        <v>Яблоко вишня</v>
      </c>
      <c r="E3880" s="18" t="str">
        <f>IFERROR(__xludf.DUMMYFUNCTION("""COMPUTED_VALUE"""),"Виноград мята")</f>
        <v>Виноград мята</v>
      </c>
      <c r="F3880" s="18" t="str">
        <f>IFERROR(__xludf.DUMMYFUNCTION("""COMPUTED_VALUE"""),"Виноград холс")</f>
        <v>Виноград холс</v>
      </c>
      <c r="G3880" s="18" t="str">
        <f>IFERROR(__xludf.DUMMYFUNCTION("""COMPUTED_VALUE"""),"Грейпфрутовый лимонад")</f>
        <v>Грейпфрутовый лимонад</v>
      </c>
      <c r="H3880" s="18" t="str">
        <f>IFERROR(__xludf.DUMMYFUNCTION("""COMPUTED_VALUE"""),"Дыня банан")</f>
        <v>Дыня банан</v>
      </c>
      <c r="I3880" s="18" t="str">
        <f>IFERROR(__xludf.DUMMYFUNCTION("""COMPUTED_VALUE"""),"Ежевичный лимонад")</f>
        <v>Ежевичный лимонад</v>
      </c>
      <c r="J3880" s="18" t="str">
        <f>IFERROR(__xludf.DUMMYFUNCTION("""COMPUTED_VALUE"""),"Земляничная конфета ")</f>
        <v>Земляничная конфета </v>
      </c>
      <c r="K3880" s="18" t="str">
        <f>IFERROR(__xludf.DUMMYFUNCTION("""COMPUTED_VALUE"""),"Ананас манго ")</f>
        <v>Ананас манго </v>
      </c>
      <c r="L3880" s="18" t="str">
        <f>IFERROR(__xludf.DUMMYFUNCTION("""COMPUTED_VALUE"""),"Жвачка черника мята ")</f>
        <v>Жвачка черника мята </v>
      </c>
      <c r="M3880" s="18" t="str">
        <f>IFERROR(__xludf.DUMMYFUNCTION("""COMPUTED_VALUE"""),"Зеленый манго")</f>
        <v>Зеленый манго</v>
      </c>
      <c r="N3880" s="18" t="str">
        <f>IFERROR(__xludf.DUMMYFUNCTION("""COMPUTED_VALUE"""),"Клюква брусника")</f>
        <v>Клюква брусника</v>
      </c>
      <c r="O3880" s="18" t="str">
        <f>IFERROR(__xludf.DUMMYFUNCTION("""COMPUTED_VALUE"""),"Апельсин ")</f>
        <v>Апельсин </v>
      </c>
      <c r="P3880" s="18" t="str">
        <f>IFERROR(__xludf.DUMMYFUNCTION("""COMPUTED_VALUE"""),"Кокос малина")</f>
        <v>Кокос малина</v>
      </c>
      <c r="Q3880" s="18" t="str">
        <f>IFERROR(__xludf.DUMMYFUNCTION("""COMPUTED_VALUE"""),"Лимонные черви")</f>
        <v>Лимонные черви</v>
      </c>
      <c r="R3880" s="18" t="str">
        <f>IFERROR(__xludf.DUMMYFUNCTION("""COMPUTED_VALUE"""),"Малиновый лимонад")</f>
        <v>Малиновый лимонад</v>
      </c>
      <c r="S3880" s="18" t="str">
        <f>IFERROR(__xludf.DUMMYFUNCTION("""COMPUTED_VALUE"""),"Смородина малина")</f>
        <v>Смородина малина</v>
      </c>
      <c r="T3880" s="18"/>
      <c r="U3880" s="18"/>
      <c r="V3880" s="18"/>
      <c r="W3880" s="18"/>
      <c r="X3880" s="18"/>
      <c r="Y3880" s="18"/>
      <c r="Z3880" s="18"/>
      <c r="AA3880" s="18"/>
      <c r="AB3880" s="18"/>
      <c r="AC3880" s="18"/>
      <c r="AD3880" s="18"/>
      <c r="AE3880" s="18"/>
      <c r="AF3880" s="18"/>
      <c r="AG3880" s="18"/>
      <c r="AH3880" s="18"/>
      <c r="AI3880" s="18"/>
      <c r="AJ3880" s="18"/>
      <c r="AK3880" s="18"/>
      <c r="AL3880" s="18"/>
      <c r="AM3880" s="18"/>
      <c r="AN3880" s="18"/>
      <c r="AO3880" s="18"/>
      <c r="AP3880" s="18"/>
      <c r="AQ3880" s="18"/>
      <c r="AR3880" s="18"/>
      <c r="AS3880" s="18"/>
      <c r="AT3880" s="18"/>
      <c r="AU3880" s="18"/>
      <c r="AV3880" s="18"/>
      <c r="AW3880" s="18"/>
      <c r="AX3880" s="18"/>
    </row>
    <row r="3881">
      <c r="A3881" s="18" t="str">
        <f>IFERROR(__xludf.DUMMYFUNCTION("""COMPUTED_VALUE"""),"кислая земляника")</f>
        <v>кислая земляника</v>
      </c>
      <c r="B3881" s="18" t="str">
        <f>IFERROR(__xludf.DUMMYFUNCTION("""COMPUTED_VALUE"""),"кислая фанта с черникой")</f>
        <v>кислая фанта с черникой</v>
      </c>
      <c r="C3881" s="18" t="str">
        <f>IFERROR(__xludf.DUMMYFUNCTION("""COMPUTED_VALUE"""),"кислое харибо с колой и черешней")</f>
        <v>кислое харибо с колой и черешней</v>
      </c>
      <c r="D3881" s="18" t="str">
        <f>IFERROR(__xludf.DUMMYFUNCTION("""COMPUTED_VALUE"""),"кислое яблочно клубничная шипучка")</f>
        <v>кислое яблочно клубничная шипучка</v>
      </c>
      <c r="E3881" s="18" t="str">
        <f>IFERROR(__xludf.DUMMYFUNCTION("""COMPUTED_VALUE"""),"кислые желатинки маракуйя ананас")</f>
        <v>кислые желатинки маракуйя ананас</v>
      </c>
      <c r="F3881" s="18" t="str">
        <f>IFERROR(__xludf.DUMMYFUNCTION("""COMPUTED_VALUE"""),"кислые ленточки маракуя манго")</f>
        <v>кислые ленточки маракуя манго</v>
      </c>
      <c r="G3881" s="18" t="str">
        <f>IFERROR(__xludf.DUMMYFUNCTION("""COMPUTED_VALUE"""),"кислые мармеладные ягоды")</f>
        <v>кислые мармеладные ягоды</v>
      </c>
      <c r="H3881" s="18" t="str">
        <f>IFERROR(__xludf.DUMMYFUNCTION("""COMPUTED_VALUE"""),"кислый виноград лайм")</f>
        <v>кислый виноград лайм</v>
      </c>
      <c r="I3881" s="18" t="str">
        <f>IFERROR(__xludf.DUMMYFUNCTION("""COMPUTED_VALUE"""),"кислый грейпфрут с вишней")</f>
        <v>кислый грейпфрут с вишней</v>
      </c>
      <c r="J3881" s="18" t="str">
        <f>IFERROR(__xludf.DUMMYFUNCTION("""COMPUTED_VALUE"""),"кислый леденец виноград киви яблоко")</f>
        <v>кислый леденец виноград киви яблоко</v>
      </c>
      <c r="K3881" s="18" t="str">
        <f>IFERROR(__xludf.DUMMYFUNCTION("""COMPUTED_VALUE"""),"кислый лимонад арбуз лайм малина")</f>
        <v>кислый лимонад арбуз лайм малина</v>
      </c>
      <c r="L3881" s="18" t="str">
        <f>IFERROR(__xludf.DUMMYFUNCTION("""COMPUTED_VALUE"""),"кислый персик клубника")</f>
        <v>кислый персик клубника</v>
      </c>
      <c r="M3881" s="18" t="str">
        <f>IFERROR(__xludf.DUMMYFUNCTION("""COMPUTED_VALUE"""),"кислый яблочно лимонные колечки")</f>
        <v>кислый яблочно лимонные колечки</v>
      </c>
      <c r="N3881" s="18" t="str">
        <f>IFERROR(__xludf.DUMMYFUNCTION("""COMPUTED_VALUE"""),"фанта апельсин с кислой малиной")</f>
        <v>фанта апельсин с кислой малиной</v>
      </c>
      <c r="O3881" s="18"/>
      <c r="P3881" s="18"/>
      <c r="Q3881" s="18"/>
      <c r="R3881" s="18"/>
      <c r="S3881" s="18"/>
      <c r="T3881" s="18"/>
      <c r="U3881" s="18"/>
      <c r="V3881" s="18"/>
      <c r="W3881" s="18"/>
      <c r="X3881" s="18"/>
      <c r="Y3881" s="18"/>
      <c r="Z3881" s="18"/>
      <c r="AA3881" s="18"/>
      <c r="AB3881" s="18"/>
      <c r="AC3881" s="18"/>
      <c r="AD3881" s="18"/>
      <c r="AE3881" s="18"/>
      <c r="AF3881" s="18"/>
      <c r="AG3881" s="18"/>
      <c r="AH3881" s="18"/>
      <c r="AI3881" s="18"/>
      <c r="AJ3881" s="18"/>
      <c r="AK3881" s="18"/>
      <c r="AL3881" s="18"/>
      <c r="AM3881" s="18"/>
      <c r="AN3881" s="18"/>
      <c r="AO3881" s="18"/>
      <c r="AP3881" s="18"/>
      <c r="AQ3881" s="18"/>
      <c r="AR3881" s="18"/>
      <c r="AS3881" s="18"/>
      <c r="AT3881" s="18"/>
      <c r="AU3881" s="18"/>
      <c r="AV3881" s="18"/>
      <c r="AW3881" s="18"/>
      <c r="AX3881" s="18"/>
    </row>
    <row r="3882">
      <c r="A3882" s="18" t="str">
        <f>IFERROR(__xludf.DUMMYFUNCTION("""COMPUTED_VALUE"""),"кислая земляника")</f>
        <v>кислая земляника</v>
      </c>
      <c r="B3882" s="18" t="str">
        <f>IFERROR(__xludf.DUMMYFUNCTION("""COMPUTED_VALUE"""),"кислая фанта с черникой")</f>
        <v>кислая фанта с черникой</v>
      </c>
      <c r="C3882" s="18" t="str">
        <f>IFERROR(__xludf.DUMMYFUNCTION("""COMPUTED_VALUE"""),"кислое харибо с колой и черешней")</f>
        <v>кислое харибо с колой и черешней</v>
      </c>
      <c r="D3882" s="18" t="str">
        <f>IFERROR(__xludf.DUMMYFUNCTION("""COMPUTED_VALUE"""),"кислое яблочно клубничная шипучка")</f>
        <v>кислое яблочно клубничная шипучка</v>
      </c>
      <c r="E3882" s="18" t="str">
        <f>IFERROR(__xludf.DUMMYFUNCTION("""COMPUTED_VALUE"""),"кислые желатинки маракуйя ананас")</f>
        <v>кислые желатинки маракуйя ананас</v>
      </c>
      <c r="F3882" s="18" t="str">
        <f>IFERROR(__xludf.DUMMYFUNCTION("""COMPUTED_VALUE"""),"кислые ленточки маракуя манго")</f>
        <v>кислые ленточки маракуя манго</v>
      </c>
      <c r="G3882" s="18" t="str">
        <f>IFERROR(__xludf.DUMMYFUNCTION("""COMPUTED_VALUE"""),"кислые мармеладные ягоды")</f>
        <v>кислые мармеладные ягоды</v>
      </c>
      <c r="H3882" s="18" t="str">
        <f>IFERROR(__xludf.DUMMYFUNCTION("""COMPUTED_VALUE"""),"кислый виноград лайм")</f>
        <v>кислый виноград лайм</v>
      </c>
      <c r="I3882" s="18" t="str">
        <f>IFERROR(__xludf.DUMMYFUNCTION("""COMPUTED_VALUE"""),"кислый грейпфрут с вишней")</f>
        <v>кислый грейпфрут с вишней</v>
      </c>
      <c r="J3882" s="18" t="str">
        <f>IFERROR(__xludf.DUMMYFUNCTION("""COMPUTED_VALUE"""),"кислый леденец виноград киви яблоко")</f>
        <v>кислый леденец виноград киви яблоко</v>
      </c>
      <c r="K3882" s="18" t="str">
        <f>IFERROR(__xludf.DUMMYFUNCTION("""COMPUTED_VALUE"""),"кислый лимонад арбуз лайм малина")</f>
        <v>кислый лимонад арбуз лайм малина</v>
      </c>
      <c r="L3882" s="18" t="str">
        <f>IFERROR(__xludf.DUMMYFUNCTION("""COMPUTED_VALUE"""),"кислый персик клубника")</f>
        <v>кислый персик клубника</v>
      </c>
      <c r="M3882" s="18" t="str">
        <f>IFERROR(__xludf.DUMMYFUNCTION("""COMPUTED_VALUE"""),"кислый яблочно лимонные колечки")</f>
        <v>кислый яблочно лимонные колечки</v>
      </c>
      <c r="N3882" s="18" t="str">
        <f>IFERROR(__xludf.DUMMYFUNCTION("""COMPUTED_VALUE"""),"фанта апельсин с кислой малиной")</f>
        <v>фанта апельсин с кислой малиной</v>
      </c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  <c r="AA3882" s="18"/>
      <c r="AB3882" s="18"/>
      <c r="AC3882" s="18"/>
      <c r="AD3882" s="18"/>
      <c r="AE3882" s="18"/>
      <c r="AF3882" s="18"/>
      <c r="AG3882" s="18"/>
      <c r="AH3882" s="18"/>
      <c r="AI3882" s="18"/>
      <c r="AJ3882" s="18"/>
      <c r="AK3882" s="18"/>
      <c r="AL3882" s="18"/>
      <c r="AM3882" s="18"/>
      <c r="AN3882" s="18"/>
      <c r="AO3882" s="18"/>
      <c r="AP3882" s="18"/>
      <c r="AQ3882" s="18"/>
      <c r="AR3882" s="18"/>
      <c r="AS3882" s="18"/>
      <c r="AT3882" s="18"/>
      <c r="AU3882" s="18"/>
      <c r="AV3882" s="18"/>
      <c r="AW3882" s="18"/>
      <c r="AX3882" s="18"/>
    </row>
    <row r="3883">
      <c r="A3883" s="18" t="str">
        <f>IFERROR(__xludf.DUMMYFUNCTION("""COMPUTED_VALUE"""),"Ягодный микс")</f>
        <v>Ягодный микс</v>
      </c>
      <c r="B3883" s="18" t="str">
        <f>IFERROR(__xludf.DUMMYFUNCTION("""COMPUTED_VALUE"""),"Энергетик малина")</f>
        <v>Энергетик малина</v>
      </c>
      <c r="C3883" s="18" t="str">
        <f>IFERROR(__xludf.DUMMYFUNCTION("""COMPUTED_VALUE"""),"Клубника арбуз")</f>
        <v>Клубника арбуз</v>
      </c>
      <c r="D3883" s="18" t="str">
        <f>IFERROR(__xludf.DUMMYFUNCTION("""COMPUTED_VALUE"""),"Ежевика малина")</f>
        <v>Ежевика малина</v>
      </c>
      <c r="E3883" s="18" t="str">
        <f>IFERROR(__xludf.DUMMYFUNCTION("""COMPUTED_VALUE"""),"Голубая малина виноград")</f>
        <v>Голубая малина виноград</v>
      </c>
      <c r="F3883" s="18" t="str">
        <f>IFERROR(__xludf.DUMMYFUNCTION("""COMPUTED_VALUE"""),"Вишня яблоко")</f>
        <v>Вишня яблоко</v>
      </c>
      <c r="G3883" s="18" t="str">
        <f>IFERROR(__xludf.DUMMYFUNCTION("""COMPUTED_VALUE"""),"Виноград лёд")</f>
        <v>Виноград лёд</v>
      </c>
      <c r="H3883" s="18" t="str">
        <f>IFERROR(__xludf.DUMMYFUNCTION("""COMPUTED_VALUE"""),"Бабл гам")</f>
        <v>Бабл гам</v>
      </c>
      <c r="I3883" s="18" t="str">
        <f>IFERROR(__xludf.DUMMYFUNCTION("""COMPUTED_VALUE"""),"Энергетик лайм")</f>
        <v>Энергетик лайм</v>
      </c>
      <c r="J3883" s="18" t="str">
        <f>IFERROR(__xludf.DUMMYFUNCTION("""COMPUTED_VALUE"""),"Черника смородина айс")</f>
        <v>Черника смородина айс</v>
      </c>
      <c r="K3883" s="18" t="str">
        <f>IFERROR(__xludf.DUMMYFUNCTION("""COMPUTED_VALUE"""),"Мохито клубничный лёд")</f>
        <v>Мохито клубничный лёд</v>
      </c>
      <c r="L3883" s="18" t="str">
        <f>IFERROR(__xludf.DUMMYFUNCTION("""COMPUTED_VALUE"""),"Черная вишня лёд")</f>
        <v>Черная вишня лёд</v>
      </c>
      <c r="M3883" s="18" t="str">
        <f>IFERROR(__xludf.DUMMYFUNCTION("""COMPUTED_VALUE"""),"Ананас кокос лёд")</f>
        <v>Ананас кокос лёд</v>
      </c>
      <c r="N3883" s="18" t="str">
        <f>IFERROR(__xludf.DUMMYFUNCTION("""COMPUTED_VALUE"""),"Киви лёд")</f>
        <v>Киви лёд</v>
      </c>
      <c r="O3883" s="18" t="str">
        <f>IFERROR(__xludf.DUMMYFUNCTION("""COMPUTED_VALUE"""),"Кислая клюква лёд")</f>
        <v>Кислая клюква лёд</v>
      </c>
      <c r="P3883" s="18" t="str">
        <f>IFERROR(__xludf.DUMMYFUNCTION("""COMPUTED_VALUE"""),"Кислый скитлс лёд")</f>
        <v>Кислый скитлс лёд</v>
      </c>
      <c r="Q3883" s="18" t="str">
        <f>IFERROR(__xludf.DUMMYFUNCTION("""COMPUTED_VALUE"""),"Клубника черника лёд")</f>
        <v>Клубника черника лёд</v>
      </c>
      <c r="R3883" s="18" t="str">
        <f>IFERROR(__xludf.DUMMYFUNCTION("""COMPUTED_VALUE"""),"Малина смородина лёд")</f>
        <v>Малина смородина лёд</v>
      </c>
      <c r="S3883" s="18" t="str">
        <f>IFERROR(__xludf.DUMMYFUNCTION("""COMPUTED_VALUE"""),"Манго лёд")</f>
        <v>Манго лёд</v>
      </c>
      <c r="T3883" s="18" t="str">
        <f>IFERROR(__xludf.DUMMYFUNCTION("""COMPUTED_VALUE"""),"Малина вишня лёд")</f>
        <v>Малина вишня лёд</v>
      </c>
      <c r="U3883" s="18"/>
      <c r="V3883" s="18"/>
      <c r="W3883" s="18"/>
      <c r="X3883" s="18"/>
      <c r="Y3883" s="18"/>
      <c r="Z3883" s="18"/>
      <c r="AA3883" s="18"/>
      <c r="AB3883" s="18"/>
      <c r="AC3883" s="18"/>
      <c r="AD3883" s="18"/>
      <c r="AE3883" s="18"/>
      <c r="AF3883" s="18"/>
      <c r="AG3883" s="18"/>
      <c r="AH3883" s="18"/>
      <c r="AI3883" s="18"/>
      <c r="AJ3883" s="18"/>
      <c r="AK3883" s="18"/>
      <c r="AL3883" s="18"/>
      <c r="AM3883" s="18"/>
      <c r="AN3883" s="18"/>
      <c r="AO3883" s="18"/>
      <c r="AP3883" s="18"/>
      <c r="AQ3883" s="18"/>
      <c r="AR3883" s="18"/>
      <c r="AS3883" s="18"/>
      <c r="AT3883" s="18"/>
      <c r="AU3883" s="18"/>
      <c r="AV3883" s="18"/>
      <c r="AW3883" s="18"/>
      <c r="AX3883" s="18"/>
    </row>
    <row r="3884">
      <c r="A3884" s="18" t="str">
        <f>IFERROR(__xludf.DUMMYFUNCTION("""COMPUTED_VALUE"""),"кислая земляника")</f>
        <v>кислая земляника</v>
      </c>
      <c r="B3884" s="18" t="str">
        <f>IFERROR(__xludf.DUMMYFUNCTION("""COMPUTED_VALUE"""),"кислая фанта с черникой")</f>
        <v>кислая фанта с черникой</v>
      </c>
      <c r="C3884" s="18" t="str">
        <f>IFERROR(__xludf.DUMMYFUNCTION("""COMPUTED_VALUE"""),"кислое харибо с колой и черешней")</f>
        <v>кислое харибо с колой и черешней</v>
      </c>
      <c r="D3884" s="18" t="str">
        <f>IFERROR(__xludf.DUMMYFUNCTION("""COMPUTED_VALUE"""),"кислое яблочно клубничная шипучка")</f>
        <v>кислое яблочно клубничная шипучка</v>
      </c>
      <c r="E3884" s="18" t="str">
        <f>IFERROR(__xludf.DUMMYFUNCTION("""COMPUTED_VALUE"""),"кислые желатинки маракуйя ананас")</f>
        <v>кислые желатинки маракуйя ананас</v>
      </c>
      <c r="F3884" s="18" t="str">
        <f>IFERROR(__xludf.DUMMYFUNCTION("""COMPUTED_VALUE"""),"кислые ленточки маракуя манго")</f>
        <v>кислые ленточки маракуя манго</v>
      </c>
      <c r="G3884" s="18" t="str">
        <f>IFERROR(__xludf.DUMMYFUNCTION("""COMPUTED_VALUE"""),"кислые мармеладные ягоды")</f>
        <v>кислые мармеладные ягоды</v>
      </c>
      <c r="H3884" s="18" t="str">
        <f>IFERROR(__xludf.DUMMYFUNCTION("""COMPUTED_VALUE"""),"кислый виноград лайм")</f>
        <v>кислый виноград лайм</v>
      </c>
      <c r="I3884" s="18" t="str">
        <f>IFERROR(__xludf.DUMMYFUNCTION("""COMPUTED_VALUE"""),"кислый грейпфрут с вишней")</f>
        <v>кислый грейпфрут с вишней</v>
      </c>
      <c r="J3884" s="18" t="str">
        <f>IFERROR(__xludf.DUMMYFUNCTION("""COMPUTED_VALUE"""),"кислый леденец виноград киви яблоко")</f>
        <v>кислый леденец виноград киви яблоко</v>
      </c>
      <c r="K3884" s="18" t="str">
        <f>IFERROR(__xludf.DUMMYFUNCTION("""COMPUTED_VALUE"""),"кислый лимонад арбуз лайм малина")</f>
        <v>кислый лимонад арбуз лайм малина</v>
      </c>
      <c r="L3884" s="18" t="str">
        <f>IFERROR(__xludf.DUMMYFUNCTION("""COMPUTED_VALUE"""),"кислый персик клубника")</f>
        <v>кислый персик клубника</v>
      </c>
      <c r="M3884" s="18" t="str">
        <f>IFERROR(__xludf.DUMMYFUNCTION("""COMPUTED_VALUE"""),"кислый яблочно лимонные колечки")</f>
        <v>кислый яблочно лимонные колечки</v>
      </c>
      <c r="N3884" s="18" t="str">
        <f>IFERROR(__xludf.DUMMYFUNCTION("""COMPUTED_VALUE"""),"фанта апельсин с кислой малиной")</f>
        <v>фанта апельсин с кислой малиной</v>
      </c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  <c r="AA3884" s="18"/>
      <c r="AB3884" s="18"/>
      <c r="AC3884" s="18"/>
      <c r="AD3884" s="18"/>
      <c r="AE3884" s="18"/>
      <c r="AF3884" s="18"/>
      <c r="AG3884" s="18"/>
      <c r="AH3884" s="18"/>
      <c r="AI3884" s="18"/>
      <c r="AJ3884" s="18"/>
      <c r="AK3884" s="18"/>
      <c r="AL3884" s="18"/>
      <c r="AM3884" s="18"/>
      <c r="AN3884" s="18"/>
      <c r="AO3884" s="18"/>
      <c r="AP3884" s="18"/>
      <c r="AQ3884" s="18"/>
      <c r="AR3884" s="18"/>
      <c r="AS3884" s="18"/>
      <c r="AT3884" s="18"/>
      <c r="AU3884" s="18"/>
      <c r="AV3884" s="18"/>
      <c r="AW3884" s="18"/>
      <c r="AX3884" s="18"/>
    </row>
    <row r="3885">
      <c r="A3885" s="18" t="str">
        <f>IFERROR(__xludf.DUMMYFUNCTION("""COMPUTED_VALUE"""),"0.4")</f>
        <v>0.4</v>
      </c>
      <c r="B3885" s="18" t="str">
        <f>IFERROR(__xludf.DUMMYFUNCTION("""COMPUTED_VALUE"""),"0.6")</f>
        <v>0.6</v>
      </c>
      <c r="C3885" s="18" t="str">
        <f>IFERROR(__xludf.DUMMYFUNCTION("""COMPUTED_VALUE"""),"0.7")</f>
        <v>0.7</v>
      </c>
      <c r="D3885" s="18" t="str">
        <f>IFERROR(__xludf.DUMMYFUNCTION("""COMPUTED_VALUE"""),"0.8")</f>
        <v>0.8</v>
      </c>
      <c r="E3885" s="18"/>
      <c r="F3885" s="18"/>
      <c r="G3885" s="18"/>
      <c r="H3885" s="18"/>
      <c r="I3885" s="18"/>
      <c r="J3885" s="18"/>
      <c r="K3885" s="18"/>
      <c r="L3885" s="18"/>
      <c r="M3885" s="18"/>
      <c r="N3885" s="18"/>
      <c r="O3885" s="18"/>
      <c r="P3885" s="18"/>
      <c r="Q3885" s="18"/>
      <c r="R3885" s="18"/>
      <c r="S3885" s="18"/>
      <c r="T3885" s="18"/>
      <c r="U3885" s="18"/>
      <c r="V3885" s="18"/>
      <c r="W3885" s="18"/>
      <c r="X3885" s="18"/>
      <c r="Y3885" s="18"/>
      <c r="Z3885" s="18"/>
      <c r="AA3885" s="18"/>
      <c r="AB3885" s="18"/>
      <c r="AC3885" s="18"/>
      <c r="AD3885" s="18"/>
      <c r="AE3885" s="18"/>
      <c r="AF3885" s="18"/>
      <c r="AG3885" s="18"/>
      <c r="AH3885" s="18"/>
      <c r="AI3885" s="18"/>
      <c r="AJ3885" s="18"/>
      <c r="AK3885" s="18"/>
      <c r="AL3885" s="18"/>
      <c r="AM3885" s="18"/>
      <c r="AN3885" s="18"/>
      <c r="AO3885" s="18"/>
      <c r="AP3885" s="18"/>
      <c r="AQ3885" s="18"/>
      <c r="AR3885" s="18"/>
      <c r="AS3885" s="18"/>
      <c r="AT3885" s="18"/>
      <c r="AU3885" s="18"/>
      <c r="AV3885" s="18"/>
      <c r="AW3885" s="18"/>
      <c r="AX3885" s="18"/>
    </row>
    <row r="3886">
      <c r="A3886" s="18" t="str">
        <f>IFERROR(__xludf.DUMMYFUNCTION("""COMPUTED_VALUE"""),"Ягодный микс")</f>
        <v>Ягодный микс</v>
      </c>
      <c r="B3886" s="18" t="str">
        <f>IFERROR(__xludf.DUMMYFUNCTION("""COMPUTED_VALUE"""),"Энергетик малина")</f>
        <v>Энергетик малина</v>
      </c>
      <c r="C3886" s="18" t="str">
        <f>IFERROR(__xludf.DUMMYFUNCTION("""COMPUTED_VALUE"""),"Клубника арбуз")</f>
        <v>Клубника арбуз</v>
      </c>
      <c r="D3886" s="18" t="str">
        <f>IFERROR(__xludf.DUMMYFUNCTION("""COMPUTED_VALUE"""),"Ежевика малина")</f>
        <v>Ежевика малина</v>
      </c>
      <c r="E3886" s="18" t="str">
        <f>IFERROR(__xludf.DUMMYFUNCTION("""COMPUTED_VALUE"""),"Голубая малина виноград")</f>
        <v>Голубая малина виноград</v>
      </c>
      <c r="F3886" s="18" t="str">
        <f>IFERROR(__xludf.DUMMYFUNCTION("""COMPUTED_VALUE"""),"Вишня яблоко")</f>
        <v>Вишня яблоко</v>
      </c>
      <c r="G3886" s="18" t="str">
        <f>IFERROR(__xludf.DUMMYFUNCTION("""COMPUTED_VALUE"""),"Виноград лёд")</f>
        <v>Виноград лёд</v>
      </c>
      <c r="H3886" s="18" t="str">
        <f>IFERROR(__xludf.DUMMYFUNCTION("""COMPUTED_VALUE"""),"Бабл гам")</f>
        <v>Бабл гам</v>
      </c>
      <c r="I3886" s="18" t="str">
        <f>IFERROR(__xludf.DUMMYFUNCTION("""COMPUTED_VALUE"""),"Энергетик лайм")</f>
        <v>Энергетик лайм</v>
      </c>
      <c r="J3886" s="18" t="str">
        <f>IFERROR(__xludf.DUMMYFUNCTION("""COMPUTED_VALUE"""),"Черника смородина айс")</f>
        <v>Черника смородина айс</v>
      </c>
      <c r="K3886" s="18" t="str">
        <f>IFERROR(__xludf.DUMMYFUNCTION("""COMPUTED_VALUE"""),"Мохито клубничный лёд")</f>
        <v>Мохито клубничный лёд</v>
      </c>
      <c r="L3886" s="18" t="str">
        <f>IFERROR(__xludf.DUMMYFUNCTION("""COMPUTED_VALUE"""),"Черная вишня лёд")</f>
        <v>Черная вишня лёд</v>
      </c>
      <c r="M3886" s="18" t="str">
        <f>IFERROR(__xludf.DUMMYFUNCTION("""COMPUTED_VALUE"""),"Ананас кокос лёд")</f>
        <v>Ананас кокос лёд</v>
      </c>
      <c r="N3886" s="18" t="str">
        <f>IFERROR(__xludf.DUMMYFUNCTION("""COMPUTED_VALUE"""),"Киви лёд")</f>
        <v>Киви лёд</v>
      </c>
      <c r="O3886" s="18" t="str">
        <f>IFERROR(__xludf.DUMMYFUNCTION("""COMPUTED_VALUE"""),"Кислая клюква лёд")</f>
        <v>Кислая клюква лёд</v>
      </c>
      <c r="P3886" s="18" t="str">
        <f>IFERROR(__xludf.DUMMYFUNCTION("""COMPUTED_VALUE"""),"Кислый скитлс лёд")</f>
        <v>Кислый скитлс лёд</v>
      </c>
      <c r="Q3886" s="18" t="str">
        <f>IFERROR(__xludf.DUMMYFUNCTION("""COMPUTED_VALUE"""),"Клубника черника лёд")</f>
        <v>Клубника черника лёд</v>
      </c>
      <c r="R3886" s="18" t="str">
        <f>IFERROR(__xludf.DUMMYFUNCTION("""COMPUTED_VALUE"""),"Малина смородина лёд")</f>
        <v>Малина смородина лёд</v>
      </c>
      <c r="S3886" s="18" t="str">
        <f>IFERROR(__xludf.DUMMYFUNCTION("""COMPUTED_VALUE"""),"Манго лёд")</f>
        <v>Манго лёд</v>
      </c>
      <c r="T3886" s="18" t="str">
        <f>IFERROR(__xludf.DUMMYFUNCTION("""COMPUTED_VALUE"""),"Малина вишня лёд")</f>
        <v>Малина вишня лёд</v>
      </c>
      <c r="U3886" s="18"/>
      <c r="V3886" s="18"/>
      <c r="W3886" s="18"/>
      <c r="X3886" s="18"/>
      <c r="Y3886" s="18"/>
      <c r="Z3886" s="18"/>
      <c r="AA3886" s="18"/>
      <c r="AB3886" s="18"/>
      <c r="AC3886" s="18"/>
      <c r="AD3886" s="18"/>
      <c r="AE3886" s="18"/>
      <c r="AF3886" s="18"/>
      <c r="AG3886" s="18"/>
      <c r="AH3886" s="18"/>
      <c r="AI3886" s="18"/>
      <c r="AJ3886" s="18"/>
      <c r="AK3886" s="18"/>
      <c r="AL3886" s="18"/>
      <c r="AM3886" s="18"/>
      <c r="AN3886" s="18"/>
      <c r="AO3886" s="18"/>
      <c r="AP3886" s="18"/>
      <c r="AQ3886" s="18"/>
      <c r="AR3886" s="18"/>
      <c r="AS3886" s="18"/>
      <c r="AT3886" s="18"/>
      <c r="AU3886" s="18"/>
      <c r="AV3886" s="18"/>
      <c r="AW3886" s="18"/>
      <c r="AX3886" s="18"/>
    </row>
    <row r="3887">
      <c r="A3887" s="18" t="str">
        <f>IFERROR(__xludf.DUMMYFUNCTION("""COMPUTED_VALUE"""),"кислая земляника")</f>
        <v>кислая земляника</v>
      </c>
      <c r="B3887" s="18" t="str">
        <f>IFERROR(__xludf.DUMMYFUNCTION("""COMPUTED_VALUE"""),"кислая фанта с черникой")</f>
        <v>кислая фанта с черникой</v>
      </c>
      <c r="C3887" s="18" t="str">
        <f>IFERROR(__xludf.DUMMYFUNCTION("""COMPUTED_VALUE"""),"кислое харибо с колой и черешней")</f>
        <v>кислое харибо с колой и черешней</v>
      </c>
      <c r="D3887" s="18" t="str">
        <f>IFERROR(__xludf.DUMMYFUNCTION("""COMPUTED_VALUE"""),"кислое яблочно клубничная шипучка")</f>
        <v>кислое яблочно клубничная шипучка</v>
      </c>
      <c r="E3887" s="18" t="str">
        <f>IFERROR(__xludf.DUMMYFUNCTION("""COMPUTED_VALUE"""),"кислые желатинки маракуйя ананас")</f>
        <v>кислые желатинки маракуйя ананас</v>
      </c>
      <c r="F3887" s="18" t="str">
        <f>IFERROR(__xludf.DUMMYFUNCTION("""COMPUTED_VALUE"""),"кислые ленточки маракуя манго")</f>
        <v>кислые ленточки маракуя манго</v>
      </c>
      <c r="G3887" s="18" t="str">
        <f>IFERROR(__xludf.DUMMYFUNCTION("""COMPUTED_VALUE"""),"кислые мармеладные ягоды")</f>
        <v>кислые мармеладные ягоды</v>
      </c>
      <c r="H3887" s="18" t="str">
        <f>IFERROR(__xludf.DUMMYFUNCTION("""COMPUTED_VALUE"""),"кислый виноград лайм")</f>
        <v>кислый виноград лайм</v>
      </c>
      <c r="I3887" s="18" t="str">
        <f>IFERROR(__xludf.DUMMYFUNCTION("""COMPUTED_VALUE"""),"кислый грейпфрут с вишней")</f>
        <v>кислый грейпфрут с вишней</v>
      </c>
      <c r="J3887" s="18" t="str">
        <f>IFERROR(__xludf.DUMMYFUNCTION("""COMPUTED_VALUE"""),"кислый леденец виноград киви яблоко")</f>
        <v>кислый леденец виноград киви яблоко</v>
      </c>
      <c r="K3887" s="18" t="str">
        <f>IFERROR(__xludf.DUMMYFUNCTION("""COMPUTED_VALUE"""),"кислый лимонад арбуз лайм малина")</f>
        <v>кислый лимонад арбуз лайм малина</v>
      </c>
      <c r="L3887" s="18" t="str">
        <f>IFERROR(__xludf.DUMMYFUNCTION("""COMPUTED_VALUE"""),"кислый персик клубника")</f>
        <v>кислый персик клубника</v>
      </c>
      <c r="M3887" s="18" t="str">
        <f>IFERROR(__xludf.DUMMYFUNCTION("""COMPUTED_VALUE"""),"кислый яблочно лимонные колечки")</f>
        <v>кислый яблочно лимонные колечки</v>
      </c>
      <c r="N3887" s="18" t="str">
        <f>IFERROR(__xludf.DUMMYFUNCTION("""COMPUTED_VALUE"""),"фанта апельсин с кислой малиной")</f>
        <v>фанта апельсин с кислой малиной</v>
      </c>
      <c r="O3887" s="18"/>
      <c r="P3887" s="18"/>
      <c r="Q3887" s="18"/>
      <c r="R3887" s="18"/>
      <c r="S3887" s="18"/>
      <c r="T3887" s="18"/>
      <c r="U3887" s="18"/>
      <c r="V3887" s="18"/>
      <c r="W3887" s="18"/>
      <c r="X3887" s="18"/>
      <c r="Y3887" s="18"/>
      <c r="Z3887" s="18"/>
      <c r="AA3887" s="18"/>
      <c r="AB3887" s="18"/>
      <c r="AC3887" s="18"/>
      <c r="AD3887" s="18"/>
      <c r="AE3887" s="18"/>
      <c r="AF3887" s="18"/>
      <c r="AG3887" s="18"/>
      <c r="AH3887" s="18"/>
      <c r="AI3887" s="18"/>
      <c r="AJ3887" s="18"/>
      <c r="AK3887" s="18"/>
      <c r="AL3887" s="18"/>
      <c r="AM3887" s="18"/>
      <c r="AN3887" s="18"/>
      <c r="AO3887" s="18"/>
      <c r="AP3887" s="18"/>
      <c r="AQ3887" s="18"/>
      <c r="AR3887" s="18"/>
      <c r="AS3887" s="18"/>
      <c r="AT3887" s="18"/>
      <c r="AU3887" s="18"/>
      <c r="AV3887" s="18"/>
      <c r="AW3887" s="18"/>
      <c r="AX3887" s="18"/>
    </row>
    <row r="3888">
      <c r="A3888" s="18" t="str">
        <f>IFERROR(__xludf.DUMMYFUNCTION("""COMPUTED_VALUE"""),"Лесные ягоды")</f>
        <v>Лесные ягоды</v>
      </c>
      <c r="B3888" s="18" t="str">
        <f>IFERROR(__xludf.DUMMYFUNCTION("""COMPUTED_VALUE"""),"Алоэ виноград ")</f>
        <v>Алоэ виноград </v>
      </c>
      <c r="C3888" s="18" t="str">
        <f>IFERROR(__xludf.DUMMYFUNCTION("""COMPUTED_VALUE"""),"Апельсиновый адреналин")</f>
        <v>Апельсиновый адреналин</v>
      </c>
      <c r="D3888" s="18" t="str">
        <f>IFERROR(__xludf.DUMMYFUNCTION("""COMPUTED_VALUE"""),"Клюква лайм")</f>
        <v>Клюква лайм</v>
      </c>
      <c r="E3888" s="18" t="str">
        <f>IFERROR(__xludf.DUMMYFUNCTION("""COMPUTED_VALUE"""),"Виноградная фанта ")</f>
        <v>Виноградная фанта </v>
      </c>
      <c r="F3888" s="18" t="str">
        <f>IFERROR(__xludf.DUMMYFUNCTION("""COMPUTED_VALUE"""),"Зеленый чай лемонграсс")</f>
        <v>Зеленый чай лемонграсс</v>
      </c>
      <c r="G3888" s="18" t="str">
        <f>IFERROR(__xludf.DUMMYFUNCTION("""COMPUTED_VALUE"""),"Малина арбуз")</f>
        <v>Малина арбуз</v>
      </c>
      <c r="H3888" s="18" t="str">
        <f>IFERROR(__xludf.DUMMYFUNCTION("""COMPUTED_VALUE"""),"Ананас персик")</f>
        <v>Ананас персик</v>
      </c>
      <c r="I3888" s="18" t="str">
        <f>IFERROR(__xludf.DUMMYFUNCTION("""COMPUTED_VALUE"""),"Клубничный мохито ")</f>
        <v>Клубничный мохито </v>
      </c>
      <c r="J3888" s="18" t="str">
        <f>IFERROR(__xludf.DUMMYFUNCTION("""COMPUTED_VALUE"""),"Яблоко лайм")</f>
        <v>Яблоко лайм</v>
      </c>
      <c r="K3888" s="18" t="str">
        <f>IFERROR(__xludf.DUMMYFUNCTION("""COMPUTED_VALUE"""),"Спрайт арбуз лайм ")</f>
        <v>Спрайт арбуз лайм </v>
      </c>
      <c r="L3888" s="18" t="str">
        <f>IFERROR(__xludf.DUMMYFUNCTION("""COMPUTED_VALUE"""),"Черничная фанта")</f>
        <v>Черничная фанта</v>
      </c>
      <c r="M3888" s="18" t="str">
        <f>IFERROR(__xludf.DUMMYFUNCTION("""COMPUTED_VALUE"""),"Чёрная смородина")</f>
        <v>Чёрная смородина</v>
      </c>
      <c r="N3888" s="18" t="str">
        <f>IFERROR(__xludf.DUMMYFUNCTION("""COMPUTED_VALUE"""),"Червячки голубика малина")</f>
        <v>Червячки голубика малина</v>
      </c>
      <c r="O3888" s="18" t="str">
        <f>IFERROR(__xludf.DUMMYFUNCTION("""COMPUTED_VALUE"""),"Малина смородина ")</f>
        <v>Малина смородина </v>
      </c>
      <c r="P3888" s="18" t="str">
        <f>IFERROR(__xludf.DUMMYFUNCTION("""COMPUTED_VALUE"""),"Черника лайм ")</f>
        <v>Черника лайм </v>
      </c>
      <c r="Q3888" s="18" t="str">
        <f>IFERROR(__xludf.DUMMYFUNCTION("""COMPUTED_VALUE"""),"Виноградный чупа чупс")</f>
        <v>Виноградный чупа чупс</v>
      </c>
      <c r="R3888" s="18" t="str">
        <f>IFERROR(__xludf.DUMMYFUNCTION("""COMPUTED_VALUE"""),"Киви лайм")</f>
        <v>Киви лайм</v>
      </c>
      <c r="S3888" s="18" t="str">
        <f>IFERROR(__xludf.DUMMYFUNCTION("""COMPUTED_VALUE"""),"Ягодный морс")</f>
        <v>Ягодный морс</v>
      </c>
      <c r="T3888" s="18" t="str">
        <f>IFERROR(__xludf.DUMMYFUNCTION("""COMPUTED_VALUE"""),"Фруктовый скитлс")</f>
        <v>Фруктовый скитлс</v>
      </c>
      <c r="U3888" s="18" t="str">
        <f>IFERROR(__xludf.DUMMYFUNCTION("""COMPUTED_VALUE"""),"черника лимон ")</f>
        <v>черника лимон </v>
      </c>
      <c r="V3888" s="18" t="str">
        <f>IFERROR(__xludf.DUMMYFUNCTION("""COMPUTED_VALUE"""),"Вишнёвая бомба")</f>
        <v>Вишнёвая бомба</v>
      </c>
      <c r="W3888" s="18" t="str">
        <f>IFERROR(__xludf.DUMMYFUNCTION("""COMPUTED_VALUE"""),"Тропический манго")</f>
        <v>Тропический манго</v>
      </c>
      <c r="X3888" s="18"/>
      <c r="Y3888" s="18"/>
      <c r="Z3888" s="18"/>
      <c r="AA3888" s="18"/>
      <c r="AB3888" s="18"/>
      <c r="AC3888" s="18"/>
      <c r="AD3888" s="18"/>
      <c r="AE3888" s="18"/>
      <c r="AF3888" s="18"/>
      <c r="AG3888" s="18"/>
      <c r="AH3888" s="18"/>
      <c r="AI3888" s="18"/>
      <c r="AJ3888" s="18"/>
      <c r="AK3888" s="18"/>
      <c r="AL3888" s="18"/>
      <c r="AM3888" s="18"/>
      <c r="AN3888" s="18"/>
      <c r="AO3888" s="18"/>
      <c r="AP3888" s="18"/>
      <c r="AQ3888" s="18"/>
      <c r="AR3888" s="18"/>
      <c r="AS3888" s="18"/>
      <c r="AT3888" s="18"/>
      <c r="AU3888" s="18"/>
      <c r="AV3888" s="18"/>
      <c r="AW3888" s="18"/>
      <c r="AX3888" s="18"/>
    </row>
    <row r="3889">
      <c r="A3889" s="18" t="str">
        <f>IFERROR(__xludf.DUMMYFUNCTION("""COMPUTED_VALUE"""),"Апельсиновое драже")</f>
        <v>Апельсиновое драже</v>
      </c>
      <c r="B3889" s="18" t="str">
        <f>IFERROR(__xludf.DUMMYFUNCTION("""COMPUTED_VALUE"""),"Бабл гам")</f>
        <v>Бабл гам</v>
      </c>
      <c r="C3889" s="18" t="str">
        <f>IFERROR(__xludf.DUMMYFUNCTION("""COMPUTED_VALUE"""),"Виноградная конфета")</f>
        <v>Виноградная конфета</v>
      </c>
      <c r="D3889" s="18" t="str">
        <f>IFERROR(__xludf.DUMMYFUNCTION("""COMPUTED_VALUE"""),"Даня кокос")</f>
        <v>Даня кокос</v>
      </c>
      <c r="E3889" s="18" t="str">
        <f>IFERROR(__xludf.DUMMYFUNCTION("""COMPUTED_VALUE"""),"Земляника груша")</f>
        <v>Земляника груша</v>
      </c>
      <c r="F3889" s="18" t="str">
        <f>IFERROR(__xludf.DUMMYFUNCTION("""COMPUTED_VALUE"""),"Кислый киви")</f>
        <v>Кислый киви</v>
      </c>
      <c r="G3889" s="18" t="str">
        <f>IFERROR(__xludf.DUMMYFUNCTION("""COMPUTED_VALUE"""),"Кислый малиновый лимонад ")</f>
        <v>Кислый малиновый лимонад </v>
      </c>
      <c r="H3889" s="18" t="str">
        <f>IFERROR(__xludf.DUMMYFUNCTION("""COMPUTED_VALUE"""),"Кола сода айс")</f>
        <v>Кола сода айс</v>
      </c>
      <c r="I3889" s="18" t="str">
        <f>IFERROR(__xludf.DUMMYFUNCTION("""COMPUTED_VALUE"""),"Ледяной ананас")</f>
        <v>Ледяной ананас</v>
      </c>
      <c r="J3889" s="18" t="str">
        <f>IFERROR(__xludf.DUMMYFUNCTION("""COMPUTED_VALUE"""),"Лимонные червячки ")</f>
        <v>Лимонные червячки </v>
      </c>
      <c r="K3889" s="18" t="str">
        <f>IFERROR(__xludf.DUMMYFUNCTION("""COMPUTED_VALUE"""),"Манго апельсин")</f>
        <v>Манго апельсин</v>
      </c>
      <c r="L3889" s="18" t="str">
        <f>IFERROR(__xludf.DUMMYFUNCTION("""COMPUTED_VALUE"""),"Смородина виноград")</f>
        <v>Смородина виноград</v>
      </c>
      <c r="M3889" s="18" t="str">
        <f>IFERROR(__xludf.DUMMYFUNCTION("""COMPUTED_VALUE"""),"Яблочный холс")</f>
        <v>Яблочный холс</v>
      </c>
      <c r="N3889" s="18" t="str">
        <f>IFERROR(__xludf.DUMMYFUNCTION("""COMPUTED_VALUE"""),"Ягодный смузи")</f>
        <v>Ягодный смузи</v>
      </c>
      <c r="O3889" s="18" t="str">
        <f>IFERROR(__xludf.DUMMYFUNCTION("""COMPUTED_VALUE"""),"Ягодный энергетик")</f>
        <v>Ягодный энергетик</v>
      </c>
      <c r="P3889" s="18"/>
      <c r="Q3889" s="18"/>
      <c r="R3889" s="18"/>
      <c r="S3889" s="18"/>
      <c r="T3889" s="18"/>
      <c r="U3889" s="18"/>
      <c r="V3889" s="18"/>
      <c r="W3889" s="18"/>
      <c r="X3889" s="18"/>
      <c r="Y3889" s="18"/>
      <c r="Z3889" s="18"/>
      <c r="AA3889" s="18"/>
      <c r="AB3889" s="18"/>
      <c r="AC3889" s="18"/>
      <c r="AD3889" s="18"/>
      <c r="AE3889" s="18"/>
      <c r="AF3889" s="18"/>
      <c r="AG3889" s="18"/>
      <c r="AH3889" s="18"/>
      <c r="AI3889" s="18"/>
      <c r="AJ3889" s="18"/>
      <c r="AK3889" s="18"/>
      <c r="AL3889" s="18"/>
      <c r="AM3889" s="18"/>
      <c r="AN3889" s="18"/>
      <c r="AO3889" s="18"/>
      <c r="AP3889" s="18"/>
      <c r="AQ3889" s="18"/>
      <c r="AR3889" s="18"/>
      <c r="AS3889" s="18"/>
      <c r="AT3889" s="18"/>
      <c r="AU3889" s="18"/>
      <c r="AV3889" s="18"/>
      <c r="AW3889" s="18"/>
      <c r="AX3889" s="18"/>
    </row>
    <row r="3890">
      <c r="A3890" s="18" t="str">
        <f>IFERROR(__xludf.DUMMYFUNCTION("""COMPUTED_VALUE"""),"0.4")</f>
        <v>0.4</v>
      </c>
      <c r="B3890" s="18" t="str">
        <f>IFERROR(__xludf.DUMMYFUNCTION("""COMPUTED_VALUE"""),"0.6")</f>
        <v>0.6</v>
      </c>
      <c r="C3890" s="18" t="str">
        <f>IFERROR(__xludf.DUMMYFUNCTION("""COMPUTED_VALUE"""),"0.7")</f>
        <v>0.7</v>
      </c>
      <c r="D3890" s="18" t="str">
        <f>IFERROR(__xludf.DUMMYFUNCTION("""COMPUTED_VALUE"""),"0.8")</f>
        <v>0.8</v>
      </c>
      <c r="E3890" s="18"/>
      <c r="F3890" s="18"/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  <c r="R3890" s="18"/>
      <c r="S3890" s="18"/>
      <c r="T3890" s="18"/>
      <c r="U3890" s="18"/>
      <c r="V3890" s="18"/>
      <c r="W3890" s="18"/>
      <c r="X3890" s="18"/>
      <c r="Y3890" s="18"/>
      <c r="Z3890" s="18"/>
      <c r="AA3890" s="18"/>
      <c r="AB3890" s="18"/>
      <c r="AC3890" s="18"/>
      <c r="AD3890" s="18"/>
      <c r="AE3890" s="18"/>
      <c r="AF3890" s="18"/>
      <c r="AG3890" s="18"/>
      <c r="AH3890" s="18"/>
      <c r="AI3890" s="18"/>
      <c r="AJ3890" s="18"/>
      <c r="AK3890" s="18"/>
      <c r="AL3890" s="18"/>
      <c r="AM3890" s="18"/>
      <c r="AN3890" s="18"/>
      <c r="AO3890" s="18"/>
      <c r="AP3890" s="18"/>
      <c r="AQ3890" s="18"/>
      <c r="AR3890" s="18"/>
      <c r="AS3890" s="18"/>
      <c r="AT3890" s="18"/>
      <c r="AU3890" s="18"/>
      <c r="AV3890" s="18"/>
      <c r="AW3890" s="18"/>
      <c r="AX3890" s="18"/>
    </row>
    <row r="3891">
      <c r="A3891" s="18" t="str">
        <f>IFERROR(__xludf.DUMMYFUNCTION("""COMPUTED_VALUE"""),"Маракуйя с тропическими нотками")</f>
        <v>Маракуйя с тропическими нотками</v>
      </c>
      <c r="B3891" s="18" t="str">
        <f>IFERROR(__xludf.DUMMYFUNCTION("""COMPUTED_VALUE"""),"Арбузный милкшейк")</f>
        <v>Арбузный милкшейк</v>
      </c>
      <c r="C3891" s="18" t="str">
        <f>IFERROR(__xludf.DUMMYFUNCTION("""COMPUTED_VALUE"""),"Конфеты со вкусом винограда")</f>
        <v>Конфеты со вкусом винограда</v>
      </c>
      <c r="D3891" s="18" t="str">
        <f>IFERROR(__xludf.DUMMYFUNCTION("""COMPUTED_VALUE"""),"Манго с апельсином и послевкусием гуавы")</f>
        <v>Манго с апельсином и послевкусием гуавы</v>
      </c>
      <c r="E3891" s="18" t="str">
        <f>IFERROR(__xludf.DUMMYFUNCTION("""COMPUTED_VALUE"""),"Холодное сочетание мяты и конфет холс")</f>
        <v>Холодное сочетание мяты и конфет холс</v>
      </c>
      <c r="F3891" s="18" t="str">
        <f>IFERROR(__xludf.DUMMYFUNCTION("""COMPUTED_VALUE"""),"Яблочные мармеладные червячки")</f>
        <v>Яблочные мармеладные червячки</v>
      </c>
      <c r="G389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891" s="18" t="str">
        <f>IFERROR(__xludf.DUMMYFUNCTION("""COMPUTED_VALUE"""),"Лимон лайм")</f>
        <v>Лимон лайм</v>
      </c>
      <c r="I3891" s="18" t="str">
        <f>IFERROR(__xludf.DUMMYFUNCTION("""COMPUTED_VALUE"""),"Классика энергетика с кислой малиной")</f>
        <v>Классика энергетика с кислой малиной</v>
      </c>
      <c r="J3891" s="18" t="str">
        <f>IFERROR(__xludf.DUMMYFUNCTION("""COMPUTED_VALUE"""),"Зеленое манго и смородина")</f>
        <v>Зеленое манго и смородина</v>
      </c>
      <c r="K3891" s="18" t="str">
        <f>IFERROR(__xludf.DUMMYFUNCTION("""COMPUTED_VALUE"""),"Дуэт лемонграсса и сладкой малины")</f>
        <v>Дуэт лемонграсса и сладкой малины</v>
      </c>
      <c r="L3891" s="18" t="str">
        <f>IFERROR(__xludf.DUMMYFUNCTION("""COMPUTED_VALUE"""),"Сладкий мармелад из черной смородины")</f>
        <v>Сладкий мармелад из черной смородины</v>
      </c>
      <c r="M3891" s="18" t="str">
        <f>IFERROR(__xludf.DUMMYFUNCTION("""COMPUTED_VALUE"""),"Вишня кола")</f>
        <v>Вишня кола</v>
      </c>
      <c r="N3891" s="18" t="str">
        <f>IFERROR(__xludf.DUMMYFUNCTION("""COMPUTED_VALUE"""),"Малина с кокосом")</f>
        <v>Малина с кокосом</v>
      </c>
      <c r="O3891" s="18" t="str">
        <f>IFERROR(__xludf.DUMMYFUNCTION("""COMPUTED_VALUE"""),"Сладкие конфеты СКИТЛЗ и смородина")</f>
        <v>Сладкие конфеты СКИТЛЗ и смородина</v>
      </c>
      <c r="P3891" s="18" t="str">
        <f>IFERROR(__xludf.DUMMYFUNCTION("""COMPUTED_VALUE"""),"Ежевичный лимонад")</f>
        <v>Ежевичный лимонад</v>
      </c>
      <c r="Q3891" s="18" t="str">
        <f>IFERROR(__xludf.DUMMYFUNCTION("""COMPUTED_VALUE"""),"Дыня кокос")</f>
        <v>Дыня кокос</v>
      </c>
      <c r="R3891" s="18" t="str">
        <f>IFERROR(__xludf.DUMMYFUNCTION("""COMPUTED_VALUE"""),"Земляничный бабл гам")</f>
        <v>Земляничный бабл гам</v>
      </c>
      <c r="S3891" s="18" t="str">
        <f>IFERROR(__xludf.DUMMYFUNCTION("""COMPUTED_VALUE"""),"Лимонные леденцы")</f>
        <v>Лимонные леденцы</v>
      </c>
      <c r="T3891" s="18" t="str">
        <f>IFERROR(__xludf.DUMMYFUNCTION("""COMPUTED_VALUE"""),"Экзотический фрукты")</f>
        <v>Экзотический фрукты</v>
      </c>
      <c r="U3891" s="18" t="str">
        <f>IFERROR(__xludf.DUMMYFUNCTION("""COMPUTED_VALUE"""),"Личи виноград мята")</f>
        <v>Личи виноград мята</v>
      </c>
      <c r="V3891" s="18" t="str">
        <f>IFERROR(__xludf.DUMMYFUNCTION("""COMPUTED_VALUE"""),"Черника малина мята")</f>
        <v>Черника малина мята</v>
      </c>
      <c r="W3891" s="18" t="str">
        <f>IFERROR(__xludf.DUMMYFUNCTION("""COMPUTED_VALUE"""),"Абрикосовый йогурт")</f>
        <v>Абрикосовый йогурт</v>
      </c>
      <c r="X3891" s="18" t="str">
        <f>IFERROR(__xludf.DUMMYFUNCTION("""COMPUTED_VALUE"""),"Арбуз лед")</f>
        <v>Арбуз лед</v>
      </c>
      <c r="Y3891" s="18" t="str">
        <f>IFERROR(__xludf.DUMMYFUNCTION("""COMPUTED_VALUE"""),"Банан клубника лед")</f>
        <v>Банан клубника лед</v>
      </c>
      <c r="Z3891" s="18" t="str">
        <f>IFERROR(__xludf.DUMMYFUNCTION("""COMPUTED_VALUE"""),"Арбузное мороженное")</f>
        <v>Арбузное мороженное</v>
      </c>
      <c r="AA3891" s="18" t="str">
        <f>IFERROR(__xludf.DUMMYFUNCTION("""COMPUTED_VALUE"""),"Клубника малина жвачка")</f>
        <v>Клубника малина жвачка</v>
      </c>
      <c r="AB3891" s="18" t="str">
        <f>IFERROR(__xludf.DUMMYFUNCTION("""COMPUTED_VALUE"""),"Клубничное мороженное")</f>
        <v>Клубничное мороженное</v>
      </c>
      <c r="AC3891" s="18" t="str">
        <f>IFERROR(__xludf.DUMMYFUNCTION("""COMPUTED_VALUE"""),"Кола сода лед")</f>
        <v>Кола сода лед</v>
      </c>
      <c r="AD3891" s="18" t="str">
        <f>IFERROR(__xludf.DUMMYFUNCTION("""COMPUTED_VALUE"""),"Банановый милкшейк")</f>
        <v>Банановый милкшейк</v>
      </c>
      <c r="AE3891" s="18" t="str">
        <f>IFERROR(__xludf.DUMMYFUNCTION("""COMPUTED_VALUE"""),"Микс ягод лед")</f>
        <v>Микс ягод лед</v>
      </c>
      <c r="AF3891" s="18" t="str">
        <f>IFERROR(__xludf.DUMMYFUNCTION("""COMPUTED_VALUE"""),"Брусничный морс")</f>
        <v>Брусничный морс</v>
      </c>
      <c r="AG3891" s="18" t="str">
        <f>IFERROR(__xludf.DUMMYFUNCTION("""COMPUTED_VALUE"""),"Яблочный лимонад")</f>
        <v>Яблочный лимонад</v>
      </c>
      <c r="AH3891" s="18" t="str">
        <f>IFERROR(__xludf.DUMMYFUNCTION("""COMPUTED_VALUE"""),"Лесные ягоды")</f>
        <v>Лесные ягоды</v>
      </c>
      <c r="AI3891" s="18" t="str">
        <f>IFERROR(__xludf.DUMMYFUNCTION("""COMPUTED_VALUE"""),"Смородиновый лимонад")</f>
        <v>Смородиновый лимонад</v>
      </c>
      <c r="AJ3891" s="18" t="str">
        <f>IFERROR(__xludf.DUMMYFUNCTION("""COMPUTED_VALUE"""),"Вишня лайм лед")</f>
        <v>Вишня лайм лед</v>
      </c>
      <c r="AK3891" s="18" t="str">
        <f>IFERROR(__xludf.DUMMYFUNCTION("""COMPUTED_VALUE"""),"Лист виноград мята энергетик")</f>
        <v>Лист виноград мята энергетик</v>
      </c>
      <c r="AL3891" s="18" t="str">
        <f>IFERROR(__xludf.DUMMYFUNCTION("""COMPUTED_VALUE"""),"Двойное яблоко лед")</f>
        <v>Двойное яблоко лед</v>
      </c>
      <c r="AM3891" s="18" t="str">
        <f>IFERROR(__xludf.DUMMYFUNCTION("""COMPUTED_VALUE"""),"Смородиновый холс")</f>
        <v>Смородиновый холс</v>
      </c>
      <c r="AN3891" s="18" t="str">
        <f>IFERROR(__xludf.DUMMYFUNCTION("""COMPUTED_VALUE"""),"Клубничное шампанское")</f>
        <v>Клубничное шампанское</v>
      </c>
      <c r="AO3891" s="18"/>
      <c r="AP3891" s="18"/>
      <c r="AQ3891" s="18"/>
      <c r="AR3891" s="18"/>
      <c r="AS3891" s="18"/>
      <c r="AT3891" s="18"/>
      <c r="AU3891" s="18"/>
      <c r="AV3891" s="18"/>
      <c r="AW3891" s="18"/>
      <c r="AX3891" s="18"/>
    </row>
    <row r="3892">
      <c r="A3892" s="18" t="str">
        <f>IFERROR(__xludf.DUMMYFUNCTION("""COMPUTED_VALUE"""),"0.4")</f>
        <v>0.4</v>
      </c>
      <c r="B3892" s="18" t="str">
        <f>IFERROR(__xludf.DUMMYFUNCTION("""COMPUTED_VALUE"""),"0.6")</f>
        <v>0.6</v>
      </c>
      <c r="C3892" s="18" t="str">
        <f>IFERROR(__xludf.DUMMYFUNCTION("""COMPUTED_VALUE"""),"0.7")</f>
        <v>0.7</v>
      </c>
      <c r="D3892" s="18" t="str">
        <f>IFERROR(__xludf.DUMMYFUNCTION("""COMPUTED_VALUE"""),"0.8")</f>
        <v>0.8</v>
      </c>
      <c r="E3892" s="18"/>
      <c r="F3892" s="18"/>
      <c r="G3892" s="18"/>
      <c r="H3892" s="18"/>
      <c r="I3892" s="18"/>
      <c r="J3892" s="18"/>
      <c r="K3892" s="18"/>
      <c r="L3892" s="18"/>
      <c r="M3892" s="18"/>
      <c r="N3892" s="18"/>
      <c r="O3892" s="18"/>
      <c r="P3892" s="18"/>
      <c r="Q3892" s="18"/>
      <c r="R3892" s="18"/>
      <c r="S3892" s="18"/>
      <c r="T3892" s="18"/>
      <c r="U3892" s="18"/>
      <c r="V3892" s="18"/>
      <c r="W3892" s="18"/>
      <c r="X3892" s="18"/>
      <c r="Y3892" s="18"/>
      <c r="Z3892" s="18"/>
      <c r="AA3892" s="18"/>
      <c r="AB3892" s="18"/>
      <c r="AC3892" s="18"/>
      <c r="AD3892" s="18"/>
      <c r="AE3892" s="18"/>
      <c r="AF3892" s="18"/>
      <c r="AG3892" s="18"/>
      <c r="AH3892" s="18"/>
      <c r="AI3892" s="18"/>
      <c r="AJ3892" s="18"/>
      <c r="AK3892" s="18"/>
      <c r="AL3892" s="18"/>
      <c r="AM3892" s="18"/>
      <c r="AN3892" s="18"/>
      <c r="AO3892" s="18"/>
      <c r="AP3892" s="18"/>
      <c r="AQ3892" s="18"/>
      <c r="AR3892" s="18"/>
      <c r="AS3892" s="18"/>
      <c r="AT3892" s="18"/>
      <c r="AU3892" s="18"/>
      <c r="AV3892" s="18"/>
      <c r="AW3892" s="18"/>
      <c r="AX3892" s="18"/>
    </row>
    <row r="3893">
      <c r="A3893" s="18" t="str">
        <f>IFERROR(__xludf.DUMMYFUNCTION("""COMPUTED_VALUE"""),"Арбуз Малина ")</f>
        <v>Арбуз Малина </v>
      </c>
      <c r="B3893" s="18" t="str">
        <f>IFERROR(__xludf.DUMMYFUNCTION("""COMPUTED_VALUE"""),"Банан Кокос ")</f>
        <v>Банан Кокос </v>
      </c>
      <c r="C3893" s="18" t="str">
        <f>IFERROR(__xludf.DUMMYFUNCTION("""COMPUTED_VALUE"""),"Барбарисовый Энергетик ")</f>
        <v>Барбарисовый Энергетик </v>
      </c>
      <c r="D3893" s="18" t="str">
        <f>IFERROR(__xludf.DUMMYFUNCTION("""COMPUTED_VALUE"""),"Виноградный Энергетик")</f>
        <v>Виноградный Энергетик</v>
      </c>
      <c r="E3893" s="18" t="str">
        <f>IFERROR(__xludf.DUMMYFUNCTION("""COMPUTED_VALUE"""),"Гранат Клубника ")</f>
        <v>Гранат Клубника </v>
      </c>
      <c r="F3893" s="18" t="str">
        <f>IFERROR(__xludf.DUMMYFUNCTION("""COMPUTED_VALUE"""),"Гранат Смородина ")</f>
        <v>Гранат Смородина </v>
      </c>
      <c r="G3893" s="18" t="str">
        <f>IFERROR(__xludf.DUMMYFUNCTION("""COMPUTED_VALUE"""),"Грейпфрутовый Швепс ")</f>
        <v>Грейпфрутовый Швепс </v>
      </c>
      <c r="H3893" s="18" t="str">
        <f>IFERROR(__xludf.DUMMYFUNCTION("""COMPUTED_VALUE"""),"Земляника Драгонфрут ")</f>
        <v>Земляника Драгонфрут </v>
      </c>
      <c r="I3893" s="18" t="str">
        <f>IFERROR(__xludf.DUMMYFUNCTION("""COMPUTED_VALUE"""),"Киви Личи ")</f>
        <v>Киви Личи </v>
      </c>
      <c r="J3893" s="18" t="str">
        <f>IFERROR(__xludf.DUMMYFUNCTION("""COMPUTED_VALUE"""),"Киви Маракуйя Гуава ")</f>
        <v>Киви Маракуйя Гуава </v>
      </c>
      <c r="K3893" s="18" t="str">
        <f>IFERROR(__xludf.DUMMYFUNCTION("""COMPUTED_VALUE"""),"Клубника Банан ")</f>
        <v>Клубника Банан </v>
      </c>
      <c r="L3893" s="18" t="str">
        <f>IFERROR(__xludf.DUMMYFUNCTION("""COMPUTED_VALUE"""),"Клубника Вишня ")</f>
        <v>Клубника Вишня </v>
      </c>
      <c r="M3893" s="18" t="str">
        <f>IFERROR(__xludf.DUMMYFUNCTION("""COMPUTED_VALUE"""),"Клубника Земляника ")</f>
        <v>Клубника Земляника </v>
      </c>
      <c r="N3893" s="18" t="str">
        <f>IFERROR(__xludf.DUMMYFUNCTION("""COMPUTED_VALUE"""),"Клубничный Мохито ")</f>
        <v>Клубничный Мохито </v>
      </c>
      <c r="O3893" s="18" t="str">
        <f>IFERROR(__xludf.DUMMYFUNCTION("""COMPUTED_VALUE"""),"Манго Грейпфрут ")</f>
        <v>Манго Грейпфрут </v>
      </c>
      <c r="P3893" s="18" t="str">
        <f>IFERROR(__xludf.DUMMYFUNCTION("""COMPUTED_VALUE"""),"Манго Персик Личи ")</f>
        <v>Манго Персик Личи </v>
      </c>
      <c r="Q3893" s="18" t="str">
        <f>IFERROR(__xludf.DUMMYFUNCTION("""COMPUTED_VALUE"""),"Персик Бабл Гам ")</f>
        <v>Персик Бабл Гам </v>
      </c>
      <c r="R3893" s="18" t="str">
        <f>IFERROR(__xludf.DUMMYFUNCTION("""COMPUTED_VALUE"""),"Садовые Ягоды ")</f>
        <v>Садовые Ягоды </v>
      </c>
      <c r="S3893" s="18" t="str">
        <f>IFERROR(__xludf.DUMMYFUNCTION("""COMPUTED_VALUE"""),"Скитлс Лимон Лайм 2")</f>
        <v>Скитлс Лимон Лайм 2</v>
      </c>
      <c r="T3893" s="18" t="str">
        <f>IFERROR(__xludf.DUMMYFUNCTION("""COMPUTED_VALUE"""),"Смородина Мармелад 1")</f>
        <v>Смородина Мармелад 1</v>
      </c>
      <c r="U3893" s="18" t="str">
        <f>IFERROR(__xludf.DUMMYFUNCTION("""COMPUTED_VALUE"""),"Темная Вишня 1")</f>
        <v>Темная Вишня 1</v>
      </c>
      <c r="V3893" s="18" t="str">
        <f>IFERROR(__xludf.DUMMYFUNCTION("""COMPUTED_VALUE"""),"Фруктовые Пластинки 1")</f>
        <v>Фруктовые Пластинки 1</v>
      </c>
      <c r="W3893" s="18" t="str">
        <f>IFERROR(__xludf.DUMMYFUNCTION("""COMPUTED_VALUE"""),"Черника Ежевика 1")</f>
        <v>Черника Ежевика 1</v>
      </c>
      <c r="X3893" s="18" t="str">
        <f>IFERROR(__xludf.DUMMYFUNCTION("""COMPUTED_VALUE"""),"Черника Малина 1")</f>
        <v>Черника Малина 1</v>
      </c>
      <c r="Y3893" s="18" t="str">
        <f>IFERROR(__xludf.DUMMYFUNCTION("""COMPUTED_VALUE"""),"Черника Мята 2")</f>
        <v>Черника Мята 2</v>
      </c>
      <c r="Z3893" s="18" t="str">
        <f>IFERROR(__xludf.DUMMYFUNCTION("""COMPUTED_VALUE"""),"Яблоко Виноград 2")</f>
        <v>Яблоко Виноград 2</v>
      </c>
      <c r="AA3893" s="18" t="str">
        <f>IFERROR(__xludf.DUMMYFUNCTION("""COMPUTED_VALUE"""),"Яблоко Малина 4")</f>
        <v>Яблоко Малина 4</v>
      </c>
      <c r="AB3893" s="18"/>
      <c r="AC3893" s="18"/>
      <c r="AD3893" s="18"/>
      <c r="AE3893" s="18"/>
      <c r="AF3893" s="18"/>
      <c r="AG3893" s="18"/>
      <c r="AH3893" s="18"/>
      <c r="AI3893" s="18"/>
      <c r="AJ3893" s="18"/>
      <c r="AK3893" s="18"/>
      <c r="AL3893" s="18"/>
      <c r="AM3893" s="18"/>
      <c r="AN3893" s="18"/>
      <c r="AO3893" s="18"/>
      <c r="AP3893" s="18"/>
      <c r="AQ3893" s="18"/>
      <c r="AR3893" s="18"/>
      <c r="AS3893" s="18"/>
      <c r="AT3893" s="18"/>
      <c r="AU3893" s="18"/>
      <c r="AV3893" s="18"/>
      <c r="AW3893" s="18"/>
      <c r="AX3893" s="18"/>
    </row>
    <row r="3894">
      <c r="A3894" s="18" t="str">
        <f>IFERROR(__xludf.DUMMYFUNCTION("""COMPUTED_VALUE"""),"0.4")</f>
        <v>0.4</v>
      </c>
      <c r="B3894" s="18" t="str">
        <f>IFERROR(__xludf.DUMMYFUNCTION("""COMPUTED_VALUE"""),"0.6")</f>
        <v>0.6</v>
      </c>
      <c r="C3894" s="18" t="str">
        <f>IFERROR(__xludf.DUMMYFUNCTION("""COMPUTED_VALUE"""),"0.7")</f>
        <v>0.7</v>
      </c>
      <c r="D3894" s="18" t="str">
        <f>IFERROR(__xludf.DUMMYFUNCTION("""COMPUTED_VALUE"""),"0.8")</f>
        <v>0.8</v>
      </c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  <c r="AA3894" s="18"/>
      <c r="AB3894" s="18"/>
      <c r="AC3894" s="18"/>
      <c r="AD3894" s="18"/>
      <c r="AE3894" s="18"/>
      <c r="AF3894" s="18"/>
      <c r="AG3894" s="18"/>
      <c r="AH3894" s="18"/>
      <c r="AI3894" s="18"/>
      <c r="AJ3894" s="18"/>
      <c r="AK3894" s="18"/>
      <c r="AL3894" s="18"/>
      <c r="AM3894" s="18"/>
      <c r="AN3894" s="18"/>
      <c r="AO3894" s="18"/>
      <c r="AP3894" s="18"/>
      <c r="AQ3894" s="18"/>
      <c r="AR3894" s="18"/>
      <c r="AS3894" s="18"/>
      <c r="AT3894" s="18"/>
      <c r="AU3894" s="18"/>
      <c r="AV3894" s="18"/>
      <c r="AW3894" s="18"/>
      <c r="AX3894" s="18"/>
    </row>
    <row r="3895">
      <c r="A3895" s="18" t="str">
        <f>IFERROR(__xludf.DUMMYFUNCTION("""COMPUTED_VALUE"""),"Арбуз Малина ")</f>
        <v>Арбуз Малина </v>
      </c>
      <c r="B3895" s="18" t="str">
        <f>IFERROR(__xludf.DUMMYFUNCTION("""COMPUTED_VALUE"""),"Банан Кокос ")</f>
        <v>Банан Кокос </v>
      </c>
      <c r="C3895" s="18" t="str">
        <f>IFERROR(__xludf.DUMMYFUNCTION("""COMPUTED_VALUE"""),"Барбарисовый Энергетик ")</f>
        <v>Барбарисовый Энергетик </v>
      </c>
      <c r="D3895" s="18" t="str">
        <f>IFERROR(__xludf.DUMMYFUNCTION("""COMPUTED_VALUE"""),"Виноградный Энергетик")</f>
        <v>Виноградный Энергетик</v>
      </c>
      <c r="E3895" s="18" t="str">
        <f>IFERROR(__xludf.DUMMYFUNCTION("""COMPUTED_VALUE"""),"Гранат Клубника ")</f>
        <v>Гранат Клубника </v>
      </c>
      <c r="F3895" s="18" t="str">
        <f>IFERROR(__xludf.DUMMYFUNCTION("""COMPUTED_VALUE"""),"Гранат Смородина ")</f>
        <v>Гранат Смородина </v>
      </c>
      <c r="G3895" s="18" t="str">
        <f>IFERROR(__xludf.DUMMYFUNCTION("""COMPUTED_VALUE"""),"Грейпфрутовый Швепс ")</f>
        <v>Грейпфрутовый Швепс </v>
      </c>
      <c r="H3895" s="18" t="str">
        <f>IFERROR(__xludf.DUMMYFUNCTION("""COMPUTED_VALUE"""),"Земляника Драгонфрут ")</f>
        <v>Земляника Драгонфрут </v>
      </c>
      <c r="I3895" s="18" t="str">
        <f>IFERROR(__xludf.DUMMYFUNCTION("""COMPUTED_VALUE"""),"Киви Личи ")</f>
        <v>Киви Личи </v>
      </c>
      <c r="J3895" s="18" t="str">
        <f>IFERROR(__xludf.DUMMYFUNCTION("""COMPUTED_VALUE"""),"Киви Маракуйя Гуава ")</f>
        <v>Киви Маракуйя Гуава </v>
      </c>
      <c r="K3895" s="18" t="str">
        <f>IFERROR(__xludf.DUMMYFUNCTION("""COMPUTED_VALUE"""),"Клубника Банан ")</f>
        <v>Клубника Банан </v>
      </c>
      <c r="L3895" s="18" t="str">
        <f>IFERROR(__xludf.DUMMYFUNCTION("""COMPUTED_VALUE"""),"Клубника Вишня ")</f>
        <v>Клубника Вишня </v>
      </c>
      <c r="M3895" s="18" t="str">
        <f>IFERROR(__xludf.DUMMYFUNCTION("""COMPUTED_VALUE"""),"Клубника Земляника ")</f>
        <v>Клубника Земляника </v>
      </c>
      <c r="N3895" s="18" t="str">
        <f>IFERROR(__xludf.DUMMYFUNCTION("""COMPUTED_VALUE"""),"Клубничный Мохито ")</f>
        <v>Клубничный Мохито </v>
      </c>
      <c r="O3895" s="18" t="str">
        <f>IFERROR(__xludf.DUMMYFUNCTION("""COMPUTED_VALUE"""),"Манго Грейпфрут ")</f>
        <v>Манго Грейпфрут </v>
      </c>
      <c r="P3895" s="18" t="str">
        <f>IFERROR(__xludf.DUMMYFUNCTION("""COMPUTED_VALUE"""),"Манго Персик Личи ")</f>
        <v>Манго Персик Личи </v>
      </c>
      <c r="Q3895" s="18" t="str">
        <f>IFERROR(__xludf.DUMMYFUNCTION("""COMPUTED_VALUE"""),"Персик Бабл Гам ")</f>
        <v>Персик Бабл Гам </v>
      </c>
      <c r="R3895" s="18" t="str">
        <f>IFERROR(__xludf.DUMMYFUNCTION("""COMPUTED_VALUE"""),"Садовые Ягоды ")</f>
        <v>Садовые Ягоды </v>
      </c>
      <c r="S3895" s="18" t="str">
        <f>IFERROR(__xludf.DUMMYFUNCTION("""COMPUTED_VALUE"""),"Скитлс Лимон Лайм 2")</f>
        <v>Скитлс Лимон Лайм 2</v>
      </c>
      <c r="T3895" s="18" t="str">
        <f>IFERROR(__xludf.DUMMYFUNCTION("""COMPUTED_VALUE"""),"Смородина Мармелад 1")</f>
        <v>Смородина Мармелад 1</v>
      </c>
      <c r="U3895" s="18" t="str">
        <f>IFERROR(__xludf.DUMMYFUNCTION("""COMPUTED_VALUE"""),"Темная Вишня 1")</f>
        <v>Темная Вишня 1</v>
      </c>
      <c r="V3895" s="18" t="str">
        <f>IFERROR(__xludf.DUMMYFUNCTION("""COMPUTED_VALUE"""),"Фруктовые Пластинки 1")</f>
        <v>Фруктовые Пластинки 1</v>
      </c>
      <c r="W3895" s="18" t="str">
        <f>IFERROR(__xludf.DUMMYFUNCTION("""COMPUTED_VALUE"""),"Черника Ежевика 1")</f>
        <v>Черника Ежевика 1</v>
      </c>
      <c r="X3895" s="18" t="str">
        <f>IFERROR(__xludf.DUMMYFUNCTION("""COMPUTED_VALUE"""),"Черника Малина 1")</f>
        <v>Черника Малина 1</v>
      </c>
      <c r="Y3895" s="18" t="str">
        <f>IFERROR(__xludf.DUMMYFUNCTION("""COMPUTED_VALUE"""),"Черника Мята 2")</f>
        <v>Черника Мята 2</v>
      </c>
      <c r="Z3895" s="18" t="str">
        <f>IFERROR(__xludf.DUMMYFUNCTION("""COMPUTED_VALUE"""),"Яблоко Виноград 2")</f>
        <v>Яблоко Виноград 2</v>
      </c>
      <c r="AA3895" s="18" t="str">
        <f>IFERROR(__xludf.DUMMYFUNCTION("""COMPUTED_VALUE"""),"Яблоко Малина 4")</f>
        <v>Яблоко Малина 4</v>
      </c>
      <c r="AB3895" s="18"/>
      <c r="AC3895" s="18"/>
      <c r="AD3895" s="18"/>
      <c r="AE3895" s="18"/>
      <c r="AF3895" s="18"/>
      <c r="AG3895" s="18"/>
      <c r="AH3895" s="18"/>
      <c r="AI3895" s="18"/>
      <c r="AJ3895" s="18"/>
      <c r="AK3895" s="18"/>
      <c r="AL3895" s="18"/>
      <c r="AM3895" s="18"/>
      <c r="AN3895" s="18"/>
      <c r="AO3895" s="18"/>
      <c r="AP3895" s="18"/>
      <c r="AQ3895" s="18"/>
      <c r="AR3895" s="18"/>
      <c r="AS3895" s="18"/>
      <c r="AT3895" s="18"/>
      <c r="AU3895" s="18"/>
      <c r="AV3895" s="18"/>
      <c r="AW3895" s="18"/>
      <c r="AX3895" s="18"/>
    </row>
    <row r="3896">
      <c r="A3896" s="18" t="str">
        <f>IFERROR(__xludf.DUMMYFUNCTION("""COMPUTED_VALUE"""),"Арбуз Малина ")</f>
        <v>Арбуз Малина </v>
      </c>
      <c r="B3896" s="18" t="str">
        <f>IFERROR(__xludf.DUMMYFUNCTION("""COMPUTED_VALUE"""),"Банан Кокос ")</f>
        <v>Банан Кокос </v>
      </c>
      <c r="C3896" s="18" t="str">
        <f>IFERROR(__xludf.DUMMYFUNCTION("""COMPUTED_VALUE"""),"Барбарисовый Энергетик ")</f>
        <v>Барбарисовый Энергетик </v>
      </c>
      <c r="D3896" s="18" t="str">
        <f>IFERROR(__xludf.DUMMYFUNCTION("""COMPUTED_VALUE"""),"Виноградный Энергетик")</f>
        <v>Виноградный Энергетик</v>
      </c>
      <c r="E3896" s="18" t="str">
        <f>IFERROR(__xludf.DUMMYFUNCTION("""COMPUTED_VALUE"""),"Гранат Клубника ")</f>
        <v>Гранат Клубника </v>
      </c>
      <c r="F3896" s="18" t="str">
        <f>IFERROR(__xludf.DUMMYFUNCTION("""COMPUTED_VALUE"""),"Гранат Смородина ")</f>
        <v>Гранат Смородина </v>
      </c>
      <c r="G3896" s="18" t="str">
        <f>IFERROR(__xludf.DUMMYFUNCTION("""COMPUTED_VALUE"""),"Грейпфрутовый Швепс ")</f>
        <v>Грейпфрутовый Швепс </v>
      </c>
      <c r="H3896" s="18" t="str">
        <f>IFERROR(__xludf.DUMMYFUNCTION("""COMPUTED_VALUE"""),"Земляника Драгонфрут ")</f>
        <v>Земляника Драгонфрут </v>
      </c>
      <c r="I3896" s="18" t="str">
        <f>IFERROR(__xludf.DUMMYFUNCTION("""COMPUTED_VALUE"""),"Киви Личи ")</f>
        <v>Киви Личи </v>
      </c>
      <c r="J3896" s="18" t="str">
        <f>IFERROR(__xludf.DUMMYFUNCTION("""COMPUTED_VALUE"""),"Киви Маракуйя Гуава ")</f>
        <v>Киви Маракуйя Гуава </v>
      </c>
      <c r="K3896" s="18" t="str">
        <f>IFERROR(__xludf.DUMMYFUNCTION("""COMPUTED_VALUE"""),"Клубника Банан ")</f>
        <v>Клубника Банан </v>
      </c>
      <c r="L3896" s="18" t="str">
        <f>IFERROR(__xludf.DUMMYFUNCTION("""COMPUTED_VALUE"""),"Клубника Вишня ")</f>
        <v>Клубника Вишня </v>
      </c>
      <c r="M3896" s="18" t="str">
        <f>IFERROR(__xludf.DUMMYFUNCTION("""COMPUTED_VALUE"""),"Клубника Земляника ")</f>
        <v>Клубника Земляника </v>
      </c>
      <c r="N3896" s="18" t="str">
        <f>IFERROR(__xludf.DUMMYFUNCTION("""COMPUTED_VALUE"""),"Клубничный Мохито ")</f>
        <v>Клубничный Мохито </v>
      </c>
      <c r="O3896" s="18" t="str">
        <f>IFERROR(__xludf.DUMMYFUNCTION("""COMPUTED_VALUE"""),"Манго Грейпфрут ")</f>
        <v>Манго Грейпфрут </v>
      </c>
      <c r="P3896" s="18" t="str">
        <f>IFERROR(__xludf.DUMMYFUNCTION("""COMPUTED_VALUE"""),"Манго Персик Личи ")</f>
        <v>Манго Персик Личи </v>
      </c>
      <c r="Q3896" s="18" t="str">
        <f>IFERROR(__xludf.DUMMYFUNCTION("""COMPUTED_VALUE"""),"Персик Бабл Гам ")</f>
        <v>Персик Бабл Гам </v>
      </c>
      <c r="R3896" s="18" t="str">
        <f>IFERROR(__xludf.DUMMYFUNCTION("""COMPUTED_VALUE"""),"Садовые Ягоды ")</f>
        <v>Садовые Ягоды </v>
      </c>
      <c r="S3896" s="18" t="str">
        <f>IFERROR(__xludf.DUMMYFUNCTION("""COMPUTED_VALUE"""),"Скитлс Лимон Лайм 2")</f>
        <v>Скитлс Лимон Лайм 2</v>
      </c>
      <c r="T3896" s="18" t="str">
        <f>IFERROR(__xludf.DUMMYFUNCTION("""COMPUTED_VALUE"""),"Смородина Мармелад 1")</f>
        <v>Смородина Мармелад 1</v>
      </c>
      <c r="U3896" s="18" t="str">
        <f>IFERROR(__xludf.DUMMYFUNCTION("""COMPUTED_VALUE"""),"Темная Вишня 1")</f>
        <v>Темная Вишня 1</v>
      </c>
      <c r="V3896" s="18" t="str">
        <f>IFERROR(__xludf.DUMMYFUNCTION("""COMPUTED_VALUE"""),"Фруктовые Пластинки 1")</f>
        <v>Фруктовые Пластинки 1</v>
      </c>
      <c r="W3896" s="18" t="str">
        <f>IFERROR(__xludf.DUMMYFUNCTION("""COMPUTED_VALUE"""),"Черника Ежевика 1")</f>
        <v>Черника Ежевика 1</v>
      </c>
      <c r="X3896" s="18" t="str">
        <f>IFERROR(__xludf.DUMMYFUNCTION("""COMPUTED_VALUE"""),"Черника Малина 1")</f>
        <v>Черника Малина 1</v>
      </c>
      <c r="Y3896" s="18" t="str">
        <f>IFERROR(__xludf.DUMMYFUNCTION("""COMPUTED_VALUE"""),"Черника Мята 2")</f>
        <v>Черника Мята 2</v>
      </c>
      <c r="Z3896" s="18" t="str">
        <f>IFERROR(__xludf.DUMMYFUNCTION("""COMPUTED_VALUE"""),"Яблоко Виноград 2")</f>
        <v>Яблоко Виноград 2</v>
      </c>
      <c r="AA3896" s="18" t="str">
        <f>IFERROR(__xludf.DUMMYFUNCTION("""COMPUTED_VALUE"""),"Яблоко Малина 4")</f>
        <v>Яблоко Малина 4</v>
      </c>
      <c r="AB3896" s="18"/>
      <c r="AC3896" s="18"/>
      <c r="AD3896" s="18"/>
      <c r="AE3896" s="18"/>
      <c r="AF3896" s="18"/>
      <c r="AG3896" s="18"/>
      <c r="AH3896" s="18"/>
      <c r="AI3896" s="18"/>
      <c r="AJ3896" s="18"/>
      <c r="AK3896" s="18"/>
      <c r="AL3896" s="18"/>
      <c r="AM3896" s="18"/>
      <c r="AN3896" s="18"/>
      <c r="AO3896" s="18"/>
      <c r="AP3896" s="18"/>
      <c r="AQ3896" s="18"/>
      <c r="AR3896" s="18"/>
      <c r="AS3896" s="18"/>
      <c r="AT3896" s="18"/>
      <c r="AU3896" s="18"/>
      <c r="AV3896" s="18"/>
      <c r="AW3896" s="18"/>
      <c r="AX3896" s="18"/>
    </row>
    <row r="3897">
      <c r="A3897" s="18" t="str">
        <f>IFERROR(__xludf.DUMMYFUNCTION("""COMPUTED_VALUE"""),"Апельсиновое драже")</f>
        <v>Апельсиновое драже</v>
      </c>
      <c r="B3897" s="18" t="str">
        <f>IFERROR(__xludf.DUMMYFUNCTION("""COMPUTED_VALUE"""),"Бабл гам")</f>
        <v>Бабл гам</v>
      </c>
      <c r="C3897" s="18" t="str">
        <f>IFERROR(__xludf.DUMMYFUNCTION("""COMPUTED_VALUE"""),"Виноградная конфета")</f>
        <v>Виноградная конфета</v>
      </c>
      <c r="D3897" s="18" t="str">
        <f>IFERROR(__xludf.DUMMYFUNCTION("""COMPUTED_VALUE"""),"Даня кокос")</f>
        <v>Даня кокос</v>
      </c>
      <c r="E3897" s="18" t="str">
        <f>IFERROR(__xludf.DUMMYFUNCTION("""COMPUTED_VALUE"""),"Земляника груша")</f>
        <v>Земляника груша</v>
      </c>
      <c r="F3897" s="18" t="str">
        <f>IFERROR(__xludf.DUMMYFUNCTION("""COMPUTED_VALUE"""),"Кислый киви")</f>
        <v>Кислый киви</v>
      </c>
      <c r="G3897" s="18" t="str">
        <f>IFERROR(__xludf.DUMMYFUNCTION("""COMPUTED_VALUE"""),"Кислый малиновый лимонад ")</f>
        <v>Кислый малиновый лимонад </v>
      </c>
      <c r="H3897" s="18" t="str">
        <f>IFERROR(__xludf.DUMMYFUNCTION("""COMPUTED_VALUE"""),"Кола сода айс")</f>
        <v>Кола сода айс</v>
      </c>
      <c r="I3897" s="18" t="str">
        <f>IFERROR(__xludf.DUMMYFUNCTION("""COMPUTED_VALUE"""),"Ледяной ананас")</f>
        <v>Ледяной ананас</v>
      </c>
      <c r="J3897" s="18" t="str">
        <f>IFERROR(__xludf.DUMMYFUNCTION("""COMPUTED_VALUE"""),"Лимонные червячки ")</f>
        <v>Лимонные червячки </v>
      </c>
      <c r="K3897" s="18" t="str">
        <f>IFERROR(__xludf.DUMMYFUNCTION("""COMPUTED_VALUE"""),"Манго апельсин")</f>
        <v>Манго апельсин</v>
      </c>
      <c r="L3897" s="18" t="str">
        <f>IFERROR(__xludf.DUMMYFUNCTION("""COMPUTED_VALUE"""),"Смородина виноград")</f>
        <v>Смородина виноград</v>
      </c>
      <c r="M3897" s="18" t="str">
        <f>IFERROR(__xludf.DUMMYFUNCTION("""COMPUTED_VALUE"""),"Яблочный холс")</f>
        <v>Яблочный холс</v>
      </c>
      <c r="N3897" s="18" t="str">
        <f>IFERROR(__xludf.DUMMYFUNCTION("""COMPUTED_VALUE"""),"Ягодный смузи")</f>
        <v>Ягодный смузи</v>
      </c>
      <c r="O3897" s="18" t="str">
        <f>IFERROR(__xludf.DUMMYFUNCTION("""COMPUTED_VALUE"""),"Ягодный энергетик")</f>
        <v>Ягодный энергетик</v>
      </c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  <c r="AA3897" s="18"/>
      <c r="AB3897" s="18"/>
      <c r="AC3897" s="18"/>
      <c r="AD3897" s="18"/>
      <c r="AE3897" s="18"/>
      <c r="AF3897" s="18"/>
      <c r="AG3897" s="18"/>
      <c r="AH3897" s="18"/>
      <c r="AI3897" s="18"/>
      <c r="AJ3897" s="18"/>
      <c r="AK3897" s="18"/>
      <c r="AL3897" s="18"/>
      <c r="AM3897" s="18"/>
      <c r="AN3897" s="18"/>
      <c r="AO3897" s="18"/>
      <c r="AP3897" s="18"/>
      <c r="AQ3897" s="18"/>
      <c r="AR3897" s="18"/>
      <c r="AS3897" s="18"/>
      <c r="AT3897" s="18"/>
      <c r="AU3897" s="18"/>
      <c r="AV3897" s="18"/>
      <c r="AW3897" s="18"/>
      <c r="AX3897" s="18"/>
    </row>
    <row r="3898">
      <c r="A3898" s="18" t="str">
        <f>IFERROR(__xludf.DUMMYFUNCTION("""COMPUTED_VALUE"""),"Ягодный микс")</f>
        <v>Ягодный микс</v>
      </c>
      <c r="B3898" s="18" t="str">
        <f>IFERROR(__xludf.DUMMYFUNCTION("""COMPUTED_VALUE"""),"Энергетик малина")</f>
        <v>Энергетик малина</v>
      </c>
      <c r="C3898" s="18" t="str">
        <f>IFERROR(__xludf.DUMMYFUNCTION("""COMPUTED_VALUE"""),"Клубника арбуз")</f>
        <v>Клубника арбуз</v>
      </c>
      <c r="D3898" s="18" t="str">
        <f>IFERROR(__xludf.DUMMYFUNCTION("""COMPUTED_VALUE"""),"Ежевика малина")</f>
        <v>Ежевика малина</v>
      </c>
      <c r="E3898" s="18" t="str">
        <f>IFERROR(__xludf.DUMMYFUNCTION("""COMPUTED_VALUE"""),"Голубая малина виноград")</f>
        <v>Голубая малина виноград</v>
      </c>
      <c r="F3898" s="18" t="str">
        <f>IFERROR(__xludf.DUMMYFUNCTION("""COMPUTED_VALUE"""),"Вишня яблоко")</f>
        <v>Вишня яблоко</v>
      </c>
      <c r="G3898" s="18" t="str">
        <f>IFERROR(__xludf.DUMMYFUNCTION("""COMPUTED_VALUE"""),"Виноград лёд")</f>
        <v>Виноград лёд</v>
      </c>
      <c r="H3898" s="18" t="str">
        <f>IFERROR(__xludf.DUMMYFUNCTION("""COMPUTED_VALUE"""),"Бабл гам")</f>
        <v>Бабл гам</v>
      </c>
      <c r="I3898" s="18" t="str">
        <f>IFERROR(__xludf.DUMMYFUNCTION("""COMPUTED_VALUE"""),"Энергетик лайм")</f>
        <v>Энергетик лайм</v>
      </c>
      <c r="J3898" s="18" t="str">
        <f>IFERROR(__xludf.DUMMYFUNCTION("""COMPUTED_VALUE"""),"Черника смородина айс")</f>
        <v>Черника смородина айс</v>
      </c>
      <c r="K3898" s="18" t="str">
        <f>IFERROR(__xludf.DUMMYFUNCTION("""COMPUTED_VALUE"""),"Мохито клубничный лёд")</f>
        <v>Мохито клубничный лёд</v>
      </c>
      <c r="L3898" s="18" t="str">
        <f>IFERROR(__xludf.DUMMYFUNCTION("""COMPUTED_VALUE"""),"Черная вишня лёд")</f>
        <v>Черная вишня лёд</v>
      </c>
      <c r="M3898" s="18" t="str">
        <f>IFERROR(__xludf.DUMMYFUNCTION("""COMPUTED_VALUE"""),"Ананас кокос лёд")</f>
        <v>Ананас кокос лёд</v>
      </c>
      <c r="N3898" s="18" t="str">
        <f>IFERROR(__xludf.DUMMYFUNCTION("""COMPUTED_VALUE"""),"Киви лёд")</f>
        <v>Киви лёд</v>
      </c>
      <c r="O3898" s="18" t="str">
        <f>IFERROR(__xludf.DUMMYFUNCTION("""COMPUTED_VALUE"""),"Кислая клюква лёд")</f>
        <v>Кислая клюква лёд</v>
      </c>
      <c r="P3898" s="18" t="str">
        <f>IFERROR(__xludf.DUMMYFUNCTION("""COMPUTED_VALUE"""),"Кислый скитлс лёд")</f>
        <v>Кислый скитлс лёд</v>
      </c>
      <c r="Q3898" s="18" t="str">
        <f>IFERROR(__xludf.DUMMYFUNCTION("""COMPUTED_VALUE"""),"Клубника черника лёд")</f>
        <v>Клубника черника лёд</v>
      </c>
      <c r="R3898" s="18" t="str">
        <f>IFERROR(__xludf.DUMMYFUNCTION("""COMPUTED_VALUE"""),"Малина смородина лёд")</f>
        <v>Малина смородина лёд</v>
      </c>
      <c r="S3898" s="18" t="str">
        <f>IFERROR(__xludf.DUMMYFUNCTION("""COMPUTED_VALUE"""),"Манго лёд")</f>
        <v>Манго лёд</v>
      </c>
      <c r="T3898" s="18" t="str">
        <f>IFERROR(__xludf.DUMMYFUNCTION("""COMPUTED_VALUE"""),"Малина вишня лёд")</f>
        <v>Малина вишня лёд</v>
      </c>
      <c r="U3898" s="18"/>
      <c r="V3898" s="18"/>
      <c r="W3898" s="18"/>
      <c r="X3898" s="18"/>
      <c r="Y3898" s="18"/>
      <c r="Z3898" s="18"/>
      <c r="AA3898" s="18"/>
      <c r="AB3898" s="18"/>
      <c r="AC3898" s="18"/>
      <c r="AD3898" s="18"/>
      <c r="AE3898" s="18"/>
      <c r="AF3898" s="18"/>
      <c r="AG3898" s="18"/>
      <c r="AH3898" s="18"/>
      <c r="AI3898" s="18"/>
      <c r="AJ3898" s="18"/>
      <c r="AK3898" s="18"/>
      <c r="AL3898" s="18"/>
      <c r="AM3898" s="18"/>
      <c r="AN3898" s="18"/>
      <c r="AO3898" s="18"/>
      <c r="AP3898" s="18"/>
      <c r="AQ3898" s="18"/>
      <c r="AR3898" s="18"/>
      <c r="AS3898" s="18"/>
      <c r="AT3898" s="18"/>
      <c r="AU3898" s="18"/>
      <c r="AV3898" s="18"/>
      <c r="AW3898" s="18"/>
      <c r="AX3898" s="18"/>
    </row>
    <row r="3899">
      <c r="A3899" s="18" t="str">
        <f>IFERROR(__xludf.DUMMYFUNCTION("""COMPUTED_VALUE"""),"0.2")</f>
        <v>0.2</v>
      </c>
      <c r="B3899" s="18" t="str">
        <f>IFERROR(__xludf.DUMMYFUNCTION("""COMPUTED_VALUE"""),"0.3")</f>
        <v>0.3</v>
      </c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  <c r="AA3899" s="18"/>
      <c r="AB3899" s="18"/>
      <c r="AC3899" s="18"/>
      <c r="AD3899" s="18"/>
      <c r="AE3899" s="18"/>
      <c r="AF3899" s="18"/>
      <c r="AG3899" s="18"/>
      <c r="AH3899" s="18"/>
      <c r="AI3899" s="18"/>
      <c r="AJ3899" s="18"/>
      <c r="AK3899" s="18"/>
      <c r="AL3899" s="18"/>
      <c r="AM3899" s="18"/>
      <c r="AN3899" s="18"/>
      <c r="AO3899" s="18"/>
      <c r="AP3899" s="18"/>
      <c r="AQ3899" s="18"/>
      <c r="AR3899" s="18"/>
      <c r="AS3899" s="18"/>
      <c r="AT3899" s="18"/>
      <c r="AU3899" s="18"/>
      <c r="AV3899" s="18"/>
      <c r="AW3899" s="18"/>
      <c r="AX3899" s="18"/>
    </row>
    <row r="3900">
      <c r="A3900" s="18" t="str">
        <f>IFERROR(__xludf.DUMMYFUNCTION("""COMPUTED_VALUE"""),"кислая земляника")</f>
        <v>кислая земляника</v>
      </c>
      <c r="B3900" s="18" t="str">
        <f>IFERROR(__xludf.DUMMYFUNCTION("""COMPUTED_VALUE"""),"кислая фанта с черникой")</f>
        <v>кислая фанта с черникой</v>
      </c>
      <c r="C3900" s="18" t="str">
        <f>IFERROR(__xludf.DUMMYFUNCTION("""COMPUTED_VALUE"""),"кислое харибо с колой и черешней")</f>
        <v>кислое харибо с колой и черешней</v>
      </c>
      <c r="D3900" s="18" t="str">
        <f>IFERROR(__xludf.DUMMYFUNCTION("""COMPUTED_VALUE"""),"кислое яблочно клубничная шипучка")</f>
        <v>кислое яблочно клубничная шипучка</v>
      </c>
      <c r="E3900" s="18" t="str">
        <f>IFERROR(__xludf.DUMMYFUNCTION("""COMPUTED_VALUE"""),"кислые желатинки маракуйя ананас")</f>
        <v>кислые желатинки маракуйя ананас</v>
      </c>
      <c r="F3900" s="18" t="str">
        <f>IFERROR(__xludf.DUMMYFUNCTION("""COMPUTED_VALUE"""),"кислые ленточки маракуя манго")</f>
        <v>кислые ленточки маракуя манго</v>
      </c>
      <c r="G3900" s="18" t="str">
        <f>IFERROR(__xludf.DUMMYFUNCTION("""COMPUTED_VALUE"""),"кислые мармеладные ягоды")</f>
        <v>кислые мармеладные ягоды</v>
      </c>
      <c r="H3900" s="18" t="str">
        <f>IFERROR(__xludf.DUMMYFUNCTION("""COMPUTED_VALUE"""),"кислый виноград лайм")</f>
        <v>кислый виноград лайм</v>
      </c>
      <c r="I3900" s="18" t="str">
        <f>IFERROR(__xludf.DUMMYFUNCTION("""COMPUTED_VALUE"""),"кислый грейпфрут с вишней")</f>
        <v>кислый грейпфрут с вишней</v>
      </c>
      <c r="J3900" s="18" t="str">
        <f>IFERROR(__xludf.DUMMYFUNCTION("""COMPUTED_VALUE"""),"кислый леденец виноград киви яблоко")</f>
        <v>кислый леденец виноград киви яблоко</v>
      </c>
      <c r="K3900" s="18" t="str">
        <f>IFERROR(__xludf.DUMMYFUNCTION("""COMPUTED_VALUE"""),"кислый лимонад арбуз лайм малина")</f>
        <v>кислый лимонад арбуз лайм малина</v>
      </c>
      <c r="L3900" s="18" t="str">
        <f>IFERROR(__xludf.DUMMYFUNCTION("""COMPUTED_VALUE"""),"кислый персик клубника")</f>
        <v>кислый персик клубника</v>
      </c>
      <c r="M3900" s="18" t="str">
        <f>IFERROR(__xludf.DUMMYFUNCTION("""COMPUTED_VALUE"""),"кислый яблочно лимонные колечки")</f>
        <v>кислый яблочно лимонные колечки</v>
      </c>
      <c r="N3900" s="18" t="str">
        <f>IFERROR(__xludf.DUMMYFUNCTION("""COMPUTED_VALUE"""),"фанта апельсин с кислой малиной")</f>
        <v>фанта апельсин с кислой малиной</v>
      </c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  <c r="AA3900" s="18"/>
      <c r="AB3900" s="18"/>
      <c r="AC3900" s="18"/>
      <c r="AD3900" s="18"/>
      <c r="AE3900" s="18"/>
      <c r="AF3900" s="18"/>
      <c r="AG3900" s="18"/>
      <c r="AH3900" s="18"/>
      <c r="AI3900" s="18"/>
      <c r="AJ3900" s="18"/>
      <c r="AK3900" s="18"/>
      <c r="AL3900" s="18"/>
      <c r="AM3900" s="18"/>
      <c r="AN3900" s="18"/>
      <c r="AO3900" s="18"/>
      <c r="AP3900" s="18"/>
      <c r="AQ3900" s="18"/>
      <c r="AR3900" s="18"/>
      <c r="AS3900" s="18"/>
      <c r="AT3900" s="18"/>
      <c r="AU3900" s="18"/>
      <c r="AV3900" s="18"/>
      <c r="AW3900" s="18"/>
      <c r="AX3900" s="18"/>
    </row>
    <row r="3901">
      <c r="A3901" s="18" t="str">
        <f>IFERROR(__xludf.DUMMYFUNCTION("""COMPUTED_VALUE"""),"0.4")</f>
        <v>0.4</v>
      </c>
      <c r="B3901" s="18" t="str">
        <f>IFERROR(__xludf.DUMMYFUNCTION("""COMPUTED_VALUE"""),"0.6")</f>
        <v>0.6</v>
      </c>
      <c r="C3901" s="18" t="str">
        <f>IFERROR(__xludf.DUMMYFUNCTION("""COMPUTED_VALUE"""),"0.7")</f>
        <v>0.7</v>
      </c>
      <c r="D3901" s="18" t="str">
        <f>IFERROR(__xludf.DUMMYFUNCTION("""COMPUTED_VALUE"""),"0.8")</f>
        <v>0.8</v>
      </c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  <c r="AA3901" s="18"/>
      <c r="AB3901" s="18"/>
      <c r="AC3901" s="18"/>
      <c r="AD3901" s="18"/>
      <c r="AE3901" s="18"/>
      <c r="AF3901" s="18"/>
      <c r="AG3901" s="18"/>
      <c r="AH3901" s="18"/>
      <c r="AI3901" s="18"/>
      <c r="AJ3901" s="18"/>
      <c r="AK3901" s="18"/>
      <c r="AL3901" s="18"/>
      <c r="AM3901" s="18"/>
      <c r="AN3901" s="18"/>
      <c r="AO3901" s="18"/>
      <c r="AP3901" s="18"/>
      <c r="AQ3901" s="18"/>
      <c r="AR3901" s="18"/>
      <c r="AS3901" s="18"/>
      <c r="AT3901" s="18"/>
      <c r="AU3901" s="18"/>
      <c r="AV3901" s="18"/>
      <c r="AW3901" s="18"/>
      <c r="AX3901" s="18"/>
    </row>
    <row r="3902">
      <c r="A3902" s="18" t="str">
        <f>IFERROR(__xludf.DUMMYFUNCTION("""COMPUTED_VALUE"""),"Лесные ягоды")</f>
        <v>Лесные ягоды</v>
      </c>
      <c r="B3902" s="18" t="str">
        <f>IFERROR(__xludf.DUMMYFUNCTION("""COMPUTED_VALUE"""),"Алоэ виноград ")</f>
        <v>Алоэ виноград </v>
      </c>
      <c r="C3902" s="18" t="str">
        <f>IFERROR(__xludf.DUMMYFUNCTION("""COMPUTED_VALUE"""),"Апельсиновый адреналин")</f>
        <v>Апельсиновый адреналин</v>
      </c>
      <c r="D3902" s="18" t="str">
        <f>IFERROR(__xludf.DUMMYFUNCTION("""COMPUTED_VALUE"""),"Клюква лайм")</f>
        <v>Клюква лайм</v>
      </c>
      <c r="E3902" s="18" t="str">
        <f>IFERROR(__xludf.DUMMYFUNCTION("""COMPUTED_VALUE"""),"Виноградная фанта ")</f>
        <v>Виноградная фанта </v>
      </c>
      <c r="F3902" s="18" t="str">
        <f>IFERROR(__xludf.DUMMYFUNCTION("""COMPUTED_VALUE"""),"Зеленый чай лемонграсс")</f>
        <v>Зеленый чай лемонграсс</v>
      </c>
      <c r="G3902" s="18" t="str">
        <f>IFERROR(__xludf.DUMMYFUNCTION("""COMPUTED_VALUE"""),"Малина арбуз")</f>
        <v>Малина арбуз</v>
      </c>
      <c r="H3902" s="18" t="str">
        <f>IFERROR(__xludf.DUMMYFUNCTION("""COMPUTED_VALUE"""),"Ананас персик")</f>
        <v>Ананас персик</v>
      </c>
      <c r="I3902" s="18" t="str">
        <f>IFERROR(__xludf.DUMMYFUNCTION("""COMPUTED_VALUE"""),"Клубничный мохито ")</f>
        <v>Клубничный мохито </v>
      </c>
      <c r="J3902" s="18" t="str">
        <f>IFERROR(__xludf.DUMMYFUNCTION("""COMPUTED_VALUE"""),"Яблоко лайм")</f>
        <v>Яблоко лайм</v>
      </c>
      <c r="K3902" s="18" t="str">
        <f>IFERROR(__xludf.DUMMYFUNCTION("""COMPUTED_VALUE"""),"Спрайт арбуз лайм ")</f>
        <v>Спрайт арбуз лайм </v>
      </c>
      <c r="L3902" s="18" t="str">
        <f>IFERROR(__xludf.DUMMYFUNCTION("""COMPUTED_VALUE"""),"Черничная фанта")</f>
        <v>Черничная фанта</v>
      </c>
      <c r="M3902" s="18" t="str">
        <f>IFERROR(__xludf.DUMMYFUNCTION("""COMPUTED_VALUE"""),"Чёрная смородина")</f>
        <v>Чёрная смородина</v>
      </c>
      <c r="N3902" s="18" t="str">
        <f>IFERROR(__xludf.DUMMYFUNCTION("""COMPUTED_VALUE"""),"Червячки голубика малина")</f>
        <v>Червячки голубика малина</v>
      </c>
      <c r="O3902" s="18" t="str">
        <f>IFERROR(__xludf.DUMMYFUNCTION("""COMPUTED_VALUE"""),"Малина смородина ")</f>
        <v>Малина смородина </v>
      </c>
      <c r="P3902" s="18" t="str">
        <f>IFERROR(__xludf.DUMMYFUNCTION("""COMPUTED_VALUE"""),"Черника лайм ")</f>
        <v>Черника лайм </v>
      </c>
      <c r="Q3902" s="18" t="str">
        <f>IFERROR(__xludf.DUMMYFUNCTION("""COMPUTED_VALUE"""),"Виноградный чупа чупс")</f>
        <v>Виноградный чупа чупс</v>
      </c>
      <c r="R3902" s="18" t="str">
        <f>IFERROR(__xludf.DUMMYFUNCTION("""COMPUTED_VALUE"""),"Киви лайм")</f>
        <v>Киви лайм</v>
      </c>
      <c r="S3902" s="18" t="str">
        <f>IFERROR(__xludf.DUMMYFUNCTION("""COMPUTED_VALUE"""),"Ягодный морс")</f>
        <v>Ягодный морс</v>
      </c>
      <c r="T3902" s="18" t="str">
        <f>IFERROR(__xludf.DUMMYFUNCTION("""COMPUTED_VALUE"""),"Фруктовый скитлс")</f>
        <v>Фруктовый скитлс</v>
      </c>
      <c r="U3902" s="18" t="str">
        <f>IFERROR(__xludf.DUMMYFUNCTION("""COMPUTED_VALUE"""),"черника лимон ")</f>
        <v>черника лимон </v>
      </c>
      <c r="V3902" s="18" t="str">
        <f>IFERROR(__xludf.DUMMYFUNCTION("""COMPUTED_VALUE"""),"Вишнёвая бомба")</f>
        <v>Вишнёвая бомба</v>
      </c>
      <c r="W3902" s="18" t="str">
        <f>IFERROR(__xludf.DUMMYFUNCTION("""COMPUTED_VALUE"""),"Тропический манго")</f>
        <v>Тропический манго</v>
      </c>
      <c r="X3902" s="18"/>
      <c r="Y3902" s="18"/>
      <c r="Z3902" s="18"/>
      <c r="AA3902" s="18"/>
      <c r="AB3902" s="18"/>
      <c r="AC3902" s="18"/>
      <c r="AD3902" s="18"/>
      <c r="AE3902" s="18"/>
      <c r="AF3902" s="18"/>
      <c r="AG3902" s="18"/>
      <c r="AH3902" s="18"/>
      <c r="AI3902" s="18"/>
      <c r="AJ3902" s="18"/>
      <c r="AK3902" s="18"/>
      <c r="AL3902" s="18"/>
      <c r="AM3902" s="18"/>
      <c r="AN3902" s="18"/>
      <c r="AO3902" s="18"/>
      <c r="AP3902" s="18"/>
      <c r="AQ3902" s="18"/>
      <c r="AR3902" s="18"/>
      <c r="AS3902" s="18"/>
      <c r="AT3902" s="18"/>
      <c r="AU3902" s="18"/>
      <c r="AV3902" s="18"/>
      <c r="AW3902" s="18"/>
      <c r="AX3902" s="18"/>
    </row>
    <row r="3903">
      <c r="A3903" s="18"/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  <c r="X3903" s="18"/>
      <c r="Y3903" s="18"/>
      <c r="Z3903" s="18"/>
      <c r="AA3903" s="18"/>
      <c r="AB3903" s="18"/>
      <c r="AC3903" s="18"/>
      <c r="AD3903" s="18"/>
      <c r="AE3903" s="18"/>
      <c r="AF3903" s="18"/>
      <c r="AG3903" s="18"/>
      <c r="AH3903" s="18"/>
      <c r="AI3903" s="18"/>
      <c r="AJ3903" s="18"/>
      <c r="AK3903" s="18"/>
      <c r="AL3903" s="18"/>
      <c r="AM3903" s="18"/>
      <c r="AN3903" s="18"/>
      <c r="AO3903" s="18"/>
      <c r="AP3903" s="18"/>
      <c r="AQ3903" s="18"/>
      <c r="AR3903" s="18"/>
      <c r="AS3903" s="18"/>
      <c r="AT3903" s="18"/>
      <c r="AU3903" s="18"/>
      <c r="AV3903" s="18"/>
      <c r="AW3903" s="18"/>
      <c r="AX3903" s="18"/>
    </row>
    <row r="3904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  <c r="AA3904" s="18"/>
      <c r="AB3904" s="18"/>
      <c r="AC3904" s="18"/>
      <c r="AD3904" s="18"/>
      <c r="AE3904" s="18"/>
      <c r="AF3904" s="18"/>
      <c r="AG3904" s="18"/>
      <c r="AH3904" s="18"/>
      <c r="AI3904" s="18"/>
      <c r="AJ3904" s="18"/>
      <c r="AK3904" s="18"/>
      <c r="AL3904" s="18"/>
      <c r="AM3904" s="18"/>
      <c r="AN3904" s="18"/>
      <c r="AO3904" s="18"/>
      <c r="AP3904" s="18"/>
      <c r="AQ3904" s="18"/>
      <c r="AR3904" s="18"/>
      <c r="AS3904" s="18"/>
      <c r="AT3904" s="18"/>
      <c r="AU3904" s="18"/>
      <c r="AV3904" s="18"/>
      <c r="AW3904" s="18"/>
      <c r="AX3904" s="18"/>
    </row>
    <row r="3905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  <c r="AA3905" s="18"/>
      <c r="AB3905" s="18"/>
      <c r="AC3905" s="18"/>
      <c r="AD3905" s="18"/>
      <c r="AE3905" s="18"/>
      <c r="AF3905" s="18"/>
      <c r="AG3905" s="18"/>
      <c r="AH3905" s="18"/>
      <c r="AI3905" s="18"/>
      <c r="AJ3905" s="18"/>
      <c r="AK3905" s="18"/>
      <c r="AL3905" s="18"/>
      <c r="AM3905" s="18"/>
      <c r="AN3905" s="18"/>
      <c r="AO3905" s="18"/>
      <c r="AP3905" s="18"/>
      <c r="AQ3905" s="18"/>
      <c r="AR3905" s="18"/>
      <c r="AS3905" s="18"/>
      <c r="AT3905" s="18"/>
      <c r="AU3905" s="18"/>
      <c r="AV3905" s="18"/>
      <c r="AW3905" s="18"/>
      <c r="AX3905" s="18"/>
    </row>
    <row r="3906">
      <c r="A3906" s="18"/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  <c r="N3906" s="18"/>
      <c r="O3906" s="18"/>
      <c r="P3906" s="18"/>
      <c r="Q3906" s="18"/>
      <c r="R3906" s="18"/>
      <c r="S3906" s="18"/>
      <c r="T3906" s="18"/>
      <c r="U3906" s="18"/>
      <c r="V3906" s="18"/>
      <c r="W3906" s="18"/>
      <c r="X3906" s="18"/>
      <c r="Y3906" s="18"/>
      <c r="Z3906" s="18"/>
      <c r="AA3906" s="18"/>
      <c r="AB3906" s="18"/>
      <c r="AC3906" s="18"/>
      <c r="AD3906" s="18"/>
      <c r="AE3906" s="18"/>
      <c r="AF3906" s="18"/>
      <c r="AG3906" s="18"/>
      <c r="AH3906" s="18"/>
      <c r="AI3906" s="18"/>
      <c r="AJ3906" s="18"/>
      <c r="AK3906" s="18"/>
      <c r="AL3906" s="18"/>
      <c r="AM3906" s="18"/>
      <c r="AN3906" s="18"/>
      <c r="AO3906" s="18"/>
      <c r="AP3906" s="18"/>
      <c r="AQ3906" s="18"/>
      <c r="AR3906" s="18"/>
      <c r="AS3906" s="18"/>
      <c r="AT3906" s="18"/>
      <c r="AU3906" s="18"/>
      <c r="AV3906" s="18"/>
      <c r="AW3906" s="18"/>
      <c r="AX3906" s="18"/>
    </row>
    <row r="3907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  <c r="X3907" s="18"/>
      <c r="Y3907" s="18"/>
      <c r="Z3907" s="18"/>
      <c r="AA3907" s="18"/>
      <c r="AB3907" s="18"/>
      <c r="AC3907" s="18"/>
      <c r="AD3907" s="18"/>
      <c r="AE3907" s="18"/>
      <c r="AF3907" s="18"/>
      <c r="AG3907" s="18"/>
      <c r="AH3907" s="18"/>
      <c r="AI3907" s="18"/>
      <c r="AJ3907" s="18"/>
      <c r="AK3907" s="18"/>
      <c r="AL3907" s="18"/>
      <c r="AM3907" s="18"/>
      <c r="AN3907" s="18"/>
      <c r="AO3907" s="18"/>
      <c r="AP3907" s="18"/>
      <c r="AQ3907" s="18"/>
      <c r="AR3907" s="18"/>
      <c r="AS3907" s="18"/>
      <c r="AT3907" s="18"/>
      <c r="AU3907" s="18"/>
      <c r="AV3907" s="18"/>
      <c r="AW3907" s="18"/>
      <c r="AX3907" s="18"/>
    </row>
    <row r="3908">
      <c r="A3908" s="18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  <c r="M3908" s="18"/>
      <c r="N3908" s="18"/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  <c r="AA3908" s="18"/>
      <c r="AB3908" s="18"/>
      <c r="AC3908" s="18"/>
      <c r="AD3908" s="18"/>
      <c r="AE3908" s="18"/>
      <c r="AF3908" s="18"/>
      <c r="AG3908" s="18"/>
      <c r="AH3908" s="18"/>
      <c r="AI3908" s="18"/>
      <c r="AJ3908" s="18"/>
      <c r="AK3908" s="18"/>
      <c r="AL3908" s="18"/>
      <c r="AM3908" s="18"/>
      <c r="AN3908" s="18"/>
      <c r="AO3908" s="18"/>
      <c r="AP3908" s="18"/>
      <c r="AQ3908" s="18"/>
      <c r="AR3908" s="18"/>
      <c r="AS3908" s="18"/>
      <c r="AT3908" s="18"/>
      <c r="AU3908" s="18"/>
      <c r="AV3908" s="18"/>
      <c r="AW3908" s="18"/>
      <c r="AX3908" s="18"/>
    </row>
    <row r="3909">
      <c r="A3909" s="18"/>
      <c r="B3909" s="18"/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8"/>
      <c r="N3909" s="18"/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  <c r="AA3909" s="18"/>
      <c r="AB3909" s="18"/>
      <c r="AC3909" s="18"/>
      <c r="AD3909" s="18"/>
      <c r="AE3909" s="18"/>
      <c r="AF3909" s="18"/>
      <c r="AG3909" s="18"/>
      <c r="AH3909" s="18"/>
      <c r="AI3909" s="18"/>
      <c r="AJ3909" s="18"/>
      <c r="AK3909" s="18"/>
      <c r="AL3909" s="18"/>
      <c r="AM3909" s="18"/>
      <c r="AN3909" s="18"/>
      <c r="AO3909" s="18"/>
      <c r="AP3909" s="18"/>
      <c r="AQ3909" s="18"/>
      <c r="AR3909" s="18"/>
      <c r="AS3909" s="18"/>
      <c r="AT3909" s="18"/>
      <c r="AU3909" s="18"/>
      <c r="AV3909" s="18"/>
      <c r="AW3909" s="18"/>
      <c r="AX3909" s="18"/>
    </row>
    <row r="3910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8"/>
      <c r="N3910" s="18"/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  <c r="AA3910" s="18"/>
      <c r="AB3910" s="18"/>
      <c r="AC3910" s="18"/>
      <c r="AD3910" s="18"/>
      <c r="AE3910" s="18"/>
      <c r="AF3910" s="18"/>
      <c r="AG3910" s="18"/>
      <c r="AH3910" s="18"/>
      <c r="AI3910" s="18"/>
      <c r="AJ3910" s="18"/>
      <c r="AK3910" s="18"/>
      <c r="AL3910" s="18"/>
      <c r="AM3910" s="18"/>
      <c r="AN3910" s="18"/>
      <c r="AO3910" s="18"/>
      <c r="AP3910" s="18"/>
      <c r="AQ3910" s="18"/>
      <c r="AR3910" s="18"/>
      <c r="AS3910" s="18"/>
      <c r="AT3910" s="18"/>
      <c r="AU3910" s="18"/>
      <c r="AV3910" s="18"/>
      <c r="AW3910" s="18"/>
      <c r="AX3910" s="18"/>
    </row>
    <row r="3911">
      <c r="A3911" s="18"/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  <c r="X3911" s="18"/>
      <c r="Y3911" s="18"/>
      <c r="Z3911" s="18"/>
      <c r="AA3911" s="18"/>
      <c r="AB3911" s="18"/>
      <c r="AC3911" s="18"/>
      <c r="AD3911" s="18"/>
      <c r="AE3911" s="18"/>
      <c r="AF3911" s="18"/>
      <c r="AG3911" s="18"/>
      <c r="AH3911" s="18"/>
      <c r="AI3911" s="18"/>
      <c r="AJ3911" s="18"/>
      <c r="AK3911" s="18"/>
      <c r="AL3911" s="18"/>
      <c r="AM3911" s="18"/>
      <c r="AN3911" s="18"/>
      <c r="AO3911" s="18"/>
      <c r="AP3911" s="18"/>
      <c r="AQ3911" s="18"/>
      <c r="AR3911" s="18"/>
      <c r="AS3911" s="18"/>
      <c r="AT3911" s="18"/>
      <c r="AU3911" s="18"/>
      <c r="AV3911" s="18"/>
      <c r="AW3911" s="18"/>
      <c r="AX3911" s="18"/>
    </row>
    <row r="3912">
      <c r="A3912" s="18"/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  <c r="Q3912" s="18"/>
      <c r="R3912" s="18"/>
      <c r="S3912" s="18"/>
      <c r="T3912" s="18"/>
      <c r="U3912" s="18"/>
      <c r="V3912" s="18"/>
      <c r="W3912" s="18"/>
      <c r="X3912" s="18"/>
      <c r="Y3912" s="18"/>
      <c r="Z3912" s="18"/>
      <c r="AA3912" s="18"/>
      <c r="AB3912" s="18"/>
      <c r="AC3912" s="18"/>
      <c r="AD3912" s="18"/>
      <c r="AE3912" s="18"/>
      <c r="AF3912" s="18"/>
      <c r="AG3912" s="18"/>
      <c r="AH3912" s="18"/>
      <c r="AI3912" s="18"/>
      <c r="AJ3912" s="18"/>
      <c r="AK3912" s="18"/>
      <c r="AL3912" s="18"/>
      <c r="AM3912" s="18"/>
      <c r="AN3912" s="18"/>
      <c r="AO3912" s="18"/>
      <c r="AP3912" s="18"/>
      <c r="AQ3912" s="18"/>
      <c r="AR3912" s="18"/>
      <c r="AS3912" s="18"/>
      <c r="AT3912" s="18"/>
      <c r="AU3912" s="18"/>
      <c r="AV3912" s="18"/>
      <c r="AW3912" s="18"/>
      <c r="AX3912" s="18"/>
    </row>
    <row r="3913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  <c r="R3913" s="18"/>
      <c r="S3913" s="18"/>
      <c r="T3913" s="18"/>
      <c r="U3913" s="18"/>
      <c r="V3913" s="18"/>
      <c r="W3913" s="18"/>
      <c r="X3913" s="18"/>
      <c r="Y3913" s="18"/>
      <c r="Z3913" s="18"/>
      <c r="AA3913" s="18"/>
      <c r="AB3913" s="18"/>
      <c r="AC3913" s="18"/>
      <c r="AD3913" s="18"/>
      <c r="AE3913" s="18"/>
      <c r="AF3913" s="18"/>
      <c r="AG3913" s="18"/>
      <c r="AH3913" s="18"/>
      <c r="AI3913" s="18"/>
      <c r="AJ3913" s="18"/>
      <c r="AK3913" s="18"/>
      <c r="AL3913" s="18"/>
      <c r="AM3913" s="18"/>
      <c r="AN3913" s="18"/>
      <c r="AO3913" s="18"/>
      <c r="AP3913" s="18"/>
      <c r="AQ3913" s="18"/>
      <c r="AR3913" s="18"/>
      <c r="AS3913" s="18"/>
      <c r="AT3913" s="18"/>
      <c r="AU3913" s="18"/>
      <c r="AV3913" s="18"/>
      <c r="AW3913" s="18"/>
      <c r="AX3913" s="18"/>
    </row>
    <row r="3914">
      <c r="A3914" s="18"/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  <c r="R3914" s="18"/>
      <c r="S3914" s="18"/>
      <c r="T3914" s="18"/>
      <c r="U3914" s="18"/>
      <c r="V3914" s="18"/>
      <c r="W3914" s="18"/>
      <c r="X3914" s="18"/>
      <c r="Y3914" s="18"/>
      <c r="Z3914" s="18"/>
      <c r="AA3914" s="18"/>
      <c r="AB3914" s="18"/>
      <c r="AC3914" s="18"/>
      <c r="AD3914" s="18"/>
      <c r="AE3914" s="18"/>
      <c r="AF3914" s="18"/>
      <c r="AG3914" s="18"/>
      <c r="AH3914" s="18"/>
      <c r="AI3914" s="18"/>
      <c r="AJ3914" s="18"/>
      <c r="AK3914" s="18"/>
      <c r="AL3914" s="18"/>
      <c r="AM3914" s="18"/>
      <c r="AN3914" s="18"/>
      <c r="AO3914" s="18"/>
      <c r="AP3914" s="18"/>
      <c r="AQ3914" s="18"/>
      <c r="AR3914" s="18"/>
      <c r="AS3914" s="18"/>
      <c r="AT3914" s="18"/>
      <c r="AU3914" s="18"/>
      <c r="AV3914" s="18"/>
      <c r="AW3914" s="18"/>
      <c r="AX3914" s="18"/>
    </row>
    <row r="3915">
      <c r="A3915" s="18"/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  <c r="AA3915" s="18"/>
      <c r="AB3915" s="18"/>
      <c r="AC3915" s="18"/>
      <c r="AD3915" s="18"/>
      <c r="AE3915" s="18"/>
      <c r="AF3915" s="18"/>
      <c r="AG3915" s="18"/>
      <c r="AH3915" s="18"/>
      <c r="AI3915" s="18"/>
      <c r="AJ3915" s="18"/>
      <c r="AK3915" s="18"/>
      <c r="AL3915" s="18"/>
      <c r="AM3915" s="18"/>
      <c r="AN3915" s="18"/>
      <c r="AO3915" s="18"/>
      <c r="AP3915" s="18"/>
      <c r="AQ3915" s="18"/>
      <c r="AR3915" s="18"/>
      <c r="AS3915" s="18"/>
      <c r="AT3915" s="18"/>
      <c r="AU3915" s="18"/>
      <c r="AV3915" s="18"/>
      <c r="AW3915" s="18"/>
      <c r="AX3915" s="18"/>
    </row>
    <row r="3916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  <c r="AA3916" s="18"/>
      <c r="AB3916" s="18"/>
      <c r="AC3916" s="18"/>
      <c r="AD3916" s="18"/>
      <c r="AE3916" s="18"/>
      <c r="AF3916" s="18"/>
      <c r="AG3916" s="18"/>
      <c r="AH3916" s="18"/>
      <c r="AI3916" s="18"/>
      <c r="AJ3916" s="18"/>
      <c r="AK3916" s="18"/>
      <c r="AL3916" s="18"/>
      <c r="AM3916" s="18"/>
      <c r="AN3916" s="18"/>
      <c r="AO3916" s="18"/>
      <c r="AP3916" s="18"/>
      <c r="AQ3916" s="18"/>
      <c r="AR3916" s="18"/>
      <c r="AS3916" s="18"/>
      <c r="AT3916" s="18"/>
      <c r="AU3916" s="18"/>
      <c r="AV3916" s="18"/>
      <c r="AW3916" s="18"/>
      <c r="AX3916" s="18"/>
    </row>
    <row r="3917">
      <c r="A3917" s="18"/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  <c r="AA3917" s="18"/>
      <c r="AB3917" s="18"/>
      <c r="AC3917" s="18"/>
      <c r="AD3917" s="18"/>
      <c r="AE3917" s="18"/>
      <c r="AF3917" s="18"/>
      <c r="AG3917" s="18"/>
      <c r="AH3917" s="18"/>
      <c r="AI3917" s="18"/>
      <c r="AJ3917" s="18"/>
      <c r="AK3917" s="18"/>
      <c r="AL3917" s="18"/>
      <c r="AM3917" s="18"/>
      <c r="AN3917" s="18"/>
      <c r="AO3917" s="18"/>
      <c r="AP3917" s="18"/>
      <c r="AQ3917" s="18"/>
      <c r="AR3917" s="18"/>
      <c r="AS3917" s="18"/>
      <c r="AT3917" s="18"/>
      <c r="AU3917" s="18"/>
      <c r="AV3917" s="18"/>
      <c r="AW3917" s="18"/>
      <c r="AX3917" s="18"/>
    </row>
    <row r="3918">
      <c r="A3918" s="18"/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  <c r="AA3918" s="18"/>
      <c r="AB3918" s="18"/>
      <c r="AC3918" s="18"/>
      <c r="AD3918" s="18"/>
      <c r="AE3918" s="18"/>
      <c r="AF3918" s="18"/>
      <c r="AG3918" s="18"/>
      <c r="AH3918" s="18"/>
      <c r="AI3918" s="18"/>
      <c r="AJ3918" s="18"/>
      <c r="AK3918" s="18"/>
      <c r="AL3918" s="18"/>
      <c r="AM3918" s="18"/>
      <c r="AN3918" s="18"/>
      <c r="AO3918" s="18"/>
      <c r="AP3918" s="18"/>
      <c r="AQ3918" s="18"/>
      <c r="AR3918" s="18"/>
      <c r="AS3918" s="18"/>
      <c r="AT3918" s="18"/>
      <c r="AU3918" s="18"/>
      <c r="AV3918" s="18"/>
      <c r="AW3918" s="18"/>
      <c r="AX3918" s="18"/>
    </row>
    <row r="3919">
      <c r="A3919" s="18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  <c r="AA3919" s="18"/>
      <c r="AB3919" s="18"/>
      <c r="AC3919" s="18"/>
      <c r="AD3919" s="18"/>
      <c r="AE3919" s="18"/>
      <c r="AF3919" s="18"/>
      <c r="AG3919" s="18"/>
      <c r="AH3919" s="18"/>
      <c r="AI3919" s="18"/>
      <c r="AJ3919" s="18"/>
      <c r="AK3919" s="18"/>
      <c r="AL3919" s="18"/>
      <c r="AM3919" s="18"/>
      <c r="AN3919" s="18"/>
      <c r="AO3919" s="18"/>
      <c r="AP3919" s="18"/>
      <c r="AQ3919" s="18"/>
      <c r="AR3919" s="18"/>
      <c r="AS3919" s="18"/>
      <c r="AT3919" s="18"/>
      <c r="AU3919" s="18"/>
      <c r="AV3919" s="18"/>
      <c r="AW3919" s="18"/>
      <c r="AX3919" s="18"/>
    </row>
    <row r="3920">
      <c r="A3920" s="18"/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  <c r="AA3920" s="18"/>
      <c r="AB3920" s="18"/>
      <c r="AC3920" s="18"/>
      <c r="AD3920" s="18"/>
      <c r="AE3920" s="18"/>
      <c r="AF3920" s="18"/>
      <c r="AG3920" s="18"/>
      <c r="AH3920" s="18"/>
      <c r="AI3920" s="18"/>
      <c r="AJ3920" s="18"/>
      <c r="AK3920" s="18"/>
      <c r="AL3920" s="18"/>
      <c r="AM3920" s="18"/>
      <c r="AN3920" s="18"/>
      <c r="AO3920" s="18"/>
      <c r="AP3920" s="18"/>
      <c r="AQ3920" s="18"/>
      <c r="AR3920" s="18"/>
      <c r="AS3920" s="18"/>
      <c r="AT3920" s="18"/>
      <c r="AU3920" s="18"/>
      <c r="AV3920" s="18"/>
      <c r="AW3920" s="18"/>
      <c r="AX3920" s="18"/>
    </row>
    <row r="3921">
      <c r="A3921" s="18"/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18"/>
      <c r="O3921" s="18"/>
      <c r="P3921" s="18"/>
      <c r="Q3921" s="18"/>
      <c r="R3921" s="18"/>
      <c r="S3921" s="18"/>
      <c r="T3921" s="18"/>
      <c r="U3921" s="18"/>
      <c r="V3921" s="18"/>
      <c r="W3921" s="18"/>
      <c r="X3921" s="18"/>
      <c r="Y3921" s="18"/>
      <c r="Z3921" s="18"/>
      <c r="AA3921" s="18"/>
      <c r="AB3921" s="18"/>
      <c r="AC3921" s="18"/>
      <c r="AD3921" s="18"/>
      <c r="AE3921" s="18"/>
      <c r="AF3921" s="18"/>
      <c r="AG3921" s="18"/>
      <c r="AH3921" s="18"/>
      <c r="AI3921" s="18"/>
      <c r="AJ3921" s="18"/>
      <c r="AK3921" s="18"/>
      <c r="AL3921" s="18"/>
      <c r="AM3921" s="18"/>
      <c r="AN3921" s="18"/>
      <c r="AO3921" s="18"/>
      <c r="AP3921" s="18"/>
      <c r="AQ3921" s="18"/>
      <c r="AR3921" s="18"/>
      <c r="AS3921" s="18"/>
      <c r="AT3921" s="18"/>
      <c r="AU3921" s="18"/>
      <c r="AV3921" s="18"/>
      <c r="AW3921" s="18"/>
      <c r="AX3921" s="18"/>
    </row>
    <row r="3922">
      <c r="A3922" s="18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18"/>
      <c r="O3922" s="18"/>
      <c r="P3922" s="18"/>
      <c r="Q3922" s="18"/>
      <c r="R3922" s="18"/>
      <c r="S3922" s="18"/>
      <c r="T3922" s="18"/>
      <c r="U3922" s="18"/>
      <c r="V3922" s="18"/>
      <c r="W3922" s="18"/>
      <c r="X3922" s="18"/>
      <c r="Y3922" s="18"/>
      <c r="Z3922" s="18"/>
      <c r="AA3922" s="18"/>
      <c r="AB3922" s="18"/>
      <c r="AC3922" s="18"/>
      <c r="AD3922" s="18"/>
      <c r="AE3922" s="18"/>
      <c r="AF3922" s="18"/>
      <c r="AG3922" s="18"/>
      <c r="AH3922" s="18"/>
      <c r="AI3922" s="18"/>
      <c r="AJ3922" s="18"/>
      <c r="AK3922" s="18"/>
      <c r="AL3922" s="18"/>
      <c r="AM3922" s="18"/>
      <c r="AN3922" s="18"/>
      <c r="AO3922" s="18"/>
      <c r="AP3922" s="18"/>
      <c r="AQ3922" s="18"/>
      <c r="AR3922" s="18"/>
      <c r="AS3922" s="18"/>
      <c r="AT3922" s="18"/>
      <c r="AU3922" s="18"/>
      <c r="AV3922" s="18"/>
      <c r="AW3922" s="18"/>
      <c r="AX3922" s="18"/>
    </row>
    <row r="3923">
      <c r="A3923" s="18"/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  <c r="R3923" s="18"/>
      <c r="S3923" s="18"/>
      <c r="T3923" s="18"/>
      <c r="U3923" s="18"/>
      <c r="V3923" s="18"/>
      <c r="W3923" s="18"/>
      <c r="X3923" s="18"/>
      <c r="Y3923" s="18"/>
      <c r="Z3923" s="18"/>
      <c r="AA3923" s="18"/>
      <c r="AB3923" s="18"/>
      <c r="AC3923" s="18"/>
      <c r="AD3923" s="18"/>
      <c r="AE3923" s="18"/>
      <c r="AF3923" s="18"/>
      <c r="AG3923" s="18"/>
      <c r="AH3923" s="18"/>
      <c r="AI3923" s="18"/>
      <c r="AJ3923" s="18"/>
      <c r="AK3923" s="18"/>
      <c r="AL3923" s="18"/>
      <c r="AM3923" s="18"/>
      <c r="AN3923" s="18"/>
      <c r="AO3923" s="18"/>
      <c r="AP3923" s="18"/>
      <c r="AQ3923" s="18"/>
      <c r="AR3923" s="18"/>
      <c r="AS3923" s="18"/>
      <c r="AT3923" s="18"/>
      <c r="AU3923" s="18"/>
      <c r="AV3923" s="18"/>
      <c r="AW3923" s="18"/>
      <c r="AX3923" s="18"/>
    </row>
    <row r="3924">
      <c r="A3924" s="18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  <c r="X3924" s="18"/>
      <c r="Y3924" s="18"/>
      <c r="Z3924" s="18"/>
      <c r="AA3924" s="18"/>
      <c r="AB3924" s="18"/>
      <c r="AC3924" s="18"/>
      <c r="AD3924" s="18"/>
      <c r="AE3924" s="18"/>
      <c r="AF3924" s="18"/>
      <c r="AG3924" s="18"/>
      <c r="AH3924" s="18"/>
      <c r="AI3924" s="18"/>
      <c r="AJ3924" s="18"/>
      <c r="AK3924" s="18"/>
      <c r="AL3924" s="18"/>
      <c r="AM3924" s="18"/>
      <c r="AN3924" s="18"/>
      <c r="AO3924" s="18"/>
      <c r="AP3924" s="18"/>
      <c r="AQ3924" s="18"/>
      <c r="AR3924" s="18"/>
      <c r="AS3924" s="18"/>
      <c r="AT3924" s="18"/>
      <c r="AU3924" s="18"/>
      <c r="AV3924" s="18"/>
      <c r="AW3924" s="18"/>
      <c r="AX3924" s="18"/>
    </row>
    <row r="3925">
      <c r="A3925" s="18"/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18"/>
      <c r="O3925" s="18"/>
      <c r="P3925" s="18"/>
      <c r="Q3925" s="18"/>
      <c r="R3925" s="18"/>
      <c r="S3925" s="18"/>
      <c r="T3925" s="18"/>
      <c r="U3925" s="18"/>
      <c r="V3925" s="18"/>
      <c r="W3925" s="18"/>
      <c r="X3925" s="18"/>
      <c r="Y3925" s="18"/>
      <c r="Z3925" s="18"/>
      <c r="AA3925" s="18"/>
      <c r="AB3925" s="18"/>
      <c r="AC3925" s="18"/>
      <c r="AD3925" s="18"/>
      <c r="AE3925" s="18"/>
      <c r="AF3925" s="18"/>
      <c r="AG3925" s="18"/>
      <c r="AH3925" s="18"/>
      <c r="AI3925" s="18"/>
      <c r="AJ3925" s="18"/>
      <c r="AK3925" s="18"/>
      <c r="AL3925" s="18"/>
      <c r="AM3925" s="18"/>
      <c r="AN3925" s="18"/>
      <c r="AO3925" s="18"/>
      <c r="AP3925" s="18"/>
      <c r="AQ3925" s="18"/>
      <c r="AR3925" s="18"/>
      <c r="AS3925" s="18"/>
      <c r="AT3925" s="18"/>
      <c r="AU3925" s="18"/>
      <c r="AV3925" s="18"/>
      <c r="AW3925" s="18"/>
      <c r="AX3925" s="18"/>
    </row>
    <row r="3926">
      <c r="A3926" s="18"/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  <c r="R3926" s="18"/>
      <c r="S3926" s="18"/>
      <c r="T3926" s="18"/>
      <c r="U3926" s="18"/>
      <c r="V3926" s="18"/>
      <c r="W3926" s="18"/>
      <c r="X3926" s="18"/>
      <c r="Y3926" s="18"/>
      <c r="Z3926" s="18"/>
      <c r="AA3926" s="18"/>
      <c r="AB3926" s="18"/>
      <c r="AC3926" s="18"/>
      <c r="AD3926" s="18"/>
      <c r="AE3926" s="18"/>
      <c r="AF3926" s="18"/>
      <c r="AG3926" s="18"/>
      <c r="AH3926" s="18"/>
      <c r="AI3926" s="18"/>
      <c r="AJ3926" s="18"/>
      <c r="AK3926" s="18"/>
      <c r="AL3926" s="18"/>
      <c r="AM3926" s="18"/>
      <c r="AN3926" s="18"/>
      <c r="AO3926" s="18"/>
      <c r="AP3926" s="18"/>
      <c r="AQ3926" s="18"/>
      <c r="AR3926" s="18"/>
      <c r="AS3926" s="18"/>
      <c r="AT3926" s="18"/>
      <c r="AU3926" s="18"/>
      <c r="AV3926" s="18"/>
      <c r="AW3926" s="18"/>
      <c r="AX3926" s="18"/>
    </row>
    <row r="3927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  <c r="AA3927" s="18"/>
      <c r="AB3927" s="18"/>
      <c r="AC3927" s="18"/>
      <c r="AD3927" s="18"/>
      <c r="AE3927" s="18"/>
      <c r="AF3927" s="18"/>
      <c r="AG3927" s="18"/>
      <c r="AH3927" s="18"/>
      <c r="AI3927" s="18"/>
      <c r="AJ3927" s="18"/>
      <c r="AK3927" s="18"/>
      <c r="AL3927" s="18"/>
      <c r="AM3927" s="18"/>
      <c r="AN3927" s="18"/>
      <c r="AO3927" s="18"/>
      <c r="AP3927" s="18"/>
      <c r="AQ3927" s="18"/>
      <c r="AR3927" s="18"/>
      <c r="AS3927" s="18"/>
      <c r="AT3927" s="18"/>
      <c r="AU3927" s="18"/>
      <c r="AV3927" s="18"/>
      <c r="AW3927" s="18"/>
      <c r="AX3927" s="18"/>
    </row>
    <row r="3928">
      <c r="A3928" s="18"/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8"/>
      <c r="AK3928" s="18"/>
      <c r="AL3928" s="18"/>
      <c r="AM3928" s="18"/>
      <c r="AN3928" s="18"/>
      <c r="AO3928" s="18"/>
      <c r="AP3928" s="18"/>
      <c r="AQ3928" s="18"/>
      <c r="AR3928" s="18"/>
      <c r="AS3928" s="18"/>
      <c r="AT3928" s="18"/>
      <c r="AU3928" s="18"/>
      <c r="AV3928" s="18"/>
      <c r="AW3928" s="18"/>
      <c r="AX3928" s="18"/>
    </row>
    <row r="3929">
      <c r="A3929" s="18"/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  <c r="AA3929" s="18"/>
      <c r="AB3929" s="18"/>
      <c r="AC3929" s="18"/>
      <c r="AD3929" s="18"/>
      <c r="AE3929" s="18"/>
      <c r="AF3929" s="18"/>
      <c r="AG3929" s="18"/>
      <c r="AH3929" s="18"/>
      <c r="AI3929" s="18"/>
      <c r="AJ3929" s="18"/>
      <c r="AK3929" s="18"/>
      <c r="AL3929" s="18"/>
      <c r="AM3929" s="18"/>
      <c r="AN3929" s="18"/>
      <c r="AO3929" s="18"/>
      <c r="AP3929" s="18"/>
      <c r="AQ3929" s="18"/>
      <c r="AR3929" s="18"/>
      <c r="AS3929" s="18"/>
      <c r="AT3929" s="18"/>
      <c r="AU3929" s="18"/>
      <c r="AV3929" s="18"/>
      <c r="AW3929" s="18"/>
      <c r="AX3929" s="18"/>
    </row>
    <row r="3930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  <c r="R3930" s="18"/>
      <c r="S3930" s="18"/>
      <c r="T3930" s="18"/>
      <c r="U3930" s="18"/>
      <c r="V3930" s="18"/>
      <c r="W3930" s="18"/>
      <c r="X3930" s="18"/>
      <c r="Y3930" s="18"/>
      <c r="Z3930" s="18"/>
      <c r="AA3930" s="18"/>
      <c r="AB3930" s="18"/>
      <c r="AC3930" s="18"/>
      <c r="AD3930" s="18"/>
      <c r="AE3930" s="18"/>
      <c r="AF3930" s="18"/>
      <c r="AG3930" s="18"/>
      <c r="AH3930" s="18"/>
      <c r="AI3930" s="18"/>
      <c r="AJ3930" s="18"/>
      <c r="AK3930" s="18"/>
      <c r="AL3930" s="18"/>
      <c r="AM3930" s="18"/>
      <c r="AN3930" s="18"/>
      <c r="AO3930" s="18"/>
      <c r="AP3930" s="18"/>
      <c r="AQ3930" s="18"/>
      <c r="AR3930" s="18"/>
      <c r="AS3930" s="18"/>
      <c r="AT3930" s="18"/>
      <c r="AU3930" s="18"/>
      <c r="AV3930" s="18"/>
      <c r="AW3930" s="18"/>
      <c r="AX3930" s="18"/>
    </row>
    <row r="3931">
      <c r="A3931" s="18"/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  <c r="X3931" s="18"/>
      <c r="Y3931" s="18"/>
      <c r="Z3931" s="18"/>
      <c r="AA3931" s="18"/>
      <c r="AB3931" s="18"/>
      <c r="AC3931" s="18"/>
      <c r="AD3931" s="18"/>
      <c r="AE3931" s="18"/>
      <c r="AF3931" s="18"/>
      <c r="AG3931" s="18"/>
      <c r="AH3931" s="18"/>
      <c r="AI3931" s="18"/>
      <c r="AJ3931" s="18"/>
      <c r="AK3931" s="18"/>
      <c r="AL3931" s="18"/>
      <c r="AM3931" s="18"/>
      <c r="AN3931" s="18"/>
      <c r="AO3931" s="18"/>
      <c r="AP3931" s="18"/>
      <c r="AQ3931" s="18"/>
      <c r="AR3931" s="18"/>
      <c r="AS3931" s="18"/>
      <c r="AT3931" s="18"/>
      <c r="AU3931" s="18"/>
      <c r="AV3931" s="18"/>
      <c r="AW3931" s="18"/>
      <c r="AX3931" s="18"/>
    </row>
    <row r="3932">
      <c r="A3932" s="18"/>
      <c r="B3932" s="18"/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8"/>
      <c r="N3932" s="18"/>
      <c r="O3932" s="18"/>
      <c r="P3932" s="18"/>
      <c r="Q3932" s="18"/>
      <c r="R3932" s="18"/>
      <c r="S3932" s="18"/>
      <c r="T3932" s="18"/>
      <c r="U3932" s="18"/>
      <c r="V3932" s="18"/>
      <c r="W3932" s="18"/>
      <c r="X3932" s="18"/>
      <c r="Y3932" s="18"/>
      <c r="Z3932" s="18"/>
      <c r="AA3932" s="18"/>
      <c r="AB3932" s="18"/>
      <c r="AC3932" s="18"/>
      <c r="AD3932" s="18"/>
      <c r="AE3932" s="18"/>
      <c r="AF3932" s="18"/>
      <c r="AG3932" s="18"/>
      <c r="AH3932" s="18"/>
      <c r="AI3932" s="18"/>
      <c r="AJ3932" s="18"/>
      <c r="AK3932" s="18"/>
      <c r="AL3932" s="18"/>
      <c r="AM3932" s="18"/>
      <c r="AN3932" s="18"/>
      <c r="AO3932" s="18"/>
      <c r="AP3932" s="18"/>
      <c r="AQ3932" s="18"/>
      <c r="AR3932" s="18"/>
      <c r="AS3932" s="18"/>
      <c r="AT3932" s="18"/>
      <c r="AU3932" s="18"/>
      <c r="AV3932" s="18"/>
      <c r="AW3932" s="18"/>
      <c r="AX3932" s="18"/>
    </row>
    <row r="3933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8"/>
      <c r="N3933" s="18"/>
      <c r="O3933" s="18"/>
      <c r="P3933" s="18"/>
      <c r="Q3933" s="18"/>
      <c r="R3933" s="18"/>
      <c r="S3933" s="18"/>
      <c r="T3933" s="18"/>
      <c r="U3933" s="18"/>
      <c r="V3933" s="18"/>
      <c r="W3933" s="18"/>
      <c r="X3933" s="18"/>
      <c r="Y3933" s="18"/>
      <c r="Z3933" s="18"/>
      <c r="AA3933" s="18"/>
      <c r="AB3933" s="18"/>
      <c r="AC3933" s="18"/>
      <c r="AD3933" s="18"/>
      <c r="AE3933" s="18"/>
      <c r="AF3933" s="18"/>
      <c r="AG3933" s="18"/>
      <c r="AH3933" s="18"/>
      <c r="AI3933" s="18"/>
      <c r="AJ3933" s="18"/>
      <c r="AK3933" s="18"/>
      <c r="AL3933" s="18"/>
      <c r="AM3933" s="18"/>
      <c r="AN3933" s="18"/>
      <c r="AO3933" s="18"/>
      <c r="AP3933" s="18"/>
      <c r="AQ3933" s="18"/>
      <c r="AR3933" s="18"/>
      <c r="AS3933" s="18"/>
      <c r="AT3933" s="18"/>
      <c r="AU3933" s="18"/>
      <c r="AV3933" s="18"/>
      <c r="AW3933" s="18"/>
      <c r="AX3933" s="18"/>
    </row>
    <row r="3934">
      <c r="A3934" s="18"/>
      <c r="B3934" s="18"/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8"/>
      <c r="N3934" s="18"/>
      <c r="O3934" s="18"/>
      <c r="P3934" s="18"/>
      <c r="Q3934" s="18"/>
      <c r="R3934" s="18"/>
      <c r="S3934" s="18"/>
      <c r="T3934" s="18"/>
      <c r="U3934" s="18"/>
      <c r="V3934" s="18"/>
      <c r="W3934" s="18"/>
      <c r="X3934" s="18"/>
      <c r="Y3934" s="18"/>
      <c r="Z3934" s="18"/>
      <c r="AA3934" s="18"/>
      <c r="AB3934" s="18"/>
      <c r="AC3934" s="18"/>
      <c r="AD3934" s="18"/>
      <c r="AE3934" s="18"/>
      <c r="AF3934" s="18"/>
      <c r="AG3934" s="18"/>
      <c r="AH3934" s="18"/>
      <c r="AI3934" s="18"/>
      <c r="AJ3934" s="18"/>
      <c r="AK3934" s="18"/>
      <c r="AL3934" s="18"/>
      <c r="AM3934" s="18"/>
      <c r="AN3934" s="18"/>
      <c r="AO3934" s="18"/>
      <c r="AP3934" s="18"/>
      <c r="AQ3934" s="18"/>
      <c r="AR3934" s="18"/>
      <c r="AS3934" s="18"/>
      <c r="AT3934" s="18"/>
      <c r="AU3934" s="18"/>
      <c r="AV3934" s="18"/>
      <c r="AW3934" s="18"/>
      <c r="AX3934" s="18"/>
    </row>
    <row r="3935">
      <c r="A3935" s="18"/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  <c r="X3935" s="18"/>
      <c r="Y3935" s="18"/>
      <c r="Z3935" s="18"/>
      <c r="AA3935" s="18"/>
      <c r="AB3935" s="18"/>
      <c r="AC3935" s="18"/>
      <c r="AD3935" s="18"/>
      <c r="AE3935" s="18"/>
      <c r="AF3935" s="18"/>
      <c r="AG3935" s="18"/>
      <c r="AH3935" s="18"/>
      <c r="AI3935" s="18"/>
      <c r="AJ3935" s="18"/>
      <c r="AK3935" s="18"/>
      <c r="AL3935" s="18"/>
      <c r="AM3935" s="18"/>
      <c r="AN3935" s="18"/>
      <c r="AO3935" s="18"/>
      <c r="AP3935" s="18"/>
      <c r="AQ3935" s="18"/>
      <c r="AR3935" s="18"/>
      <c r="AS3935" s="18"/>
      <c r="AT3935" s="18"/>
      <c r="AU3935" s="18"/>
      <c r="AV3935" s="18"/>
      <c r="AW3935" s="18"/>
      <c r="AX3935" s="18"/>
    </row>
    <row r="3936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  <c r="R3936" s="18"/>
      <c r="S3936" s="18"/>
      <c r="T3936" s="18"/>
      <c r="U3936" s="18"/>
      <c r="V3936" s="18"/>
      <c r="W3936" s="18"/>
      <c r="X3936" s="18"/>
      <c r="Y3936" s="18"/>
      <c r="Z3936" s="18"/>
      <c r="AA3936" s="18"/>
      <c r="AB3936" s="18"/>
      <c r="AC3936" s="18"/>
      <c r="AD3936" s="18"/>
      <c r="AE3936" s="18"/>
      <c r="AF3936" s="18"/>
      <c r="AG3936" s="18"/>
      <c r="AH3936" s="18"/>
      <c r="AI3936" s="18"/>
      <c r="AJ3936" s="18"/>
      <c r="AK3936" s="18"/>
      <c r="AL3936" s="18"/>
      <c r="AM3936" s="18"/>
      <c r="AN3936" s="18"/>
      <c r="AO3936" s="18"/>
      <c r="AP3936" s="18"/>
      <c r="AQ3936" s="18"/>
      <c r="AR3936" s="18"/>
      <c r="AS3936" s="18"/>
      <c r="AT3936" s="18"/>
      <c r="AU3936" s="18"/>
      <c r="AV3936" s="18"/>
      <c r="AW3936" s="18"/>
      <c r="AX3936" s="18"/>
    </row>
    <row r="3937">
      <c r="A3937" s="18"/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18"/>
      <c r="O3937" s="18"/>
      <c r="P3937" s="18"/>
      <c r="Q3937" s="18"/>
      <c r="R3937" s="18"/>
      <c r="S3937" s="18"/>
      <c r="T3937" s="18"/>
      <c r="U3937" s="18"/>
      <c r="V3937" s="18"/>
      <c r="W3937" s="18"/>
      <c r="X3937" s="18"/>
      <c r="Y3937" s="18"/>
      <c r="Z3937" s="18"/>
      <c r="AA3937" s="18"/>
      <c r="AB3937" s="18"/>
      <c r="AC3937" s="18"/>
      <c r="AD3937" s="18"/>
      <c r="AE3937" s="18"/>
      <c r="AF3937" s="18"/>
      <c r="AG3937" s="18"/>
      <c r="AH3937" s="18"/>
      <c r="AI3937" s="18"/>
      <c r="AJ3937" s="18"/>
      <c r="AK3937" s="18"/>
      <c r="AL3937" s="18"/>
      <c r="AM3937" s="18"/>
      <c r="AN3937" s="18"/>
      <c r="AO3937" s="18"/>
      <c r="AP3937" s="18"/>
      <c r="AQ3937" s="18"/>
      <c r="AR3937" s="18"/>
      <c r="AS3937" s="18"/>
      <c r="AT3937" s="18"/>
      <c r="AU3937" s="18"/>
      <c r="AV3937" s="18"/>
      <c r="AW3937" s="18"/>
      <c r="AX3937" s="18"/>
    </row>
    <row r="3938">
      <c r="A3938" s="18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  <c r="AA3938" s="18"/>
      <c r="AB3938" s="18"/>
      <c r="AC3938" s="18"/>
      <c r="AD3938" s="18"/>
      <c r="AE3938" s="18"/>
      <c r="AF3938" s="18"/>
      <c r="AG3938" s="18"/>
      <c r="AH3938" s="18"/>
      <c r="AI3938" s="18"/>
      <c r="AJ3938" s="18"/>
      <c r="AK3938" s="18"/>
      <c r="AL3938" s="18"/>
      <c r="AM3938" s="18"/>
      <c r="AN3938" s="18"/>
      <c r="AO3938" s="18"/>
      <c r="AP3938" s="18"/>
      <c r="AQ3938" s="18"/>
      <c r="AR3938" s="18"/>
      <c r="AS3938" s="18"/>
      <c r="AT3938" s="18"/>
      <c r="AU3938" s="18"/>
      <c r="AV3938" s="18"/>
      <c r="AW3938" s="18"/>
      <c r="AX3938" s="18"/>
    </row>
    <row r="3939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  <c r="AA3939" s="18"/>
      <c r="AB3939" s="18"/>
      <c r="AC3939" s="18"/>
      <c r="AD3939" s="18"/>
      <c r="AE3939" s="18"/>
      <c r="AF3939" s="18"/>
      <c r="AG3939" s="18"/>
      <c r="AH3939" s="18"/>
      <c r="AI3939" s="18"/>
      <c r="AJ3939" s="18"/>
      <c r="AK3939" s="18"/>
      <c r="AL3939" s="18"/>
      <c r="AM3939" s="18"/>
      <c r="AN3939" s="18"/>
      <c r="AO3939" s="18"/>
      <c r="AP3939" s="18"/>
      <c r="AQ3939" s="18"/>
      <c r="AR3939" s="18"/>
      <c r="AS3939" s="18"/>
      <c r="AT3939" s="18"/>
      <c r="AU3939" s="18"/>
      <c r="AV3939" s="18"/>
      <c r="AW3939" s="18"/>
      <c r="AX3939" s="18"/>
    </row>
    <row r="3940">
      <c r="A3940" s="18" t="str">
        <f>IFERROR(__xludf.DUMMYFUNCTION("""COMPUTED_VALUE"""),"Арбуз Малина ")</f>
        <v>Арбуз Малина </v>
      </c>
      <c r="B3940" s="18" t="str">
        <f>IFERROR(__xludf.DUMMYFUNCTION("""COMPUTED_VALUE"""),"Банан Кокос ")</f>
        <v>Банан Кокос </v>
      </c>
      <c r="C3940" s="18" t="str">
        <f>IFERROR(__xludf.DUMMYFUNCTION("""COMPUTED_VALUE"""),"Барбарисовый Энергетик ")</f>
        <v>Барбарисовый Энергетик </v>
      </c>
      <c r="D3940" s="18" t="str">
        <f>IFERROR(__xludf.DUMMYFUNCTION("""COMPUTED_VALUE"""),"Виноградный Энергетик")</f>
        <v>Виноградный Энергетик</v>
      </c>
      <c r="E3940" s="18" t="str">
        <f>IFERROR(__xludf.DUMMYFUNCTION("""COMPUTED_VALUE"""),"Гранат Клубника ")</f>
        <v>Гранат Клубника </v>
      </c>
      <c r="F3940" s="18" t="str">
        <f>IFERROR(__xludf.DUMMYFUNCTION("""COMPUTED_VALUE"""),"Гранат Смородина ")</f>
        <v>Гранат Смородина </v>
      </c>
      <c r="G3940" s="18" t="str">
        <f>IFERROR(__xludf.DUMMYFUNCTION("""COMPUTED_VALUE"""),"Грейпфрутовый Швепс ")</f>
        <v>Грейпфрутовый Швепс </v>
      </c>
      <c r="H3940" s="18" t="str">
        <f>IFERROR(__xludf.DUMMYFUNCTION("""COMPUTED_VALUE"""),"Земляника Драгонфрут ")</f>
        <v>Земляника Драгонфрут </v>
      </c>
      <c r="I3940" s="18" t="str">
        <f>IFERROR(__xludf.DUMMYFUNCTION("""COMPUTED_VALUE"""),"Киви Личи ")</f>
        <v>Киви Личи </v>
      </c>
      <c r="J3940" s="18" t="str">
        <f>IFERROR(__xludf.DUMMYFUNCTION("""COMPUTED_VALUE"""),"Киви Маракуйя Гуава ")</f>
        <v>Киви Маракуйя Гуава </v>
      </c>
      <c r="K3940" s="18" t="str">
        <f>IFERROR(__xludf.DUMMYFUNCTION("""COMPUTED_VALUE"""),"Клубника Банан ")</f>
        <v>Клубника Банан </v>
      </c>
      <c r="L3940" s="18" t="str">
        <f>IFERROR(__xludf.DUMMYFUNCTION("""COMPUTED_VALUE"""),"Клубника Вишня ")</f>
        <v>Клубника Вишня </v>
      </c>
      <c r="M3940" s="18" t="str">
        <f>IFERROR(__xludf.DUMMYFUNCTION("""COMPUTED_VALUE"""),"Клубника Земляника ")</f>
        <v>Клубника Земляника </v>
      </c>
      <c r="N3940" s="18" t="str">
        <f>IFERROR(__xludf.DUMMYFUNCTION("""COMPUTED_VALUE"""),"Клубничный Мохито ")</f>
        <v>Клубничный Мохито </v>
      </c>
      <c r="O3940" s="18" t="str">
        <f>IFERROR(__xludf.DUMMYFUNCTION("""COMPUTED_VALUE"""),"Манго Грейпфрут ")</f>
        <v>Манго Грейпфрут </v>
      </c>
      <c r="P3940" s="18" t="str">
        <f>IFERROR(__xludf.DUMMYFUNCTION("""COMPUTED_VALUE"""),"Манго Персик Личи ")</f>
        <v>Манго Персик Личи </v>
      </c>
      <c r="Q3940" s="18" t="str">
        <f>IFERROR(__xludf.DUMMYFUNCTION("""COMPUTED_VALUE"""),"Персик Бабл Гам ")</f>
        <v>Персик Бабл Гам </v>
      </c>
      <c r="R3940" s="18" t="str">
        <f>IFERROR(__xludf.DUMMYFUNCTION("""COMPUTED_VALUE"""),"Садовые Ягоды ")</f>
        <v>Садовые Ягоды </v>
      </c>
      <c r="S3940" s="18" t="str">
        <f>IFERROR(__xludf.DUMMYFUNCTION("""COMPUTED_VALUE"""),"Скитлс Лимон Лайм 2")</f>
        <v>Скитлс Лимон Лайм 2</v>
      </c>
      <c r="T3940" s="18" t="str">
        <f>IFERROR(__xludf.DUMMYFUNCTION("""COMPUTED_VALUE"""),"Смородина Мармелад 1")</f>
        <v>Смородина Мармелад 1</v>
      </c>
      <c r="U3940" s="18" t="str">
        <f>IFERROR(__xludf.DUMMYFUNCTION("""COMPUTED_VALUE"""),"Темная Вишня 1")</f>
        <v>Темная Вишня 1</v>
      </c>
      <c r="V3940" s="18" t="str">
        <f>IFERROR(__xludf.DUMMYFUNCTION("""COMPUTED_VALUE"""),"Фруктовые Пластинки 1")</f>
        <v>Фруктовые Пластинки 1</v>
      </c>
      <c r="W3940" s="18" t="str">
        <f>IFERROR(__xludf.DUMMYFUNCTION("""COMPUTED_VALUE"""),"Черника Ежевика 1")</f>
        <v>Черника Ежевика 1</v>
      </c>
      <c r="X3940" s="18" t="str">
        <f>IFERROR(__xludf.DUMMYFUNCTION("""COMPUTED_VALUE"""),"Черника Малина 1")</f>
        <v>Черника Малина 1</v>
      </c>
      <c r="Y3940" s="18" t="str">
        <f>IFERROR(__xludf.DUMMYFUNCTION("""COMPUTED_VALUE"""),"Черника Мята 2")</f>
        <v>Черника Мята 2</v>
      </c>
      <c r="Z3940" s="18" t="str">
        <f>IFERROR(__xludf.DUMMYFUNCTION("""COMPUTED_VALUE"""),"Яблоко Виноград 2")</f>
        <v>Яблоко Виноград 2</v>
      </c>
      <c r="AA3940" s="18" t="str">
        <f>IFERROR(__xludf.DUMMYFUNCTION("""COMPUTED_VALUE"""),"Яблоко Малина 4")</f>
        <v>Яблоко Малина 4</v>
      </c>
      <c r="AB3940" s="18"/>
      <c r="AC3940" s="18"/>
      <c r="AD3940" s="18"/>
      <c r="AE3940" s="18"/>
      <c r="AF3940" s="18"/>
      <c r="AG3940" s="18"/>
      <c r="AH3940" s="18"/>
      <c r="AI3940" s="18"/>
      <c r="AJ3940" s="18"/>
      <c r="AK3940" s="18"/>
      <c r="AL3940" s="18"/>
      <c r="AM3940" s="18"/>
      <c r="AN3940" s="18"/>
      <c r="AO3940" s="18"/>
      <c r="AP3940" s="18"/>
      <c r="AQ3940" s="18"/>
      <c r="AR3940" s="18"/>
      <c r="AS3940" s="18"/>
      <c r="AT3940" s="18"/>
      <c r="AU3940" s="18"/>
      <c r="AV3940" s="18"/>
      <c r="AW3940" s="18"/>
      <c r="AX3940" s="18"/>
    </row>
    <row r="3941">
      <c r="A3941" s="18" t="str">
        <f>IFERROR(__xludf.DUMMYFUNCTION("""COMPUTED_VALUE"""),"Арбуз Малина ")</f>
        <v>Арбуз Малина </v>
      </c>
      <c r="B3941" s="18" t="str">
        <f>IFERROR(__xludf.DUMMYFUNCTION("""COMPUTED_VALUE"""),"Банан Кокос ")</f>
        <v>Банан Кокос </v>
      </c>
      <c r="C3941" s="18" t="str">
        <f>IFERROR(__xludf.DUMMYFUNCTION("""COMPUTED_VALUE"""),"Барбарисовый Энергетик ")</f>
        <v>Барбарисовый Энергетик </v>
      </c>
      <c r="D3941" s="18" t="str">
        <f>IFERROR(__xludf.DUMMYFUNCTION("""COMPUTED_VALUE"""),"Виноградный Энергетик")</f>
        <v>Виноградный Энергетик</v>
      </c>
      <c r="E3941" s="18" t="str">
        <f>IFERROR(__xludf.DUMMYFUNCTION("""COMPUTED_VALUE"""),"Гранат Клубника ")</f>
        <v>Гранат Клубника </v>
      </c>
      <c r="F3941" s="18" t="str">
        <f>IFERROR(__xludf.DUMMYFUNCTION("""COMPUTED_VALUE"""),"Гранат Смородина ")</f>
        <v>Гранат Смородина </v>
      </c>
      <c r="G3941" s="18" t="str">
        <f>IFERROR(__xludf.DUMMYFUNCTION("""COMPUTED_VALUE"""),"Грейпфрутовый Швепс ")</f>
        <v>Грейпфрутовый Швепс </v>
      </c>
      <c r="H3941" s="18" t="str">
        <f>IFERROR(__xludf.DUMMYFUNCTION("""COMPUTED_VALUE"""),"Земляника Драгонфрут ")</f>
        <v>Земляника Драгонфрут </v>
      </c>
      <c r="I3941" s="18" t="str">
        <f>IFERROR(__xludf.DUMMYFUNCTION("""COMPUTED_VALUE"""),"Киви Личи ")</f>
        <v>Киви Личи </v>
      </c>
      <c r="J3941" s="18" t="str">
        <f>IFERROR(__xludf.DUMMYFUNCTION("""COMPUTED_VALUE"""),"Киви Маракуйя Гуава ")</f>
        <v>Киви Маракуйя Гуава </v>
      </c>
      <c r="K3941" s="18" t="str">
        <f>IFERROR(__xludf.DUMMYFUNCTION("""COMPUTED_VALUE"""),"Клубника Банан ")</f>
        <v>Клубника Банан </v>
      </c>
      <c r="L3941" s="18" t="str">
        <f>IFERROR(__xludf.DUMMYFUNCTION("""COMPUTED_VALUE"""),"Клубника Вишня ")</f>
        <v>Клубника Вишня </v>
      </c>
      <c r="M3941" s="18" t="str">
        <f>IFERROR(__xludf.DUMMYFUNCTION("""COMPUTED_VALUE"""),"Клубника Земляника ")</f>
        <v>Клубника Земляника </v>
      </c>
      <c r="N3941" s="18" t="str">
        <f>IFERROR(__xludf.DUMMYFUNCTION("""COMPUTED_VALUE"""),"Клубничный Мохито ")</f>
        <v>Клубничный Мохито </v>
      </c>
      <c r="O3941" s="18" t="str">
        <f>IFERROR(__xludf.DUMMYFUNCTION("""COMPUTED_VALUE"""),"Манго Грейпфрут ")</f>
        <v>Манго Грейпфрут </v>
      </c>
      <c r="P3941" s="18" t="str">
        <f>IFERROR(__xludf.DUMMYFUNCTION("""COMPUTED_VALUE"""),"Манго Персик Личи ")</f>
        <v>Манго Персик Личи </v>
      </c>
      <c r="Q3941" s="18" t="str">
        <f>IFERROR(__xludf.DUMMYFUNCTION("""COMPUTED_VALUE"""),"Персик Бабл Гам ")</f>
        <v>Персик Бабл Гам </v>
      </c>
      <c r="R3941" s="18" t="str">
        <f>IFERROR(__xludf.DUMMYFUNCTION("""COMPUTED_VALUE"""),"Садовые Ягоды ")</f>
        <v>Садовые Ягоды </v>
      </c>
      <c r="S3941" s="18" t="str">
        <f>IFERROR(__xludf.DUMMYFUNCTION("""COMPUTED_VALUE"""),"Скитлс Лимон Лайм 2")</f>
        <v>Скитлс Лимон Лайм 2</v>
      </c>
      <c r="T3941" s="18" t="str">
        <f>IFERROR(__xludf.DUMMYFUNCTION("""COMPUTED_VALUE"""),"Смородина Мармелад 1")</f>
        <v>Смородина Мармелад 1</v>
      </c>
      <c r="U3941" s="18" t="str">
        <f>IFERROR(__xludf.DUMMYFUNCTION("""COMPUTED_VALUE"""),"Темная Вишня 1")</f>
        <v>Темная Вишня 1</v>
      </c>
      <c r="V3941" s="18" t="str">
        <f>IFERROR(__xludf.DUMMYFUNCTION("""COMPUTED_VALUE"""),"Фруктовые Пластинки 1")</f>
        <v>Фруктовые Пластинки 1</v>
      </c>
      <c r="W3941" s="18" t="str">
        <f>IFERROR(__xludf.DUMMYFUNCTION("""COMPUTED_VALUE"""),"Черника Ежевика 1")</f>
        <v>Черника Ежевика 1</v>
      </c>
      <c r="X3941" s="18" t="str">
        <f>IFERROR(__xludf.DUMMYFUNCTION("""COMPUTED_VALUE"""),"Черника Малина 1")</f>
        <v>Черника Малина 1</v>
      </c>
      <c r="Y3941" s="18" t="str">
        <f>IFERROR(__xludf.DUMMYFUNCTION("""COMPUTED_VALUE"""),"Черника Мята 2")</f>
        <v>Черника Мята 2</v>
      </c>
      <c r="Z3941" s="18" t="str">
        <f>IFERROR(__xludf.DUMMYFUNCTION("""COMPUTED_VALUE"""),"Яблоко Виноград 2")</f>
        <v>Яблоко Виноград 2</v>
      </c>
      <c r="AA3941" s="18" t="str">
        <f>IFERROR(__xludf.DUMMYFUNCTION("""COMPUTED_VALUE"""),"Яблоко Малина 4")</f>
        <v>Яблоко Малина 4</v>
      </c>
      <c r="AB3941" s="18"/>
      <c r="AC3941" s="18"/>
      <c r="AD3941" s="18"/>
      <c r="AE3941" s="18"/>
      <c r="AF3941" s="18"/>
      <c r="AG3941" s="18"/>
      <c r="AH3941" s="18"/>
      <c r="AI3941" s="18"/>
      <c r="AJ3941" s="18"/>
      <c r="AK3941" s="18"/>
      <c r="AL3941" s="18"/>
      <c r="AM3941" s="18"/>
      <c r="AN3941" s="18"/>
      <c r="AO3941" s="18"/>
      <c r="AP3941" s="18"/>
      <c r="AQ3941" s="18"/>
      <c r="AR3941" s="18"/>
      <c r="AS3941" s="18"/>
      <c r="AT3941" s="18"/>
      <c r="AU3941" s="18"/>
      <c r="AV3941" s="18"/>
      <c r="AW3941" s="18"/>
      <c r="AX3941" s="18"/>
    </row>
    <row r="3942">
      <c r="A3942" s="18" t="str">
        <f>IFERROR(__xludf.DUMMYFUNCTION("""COMPUTED_VALUE"""),"кислая земляника")</f>
        <v>кислая земляника</v>
      </c>
      <c r="B3942" s="18" t="str">
        <f>IFERROR(__xludf.DUMMYFUNCTION("""COMPUTED_VALUE"""),"кислая фанта с черникой")</f>
        <v>кислая фанта с черникой</v>
      </c>
      <c r="C3942" s="18" t="str">
        <f>IFERROR(__xludf.DUMMYFUNCTION("""COMPUTED_VALUE"""),"кислое харибо с колой и черешней")</f>
        <v>кислое харибо с колой и черешней</v>
      </c>
      <c r="D3942" s="18" t="str">
        <f>IFERROR(__xludf.DUMMYFUNCTION("""COMPUTED_VALUE"""),"кислое яблочно клубничная шипучка")</f>
        <v>кислое яблочно клубничная шипучка</v>
      </c>
      <c r="E3942" s="18" t="str">
        <f>IFERROR(__xludf.DUMMYFUNCTION("""COMPUTED_VALUE"""),"кислые желатинки маракуйя ананас")</f>
        <v>кислые желатинки маракуйя ананас</v>
      </c>
      <c r="F3942" s="18" t="str">
        <f>IFERROR(__xludf.DUMMYFUNCTION("""COMPUTED_VALUE"""),"кислые ленточки маракуя манго")</f>
        <v>кислые ленточки маракуя манго</v>
      </c>
      <c r="G3942" s="18" t="str">
        <f>IFERROR(__xludf.DUMMYFUNCTION("""COMPUTED_VALUE"""),"кислые мармеладные ягоды")</f>
        <v>кислые мармеладные ягоды</v>
      </c>
      <c r="H3942" s="18" t="str">
        <f>IFERROR(__xludf.DUMMYFUNCTION("""COMPUTED_VALUE"""),"кислый виноград лайм")</f>
        <v>кислый виноград лайм</v>
      </c>
      <c r="I3942" s="18" t="str">
        <f>IFERROR(__xludf.DUMMYFUNCTION("""COMPUTED_VALUE"""),"кислый грейпфрут с вишней")</f>
        <v>кислый грейпфрут с вишней</v>
      </c>
      <c r="J3942" s="18" t="str">
        <f>IFERROR(__xludf.DUMMYFUNCTION("""COMPUTED_VALUE"""),"кислый леденец виноград киви яблоко")</f>
        <v>кислый леденец виноград киви яблоко</v>
      </c>
      <c r="K3942" s="18" t="str">
        <f>IFERROR(__xludf.DUMMYFUNCTION("""COMPUTED_VALUE"""),"кислый лимонад арбуз лайм малина")</f>
        <v>кислый лимонад арбуз лайм малина</v>
      </c>
      <c r="L3942" s="18" t="str">
        <f>IFERROR(__xludf.DUMMYFUNCTION("""COMPUTED_VALUE"""),"кислый персик клубника")</f>
        <v>кислый персик клубника</v>
      </c>
      <c r="M3942" s="18" t="str">
        <f>IFERROR(__xludf.DUMMYFUNCTION("""COMPUTED_VALUE"""),"кислый яблочно лимонные колечки")</f>
        <v>кислый яблочно лимонные колечки</v>
      </c>
      <c r="N3942" s="18" t="str">
        <f>IFERROR(__xludf.DUMMYFUNCTION("""COMPUTED_VALUE"""),"фанта апельсин с кислой малиной")</f>
        <v>фанта апельсин с кислой малиной</v>
      </c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  <c r="AA3942" s="18"/>
      <c r="AB3942" s="18"/>
      <c r="AC3942" s="18"/>
      <c r="AD3942" s="18"/>
      <c r="AE3942" s="18"/>
      <c r="AF3942" s="18"/>
      <c r="AG3942" s="18"/>
      <c r="AH3942" s="18"/>
      <c r="AI3942" s="18"/>
      <c r="AJ3942" s="18"/>
      <c r="AK3942" s="18"/>
      <c r="AL3942" s="18"/>
      <c r="AM3942" s="18"/>
      <c r="AN3942" s="18"/>
      <c r="AO3942" s="18"/>
      <c r="AP3942" s="18"/>
      <c r="AQ3942" s="18"/>
      <c r="AR3942" s="18"/>
      <c r="AS3942" s="18"/>
      <c r="AT3942" s="18"/>
      <c r="AU3942" s="18"/>
      <c r="AV3942" s="18"/>
      <c r="AW3942" s="18"/>
      <c r="AX3942" s="18"/>
    </row>
    <row r="3943">
      <c r="A3943" s="18" t="str">
        <f>IFERROR(__xludf.DUMMYFUNCTION("""COMPUTED_VALUE"""),"0.4")</f>
        <v>0.4</v>
      </c>
      <c r="B3943" s="18" t="str">
        <f>IFERROR(__xludf.DUMMYFUNCTION("""COMPUTED_VALUE"""),"0.6")</f>
        <v>0.6</v>
      </c>
      <c r="C3943" s="18" t="str">
        <f>IFERROR(__xludf.DUMMYFUNCTION("""COMPUTED_VALUE"""),"0.7")</f>
        <v>0.7</v>
      </c>
      <c r="D3943" s="18" t="str">
        <f>IFERROR(__xludf.DUMMYFUNCTION("""COMPUTED_VALUE"""),"0.8")</f>
        <v>0.8</v>
      </c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  <c r="AA3943" s="18"/>
      <c r="AB3943" s="18"/>
      <c r="AC3943" s="18"/>
      <c r="AD3943" s="18"/>
      <c r="AE3943" s="18"/>
      <c r="AF3943" s="18"/>
      <c r="AG3943" s="18"/>
      <c r="AH3943" s="18"/>
      <c r="AI3943" s="18"/>
      <c r="AJ3943" s="18"/>
      <c r="AK3943" s="18"/>
      <c r="AL3943" s="18"/>
      <c r="AM3943" s="18"/>
      <c r="AN3943" s="18"/>
      <c r="AO3943" s="18"/>
      <c r="AP3943" s="18"/>
      <c r="AQ3943" s="18"/>
      <c r="AR3943" s="18"/>
      <c r="AS3943" s="18"/>
      <c r="AT3943" s="18"/>
      <c r="AU3943" s="18"/>
      <c r="AV3943" s="18"/>
      <c r="AW3943" s="18"/>
      <c r="AX3943" s="18"/>
    </row>
    <row r="3944">
      <c r="A3944" s="18" t="str">
        <f>IFERROR(__xludf.DUMMYFUNCTION("""COMPUTED_VALUE"""),"0.2")</f>
        <v>0.2</v>
      </c>
      <c r="B3944" s="18" t="str">
        <f>IFERROR(__xludf.DUMMYFUNCTION("""COMPUTED_VALUE"""),"0.3")</f>
        <v>0.3</v>
      </c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  <c r="R3944" s="18"/>
      <c r="S3944" s="18"/>
      <c r="T3944" s="18"/>
      <c r="U3944" s="18"/>
      <c r="V3944" s="18"/>
      <c r="W3944" s="18"/>
      <c r="X3944" s="18"/>
      <c r="Y3944" s="18"/>
      <c r="Z3944" s="18"/>
      <c r="AA3944" s="18"/>
      <c r="AB3944" s="18"/>
      <c r="AC3944" s="18"/>
      <c r="AD3944" s="18"/>
      <c r="AE3944" s="18"/>
      <c r="AF3944" s="18"/>
      <c r="AG3944" s="18"/>
      <c r="AH3944" s="18"/>
      <c r="AI3944" s="18"/>
      <c r="AJ3944" s="18"/>
      <c r="AK3944" s="18"/>
      <c r="AL3944" s="18"/>
      <c r="AM3944" s="18"/>
      <c r="AN3944" s="18"/>
      <c r="AO3944" s="18"/>
      <c r="AP3944" s="18"/>
      <c r="AQ3944" s="18"/>
      <c r="AR3944" s="18"/>
      <c r="AS3944" s="18"/>
      <c r="AT3944" s="18"/>
      <c r="AU3944" s="18"/>
      <c r="AV3944" s="18"/>
      <c r="AW3944" s="18"/>
      <c r="AX3944" s="18"/>
    </row>
    <row r="3945">
      <c r="A3945" s="18" t="str">
        <f>IFERROR(__xludf.DUMMYFUNCTION("""COMPUTED_VALUE"""),"Ягодный микс")</f>
        <v>Ягодный микс</v>
      </c>
      <c r="B3945" s="18" t="str">
        <f>IFERROR(__xludf.DUMMYFUNCTION("""COMPUTED_VALUE"""),"Энергетик малина")</f>
        <v>Энергетик малина</v>
      </c>
      <c r="C3945" s="18" t="str">
        <f>IFERROR(__xludf.DUMMYFUNCTION("""COMPUTED_VALUE"""),"Клубника арбуз")</f>
        <v>Клубника арбуз</v>
      </c>
      <c r="D3945" s="18" t="str">
        <f>IFERROR(__xludf.DUMMYFUNCTION("""COMPUTED_VALUE"""),"Ежевика малина")</f>
        <v>Ежевика малина</v>
      </c>
      <c r="E3945" s="18" t="str">
        <f>IFERROR(__xludf.DUMMYFUNCTION("""COMPUTED_VALUE"""),"Голубая малина виноград")</f>
        <v>Голубая малина виноград</v>
      </c>
      <c r="F3945" s="18" t="str">
        <f>IFERROR(__xludf.DUMMYFUNCTION("""COMPUTED_VALUE"""),"Вишня яблоко")</f>
        <v>Вишня яблоко</v>
      </c>
      <c r="G3945" s="18" t="str">
        <f>IFERROR(__xludf.DUMMYFUNCTION("""COMPUTED_VALUE"""),"Виноград лёд")</f>
        <v>Виноград лёд</v>
      </c>
      <c r="H3945" s="18" t="str">
        <f>IFERROR(__xludf.DUMMYFUNCTION("""COMPUTED_VALUE"""),"Бабл гам")</f>
        <v>Бабл гам</v>
      </c>
      <c r="I3945" s="18" t="str">
        <f>IFERROR(__xludf.DUMMYFUNCTION("""COMPUTED_VALUE"""),"Энергетик лайм")</f>
        <v>Энергетик лайм</v>
      </c>
      <c r="J3945" s="18" t="str">
        <f>IFERROR(__xludf.DUMMYFUNCTION("""COMPUTED_VALUE"""),"Черника смородина айс")</f>
        <v>Черника смородина айс</v>
      </c>
      <c r="K3945" s="18" t="str">
        <f>IFERROR(__xludf.DUMMYFUNCTION("""COMPUTED_VALUE"""),"Мохито клубничный лёд")</f>
        <v>Мохито клубничный лёд</v>
      </c>
      <c r="L3945" s="18" t="str">
        <f>IFERROR(__xludf.DUMMYFUNCTION("""COMPUTED_VALUE"""),"Черная вишня лёд")</f>
        <v>Черная вишня лёд</v>
      </c>
      <c r="M3945" s="18" t="str">
        <f>IFERROR(__xludf.DUMMYFUNCTION("""COMPUTED_VALUE"""),"Ананас кокос лёд")</f>
        <v>Ананас кокос лёд</v>
      </c>
      <c r="N3945" s="18" t="str">
        <f>IFERROR(__xludf.DUMMYFUNCTION("""COMPUTED_VALUE"""),"Киви лёд")</f>
        <v>Киви лёд</v>
      </c>
      <c r="O3945" s="18" t="str">
        <f>IFERROR(__xludf.DUMMYFUNCTION("""COMPUTED_VALUE"""),"Кислая клюква лёд")</f>
        <v>Кислая клюква лёд</v>
      </c>
      <c r="P3945" s="18" t="str">
        <f>IFERROR(__xludf.DUMMYFUNCTION("""COMPUTED_VALUE"""),"Кислый скитлс лёд")</f>
        <v>Кислый скитлс лёд</v>
      </c>
      <c r="Q3945" s="18" t="str">
        <f>IFERROR(__xludf.DUMMYFUNCTION("""COMPUTED_VALUE"""),"Клубника черника лёд")</f>
        <v>Клубника черника лёд</v>
      </c>
      <c r="R3945" s="18" t="str">
        <f>IFERROR(__xludf.DUMMYFUNCTION("""COMPUTED_VALUE"""),"Малина смородина лёд")</f>
        <v>Малина смородина лёд</v>
      </c>
      <c r="S3945" s="18" t="str">
        <f>IFERROR(__xludf.DUMMYFUNCTION("""COMPUTED_VALUE"""),"Манго лёд")</f>
        <v>Манго лёд</v>
      </c>
      <c r="T3945" s="18" t="str">
        <f>IFERROR(__xludf.DUMMYFUNCTION("""COMPUTED_VALUE"""),"Малина вишня лёд")</f>
        <v>Малина вишня лёд</v>
      </c>
      <c r="U3945" s="18"/>
      <c r="V3945" s="18"/>
      <c r="W3945" s="18"/>
      <c r="X3945" s="18"/>
      <c r="Y3945" s="18"/>
      <c r="Z3945" s="18"/>
      <c r="AA3945" s="18"/>
      <c r="AB3945" s="18"/>
      <c r="AC3945" s="18"/>
      <c r="AD3945" s="18"/>
      <c r="AE3945" s="18"/>
      <c r="AF3945" s="18"/>
      <c r="AG3945" s="18"/>
      <c r="AH3945" s="18"/>
      <c r="AI3945" s="18"/>
      <c r="AJ3945" s="18"/>
      <c r="AK3945" s="18"/>
      <c r="AL3945" s="18"/>
      <c r="AM3945" s="18"/>
      <c r="AN3945" s="18"/>
      <c r="AO3945" s="18"/>
      <c r="AP3945" s="18"/>
      <c r="AQ3945" s="18"/>
      <c r="AR3945" s="18"/>
      <c r="AS3945" s="18"/>
      <c r="AT3945" s="18"/>
      <c r="AU3945" s="18"/>
      <c r="AV3945" s="18"/>
      <c r="AW3945" s="18"/>
      <c r="AX3945" s="18"/>
    </row>
    <row r="3946">
      <c r="A3946" s="18" t="str">
        <f>IFERROR(__xludf.DUMMYFUNCTION("""COMPUTED_VALUE"""),"Ягодный микс")</f>
        <v>Ягодный микс</v>
      </c>
      <c r="B3946" s="18" t="str">
        <f>IFERROR(__xludf.DUMMYFUNCTION("""COMPUTED_VALUE"""),"Энергетик малина")</f>
        <v>Энергетик малина</v>
      </c>
      <c r="C3946" s="18" t="str">
        <f>IFERROR(__xludf.DUMMYFUNCTION("""COMPUTED_VALUE"""),"Клубника арбуз")</f>
        <v>Клубника арбуз</v>
      </c>
      <c r="D3946" s="18" t="str">
        <f>IFERROR(__xludf.DUMMYFUNCTION("""COMPUTED_VALUE"""),"Ежевика малина")</f>
        <v>Ежевика малина</v>
      </c>
      <c r="E3946" s="18" t="str">
        <f>IFERROR(__xludf.DUMMYFUNCTION("""COMPUTED_VALUE"""),"Голубая малина виноград")</f>
        <v>Голубая малина виноград</v>
      </c>
      <c r="F3946" s="18" t="str">
        <f>IFERROR(__xludf.DUMMYFUNCTION("""COMPUTED_VALUE"""),"Вишня яблоко")</f>
        <v>Вишня яблоко</v>
      </c>
      <c r="G3946" s="18" t="str">
        <f>IFERROR(__xludf.DUMMYFUNCTION("""COMPUTED_VALUE"""),"Виноград лёд")</f>
        <v>Виноград лёд</v>
      </c>
      <c r="H3946" s="18" t="str">
        <f>IFERROR(__xludf.DUMMYFUNCTION("""COMPUTED_VALUE"""),"Бабл гам")</f>
        <v>Бабл гам</v>
      </c>
      <c r="I3946" s="18" t="str">
        <f>IFERROR(__xludf.DUMMYFUNCTION("""COMPUTED_VALUE"""),"Энергетик лайм")</f>
        <v>Энергетик лайм</v>
      </c>
      <c r="J3946" s="18" t="str">
        <f>IFERROR(__xludf.DUMMYFUNCTION("""COMPUTED_VALUE"""),"Черника смородина айс")</f>
        <v>Черника смородина айс</v>
      </c>
      <c r="K3946" s="18" t="str">
        <f>IFERROR(__xludf.DUMMYFUNCTION("""COMPUTED_VALUE"""),"Мохито клубничный лёд")</f>
        <v>Мохито клубничный лёд</v>
      </c>
      <c r="L3946" s="18" t="str">
        <f>IFERROR(__xludf.DUMMYFUNCTION("""COMPUTED_VALUE"""),"Черная вишня лёд")</f>
        <v>Черная вишня лёд</v>
      </c>
      <c r="M3946" s="18" t="str">
        <f>IFERROR(__xludf.DUMMYFUNCTION("""COMPUTED_VALUE"""),"Ананас кокос лёд")</f>
        <v>Ананас кокос лёд</v>
      </c>
      <c r="N3946" s="18" t="str">
        <f>IFERROR(__xludf.DUMMYFUNCTION("""COMPUTED_VALUE"""),"Киви лёд")</f>
        <v>Киви лёд</v>
      </c>
      <c r="O3946" s="18" t="str">
        <f>IFERROR(__xludf.DUMMYFUNCTION("""COMPUTED_VALUE"""),"Кислая клюква лёд")</f>
        <v>Кислая клюква лёд</v>
      </c>
      <c r="P3946" s="18" t="str">
        <f>IFERROR(__xludf.DUMMYFUNCTION("""COMPUTED_VALUE"""),"Кислый скитлс лёд")</f>
        <v>Кислый скитлс лёд</v>
      </c>
      <c r="Q3946" s="18" t="str">
        <f>IFERROR(__xludf.DUMMYFUNCTION("""COMPUTED_VALUE"""),"Клубника черника лёд")</f>
        <v>Клубника черника лёд</v>
      </c>
      <c r="R3946" s="18" t="str">
        <f>IFERROR(__xludf.DUMMYFUNCTION("""COMPUTED_VALUE"""),"Малина смородина лёд")</f>
        <v>Малина смородина лёд</v>
      </c>
      <c r="S3946" s="18" t="str">
        <f>IFERROR(__xludf.DUMMYFUNCTION("""COMPUTED_VALUE"""),"Манго лёд")</f>
        <v>Манго лёд</v>
      </c>
      <c r="T3946" s="18" t="str">
        <f>IFERROR(__xludf.DUMMYFUNCTION("""COMPUTED_VALUE"""),"Малина вишня лёд")</f>
        <v>Малина вишня лёд</v>
      </c>
      <c r="U3946" s="18"/>
      <c r="V3946" s="18"/>
      <c r="W3946" s="18"/>
      <c r="X3946" s="18"/>
      <c r="Y3946" s="18"/>
      <c r="Z3946" s="18"/>
      <c r="AA3946" s="18"/>
      <c r="AB3946" s="18"/>
      <c r="AC3946" s="18"/>
      <c r="AD3946" s="18"/>
      <c r="AE3946" s="18"/>
      <c r="AF3946" s="18"/>
      <c r="AG3946" s="18"/>
      <c r="AH3946" s="18"/>
      <c r="AI3946" s="18"/>
      <c r="AJ3946" s="18"/>
      <c r="AK3946" s="18"/>
      <c r="AL3946" s="18"/>
      <c r="AM3946" s="18"/>
      <c r="AN3946" s="18"/>
      <c r="AO3946" s="18"/>
      <c r="AP3946" s="18"/>
      <c r="AQ3946" s="18"/>
      <c r="AR3946" s="18"/>
      <c r="AS3946" s="18"/>
      <c r="AT3946" s="18"/>
      <c r="AU3946" s="18"/>
      <c r="AV3946" s="18"/>
      <c r="AW3946" s="18"/>
      <c r="AX3946" s="18"/>
    </row>
    <row r="3947">
      <c r="A3947" s="18" t="str">
        <f>IFERROR(__xludf.DUMMYFUNCTION("""COMPUTED_VALUE"""),"кислая земляника")</f>
        <v>кислая земляника</v>
      </c>
      <c r="B3947" s="18" t="str">
        <f>IFERROR(__xludf.DUMMYFUNCTION("""COMPUTED_VALUE"""),"кислая фанта с черникой")</f>
        <v>кислая фанта с черникой</v>
      </c>
      <c r="C3947" s="18" t="str">
        <f>IFERROR(__xludf.DUMMYFUNCTION("""COMPUTED_VALUE"""),"кислое харибо с колой и черешней")</f>
        <v>кислое харибо с колой и черешней</v>
      </c>
      <c r="D3947" s="18" t="str">
        <f>IFERROR(__xludf.DUMMYFUNCTION("""COMPUTED_VALUE"""),"кислое яблочно клубничная шипучка")</f>
        <v>кислое яблочно клубничная шипучка</v>
      </c>
      <c r="E3947" s="18" t="str">
        <f>IFERROR(__xludf.DUMMYFUNCTION("""COMPUTED_VALUE"""),"кислые желатинки маракуйя ананас")</f>
        <v>кислые желатинки маракуйя ананас</v>
      </c>
      <c r="F3947" s="18" t="str">
        <f>IFERROR(__xludf.DUMMYFUNCTION("""COMPUTED_VALUE"""),"кислые ленточки маракуя манго")</f>
        <v>кислые ленточки маракуя манго</v>
      </c>
      <c r="G3947" s="18" t="str">
        <f>IFERROR(__xludf.DUMMYFUNCTION("""COMPUTED_VALUE"""),"кислые мармеладные ягоды")</f>
        <v>кислые мармеладные ягоды</v>
      </c>
      <c r="H3947" s="18" t="str">
        <f>IFERROR(__xludf.DUMMYFUNCTION("""COMPUTED_VALUE"""),"кислый виноград лайм")</f>
        <v>кислый виноград лайм</v>
      </c>
      <c r="I3947" s="18" t="str">
        <f>IFERROR(__xludf.DUMMYFUNCTION("""COMPUTED_VALUE"""),"кислый грейпфрут с вишней")</f>
        <v>кислый грейпфрут с вишней</v>
      </c>
      <c r="J3947" s="18" t="str">
        <f>IFERROR(__xludf.DUMMYFUNCTION("""COMPUTED_VALUE"""),"кислый леденец виноград киви яблоко")</f>
        <v>кислый леденец виноград киви яблоко</v>
      </c>
      <c r="K3947" s="18" t="str">
        <f>IFERROR(__xludf.DUMMYFUNCTION("""COMPUTED_VALUE"""),"кислый лимонад арбуз лайм малина")</f>
        <v>кислый лимонад арбуз лайм малина</v>
      </c>
      <c r="L3947" s="18" t="str">
        <f>IFERROR(__xludf.DUMMYFUNCTION("""COMPUTED_VALUE"""),"кислый персик клубника")</f>
        <v>кислый персик клубника</v>
      </c>
      <c r="M3947" s="18" t="str">
        <f>IFERROR(__xludf.DUMMYFUNCTION("""COMPUTED_VALUE"""),"кислый яблочно лимонные колечки")</f>
        <v>кислый яблочно лимонные колечки</v>
      </c>
      <c r="N3947" s="18" t="str">
        <f>IFERROR(__xludf.DUMMYFUNCTION("""COMPUTED_VALUE"""),"фанта апельсин с кислой малиной")</f>
        <v>фанта апельсин с кислой малиной</v>
      </c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  <c r="AA3947" s="18"/>
      <c r="AB3947" s="18"/>
      <c r="AC3947" s="18"/>
      <c r="AD3947" s="18"/>
      <c r="AE3947" s="18"/>
      <c r="AF3947" s="18"/>
      <c r="AG3947" s="18"/>
      <c r="AH3947" s="18"/>
      <c r="AI3947" s="18"/>
      <c r="AJ3947" s="18"/>
      <c r="AK3947" s="18"/>
      <c r="AL3947" s="18"/>
      <c r="AM3947" s="18"/>
      <c r="AN3947" s="18"/>
      <c r="AO3947" s="18"/>
      <c r="AP3947" s="18"/>
      <c r="AQ3947" s="18"/>
      <c r="AR3947" s="18"/>
      <c r="AS3947" s="18"/>
      <c r="AT3947" s="18"/>
      <c r="AU3947" s="18"/>
      <c r="AV3947" s="18"/>
      <c r="AW3947" s="18"/>
      <c r="AX3947" s="18"/>
    </row>
    <row r="3948">
      <c r="A3948" s="18" t="str">
        <f>IFERROR(__xludf.DUMMYFUNCTION("""COMPUTED_VALUE"""),"Лесные ягоды")</f>
        <v>Лесные ягоды</v>
      </c>
      <c r="B3948" s="18" t="str">
        <f>IFERROR(__xludf.DUMMYFUNCTION("""COMPUTED_VALUE"""),"Алоэ виноград ")</f>
        <v>Алоэ виноград </v>
      </c>
      <c r="C3948" s="18" t="str">
        <f>IFERROR(__xludf.DUMMYFUNCTION("""COMPUTED_VALUE"""),"Апельсиновый адреналин")</f>
        <v>Апельсиновый адреналин</v>
      </c>
      <c r="D3948" s="18" t="str">
        <f>IFERROR(__xludf.DUMMYFUNCTION("""COMPUTED_VALUE"""),"Клюква лайм")</f>
        <v>Клюква лайм</v>
      </c>
      <c r="E3948" s="18" t="str">
        <f>IFERROR(__xludf.DUMMYFUNCTION("""COMPUTED_VALUE"""),"Виноградная фанта ")</f>
        <v>Виноградная фанта </v>
      </c>
      <c r="F3948" s="18" t="str">
        <f>IFERROR(__xludf.DUMMYFUNCTION("""COMPUTED_VALUE"""),"Зеленый чай лемонграсс")</f>
        <v>Зеленый чай лемонграсс</v>
      </c>
      <c r="G3948" s="18" t="str">
        <f>IFERROR(__xludf.DUMMYFUNCTION("""COMPUTED_VALUE"""),"Малина арбуз")</f>
        <v>Малина арбуз</v>
      </c>
      <c r="H3948" s="18" t="str">
        <f>IFERROR(__xludf.DUMMYFUNCTION("""COMPUTED_VALUE"""),"Ананас персик")</f>
        <v>Ананас персик</v>
      </c>
      <c r="I3948" s="18" t="str">
        <f>IFERROR(__xludf.DUMMYFUNCTION("""COMPUTED_VALUE"""),"Клубничный мохито ")</f>
        <v>Клубничный мохито </v>
      </c>
      <c r="J3948" s="18" t="str">
        <f>IFERROR(__xludf.DUMMYFUNCTION("""COMPUTED_VALUE"""),"Яблоко лайм")</f>
        <v>Яблоко лайм</v>
      </c>
      <c r="K3948" s="18" t="str">
        <f>IFERROR(__xludf.DUMMYFUNCTION("""COMPUTED_VALUE"""),"Спрайт арбуз лайм ")</f>
        <v>Спрайт арбуз лайм </v>
      </c>
      <c r="L3948" s="18" t="str">
        <f>IFERROR(__xludf.DUMMYFUNCTION("""COMPUTED_VALUE"""),"Черничная фанта")</f>
        <v>Черничная фанта</v>
      </c>
      <c r="M3948" s="18" t="str">
        <f>IFERROR(__xludf.DUMMYFUNCTION("""COMPUTED_VALUE"""),"Чёрная смородина")</f>
        <v>Чёрная смородина</v>
      </c>
      <c r="N3948" s="18" t="str">
        <f>IFERROR(__xludf.DUMMYFUNCTION("""COMPUTED_VALUE"""),"Червячки голубика малина")</f>
        <v>Червячки голубика малина</v>
      </c>
      <c r="O3948" s="18" t="str">
        <f>IFERROR(__xludf.DUMMYFUNCTION("""COMPUTED_VALUE"""),"Малина смородина ")</f>
        <v>Малина смородина </v>
      </c>
      <c r="P3948" s="18" t="str">
        <f>IFERROR(__xludf.DUMMYFUNCTION("""COMPUTED_VALUE"""),"Черника лайм ")</f>
        <v>Черника лайм </v>
      </c>
      <c r="Q3948" s="18" t="str">
        <f>IFERROR(__xludf.DUMMYFUNCTION("""COMPUTED_VALUE"""),"Виноградный чупа чупс")</f>
        <v>Виноградный чупа чупс</v>
      </c>
      <c r="R3948" s="18" t="str">
        <f>IFERROR(__xludf.DUMMYFUNCTION("""COMPUTED_VALUE"""),"Киви лайм")</f>
        <v>Киви лайм</v>
      </c>
      <c r="S3948" s="18" t="str">
        <f>IFERROR(__xludf.DUMMYFUNCTION("""COMPUTED_VALUE"""),"Ягодный морс")</f>
        <v>Ягодный морс</v>
      </c>
      <c r="T3948" s="18" t="str">
        <f>IFERROR(__xludf.DUMMYFUNCTION("""COMPUTED_VALUE"""),"Фруктовый скитлс")</f>
        <v>Фруктовый скитлс</v>
      </c>
      <c r="U3948" s="18" t="str">
        <f>IFERROR(__xludf.DUMMYFUNCTION("""COMPUTED_VALUE"""),"черника лимон ")</f>
        <v>черника лимон </v>
      </c>
      <c r="V3948" s="18" t="str">
        <f>IFERROR(__xludf.DUMMYFUNCTION("""COMPUTED_VALUE"""),"Вишнёвая бомба")</f>
        <v>Вишнёвая бомба</v>
      </c>
      <c r="W3948" s="18" t="str">
        <f>IFERROR(__xludf.DUMMYFUNCTION("""COMPUTED_VALUE"""),"Тропический манго")</f>
        <v>Тропический манго</v>
      </c>
      <c r="X3948" s="18"/>
      <c r="Y3948" s="18"/>
      <c r="Z3948" s="18"/>
      <c r="AA3948" s="18"/>
      <c r="AB3948" s="18"/>
      <c r="AC3948" s="18"/>
      <c r="AD3948" s="18"/>
      <c r="AE3948" s="18"/>
      <c r="AF3948" s="18"/>
      <c r="AG3948" s="18"/>
      <c r="AH3948" s="18"/>
      <c r="AI3948" s="18"/>
      <c r="AJ3948" s="18"/>
      <c r="AK3948" s="18"/>
      <c r="AL3948" s="18"/>
      <c r="AM3948" s="18"/>
      <c r="AN3948" s="18"/>
      <c r="AO3948" s="18"/>
      <c r="AP3948" s="18"/>
      <c r="AQ3948" s="18"/>
      <c r="AR3948" s="18"/>
      <c r="AS3948" s="18"/>
      <c r="AT3948" s="18"/>
      <c r="AU3948" s="18"/>
      <c r="AV3948" s="18"/>
      <c r="AW3948" s="18"/>
      <c r="AX3948" s="18"/>
    </row>
    <row r="3949">
      <c r="A3949" s="18" t="str">
        <f>IFERROR(__xludf.DUMMYFUNCTION("""COMPUTED_VALUE"""),"Ягодный микс")</f>
        <v>Ягодный микс</v>
      </c>
      <c r="B3949" s="18" t="str">
        <f>IFERROR(__xludf.DUMMYFUNCTION("""COMPUTED_VALUE"""),"Энергетик малина")</f>
        <v>Энергетик малина</v>
      </c>
      <c r="C3949" s="18" t="str">
        <f>IFERROR(__xludf.DUMMYFUNCTION("""COMPUTED_VALUE"""),"Клубника арбуз")</f>
        <v>Клубника арбуз</v>
      </c>
      <c r="D3949" s="18" t="str">
        <f>IFERROR(__xludf.DUMMYFUNCTION("""COMPUTED_VALUE"""),"Ежевика малина")</f>
        <v>Ежевика малина</v>
      </c>
      <c r="E3949" s="18" t="str">
        <f>IFERROR(__xludf.DUMMYFUNCTION("""COMPUTED_VALUE"""),"Голубая малина виноград")</f>
        <v>Голубая малина виноград</v>
      </c>
      <c r="F3949" s="18" t="str">
        <f>IFERROR(__xludf.DUMMYFUNCTION("""COMPUTED_VALUE"""),"Вишня яблоко")</f>
        <v>Вишня яблоко</v>
      </c>
      <c r="G3949" s="18" t="str">
        <f>IFERROR(__xludf.DUMMYFUNCTION("""COMPUTED_VALUE"""),"Виноград лёд")</f>
        <v>Виноград лёд</v>
      </c>
      <c r="H3949" s="18" t="str">
        <f>IFERROR(__xludf.DUMMYFUNCTION("""COMPUTED_VALUE"""),"Бабл гам")</f>
        <v>Бабл гам</v>
      </c>
      <c r="I3949" s="18" t="str">
        <f>IFERROR(__xludf.DUMMYFUNCTION("""COMPUTED_VALUE"""),"Энергетик лайм")</f>
        <v>Энергетик лайм</v>
      </c>
      <c r="J3949" s="18" t="str">
        <f>IFERROR(__xludf.DUMMYFUNCTION("""COMPUTED_VALUE"""),"Черника смородина айс")</f>
        <v>Черника смородина айс</v>
      </c>
      <c r="K3949" s="18" t="str">
        <f>IFERROR(__xludf.DUMMYFUNCTION("""COMPUTED_VALUE"""),"Мохито клубничный лёд")</f>
        <v>Мохито клубничный лёд</v>
      </c>
      <c r="L3949" s="18" t="str">
        <f>IFERROR(__xludf.DUMMYFUNCTION("""COMPUTED_VALUE"""),"Черная вишня лёд")</f>
        <v>Черная вишня лёд</v>
      </c>
      <c r="M3949" s="18" t="str">
        <f>IFERROR(__xludf.DUMMYFUNCTION("""COMPUTED_VALUE"""),"Ананас кокос лёд")</f>
        <v>Ананас кокос лёд</v>
      </c>
      <c r="N3949" s="18" t="str">
        <f>IFERROR(__xludf.DUMMYFUNCTION("""COMPUTED_VALUE"""),"Киви лёд")</f>
        <v>Киви лёд</v>
      </c>
      <c r="O3949" s="18" t="str">
        <f>IFERROR(__xludf.DUMMYFUNCTION("""COMPUTED_VALUE"""),"Кислая клюква лёд")</f>
        <v>Кислая клюква лёд</v>
      </c>
      <c r="P3949" s="18" t="str">
        <f>IFERROR(__xludf.DUMMYFUNCTION("""COMPUTED_VALUE"""),"Кислый скитлс лёд")</f>
        <v>Кислый скитлс лёд</v>
      </c>
      <c r="Q3949" s="18" t="str">
        <f>IFERROR(__xludf.DUMMYFUNCTION("""COMPUTED_VALUE"""),"Клубника черника лёд")</f>
        <v>Клубника черника лёд</v>
      </c>
      <c r="R3949" s="18" t="str">
        <f>IFERROR(__xludf.DUMMYFUNCTION("""COMPUTED_VALUE"""),"Малина смородина лёд")</f>
        <v>Малина смородина лёд</v>
      </c>
      <c r="S3949" s="18" t="str">
        <f>IFERROR(__xludf.DUMMYFUNCTION("""COMPUTED_VALUE"""),"Манго лёд")</f>
        <v>Манго лёд</v>
      </c>
      <c r="T3949" s="18" t="str">
        <f>IFERROR(__xludf.DUMMYFUNCTION("""COMPUTED_VALUE"""),"Малина вишня лёд")</f>
        <v>Малина вишня лёд</v>
      </c>
      <c r="U3949" s="18"/>
      <c r="V3949" s="18"/>
      <c r="W3949" s="18"/>
      <c r="X3949" s="18"/>
      <c r="Y3949" s="18"/>
      <c r="Z3949" s="18"/>
      <c r="AA3949" s="18"/>
      <c r="AB3949" s="18"/>
      <c r="AC3949" s="18"/>
      <c r="AD3949" s="18"/>
      <c r="AE3949" s="18"/>
      <c r="AF3949" s="18"/>
      <c r="AG3949" s="18"/>
      <c r="AH3949" s="18"/>
      <c r="AI3949" s="18"/>
      <c r="AJ3949" s="18"/>
      <c r="AK3949" s="18"/>
      <c r="AL3949" s="18"/>
      <c r="AM3949" s="18"/>
      <c r="AN3949" s="18"/>
      <c r="AO3949" s="18"/>
      <c r="AP3949" s="18"/>
      <c r="AQ3949" s="18"/>
      <c r="AR3949" s="18"/>
      <c r="AS3949" s="18"/>
      <c r="AT3949" s="18"/>
      <c r="AU3949" s="18"/>
      <c r="AV3949" s="18"/>
      <c r="AW3949" s="18"/>
      <c r="AX3949" s="18"/>
    </row>
    <row r="3950">
      <c r="A3950" s="18" t="str">
        <f>IFERROR(__xludf.DUMMYFUNCTION("""COMPUTED_VALUE"""),"Малина вишня лёд")</f>
        <v>Малина вишня лёд</v>
      </c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  <c r="AA3950" s="18"/>
      <c r="AB3950" s="18"/>
      <c r="AC3950" s="18"/>
      <c r="AD3950" s="18"/>
      <c r="AE3950" s="18"/>
      <c r="AF3950" s="18"/>
      <c r="AG3950" s="18"/>
      <c r="AH3950" s="18"/>
      <c r="AI3950" s="18"/>
      <c r="AJ3950" s="18"/>
      <c r="AK3950" s="18"/>
      <c r="AL3950" s="18"/>
      <c r="AM3950" s="18"/>
      <c r="AN3950" s="18"/>
      <c r="AO3950" s="18"/>
      <c r="AP3950" s="18"/>
      <c r="AQ3950" s="18"/>
      <c r="AR3950" s="18"/>
      <c r="AS3950" s="18"/>
      <c r="AT3950" s="18"/>
      <c r="AU3950" s="18"/>
      <c r="AV3950" s="18"/>
      <c r="AW3950" s="18"/>
      <c r="AX3950" s="18"/>
    </row>
    <row r="3951">
      <c r="A3951" s="18" t="str">
        <f>IFERROR(__xludf.DUMMYFUNCTION("""COMPUTED_VALUE"""),"0.4")</f>
        <v>0.4</v>
      </c>
      <c r="B3951" s="18" t="str">
        <f>IFERROR(__xludf.DUMMYFUNCTION("""COMPUTED_VALUE"""),"0.6")</f>
        <v>0.6</v>
      </c>
      <c r="C3951" s="18" t="str">
        <f>IFERROR(__xludf.DUMMYFUNCTION("""COMPUTED_VALUE"""),"0.7")</f>
        <v>0.7</v>
      </c>
      <c r="D3951" s="18" t="str">
        <f>IFERROR(__xludf.DUMMYFUNCTION("""COMPUTED_VALUE"""),"0.8")</f>
        <v>0.8</v>
      </c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  <c r="AA3951" s="18"/>
      <c r="AB3951" s="18"/>
      <c r="AC3951" s="18"/>
      <c r="AD3951" s="18"/>
      <c r="AE3951" s="18"/>
      <c r="AF3951" s="18"/>
      <c r="AG3951" s="18"/>
      <c r="AH3951" s="18"/>
      <c r="AI3951" s="18"/>
      <c r="AJ3951" s="18"/>
      <c r="AK3951" s="18"/>
      <c r="AL3951" s="18"/>
      <c r="AM3951" s="18"/>
      <c r="AN3951" s="18"/>
      <c r="AO3951" s="18"/>
      <c r="AP3951" s="18"/>
      <c r="AQ3951" s="18"/>
      <c r="AR3951" s="18"/>
      <c r="AS3951" s="18"/>
      <c r="AT3951" s="18"/>
      <c r="AU3951" s="18"/>
      <c r="AV3951" s="18"/>
      <c r="AW3951" s="18"/>
      <c r="AX3951" s="18"/>
    </row>
    <row r="3952">
      <c r="A3952" s="18" t="str">
        <f>IFERROR(__xludf.DUMMYFUNCTION("""COMPUTED_VALUE"""),"Ягодный микс")</f>
        <v>Ягодный микс</v>
      </c>
      <c r="B3952" s="18" t="str">
        <f>IFERROR(__xludf.DUMMYFUNCTION("""COMPUTED_VALUE"""),"Энергетик малина")</f>
        <v>Энергетик малина</v>
      </c>
      <c r="C3952" s="18" t="str">
        <f>IFERROR(__xludf.DUMMYFUNCTION("""COMPUTED_VALUE"""),"Клубника арбуз")</f>
        <v>Клубника арбуз</v>
      </c>
      <c r="D3952" s="18" t="str">
        <f>IFERROR(__xludf.DUMMYFUNCTION("""COMPUTED_VALUE"""),"Ежевика малина")</f>
        <v>Ежевика малина</v>
      </c>
      <c r="E3952" s="18" t="str">
        <f>IFERROR(__xludf.DUMMYFUNCTION("""COMPUTED_VALUE"""),"Голубая малина виноград")</f>
        <v>Голубая малина виноград</v>
      </c>
      <c r="F3952" s="18" t="str">
        <f>IFERROR(__xludf.DUMMYFUNCTION("""COMPUTED_VALUE"""),"Вишня яблоко")</f>
        <v>Вишня яблоко</v>
      </c>
      <c r="G3952" s="18" t="str">
        <f>IFERROR(__xludf.DUMMYFUNCTION("""COMPUTED_VALUE"""),"Виноград лёд")</f>
        <v>Виноград лёд</v>
      </c>
      <c r="H3952" s="18" t="str">
        <f>IFERROR(__xludf.DUMMYFUNCTION("""COMPUTED_VALUE"""),"Бабл гам")</f>
        <v>Бабл гам</v>
      </c>
      <c r="I3952" s="18" t="str">
        <f>IFERROR(__xludf.DUMMYFUNCTION("""COMPUTED_VALUE"""),"Энергетик лайм")</f>
        <v>Энергетик лайм</v>
      </c>
      <c r="J3952" s="18" t="str">
        <f>IFERROR(__xludf.DUMMYFUNCTION("""COMPUTED_VALUE"""),"Черника смородина айс")</f>
        <v>Черника смородина айс</v>
      </c>
      <c r="K3952" s="18" t="str">
        <f>IFERROR(__xludf.DUMMYFUNCTION("""COMPUTED_VALUE"""),"Мохито клубничный лёд")</f>
        <v>Мохито клубничный лёд</v>
      </c>
      <c r="L3952" s="18" t="str">
        <f>IFERROR(__xludf.DUMMYFUNCTION("""COMPUTED_VALUE"""),"Черная вишня лёд")</f>
        <v>Черная вишня лёд</v>
      </c>
      <c r="M3952" s="18" t="str">
        <f>IFERROR(__xludf.DUMMYFUNCTION("""COMPUTED_VALUE"""),"Ананас кокос лёд")</f>
        <v>Ананас кокос лёд</v>
      </c>
      <c r="N3952" s="18" t="str">
        <f>IFERROR(__xludf.DUMMYFUNCTION("""COMPUTED_VALUE"""),"Киви лёд")</f>
        <v>Киви лёд</v>
      </c>
      <c r="O3952" s="18" t="str">
        <f>IFERROR(__xludf.DUMMYFUNCTION("""COMPUTED_VALUE"""),"Кислая клюква лёд")</f>
        <v>Кислая клюква лёд</v>
      </c>
      <c r="P3952" s="18" t="str">
        <f>IFERROR(__xludf.DUMMYFUNCTION("""COMPUTED_VALUE"""),"Кислый скитлс лёд")</f>
        <v>Кислый скитлс лёд</v>
      </c>
      <c r="Q3952" s="18" t="str">
        <f>IFERROR(__xludf.DUMMYFUNCTION("""COMPUTED_VALUE"""),"Клубника черника лёд")</f>
        <v>Клубника черника лёд</v>
      </c>
      <c r="R3952" s="18" t="str">
        <f>IFERROR(__xludf.DUMMYFUNCTION("""COMPUTED_VALUE"""),"Малина смородина лёд")</f>
        <v>Малина смородина лёд</v>
      </c>
      <c r="S3952" s="18" t="str">
        <f>IFERROR(__xludf.DUMMYFUNCTION("""COMPUTED_VALUE"""),"Манго лёд")</f>
        <v>Манго лёд</v>
      </c>
      <c r="T3952" s="18" t="str">
        <f>IFERROR(__xludf.DUMMYFUNCTION("""COMPUTED_VALUE"""),"Малина вишня лёд")</f>
        <v>Малина вишня лёд</v>
      </c>
      <c r="U3952" s="18"/>
      <c r="V3952" s="18"/>
      <c r="W3952" s="18"/>
      <c r="X3952" s="18"/>
      <c r="Y3952" s="18"/>
      <c r="Z3952" s="18"/>
      <c r="AA3952" s="18"/>
      <c r="AB3952" s="18"/>
      <c r="AC3952" s="18"/>
      <c r="AD3952" s="18"/>
      <c r="AE3952" s="18"/>
      <c r="AF3952" s="18"/>
      <c r="AG3952" s="18"/>
      <c r="AH3952" s="18"/>
      <c r="AI3952" s="18"/>
      <c r="AJ3952" s="18"/>
      <c r="AK3952" s="18"/>
      <c r="AL3952" s="18"/>
      <c r="AM3952" s="18"/>
      <c r="AN3952" s="18"/>
      <c r="AO3952" s="18"/>
      <c r="AP3952" s="18"/>
      <c r="AQ3952" s="18"/>
      <c r="AR3952" s="18"/>
      <c r="AS3952" s="18"/>
      <c r="AT3952" s="18"/>
      <c r="AU3952" s="18"/>
      <c r="AV3952" s="18"/>
      <c r="AW3952" s="18"/>
      <c r="AX3952" s="18"/>
    </row>
    <row r="3953">
      <c r="A3953" s="18" t="str">
        <f>IFERROR(__xludf.DUMMYFUNCTION("""COMPUTED_VALUE"""),"Лесные ягоды")</f>
        <v>Лесные ягоды</v>
      </c>
      <c r="B3953" s="18" t="str">
        <f>IFERROR(__xludf.DUMMYFUNCTION("""COMPUTED_VALUE"""),"Алоэ виноград ")</f>
        <v>Алоэ виноград </v>
      </c>
      <c r="C3953" s="18" t="str">
        <f>IFERROR(__xludf.DUMMYFUNCTION("""COMPUTED_VALUE"""),"Апельсиновый адреналин")</f>
        <v>Апельсиновый адреналин</v>
      </c>
      <c r="D3953" s="18" t="str">
        <f>IFERROR(__xludf.DUMMYFUNCTION("""COMPUTED_VALUE"""),"Клюква лайм")</f>
        <v>Клюква лайм</v>
      </c>
      <c r="E3953" s="18" t="str">
        <f>IFERROR(__xludf.DUMMYFUNCTION("""COMPUTED_VALUE"""),"Виноградная фанта ")</f>
        <v>Виноградная фанта </v>
      </c>
      <c r="F3953" s="18" t="str">
        <f>IFERROR(__xludf.DUMMYFUNCTION("""COMPUTED_VALUE"""),"Зеленый чай лемонграсс")</f>
        <v>Зеленый чай лемонграсс</v>
      </c>
      <c r="G3953" s="18" t="str">
        <f>IFERROR(__xludf.DUMMYFUNCTION("""COMPUTED_VALUE"""),"Малина арбуз")</f>
        <v>Малина арбуз</v>
      </c>
      <c r="H3953" s="18" t="str">
        <f>IFERROR(__xludf.DUMMYFUNCTION("""COMPUTED_VALUE"""),"Ананас персик")</f>
        <v>Ананас персик</v>
      </c>
      <c r="I3953" s="18" t="str">
        <f>IFERROR(__xludf.DUMMYFUNCTION("""COMPUTED_VALUE"""),"Клубничный мохито ")</f>
        <v>Клубничный мохито </v>
      </c>
      <c r="J3953" s="18" t="str">
        <f>IFERROR(__xludf.DUMMYFUNCTION("""COMPUTED_VALUE"""),"Яблоко лайм")</f>
        <v>Яблоко лайм</v>
      </c>
      <c r="K3953" s="18" t="str">
        <f>IFERROR(__xludf.DUMMYFUNCTION("""COMPUTED_VALUE"""),"Спрайт арбуз лайм ")</f>
        <v>Спрайт арбуз лайм </v>
      </c>
      <c r="L3953" s="18" t="str">
        <f>IFERROR(__xludf.DUMMYFUNCTION("""COMPUTED_VALUE"""),"Черничная фанта")</f>
        <v>Черничная фанта</v>
      </c>
      <c r="M3953" s="18" t="str">
        <f>IFERROR(__xludf.DUMMYFUNCTION("""COMPUTED_VALUE"""),"Чёрная смородина")</f>
        <v>Чёрная смородина</v>
      </c>
      <c r="N3953" s="18" t="str">
        <f>IFERROR(__xludf.DUMMYFUNCTION("""COMPUTED_VALUE"""),"Червячки голубика малина")</f>
        <v>Червячки голубика малина</v>
      </c>
      <c r="O3953" s="18" t="str">
        <f>IFERROR(__xludf.DUMMYFUNCTION("""COMPUTED_VALUE"""),"Малина смородина ")</f>
        <v>Малина смородина </v>
      </c>
      <c r="P3953" s="18" t="str">
        <f>IFERROR(__xludf.DUMMYFUNCTION("""COMPUTED_VALUE"""),"Черника лайм ")</f>
        <v>Черника лайм </v>
      </c>
      <c r="Q3953" s="18" t="str">
        <f>IFERROR(__xludf.DUMMYFUNCTION("""COMPUTED_VALUE"""),"Виноградный чупа чупс")</f>
        <v>Виноградный чупа чупс</v>
      </c>
      <c r="R3953" s="18" t="str">
        <f>IFERROR(__xludf.DUMMYFUNCTION("""COMPUTED_VALUE"""),"Киви лайм")</f>
        <v>Киви лайм</v>
      </c>
      <c r="S3953" s="18" t="str">
        <f>IFERROR(__xludf.DUMMYFUNCTION("""COMPUTED_VALUE"""),"Ягодный морс")</f>
        <v>Ягодный морс</v>
      </c>
      <c r="T3953" s="18" t="str">
        <f>IFERROR(__xludf.DUMMYFUNCTION("""COMPUTED_VALUE"""),"Фруктовый скитлс")</f>
        <v>Фруктовый скитлс</v>
      </c>
      <c r="U3953" s="18" t="str">
        <f>IFERROR(__xludf.DUMMYFUNCTION("""COMPUTED_VALUE"""),"черника лимон ")</f>
        <v>черника лимон </v>
      </c>
      <c r="V3953" s="18" t="str">
        <f>IFERROR(__xludf.DUMMYFUNCTION("""COMPUTED_VALUE"""),"Вишнёвая бомба")</f>
        <v>Вишнёвая бомба</v>
      </c>
      <c r="W3953" s="18" t="str">
        <f>IFERROR(__xludf.DUMMYFUNCTION("""COMPUTED_VALUE"""),"Тропический манго")</f>
        <v>Тропический манго</v>
      </c>
      <c r="X3953" s="18"/>
      <c r="Y3953" s="18"/>
      <c r="Z3953" s="18"/>
      <c r="AA3953" s="18"/>
      <c r="AB3953" s="18"/>
      <c r="AC3953" s="18"/>
      <c r="AD3953" s="18"/>
      <c r="AE3953" s="18"/>
      <c r="AF3953" s="18"/>
      <c r="AG3953" s="18"/>
      <c r="AH3953" s="18"/>
      <c r="AI3953" s="18"/>
      <c r="AJ3953" s="18"/>
      <c r="AK3953" s="18"/>
      <c r="AL3953" s="18"/>
      <c r="AM3953" s="18"/>
      <c r="AN3953" s="18"/>
      <c r="AO3953" s="18"/>
      <c r="AP3953" s="18"/>
      <c r="AQ3953" s="18"/>
      <c r="AR3953" s="18"/>
      <c r="AS3953" s="18"/>
      <c r="AT3953" s="18"/>
      <c r="AU3953" s="18"/>
      <c r="AV3953" s="18"/>
      <c r="AW3953" s="18"/>
      <c r="AX3953" s="18"/>
    </row>
    <row r="3954">
      <c r="A3954" s="18" t="str">
        <f>IFERROR(__xludf.DUMMYFUNCTION("""COMPUTED_VALUE"""),"Маракуйя с тропическими нотками")</f>
        <v>Маракуйя с тропическими нотками</v>
      </c>
      <c r="B3954" s="18" t="str">
        <f>IFERROR(__xludf.DUMMYFUNCTION("""COMPUTED_VALUE"""),"Арбузный милкшейк")</f>
        <v>Арбузный милкшейк</v>
      </c>
      <c r="C3954" s="18" t="str">
        <f>IFERROR(__xludf.DUMMYFUNCTION("""COMPUTED_VALUE"""),"Конфеты со вкусом винограда")</f>
        <v>Конфеты со вкусом винограда</v>
      </c>
      <c r="D3954" s="18" t="str">
        <f>IFERROR(__xludf.DUMMYFUNCTION("""COMPUTED_VALUE"""),"Манго с апельсином и послевкусием гуавы")</f>
        <v>Манго с апельсином и послевкусием гуавы</v>
      </c>
      <c r="E3954" s="18" t="str">
        <f>IFERROR(__xludf.DUMMYFUNCTION("""COMPUTED_VALUE"""),"Холодное сочетание мяты и конфет холс")</f>
        <v>Холодное сочетание мяты и конфет холс</v>
      </c>
      <c r="F3954" s="18" t="str">
        <f>IFERROR(__xludf.DUMMYFUNCTION("""COMPUTED_VALUE"""),"Яблочные мармеладные червячки")</f>
        <v>Яблочные мармеладные червячки</v>
      </c>
      <c r="G395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954" s="18" t="str">
        <f>IFERROR(__xludf.DUMMYFUNCTION("""COMPUTED_VALUE"""),"Лимон лайм")</f>
        <v>Лимон лайм</v>
      </c>
      <c r="I3954" s="18" t="str">
        <f>IFERROR(__xludf.DUMMYFUNCTION("""COMPUTED_VALUE"""),"Классика энергетика с кислой малиной")</f>
        <v>Классика энергетика с кислой малиной</v>
      </c>
      <c r="J3954" s="18" t="str">
        <f>IFERROR(__xludf.DUMMYFUNCTION("""COMPUTED_VALUE"""),"Зеленое манго и смородина")</f>
        <v>Зеленое манго и смородина</v>
      </c>
      <c r="K3954" s="18" t="str">
        <f>IFERROR(__xludf.DUMMYFUNCTION("""COMPUTED_VALUE"""),"Дуэт лемонграсса и сладкой малины")</f>
        <v>Дуэт лемонграсса и сладкой малины</v>
      </c>
      <c r="L3954" s="18" t="str">
        <f>IFERROR(__xludf.DUMMYFUNCTION("""COMPUTED_VALUE"""),"Сладкий мармелад из черной смородины")</f>
        <v>Сладкий мармелад из черной смородины</v>
      </c>
      <c r="M3954" s="18" t="str">
        <f>IFERROR(__xludf.DUMMYFUNCTION("""COMPUTED_VALUE"""),"Вишня кола")</f>
        <v>Вишня кола</v>
      </c>
      <c r="N3954" s="18" t="str">
        <f>IFERROR(__xludf.DUMMYFUNCTION("""COMPUTED_VALUE"""),"Малина с кокосом")</f>
        <v>Малина с кокосом</v>
      </c>
      <c r="O3954" s="18" t="str">
        <f>IFERROR(__xludf.DUMMYFUNCTION("""COMPUTED_VALUE"""),"Сладкие конфеты СКИТЛЗ и смородина")</f>
        <v>Сладкие конфеты СКИТЛЗ и смородина</v>
      </c>
      <c r="P3954" s="18" t="str">
        <f>IFERROR(__xludf.DUMMYFUNCTION("""COMPUTED_VALUE"""),"Ежевичный лимонад")</f>
        <v>Ежевичный лимонад</v>
      </c>
      <c r="Q3954" s="18" t="str">
        <f>IFERROR(__xludf.DUMMYFUNCTION("""COMPUTED_VALUE"""),"Дыня кокос")</f>
        <v>Дыня кокос</v>
      </c>
      <c r="R3954" s="18" t="str">
        <f>IFERROR(__xludf.DUMMYFUNCTION("""COMPUTED_VALUE"""),"Земляничный бабл гам")</f>
        <v>Земляничный бабл гам</v>
      </c>
      <c r="S3954" s="18" t="str">
        <f>IFERROR(__xludf.DUMMYFUNCTION("""COMPUTED_VALUE"""),"Лимонные леденцы")</f>
        <v>Лимонные леденцы</v>
      </c>
      <c r="T3954" s="18" t="str">
        <f>IFERROR(__xludf.DUMMYFUNCTION("""COMPUTED_VALUE"""),"Экзотический фрукты")</f>
        <v>Экзотический фрукты</v>
      </c>
      <c r="U3954" s="18" t="str">
        <f>IFERROR(__xludf.DUMMYFUNCTION("""COMPUTED_VALUE"""),"Личи виноград мята")</f>
        <v>Личи виноград мята</v>
      </c>
      <c r="V3954" s="18" t="str">
        <f>IFERROR(__xludf.DUMMYFUNCTION("""COMPUTED_VALUE"""),"Черника малина мята")</f>
        <v>Черника малина мята</v>
      </c>
      <c r="W3954" s="18" t="str">
        <f>IFERROR(__xludf.DUMMYFUNCTION("""COMPUTED_VALUE"""),"Абрикосовый йогурт")</f>
        <v>Абрикосовый йогурт</v>
      </c>
      <c r="X3954" s="18" t="str">
        <f>IFERROR(__xludf.DUMMYFUNCTION("""COMPUTED_VALUE"""),"Арбуз лед")</f>
        <v>Арбуз лед</v>
      </c>
      <c r="Y3954" s="18" t="str">
        <f>IFERROR(__xludf.DUMMYFUNCTION("""COMPUTED_VALUE"""),"Банан клубника лед")</f>
        <v>Банан клубника лед</v>
      </c>
      <c r="Z3954" s="18" t="str">
        <f>IFERROR(__xludf.DUMMYFUNCTION("""COMPUTED_VALUE"""),"Арбузное мороженное")</f>
        <v>Арбузное мороженное</v>
      </c>
      <c r="AA3954" s="18" t="str">
        <f>IFERROR(__xludf.DUMMYFUNCTION("""COMPUTED_VALUE"""),"Клубника малина жвачка")</f>
        <v>Клубника малина жвачка</v>
      </c>
      <c r="AB3954" s="18" t="str">
        <f>IFERROR(__xludf.DUMMYFUNCTION("""COMPUTED_VALUE"""),"Клубничное мороженное")</f>
        <v>Клубничное мороженное</v>
      </c>
      <c r="AC3954" s="18" t="str">
        <f>IFERROR(__xludf.DUMMYFUNCTION("""COMPUTED_VALUE"""),"Кола сода лед")</f>
        <v>Кола сода лед</v>
      </c>
      <c r="AD3954" s="18" t="str">
        <f>IFERROR(__xludf.DUMMYFUNCTION("""COMPUTED_VALUE"""),"Банановый милкшейк")</f>
        <v>Банановый милкшейк</v>
      </c>
      <c r="AE3954" s="18" t="str">
        <f>IFERROR(__xludf.DUMMYFUNCTION("""COMPUTED_VALUE"""),"Микс ягод лед")</f>
        <v>Микс ягод лед</v>
      </c>
      <c r="AF3954" s="18" t="str">
        <f>IFERROR(__xludf.DUMMYFUNCTION("""COMPUTED_VALUE"""),"Брусничный морс")</f>
        <v>Брусничный морс</v>
      </c>
      <c r="AG3954" s="18" t="str">
        <f>IFERROR(__xludf.DUMMYFUNCTION("""COMPUTED_VALUE"""),"Яблочный лимонад")</f>
        <v>Яблочный лимонад</v>
      </c>
      <c r="AH3954" s="18" t="str">
        <f>IFERROR(__xludf.DUMMYFUNCTION("""COMPUTED_VALUE"""),"Лесные ягоды")</f>
        <v>Лесные ягоды</v>
      </c>
      <c r="AI3954" s="18" t="str">
        <f>IFERROR(__xludf.DUMMYFUNCTION("""COMPUTED_VALUE"""),"Смородиновый лимонад")</f>
        <v>Смородиновый лимонад</v>
      </c>
      <c r="AJ3954" s="18" t="str">
        <f>IFERROR(__xludf.DUMMYFUNCTION("""COMPUTED_VALUE"""),"Вишня лайм лед")</f>
        <v>Вишня лайм лед</v>
      </c>
      <c r="AK3954" s="18" t="str">
        <f>IFERROR(__xludf.DUMMYFUNCTION("""COMPUTED_VALUE"""),"Лист виноград мята энергетик")</f>
        <v>Лист виноград мята энергетик</v>
      </c>
      <c r="AL3954" s="18" t="str">
        <f>IFERROR(__xludf.DUMMYFUNCTION("""COMPUTED_VALUE"""),"Двойное яблоко лед")</f>
        <v>Двойное яблоко лед</v>
      </c>
      <c r="AM3954" s="18" t="str">
        <f>IFERROR(__xludf.DUMMYFUNCTION("""COMPUTED_VALUE"""),"Смородиновый холс")</f>
        <v>Смородиновый холс</v>
      </c>
      <c r="AN3954" s="18" t="str">
        <f>IFERROR(__xludf.DUMMYFUNCTION("""COMPUTED_VALUE"""),"Клубничное шампанское")</f>
        <v>Клубничное шампанское</v>
      </c>
      <c r="AO3954" s="18"/>
      <c r="AP3954" s="18"/>
      <c r="AQ3954" s="18"/>
      <c r="AR3954" s="18"/>
      <c r="AS3954" s="18"/>
      <c r="AT3954" s="18"/>
      <c r="AU3954" s="18"/>
      <c r="AV3954" s="18"/>
      <c r="AW3954" s="18"/>
      <c r="AX3954" s="18"/>
    </row>
    <row r="3955">
      <c r="A3955" s="18" t="str">
        <f>IFERROR(__xludf.DUMMYFUNCTION("""COMPUTED_VALUE"""),"Арбуз Малина ")</f>
        <v>Арбуз Малина </v>
      </c>
      <c r="B3955" s="18" t="str">
        <f>IFERROR(__xludf.DUMMYFUNCTION("""COMPUTED_VALUE"""),"Банан Кокос ")</f>
        <v>Банан Кокос </v>
      </c>
      <c r="C3955" s="18" t="str">
        <f>IFERROR(__xludf.DUMMYFUNCTION("""COMPUTED_VALUE"""),"Барбарисовый Энергетик ")</f>
        <v>Барбарисовый Энергетик </v>
      </c>
      <c r="D3955" s="18" t="str">
        <f>IFERROR(__xludf.DUMMYFUNCTION("""COMPUTED_VALUE"""),"Виноградный Энергетик")</f>
        <v>Виноградный Энергетик</v>
      </c>
      <c r="E3955" s="18" t="str">
        <f>IFERROR(__xludf.DUMMYFUNCTION("""COMPUTED_VALUE"""),"Гранат Клубника ")</f>
        <v>Гранат Клубника </v>
      </c>
      <c r="F3955" s="18" t="str">
        <f>IFERROR(__xludf.DUMMYFUNCTION("""COMPUTED_VALUE"""),"Гранат Смородина ")</f>
        <v>Гранат Смородина </v>
      </c>
      <c r="G3955" s="18" t="str">
        <f>IFERROR(__xludf.DUMMYFUNCTION("""COMPUTED_VALUE"""),"Грейпфрутовый Швепс ")</f>
        <v>Грейпфрутовый Швепс </v>
      </c>
      <c r="H3955" s="18" t="str">
        <f>IFERROR(__xludf.DUMMYFUNCTION("""COMPUTED_VALUE"""),"Земляника Драгонфрут ")</f>
        <v>Земляника Драгонфрут </v>
      </c>
      <c r="I3955" s="18" t="str">
        <f>IFERROR(__xludf.DUMMYFUNCTION("""COMPUTED_VALUE"""),"Киви Личи ")</f>
        <v>Киви Личи </v>
      </c>
      <c r="J3955" s="18" t="str">
        <f>IFERROR(__xludf.DUMMYFUNCTION("""COMPUTED_VALUE"""),"Киви Маракуйя Гуава ")</f>
        <v>Киви Маракуйя Гуава </v>
      </c>
      <c r="K3955" s="18" t="str">
        <f>IFERROR(__xludf.DUMMYFUNCTION("""COMPUTED_VALUE"""),"Клубника Банан ")</f>
        <v>Клубника Банан </v>
      </c>
      <c r="L3955" s="18" t="str">
        <f>IFERROR(__xludf.DUMMYFUNCTION("""COMPUTED_VALUE"""),"Клубника Вишня ")</f>
        <v>Клубника Вишня </v>
      </c>
      <c r="M3955" s="18" t="str">
        <f>IFERROR(__xludf.DUMMYFUNCTION("""COMPUTED_VALUE"""),"Клубника Земляника ")</f>
        <v>Клубника Земляника </v>
      </c>
      <c r="N3955" s="18" t="str">
        <f>IFERROR(__xludf.DUMMYFUNCTION("""COMPUTED_VALUE"""),"Клубничный Мохито ")</f>
        <v>Клубничный Мохито </v>
      </c>
      <c r="O3955" s="18" t="str">
        <f>IFERROR(__xludf.DUMMYFUNCTION("""COMPUTED_VALUE"""),"Манго Грейпфрут ")</f>
        <v>Манго Грейпфрут </v>
      </c>
      <c r="P3955" s="18" t="str">
        <f>IFERROR(__xludf.DUMMYFUNCTION("""COMPUTED_VALUE"""),"Манго Персик Личи ")</f>
        <v>Манго Персик Личи </v>
      </c>
      <c r="Q3955" s="18" t="str">
        <f>IFERROR(__xludf.DUMMYFUNCTION("""COMPUTED_VALUE"""),"Персик Бабл Гам ")</f>
        <v>Персик Бабл Гам </v>
      </c>
      <c r="R3955" s="18" t="str">
        <f>IFERROR(__xludf.DUMMYFUNCTION("""COMPUTED_VALUE"""),"Садовые Ягоды ")</f>
        <v>Садовые Ягоды </v>
      </c>
      <c r="S3955" s="18" t="str">
        <f>IFERROR(__xludf.DUMMYFUNCTION("""COMPUTED_VALUE"""),"Скитлс Лимон Лайм 2")</f>
        <v>Скитлс Лимон Лайм 2</v>
      </c>
      <c r="T3955" s="18" t="str">
        <f>IFERROR(__xludf.DUMMYFUNCTION("""COMPUTED_VALUE"""),"Смородина Мармелад 1")</f>
        <v>Смородина Мармелад 1</v>
      </c>
      <c r="U3955" s="18" t="str">
        <f>IFERROR(__xludf.DUMMYFUNCTION("""COMPUTED_VALUE"""),"Темная Вишня 1")</f>
        <v>Темная Вишня 1</v>
      </c>
      <c r="V3955" s="18" t="str">
        <f>IFERROR(__xludf.DUMMYFUNCTION("""COMPUTED_VALUE"""),"Фруктовые Пластинки 1")</f>
        <v>Фруктовые Пластинки 1</v>
      </c>
      <c r="W3955" s="18" t="str">
        <f>IFERROR(__xludf.DUMMYFUNCTION("""COMPUTED_VALUE"""),"Черника Ежевика 1")</f>
        <v>Черника Ежевика 1</v>
      </c>
      <c r="X3955" s="18" t="str">
        <f>IFERROR(__xludf.DUMMYFUNCTION("""COMPUTED_VALUE"""),"Черника Малина 1")</f>
        <v>Черника Малина 1</v>
      </c>
      <c r="Y3955" s="18" t="str">
        <f>IFERROR(__xludf.DUMMYFUNCTION("""COMPUTED_VALUE"""),"Черника Мята 2")</f>
        <v>Черника Мята 2</v>
      </c>
      <c r="Z3955" s="18" t="str">
        <f>IFERROR(__xludf.DUMMYFUNCTION("""COMPUTED_VALUE"""),"Яблоко Виноград 2")</f>
        <v>Яблоко Виноград 2</v>
      </c>
      <c r="AA3955" s="18" t="str">
        <f>IFERROR(__xludf.DUMMYFUNCTION("""COMPUTED_VALUE"""),"Яблоко Малина 4")</f>
        <v>Яблоко Малина 4</v>
      </c>
      <c r="AB3955" s="18"/>
      <c r="AC3955" s="18"/>
      <c r="AD3955" s="18"/>
      <c r="AE3955" s="18"/>
      <c r="AF3955" s="18"/>
      <c r="AG3955" s="18"/>
      <c r="AH3955" s="18"/>
      <c r="AI3955" s="18"/>
      <c r="AJ3955" s="18"/>
      <c r="AK3955" s="18"/>
      <c r="AL3955" s="18"/>
      <c r="AM3955" s="18"/>
      <c r="AN3955" s="18"/>
      <c r="AO3955" s="18"/>
      <c r="AP3955" s="18"/>
      <c r="AQ3955" s="18"/>
      <c r="AR3955" s="18"/>
      <c r="AS3955" s="18"/>
      <c r="AT3955" s="18"/>
      <c r="AU3955" s="18"/>
      <c r="AV3955" s="18"/>
      <c r="AW3955" s="18"/>
      <c r="AX3955" s="18"/>
    </row>
    <row r="3956">
      <c r="A3956" s="18" t="str">
        <f>IFERROR(__xludf.DUMMYFUNCTION("""COMPUTED_VALUE"""),"Арбуз Малина ")</f>
        <v>Арбуз Малина </v>
      </c>
      <c r="B3956" s="18" t="str">
        <f>IFERROR(__xludf.DUMMYFUNCTION("""COMPUTED_VALUE"""),"Банан Кокос ")</f>
        <v>Банан Кокос </v>
      </c>
      <c r="C3956" s="18" t="str">
        <f>IFERROR(__xludf.DUMMYFUNCTION("""COMPUTED_VALUE"""),"Барбарисовый Энергетик ")</f>
        <v>Барбарисовый Энергетик </v>
      </c>
      <c r="D3956" s="18" t="str">
        <f>IFERROR(__xludf.DUMMYFUNCTION("""COMPUTED_VALUE"""),"Виноградный Энергетик")</f>
        <v>Виноградный Энергетик</v>
      </c>
      <c r="E3956" s="18" t="str">
        <f>IFERROR(__xludf.DUMMYFUNCTION("""COMPUTED_VALUE"""),"Гранат Клубника ")</f>
        <v>Гранат Клубника </v>
      </c>
      <c r="F3956" s="18" t="str">
        <f>IFERROR(__xludf.DUMMYFUNCTION("""COMPUTED_VALUE"""),"Гранат Смородина ")</f>
        <v>Гранат Смородина </v>
      </c>
      <c r="G3956" s="18" t="str">
        <f>IFERROR(__xludf.DUMMYFUNCTION("""COMPUTED_VALUE"""),"Грейпфрутовый Швепс ")</f>
        <v>Грейпфрутовый Швепс </v>
      </c>
      <c r="H3956" s="18" t="str">
        <f>IFERROR(__xludf.DUMMYFUNCTION("""COMPUTED_VALUE"""),"Земляника Драгонфрут ")</f>
        <v>Земляника Драгонфрут </v>
      </c>
      <c r="I3956" s="18" t="str">
        <f>IFERROR(__xludf.DUMMYFUNCTION("""COMPUTED_VALUE"""),"Киви Личи ")</f>
        <v>Киви Личи </v>
      </c>
      <c r="J3956" s="18" t="str">
        <f>IFERROR(__xludf.DUMMYFUNCTION("""COMPUTED_VALUE"""),"Киви Маракуйя Гуава ")</f>
        <v>Киви Маракуйя Гуава </v>
      </c>
      <c r="K3956" s="18" t="str">
        <f>IFERROR(__xludf.DUMMYFUNCTION("""COMPUTED_VALUE"""),"Клубника Банан ")</f>
        <v>Клубника Банан </v>
      </c>
      <c r="L3956" s="18" t="str">
        <f>IFERROR(__xludf.DUMMYFUNCTION("""COMPUTED_VALUE"""),"Клубника Вишня ")</f>
        <v>Клубника Вишня </v>
      </c>
      <c r="M3956" s="18" t="str">
        <f>IFERROR(__xludf.DUMMYFUNCTION("""COMPUTED_VALUE"""),"Клубника Земляника ")</f>
        <v>Клубника Земляника </v>
      </c>
      <c r="N3956" s="18" t="str">
        <f>IFERROR(__xludf.DUMMYFUNCTION("""COMPUTED_VALUE"""),"Клубничный Мохито ")</f>
        <v>Клубничный Мохито </v>
      </c>
      <c r="O3956" s="18" t="str">
        <f>IFERROR(__xludf.DUMMYFUNCTION("""COMPUTED_VALUE"""),"Манго Грейпфрут ")</f>
        <v>Манго Грейпфрут </v>
      </c>
      <c r="P3956" s="18" t="str">
        <f>IFERROR(__xludf.DUMMYFUNCTION("""COMPUTED_VALUE"""),"Манго Персик Личи ")</f>
        <v>Манго Персик Личи </v>
      </c>
      <c r="Q3956" s="18" t="str">
        <f>IFERROR(__xludf.DUMMYFUNCTION("""COMPUTED_VALUE"""),"Персик Бабл Гам ")</f>
        <v>Персик Бабл Гам </v>
      </c>
      <c r="R3956" s="18" t="str">
        <f>IFERROR(__xludf.DUMMYFUNCTION("""COMPUTED_VALUE"""),"Садовые Ягоды ")</f>
        <v>Садовые Ягоды </v>
      </c>
      <c r="S3956" s="18" t="str">
        <f>IFERROR(__xludf.DUMMYFUNCTION("""COMPUTED_VALUE"""),"Скитлс Лимон Лайм 2")</f>
        <v>Скитлс Лимон Лайм 2</v>
      </c>
      <c r="T3956" s="18" t="str">
        <f>IFERROR(__xludf.DUMMYFUNCTION("""COMPUTED_VALUE"""),"Смородина Мармелад 1")</f>
        <v>Смородина Мармелад 1</v>
      </c>
      <c r="U3956" s="18" t="str">
        <f>IFERROR(__xludf.DUMMYFUNCTION("""COMPUTED_VALUE"""),"Темная Вишня 1")</f>
        <v>Темная Вишня 1</v>
      </c>
      <c r="V3956" s="18" t="str">
        <f>IFERROR(__xludf.DUMMYFUNCTION("""COMPUTED_VALUE"""),"Фруктовые Пластинки 1")</f>
        <v>Фруктовые Пластинки 1</v>
      </c>
      <c r="W3956" s="18" t="str">
        <f>IFERROR(__xludf.DUMMYFUNCTION("""COMPUTED_VALUE"""),"Черника Ежевика 1")</f>
        <v>Черника Ежевика 1</v>
      </c>
      <c r="X3956" s="18" t="str">
        <f>IFERROR(__xludf.DUMMYFUNCTION("""COMPUTED_VALUE"""),"Черника Малина 1")</f>
        <v>Черника Малина 1</v>
      </c>
      <c r="Y3956" s="18" t="str">
        <f>IFERROR(__xludf.DUMMYFUNCTION("""COMPUTED_VALUE"""),"Черника Мята 2")</f>
        <v>Черника Мята 2</v>
      </c>
      <c r="Z3956" s="18" t="str">
        <f>IFERROR(__xludf.DUMMYFUNCTION("""COMPUTED_VALUE"""),"Яблоко Виноград 2")</f>
        <v>Яблоко Виноград 2</v>
      </c>
      <c r="AA3956" s="18" t="str">
        <f>IFERROR(__xludf.DUMMYFUNCTION("""COMPUTED_VALUE"""),"Яблоко Малина 4")</f>
        <v>Яблоко Малина 4</v>
      </c>
      <c r="AB3956" s="18"/>
      <c r="AC3956" s="18"/>
      <c r="AD3956" s="18"/>
      <c r="AE3956" s="18"/>
      <c r="AF3956" s="18"/>
      <c r="AG3956" s="18"/>
      <c r="AH3956" s="18"/>
      <c r="AI3956" s="18"/>
      <c r="AJ3956" s="18"/>
      <c r="AK3956" s="18"/>
      <c r="AL3956" s="18"/>
      <c r="AM3956" s="18"/>
      <c r="AN3956" s="18"/>
      <c r="AO3956" s="18"/>
      <c r="AP3956" s="18"/>
      <c r="AQ3956" s="18"/>
      <c r="AR3956" s="18"/>
      <c r="AS3956" s="18"/>
      <c r="AT3956" s="18"/>
      <c r="AU3956" s="18"/>
      <c r="AV3956" s="18"/>
      <c r="AW3956" s="18"/>
      <c r="AX3956" s="18"/>
    </row>
    <row r="3957">
      <c r="A3957" s="18" t="str">
        <f>IFERROR(__xludf.DUMMYFUNCTION("""COMPUTED_VALUE"""),"Арбуз Малина ")</f>
        <v>Арбуз Малина </v>
      </c>
      <c r="B3957" s="18" t="str">
        <f>IFERROR(__xludf.DUMMYFUNCTION("""COMPUTED_VALUE"""),"Банан Кокос ")</f>
        <v>Банан Кокос </v>
      </c>
      <c r="C3957" s="18" t="str">
        <f>IFERROR(__xludf.DUMMYFUNCTION("""COMPUTED_VALUE"""),"Барбарисовый Энергетик ")</f>
        <v>Барбарисовый Энергетик </v>
      </c>
      <c r="D3957" s="18" t="str">
        <f>IFERROR(__xludf.DUMMYFUNCTION("""COMPUTED_VALUE"""),"Виноградный Энергетик")</f>
        <v>Виноградный Энергетик</v>
      </c>
      <c r="E3957" s="18" t="str">
        <f>IFERROR(__xludf.DUMMYFUNCTION("""COMPUTED_VALUE"""),"Гранат Клубника ")</f>
        <v>Гранат Клубника </v>
      </c>
      <c r="F3957" s="18" t="str">
        <f>IFERROR(__xludf.DUMMYFUNCTION("""COMPUTED_VALUE"""),"Гранат Смородина ")</f>
        <v>Гранат Смородина </v>
      </c>
      <c r="G3957" s="18" t="str">
        <f>IFERROR(__xludf.DUMMYFUNCTION("""COMPUTED_VALUE"""),"Грейпфрутовый Швепс ")</f>
        <v>Грейпфрутовый Швепс </v>
      </c>
      <c r="H3957" s="18" t="str">
        <f>IFERROR(__xludf.DUMMYFUNCTION("""COMPUTED_VALUE"""),"Земляника Драгонфрут ")</f>
        <v>Земляника Драгонфрут </v>
      </c>
      <c r="I3957" s="18" t="str">
        <f>IFERROR(__xludf.DUMMYFUNCTION("""COMPUTED_VALUE"""),"Киви Личи ")</f>
        <v>Киви Личи </v>
      </c>
      <c r="J3957" s="18" t="str">
        <f>IFERROR(__xludf.DUMMYFUNCTION("""COMPUTED_VALUE"""),"Киви Маракуйя Гуава ")</f>
        <v>Киви Маракуйя Гуава </v>
      </c>
      <c r="K3957" s="18" t="str">
        <f>IFERROR(__xludf.DUMMYFUNCTION("""COMPUTED_VALUE"""),"Клубника Банан ")</f>
        <v>Клубника Банан </v>
      </c>
      <c r="L3957" s="18" t="str">
        <f>IFERROR(__xludf.DUMMYFUNCTION("""COMPUTED_VALUE"""),"Клубника Вишня ")</f>
        <v>Клубника Вишня </v>
      </c>
      <c r="M3957" s="18" t="str">
        <f>IFERROR(__xludf.DUMMYFUNCTION("""COMPUTED_VALUE"""),"Клубника Земляника ")</f>
        <v>Клубника Земляника </v>
      </c>
      <c r="N3957" s="18" t="str">
        <f>IFERROR(__xludf.DUMMYFUNCTION("""COMPUTED_VALUE"""),"Клубничный Мохито ")</f>
        <v>Клубничный Мохито </v>
      </c>
      <c r="O3957" s="18" t="str">
        <f>IFERROR(__xludf.DUMMYFUNCTION("""COMPUTED_VALUE"""),"Манго Грейпфрут ")</f>
        <v>Манго Грейпфрут </v>
      </c>
      <c r="P3957" s="18" t="str">
        <f>IFERROR(__xludf.DUMMYFUNCTION("""COMPUTED_VALUE"""),"Манго Персик Личи ")</f>
        <v>Манго Персик Личи </v>
      </c>
      <c r="Q3957" s="18" t="str">
        <f>IFERROR(__xludf.DUMMYFUNCTION("""COMPUTED_VALUE"""),"Персик Бабл Гам ")</f>
        <v>Персик Бабл Гам </v>
      </c>
      <c r="R3957" s="18" t="str">
        <f>IFERROR(__xludf.DUMMYFUNCTION("""COMPUTED_VALUE"""),"Садовые Ягоды ")</f>
        <v>Садовые Ягоды </v>
      </c>
      <c r="S3957" s="18" t="str">
        <f>IFERROR(__xludf.DUMMYFUNCTION("""COMPUTED_VALUE"""),"Скитлс Лимон Лайм 2")</f>
        <v>Скитлс Лимон Лайм 2</v>
      </c>
      <c r="T3957" s="18" t="str">
        <f>IFERROR(__xludf.DUMMYFUNCTION("""COMPUTED_VALUE"""),"Смородина Мармелад 1")</f>
        <v>Смородина Мармелад 1</v>
      </c>
      <c r="U3957" s="18" t="str">
        <f>IFERROR(__xludf.DUMMYFUNCTION("""COMPUTED_VALUE"""),"Темная Вишня 1")</f>
        <v>Темная Вишня 1</v>
      </c>
      <c r="V3957" s="18" t="str">
        <f>IFERROR(__xludf.DUMMYFUNCTION("""COMPUTED_VALUE"""),"Фруктовые Пластинки 1")</f>
        <v>Фруктовые Пластинки 1</v>
      </c>
      <c r="W3957" s="18" t="str">
        <f>IFERROR(__xludf.DUMMYFUNCTION("""COMPUTED_VALUE"""),"Черника Ежевика 1")</f>
        <v>Черника Ежевика 1</v>
      </c>
      <c r="X3957" s="18" t="str">
        <f>IFERROR(__xludf.DUMMYFUNCTION("""COMPUTED_VALUE"""),"Черника Малина 1")</f>
        <v>Черника Малина 1</v>
      </c>
      <c r="Y3957" s="18" t="str">
        <f>IFERROR(__xludf.DUMMYFUNCTION("""COMPUTED_VALUE"""),"Черника Мята 2")</f>
        <v>Черника Мята 2</v>
      </c>
      <c r="Z3957" s="18" t="str">
        <f>IFERROR(__xludf.DUMMYFUNCTION("""COMPUTED_VALUE"""),"Яблоко Виноград 2")</f>
        <v>Яблоко Виноград 2</v>
      </c>
      <c r="AA3957" s="18" t="str">
        <f>IFERROR(__xludf.DUMMYFUNCTION("""COMPUTED_VALUE"""),"Яблоко Малина 4")</f>
        <v>Яблоко Малина 4</v>
      </c>
      <c r="AB3957" s="18"/>
      <c r="AC3957" s="18"/>
      <c r="AD3957" s="18"/>
      <c r="AE3957" s="18"/>
      <c r="AF3957" s="18"/>
      <c r="AG3957" s="18"/>
      <c r="AH3957" s="18"/>
      <c r="AI3957" s="18"/>
      <c r="AJ3957" s="18"/>
      <c r="AK3957" s="18"/>
      <c r="AL3957" s="18"/>
      <c r="AM3957" s="18"/>
      <c r="AN3957" s="18"/>
      <c r="AO3957" s="18"/>
      <c r="AP3957" s="18"/>
      <c r="AQ3957" s="18"/>
      <c r="AR3957" s="18"/>
      <c r="AS3957" s="18"/>
      <c r="AT3957" s="18"/>
      <c r="AU3957" s="18"/>
      <c r="AV3957" s="18"/>
      <c r="AW3957" s="18"/>
      <c r="AX3957" s="18"/>
    </row>
    <row r="3958">
      <c r="A3958" s="18" t="str">
        <f>IFERROR(__xludf.DUMMYFUNCTION("""COMPUTED_VALUE"""),"Арбуз Малина ")</f>
        <v>Арбуз Малина </v>
      </c>
      <c r="B3958" s="18" t="str">
        <f>IFERROR(__xludf.DUMMYFUNCTION("""COMPUTED_VALUE"""),"Банан Кокос ")</f>
        <v>Банан Кокос </v>
      </c>
      <c r="C3958" s="18" t="str">
        <f>IFERROR(__xludf.DUMMYFUNCTION("""COMPUTED_VALUE"""),"Барбарисовый Энергетик ")</f>
        <v>Барбарисовый Энергетик </v>
      </c>
      <c r="D3958" s="18" t="str">
        <f>IFERROR(__xludf.DUMMYFUNCTION("""COMPUTED_VALUE"""),"Виноградный Энергетик")</f>
        <v>Виноградный Энергетик</v>
      </c>
      <c r="E3958" s="18" t="str">
        <f>IFERROR(__xludf.DUMMYFUNCTION("""COMPUTED_VALUE"""),"Гранат Клубника ")</f>
        <v>Гранат Клубника </v>
      </c>
      <c r="F3958" s="18" t="str">
        <f>IFERROR(__xludf.DUMMYFUNCTION("""COMPUTED_VALUE"""),"Гранат Смородина ")</f>
        <v>Гранат Смородина </v>
      </c>
      <c r="G3958" s="18" t="str">
        <f>IFERROR(__xludf.DUMMYFUNCTION("""COMPUTED_VALUE"""),"Грейпфрутовый Швепс ")</f>
        <v>Грейпфрутовый Швепс </v>
      </c>
      <c r="H3958" s="18" t="str">
        <f>IFERROR(__xludf.DUMMYFUNCTION("""COMPUTED_VALUE"""),"Земляника Драгонфрут ")</f>
        <v>Земляника Драгонфрут </v>
      </c>
      <c r="I3958" s="18" t="str">
        <f>IFERROR(__xludf.DUMMYFUNCTION("""COMPUTED_VALUE"""),"Киви Личи ")</f>
        <v>Киви Личи </v>
      </c>
      <c r="J3958" s="18" t="str">
        <f>IFERROR(__xludf.DUMMYFUNCTION("""COMPUTED_VALUE"""),"Киви Маракуйя Гуава ")</f>
        <v>Киви Маракуйя Гуава </v>
      </c>
      <c r="K3958" s="18" t="str">
        <f>IFERROR(__xludf.DUMMYFUNCTION("""COMPUTED_VALUE"""),"Клубника Банан ")</f>
        <v>Клубника Банан </v>
      </c>
      <c r="L3958" s="18" t="str">
        <f>IFERROR(__xludf.DUMMYFUNCTION("""COMPUTED_VALUE"""),"Клубника Вишня ")</f>
        <v>Клубника Вишня </v>
      </c>
      <c r="M3958" s="18" t="str">
        <f>IFERROR(__xludf.DUMMYFUNCTION("""COMPUTED_VALUE"""),"Клубника Земляника ")</f>
        <v>Клубника Земляника </v>
      </c>
      <c r="N3958" s="18" t="str">
        <f>IFERROR(__xludf.DUMMYFUNCTION("""COMPUTED_VALUE"""),"Клубничный Мохито ")</f>
        <v>Клубничный Мохито </v>
      </c>
      <c r="O3958" s="18" t="str">
        <f>IFERROR(__xludf.DUMMYFUNCTION("""COMPUTED_VALUE"""),"Манго Грейпфрут ")</f>
        <v>Манго Грейпфрут </v>
      </c>
      <c r="P3958" s="18" t="str">
        <f>IFERROR(__xludf.DUMMYFUNCTION("""COMPUTED_VALUE"""),"Манго Персик Личи ")</f>
        <v>Манго Персик Личи </v>
      </c>
      <c r="Q3958" s="18" t="str">
        <f>IFERROR(__xludf.DUMMYFUNCTION("""COMPUTED_VALUE"""),"Персик Бабл Гам ")</f>
        <v>Персик Бабл Гам </v>
      </c>
      <c r="R3958" s="18" t="str">
        <f>IFERROR(__xludf.DUMMYFUNCTION("""COMPUTED_VALUE"""),"Садовые Ягоды ")</f>
        <v>Садовые Ягоды </v>
      </c>
      <c r="S3958" s="18" t="str">
        <f>IFERROR(__xludf.DUMMYFUNCTION("""COMPUTED_VALUE"""),"Скитлс Лимон Лайм 2")</f>
        <v>Скитлс Лимон Лайм 2</v>
      </c>
      <c r="T3958" s="18" t="str">
        <f>IFERROR(__xludf.DUMMYFUNCTION("""COMPUTED_VALUE"""),"Смородина Мармелад 1")</f>
        <v>Смородина Мармелад 1</v>
      </c>
      <c r="U3958" s="18" t="str">
        <f>IFERROR(__xludf.DUMMYFUNCTION("""COMPUTED_VALUE"""),"Темная Вишня 1")</f>
        <v>Темная Вишня 1</v>
      </c>
      <c r="V3958" s="18" t="str">
        <f>IFERROR(__xludf.DUMMYFUNCTION("""COMPUTED_VALUE"""),"Фруктовые Пластинки 1")</f>
        <v>Фруктовые Пластинки 1</v>
      </c>
      <c r="W3958" s="18" t="str">
        <f>IFERROR(__xludf.DUMMYFUNCTION("""COMPUTED_VALUE"""),"Черника Ежевика 1")</f>
        <v>Черника Ежевика 1</v>
      </c>
      <c r="X3958" s="18" t="str">
        <f>IFERROR(__xludf.DUMMYFUNCTION("""COMPUTED_VALUE"""),"Черника Малина 1")</f>
        <v>Черника Малина 1</v>
      </c>
      <c r="Y3958" s="18" t="str">
        <f>IFERROR(__xludf.DUMMYFUNCTION("""COMPUTED_VALUE"""),"Черника Мята 2")</f>
        <v>Черника Мята 2</v>
      </c>
      <c r="Z3958" s="18" t="str">
        <f>IFERROR(__xludf.DUMMYFUNCTION("""COMPUTED_VALUE"""),"Яблоко Виноград 2")</f>
        <v>Яблоко Виноград 2</v>
      </c>
      <c r="AA3958" s="18" t="str">
        <f>IFERROR(__xludf.DUMMYFUNCTION("""COMPUTED_VALUE"""),"Яблоко Малина 4")</f>
        <v>Яблоко Малина 4</v>
      </c>
      <c r="AB3958" s="18"/>
      <c r="AC3958" s="18"/>
      <c r="AD3958" s="18"/>
      <c r="AE3958" s="18"/>
      <c r="AF3958" s="18"/>
      <c r="AG3958" s="18"/>
      <c r="AH3958" s="18"/>
      <c r="AI3958" s="18"/>
      <c r="AJ3958" s="18"/>
      <c r="AK3958" s="18"/>
      <c r="AL3958" s="18"/>
      <c r="AM3958" s="18"/>
      <c r="AN3958" s="18"/>
      <c r="AO3958" s="18"/>
      <c r="AP3958" s="18"/>
      <c r="AQ3958" s="18"/>
      <c r="AR3958" s="18"/>
      <c r="AS3958" s="18"/>
      <c r="AT3958" s="18"/>
      <c r="AU3958" s="18"/>
      <c r="AV3958" s="18"/>
      <c r="AW3958" s="18"/>
      <c r="AX3958" s="18"/>
    </row>
    <row r="3959">
      <c r="A3959" s="18" t="str">
        <f>IFERROR(__xludf.DUMMYFUNCTION("""COMPUTED_VALUE"""),"0.4")</f>
        <v>0.4</v>
      </c>
      <c r="B3959" s="18" t="str">
        <f>IFERROR(__xludf.DUMMYFUNCTION("""COMPUTED_VALUE"""),"0.6")</f>
        <v>0.6</v>
      </c>
      <c r="C3959" s="18" t="str">
        <f>IFERROR(__xludf.DUMMYFUNCTION("""COMPUTED_VALUE"""),"0.7")</f>
        <v>0.7</v>
      </c>
      <c r="D3959" s="18" t="str">
        <f>IFERROR(__xludf.DUMMYFUNCTION("""COMPUTED_VALUE"""),"0.8")</f>
        <v>0.8</v>
      </c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  <c r="AA3959" s="18"/>
      <c r="AB3959" s="18"/>
      <c r="AC3959" s="18"/>
      <c r="AD3959" s="18"/>
      <c r="AE3959" s="18"/>
      <c r="AF3959" s="18"/>
      <c r="AG3959" s="18"/>
      <c r="AH3959" s="18"/>
      <c r="AI3959" s="18"/>
      <c r="AJ3959" s="18"/>
      <c r="AK3959" s="18"/>
      <c r="AL3959" s="18"/>
      <c r="AM3959" s="18"/>
      <c r="AN3959" s="18"/>
      <c r="AO3959" s="18"/>
      <c r="AP3959" s="18"/>
      <c r="AQ3959" s="18"/>
      <c r="AR3959" s="18"/>
      <c r="AS3959" s="18"/>
      <c r="AT3959" s="18"/>
      <c r="AU3959" s="18"/>
      <c r="AV3959" s="18"/>
      <c r="AW3959" s="18"/>
      <c r="AX3959" s="18"/>
    </row>
    <row r="3960">
      <c r="A3960" s="18" t="str">
        <f>IFERROR(__xludf.DUMMYFUNCTION("""COMPUTED_VALUE"""),"кислая земляника")</f>
        <v>кислая земляника</v>
      </c>
      <c r="B3960" s="18" t="str">
        <f>IFERROR(__xludf.DUMMYFUNCTION("""COMPUTED_VALUE"""),"кислая фанта с черникой")</f>
        <v>кислая фанта с черникой</v>
      </c>
      <c r="C3960" s="18" t="str">
        <f>IFERROR(__xludf.DUMMYFUNCTION("""COMPUTED_VALUE"""),"кислое харибо с колой и черешней")</f>
        <v>кислое харибо с колой и черешней</v>
      </c>
      <c r="D3960" s="18" t="str">
        <f>IFERROR(__xludf.DUMMYFUNCTION("""COMPUTED_VALUE"""),"кислое яблочно клубничная шипучка")</f>
        <v>кислое яблочно клубничная шипучка</v>
      </c>
      <c r="E3960" s="18" t="str">
        <f>IFERROR(__xludf.DUMMYFUNCTION("""COMPUTED_VALUE"""),"кислые желатинки маракуйя ананас")</f>
        <v>кислые желатинки маракуйя ананас</v>
      </c>
      <c r="F3960" s="18" t="str">
        <f>IFERROR(__xludf.DUMMYFUNCTION("""COMPUTED_VALUE"""),"кислые ленточки маракуя манго")</f>
        <v>кислые ленточки маракуя манго</v>
      </c>
      <c r="G3960" s="18" t="str">
        <f>IFERROR(__xludf.DUMMYFUNCTION("""COMPUTED_VALUE"""),"кислые мармеладные ягоды")</f>
        <v>кислые мармеладные ягоды</v>
      </c>
      <c r="H3960" s="18" t="str">
        <f>IFERROR(__xludf.DUMMYFUNCTION("""COMPUTED_VALUE"""),"кислый виноград лайм")</f>
        <v>кислый виноград лайм</v>
      </c>
      <c r="I3960" s="18" t="str">
        <f>IFERROR(__xludf.DUMMYFUNCTION("""COMPUTED_VALUE"""),"кислый грейпфрут с вишней")</f>
        <v>кислый грейпфрут с вишней</v>
      </c>
      <c r="J3960" s="18" t="str">
        <f>IFERROR(__xludf.DUMMYFUNCTION("""COMPUTED_VALUE"""),"кислый леденец виноград киви яблоко")</f>
        <v>кислый леденец виноград киви яблоко</v>
      </c>
      <c r="K3960" s="18" t="str">
        <f>IFERROR(__xludf.DUMMYFUNCTION("""COMPUTED_VALUE"""),"кислый лимонад арбуз лайм малина")</f>
        <v>кислый лимонад арбуз лайм малина</v>
      </c>
      <c r="L3960" s="18" t="str">
        <f>IFERROR(__xludf.DUMMYFUNCTION("""COMPUTED_VALUE"""),"кислый персик клубника")</f>
        <v>кислый персик клубника</v>
      </c>
      <c r="M3960" s="18" t="str">
        <f>IFERROR(__xludf.DUMMYFUNCTION("""COMPUTED_VALUE"""),"кислый яблочно лимонные колечки")</f>
        <v>кислый яблочно лимонные колечки</v>
      </c>
      <c r="N3960" s="18" t="str">
        <f>IFERROR(__xludf.DUMMYFUNCTION("""COMPUTED_VALUE"""),"фанта апельсин с кислой малиной")</f>
        <v>фанта апельсин с кислой малиной</v>
      </c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  <c r="AA3960" s="18"/>
      <c r="AB3960" s="18"/>
      <c r="AC3960" s="18"/>
      <c r="AD3960" s="18"/>
      <c r="AE3960" s="18"/>
      <c r="AF3960" s="18"/>
      <c r="AG3960" s="18"/>
      <c r="AH3960" s="18"/>
      <c r="AI3960" s="18"/>
      <c r="AJ3960" s="18"/>
      <c r="AK3960" s="18"/>
      <c r="AL3960" s="18"/>
      <c r="AM3960" s="18"/>
      <c r="AN3960" s="18"/>
      <c r="AO3960" s="18"/>
      <c r="AP3960" s="18"/>
      <c r="AQ3960" s="18"/>
      <c r="AR3960" s="18"/>
      <c r="AS3960" s="18"/>
      <c r="AT3960" s="18"/>
      <c r="AU3960" s="18"/>
      <c r="AV3960" s="18"/>
      <c r="AW3960" s="18"/>
      <c r="AX3960" s="18"/>
    </row>
    <row r="3961">
      <c r="A3961" s="18" t="str">
        <f>IFERROR(__xludf.DUMMYFUNCTION("""COMPUTED_VALUE"""),"кислая земляника")</f>
        <v>кислая земляника</v>
      </c>
      <c r="B3961" s="18" t="str">
        <f>IFERROR(__xludf.DUMMYFUNCTION("""COMPUTED_VALUE"""),"кислая фанта с черникой")</f>
        <v>кислая фанта с черникой</v>
      </c>
      <c r="C3961" s="18" t="str">
        <f>IFERROR(__xludf.DUMMYFUNCTION("""COMPUTED_VALUE"""),"кислое харибо с колой и черешней")</f>
        <v>кислое харибо с колой и черешней</v>
      </c>
      <c r="D3961" s="18" t="str">
        <f>IFERROR(__xludf.DUMMYFUNCTION("""COMPUTED_VALUE"""),"кислое яблочно клубничная шипучка")</f>
        <v>кислое яблочно клубничная шипучка</v>
      </c>
      <c r="E3961" s="18" t="str">
        <f>IFERROR(__xludf.DUMMYFUNCTION("""COMPUTED_VALUE"""),"кислые желатинки маракуйя ананас")</f>
        <v>кислые желатинки маракуйя ананас</v>
      </c>
      <c r="F3961" s="18" t="str">
        <f>IFERROR(__xludf.DUMMYFUNCTION("""COMPUTED_VALUE"""),"кислые ленточки маракуя манго")</f>
        <v>кислые ленточки маракуя манго</v>
      </c>
      <c r="G3961" s="18" t="str">
        <f>IFERROR(__xludf.DUMMYFUNCTION("""COMPUTED_VALUE"""),"кислые мармеладные ягоды")</f>
        <v>кислые мармеладные ягоды</v>
      </c>
      <c r="H3961" s="18" t="str">
        <f>IFERROR(__xludf.DUMMYFUNCTION("""COMPUTED_VALUE"""),"кислый виноград лайм")</f>
        <v>кислый виноград лайм</v>
      </c>
      <c r="I3961" s="18" t="str">
        <f>IFERROR(__xludf.DUMMYFUNCTION("""COMPUTED_VALUE"""),"кислый грейпфрут с вишней")</f>
        <v>кислый грейпфрут с вишней</v>
      </c>
      <c r="J3961" s="18" t="str">
        <f>IFERROR(__xludf.DUMMYFUNCTION("""COMPUTED_VALUE"""),"кислый леденец виноград киви яблоко")</f>
        <v>кислый леденец виноград киви яблоко</v>
      </c>
      <c r="K3961" s="18" t="str">
        <f>IFERROR(__xludf.DUMMYFUNCTION("""COMPUTED_VALUE"""),"кислый лимонад арбуз лайм малина")</f>
        <v>кислый лимонад арбуз лайм малина</v>
      </c>
      <c r="L3961" s="18" t="str">
        <f>IFERROR(__xludf.DUMMYFUNCTION("""COMPUTED_VALUE"""),"кислый персик клубника")</f>
        <v>кислый персик клубника</v>
      </c>
      <c r="M3961" s="18" t="str">
        <f>IFERROR(__xludf.DUMMYFUNCTION("""COMPUTED_VALUE"""),"кислый яблочно лимонные колечки")</f>
        <v>кислый яблочно лимонные колечки</v>
      </c>
      <c r="N3961" s="18" t="str">
        <f>IFERROR(__xludf.DUMMYFUNCTION("""COMPUTED_VALUE"""),"фанта апельсин с кислой малиной")</f>
        <v>фанта апельсин с кислой малиной</v>
      </c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  <c r="AA3961" s="18"/>
      <c r="AB3961" s="18"/>
      <c r="AC3961" s="18"/>
      <c r="AD3961" s="18"/>
      <c r="AE3961" s="18"/>
      <c r="AF3961" s="18"/>
      <c r="AG3961" s="18"/>
      <c r="AH3961" s="18"/>
      <c r="AI3961" s="18"/>
      <c r="AJ3961" s="18"/>
      <c r="AK3961" s="18"/>
      <c r="AL3961" s="18"/>
      <c r="AM3961" s="18"/>
      <c r="AN3961" s="18"/>
      <c r="AO3961" s="18"/>
      <c r="AP3961" s="18"/>
      <c r="AQ3961" s="18"/>
      <c r="AR3961" s="18"/>
      <c r="AS3961" s="18"/>
      <c r="AT3961" s="18"/>
      <c r="AU3961" s="18"/>
      <c r="AV3961" s="18"/>
      <c r="AW3961" s="18"/>
      <c r="AX3961" s="18"/>
    </row>
    <row r="3962">
      <c r="A3962" s="18" t="str">
        <f>IFERROR(__xludf.DUMMYFUNCTION("""COMPUTED_VALUE"""),"Ягодный микс")</f>
        <v>Ягодный микс</v>
      </c>
      <c r="B3962" s="18" t="str">
        <f>IFERROR(__xludf.DUMMYFUNCTION("""COMPUTED_VALUE"""),"Энергетик малина")</f>
        <v>Энергетик малина</v>
      </c>
      <c r="C3962" s="18" t="str">
        <f>IFERROR(__xludf.DUMMYFUNCTION("""COMPUTED_VALUE"""),"Клубника арбуз")</f>
        <v>Клубника арбуз</v>
      </c>
      <c r="D3962" s="18" t="str">
        <f>IFERROR(__xludf.DUMMYFUNCTION("""COMPUTED_VALUE"""),"Ежевика малина")</f>
        <v>Ежевика малина</v>
      </c>
      <c r="E3962" s="18" t="str">
        <f>IFERROR(__xludf.DUMMYFUNCTION("""COMPUTED_VALUE"""),"Голубая малина виноград")</f>
        <v>Голубая малина виноград</v>
      </c>
      <c r="F3962" s="18" t="str">
        <f>IFERROR(__xludf.DUMMYFUNCTION("""COMPUTED_VALUE"""),"Вишня яблоко")</f>
        <v>Вишня яблоко</v>
      </c>
      <c r="G3962" s="18" t="str">
        <f>IFERROR(__xludf.DUMMYFUNCTION("""COMPUTED_VALUE"""),"Виноград лёд")</f>
        <v>Виноград лёд</v>
      </c>
      <c r="H3962" s="18" t="str">
        <f>IFERROR(__xludf.DUMMYFUNCTION("""COMPUTED_VALUE"""),"Бабл гам")</f>
        <v>Бабл гам</v>
      </c>
      <c r="I3962" s="18" t="str">
        <f>IFERROR(__xludf.DUMMYFUNCTION("""COMPUTED_VALUE"""),"Энергетик лайм")</f>
        <v>Энергетик лайм</v>
      </c>
      <c r="J3962" s="18" t="str">
        <f>IFERROR(__xludf.DUMMYFUNCTION("""COMPUTED_VALUE"""),"Черника смородина айс")</f>
        <v>Черника смородина айс</v>
      </c>
      <c r="K3962" s="18" t="str">
        <f>IFERROR(__xludf.DUMMYFUNCTION("""COMPUTED_VALUE"""),"Мохито клубничный лёд")</f>
        <v>Мохито клубничный лёд</v>
      </c>
      <c r="L3962" s="18" t="str">
        <f>IFERROR(__xludf.DUMMYFUNCTION("""COMPUTED_VALUE"""),"Черная вишня лёд")</f>
        <v>Черная вишня лёд</v>
      </c>
      <c r="M3962" s="18" t="str">
        <f>IFERROR(__xludf.DUMMYFUNCTION("""COMPUTED_VALUE"""),"Ананас кокос лёд")</f>
        <v>Ананас кокос лёд</v>
      </c>
      <c r="N3962" s="18" t="str">
        <f>IFERROR(__xludf.DUMMYFUNCTION("""COMPUTED_VALUE"""),"Киви лёд")</f>
        <v>Киви лёд</v>
      </c>
      <c r="O3962" s="18" t="str">
        <f>IFERROR(__xludf.DUMMYFUNCTION("""COMPUTED_VALUE"""),"Кислая клюква лёд")</f>
        <v>Кислая клюква лёд</v>
      </c>
      <c r="P3962" s="18" t="str">
        <f>IFERROR(__xludf.DUMMYFUNCTION("""COMPUTED_VALUE"""),"Кислый скитлс лёд")</f>
        <v>Кислый скитлс лёд</v>
      </c>
      <c r="Q3962" s="18" t="str">
        <f>IFERROR(__xludf.DUMMYFUNCTION("""COMPUTED_VALUE"""),"Клубника черника лёд")</f>
        <v>Клубника черника лёд</v>
      </c>
      <c r="R3962" s="18" t="str">
        <f>IFERROR(__xludf.DUMMYFUNCTION("""COMPUTED_VALUE"""),"Малина смородина лёд")</f>
        <v>Малина смородина лёд</v>
      </c>
      <c r="S3962" s="18" t="str">
        <f>IFERROR(__xludf.DUMMYFUNCTION("""COMPUTED_VALUE"""),"Манго лёд")</f>
        <v>Манго лёд</v>
      </c>
      <c r="T3962" s="18" t="str">
        <f>IFERROR(__xludf.DUMMYFUNCTION("""COMPUTED_VALUE"""),"Малина вишня лёд")</f>
        <v>Малина вишня лёд</v>
      </c>
      <c r="U3962" s="18"/>
      <c r="V3962" s="18"/>
      <c r="W3962" s="18"/>
      <c r="X3962" s="18"/>
      <c r="Y3962" s="18"/>
      <c r="Z3962" s="18"/>
      <c r="AA3962" s="18"/>
      <c r="AB3962" s="18"/>
      <c r="AC3962" s="18"/>
      <c r="AD3962" s="18"/>
      <c r="AE3962" s="18"/>
      <c r="AF3962" s="18"/>
      <c r="AG3962" s="18"/>
      <c r="AH3962" s="18"/>
      <c r="AI3962" s="18"/>
      <c r="AJ3962" s="18"/>
      <c r="AK3962" s="18"/>
      <c r="AL3962" s="18"/>
      <c r="AM3962" s="18"/>
      <c r="AN3962" s="18"/>
      <c r="AO3962" s="18"/>
      <c r="AP3962" s="18"/>
      <c r="AQ3962" s="18"/>
      <c r="AR3962" s="18"/>
      <c r="AS3962" s="18"/>
      <c r="AT3962" s="18"/>
      <c r="AU3962" s="18"/>
      <c r="AV3962" s="18"/>
      <c r="AW3962" s="18"/>
      <c r="AX3962" s="18"/>
    </row>
    <row r="3963">
      <c r="A3963" s="18" t="str">
        <f>IFERROR(__xludf.DUMMYFUNCTION("""COMPUTED_VALUE"""),"кислая земляника")</f>
        <v>кислая земляника</v>
      </c>
      <c r="B3963" s="18" t="str">
        <f>IFERROR(__xludf.DUMMYFUNCTION("""COMPUTED_VALUE"""),"кислая фанта с черникой")</f>
        <v>кислая фанта с черникой</v>
      </c>
      <c r="C3963" s="18" t="str">
        <f>IFERROR(__xludf.DUMMYFUNCTION("""COMPUTED_VALUE"""),"кислое харибо с колой и черешней")</f>
        <v>кислое харибо с колой и черешней</v>
      </c>
      <c r="D3963" s="18" t="str">
        <f>IFERROR(__xludf.DUMMYFUNCTION("""COMPUTED_VALUE"""),"кислое яблочно клубничная шипучка")</f>
        <v>кислое яблочно клубничная шипучка</v>
      </c>
      <c r="E3963" s="18" t="str">
        <f>IFERROR(__xludf.DUMMYFUNCTION("""COMPUTED_VALUE"""),"кислые желатинки маракуйя ананас")</f>
        <v>кислые желатинки маракуйя ананас</v>
      </c>
      <c r="F3963" s="18" t="str">
        <f>IFERROR(__xludf.DUMMYFUNCTION("""COMPUTED_VALUE"""),"кислые ленточки маракуя манго")</f>
        <v>кислые ленточки маракуя манго</v>
      </c>
      <c r="G3963" s="18" t="str">
        <f>IFERROR(__xludf.DUMMYFUNCTION("""COMPUTED_VALUE"""),"кислые мармеладные ягоды")</f>
        <v>кислые мармеладные ягоды</v>
      </c>
      <c r="H3963" s="18" t="str">
        <f>IFERROR(__xludf.DUMMYFUNCTION("""COMPUTED_VALUE"""),"кислый виноград лайм")</f>
        <v>кислый виноград лайм</v>
      </c>
      <c r="I3963" s="18" t="str">
        <f>IFERROR(__xludf.DUMMYFUNCTION("""COMPUTED_VALUE"""),"кислый грейпфрут с вишней")</f>
        <v>кислый грейпфрут с вишней</v>
      </c>
      <c r="J3963" s="18" t="str">
        <f>IFERROR(__xludf.DUMMYFUNCTION("""COMPUTED_VALUE"""),"кислый леденец виноград киви яблоко")</f>
        <v>кислый леденец виноград киви яблоко</v>
      </c>
      <c r="K3963" s="18" t="str">
        <f>IFERROR(__xludf.DUMMYFUNCTION("""COMPUTED_VALUE"""),"кислый лимонад арбуз лайм малина")</f>
        <v>кислый лимонад арбуз лайм малина</v>
      </c>
      <c r="L3963" s="18" t="str">
        <f>IFERROR(__xludf.DUMMYFUNCTION("""COMPUTED_VALUE"""),"кислый персик клубника")</f>
        <v>кислый персик клубника</v>
      </c>
      <c r="M3963" s="18" t="str">
        <f>IFERROR(__xludf.DUMMYFUNCTION("""COMPUTED_VALUE"""),"кислый яблочно лимонные колечки")</f>
        <v>кислый яблочно лимонные колечки</v>
      </c>
      <c r="N3963" s="18" t="str">
        <f>IFERROR(__xludf.DUMMYFUNCTION("""COMPUTED_VALUE"""),"фанта апельсин с кислой малиной")</f>
        <v>фанта апельсин с кислой малиной</v>
      </c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  <c r="AA3963" s="18"/>
      <c r="AB3963" s="18"/>
      <c r="AC3963" s="18"/>
      <c r="AD3963" s="18"/>
      <c r="AE3963" s="18"/>
      <c r="AF3963" s="18"/>
      <c r="AG3963" s="18"/>
      <c r="AH3963" s="18"/>
      <c r="AI3963" s="18"/>
      <c r="AJ3963" s="18"/>
      <c r="AK3963" s="18"/>
      <c r="AL3963" s="18"/>
      <c r="AM3963" s="18"/>
      <c r="AN3963" s="18"/>
      <c r="AO3963" s="18"/>
      <c r="AP3963" s="18"/>
      <c r="AQ3963" s="18"/>
      <c r="AR3963" s="18"/>
      <c r="AS3963" s="18"/>
      <c r="AT3963" s="18"/>
      <c r="AU3963" s="18"/>
      <c r="AV3963" s="18"/>
      <c r="AW3963" s="18"/>
      <c r="AX3963" s="18"/>
    </row>
    <row r="3964">
      <c r="A3964" s="18" t="str">
        <f>IFERROR(__xludf.DUMMYFUNCTION("""COMPUTED_VALUE"""),"Арбуз Малина ")</f>
        <v>Арбуз Малина </v>
      </c>
      <c r="B3964" s="18" t="str">
        <f>IFERROR(__xludf.DUMMYFUNCTION("""COMPUTED_VALUE"""),"Банан Кокос ")</f>
        <v>Банан Кокос </v>
      </c>
      <c r="C3964" s="18" t="str">
        <f>IFERROR(__xludf.DUMMYFUNCTION("""COMPUTED_VALUE"""),"Барбарисовый Энергетик ")</f>
        <v>Барбарисовый Энергетик </v>
      </c>
      <c r="D3964" s="18" t="str">
        <f>IFERROR(__xludf.DUMMYFUNCTION("""COMPUTED_VALUE"""),"Виноградный Энергетик")</f>
        <v>Виноградный Энергетик</v>
      </c>
      <c r="E3964" s="18" t="str">
        <f>IFERROR(__xludf.DUMMYFUNCTION("""COMPUTED_VALUE"""),"Гранат Клубника ")</f>
        <v>Гранат Клубника </v>
      </c>
      <c r="F3964" s="18" t="str">
        <f>IFERROR(__xludf.DUMMYFUNCTION("""COMPUTED_VALUE"""),"Гранат Смородина ")</f>
        <v>Гранат Смородина </v>
      </c>
      <c r="G3964" s="18" t="str">
        <f>IFERROR(__xludf.DUMMYFUNCTION("""COMPUTED_VALUE"""),"Грейпфрутовый Швепс ")</f>
        <v>Грейпфрутовый Швепс </v>
      </c>
      <c r="H3964" s="18" t="str">
        <f>IFERROR(__xludf.DUMMYFUNCTION("""COMPUTED_VALUE"""),"Земляника Драгонфрут ")</f>
        <v>Земляника Драгонфрут </v>
      </c>
      <c r="I3964" s="18" t="str">
        <f>IFERROR(__xludf.DUMMYFUNCTION("""COMPUTED_VALUE"""),"Киви Личи ")</f>
        <v>Киви Личи </v>
      </c>
      <c r="J3964" s="18" t="str">
        <f>IFERROR(__xludf.DUMMYFUNCTION("""COMPUTED_VALUE"""),"Киви Маракуйя Гуава ")</f>
        <v>Киви Маракуйя Гуава </v>
      </c>
      <c r="K3964" s="18" t="str">
        <f>IFERROR(__xludf.DUMMYFUNCTION("""COMPUTED_VALUE"""),"Клубника Банан ")</f>
        <v>Клубника Банан </v>
      </c>
      <c r="L3964" s="18" t="str">
        <f>IFERROR(__xludf.DUMMYFUNCTION("""COMPUTED_VALUE"""),"Клубника Вишня ")</f>
        <v>Клубника Вишня </v>
      </c>
      <c r="M3964" s="18" t="str">
        <f>IFERROR(__xludf.DUMMYFUNCTION("""COMPUTED_VALUE"""),"Клубника Земляника ")</f>
        <v>Клубника Земляника </v>
      </c>
      <c r="N3964" s="18" t="str">
        <f>IFERROR(__xludf.DUMMYFUNCTION("""COMPUTED_VALUE"""),"Клубничный Мохито ")</f>
        <v>Клубничный Мохито </v>
      </c>
      <c r="O3964" s="18" t="str">
        <f>IFERROR(__xludf.DUMMYFUNCTION("""COMPUTED_VALUE"""),"Манго Грейпфрут ")</f>
        <v>Манго Грейпфрут </v>
      </c>
      <c r="P3964" s="18" t="str">
        <f>IFERROR(__xludf.DUMMYFUNCTION("""COMPUTED_VALUE"""),"Манго Персик Личи ")</f>
        <v>Манго Персик Личи </v>
      </c>
      <c r="Q3964" s="18" t="str">
        <f>IFERROR(__xludf.DUMMYFUNCTION("""COMPUTED_VALUE"""),"Персик Бабл Гам ")</f>
        <v>Персик Бабл Гам </v>
      </c>
      <c r="R3964" s="18" t="str">
        <f>IFERROR(__xludf.DUMMYFUNCTION("""COMPUTED_VALUE"""),"Садовые Ягоды ")</f>
        <v>Садовые Ягоды </v>
      </c>
      <c r="S3964" s="18" t="str">
        <f>IFERROR(__xludf.DUMMYFUNCTION("""COMPUTED_VALUE"""),"Скитлс Лимон Лайм 2")</f>
        <v>Скитлс Лимон Лайм 2</v>
      </c>
      <c r="T3964" s="18" t="str">
        <f>IFERROR(__xludf.DUMMYFUNCTION("""COMPUTED_VALUE"""),"Смородина Мармелад 1")</f>
        <v>Смородина Мармелад 1</v>
      </c>
      <c r="U3964" s="18" t="str">
        <f>IFERROR(__xludf.DUMMYFUNCTION("""COMPUTED_VALUE"""),"Темная Вишня 1")</f>
        <v>Темная Вишня 1</v>
      </c>
      <c r="V3964" s="18" t="str">
        <f>IFERROR(__xludf.DUMMYFUNCTION("""COMPUTED_VALUE"""),"Фруктовые Пластинки 1")</f>
        <v>Фруктовые Пластинки 1</v>
      </c>
      <c r="W3964" s="18" t="str">
        <f>IFERROR(__xludf.DUMMYFUNCTION("""COMPUTED_VALUE"""),"Черника Ежевика 1")</f>
        <v>Черника Ежевика 1</v>
      </c>
      <c r="X3964" s="18" t="str">
        <f>IFERROR(__xludf.DUMMYFUNCTION("""COMPUTED_VALUE"""),"Черника Малина 1")</f>
        <v>Черника Малина 1</v>
      </c>
      <c r="Y3964" s="18" t="str">
        <f>IFERROR(__xludf.DUMMYFUNCTION("""COMPUTED_VALUE"""),"Черника Мята 2")</f>
        <v>Черника Мята 2</v>
      </c>
      <c r="Z3964" s="18" t="str">
        <f>IFERROR(__xludf.DUMMYFUNCTION("""COMPUTED_VALUE"""),"Яблоко Виноград 2")</f>
        <v>Яблоко Виноград 2</v>
      </c>
      <c r="AA3964" s="18" t="str">
        <f>IFERROR(__xludf.DUMMYFUNCTION("""COMPUTED_VALUE"""),"Яблоко Малина 4")</f>
        <v>Яблоко Малина 4</v>
      </c>
      <c r="AB3964" s="18"/>
      <c r="AC3964" s="18"/>
      <c r="AD3964" s="18"/>
      <c r="AE3964" s="18"/>
      <c r="AF3964" s="18"/>
      <c r="AG3964" s="18"/>
      <c r="AH3964" s="18"/>
      <c r="AI3964" s="18"/>
      <c r="AJ3964" s="18"/>
      <c r="AK3964" s="18"/>
      <c r="AL3964" s="18"/>
      <c r="AM3964" s="18"/>
      <c r="AN3964" s="18"/>
      <c r="AO3964" s="18"/>
      <c r="AP3964" s="18"/>
      <c r="AQ3964" s="18"/>
      <c r="AR3964" s="18"/>
      <c r="AS3964" s="18"/>
      <c r="AT3964" s="18"/>
      <c r="AU3964" s="18"/>
      <c r="AV3964" s="18"/>
      <c r="AW3964" s="18"/>
      <c r="AX3964" s="18"/>
    </row>
    <row r="3965">
      <c r="A3965" s="18" t="str">
        <f>IFERROR(__xludf.DUMMYFUNCTION("""COMPUTED_VALUE"""),"Экзотический микс")</f>
        <v>Экзотический микс</v>
      </c>
      <c r="B3965" s="18" t="str">
        <f>IFERROR(__xludf.DUMMYFUNCTION("""COMPUTED_VALUE"""),"Энергетик")</f>
        <v>Энергетик</v>
      </c>
      <c r="C3965" s="18" t="str">
        <f>IFERROR(__xludf.DUMMYFUNCTION("""COMPUTED_VALUE"""),"Виноградный чупа-чупс")</f>
        <v>Виноградный чупа-чупс</v>
      </c>
      <c r="D3965" s="18" t="str">
        <f>IFERROR(__xludf.DUMMYFUNCTION("""COMPUTED_VALUE"""),"Кислая лесная клюква")</f>
        <v>Кислая лесная клюква</v>
      </c>
      <c r="E3965" s="18" t="str">
        <f>IFERROR(__xludf.DUMMYFUNCTION("""COMPUTED_VALUE"""),"Смородина персик")</f>
        <v>Смородина персик</v>
      </c>
      <c r="F3965" s="18" t="str">
        <f>IFERROR(__xludf.DUMMYFUNCTION("""COMPUTED_VALUE"""),"Спелый киви кисло сладкий")</f>
        <v>Спелый киви кисло сладкий</v>
      </c>
      <c r="G3965" s="18" t="str">
        <f>IFERROR(__xludf.DUMMYFUNCTION("""COMPUTED_VALUE"""),"Кислые черви в вишневом сиропе")</f>
        <v>Кислые черви в вишневом сиропе</v>
      </c>
      <c r="H3965" s="18" t="str">
        <f>IFERROR(__xludf.DUMMYFUNCTION("""COMPUTED_VALUE"""),"Грушевый лимонад")</f>
        <v>Грушевый лимонад</v>
      </c>
      <c r="I3965" s="18" t="str">
        <f>IFERROR(__xludf.DUMMYFUNCTION("""COMPUTED_VALUE"""),"Лимонад с сладкой малиной")</f>
        <v>Лимонад с сладкой малиной</v>
      </c>
      <c r="J3965" s="18" t="str">
        <f>IFERROR(__xludf.DUMMYFUNCTION("""COMPUTED_VALUE"""),"Ананасовая кислинка")</f>
        <v>Ананасовая кислинка</v>
      </c>
      <c r="K3965" s="18" t="str">
        <f>IFERROR(__xludf.DUMMYFUNCTION("""COMPUTED_VALUE"""),"Мармеладные мишки")</f>
        <v>Мармеладные мишки</v>
      </c>
      <c r="L3965" s="18" t="str">
        <f>IFERROR(__xludf.DUMMYFUNCTION("""COMPUTED_VALUE"""),"Мандариновый сок с цедрой")</f>
        <v>Мандариновый сок с цедрой</v>
      </c>
      <c r="M3965" s="18" t="str">
        <f>IFERROR(__xludf.DUMMYFUNCTION("""COMPUTED_VALUE"""),"Кисло-сладкое ягодное драже")</f>
        <v>Кисло-сладкое ягодное драже</v>
      </c>
      <c r="N3965" s="18" t="str">
        <f>IFERROR(__xludf.DUMMYFUNCTION("""COMPUTED_VALUE"""),"Классическая фанта")</f>
        <v>Классическая фанта</v>
      </c>
      <c r="O3965" s="18" t="str">
        <f>IFERROR(__xludf.DUMMYFUNCTION("""COMPUTED_VALUE"""),"Сладкие барбарисоввые конфеты")</f>
        <v>Сладкие барбарисоввые конфеты</v>
      </c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  <c r="AA3965" s="18"/>
      <c r="AB3965" s="18"/>
      <c r="AC3965" s="18"/>
      <c r="AD3965" s="18"/>
      <c r="AE3965" s="18"/>
      <c r="AF3965" s="18"/>
      <c r="AG3965" s="18"/>
      <c r="AH3965" s="18"/>
      <c r="AI3965" s="18"/>
      <c r="AJ3965" s="18"/>
      <c r="AK3965" s="18"/>
      <c r="AL3965" s="18"/>
      <c r="AM3965" s="18"/>
      <c r="AN3965" s="18"/>
      <c r="AO3965" s="18"/>
      <c r="AP3965" s="18"/>
      <c r="AQ3965" s="18"/>
      <c r="AR3965" s="18"/>
      <c r="AS3965" s="18"/>
      <c r="AT3965" s="18"/>
      <c r="AU3965" s="18"/>
      <c r="AV3965" s="18"/>
      <c r="AW3965" s="18"/>
      <c r="AX3965" s="18"/>
    </row>
    <row r="3966">
      <c r="A3966" s="18" t="str">
        <f>IFERROR(__xludf.DUMMYFUNCTION("""COMPUTED_VALUE"""),"Экзотический микс")</f>
        <v>Экзотический микс</v>
      </c>
      <c r="B3966" s="18" t="str">
        <f>IFERROR(__xludf.DUMMYFUNCTION("""COMPUTED_VALUE"""),"Энергетик")</f>
        <v>Энергетик</v>
      </c>
      <c r="C3966" s="18" t="str">
        <f>IFERROR(__xludf.DUMMYFUNCTION("""COMPUTED_VALUE"""),"Виноградный чупа-чупс")</f>
        <v>Виноградный чупа-чупс</v>
      </c>
      <c r="D3966" s="18" t="str">
        <f>IFERROR(__xludf.DUMMYFUNCTION("""COMPUTED_VALUE"""),"Кислая лесная клюква")</f>
        <v>Кислая лесная клюква</v>
      </c>
      <c r="E3966" s="18" t="str">
        <f>IFERROR(__xludf.DUMMYFUNCTION("""COMPUTED_VALUE"""),"Смородина персик")</f>
        <v>Смородина персик</v>
      </c>
      <c r="F3966" s="18" t="str">
        <f>IFERROR(__xludf.DUMMYFUNCTION("""COMPUTED_VALUE"""),"Спелый киви кисло сладкий")</f>
        <v>Спелый киви кисло сладкий</v>
      </c>
      <c r="G3966" s="18" t="str">
        <f>IFERROR(__xludf.DUMMYFUNCTION("""COMPUTED_VALUE"""),"Кислые черви в вишневом сиропе")</f>
        <v>Кислые черви в вишневом сиропе</v>
      </c>
      <c r="H3966" s="18" t="str">
        <f>IFERROR(__xludf.DUMMYFUNCTION("""COMPUTED_VALUE"""),"Грушевый лимонад")</f>
        <v>Грушевый лимонад</v>
      </c>
      <c r="I3966" s="18" t="str">
        <f>IFERROR(__xludf.DUMMYFUNCTION("""COMPUTED_VALUE"""),"Лимонад с сладкой малиной")</f>
        <v>Лимонад с сладкой малиной</v>
      </c>
      <c r="J3966" s="18" t="str">
        <f>IFERROR(__xludf.DUMMYFUNCTION("""COMPUTED_VALUE"""),"Ананасовая кислинка")</f>
        <v>Ананасовая кислинка</v>
      </c>
      <c r="K3966" s="18" t="str">
        <f>IFERROR(__xludf.DUMMYFUNCTION("""COMPUTED_VALUE"""),"Мармеладные мишки")</f>
        <v>Мармеладные мишки</v>
      </c>
      <c r="L3966" s="18" t="str">
        <f>IFERROR(__xludf.DUMMYFUNCTION("""COMPUTED_VALUE"""),"Мандариновый сок с цедрой")</f>
        <v>Мандариновый сок с цедрой</v>
      </c>
      <c r="M3966" s="18" t="str">
        <f>IFERROR(__xludf.DUMMYFUNCTION("""COMPUTED_VALUE"""),"Кисло-сладкое ягодное драже")</f>
        <v>Кисло-сладкое ягодное драже</v>
      </c>
      <c r="N3966" s="18" t="str">
        <f>IFERROR(__xludf.DUMMYFUNCTION("""COMPUTED_VALUE"""),"Классическая фанта")</f>
        <v>Классическая фанта</v>
      </c>
      <c r="O3966" s="18" t="str">
        <f>IFERROR(__xludf.DUMMYFUNCTION("""COMPUTED_VALUE"""),"Сладкие барбарисоввые конфеты")</f>
        <v>Сладкие барбарисоввые конфеты</v>
      </c>
      <c r="P3966" s="18"/>
      <c r="Q3966" s="18"/>
      <c r="R3966" s="18"/>
      <c r="S3966" s="18"/>
      <c r="T3966" s="18"/>
      <c r="U3966" s="18"/>
      <c r="V3966" s="18"/>
      <c r="W3966" s="18"/>
      <c r="X3966" s="18"/>
      <c r="Y3966" s="18"/>
      <c r="Z3966" s="18"/>
      <c r="AA3966" s="18"/>
      <c r="AB3966" s="18"/>
      <c r="AC3966" s="18"/>
      <c r="AD3966" s="18"/>
      <c r="AE3966" s="18"/>
      <c r="AF3966" s="18"/>
      <c r="AG3966" s="18"/>
      <c r="AH3966" s="18"/>
      <c r="AI3966" s="18"/>
      <c r="AJ3966" s="18"/>
      <c r="AK3966" s="18"/>
      <c r="AL3966" s="18"/>
      <c r="AM3966" s="18"/>
      <c r="AN3966" s="18"/>
      <c r="AO3966" s="18"/>
      <c r="AP3966" s="18"/>
      <c r="AQ3966" s="18"/>
      <c r="AR3966" s="18"/>
      <c r="AS3966" s="18"/>
      <c r="AT3966" s="18"/>
      <c r="AU3966" s="18"/>
      <c r="AV3966" s="18"/>
      <c r="AW3966" s="18"/>
      <c r="AX3966" s="18"/>
    </row>
    <row r="3967">
      <c r="A3967" s="18" t="str">
        <f>IFERROR(__xludf.DUMMYFUNCTION("""COMPUTED_VALUE"""),"Малина вишня лёд")</f>
        <v>Малина вишня лёд</v>
      </c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  <c r="AA3967" s="18"/>
      <c r="AB3967" s="18"/>
      <c r="AC3967" s="18"/>
      <c r="AD3967" s="18"/>
      <c r="AE3967" s="18"/>
      <c r="AF3967" s="18"/>
      <c r="AG3967" s="18"/>
      <c r="AH3967" s="18"/>
      <c r="AI3967" s="18"/>
      <c r="AJ3967" s="18"/>
      <c r="AK3967" s="18"/>
      <c r="AL3967" s="18"/>
      <c r="AM3967" s="18"/>
      <c r="AN3967" s="18"/>
      <c r="AO3967" s="18"/>
      <c r="AP3967" s="18"/>
      <c r="AQ3967" s="18"/>
      <c r="AR3967" s="18"/>
      <c r="AS3967" s="18"/>
      <c r="AT3967" s="18"/>
      <c r="AU3967" s="18"/>
      <c r="AV3967" s="18"/>
      <c r="AW3967" s="18"/>
      <c r="AX3967" s="18"/>
    </row>
    <row r="3968">
      <c r="A3968" s="18" t="str">
        <f>IFERROR(__xludf.DUMMYFUNCTION("""COMPUTED_VALUE"""),"Ягодный микс")</f>
        <v>Ягодный микс</v>
      </c>
      <c r="B3968" s="18" t="str">
        <f>IFERROR(__xludf.DUMMYFUNCTION("""COMPUTED_VALUE"""),"Энергетик малина")</f>
        <v>Энергетик малина</v>
      </c>
      <c r="C3968" s="18" t="str">
        <f>IFERROR(__xludf.DUMMYFUNCTION("""COMPUTED_VALUE"""),"Клубника арбуз")</f>
        <v>Клубника арбуз</v>
      </c>
      <c r="D3968" s="18" t="str">
        <f>IFERROR(__xludf.DUMMYFUNCTION("""COMPUTED_VALUE"""),"Ежевика малина")</f>
        <v>Ежевика малина</v>
      </c>
      <c r="E3968" s="18" t="str">
        <f>IFERROR(__xludf.DUMMYFUNCTION("""COMPUTED_VALUE"""),"Голубая малина виноград")</f>
        <v>Голубая малина виноград</v>
      </c>
      <c r="F3968" s="18" t="str">
        <f>IFERROR(__xludf.DUMMYFUNCTION("""COMPUTED_VALUE"""),"Вишня яблоко")</f>
        <v>Вишня яблоко</v>
      </c>
      <c r="G3968" s="18" t="str">
        <f>IFERROR(__xludf.DUMMYFUNCTION("""COMPUTED_VALUE"""),"Виноград лёд")</f>
        <v>Виноград лёд</v>
      </c>
      <c r="H3968" s="18" t="str">
        <f>IFERROR(__xludf.DUMMYFUNCTION("""COMPUTED_VALUE"""),"Бабл гам")</f>
        <v>Бабл гам</v>
      </c>
      <c r="I3968" s="18" t="str">
        <f>IFERROR(__xludf.DUMMYFUNCTION("""COMPUTED_VALUE"""),"Энергетик лайм")</f>
        <v>Энергетик лайм</v>
      </c>
      <c r="J3968" s="18" t="str">
        <f>IFERROR(__xludf.DUMMYFUNCTION("""COMPUTED_VALUE"""),"Черника смородина айс")</f>
        <v>Черника смородина айс</v>
      </c>
      <c r="K3968" s="18" t="str">
        <f>IFERROR(__xludf.DUMMYFUNCTION("""COMPUTED_VALUE"""),"Мохито клубничный лёд")</f>
        <v>Мохито клубничный лёд</v>
      </c>
      <c r="L3968" s="18" t="str">
        <f>IFERROR(__xludf.DUMMYFUNCTION("""COMPUTED_VALUE"""),"Черная вишня лёд")</f>
        <v>Черная вишня лёд</v>
      </c>
      <c r="M3968" s="18" t="str">
        <f>IFERROR(__xludf.DUMMYFUNCTION("""COMPUTED_VALUE"""),"Ананас кокос лёд")</f>
        <v>Ананас кокос лёд</v>
      </c>
      <c r="N3968" s="18" t="str">
        <f>IFERROR(__xludf.DUMMYFUNCTION("""COMPUTED_VALUE"""),"Киви лёд")</f>
        <v>Киви лёд</v>
      </c>
      <c r="O3968" s="18" t="str">
        <f>IFERROR(__xludf.DUMMYFUNCTION("""COMPUTED_VALUE"""),"Кислая клюква лёд")</f>
        <v>Кислая клюква лёд</v>
      </c>
      <c r="P3968" s="18" t="str">
        <f>IFERROR(__xludf.DUMMYFUNCTION("""COMPUTED_VALUE"""),"Кислый скитлс лёд")</f>
        <v>Кислый скитлс лёд</v>
      </c>
      <c r="Q3968" s="18" t="str">
        <f>IFERROR(__xludf.DUMMYFUNCTION("""COMPUTED_VALUE"""),"Клубника черника лёд")</f>
        <v>Клубника черника лёд</v>
      </c>
      <c r="R3968" s="18" t="str">
        <f>IFERROR(__xludf.DUMMYFUNCTION("""COMPUTED_VALUE"""),"Малина смородина лёд")</f>
        <v>Малина смородина лёд</v>
      </c>
      <c r="S3968" s="18" t="str">
        <f>IFERROR(__xludf.DUMMYFUNCTION("""COMPUTED_VALUE"""),"Манго лёд")</f>
        <v>Манго лёд</v>
      </c>
      <c r="T3968" s="18" t="str">
        <f>IFERROR(__xludf.DUMMYFUNCTION("""COMPUTED_VALUE"""),"Малина вишня лёд")</f>
        <v>Малина вишня лёд</v>
      </c>
      <c r="U3968" s="18"/>
      <c r="V3968" s="18"/>
      <c r="W3968" s="18"/>
      <c r="X3968" s="18"/>
      <c r="Y3968" s="18"/>
      <c r="Z3968" s="18"/>
      <c r="AA3968" s="18"/>
      <c r="AB3968" s="18"/>
      <c r="AC3968" s="18"/>
      <c r="AD3968" s="18"/>
      <c r="AE3968" s="18"/>
      <c r="AF3968" s="18"/>
      <c r="AG3968" s="18"/>
      <c r="AH3968" s="18"/>
      <c r="AI3968" s="18"/>
      <c r="AJ3968" s="18"/>
      <c r="AK3968" s="18"/>
      <c r="AL3968" s="18"/>
      <c r="AM3968" s="18"/>
      <c r="AN3968" s="18"/>
      <c r="AO3968" s="18"/>
      <c r="AP3968" s="18"/>
      <c r="AQ3968" s="18"/>
      <c r="AR3968" s="18"/>
      <c r="AS3968" s="18"/>
      <c r="AT3968" s="18"/>
      <c r="AU3968" s="18"/>
      <c r="AV3968" s="18"/>
      <c r="AW3968" s="18"/>
      <c r="AX3968" s="18"/>
    </row>
    <row r="3969">
      <c r="A3969" s="18" t="str">
        <f>IFERROR(__xludf.DUMMYFUNCTION("""COMPUTED_VALUE"""),"0.4")</f>
        <v>0.4</v>
      </c>
      <c r="B3969" s="18" t="str">
        <f>IFERROR(__xludf.DUMMYFUNCTION("""COMPUTED_VALUE"""),"0.6")</f>
        <v>0.6</v>
      </c>
      <c r="C3969" s="18" t="str">
        <f>IFERROR(__xludf.DUMMYFUNCTION("""COMPUTED_VALUE"""),"0.7")</f>
        <v>0.7</v>
      </c>
      <c r="D3969" s="18" t="str">
        <f>IFERROR(__xludf.DUMMYFUNCTION("""COMPUTED_VALUE"""),"0.8")</f>
        <v>0.8</v>
      </c>
      <c r="E3969" s="18"/>
      <c r="F3969" s="18"/>
      <c r="G3969" s="18"/>
      <c r="H3969" s="18"/>
      <c r="I3969" s="18"/>
      <c r="J3969" s="18"/>
      <c r="K3969" s="18"/>
      <c r="L3969" s="18"/>
      <c r="M3969" s="18"/>
      <c r="N3969" s="18"/>
      <c r="O3969" s="18"/>
      <c r="P3969" s="18"/>
      <c r="Q3969" s="18"/>
      <c r="R3969" s="18"/>
      <c r="S3969" s="18"/>
      <c r="T3969" s="18"/>
      <c r="U3969" s="18"/>
      <c r="V3969" s="18"/>
      <c r="W3969" s="18"/>
      <c r="X3969" s="18"/>
      <c r="Y3969" s="18"/>
      <c r="Z3969" s="18"/>
      <c r="AA3969" s="18"/>
      <c r="AB3969" s="18"/>
      <c r="AC3969" s="18"/>
      <c r="AD3969" s="18"/>
      <c r="AE3969" s="18"/>
      <c r="AF3969" s="18"/>
      <c r="AG3969" s="18"/>
      <c r="AH3969" s="18"/>
      <c r="AI3969" s="18"/>
      <c r="AJ3969" s="18"/>
      <c r="AK3969" s="18"/>
      <c r="AL3969" s="18"/>
      <c r="AM3969" s="18"/>
      <c r="AN3969" s="18"/>
      <c r="AO3969" s="18"/>
      <c r="AP3969" s="18"/>
      <c r="AQ3969" s="18"/>
      <c r="AR3969" s="18"/>
      <c r="AS3969" s="18"/>
      <c r="AT3969" s="18"/>
      <c r="AU3969" s="18"/>
      <c r="AV3969" s="18"/>
      <c r="AW3969" s="18"/>
      <c r="AX3969" s="18"/>
    </row>
    <row r="3970">
      <c r="A3970" s="18" t="str">
        <f>IFERROR(__xludf.DUMMYFUNCTION("""COMPUTED_VALUE"""),"кислая земляника")</f>
        <v>кислая земляника</v>
      </c>
      <c r="B3970" s="18" t="str">
        <f>IFERROR(__xludf.DUMMYFUNCTION("""COMPUTED_VALUE"""),"кислая фанта с черникой")</f>
        <v>кислая фанта с черникой</v>
      </c>
      <c r="C3970" s="18" t="str">
        <f>IFERROR(__xludf.DUMMYFUNCTION("""COMPUTED_VALUE"""),"кислое харибо с колой и черешней")</f>
        <v>кислое харибо с колой и черешней</v>
      </c>
      <c r="D3970" s="18" t="str">
        <f>IFERROR(__xludf.DUMMYFUNCTION("""COMPUTED_VALUE"""),"кислое яблочно клубничная шипучка")</f>
        <v>кислое яблочно клубничная шипучка</v>
      </c>
      <c r="E3970" s="18" t="str">
        <f>IFERROR(__xludf.DUMMYFUNCTION("""COMPUTED_VALUE"""),"кислые желатинки маракуйя ананас")</f>
        <v>кислые желатинки маракуйя ананас</v>
      </c>
      <c r="F3970" s="18" t="str">
        <f>IFERROR(__xludf.DUMMYFUNCTION("""COMPUTED_VALUE"""),"кислые ленточки маракуя манго")</f>
        <v>кислые ленточки маракуя манго</v>
      </c>
      <c r="G3970" s="18" t="str">
        <f>IFERROR(__xludf.DUMMYFUNCTION("""COMPUTED_VALUE"""),"кислые мармеладные ягоды")</f>
        <v>кислые мармеладные ягоды</v>
      </c>
      <c r="H3970" s="18" t="str">
        <f>IFERROR(__xludf.DUMMYFUNCTION("""COMPUTED_VALUE"""),"кислый виноград лайм")</f>
        <v>кислый виноград лайм</v>
      </c>
      <c r="I3970" s="18" t="str">
        <f>IFERROR(__xludf.DUMMYFUNCTION("""COMPUTED_VALUE"""),"кислый грейпфрут с вишней")</f>
        <v>кислый грейпфрут с вишней</v>
      </c>
      <c r="J3970" s="18" t="str">
        <f>IFERROR(__xludf.DUMMYFUNCTION("""COMPUTED_VALUE"""),"кислый леденец виноград киви яблоко")</f>
        <v>кислый леденец виноград киви яблоко</v>
      </c>
      <c r="K3970" s="18" t="str">
        <f>IFERROR(__xludf.DUMMYFUNCTION("""COMPUTED_VALUE"""),"кислый лимонад арбуз лайм малина")</f>
        <v>кислый лимонад арбуз лайм малина</v>
      </c>
      <c r="L3970" s="18" t="str">
        <f>IFERROR(__xludf.DUMMYFUNCTION("""COMPUTED_VALUE"""),"кислый персик клубника")</f>
        <v>кислый персик клубника</v>
      </c>
      <c r="M3970" s="18" t="str">
        <f>IFERROR(__xludf.DUMMYFUNCTION("""COMPUTED_VALUE"""),"кислый яблочно лимонные колечки")</f>
        <v>кислый яблочно лимонные колечки</v>
      </c>
      <c r="N3970" s="18" t="str">
        <f>IFERROR(__xludf.DUMMYFUNCTION("""COMPUTED_VALUE"""),"фанта апельсин с кислой малиной")</f>
        <v>фанта апельсин с кислой малиной</v>
      </c>
      <c r="O3970" s="18"/>
      <c r="P3970" s="18"/>
      <c r="Q3970" s="18"/>
      <c r="R3970" s="18"/>
      <c r="S3970" s="18"/>
      <c r="T3970" s="18"/>
      <c r="U3970" s="18"/>
      <c r="V3970" s="18"/>
      <c r="W3970" s="18"/>
      <c r="X3970" s="18"/>
      <c r="Y3970" s="18"/>
      <c r="Z3970" s="18"/>
      <c r="AA3970" s="18"/>
      <c r="AB3970" s="18"/>
      <c r="AC3970" s="18"/>
      <c r="AD3970" s="18"/>
      <c r="AE3970" s="18"/>
      <c r="AF3970" s="18"/>
      <c r="AG3970" s="18"/>
      <c r="AH3970" s="18"/>
      <c r="AI3970" s="18"/>
      <c r="AJ3970" s="18"/>
      <c r="AK3970" s="18"/>
      <c r="AL3970" s="18"/>
      <c r="AM3970" s="18"/>
      <c r="AN3970" s="18"/>
      <c r="AO3970" s="18"/>
      <c r="AP3970" s="18"/>
      <c r="AQ3970" s="18"/>
      <c r="AR3970" s="18"/>
      <c r="AS3970" s="18"/>
      <c r="AT3970" s="18"/>
      <c r="AU3970" s="18"/>
      <c r="AV3970" s="18"/>
      <c r="AW3970" s="18"/>
      <c r="AX3970" s="18"/>
    </row>
    <row r="3971">
      <c r="A3971" s="18" t="str">
        <f>IFERROR(__xludf.DUMMYFUNCTION("""COMPUTED_VALUE"""),"Апельсиновое драже")</f>
        <v>Апельсиновое драже</v>
      </c>
      <c r="B3971" s="18" t="str">
        <f>IFERROR(__xludf.DUMMYFUNCTION("""COMPUTED_VALUE"""),"Бабл гам")</f>
        <v>Бабл гам</v>
      </c>
      <c r="C3971" s="18" t="str">
        <f>IFERROR(__xludf.DUMMYFUNCTION("""COMPUTED_VALUE"""),"Виноградная конфета")</f>
        <v>Виноградная конфета</v>
      </c>
      <c r="D3971" s="18" t="str">
        <f>IFERROR(__xludf.DUMMYFUNCTION("""COMPUTED_VALUE"""),"Даня кокос")</f>
        <v>Даня кокос</v>
      </c>
      <c r="E3971" s="18" t="str">
        <f>IFERROR(__xludf.DUMMYFUNCTION("""COMPUTED_VALUE"""),"Земляника груша")</f>
        <v>Земляника груша</v>
      </c>
      <c r="F3971" s="18" t="str">
        <f>IFERROR(__xludf.DUMMYFUNCTION("""COMPUTED_VALUE"""),"Кислый киви")</f>
        <v>Кислый киви</v>
      </c>
      <c r="G3971" s="18" t="str">
        <f>IFERROR(__xludf.DUMMYFUNCTION("""COMPUTED_VALUE"""),"Кислый малиновый лимонад ")</f>
        <v>Кислый малиновый лимонад </v>
      </c>
      <c r="H3971" s="18" t="str">
        <f>IFERROR(__xludf.DUMMYFUNCTION("""COMPUTED_VALUE"""),"Кола сода айс")</f>
        <v>Кола сода айс</v>
      </c>
      <c r="I3971" s="18" t="str">
        <f>IFERROR(__xludf.DUMMYFUNCTION("""COMPUTED_VALUE"""),"Ледяной ананас")</f>
        <v>Ледяной ананас</v>
      </c>
      <c r="J3971" s="18" t="str">
        <f>IFERROR(__xludf.DUMMYFUNCTION("""COMPUTED_VALUE"""),"Лимонные червячки ")</f>
        <v>Лимонные червячки </v>
      </c>
      <c r="K3971" s="18" t="str">
        <f>IFERROR(__xludf.DUMMYFUNCTION("""COMPUTED_VALUE"""),"Манго апельсин")</f>
        <v>Манго апельсин</v>
      </c>
      <c r="L3971" s="18" t="str">
        <f>IFERROR(__xludf.DUMMYFUNCTION("""COMPUTED_VALUE"""),"Смородина виноград")</f>
        <v>Смородина виноград</v>
      </c>
      <c r="M3971" s="18" t="str">
        <f>IFERROR(__xludf.DUMMYFUNCTION("""COMPUTED_VALUE"""),"Яблочный холс")</f>
        <v>Яблочный холс</v>
      </c>
      <c r="N3971" s="18" t="str">
        <f>IFERROR(__xludf.DUMMYFUNCTION("""COMPUTED_VALUE"""),"Ягодный смузи")</f>
        <v>Ягодный смузи</v>
      </c>
      <c r="O3971" s="18" t="str">
        <f>IFERROR(__xludf.DUMMYFUNCTION("""COMPUTED_VALUE"""),"Ягодный энергетик")</f>
        <v>Ягодный энергетик</v>
      </c>
      <c r="P3971" s="18"/>
      <c r="Q3971" s="18"/>
      <c r="R3971" s="18"/>
      <c r="S3971" s="18"/>
      <c r="T3971" s="18"/>
      <c r="U3971" s="18"/>
      <c r="V3971" s="18"/>
      <c r="W3971" s="18"/>
      <c r="X3971" s="18"/>
      <c r="Y3971" s="18"/>
      <c r="Z3971" s="18"/>
      <c r="AA3971" s="18"/>
      <c r="AB3971" s="18"/>
      <c r="AC3971" s="18"/>
      <c r="AD3971" s="18"/>
      <c r="AE3971" s="18"/>
      <c r="AF3971" s="18"/>
      <c r="AG3971" s="18"/>
      <c r="AH3971" s="18"/>
      <c r="AI3971" s="18"/>
      <c r="AJ3971" s="18"/>
      <c r="AK3971" s="18"/>
      <c r="AL3971" s="18"/>
      <c r="AM3971" s="18"/>
      <c r="AN3971" s="18"/>
      <c r="AO3971" s="18"/>
      <c r="AP3971" s="18"/>
      <c r="AQ3971" s="18"/>
      <c r="AR3971" s="18"/>
      <c r="AS3971" s="18"/>
      <c r="AT3971" s="18"/>
      <c r="AU3971" s="18"/>
      <c r="AV3971" s="18"/>
      <c r="AW3971" s="18"/>
      <c r="AX3971" s="18"/>
    </row>
    <row r="3972">
      <c r="A3972" s="18" t="str">
        <f>IFERROR(__xludf.DUMMYFUNCTION("""COMPUTED_VALUE"""),"Арбуз Малина ")</f>
        <v>Арбуз Малина </v>
      </c>
      <c r="B3972" s="18" t="str">
        <f>IFERROR(__xludf.DUMMYFUNCTION("""COMPUTED_VALUE"""),"Банан Кокос ")</f>
        <v>Банан Кокос </v>
      </c>
      <c r="C3972" s="18" t="str">
        <f>IFERROR(__xludf.DUMMYFUNCTION("""COMPUTED_VALUE"""),"Барбарисовый Энергетик ")</f>
        <v>Барбарисовый Энергетик </v>
      </c>
      <c r="D3972" s="18" t="str">
        <f>IFERROR(__xludf.DUMMYFUNCTION("""COMPUTED_VALUE"""),"Виноградный Энергетик")</f>
        <v>Виноградный Энергетик</v>
      </c>
      <c r="E3972" s="18" t="str">
        <f>IFERROR(__xludf.DUMMYFUNCTION("""COMPUTED_VALUE"""),"Гранат Клубника ")</f>
        <v>Гранат Клубника </v>
      </c>
      <c r="F3972" s="18" t="str">
        <f>IFERROR(__xludf.DUMMYFUNCTION("""COMPUTED_VALUE"""),"Гранат Смородина ")</f>
        <v>Гранат Смородина </v>
      </c>
      <c r="G3972" s="18" t="str">
        <f>IFERROR(__xludf.DUMMYFUNCTION("""COMPUTED_VALUE"""),"Грейпфрутовый Швепс ")</f>
        <v>Грейпфрутовый Швепс </v>
      </c>
      <c r="H3972" s="18" t="str">
        <f>IFERROR(__xludf.DUMMYFUNCTION("""COMPUTED_VALUE"""),"Земляника Драгонфрут ")</f>
        <v>Земляника Драгонфрут </v>
      </c>
      <c r="I3972" s="18" t="str">
        <f>IFERROR(__xludf.DUMMYFUNCTION("""COMPUTED_VALUE"""),"Киви Личи ")</f>
        <v>Киви Личи </v>
      </c>
      <c r="J3972" s="18" t="str">
        <f>IFERROR(__xludf.DUMMYFUNCTION("""COMPUTED_VALUE"""),"Киви Маракуйя Гуава ")</f>
        <v>Киви Маракуйя Гуава </v>
      </c>
      <c r="K3972" s="18" t="str">
        <f>IFERROR(__xludf.DUMMYFUNCTION("""COMPUTED_VALUE"""),"Клубника Банан ")</f>
        <v>Клубника Банан </v>
      </c>
      <c r="L3972" s="18" t="str">
        <f>IFERROR(__xludf.DUMMYFUNCTION("""COMPUTED_VALUE"""),"Клубника Вишня ")</f>
        <v>Клубника Вишня </v>
      </c>
      <c r="M3972" s="18" t="str">
        <f>IFERROR(__xludf.DUMMYFUNCTION("""COMPUTED_VALUE"""),"Клубника Земляника ")</f>
        <v>Клубника Земляника </v>
      </c>
      <c r="N3972" s="18" t="str">
        <f>IFERROR(__xludf.DUMMYFUNCTION("""COMPUTED_VALUE"""),"Клубничный Мохито ")</f>
        <v>Клубничный Мохито </v>
      </c>
      <c r="O3972" s="18" t="str">
        <f>IFERROR(__xludf.DUMMYFUNCTION("""COMPUTED_VALUE"""),"Манго Грейпфрут ")</f>
        <v>Манго Грейпфрут </v>
      </c>
      <c r="P3972" s="18" t="str">
        <f>IFERROR(__xludf.DUMMYFUNCTION("""COMPUTED_VALUE"""),"Манго Персик Личи ")</f>
        <v>Манго Персик Личи </v>
      </c>
      <c r="Q3972" s="18" t="str">
        <f>IFERROR(__xludf.DUMMYFUNCTION("""COMPUTED_VALUE"""),"Персик Бабл Гам ")</f>
        <v>Персик Бабл Гам </v>
      </c>
      <c r="R3972" s="18" t="str">
        <f>IFERROR(__xludf.DUMMYFUNCTION("""COMPUTED_VALUE"""),"Садовые Ягоды ")</f>
        <v>Садовые Ягоды </v>
      </c>
      <c r="S3972" s="18" t="str">
        <f>IFERROR(__xludf.DUMMYFUNCTION("""COMPUTED_VALUE"""),"Скитлс Лимон Лайм 2")</f>
        <v>Скитлс Лимон Лайм 2</v>
      </c>
      <c r="T3972" s="18" t="str">
        <f>IFERROR(__xludf.DUMMYFUNCTION("""COMPUTED_VALUE"""),"Смородина Мармелад 1")</f>
        <v>Смородина Мармелад 1</v>
      </c>
      <c r="U3972" s="18" t="str">
        <f>IFERROR(__xludf.DUMMYFUNCTION("""COMPUTED_VALUE"""),"Темная Вишня 1")</f>
        <v>Темная Вишня 1</v>
      </c>
      <c r="V3972" s="18" t="str">
        <f>IFERROR(__xludf.DUMMYFUNCTION("""COMPUTED_VALUE"""),"Фруктовые Пластинки 1")</f>
        <v>Фруктовые Пластинки 1</v>
      </c>
      <c r="W3972" s="18" t="str">
        <f>IFERROR(__xludf.DUMMYFUNCTION("""COMPUTED_VALUE"""),"Черника Ежевика 1")</f>
        <v>Черника Ежевика 1</v>
      </c>
      <c r="X3972" s="18" t="str">
        <f>IFERROR(__xludf.DUMMYFUNCTION("""COMPUTED_VALUE"""),"Черника Малина 1")</f>
        <v>Черника Малина 1</v>
      </c>
      <c r="Y3972" s="18" t="str">
        <f>IFERROR(__xludf.DUMMYFUNCTION("""COMPUTED_VALUE"""),"Черника Мята 2")</f>
        <v>Черника Мята 2</v>
      </c>
      <c r="Z3972" s="18" t="str">
        <f>IFERROR(__xludf.DUMMYFUNCTION("""COMPUTED_VALUE"""),"Яблоко Виноград 2")</f>
        <v>Яблоко Виноград 2</v>
      </c>
      <c r="AA3972" s="18" t="str">
        <f>IFERROR(__xludf.DUMMYFUNCTION("""COMPUTED_VALUE"""),"Яблоко Малина 4")</f>
        <v>Яблоко Малина 4</v>
      </c>
      <c r="AB3972" s="18"/>
      <c r="AC3972" s="18"/>
      <c r="AD3972" s="18"/>
      <c r="AE3972" s="18"/>
      <c r="AF3972" s="18"/>
      <c r="AG3972" s="18"/>
      <c r="AH3972" s="18"/>
      <c r="AI3972" s="18"/>
      <c r="AJ3972" s="18"/>
      <c r="AK3972" s="18"/>
      <c r="AL3972" s="18"/>
      <c r="AM3972" s="18"/>
      <c r="AN3972" s="18"/>
      <c r="AO3972" s="18"/>
      <c r="AP3972" s="18"/>
      <c r="AQ3972" s="18"/>
      <c r="AR3972" s="18"/>
      <c r="AS3972" s="18"/>
      <c r="AT3972" s="18"/>
      <c r="AU3972" s="18"/>
      <c r="AV3972" s="18"/>
      <c r="AW3972" s="18"/>
      <c r="AX3972" s="18"/>
    </row>
    <row r="3973">
      <c r="A3973" s="18" t="str">
        <f>IFERROR(__xludf.DUMMYFUNCTION("""COMPUTED_VALUE"""),"Арбуз Малина ")</f>
        <v>Арбуз Малина </v>
      </c>
      <c r="B3973" s="18" t="str">
        <f>IFERROR(__xludf.DUMMYFUNCTION("""COMPUTED_VALUE"""),"Банан Кокос ")</f>
        <v>Банан Кокос </v>
      </c>
      <c r="C3973" s="18" t="str">
        <f>IFERROR(__xludf.DUMMYFUNCTION("""COMPUTED_VALUE"""),"Барбарисовый Энергетик ")</f>
        <v>Барбарисовый Энергетик </v>
      </c>
      <c r="D3973" s="18" t="str">
        <f>IFERROR(__xludf.DUMMYFUNCTION("""COMPUTED_VALUE"""),"Виноградный Энергетик")</f>
        <v>Виноградный Энергетик</v>
      </c>
      <c r="E3973" s="18" t="str">
        <f>IFERROR(__xludf.DUMMYFUNCTION("""COMPUTED_VALUE"""),"Гранат Клубника ")</f>
        <v>Гранат Клубника </v>
      </c>
      <c r="F3973" s="18" t="str">
        <f>IFERROR(__xludf.DUMMYFUNCTION("""COMPUTED_VALUE"""),"Гранат Смородина ")</f>
        <v>Гранат Смородина </v>
      </c>
      <c r="G3973" s="18" t="str">
        <f>IFERROR(__xludf.DUMMYFUNCTION("""COMPUTED_VALUE"""),"Грейпфрутовый Швепс ")</f>
        <v>Грейпфрутовый Швепс </v>
      </c>
      <c r="H3973" s="18" t="str">
        <f>IFERROR(__xludf.DUMMYFUNCTION("""COMPUTED_VALUE"""),"Земляника Драгонфрут ")</f>
        <v>Земляника Драгонфрут </v>
      </c>
      <c r="I3973" s="18" t="str">
        <f>IFERROR(__xludf.DUMMYFUNCTION("""COMPUTED_VALUE"""),"Киви Личи ")</f>
        <v>Киви Личи </v>
      </c>
      <c r="J3973" s="18" t="str">
        <f>IFERROR(__xludf.DUMMYFUNCTION("""COMPUTED_VALUE"""),"Киви Маракуйя Гуава ")</f>
        <v>Киви Маракуйя Гуава </v>
      </c>
      <c r="K3973" s="18" t="str">
        <f>IFERROR(__xludf.DUMMYFUNCTION("""COMPUTED_VALUE"""),"Клубника Банан ")</f>
        <v>Клубника Банан </v>
      </c>
      <c r="L3973" s="18" t="str">
        <f>IFERROR(__xludf.DUMMYFUNCTION("""COMPUTED_VALUE"""),"Клубника Вишня ")</f>
        <v>Клубника Вишня </v>
      </c>
      <c r="M3973" s="18" t="str">
        <f>IFERROR(__xludf.DUMMYFUNCTION("""COMPUTED_VALUE"""),"Клубника Земляника ")</f>
        <v>Клубника Земляника </v>
      </c>
      <c r="N3973" s="18" t="str">
        <f>IFERROR(__xludf.DUMMYFUNCTION("""COMPUTED_VALUE"""),"Клубничный Мохито ")</f>
        <v>Клубничный Мохито </v>
      </c>
      <c r="O3973" s="18" t="str">
        <f>IFERROR(__xludf.DUMMYFUNCTION("""COMPUTED_VALUE"""),"Манго Грейпфрут ")</f>
        <v>Манго Грейпфрут </v>
      </c>
      <c r="P3973" s="18" t="str">
        <f>IFERROR(__xludf.DUMMYFUNCTION("""COMPUTED_VALUE"""),"Манго Персик Личи ")</f>
        <v>Манго Персик Личи </v>
      </c>
      <c r="Q3973" s="18" t="str">
        <f>IFERROR(__xludf.DUMMYFUNCTION("""COMPUTED_VALUE"""),"Персик Бабл Гам ")</f>
        <v>Персик Бабл Гам </v>
      </c>
      <c r="R3973" s="18" t="str">
        <f>IFERROR(__xludf.DUMMYFUNCTION("""COMPUTED_VALUE"""),"Садовые Ягоды ")</f>
        <v>Садовые Ягоды </v>
      </c>
      <c r="S3973" s="18" t="str">
        <f>IFERROR(__xludf.DUMMYFUNCTION("""COMPUTED_VALUE"""),"Скитлс Лимон Лайм 2")</f>
        <v>Скитлс Лимон Лайм 2</v>
      </c>
      <c r="T3973" s="18" t="str">
        <f>IFERROR(__xludf.DUMMYFUNCTION("""COMPUTED_VALUE"""),"Смородина Мармелад 1")</f>
        <v>Смородина Мармелад 1</v>
      </c>
      <c r="U3973" s="18" t="str">
        <f>IFERROR(__xludf.DUMMYFUNCTION("""COMPUTED_VALUE"""),"Темная Вишня 1")</f>
        <v>Темная Вишня 1</v>
      </c>
      <c r="V3973" s="18" t="str">
        <f>IFERROR(__xludf.DUMMYFUNCTION("""COMPUTED_VALUE"""),"Фруктовые Пластинки 1")</f>
        <v>Фруктовые Пластинки 1</v>
      </c>
      <c r="W3973" s="18" t="str">
        <f>IFERROR(__xludf.DUMMYFUNCTION("""COMPUTED_VALUE"""),"Черника Ежевика 1")</f>
        <v>Черника Ежевика 1</v>
      </c>
      <c r="X3973" s="18" t="str">
        <f>IFERROR(__xludf.DUMMYFUNCTION("""COMPUTED_VALUE"""),"Черника Малина 1")</f>
        <v>Черника Малина 1</v>
      </c>
      <c r="Y3973" s="18" t="str">
        <f>IFERROR(__xludf.DUMMYFUNCTION("""COMPUTED_VALUE"""),"Черника Мята 2")</f>
        <v>Черника Мята 2</v>
      </c>
      <c r="Z3973" s="18" t="str">
        <f>IFERROR(__xludf.DUMMYFUNCTION("""COMPUTED_VALUE"""),"Яблоко Виноград 2")</f>
        <v>Яблоко Виноград 2</v>
      </c>
      <c r="AA3973" s="18" t="str">
        <f>IFERROR(__xludf.DUMMYFUNCTION("""COMPUTED_VALUE"""),"Яблоко Малина 4")</f>
        <v>Яблоко Малина 4</v>
      </c>
      <c r="AB3973" s="18"/>
      <c r="AC3973" s="18"/>
      <c r="AD3973" s="18"/>
      <c r="AE3973" s="18"/>
      <c r="AF3973" s="18"/>
      <c r="AG3973" s="18"/>
      <c r="AH3973" s="18"/>
      <c r="AI3973" s="18"/>
      <c r="AJ3973" s="18"/>
      <c r="AK3973" s="18"/>
      <c r="AL3973" s="18"/>
      <c r="AM3973" s="18"/>
      <c r="AN3973" s="18"/>
      <c r="AO3973" s="18"/>
      <c r="AP3973" s="18"/>
      <c r="AQ3973" s="18"/>
      <c r="AR3973" s="18"/>
      <c r="AS3973" s="18"/>
      <c r="AT3973" s="18"/>
      <c r="AU3973" s="18"/>
      <c r="AV3973" s="18"/>
      <c r="AW3973" s="18"/>
      <c r="AX3973" s="18"/>
    </row>
    <row r="3974">
      <c r="A3974" s="18" t="str">
        <f>IFERROR(__xludf.DUMMYFUNCTION("""COMPUTED_VALUE"""),"Арбуз Малина ")</f>
        <v>Арбуз Малина </v>
      </c>
      <c r="B3974" s="18" t="str">
        <f>IFERROR(__xludf.DUMMYFUNCTION("""COMPUTED_VALUE"""),"Банан Кокос ")</f>
        <v>Банан Кокос </v>
      </c>
      <c r="C3974" s="18" t="str">
        <f>IFERROR(__xludf.DUMMYFUNCTION("""COMPUTED_VALUE"""),"Барбарисовый Энергетик ")</f>
        <v>Барбарисовый Энергетик </v>
      </c>
      <c r="D3974" s="18" t="str">
        <f>IFERROR(__xludf.DUMMYFUNCTION("""COMPUTED_VALUE"""),"Виноградный Энергетик")</f>
        <v>Виноградный Энергетик</v>
      </c>
      <c r="E3974" s="18" t="str">
        <f>IFERROR(__xludf.DUMMYFUNCTION("""COMPUTED_VALUE"""),"Гранат Клубника ")</f>
        <v>Гранат Клубника </v>
      </c>
      <c r="F3974" s="18" t="str">
        <f>IFERROR(__xludf.DUMMYFUNCTION("""COMPUTED_VALUE"""),"Гранат Смородина ")</f>
        <v>Гранат Смородина </v>
      </c>
      <c r="G3974" s="18" t="str">
        <f>IFERROR(__xludf.DUMMYFUNCTION("""COMPUTED_VALUE"""),"Грейпфрутовый Швепс ")</f>
        <v>Грейпфрутовый Швепс </v>
      </c>
      <c r="H3974" s="18" t="str">
        <f>IFERROR(__xludf.DUMMYFUNCTION("""COMPUTED_VALUE"""),"Земляника Драгонфрут ")</f>
        <v>Земляника Драгонфрут </v>
      </c>
      <c r="I3974" s="18" t="str">
        <f>IFERROR(__xludf.DUMMYFUNCTION("""COMPUTED_VALUE"""),"Киви Личи ")</f>
        <v>Киви Личи </v>
      </c>
      <c r="J3974" s="18" t="str">
        <f>IFERROR(__xludf.DUMMYFUNCTION("""COMPUTED_VALUE"""),"Киви Маракуйя Гуава ")</f>
        <v>Киви Маракуйя Гуава </v>
      </c>
      <c r="K3974" s="18" t="str">
        <f>IFERROR(__xludf.DUMMYFUNCTION("""COMPUTED_VALUE"""),"Клубника Банан ")</f>
        <v>Клубника Банан </v>
      </c>
      <c r="L3974" s="18" t="str">
        <f>IFERROR(__xludf.DUMMYFUNCTION("""COMPUTED_VALUE"""),"Клубника Вишня ")</f>
        <v>Клубника Вишня </v>
      </c>
      <c r="M3974" s="18" t="str">
        <f>IFERROR(__xludf.DUMMYFUNCTION("""COMPUTED_VALUE"""),"Клубника Земляника ")</f>
        <v>Клубника Земляника </v>
      </c>
      <c r="N3974" s="18" t="str">
        <f>IFERROR(__xludf.DUMMYFUNCTION("""COMPUTED_VALUE"""),"Клубничный Мохито ")</f>
        <v>Клубничный Мохито </v>
      </c>
      <c r="O3974" s="18" t="str">
        <f>IFERROR(__xludf.DUMMYFUNCTION("""COMPUTED_VALUE"""),"Манго Грейпфрут ")</f>
        <v>Манго Грейпфрут </v>
      </c>
      <c r="P3974" s="18" t="str">
        <f>IFERROR(__xludf.DUMMYFUNCTION("""COMPUTED_VALUE"""),"Манго Персик Личи ")</f>
        <v>Манго Персик Личи </v>
      </c>
      <c r="Q3974" s="18" t="str">
        <f>IFERROR(__xludf.DUMMYFUNCTION("""COMPUTED_VALUE"""),"Персик Бабл Гам ")</f>
        <v>Персик Бабл Гам </v>
      </c>
      <c r="R3974" s="18" t="str">
        <f>IFERROR(__xludf.DUMMYFUNCTION("""COMPUTED_VALUE"""),"Садовые Ягоды ")</f>
        <v>Садовые Ягоды </v>
      </c>
      <c r="S3974" s="18" t="str">
        <f>IFERROR(__xludf.DUMMYFUNCTION("""COMPUTED_VALUE"""),"Скитлс Лимон Лайм 2")</f>
        <v>Скитлс Лимон Лайм 2</v>
      </c>
      <c r="T3974" s="18" t="str">
        <f>IFERROR(__xludf.DUMMYFUNCTION("""COMPUTED_VALUE"""),"Смородина Мармелад 1")</f>
        <v>Смородина Мармелад 1</v>
      </c>
      <c r="U3974" s="18" t="str">
        <f>IFERROR(__xludf.DUMMYFUNCTION("""COMPUTED_VALUE"""),"Темная Вишня 1")</f>
        <v>Темная Вишня 1</v>
      </c>
      <c r="V3974" s="18" t="str">
        <f>IFERROR(__xludf.DUMMYFUNCTION("""COMPUTED_VALUE"""),"Фруктовые Пластинки 1")</f>
        <v>Фруктовые Пластинки 1</v>
      </c>
      <c r="W3974" s="18" t="str">
        <f>IFERROR(__xludf.DUMMYFUNCTION("""COMPUTED_VALUE"""),"Черника Ежевика 1")</f>
        <v>Черника Ежевика 1</v>
      </c>
      <c r="X3974" s="18" t="str">
        <f>IFERROR(__xludf.DUMMYFUNCTION("""COMPUTED_VALUE"""),"Черника Малина 1")</f>
        <v>Черника Малина 1</v>
      </c>
      <c r="Y3974" s="18" t="str">
        <f>IFERROR(__xludf.DUMMYFUNCTION("""COMPUTED_VALUE"""),"Черника Мята 2")</f>
        <v>Черника Мята 2</v>
      </c>
      <c r="Z3974" s="18" t="str">
        <f>IFERROR(__xludf.DUMMYFUNCTION("""COMPUTED_VALUE"""),"Яблоко Виноград 2")</f>
        <v>Яблоко Виноград 2</v>
      </c>
      <c r="AA3974" s="18" t="str">
        <f>IFERROR(__xludf.DUMMYFUNCTION("""COMPUTED_VALUE"""),"Яблоко Малина 4")</f>
        <v>Яблоко Малина 4</v>
      </c>
      <c r="AB3974" s="18"/>
      <c r="AC3974" s="18"/>
      <c r="AD3974" s="18"/>
      <c r="AE3974" s="18"/>
      <c r="AF3974" s="18"/>
      <c r="AG3974" s="18"/>
      <c r="AH3974" s="18"/>
      <c r="AI3974" s="18"/>
      <c r="AJ3974" s="18"/>
      <c r="AK3974" s="18"/>
      <c r="AL3974" s="18"/>
      <c r="AM3974" s="18"/>
      <c r="AN3974" s="18"/>
      <c r="AO3974" s="18"/>
      <c r="AP3974" s="18"/>
      <c r="AQ3974" s="18"/>
      <c r="AR3974" s="18"/>
      <c r="AS3974" s="18"/>
      <c r="AT3974" s="18"/>
      <c r="AU3974" s="18"/>
      <c r="AV3974" s="18"/>
      <c r="AW3974" s="18"/>
      <c r="AX3974" s="18"/>
    </row>
    <row r="3975">
      <c r="A3975" s="18" t="str">
        <f>IFERROR(__xludf.DUMMYFUNCTION("""COMPUTED_VALUE"""),"Ягодный микс")</f>
        <v>Ягодный микс</v>
      </c>
      <c r="B3975" s="18" t="str">
        <f>IFERROR(__xludf.DUMMYFUNCTION("""COMPUTED_VALUE"""),"Энергетик малина")</f>
        <v>Энергетик малина</v>
      </c>
      <c r="C3975" s="18" t="str">
        <f>IFERROR(__xludf.DUMMYFUNCTION("""COMPUTED_VALUE"""),"Клубника арбуз")</f>
        <v>Клубника арбуз</v>
      </c>
      <c r="D3975" s="18" t="str">
        <f>IFERROR(__xludf.DUMMYFUNCTION("""COMPUTED_VALUE"""),"Ежевика малина")</f>
        <v>Ежевика малина</v>
      </c>
      <c r="E3975" s="18" t="str">
        <f>IFERROR(__xludf.DUMMYFUNCTION("""COMPUTED_VALUE"""),"Голубая малина виноград")</f>
        <v>Голубая малина виноград</v>
      </c>
      <c r="F3975" s="18" t="str">
        <f>IFERROR(__xludf.DUMMYFUNCTION("""COMPUTED_VALUE"""),"Вишня яблоко")</f>
        <v>Вишня яблоко</v>
      </c>
      <c r="G3975" s="18" t="str">
        <f>IFERROR(__xludf.DUMMYFUNCTION("""COMPUTED_VALUE"""),"Виноград лёд")</f>
        <v>Виноград лёд</v>
      </c>
      <c r="H3975" s="18" t="str">
        <f>IFERROR(__xludf.DUMMYFUNCTION("""COMPUTED_VALUE"""),"Бабл гам")</f>
        <v>Бабл гам</v>
      </c>
      <c r="I3975" s="18" t="str">
        <f>IFERROR(__xludf.DUMMYFUNCTION("""COMPUTED_VALUE"""),"Энергетик лайм")</f>
        <v>Энергетик лайм</v>
      </c>
      <c r="J3975" s="18" t="str">
        <f>IFERROR(__xludf.DUMMYFUNCTION("""COMPUTED_VALUE"""),"Черника смородина айс")</f>
        <v>Черника смородина айс</v>
      </c>
      <c r="K3975" s="18" t="str">
        <f>IFERROR(__xludf.DUMMYFUNCTION("""COMPUTED_VALUE"""),"Мохито клубничный лёд")</f>
        <v>Мохито клубничный лёд</v>
      </c>
      <c r="L3975" s="18" t="str">
        <f>IFERROR(__xludf.DUMMYFUNCTION("""COMPUTED_VALUE"""),"Черная вишня лёд")</f>
        <v>Черная вишня лёд</v>
      </c>
      <c r="M3975" s="18" t="str">
        <f>IFERROR(__xludf.DUMMYFUNCTION("""COMPUTED_VALUE"""),"Ананас кокос лёд")</f>
        <v>Ананас кокос лёд</v>
      </c>
      <c r="N3975" s="18" t="str">
        <f>IFERROR(__xludf.DUMMYFUNCTION("""COMPUTED_VALUE"""),"Киви лёд")</f>
        <v>Киви лёд</v>
      </c>
      <c r="O3975" s="18" t="str">
        <f>IFERROR(__xludf.DUMMYFUNCTION("""COMPUTED_VALUE"""),"Кислая клюква лёд")</f>
        <v>Кислая клюква лёд</v>
      </c>
      <c r="P3975" s="18" t="str">
        <f>IFERROR(__xludf.DUMMYFUNCTION("""COMPUTED_VALUE"""),"Кислый скитлс лёд")</f>
        <v>Кислый скитлс лёд</v>
      </c>
      <c r="Q3975" s="18" t="str">
        <f>IFERROR(__xludf.DUMMYFUNCTION("""COMPUTED_VALUE"""),"Клубника черника лёд")</f>
        <v>Клубника черника лёд</v>
      </c>
      <c r="R3975" s="18" t="str">
        <f>IFERROR(__xludf.DUMMYFUNCTION("""COMPUTED_VALUE"""),"Малина смородина лёд")</f>
        <v>Малина смородина лёд</v>
      </c>
      <c r="S3975" s="18" t="str">
        <f>IFERROR(__xludf.DUMMYFUNCTION("""COMPUTED_VALUE"""),"Манго лёд")</f>
        <v>Манго лёд</v>
      </c>
      <c r="T3975" s="18" t="str">
        <f>IFERROR(__xludf.DUMMYFUNCTION("""COMPUTED_VALUE"""),"Малина вишня лёд")</f>
        <v>Малина вишня лёд</v>
      </c>
      <c r="U3975" s="18"/>
      <c r="V3975" s="18"/>
      <c r="W3975" s="18"/>
      <c r="X3975" s="18"/>
      <c r="Y3975" s="18"/>
      <c r="Z3975" s="18"/>
      <c r="AA3975" s="18"/>
      <c r="AB3975" s="18"/>
      <c r="AC3975" s="18"/>
      <c r="AD3975" s="18"/>
      <c r="AE3975" s="18"/>
      <c r="AF3975" s="18"/>
      <c r="AG3975" s="18"/>
      <c r="AH3975" s="18"/>
      <c r="AI3975" s="18"/>
      <c r="AJ3975" s="18"/>
      <c r="AK3975" s="18"/>
      <c r="AL3975" s="18"/>
      <c r="AM3975" s="18"/>
      <c r="AN3975" s="18"/>
      <c r="AO3975" s="18"/>
      <c r="AP3975" s="18"/>
      <c r="AQ3975" s="18"/>
      <c r="AR3975" s="18"/>
      <c r="AS3975" s="18"/>
      <c r="AT3975" s="18"/>
      <c r="AU3975" s="18"/>
      <c r="AV3975" s="18"/>
      <c r="AW3975" s="18"/>
      <c r="AX3975" s="18"/>
    </row>
    <row r="3976">
      <c r="A3976" s="18" t="str">
        <f>IFERROR(__xludf.DUMMYFUNCTION("""COMPUTED_VALUE"""),"Ягодный микс")</f>
        <v>Ягодный микс</v>
      </c>
      <c r="B3976" s="18" t="str">
        <f>IFERROR(__xludf.DUMMYFUNCTION("""COMPUTED_VALUE"""),"Энергетик малина")</f>
        <v>Энергетик малина</v>
      </c>
      <c r="C3976" s="18" t="str">
        <f>IFERROR(__xludf.DUMMYFUNCTION("""COMPUTED_VALUE"""),"Клубника арбуз")</f>
        <v>Клубника арбуз</v>
      </c>
      <c r="D3976" s="18" t="str">
        <f>IFERROR(__xludf.DUMMYFUNCTION("""COMPUTED_VALUE"""),"Ежевика малина")</f>
        <v>Ежевика малина</v>
      </c>
      <c r="E3976" s="18" t="str">
        <f>IFERROR(__xludf.DUMMYFUNCTION("""COMPUTED_VALUE"""),"Голубая малина виноград")</f>
        <v>Голубая малина виноград</v>
      </c>
      <c r="F3976" s="18" t="str">
        <f>IFERROR(__xludf.DUMMYFUNCTION("""COMPUTED_VALUE"""),"Вишня яблоко")</f>
        <v>Вишня яблоко</v>
      </c>
      <c r="G3976" s="18" t="str">
        <f>IFERROR(__xludf.DUMMYFUNCTION("""COMPUTED_VALUE"""),"Виноград лёд")</f>
        <v>Виноград лёд</v>
      </c>
      <c r="H3976" s="18" t="str">
        <f>IFERROR(__xludf.DUMMYFUNCTION("""COMPUTED_VALUE"""),"Бабл гам")</f>
        <v>Бабл гам</v>
      </c>
      <c r="I3976" s="18" t="str">
        <f>IFERROR(__xludf.DUMMYFUNCTION("""COMPUTED_VALUE"""),"Энергетик лайм")</f>
        <v>Энергетик лайм</v>
      </c>
      <c r="J3976" s="18" t="str">
        <f>IFERROR(__xludf.DUMMYFUNCTION("""COMPUTED_VALUE"""),"Черника смородина айс")</f>
        <v>Черника смородина айс</v>
      </c>
      <c r="K3976" s="18" t="str">
        <f>IFERROR(__xludf.DUMMYFUNCTION("""COMPUTED_VALUE"""),"Мохито клубничный лёд")</f>
        <v>Мохито клубничный лёд</v>
      </c>
      <c r="L3976" s="18" t="str">
        <f>IFERROR(__xludf.DUMMYFUNCTION("""COMPUTED_VALUE"""),"Черная вишня лёд")</f>
        <v>Черная вишня лёд</v>
      </c>
      <c r="M3976" s="18" t="str">
        <f>IFERROR(__xludf.DUMMYFUNCTION("""COMPUTED_VALUE"""),"Ананас кокос лёд")</f>
        <v>Ананас кокос лёд</v>
      </c>
      <c r="N3976" s="18" t="str">
        <f>IFERROR(__xludf.DUMMYFUNCTION("""COMPUTED_VALUE"""),"Киви лёд")</f>
        <v>Киви лёд</v>
      </c>
      <c r="O3976" s="18" t="str">
        <f>IFERROR(__xludf.DUMMYFUNCTION("""COMPUTED_VALUE"""),"Кислая клюква лёд")</f>
        <v>Кислая клюква лёд</v>
      </c>
      <c r="P3976" s="18" t="str">
        <f>IFERROR(__xludf.DUMMYFUNCTION("""COMPUTED_VALUE"""),"Кислый скитлс лёд")</f>
        <v>Кислый скитлс лёд</v>
      </c>
      <c r="Q3976" s="18" t="str">
        <f>IFERROR(__xludf.DUMMYFUNCTION("""COMPUTED_VALUE"""),"Клубника черника лёд")</f>
        <v>Клубника черника лёд</v>
      </c>
      <c r="R3976" s="18" t="str">
        <f>IFERROR(__xludf.DUMMYFUNCTION("""COMPUTED_VALUE"""),"Малина смородина лёд")</f>
        <v>Малина смородина лёд</v>
      </c>
      <c r="S3976" s="18" t="str">
        <f>IFERROR(__xludf.DUMMYFUNCTION("""COMPUTED_VALUE"""),"Манго лёд")</f>
        <v>Манго лёд</v>
      </c>
      <c r="T3976" s="18" t="str">
        <f>IFERROR(__xludf.DUMMYFUNCTION("""COMPUTED_VALUE"""),"Малина вишня лёд")</f>
        <v>Малина вишня лёд</v>
      </c>
      <c r="U3976" s="18"/>
      <c r="V3976" s="18"/>
      <c r="W3976" s="18"/>
      <c r="X3976" s="18"/>
      <c r="Y3976" s="18"/>
      <c r="Z3976" s="18"/>
      <c r="AA3976" s="18"/>
      <c r="AB3976" s="18"/>
      <c r="AC3976" s="18"/>
      <c r="AD3976" s="18"/>
      <c r="AE3976" s="18"/>
      <c r="AF3976" s="18"/>
      <c r="AG3976" s="18"/>
      <c r="AH3976" s="18"/>
      <c r="AI3976" s="18"/>
      <c r="AJ3976" s="18"/>
      <c r="AK3976" s="18"/>
      <c r="AL3976" s="18"/>
      <c r="AM3976" s="18"/>
      <c r="AN3976" s="18"/>
      <c r="AO3976" s="18"/>
      <c r="AP3976" s="18"/>
      <c r="AQ3976" s="18"/>
      <c r="AR3976" s="18"/>
      <c r="AS3976" s="18"/>
      <c r="AT3976" s="18"/>
      <c r="AU3976" s="18"/>
      <c r="AV3976" s="18"/>
      <c r="AW3976" s="18"/>
      <c r="AX3976" s="18"/>
    </row>
    <row r="3977">
      <c r="A3977" s="18" t="str">
        <f>IFERROR(__xludf.DUMMYFUNCTION("""COMPUTED_VALUE"""),"0.4")</f>
        <v>0.4</v>
      </c>
      <c r="B3977" s="18" t="str">
        <f>IFERROR(__xludf.DUMMYFUNCTION("""COMPUTED_VALUE"""),"0.6")</f>
        <v>0.6</v>
      </c>
      <c r="C3977" s="18" t="str">
        <f>IFERROR(__xludf.DUMMYFUNCTION("""COMPUTED_VALUE"""),"0.7")</f>
        <v>0.7</v>
      </c>
      <c r="D3977" s="18" t="str">
        <f>IFERROR(__xludf.DUMMYFUNCTION("""COMPUTED_VALUE"""),"0.8")</f>
        <v>0.8</v>
      </c>
      <c r="E3977" s="18"/>
      <c r="F3977" s="18"/>
      <c r="G3977" s="18"/>
      <c r="H3977" s="18"/>
      <c r="I3977" s="18"/>
      <c r="J3977" s="18"/>
      <c r="K3977" s="18"/>
      <c r="L3977" s="18"/>
      <c r="M3977" s="18"/>
      <c r="N3977" s="18"/>
      <c r="O3977" s="18"/>
      <c r="P3977" s="18"/>
      <c r="Q3977" s="18"/>
      <c r="R3977" s="18"/>
      <c r="S3977" s="18"/>
      <c r="T3977" s="18"/>
      <c r="U3977" s="18"/>
      <c r="V3977" s="18"/>
      <c r="W3977" s="18"/>
      <c r="X3977" s="18"/>
      <c r="Y3977" s="18"/>
      <c r="Z3977" s="18"/>
      <c r="AA3977" s="18"/>
      <c r="AB3977" s="18"/>
      <c r="AC3977" s="18"/>
      <c r="AD3977" s="18"/>
      <c r="AE3977" s="18"/>
      <c r="AF3977" s="18"/>
      <c r="AG3977" s="18"/>
      <c r="AH3977" s="18"/>
      <c r="AI3977" s="18"/>
      <c r="AJ3977" s="18"/>
      <c r="AK3977" s="18"/>
      <c r="AL3977" s="18"/>
      <c r="AM3977" s="18"/>
      <c r="AN3977" s="18"/>
      <c r="AO3977" s="18"/>
      <c r="AP3977" s="18"/>
      <c r="AQ3977" s="18"/>
      <c r="AR3977" s="18"/>
      <c r="AS3977" s="18"/>
      <c r="AT3977" s="18"/>
      <c r="AU3977" s="18"/>
      <c r="AV3977" s="18"/>
      <c r="AW3977" s="18"/>
      <c r="AX3977" s="18"/>
    </row>
    <row r="3978">
      <c r="A3978" s="18" t="str">
        <f>IFERROR(__xludf.DUMMYFUNCTION("""COMPUTED_VALUE"""),"0.4")</f>
        <v>0.4</v>
      </c>
      <c r="B3978" s="18" t="str">
        <f>IFERROR(__xludf.DUMMYFUNCTION("""COMPUTED_VALUE"""),"0.6")</f>
        <v>0.6</v>
      </c>
      <c r="C3978" s="18" t="str">
        <f>IFERROR(__xludf.DUMMYFUNCTION("""COMPUTED_VALUE"""),"0.7")</f>
        <v>0.7</v>
      </c>
      <c r="D3978" s="18" t="str">
        <f>IFERROR(__xludf.DUMMYFUNCTION("""COMPUTED_VALUE"""),"0.8")</f>
        <v>0.8</v>
      </c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  <c r="X3978" s="18"/>
      <c r="Y3978" s="18"/>
      <c r="Z3978" s="18"/>
      <c r="AA3978" s="18"/>
      <c r="AB3978" s="18"/>
      <c r="AC3978" s="18"/>
      <c r="AD3978" s="18"/>
      <c r="AE3978" s="18"/>
      <c r="AF3978" s="18"/>
      <c r="AG3978" s="18"/>
      <c r="AH3978" s="18"/>
      <c r="AI3978" s="18"/>
      <c r="AJ3978" s="18"/>
      <c r="AK3978" s="18"/>
      <c r="AL3978" s="18"/>
      <c r="AM3978" s="18"/>
      <c r="AN3978" s="18"/>
      <c r="AO3978" s="18"/>
      <c r="AP3978" s="18"/>
      <c r="AQ3978" s="18"/>
      <c r="AR3978" s="18"/>
      <c r="AS3978" s="18"/>
      <c r="AT3978" s="18"/>
      <c r="AU3978" s="18"/>
      <c r="AV3978" s="18"/>
      <c r="AW3978" s="18"/>
      <c r="AX3978" s="18"/>
    </row>
    <row r="3979">
      <c r="A3979" s="18" t="str">
        <f>IFERROR(__xludf.DUMMYFUNCTION("""COMPUTED_VALUE"""),"Лесные ягоды")</f>
        <v>Лесные ягоды</v>
      </c>
      <c r="B3979" s="18" t="str">
        <f>IFERROR(__xludf.DUMMYFUNCTION("""COMPUTED_VALUE"""),"Алоэ виноград ")</f>
        <v>Алоэ виноград </v>
      </c>
      <c r="C3979" s="18" t="str">
        <f>IFERROR(__xludf.DUMMYFUNCTION("""COMPUTED_VALUE"""),"Апельсиновый адреналин")</f>
        <v>Апельсиновый адреналин</v>
      </c>
      <c r="D3979" s="18" t="str">
        <f>IFERROR(__xludf.DUMMYFUNCTION("""COMPUTED_VALUE"""),"Клюква лайм")</f>
        <v>Клюква лайм</v>
      </c>
      <c r="E3979" s="18" t="str">
        <f>IFERROR(__xludf.DUMMYFUNCTION("""COMPUTED_VALUE"""),"Виноградная фанта ")</f>
        <v>Виноградная фанта </v>
      </c>
      <c r="F3979" s="18" t="str">
        <f>IFERROR(__xludf.DUMMYFUNCTION("""COMPUTED_VALUE"""),"Зеленый чай лемонграсс")</f>
        <v>Зеленый чай лемонграсс</v>
      </c>
      <c r="G3979" s="18" t="str">
        <f>IFERROR(__xludf.DUMMYFUNCTION("""COMPUTED_VALUE"""),"Малина арбуз")</f>
        <v>Малина арбуз</v>
      </c>
      <c r="H3979" s="18" t="str">
        <f>IFERROR(__xludf.DUMMYFUNCTION("""COMPUTED_VALUE"""),"Ананас персик")</f>
        <v>Ананас персик</v>
      </c>
      <c r="I3979" s="18" t="str">
        <f>IFERROR(__xludf.DUMMYFUNCTION("""COMPUTED_VALUE"""),"Клубничный мохито ")</f>
        <v>Клубничный мохито </v>
      </c>
      <c r="J3979" s="18" t="str">
        <f>IFERROR(__xludf.DUMMYFUNCTION("""COMPUTED_VALUE"""),"Яблоко лайм")</f>
        <v>Яблоко лайм</v>
      </c>
      <c r="K3979" s="18" t="str">
        <f>IFERROR(__xludf.DUMMYFUNCTION("""COMPUTED_VALUE"""),"Спрайт арбуз лайм ")</f>
        <v>Спрайт арбуз лайм </v>
      </c>
      <c r="L3979" s="18" t="str">
        <f>IFERROR(__xludf.DUMMYFUNCTION("""COMPUTED_VALUE"""),"Черничная фанта")</f>
        <v>Черничная фанта</v>
      </c>
      <c r="M3979" s="18" t="str">
        <f>IFERROR(__xludf.DUMMYFUNCTION("""COMPUTED_VALUE"""),"Чёрная смородина")</f>
        <v>Чёрная смородина</v>
      </c>
      <c r="N3979" s="18" t="str">
        <f>IFERROR(__xludf.DUMMYFUNCTION("""COMPUTED_VALUE"""),"Червячки голубика малина")</f>
        <v>Червячки голубика малина</v>
      </c>
      <c r="O3979" s="18" t="str">
        <f>IFERROR(__xludf.DUMMYFUNCTION("""COMPUTED_VALUE"""),"Малина смородина ")</f>
        <v>Малина смородина </v>
      </c>
      <c r="P3979" s="18" t="str">
        <f>IFERROR(__xludf.DUMMYFUNCTION("""COMPUTED_VALUE"""),"Черника лайм ")</f>
        <v>Черника лайм </v>
      </c>
      <c r="Q3979" s="18" t="str">
        <f>IFERROR(__xludf.DUMMYFUNCTION("""COMPUTED_VALUE"""),"Виноградный чупа чупс")</f>
        <v>Виноградный чупа чупс</v>
      </c>
      <c r="R3979" s="18" t="str">
        <f>IFERROR(__xludf.DUMMYFUNCTION("""COMPUTED_VALUE"""),"Киви лайм")</f>
        <v>Киви лайм</v>
      </c>
      <c r="S3979" s="18" t="str">
        <f>IFERROR(__xludf.DUMMYFUNCTION("""COMPUTED_VALUE"""),"Ягодный морс")</f>
        <v>Ягодный морс</v>
      </c>
      <c r="T3979" s="18" t="str">
        <f>IFERROR(__xludf.DUMMYFUNCTION("""COMPUTED_VALUE"""),"Фруктовый скитлс")</f>
        <v>Фруктовый скитлс</v>
      </c>
      <c r="U3979" s="18" t="str">
        <f>IFERROR(__xludf.DUMMYFUNCTION("""COMPUTED_VALUE"""),"черника лимон ")</f>
        <v>черника лимон </v>
      </c>
      <c r="V3979" s="18" t="str">
        <f>IFERROR(__xludf.DUMMYFUNCTION("""COMPUTED_VALUE"""),"Вишнёвая бомба")</f>
        <v>Вишнёвая бомба</v>
      </c>
      <c r="W3979" s="18" t="str">
        <f>IFERROR(__xludf.DUMMYFUNCTION("""COMPUTED_VALUE"""),"Тропический манго")</f>
        <v>Тропический манго</v>
      </c>
      <c r="X3979" s="18"/>
      <c r="Y3979" s="18"/>
      <c r="Z3979" s="18"/>
      <c r="AA3979" s="18"/>
      <c r="AB3979" s="18"/>
      <c r="AC3979" s="18"/>
      <c r="AD3979" s="18"/>
      <c r="AE3979" s="18"/>
      <c r="AF3979" s="18"/>
      <c r="AG3979" s="18"/>
      <c r="AH3979" s="18"/>
      <c r="AI3979" s="18"/>
      <c r="AJ3979" s="18"/>
      <c r="AK3979" s="18"/>
      <c r="AL3979" s="18"/>
      <c r="AM3979" s="18"/>
      <c r="AN3979" s="18"/>
      <c r="AO3979" s="18"/>
      <c r="AP3979" s="18"/>
      <c r="AQ3979" s="18"/>
      <c r="AR3979" s="18"/>
      <c r="AS3979" s="18"/>
      <c r="AT3979" s="18"/>
      <c r="AU3979" s="18"/>
      <c r="AV3979" s="18"/>
      <c r="AW3979" s="18"/>
      <c r="AX3979" s="18"/>
    </row>
    <row r="3980">
      <c r="A3980" s="18" t="str">
        <f>IFERROR(__xludf.DUMMYFUNCTION("""COMPUTED_VALUE"""),"Смородина холс")</f>
        <v>Смородина холс</v>
      </c>
      <c r="B3980" s="18" t="str">
        <f>IFERROR(__xludf.DUMMYFUNCTION("""COMPUTED_VALUE"""),"Тропические фрукты")</f>
        <v>Тропические фрукты</v>
      </c>
      <c r="C3980" s="18" t="str">
        <f>IFERROR(__xludf.DUMMYFUNCTION("""COMPUTED_VALUE"""),"Черничная конфета")</f>
        <v>Черничная конфета</v>
      </c>
      <c r="D3980" s="18" t="str">
        <f>IFERROR(__xludf.DUMMYFUNCTION("""COMPUTED_VALUE"""),"Яблоко вишня")</f>
        <v>Яблоко вишня</v>
      </c>
      <c r="E3980" s="18" t="str">
        <f>IFERROR(__xludf.DUMMYFUNCTION("""COMPUTED_VALUE"""),"Виноград мята")</f>
        <v>Виноград мята</v>
      </c>
      <c r="F3980" s="18" t="str">
        <f>IFERROR(__xludf.DUMMYFUNCTION("""COMPUTED_VALUE"""),"Виноград холс")</f>
        <v>Виноград холс</v>
      </c>
      <c r="G3980" s="18" t="str">
        <f>IFERROR(__xludf.DUMMYFUNCTION("""COMPUTED_VALUE"""),"Грейпфрутовый лимонад")</f>
        <v>Грейпфрутовый лимонад</v>
      </c>
      <c r="H3980" s="18" t="str">
        <f>IFERROR(__xludf.DUMMYFUNCTION("""COMPUTED_VALUE"""),"Дыня банан")</f>
        <v>Дыня банан</v>
      </c>
      <c r="I3980" s="18" t="str">
        <f>IFERROR(__xludf.DUMMYFUNCTION("""COMPUTED_VALUE"""),"Ежевичный лимонад")</f>
        <v>Ежевичный лимонад</v>
      </c>
      <c r="J3980" s="18" t="str">
        <f>IFERROR(__xludf.DUMMYFUNCTION("""COMPUTED_VALUE"""),"Земляничная конфета ")</f>
        <v>Земляничная конфета </v>
      </c>
      <c r="K3980" s="18" t="str">
        <f>IFERROR(__xludf.DUMMYFUNCTION("""COMPUTED_VALUE"""),"Ананас манго ")</f>
        <v>Ананас манго </v>
      </c>
      <c r="L3980" s="18" t="str">
        <f>IFERROR(__xludf.DUMMYFUNCTION("""COMPUTED_VALUE"""),"Жвачка черника мята ")</f>
        <v>Жвачка черника мята </v>
      </c>
      <c r="M3980" s="18" t="str">
        <f>IFERROR(__xludf.DUMMYFUNCTION("""COMPUTED_VALUE"""),"Зеленый манго")</f>
        <v>Зеленый манго</v>
      </c>
      <c r="N3980" s="18" t="str">
        <f>IFERROR(__xludf.DUMMYFUNCTION("""COMPUTED_VALUE"""),"Клюква брусника")</f>
        <v>Клюква брусника</v>
      </c>
      <c r="O3980" s="18" t="str">
        <f>IFERROR(__xludf.DUMMYFUNCTION("""COMPUTED_VALUE"""),"Апельсин ")</f>
        <v>Апельсин </v>
      </c>
      <c r="P3980" s="18" t="str">
        <f>IFERROR(__xludf.DUMMYFUNCTION("""COMPUTED_VALUE"""),"Кокос малина")</f>
        <v>Кокос малина</v>
      </c>
      <c r="Q3980" s="18" t="str">
        <f>IFERROR(__xludf.DUMMYFUNCTION("""COMPUTED_VALUE"""),"Лимонные черви")</f>
        <v>Лимонные черви</v>
      </c>
      <c r="R3980" s="18" t="str">
        <f>IFERROR(__xludf.DUMMYFUNCTION("""COMPUTED_VALUE"""),"Малиновый лимонад")</f>
        <v>Малиновый лимонад</v>
      </c>
      <c r="S3980" s="18" t="str">
        <f>IFERROR(__xludf.DUMMYFUNCTION("""COMPUTED_VALUE"""),"Смородина малина")</f>
        <v>Смородина малина</v>
      </c>
      <c r="T3980" s="18"/>
      <c r="U3980" s="18"/>
      <c r="V3980" s="18"/>
      <c r="W3980" s="18"/>
      <c r="X3980" s="18"/>
      <c r="Y3980" s="18"/>
      <c r="Z3980" s="18"/>
      <c r="AA3980" s="18"/>
      <c r="AB3980" s="18"/>
      <c r="AC3980" s="18"/>
      <c r="AD3980" s="18"/>
      <c r="AE3980" s="18"/>
      <c r="AF3980" s="18"/>
      <c r="AG3980" s="18"/>
      <c r="AH3980" s="18"/>
      <c r="AI3980" s="18"/>
      <c r="AJ3980" s="18"/>
      <c r="AK3980" s="18"/>
      <c r="AL3980" s="18"/>
      <c r="AM3980" s="18"/>
      <c r="AN3980" s="18"/>
      <c r="AO3980" s="18"/>
      <c r="AP3980" s="18"/>
      <c r="AQ3980" s="18"/>
      <c r="AR3980" s="18"/>
      <c r="AS3980" s="18"/>
      <c r="AT3980" s="18"/>
      <c r="AU3980" s="18"/>
      <c r="AV3980" s="18"/>
      <c r="AW3980" s="18"/>
      <c r="AX3980" s="18"/>
    </row>
    <row r="3981">
      <c r="A3981" s="18" t="str">
        <f>IFERROR(__xludf.DUMMYFUNCTION("""COMPUTED_VALUE"""),"0.4")</f>
        <v>0.4</v>
      </c>
      <c r="B3981" s="18" t="str">
        <f>IFERROR(__xludf.DUMMYFUNCTION("""COMPUTED_VALUE"""),"0.6")</f>
        <v>0.6</v>
      </c>
      <c r="C3981" s="18" t="str">
        <f>IFERROR(__xludf.DUMMYFUNCTION("""COMPUTED_VALUE"""),"0.7")</f>
        <v>0.7</v>
      </c>
      <c r="D3981" s="18" t="str">
        <f>IFERROR(__xludf.DUMMYFUNCTION("""COMPUTED_VALUE"""),"0.8")</f>
        <v>0.8</v>
      </c>
      <c r="E3981" s="18"/>
      <c r="F3981" s="18"/>
      <c r="G3981" s="18"/>
      <c r="H3981" s="18"/>
      <c r="I3981" s="18"/>
      <c r="J3981" s="18"/>
      <c r="K3981" s="18"/>
      <c r="L3981" s="18"/>
      <c r="M3981" s="18"/>
      <c r="N3981" s="18"/>
      <c r="O3981" s="18"/>
      <c r="P3981" s="18"/>
      <c r="Q3981" s="18"/>
      <c r="R3981" s="18"/>
      <c r="S3981" s="18"/>
      <c r="T3981" s="18"/>
      <c r="U3981" s="18"/>
      <c r="V3981" s="18"/>
      <c r="W3981" s="18"/>
      <c r="X3981" s="18"/>
      <c r="Y3981" s="18"/>
      <c r="Z3981" s="18"/>
      <c r="AA3981" s="18"/>
      <c r="AB3981" s="18"/>
      <c r="AC3981" s="18"/>
      <c r="AD3981" s="18"/>
      <c r="AE3981" s="18"/>
      <c r="AF3981" s="18"/>
      <c r="AG3981" s="18"/>
      <c r="AH3981" s="18"/>
      <c r="AI3981" s="18"/>
      <c r="AJ3981" s="18"/>
      <c r="AK3981" s="18"/>
      <c r="AL3981" s="18"/>
      <c r="AM3981" s="18"/>
      <c r="AN3981" s="18"/>
      <c r="AO3981" s="18"/>
      <c r="AP3981" s="18"/>
      <c r="AQ3981" s="18"/>
      <c r="AR3981" s="18"/>
      <c r="AS3981" s="18"/>
      <c r="AT3981" s="18"/>
      <c r="AU3981" s="18"/>
      <c r="AV3981" s="18"/>
      <c r="AW3981" s="18"/>
      <c r="AX3981" s="18"/>
    </row>
    <row r="3982">
      <c r="A3982" s="18" t="str">
        <f>IFERROR(__xludf.DUMMYFUNCTION("""COMPUTED_VALUE"""),"Малина вишня лёд")</f>
        <v>Малина вишня лёд</v>
      </c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  <c r="X3982" s="18"/>
      <c r="Y3982" s="18"/>
      <c r="Z3982" s="18"/>
      <c r="AA3982" s="18"/>
      <c r="AB3982" s="18"/>
      <c r="AC3982" s="18"/>
      <c r="AD3982" s="18"/>
      <c r="AE3982" s="18"/>
      <c r="AF3982" s="18"/>
      <c r="AG3982" s="18"/>
      <c r="AH3982" s="18"/>
      <c r="AI3982" s="18"/>
      <c r="AJ3982" s="18"/>
      <c r="AK3982" s="18"/>
      <c r="AL3982" s="18"/>
      <c r="AM3982" s="18"/>
      <c r="AN3982" s="18"/>
      <c r="AO3982" s="18"/>
      <c r="AP3982" s="18"/>
      <c r="AQ3982" s="18"/>
      <c r="AR3982" s="18"/>
      <c r="AS3982" s="18"/>
      <c r="AT3982" s="18"/>
      <c r="AU3982" s="18"/>
      <c r="AV3982" s="18"/>
      <c r="AW3982" s="18"/>
      <c r="AX3982" s="18"/>
    </row>
    <row r="3983">
      <c r="A3983" s="18" t="str">
        <f>IFERROR(__xludf.DUMMYFUNCTION("""COMPUTED_VALUE"""),"Лесные ягоды")</f>
        <v>Лесные ягоды</v>
      </c>
      <c r="B3983" s="18" t="str">
        <f>IFERROR(__xludf.DUMMYFUNCTION("""COMPUTED_VALUE"""),"Алоэ виноград ")</f>
        <v>Алоэ виноград </v>
      </c>
      <c r="C3983" s="18" t="str">
        <f>IFERROR(__xludf.DUMMYFUNCTION("""COMPUTED_VALUE"""),"Апельсиновый адреналин")</f>
        <v>Апельсиновый адреналин</v>
      </c>
      <c r="D3983" s="18" t="str">
        <f>IFERROR(__xludf.DUMMYFUNCTION("""COMPUTED_VALUE"""),"Клюква лайм")</f>
        <v>Клюква лайм</v>
      </c>
      <c r="E3983" s="18" t="str">
        <f>IFERROR(__xludf.DUMMYFUNCTION("""COMPUTED_VALUE"""),"Виноградная фанта ")</f>
        <v>Виноградная фанта </v>
      </c>
      <c r="F3983" s="18" t="str">
        <f>IFERROR(__xludf.DUMMYFUNCTION("""COMPUTED_VALUE"""),"Зеленый чай лемонграсс")</f>
        <v>Зеленый чай лемонграсс</v>
      </c>
      <c r="G3983" s="18" t="str">
        <f>IFERROR(__xludf.DUMMYFUNCTION("""COMPUTED_VALUE"""),"Малина арбуз")</f>
        <v>Малина арбуз</v>
      </c>
      <c r="H3983" s="18" t="str">
        <f>IFERROR(__xludf.DUMMYFUNCTION("""COMPUTED_VALUE"""),"Ананас персик")</f>
        <v>Ананас персик</v>
      </c>
      <c r="I3983" s="18" t="str">
        <f>IFERROR(__xludf.DUMMYFUNCTION("""COMPUTED_VALUE"""),"Клубничный мохито ")</f>
        <v>Клубничный мохито </v>
      </c>
      <c r="J3983" s="18" t="str">
        <f>IFERROR(__xludf.DUMMYFUNCTION("""COMPUTED_VALUE"""),"Яблоко лайм")</f>
        <v>Яблоко лайм</v>
      </c>
      <c r="K3983" s="18" t="str">
        <f>IFERROR(__xludf.DUMMYFUNCTION("""COMPUTED_VALUE"""),"Спрайт арбуз лайм ")</f>
        <v>Спрайт арбуз лайм </v>
      </c>
      <c r="L3983" s="18" t="str">
        <f>IFERROR(__xludf.DUMMYFUNCTION("""COMPUTED_VALUE"""),"Черничная фанта")</f>
        <v>Черничная фанта</v>
      </c>
      <c r="M3983" s="18" t="str">
        <f>IFERROR(__xludf.DUMMYFUNCTION("""COMPUTED_VALUE"""),"Чёрная смородина")</f>
        <v>Чёрная смородина</v>
      </c>
      <c r="N3983" s="18" t="str">
        <f>IFERROR(__xludf.DUMMYFUNCTION("""COMPUTED_VALUE"""),"Червячки голубика малина")</f>
        <v>Червячки голубика малина</v>
      </c>
      <c r="O3983" s="18" t="str">
        <f>IFERROR(__xludf.DUMMYFUNCTION("""COMPUTED_VALUE"""),"Малина смородина ")</f>
        <v>Малина смородина </v>
      </c>
      <c r="P3983" s="18" t="str">
        <f>IFERROR(__xludf.DUMMYFUNCTION("""COMPUTED_VALUE"""),"Черника лайм ")</f>
        <v>Черника лайм </v>
      </c>
      <c r="Q3983" s="18" t="str">
        <f>IFERROR(__xludf.DUMMYFUNCTION("""COMPUTED_VALUE"""),"Виноградный чупа чупс")</f>
        <v>Виноградный чупа чупс</v>
      </c>
      <c r="R3983" s="18" t="str">
        <f>IFERROR(__xludf.DUMMYFUNCTION("""COMPUTED_VALUE"""),"Киви лайм")</f>
        <v>Киви лайм</v>
      </c>
      <c r="S3983" s="18" t="str">
        <f>IFERROR(__xludf.DUMMYFUNCTION("""COMPUTED_VALUE"""),"Ягодный морс")</f>
        <v>Ягодный морс</v>
      </c>
      <c r="T3983" s="18" t="str">
        <f>IFERROR(__xludf.DUMMYFUNCTION("""COMPUTED_VALUE"""),"Фруктовый скитлс")</f>
        <v>Фруктовый скитлс</v>
      </c>
      <c r="U3983" s="18" t="str">
        <f>IFERROR(__xludf.DUMMYFUNCTION("""COMPUTED_VALUE"""),"черника лимон ")</f>
        <v>черника лимон </v>
      </c>
      <c r="V3983" s="18" t="str">
        <f>IFERROR(__xludf.DUMMYFUNCTION("""COMPUTED_VALUE"""),"Вишнёвая бомба")</f>
        <v>Вишнёвая бомба</v>
      </c>
      <c r="W3983" s="18" t="str">
        <f>IFERROR(__xludf.DUMMYFUNCTION("""COMPUTED_VALUE"""),"Тропический манго")</f>
        <v>Тропический манго</v>
      </c>
      <c r="X3983" s="18"/>
      <c r="Y3983" s="18"/>
      <c r="Z3983" s="18"/>
      <c r="AA3983" s="18"/>
      <c r="AB3983" s="18"/>
      <c r="AC3983" s="18"/>
      <c r="AD3983" s="18"/>
      <c r="AE3983" s="18"/>
      <c r="AF3983" s="18"/>
      <c r="AG3983" s="18"/>
      <c r="AH3983" s="18"/>
      <c r="AI3983" s="18"/>
      <c r="AJ3983" s="18"/>
      <c r="AK3983" s="18"/>
      <c r="AL3983" s="18"/>
      <c r="AM3983" s="18"/>
      <c r="AN3983" s="18"/>
      <c r="AO3983" s="18"/>
      <c r="AP3983" s="18"/>
      <c r="AQ3983" s="18"/>
      <c r="AR3983" s="18"/>
      <c r="AS3983" s="18"/>
      <c r="AT3983" s="18"/>
      <c r="AU3983" s="18"/>
      <c r="AV3983" s="18"/>
      <c r="AW3983" s="18"/>
      <c r="AX3983" s="18"/>
    </row>
    <row r="3984">
      <c r="A3984" s="18" t="str">
        <f>IFERROR(__xludf.DUMMYFUNCTION("""COMPUTED_VALUE"""),"Лесные ягоды")</f>
        <v>Лесные ягоды</v>
      </c>
      <c r="B3984" s="18" t="str">
        <f>IFERROR(__xludf.DUMMYFUNCTION("""COMPUTED_VALUE"""),"Алоэ виноград ")</f>
        <v>Алоэ виноград </v>
      </c>
      <c r="C3984" s="18" t="str">
        <f>IFERROR(__xludf.DUMMYFUNCTION("""COMPUTED_VALUE"""),"Апельсиновый адреналин")</f>
        <v>Апельсиновый адреналин</v>
      </c>
      <c r="D3984" s="18" t="str">
        <f>IFERROR(__xludf.DUMMYFUNCTION("""COMPUTED_VALUE"""),"Клюква лайм")</f>
        <v>Клюква лайм</v>
      </c>
      <c r="E3984" s="18" t="str">
        <f>IFERROR(__xludf.DUMMYFUNCTION("""COMPUTED_VALUE"""),"Виноградная фанта ")</f>
        <v>Виноградная фанта </v>
      </c>
      <c r="F3984" s="18" t="str">
        <f>IFERROR(__xludf.DUMMYFUNCTION("""COMPUTED_VALUE"""),"Зеленый чай лемонграсс")</f>
        <v>Зеленый чай лемонграсс</v>
      </c>
      <c r="G3984" s="18" t="str">
        <f>IFERROR(__xludf.DUMMYFUNCTION("""COMPUTED_VALUE"""),"Малина арбуз")</f>
        <v>Малина арбуз</v>
      </c>
      <c r="H3984" s="18" t="str">
        <f>IFERROR(__xludf.DUMMYFUNCTION("""COMPUTED_VALUE"""),"Ананас персик")</f>
        <v>Ананас персик</v>
      </c>
      <c r="I3984" s="18" t="str">
        <f>IFERROR(__xludf.DUMMYFUNCTION("""COMPUTED_VALUE"""),"Клубничный мохито ")</f>
        <v>Клубничный мохито </v>
      </c>
      <c r="J3984" s="18" t="str">
        <f>IFERROR(__xludf.DUMMYFUNCTION("""COMPUTED_VALUE"""),"Яблоко лайм")</f>
        <v>Яблоко лайм</v>
      </c>
      <c r="K3984" s="18" t="str">
        <f>IFERROR(__xludf.DUMMYFUNCTION("""COMPUTED_VALUE"""),"Спрайт арбуз лайм ")</f>
        <v>Спрайт арбуз лайм </v>
      </c>
      <c r="L3984" s="18" t="str">
        <f>IFERROR(__xludf.DUMMYFUNCTION("""COMPUTED_VALUE"""),"Черничная фанта")</f>
        <v>Черничная фанта</v>
      </c>
      <c r="M3984" s="18" t="str">
        <f>IFERROR(__xludf.DUMMYFUNCTION("""COMPUTED_VALUE"""),"Чёрная смородина")</f>
        <v>Чёрная смородина</v>
      </c>
      <c r="N3984" s="18" t="str">
        <f>IFERROR(__xludf.DUMMYFUNCTION("""COMPUTED_VALUE"""),"Червячки голубика малина")</f>
        <v>Червячки голубика малина</v>
      </c>
      <c r="O3984" s="18" t="str">
        <f>IFERROR(__xludf.DUMMYFUNCTION("""COMPUTED_VALUE"""),"Малина смородина ")</f>
        <v>Малина смородина </v>
      </c>
      <c r="P3984" s="18" t="str">
        <f>IFERROR(__xludf.DUMMYFUNCTION("""COMPUTED_VALUE"""),"Черника лайм ")</f>
        <v>Черника лайм </v>
      </c>
      <c r="Q3984" s="18" t="str">
        <f>IFERROR(__xludf.DUMMYFUNCTION("""COMPUTED_VALUE"""),"Виноградный чупа чупс")</f>
        <v>Виноградный чупа чупс</v>
      </c>
      <c r="R3984" s="18" t="str">
        <f>IFERROR(__xludf.DUMMYFUNCTION("""COMPUTED_VALUE"""),"Киви лайм")</f>
        <v>Киви лайм</v>
      </c>
      <c r="S3984" s="18" t="str">
        <f>IFERROR(__xludf.DUMMYFUNCTION("""COMPUTED_VALUE"""),"Ягодный морс")</f>
        <v>Ягодный морс</v>
      </c>
      <c r="T3984" s="18" t="str">
        <f>IFERROR(__xludf.DUMMYFUNCTION("""COMPUTED_VALUE"""),"Фруктовый скитлс")</f>
        <v>Фруктовый скитлс</v>
      </c>
      <c r="U3984" s="18" t="str">
        <f>IFERROR(__xludf.DUMMYFUNCTION("""COMPUTED_VALUE"""),"черника лимон ")</f>
        <v>черника лимон </v>
      </c>
      <c r="V3984" s="18" t="str">
        <f>IFERROR(__xludf.DUMMYFUNCTION("""COMPUTED_VALUE"""),"Вишнёвая бомба")</f>
        <v>Вишнёвая бомба</v>
      </c>
      <c r="W3984" s="18" t="str">
        <f>IFERROR(__xludf.DUMMYFUNCTION("""COMPUTED_VALUE"""),"Тропический манго")</f>
        <v>Тропический манго</v>
      </c>
      <c r="X3984" s="18"/>
      <c r="Y3984" s="18"/>
      <c r="Z3984" s="18"/>
      <c r="AA3984" s="18"/>
      <c r="AB3984" s="18"/>
      <c r="AC3984" s="18"/>
      <c r="AD3984" s="18"/>
      <c r="AE3984" s="18"/>
      <c r="AF3984" s="18"/>
      <c r="AG3984" s="18"/>
      <c r="AH3984" s="18"/>
      <c r="AI3984" s="18"/>
      <c r="AJ3984" s="18"/>
      <c r="AK3984" s="18"/>
      <c r="AL3984" s="18"/>
      <c r="AM3984" s="18"/>
      <c r="AN3984" s="18"/>
      <c r="AO3984" s="18"/>
      <c r="AP3984" s="18"/>
      <c r="AQ3984" s="18"/>
      <c r="AR3984" s="18"/>
      <c r="AS3984" s="18"/>
      <c r="AT3984" s="18"/>
      <c r="AU3984" s="18"/>
      <c r="AV3984" s="18"/>
      <c r="AW3984" s="18"/>
      <c r="AX3984" s="18"/>
    </row>
    <row r="3985">
      <c r="A3985" s="18" t="str">
        <f>IFERROR(__xludf.DUMMYFUNCTION("""COMPUTED_VALUE"""),"Ягодный микс")</f>
        <v>Ягодный микс</v>
      </c>
      <c r="B3985" s="18" t="str">
        <f>IFERROR(__xludf.DUMMYFUNCTION("""COMPUTED_VALUE"""),"Энергетик малина")</f>
        <v>Энергетик малина</v>
      </c>
      <c r="C3985" s="18" t="str">
        <f>IFERROR(__xludf.DUMMYFUNCTION("""COMPUTED_VALUE"""),"Клубника арбуз")</f>
        <v>Клубника арбуз</v>
      </c>
      <c r="D3985" s="18" t="str">
        <f>IFERROR(__xludf.DUMMYFUNCTION("""COMPUTED_VALUE"""),"Ежевика малина")</f>
        <v>Ежевика малина</v>
      </c>
      <c r="E3985" s="18" t="str">
        <f>IFERROR(__xludf.DUMMYFUNCTION("""COMPUTED_VALUE"""),"Голубая малина виноград")</f>
        <v>Голубая малина виноград</v>
      </c>
      <c r="F3985" s="18" t="str">
        <f>IFERROR(__xludf.DUMMYFUNCTION("""COMPUTED_VALUE"""),"Вишня яблоко")</f>
        <v>Вишня яблоко</v>
      </c>
      <c r="G3985" s="18" t="str">
        <f>IFERROR(__xludf.DUMMYFUNCTION("""COMPUTED_VALUE"""),"Виноград лёд")</f>
        <v>Виноград лёд</v>
      </c>
      <c r="H3985" s="18" t="str">
        <f>IFERROR(__xludf.DUMMYFUNCTION("""COMPUTED_VALUE"""),"Бабл гам")</f>
        <v>Бабл гам</v>
      </c>
      <c r="I3985" s="18" t="str">
        <f>IFERROR(__xludf.DUMMYFUNCTION("""COMPUTED_VALUE"""),"Энергетик лайм")</f>
        <v>Энергетик лайм</v>
      </c>
      <c r="J3985" s="18" t="str">
        <f>IFERROR(__xludf.DUMMYFUNCTION("""COMPUTED_VALUE"""),"Черника смородина айс")</f>
        <v>Черника смородина айс</v>
      </c>
      <c r="K3985" s="18" t="str">
        <f>IFERROR(__xludf.DUMMYFUNCTION("""COMPUTED_VALUE"""),"Мохито клубничный лёд")</f>
        <v>Мохито клубничный лёд</v>
      </c>
      <c r="L3985" s="18" t="str">
        <f>IFERROR(__xludf.DUMMYFUNCTION("""COMPUTED_VALUE"""),"Черная вишня лёд")</f>
        <v>Черная вишня лёд</v>
      </c>
      <c r="M3985" s="18" t="str">
        <f>IFERROR(__xludf.DUMMYFUNCTION("""COMPUTED_VALUE"""),"Ананас кокос лёд")</f>
        <v>Ананас кокос лёд</v>
      </c>
      <c r="N3985" s="18" t="str">
        <f>IFERROR(__xludf.DUMMYFUNCTION("""COMPUTED_VALUE"""),"Киви лёд")</f>
        <v>Киви лёд</v>
      </c>
      <c r="O3985" s="18" t="str">
        <f>IFERROR(__xludf.DUMMYFUNCTION("""COMPUTED_VALUE"""),"Кислая клюква лёд")</f>
        <v>Кислая клюква лёд</v>
      </c>
      <c r="P3985" s="18" t="str">
        <f>IFERROR(__xludf.DUMMYFUNCTION("""COMPUTED_VALUE"""),"Кислый скитлс лёд")</f>
        <v>Кислый скитлс лёд</v>
      </c>
      <c r="Q3985" s="18" t="str">
        <f>IFERROR(__xludf.DUMMYFUNCTION("""COMPUTED_VALUE"""),"Клубника черника лёд")</f>
        <v>Клубника черника лёд</v>
      </c>
      <c r="R3985" s="18" t="str">
        <f>IFERROR(__xludf.DUMMYFUNCTION("""COMPUTED_VALUE"""),"Малина смородина лёд")</f>
        <v>Малина смородина лёд</v>
      </c>
      <c r="S3985" s="18" t="str">
        <f>IFERROR(__xludf.DUMMYFUNCTION("""COMPUTED_VALUE"""),"Манго лёд")</f>
        <v>Манго лёд</v>
      </c>
      <c r="T3985" s="18" t="str">
        <f>IFERROR(__xludf.DUMMYFUNCTION("""COMPUTED_VALUE"""),"Малина вишня лёд")</f>
        <v>Малина вишня лёд</v>
      </c>
      <c r="U3985" s="18"/>
      <c r="V3985" s="18"/>
      <c r="W3985" s="18"/>
      <c r="X3985" s="18"/>
      <c r="Y3985" s="18"/>
      <c r="Z3985" s="18"/>
      <c r="AA3985" s="18"/>
      <c r="AB3985" s="18"/>
      <c r="AC3985" s="18"/>
      <c r="AD3985" s="18"/>
      <c r="AE3985" s="18"/>
      <c r="AF3985" s="18"/>
      <c r="AG3985" s="18"/>
      <c r="AH3985" s="18"/>
      <c r="AI3985" s="18"/>
      <c r="AJ3985" s="18"/>
      <c r="AK3985" s="18"/>
      <c r="AL3985" s="18"/>
      <c r="AM3985" s="18"/>
      <c r="AN3985" s="18"/>
      <c r="AO3985" s="18"/>
      <c r="AP3985" s="18"/>
      <c r="AQ3985" s="18"/>
      <c r="AR3985" s="18"/>
      <c r="AS3985" s="18"/>
      <c r="AT3985" s="18"/>
      <c r="AU3985" s="18"/>
      <c r="AV3985" s="18"/>
      <c r="AW3985" s="18"/>
      <c r="AX3985" s="18"/>
    </row>
    <row r="3986">
      <c r="A3986" s="18" t="str">
        <f>IFERROR(__xludf.DUMMYFUNCTION("""COMPUTED_VALUE"""),"Ягодный микс")</f>
        <v>Ягодный микс</v>
      </c>
      <c r="B3986" s="18" t="str">
        <f>IFERROR(__xludf.DUMMYFUNCTION("""COMPUTED_VALUE"""),"Энергетик малина")</f>
        <v>Энергетик малина</v>
      </c>
      <c r="C3986" s="18" t="str">
        <f>IFERROR(__xludf.DUMMYFUNCTION("""COMPUTED_VALUE"""),"Клубника арбуз")</f>
        <v>Клубника арбуз</v>
      </c>
      <c r="D3986" s="18" t="str">
        <f>IFERROR(__xludf.DUMMYFUNCTION("""COMPUTED_VALUE"""),"Ежевика малина")</f>
        <v>Ежевика малина</v>
      </c>
      <c r="E3986" s="18" t="str">
        <f>IFERROR(__xludf.DUMMYFUNCTION("""COMPUTED_VALUE"""),"Голубая малина виноград")</f>
        <v>Голубая малина виноград</v>
      </c>
      <c r="F3986" s="18" t="str">
        <f>IFERROR(__xludf.DUMMYFUNCTION("""COMPUTED_VALUE"""),"Вишня яблоко")</f>
        <v>Вишня яблоко</v>
      </c>
      <c r="G3986" s="18" t="str">
        <f>IFERROR(__xludf.DUMMYFUNCTION("""COMPUTED_VALUE"""),"Виноград лёд")</f>
        <v>Виноград лёд</v>
      </c>
      <c r="H3986" s="18" t="str">
        <f>IFERROR(__xludf.DUMMYFUNCTION("""COMPUTED_VALUE"""),"Бабл гам")</f>
        <v>Бабл гам</v>
      </c>
      <c r="I3986" s="18" t="str">
        <f>IFERROR(__xludf.DUMMYFUNCTION("""COMPUTED_VALUE"""),"Энергетик лайм")</f>
        <v>Энергетик лайм</v>
      </c>
      <c r="J3986" s="18" t="str">
        <f>IFERROR(__xludf.DUMMYFUNCTION("""COMPUTED_VALUE"""),"Черника смородина айс")</f>
        <v>Черника смородина айс</v>
      </c>
      <c r="K3986" s="18" t="str">
        <f>IFERROR(__xludf.DUMMYFUNCTION("""COMPUTED_VALUE"""),"Мохито клубничный лёд")</f>
        <v>Мохито клубничный лёд</v>
      </c>
      <c r="L3986" s="18" t="str">
        <f>IFERROR(__xludf.DUMMYFUNCTION("""COMPUTED_VALUE"""),"Черная вишня лёд")</f>
        <v>Черная вишня лёд</v>
      </c>
      <c r="M3986" s="18" t="str">
        <f>IFERROR(__xludf.DUMMYFUNCTION("""COMPUTED_VALUE"""),"Ананас кокос лёд")</f>
        <v>Ананас кокос лёд</v>
      </c>
      <c r="N3986" s="18" t="str">
        <f>IFERROR(__xludf.DUMMYFUNCTION("""COMPUTED_VALUE"""),"Киви лёд")</f>
        <v>Киви лёд</v>
      </c>
      <c r="O3986" s="18" t="str">
        <f>IFERROR(__xludf.DUMMYFUNCTION("""COMPUTED_VALUE"""),"Кислая клюква лёд")</f>
        <v>Кислая клюква лёд</v>
      </c>
      <c r="P3986" s="18" t="str">
        <f>IFERROR(__xludf.DUMMYFUNCTION("""COMPUTED_VALUE"""),"Кислый скитлс лёд")</f>
        <v>Кислый скитлс лёд</v>
      </c>
      <c r="Q3986" s="18" t="str">
        <f>IFERROR(__xludf.DUMMYFUNCTION("""COMPUTED_VALUE"""),"Клубника черника лёд")</f>
        <v>Клубника черника лёд</v>
      </c>
      <c r="R3986" s="18" t="str">
        <f>IFERROR(__xludf.DUMMYFUNCTION("""COMPUTED_VALUE"""),"Малина смородина лёд")</f>
        <v>Малина смородина лёд</v>
      </c>
      <c r="S3986" s="18" t="str">
        <f>IFERROR(__xludf.DUMMYFUNCTION("""COMPUTED_VALUE"""),"Манго лёд")</f>
        <v>Манго лёд</v>
      </c>
      <c r="T3986" s="18" t="str">
        <f>IFERROR(__xludf.DUMMYFUNCTION("""COMPUTED_VALUE"""),"Малина вишня лёд")</f>
        <v>Малина вишня лёд</v>
      </c>
      <c r="U3986" s="18"/>
      <c r="V3986" s="18"/>
      <c r="W3986" s="18"/>
      <c r="X3986" s="18"/>
      <c r="Y3986" s="18"/>
      <c r="Z3986" s="18"/>
      <c r="AA3986" s="18"/>
      <c r="AB3986" s="18"/>
      <c r="AC3986" s="18"/>
      <c r="AD3986" s="18"/>
      <c r="AE3986" s="18"/>
      <c r="AF3986" s="18"/>
      <c r="AG3986" s="18"/>
      <c r="AH3986" s="18"/>
      <c r="AI3986" s="18"/>
      <c r="AJ3986" s="18"/>
      <c r="AK3986" s="18"/>
      <c r="AL3986" s="18"/>
      <c r="AM3986" s="18"/>
      <c r="AN3986" s="18"/>
      <c r="AO3986" s="18"/>
      <c r="AP3986" s="18"/>
      <c r="AQ3986" s="18"/>
      <c r="AR3986" s="18"/>
      <c r="AS3986" s="18"/>
      <c r="AT3986" s="18"/>
      <c r="AU3986" s="18"/>
      <c r="AV3986" s="18"/>
      <c r="AW3986" s="18"/>
      <c r="AX3986" s="18"/>
    </row>
    <row r="3987">
      <c r="A3987" s="18" t="str">
        <f>IFERROR(__xludf.DUMMYFUNCTION("""COMPUTED_VALUE"""),"Экзотический микс")</f>
        <v>Экзотический микс</v>
      </c>
      <c r="B3987" s="18" t="str">
        <f>IFERROR(__xludf.DUMMYFUNCTION("""COMPUTED_VALUE"""),"Энергетик")</f>
        <v>Энергетик</v>
      </c>
      <c r="C3987" s="18" t="str">
        <f>IFERROR(__xludf.DUMMYFUNCTION("""COMPUTED_VALUE"""),"Виноградный чупа-чупс")</f>
        <v>Виноградный чупа-чупс</v>
      </c>
      <c r="D3987" s="18" t="str">
        <f>IFERROR(__xludf.DUMMYFUNCTION("""COMPUTED_VALUE"""),"Кислая лесная клюква")</f>
        <v>Кислая лесная клюква</v>
      </c>
      <c r="E3987" s="18" t="str">
        <f>IFERROR(__xludf.DUMMYFUNCTION("""COMPUTED_VALUE"""),"Смородина персик")</f>
        <v>Смородина персик</v>
      </c>
      <c r="F3987" s="18" t="str">
        <f>IFERROR(__xludf.DUMMYFUNCTION("""COMPUTED_VALUE"""),"Спелый киви кисло сладкий")</f>
        <v>Спелый киви кисло сладкий</v>
      </c>
      <c r="G3987" s="18" t="str">
        <f>IFERROR(__xludf.DUMMYFUNCTION("""COMPUTED_VALUE"""),"Кислые черви в вишневом сиропе")</f>
        <v>Кислые черви в вишневом сиропе</v>
      </c>
      <c r="H3987" s="18" t="str">
        <f>IFERROR(__xludf.DUMMYFUNCTION("""COMPUTED_VALUE"""),"Грушевый лимонад")</f>
        <v>Грушевый лимонад</v>
      </c>
      <c r="I3987" s="18" t="str">
        <f>IFERROR(__xludf.DUMMYFUNCTION("""COMPUTED_VALUE"""),"Лимонад с сладкой малиной")</f>
        <v>Лимонад с сладкой малиной</v>
      </c>
      <c r="J3987" s="18" t="str">
        <f>IFERROR(__xludf.DUMMYFUNCTION("""COMPUTED_VALUE"""),"Ананасовая кислинка")</f>
        <v>Ананасовая кислинка</v>
      </c>
      <c r="K3987" s="18" t="str">
        <f>IFERROR(__xludf.DUMMYFUNCTION("""COMPUTED_VALUE"""),"Мармеладные мишки")</f>
        <v>Мармеладные мишки</v>
      </c>
      <c r="L3987" s="18" t="str">
        <f>IFERROR(__xludf.DUMMYFUNCTION("""COMPUTED_VALUE"""),"Мандариновый сок с цедрой")</f>
        <v>Мандариновый сок с цедрой</v>
      </c>
      <c r="M3987" s="18" t="str">
        <f>IFERROR(__xludf.DUMMYFUNCTION("""COMPUTED_VALUE"""),"Кисло-сладкое ягодное драже")</f>
        <v>Кисло-сладкое ягодное драже</v>
      </c>
      <c r="N3987" s="18" t="str">
        <f>IFERROR(__xludf.DUMMYFUNCTION("""COMPUTED_VALUE"""),"Классическая фанта")</f>
        <v>Классическая фанта</v>
      </c>
      <c r="O3987" s="18" t="str">
        <f>IFERROR(__xludf.DUMMYFUNCTION("""COMPUTED_VALUE"""),"Сладкие барбарисоввые конфеты")</f>
        <v>Сладкие барбарисоввые конфеты</v>
      </c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  <c r="AA3987" s="18"/>
      <c r="AB3987" s="18"/>
      <c r="AC3987" s="18"/>
      <c r="AD3987" s="18"/>
      <c r="AE3987" s="18"/>
      <c r="AF3987" s="18"/>
      <c r="AG3987" s="18"/>
      <c r="AH3987" s="18"/>
      <c r="AI3987" s="18"/>
      <c r="AJ3987" s="18"/>
      <c r="AK3987" s="18"/>
      <c r="AL3987" s="18"/>
      <c r="AM3987" s="18"/>
      <c r="AN3987" s="18"/>
      <c r="AO3987" s="18"/>
      <c r="AP3987" s="18"/>
      <c r="AQ3987" s="18"/>
      <c r="AR3987" s="18"/>
      <c r="AS3987" s="18"/>
      <c r="AT3987" s="18"/>
      <c r="AU3987" s="18"/>
      <c r="AV3987" s="18"/>
      <c r="AW3987" s="18"/>
      <c r="AX3987" s="18"/>
    </row>
    <row r="3988">
      <c r="A3988" s="18" t="str">
        <f>IFERROR(__xludf.DUMMYFUNCTION("""COMPUTED_VALUE"""),"Лесные ягоды")</f>
        <v>Лесные ягоды</v>
      </c>
      <c r="B3988" s="18" t="str">
        <f>IFERROR(__xludf.DUMMYFUNCTION("""COMPUTED_VALUE"""),"Алоэ виноград ")</f>
        <v>Алоэ виноград </v>
      </c>
      <c r="C3988" s="18" t="str">
        <f>IFERROR(__xludf.DUMMYFUNCTION("""COMPUTED_VALUE"""),"Апельсиновый адреналин")</f>
        <v>Апельсиновый адреналин</v>
      </c>
      <c r="D3988" s="18" t="str">
        <f>IFERROR(__xludf.DUMMYFUNCTION("""COMPUTED_VALUE"""),"Клюква лайм")</f>
        <v>Клюква лайм</v>
      </c>
      <c r="E3988" s="18" t="str">
        <f>IFERROR(__xludf.DUMMYFUNCTION("""COMPUTED_VALUE"""),"Виноградная фанта ")</f>
        <v>Виноградная фанта </v>
      </c>
      <c r="F3988" s="18" t="str">
        <f>IFERROR(__xludf.DUMMYFUNCTION("""COMPUTED_VALUE"""),"Зеленый чай лемонграсс")</f>
        <v>Зеленый чай лемонграсс</v>
      </c>
      <c r="G3988" s="18" t="str">
        <f>IFERROR(__xludf.DUMMYFUNCTION("""COMPUTED_VALUE"""),"Малина арбуз")</f>
        <v>Малина арбуз</v>
      </c>
      <c r="H3988" s="18" t="str">
        <f>IFERROR(__xludf.DUMMYFUNCTION("""COMPUTED_VALUE"""),"Ананас персик")</f>
        <v>Ананас персик</v>
      </c>
      <c r="I3988" s="18" t="str">
        <f>IFERROR(__xludf.DUMMYFUNCTION("""COMPUTED_VALUE"""),"Клубничный мохито ")</f>
        <v>Клубничный мохито </v>
      </c>
      <c r="J3988" s="18" t="str">
        <f>IFERROR(__xludf.DUMMYFUNCTION("""COMPUTED_VALUE"""),"Яблоко лайм")</f>
        <v>Яблоко лайм</v>
      </c>
      <c r="K3988" s="18" t="str">
        <f>IFERROR(__xludf.DUMMYFUNCTION("""COMPUTED_VALUE"""),"Спрайт арбуз лайм ")</f>
        <v>Спрайт арбуз лайм </v>
      </c>
      <c r="L3988" s="18" t="str">
        <f>IFERROR(__xludf.DUMMYFUNCTION("""COMPUTED_VALUE"""),"Черничная фанта")</f>
        <v>Черничная фанта</v>
      </c>
      <c r="M3988" s="18" t="str">
        <f>IFERROR(__xludf.DUMMYFUNCTION("""COMPUTED_VALUE"""),"Чёрная смородина")</f>
        <v>Чёрная смородина</v>
      </c>
      <c r="N3988" s="18" t="str">
        <f>IFERROR(__xludf.DUMMYFUNCTION("""COMPUTED_VALUE"""),"Червячки голубика малина")</f>
        <v>Червячки голубика малина</v>
      </c>
      <c r="O3988" s="18" t="str">
        <f>IFERROR(__xludf.DUMMYFUNCTION("""COMPUTED_VALUE"""),"Малина смородина ")</f>
        <v>Малина смородина </v>
      </c>
      <c r="P3988" s="18" t="str">
        <f>IFERROR(__xludf.DUMMYFUNCTION("""COMPUTED_VALUE"""),"Черника лайм ")</f>
        <v>Черника лайм </v>
      </c>
      <c r="Q3988" s="18" t="str">
        <f>IFERROR(__xludf.DUMMYFUNCTION("""COMPUTED_VALUE"""),"Виноградный чупа чупс")</f>
        <v>Виноградный чупа чупс</v>
      </c>
      <c r="R3988" s="18" t="str">
        <f>IFERROR(__xludf.DUMMYFUNCTION("""COMPUTED_VALUE"""),"Киви лайм")</f>
        <v>Киви лайм</v>
      </c>
      <c r="S3988" s="18" t="str">
        <f>IFERROR(__xludf.DUMMYFUNCTION("""COMPUTED_VALUE"""),"Ягодный морс")</f>
        <v>Ягодный морс</v>
      </c>
      <c r="T3988" s="18" t="str">
        <f>IFERROR(__xludf.DUMMYFUNCTION("""COMPUTED_VALUE"""),"Фруктовый скитлс")</f>
        <v>Фруктовый скитлс</v>
      </c>
      <c r="U3988" s="18" t="str">
        <f>IFERROR(__xludf.DUMMYFUNCTION("""COMPUTED_VALUE"""),"черника лимон ")</f>
        <v>черника лимон </v>
      </c>
      <c r="V3988" s="18" t="str">
        <f>IFERROR(__xludf.DUMMYFUNCTION("""COMPUTED_VALUE"""),"Вишнёвая бомба")</f>
        <v>Вишнёвая бомба</v>
      </c>
      <c r="W3988" s="18" t="str">
        <f>IFERROR(__xludf.DUMMYFUNCTION("""COMPUTED_VALUE"""),"Тропический манго")</f>
        <v>Тропический манго</v>
      </c>
      <c r="X3988" s="18"/>
      <c r="Y3988" s="18"/>
      <c r="Z3988" s="18"/>
      <c r="AA3988" s="18"/>
      <c r="AB3988" s="18"/>
      <c r="AC3988" s="18"/>
      <c r="AD3988" s="18"/>
      <c r="AE3988" s="18"/>
      <c r="AF3988" s="18"/>
      <c r="AG3988" s="18"/>
      <c r="AH3988" s="18"/>
      <c r="AI3988" s="18"/>
      <c r="AJ3988" s="18"/>
      <c r="AK3988" s="18"/>
      <c r="AL3988" s="18"/>
      <c r="AM3988" s="18"/>
      <c r="AN3988" s="18"/>
      <c r="AO3988" s="18"/>
      <c r="AP3988" s="18"/>
      <c r="AQ3988" s="18"/>
      <c r="AR3988" s="18"/>
      <c r="AS3988" s="18"/>
      <c r="AT3988" s="18"/>
      <c r="AU3988" s="18"/>
      <c r="AV3988" s="18"/>
      <c r="AW3988" s="18"/>
      <c r="AX3988" s="18"/>
    </row>
    <row r="3989">
      <c r="A3989" s="18" t="str">
        <f>IFERROR(__xludf.DUMMYFUNCTION("""COMPUTED_VALUE"""),"Лесные ягоды")</f>
        <v>Лесные ягоды</v>
      </c>
      <c r="B3989" s="18" t="str">
        <f>IFERROR(__xludf.DUMMYFUNCTION("""COMPUTED_VALUE"""),"Алоэ виноград ")</f>
        <v>Алоэ виноград </v>
      </c>
      <c r="C3989" s="18" t="str">
        <f>IFERROR(__xludf.DUMMYFUNCTION("""COMPUTED_VALUE"""),"Апельсиновый адреналин")</f>
        <v>Апельсиновый адреналин</v>
      </c>
      <c r="D3989" s="18" t="str">
        <f>IFERROR(__xludf.DUMMYFUNCTION("""COMPUTED_VALUE"""),"Клюква лайм")</f>
        <v>Клюква лайм</v>
      </c>
      <c r="E3989" s="18" t="str">
        <f>IFERROR(__xludf.DUMMYFUNCTION("""COMPUTED_VALUE"""),"Виноградная фанта ")</f>
        <v>Виноградная фанта </v>
      </c>
      <c r="F3989" s="18" t="str">
        <f>IFERROR(__xludf.DUMMYFUNCTION("""COMPUTED_VALUE"""),"Зеленый чай лемонграсс")</f>
        <v>Зеленый чай лемонграсс</v>
      </c>
      <c r="G3989" s="18" t="str">
        <f>IFERROR(__xludf.DUMMYFUNCTION("""COMPUTED_VALUE"""),"Малина арбуз")</f>
        <v>Малина арбуз</v>
      </c>
      <c r="H3989" s="18" t="str">
        <f>IFERROR(__xludf.DUMMYFUNCTION("""COMPUTED_VALUE"""),"Ананас персик")</f>
        <v>Ананас персик</v>
      </c>
      <c r="I3989" s="18" t="str">
        <f>IFERROR(__xludf.DUMMYFUNCTION("""COMPUTED_VALUE"""),"Клубничный мохито ")</f>
        <v>Клубничный мохито </v>
      </c>
      <c r="J3989" s="18" t="str">
        <f>IFERROR(__xludf.DUMMYFUNCTION("""COMPUTED_VALUE"""),"Яблоко лайм")</f>
        <v>Яблоко лайм</v>
      </c>
      <c r="K3989" s="18" t="str">
        <f>IFERROR(__xludf.DUMMYFUNCTION("""COMPUTED_VALUE"""),"Спрайт арбуз лайм ")</f>
        <v>Спрайт арбуз лайм </v>
      </c>
      <c r="L3989" s="18" t="str">
        <f>IFERROR(__xludf.DUMMYFUNCTION("""COMPUTED_VALUE"""),"Черничная фанта")</f>
        <v>Черничная фанта</v>
      </c>
      <c r="M3989" s="18" t="str">
        <f>IFERROR(__xludf.DUMMYFUNCTION("""COMPUTED_VALUE"""),"Чёрная смородина")</f>
        <v>Чёрная смородина</v>
      </c>
      <c r="N3989" s="18" t="str">
        <f>IFERROR(__xludf.DUMMYFUNCTION("""COMPUTED_VALUE"""),"Червячки голубика малина")</f>
        <v>Червячки голубика малина</v>
      </c>
      <c r="O3989" s="18" t="str">
        <f>IFERROR(__xludf.DUMMYFUNCTION("""COMPUTED_VALUE"""),"Малина смородина ")</f>
        <v>Малина смородина </v>
      </c>
      <c r="P3989" s="18" t="str">
        <f>IFERROR(__xludf.DUMMYFUNCTION("""COMPUTED_VALUE"""),"Черника лайм ")</f>
        <v>Черника лайм </v>
      </c>
      <c r="Q3989" s="18" t="str">
        <f>IFERROR(__xludf.DUMMYFUNCTION("""COMPUTED_VALUE"""),"Виноградный чупа чупс")</f>
        <v>Виноградный чупа чупс</v>
      </c>
      <c r="R3989" s="18" t="str">
        <f>IFERROR(__xludf.DUMMYFUNCTION("""COMPUTED_VALUE"""),"Киви лайм")</f>
        <v>Киви лайм</v>
      </c>
      <c r="S3989" s="18" t="str">
        <f>IFERROR(__xludf.DUMMYFUNCTION("""COMPUTED_VALUE"""),"Ягодный морс")</f>
        <v>Ягодный морс</v>
      </c>
      <c r="T3989" s="18" t="str">
        <f>IFERROR(__xludf.DUMMYFUNCTION("""COMPUTED_VALUE"""),"Фруктовый скитлс")</f>
        <v>Фруктовый скитлс</v>
      </c>
      <c r="U3989" s="18" t="str">
        <f>IFERROR(__xludf.DUMMYFUNCTION("""COMPUTED_VALUE"""),"черника лимон ")</f>
        <v>черника лимон </v>
      </c>
      <c r="V3989" s="18" t="str">
        <f>IFERROR(__xludf.DUMMYFUNCTION("""COMPUTED_VALUE"""),"Вишнёвая бомба")</f>
        <v>Вишнёвая бомба</v>
      </c>
      <c r="W3989" s="18" t="str">
        <f>IFERROR(__xludf.DUMMYFUNCTION("""COMPUTED_VALUE"""),"Тропический манго")</f>
        <v>Тропический манго</v>
      </c>
      <c r="X3989" s="18"/>
      <c r="Y3989" s="18"/>
      <c r="Z3989" s="18"/>
      <c r="AA3989" s="18"/>
      <c r="AB3989" s="18"/>
      <c r="AC3989" s="18"/>
      <c r="AD3989" s="18"/>
      <c r="AE3989" s="18"/>
      <c r="AF3989" s="18"/>
      <c r="AG3989" s="18"/>
      <c r="AH3989" s="18"/>
      <c r="AI3989" s="18"/>
      <c r="AJ3989" s="18"/>
      <c r="AK3989" s="18"/>
      <c r="AL3989" s="18"/>
      <c r="AM3989" s="18"/>
      <c r="AN3989" s="18"/>
      <c r="AO3989" s="18"/>
      <c r="AP3989" s="18"/>
      <c r="AQ3989" s="18"/>
      <c r="AR3989" s="18"/>
      <c r="AS3989" s="18"/>
      <c r="AT3989" s="18"/>
      <c r="AU3989" s="18"/>
      <c r="AV3989" s="18"/>
      <c r="AW3989" s="18"/>
      <c r="AX3989" s="18"/>
    </row>
    <row r="3990">
      <c r="A3990" s="18" t="str">
        <f>IFERROR(__xludf.DUMMYFUNCTION("""COMPUTED_VALUE"""),"кислая земляника")</f>
        <v>кислая земляника</v>
      </c>
      <c r="B3990" s="18" t="str">
        <f>IFERROR(__xludf.DUMMYFUNCTION("""COMPUTED_VALUE"""),"кислая фанта с черникой")</f>
        <v>кислая фанта с черникой</v>
      </c>
      <c r="C3990" s="18" t="str">
        <f>IFERROR(__xludf.DUMMYFUNCTION("""COMPUTED_VALUE"""),"кислое харибо с колой и черешней")</f>
        <v>кислое харибо с колой и черешней</v>
      </c>
      <c r="D3990" s="18" t="str">
        <f>IFERROR(__xludf.DUMMYFUNCTION("""COMPUTED_VALUE"""),"кислое яблочно клубничная шипучка")</f>
        <v>кислое яблочно клубничная шипучка</v>
      </c>
      <c r="E3990" s="18" t="str">
        <f>IFERROR(__xludf.DUMMYFUNCTION("""COMPUTED_VALUE"""),"кислые желатинки маракуйя ананас")</f>
        <v>кислые желатинки маракуйя ананас</v>
      </c>
      <c r="F3990" s="18" t="str">
        <f>IFERROR(__xludf.DUMMYFUNCTION("""COMPUTED_VALUE"""),"кислые ленточки маракуя манго")</f>
        <v>кислые ленточки маракуя манго</v>
      </c>
      <c r="G3990" s="18" t="str">
        <f>IFERROR(__xludf.DUMMYFUNCTION("""COMPUTED_VALUE"""),"кислые мармеладные ягоды")</f>
        <v>кислые мармеладные ягоды</v>
      </c>
      <c r="H3990" s="18" t="str">
        <f>IFERROR(__xludf.DUMMYFUNCTION("""COMPUTED_VALUE"""),"кислый виноград лайм")</f>
        <v>кислый виноград лайм</v>
      </c>
      <c r="I3990" s="18" t="str">
        <f>IFERROR(__xludf.DUMMYFUNCTION("""COMPUTED_VALUE"""),"кислый грейпфрут с вишней")</f>
        <v>кислый грейпфрут с вишней</v>
      </c>
      <c r="J3990" s="18" t="str">
        <f>IFERROR(__xludf.DUMMYFUNCTION("""COMPUTED_VALUE"""),"кислый леденец виноград киви яблоко")</f>
        <v>кислый леденец виноград киви яблоко</v>
      </c>
      <c r="K3990" s="18" t="str">
        <f>IFERROR(__xludf.DUMMYFUNCTION("""COMPUTED_VALUE"""),"кислый лимонад арбуз лайм малина")</f>
        <v>кислый лимонад арбуз лайм малина</v>
      </c>
      <c r="L3990" s="18" t="str">
        <f>IFERROR(__xludf.DUMMYFUNCTION("""COMPUTED_VALUE"""),"кислый персик клубника")</f>
        <v>кислый персик клубника</v>
      </c>
      <c r="M3990" s="18" t="str">
        <f>IFERROR(__xludf.DUMMYFUNCTION("""COMPUTED_VALUE"""),"кислый яблочно лимонные колечки")</f>
        <v>кислый яблочно лимонные колечки</v>
      </c>
      <c r="N3990" s="18" t="str">
        <f>IFERROR(__xludf.DUMMYFUNCTION("""COMPUTED_VALUE"""),"фанта апельсин с кислой малиной")</f>
        <v>фанта апельсин с кислой малиной</v>
      </c>
      <c r="O3990" s="18"/>
      <c r="P3990" s="18"/>
      <c r="Q3990" s="18"/>
      <c r="R3990" s="18"/>
      <c r="S3990" s="18"/>
      <c r="T3990" s="18"/>
      <c r="U3990" s="18"/>
      <c r="V3990" s="18"/>
      <c r="W3990" s="18"/>
      <c r="X3990" s="18"/>
      <c r="Y3990" s="18"/>
      <c r="Z3990" s="18"/>
      <c r="AA3990" s="18"/>
      <c r="AB3990" s="18"/>
      <c r="AC3990" s="18"/>
      <c r="AD3990" s="18"/>
      <c r="AE3990" s="18"/>
      <c r="AF3990" s="18"/>
      <c r="AG3990" s="18"/>
      <c r="AH3990" s="18"/>
      <c r="AI3990" s="18"/>
      <c r="AJ3990" s="18"/>
      <c r="AK3990" s="18"/>
      <c r="AL3990" s="18"/>
      <c r="AM3990" s="18"/>
      <c r="AN3990" s="18"/>
      <c r="AO3990" s="18"/>
      <c r="AP3990" s="18"/>
      <c r="AQ3990" s="18"/>
      <c r="AR3990" s="18"/>
      <c r="AS3990" s="18"/>
      <c r="AT3990" s="18"/>
      <c r="AU3990" s="18"/>
      <c r="AV3990" s="18"/>
      <c r="AW3990" s="18"/>
      <c r="AX3990" s="18"/>
    </row>
    <row r="3991">
      <c r="A3991" s="18" t="str">
        <f>IFERROR(__xludf.DUMMYFUNCTION("""COMPUTED_VALUE"""),"Ягодный микс")</f>
        <v>Ягодный микс</v>
      </c>
      <c r="B3991" s="18" t="str">
        <f>IFERROR(__xludf.DUMMYFUNCTION("""COMPUTED_VALUE"""),"Энергетик малина")</f>
        <v>Энергетик малина</v>
      </c>
      <c r="C3991" s="18" t="str">
        <f>IFERROR(__xludf.DUMMYFUNCTION("""COMPUTED_VALUE"""),"Клубника арбуз")</f>
        <v>Клубника арбуз</v>
      </c>
      <c r="D3991" s="18" t="str">
        <f>IFERROR(__xludf.DUMMYFUNCTION("""COMPUTED_VALUE"""),"Ежевика малина")</f>
        <v>Ежевика малина</v>
      </c>
      <c r="E3991" s="18" t="str">
        <f>IFERROR(__xludf.DUMMYFUNCTION("""COMPUTED_VALUE"""),"Голубая малина виноград")</f>
        <v>Голубая малина виноград</v>
      </c>
      <c r="F3991" s="18" t="str">
        <f>IFERROR(__xludf.DUMMYFUNCTION("""COMPUTED_VALUE"""),"Вишня яблоко")</f>
        <v>Вишня яблоко</v>
      </c>
      <c r="G3991" s="18" t="str">
        <f>IFERROR(__xludf.DUMMYFUNCTION("""COMPUTED_VALUE"""),"Виноград лёд")</f>
        <v>Виноград лёд</v>
      </c>
      <c r="H3991" s="18" t="str">
        <f>IFERROR(__xludf.DUMMYFUNCTION("""COMPUTED_VALUE"""),"Бабл гам")</f>
        <v>Бабл гам</v>
      </c>
      <c r="I3991" s="18" t="str">
        <f>IFERROR(__xludf.DUMMYFUNCTION("""COMPUTED_VALUE"""),"Энергетик лайм")</f>
        <v>Энергетик лайм</v>
      </c>
      <c r="J3991" s="18" t="str">
        <f>IFERROR(__xludf.DUMMYFUNCTION("""COMPUTED_VALUE"""),"Черника смородина айс")</f>
        <v>Черника смородина айс</v>
      </c>
      <c r="K3991" s="18" t="str">
        <f>IFERROR(__xludf.DUMMYFUNCTION("""COMPUTED_VALUE"""),"Мохито клубничный лёд")</f>
        <v>Мохито клубничный лёд</v>
      </c>
      <c r="L3991" s="18" t="str">
        <f>IFERROR(__xludf.DUMMYFUNCTION("""COMPUTED_VALUE"""),"Черная вишня лёд")</f>
        <v>Черная вишня лёд</v>
      </c>
      <c r="M3991" s="18" t="str">
        <f>IFERROR(__xludf.DUMMYFUNCTION("""COMPUTED_VALUE"""),"Ананас кокос лёд")</f>
        <v>Ананас кокос лёд</v>
      </c>
      <c r="N3991" s="18" t="str">
        <f>IFERROR(__xludf.DUMMYFUNCTION("""COMPUTED_VALUE"""),"Киви лёд")</f>
        <v>Киви лёд</v>
      </c>
      <c r="O3991" s="18" t="str">
        <f>IFERROR(__xludf.DUMMYFUNCTION("""COMPUTED_VALUE"""),"Кислая клюква лёд")</f>
        <v>Кислая клюква лёд</v>
      </c>
      <c r="P3991" s="18" t="str">
        <f>IFERROR(__xludf.DUMMYFUNCTION("""COMPUTED_VALUE"""),"Кислый скитлс лёд")</f>
        <v>Кислый скитлс лёд</v>
      </c>
      <c r="Q3991" s="18" t="str">
        <f>IFERROR(__xludf.DUMMYFUNCTION("""COMPUTED_VALUE"""),"Клубника черника лёд")</f>
        <v>Клубника черника лёд</v>
      </c>
      <c r="R3991" s="18" t="str">
        <f>IFERROR(__xludf.DUMMYFUNCTION("""COMPUTED_VALUE"""),"Малина смородина лёд")</f>
        <v>Малина смородина лёд</v>
      </c>
      <c r="S3991" s="18" t="str">
        <f>IFERROR(__xludf.DUMMYFUNCTION("""COMPUTED_VALUE"""),"Манго лёд")</f>
        <v>Манго лёд</v>
      </c>
      <c r="T3991" s="18" t="str">
        <f>IFERROR(__xludf.DUMMYFUNCTION("""COMPUTED_VALUE"""),"Малина вишня лёд")</f>
        <v>Малина вишня лёд</v>
      </c>
      <c r="U3991" s="18"/>
      <c r="V3991" s="18"/>
      <c r="W3991" s="18"/>
      <c r="X3991" s="18"/>
      <c r="Y3991" s="18"/>
      <c r="Z3991" s="18"/>
      <c r="AA3991" s="18"/>
      <c r="AB3991" s="18"/>
      <c r="AC3991" s="18"/>
      <c r="AD3991" s="18"/>
      <c r="AE3991" s="18"/>
      <c r="AF3991" s="18"/>
      <c r="AG3991" s="18"/>
      <c r="AH3991" s="18"/>
      <c r="AI3991" s="18"/>
      <c r="AJ3991" s="18"/>
      <c r="AK3991" s="18"/>
      <c r="AL3991" s="18"/>
      <c r="AM3991" s="18"/>
      <c r="AN3991" s="18"/>
      <c r="AO3991" s="18"/>
      <c r="AP3991" s="18"/>
      <c r="AQ3991" s="18"/>
      <c r="AR3991" s="18"/>
      <c r="AS3991" s="18"/>
      <c r="AT3991" s="18"/>
      <c r="AU3991" s="18"/>
      <c r="AV3991" s="18"/>
      <c r="AW3991" s="18"/>
      <c r="AX3991" s="18"/>
    </row>
    <row r="3992">
      <c r="A3992" s="18" t="str">
        <f>IFERROR(__xludf.DUMMYFUNCTION("""COMPUTED_VALUE"""),"0.3")</f>
        <v>0.3</v>
      </c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  <c r="R3992" s="18"/>
      <c r="S3992" s="18"/>
      <c r="T3992" s="18"/>
      <c r="U3992" s="18"/>
      <c r="V3992" s="18"/>
      <c r="W3992" s="18"/>
      <c r="X3992" s="18"/>
      <c r="Y3992" s="18"/>
      <c r="Z3992" s="18"/>
      <c r="AA3992" s="18"/>
      <c r="AB3992" s="18"/>
      <c r="AC3992" s="18"/>
      <c r="AD3992" s="18"/>
      <c r="AE3992" s="18"/>
      <c r="AF3992" s="18"/>
      <c r="AG3992" s="18"/>
      <c r="AH3992" s="18"/>
      <c r="AI3992" s="18"/>
      <c r="AJ3992" s="18"/>
      <c r="AK3992" s="18"/>
      <c r="AL3992" s="18"/>
      <c r="AM3992" s="18"/>
      <c r="AN3992" s="18"/>
      <c r="AO3992" s="18"/>
      <c r="AP3992" s="18"/>
      <c r="AQ3992" s="18"/>
      <c r="AR3992" s="18"/>
      <c r="AS3992" s="18"/>
      <c r="AT3992" s="18"/>
      <c r="AU3992" s="18"/>
      <c r="AV3992" s="18"/>
      <c r="AW3992" s="18"/>
      <c r="AX3992" s="18"/>
    </row>
    <row r="3993">
      <c r="A3993" s="18" t="str">
        <f>IFERROR(__xludf.DUMMYFUNCTION("""COMPUTED_VALUE"""),"Арбуз Малина ")</f>
        <v>Арбуз Малина </v>
      </c>
      <c r="B3993" s="18" t="str">
        <f>IFERROR(__xludf.DUMMYFUNCTION("""COMPUTED_VALUE"""),"Банан Кокос ")</f>
        <v>Банан Кокос </v>
      </c>
      <c r="C3993" s="18" t="str">
        <f>IFERROR(__xludf.DUMMYFUNCTION("""COMPUTED_VALUE"""),"Барбарисовый Энергетик ")</f>
        <v>Барбарисовый Энергетик </v>
      </c>
      <c r="D3993" s="18" t="str">
        <f>IFERROR(__xludf.DUMMYFUNCTION("""COMPUTED_VALUE"""),"Виноградный Энергетик")</f>
        <v>Виноградный Энергетик</v>
      </c>
      <c r="E3993" s="18" t="str">
        <f>IFERROR(__xludf.DUMMYFUNCTION("""COMPUTED_VALUE"""),"Гранат Клубника ")</f>
        <v>Гранат Клубника </v>
      </c>
      <c r="F3993" s="18" t="str">
        <f>IFERROR(__xludf.DUMMYFUNCTION("""COMPUTED_VALUE"""),"Гранат Смородина ")</f>
        <v>Гранат Смородина </v>
      </c>
      <c r="G3993" s="18" t="str">
        <f>IFERROR(__xludf.DUMMYFUNCTION("""COMPUTED_VALUE"""),"Грейпфрутовый Швепс ")</f>
        <v>Грейпфрутовый Швепс </v>
      </c>
      <c r="H3993" s="18" t="str">
        <f>IFERROR(__xludf.DUMMYFUNCTION("""COMPUTED_VALUE"""),"Земляника Драгонфрут ")</f>
        <v>Земляника Драгонфрут </v>
      </c>
      <c r="I3993" s="18" t="str">
        <f>IFERROR(__xludf.DUMMYFUNCTION("""COMPUTED_VALUE"""),"Киви Личи ")</f>
        <v>Киви Личи </v>
      </c>
      <c r="J3993" s="18" t="str">
        <f>IFERROR(__xludf.DUMMYFUNCTION("""COMPUTED_VALUE"""),"Киви Маракуйя Гуава ")</f>
        <v>Киви Маракуйя Гуава </v>
      </c>
      <c r="K3993" s="18" t="str">
        <f>IFERROR(__xludf.DUMMYFUNCTION("""COMPUTED_VALUE"""),"Клубника Банан ")</f>
        <v>Клубника Банан </v>
      </c>
      <c r="L3993" s="18" t="str">
        <f>IFERROR(__xludf.DUMMYFUNCTION("""COMPUTED_VALUE"""),"Клубника Вишня ")</f>
        <v>Клубника Вишня </v>
      </c>
      <c r="M3993" s="18" t="str">
        <f>IFERROR(__xludf.DUMMYFUNCTION("""COMPUTED_VALUE"""),"Клубника Земляника ")</f>
        <v>Клубника Земляника </v>
      </c>
      <c r="N3993" s="18" t="str">
        <f>IFERROR(__xludf.DUMMYFUNCTION("""COMPUTED_VALUE"""),"Клубничный Мохито ")</f>
        <v>Клубничный Мохито </v>
      </c>
      <c r="O3993" s="18" t="str">
        <f>IFERROR(__xludf.DUMMYFUNCTION("""COMPUTED_VALUE"""),"Манго Грейпфрут ")</f>
        <v>Манго Грейпфрут </v>
      </c>
      <c r="P3993" s="18" t="str">
        <f>IFERROR(__xludf.DUMMYFUNCTION("""COMPUTED_VALUE"""),"Манго Персик Личи ")</f>
        <v>Манго Персик Личи </v>
      </c>
      <c r="Q3993" s="18" t="str">
        <f>IFERROR(__xludf.DUMMYFUNCTION("""COMPUTED_VALUE"""),"Персик Бабл Гам ")</f>
        <v>Персик Бабл Гам </v>
      </c>
      <c r="R3993" s="18" t="str">
        <f>IFERROR(__xludf.DUMMYFUNCTION("""COMPUTED_VALUE"""),"Садовые Ягоды ")</f>
        <v>Садовые Ягоды </v>
      </c>
      <c r="S3993" s="18" t="str">
        <f>IFERROR(__xludf.DUMMYFUNCTION("""COMPUTED_VALUE"""),"Скитлс Лимон Лайм 2")</f>
        <v>Скитлс Лимон Лайм 2</v>
      </c>
      <c r="T3993" s="18" t="str">
        <f>IFERROR(__xludf.DUMMYFUNCTION("""COMPUTED_VALUE"""),"Смородина Мармелад 1")</f>
        <v>Смородина Мармелад 1</v>
      </c>
      <c r="U3993" s="18" t="str">
        <f>IFERROR(__xludf.DUMMYFUNCTION("""COMPUTED_VALUE"""),"Темная Вишня 1")</f>
        <v>Темная Вишня 1</v>
      </c>
      <c r="V3993" s="18" t="str">
        <f>IFERROR(__xludf.DUMMYFUNCTION("""COMPUTED_VALUE"""),"Фруктовые Пластинки 1")</f>
        <v>Фруктовые Пластинки 1</v>
      </c>
      <c r="W3993" s="18" t="str">
        <f>IFERROR(__xludf.DUMMYFUNCTION("""COMPUTED_VALUE"""),"Черника Ежевика 1")</f>
        <v>Черника Ежевика 1</v>
      </c>
      <c r="X3993" s="18" t="str">
        <f>IFERROR(__xludf.DUMMYFUNCTION("""COMPUTED_VALUE"""),"Черника Малина 1")</f>
        <v>Черника Малина 1</v>
      </c>
      <c r="Y3993" s="18" t="str">
        <f>IFERROR(__xludf.DUMMYFUNCTION("""COMPUTED_VALUE"""),"Черника Мята 2")</f>
        <v>Черника Мята 2</v>
      </c>
      <c r="Z3993" s="18" t="str">
        <f>IFERROR(__xludf.DUMMYFUNCTION("""COMPUTED_VALUE"""),"Яблоко Виноград 2")</f>
        <v>Яблоко Виноград 2</v>
      </c>
      <c r="AA3993" s="18" t="str">
        <f>IFERROR(__xludf.DUMMYFUNCTION("""COMPUTED_VALUE"""),"Яблоко Малина 4")</f>
        <v>Яблоко Малина 4</v>
      </c>
      <c r="AB3993" s="18"/>
      <c r="AC3993" s="18"/>
      <c r="AD3993" s="18"/>
      <c r="AE3993" s="18"/>
      <c r="AF3993" s="18"/>
      <c r="AG3993" s="18"/>
      <c r="AH3993" s="18"/>
      <c r="AI3993" s="18"/>
      <c r="AJ3993" s="18"/>
      <c r="AK3993" s="18"/>
      <c r="AL3993" s="18"/>
      <c r="AM3993" s="18"/>
      <c r="AN3993" s="18"/>
      <c r="AO3993" s="18"/>
      <c r="AP3993" s="18"/>
      <c r="AQ3993" s="18"/>
      <c r="AR3993" s="18"/>
      <c r="AS3993" s="18"/>
      <c r="AT3993" s="18"/>
      <c r="AU3993" s="18"/>
      <c r="AV3993" s="18"/>
      <c r="AW3993" s="18"/>
      <c r="AX3993" s="18"/>
    </row>
    <row r="3994">
      <c r="A3994" s="18" t="str">
        <f>IFERROR(__xludf.DUMMYFUNCTION("""COMPUTED_VALUE"""),"Лесные ягоды")</f>
        <v>Лесные ягоды</v>
      </c>
      <c r="B3994" s="18" t="str">
        <f>IFERROR(__xludf.DUMMYFUNCTION("""COMPUTED_VALUE"""),"Алоэ виноград ")</f>
        <v>Алоэ виноград </v>
      </c>
      <c r="C3994" s="18" t="str">
        <f>IFERROR(__xludf.DUMMYFUNCTION("""COMPUTED_VALUE"""),"Апельсиновый адреналин")</f>
        <v>Апельсиновый адреналин</v>
      </c>
      <c r="D3994" s="18" t="str">
        <f>IFERROR(__xludf.DUMMYFUNCTION("""COMPUTED_VALUE"""),"Клюква лайм")</f>
        <v>Клюква лайм</v>
      </c>
      <c r="E3994" s="18" t="str">
        <f>IFERROR(__xludf.DUMMYFUNCTION("""COMPUTED_VALUE"""),"Виноградная фанта ")</f>
        <v>Виноградная фанта </v>
      </c>
      <c r="F3994" s="18" t="str">
        <f>IFERROR(__xludf.DUMMYFUNCTION("""COMPUTED_VALUE"""),"Зеленый чай лемонграсс")</f>
        <v>Зеленый чай лемонграсс</v>
      </c>
      <c r="G3994" s="18" t="str">
        <f>IFERROR(__xludf.DUMMYFUNCTION("""COMPUTED_VALUE"""),"Малина арбуз")</f>
        <v>Малина арбуз</v>
      </c>
      <c r="H3994" s="18" t="str">
        <f>IFERROR(__xludf.DUMMYFUNCTION("""COMPUTED_VALUE"""),"Ананас персик")</f>
        <v>Ананас персик</v>
      </c>
      <c r="I3994" s="18" t="str">
        <f>IFERROR(__xludf.DUMMYFUNCTION("""COMPUTED_VALUE"""),"Клубничный мохито ")</f>
        <v>Клубничный мохито </v>
      </c>
      <c r="J3994" s="18" t="str">
        <f>IFERROR(__xludf.DUMMYFUNCTION("""COMPUTED_VALUE"""),"Яблоко лайм")</f>
        <v>Яблоко лайм</v>
      </c>
      <c r="K3994" s="18" t="str">
        <f>IFERROR(__xludf.DUMMYFUNCTION("""COMPUTED_VALUE"""),"Спрайт арбуз лайм ")</f>
        <v>Спрайт арбуз лайм </v>
      </c>
      <c r="L3994" s="18" t="str">
        <f>IFERROR(__xludf.DUMMYFUNCTION("""COMPUTED_VALUE"""),"Черничная фанта")</f>
        <v>Черничная фанта</v>
      </c>
      <c r="M3994" s="18" t="str">
        <f>IFERROR(__xludf.DUMMYFUNCTION("""COMPUTED_VALUE"""),"Чёрная смородина")</f>
        <v>Чёрная смородина</v>
      </c>
      <c r="N3994" s="18" t="str">
        <f>IFERROR(__xludf.DUMMYFUNCTION("""COMPUTED_VALUE"""),"Червячки голубика малина")</f>
        <v>Червячки голубика малина</v>
      </c>
      <c r="O3994" s="18" t="str">
        <f>IFERROR(__xludf.DUMMYFUNCTION("""COMPUTED_VALUE"""),"Малина смородина ")</f>
        <v>Малина смородина </v>
      </c>
      <c r="P3994" s="18" t="str">
        <f>IFERROR(__xludf.DUMMYFUNCTION("""COMPUTED_VALUE"""),"Черника лайм ")</f>
        <v>Черника лайм </v>
      </c>
      <c r="Q3994" s="18" t="str">
        <f>IFERROR(__xludf.DUMMYFUNCTION("""COMPUTED_VALUE"""),"Виноградный чупа чупс")</f>
        <v>Виноградный чупа чупс</v>
      </c>
      <c r="R3994" s="18" t="str">
        <f>IFERROR(__xludf.DUMMYFUNCTION("""COMPUTED_VALUE"""),"Киви лайм")</f>
        <v>Киви лайм</v>
      </c>
      <c r="S3994" s="18" t="str">
        <f>IFERROR(__xludf.DUMMYFUNCTION("""COMPUTED_VALUE"""),"Ягодный морс")</f>
        <v>Ягодный морс</v>
      </c>
      <c r="T3994" s="18" t="str">
        <f>IFERROR(__xludf.DUMMYFUNCTION("""COMPUTED_VALUE"""),"Фруктовый скитлс")</f>
        <v>Фруктовый скитлс</v>
      </c>
      <c r="U3994" s="18" t="str">
        <f>IFERROR(__xludf.DUMMYFUNCTION("""COMPUTED_VALUE"""),"черника лимон ")</f>
        <v>черника лимон </v>
      </c>
      <c r="V3994" s="18" t="str">
        <f>IFERROR(__xludf.DUMMYFUNCTION("""COMPUTED_VALUE"""),"Вишнёвая бомба")</f>
        <v>Вишнёвая бомба</v>
      </c>
      <c r="W3994" s="18" t="str">
        <f>IFERROR(__xludf.DUMMYFUNCTION("""COMPUTED_VALUE"""),"Тропический манго")</f>
        <v>Тропический манго</v>
      </c>
      <c r="X3994" s="18"/>
      <c r="Y3994" s="18"/>
      <c r="Z3994" s="18"/>
      <c r="AA3994" s="18"/>
      <c r="AB3994" s="18"/>
      <c r="AC3994" s="18"/>
      <c r="AD3994" s="18"/>
      <c r="AE3994" s="18"/>
      <c r="AF3994" s="18"/>
      <c r="AG3994" s="18"/>
      <c r="AH3994" s="18"/>
      <c r="AI3994" s="18"/>
      <c r="AJ3994" s="18"/>
      <c r="AK3994" s="18"/>
      <c r="AL3994" s="18"/>
      <c r="AM3994" s="18"/>
      <c r="AN3994" s="18"/>
      <c r="AO3994" s="18"/>
      <c r="AP3994" s="18"/>
      <c r="AQ3994" s="18"/>
      <c r="AR3994" s="18"/>
      <c r="AS3994" s="18"/>
      <c r="AT3994" s="18"/>
      <c r="AU3994" s="18"/>
      <c r="AV3994" s="18"/>
      <c r="AW3994" s="18"/>
      <c r="AX3994" s="18"/>
    </row>
    <row r="3995">
      <c r="A3995" s="18" t="str">
        <f>IFERROR(__xludf.DUMMYFUNCTION("""COMPUTED_VALUE"""),"Арбуз Малина ")</f>
        <v>Арбуз Малина </v>
      </c>
      <c r="B3995" s="18" t="str">
        <f>IFERROR(__xludf.DUMMYFUNCTION("""COMPUTED_VALUE"""),"Банан Кокос ")</f>
        <v>Банан Кокос </v>
      </c>
      <c r="C3995" s="18" t="str">
        <f>IFERROR(__xludf.DUMMYFUNCTION("""COMPUTED_VALUE"""),"Барбарисовый Энергетик ")</f>
        <v>Барбарисовый Энергетик </v>
      </c>
      <c r="D3995" s="18" t="str">
        <f>IFERROR(__xludf.DUMMYFUNCTION("""COMPUTED_VALUE"""),"Виноградный Энергетик")</f>
        <v>Виноградный Энергетик</v>
      </c>
      <c r="E3995" s="18" t="str">
        <f>IFERROR(__xludf.DUMMYFUNCTION("""COMPUTED_VALUE"""),"Гранат Клубника ")</f>
        <v>Гранат Клубника </v>
      </c>
      <c r="F3995" s="18" t="str">
        <f>IFERROR(__xludf.DUMMYFUNCTION("""COMPUTED_VALUE"""),"Гранат Смородина ")</f>
        <v>Гранат Смородина </v>
      </c>
      <c r="G3995" s="18" t="str">
        <f>IFERROR(__xludf.DUMMYFUNCTION("""COMPUTED_VALUE"""),"Грейпфрутовый Швепс ")</f>
        <v>Грейпфрутовый Швепс </v>
      </c>
      <c r="H3995" s="18" t="str">
        <f>IFERROR(__xludf.DUMMYFUNCTION("""COMPUTED_VALUE"""),"Земляника Драгонфрут ")</f>
        <v>Земляника Драгонфрут </v>
      </c>
      <c r="I3995" s="18" t="str">
        <f>IFERROR(__xludf.DUMMYFUNCTION("""COMPUTED_VALUE"""),"Киви Личи ")</f>
        <v>Киви Личи </v>
      </c>
      <c r="J3995" s="18" t="str">
        <f>IFERROR(__xludf.DUMMYFUNCTION("""COMPUTED_VALUE"""),"Киви Маракуйя Гуава ")</f>
        <v>Киви Маракуйя Гуава </v>
      </c>
      <c r="K3995" s="18" t="str">
        <f>IFERROR(__xludf.DUMMYFUNCTION("""COMPUTED_VALUE"""),"Клубника Банан ")</f>
        <v>Клубника Банан </v>
      </c>
      <c r="L3995" s="18" t="str">
        <f>IFERROR(__xludf.DUMMYFUNCTION("""COMPUTED_VALUE"""),"Клубника Вишня ")</f>
        <v>Клубника Вишня </v>
      </c>
      <c r="M3995" s="18" t="str">
        <f>IFERROR(__xludf.DUMMYFUNCTION("""COMPUTED_VALUE"""),"Клубника Земляника ")</f>
        <v>Клубника Земляника </v>
      </c>
      <c r="N3995" s="18" t="str">
        <f>IFERROR(__xludf.DUMMYFUNCTION("""COMPUTED_VALUE"""),"Клубничный Мохито ")</f>
        <v>Клубничный Мохито </v>
      </c>
      <c r="O3995" s="18" t="str">
        <f>IFERROR(__xludf.DUMMYFUNCTION("""COMPUTED_VALUE"""),"Манго Грейпфрут ")</f>
        <v>Манго Грейпфрут </v>
      </c>
      <c r="P3995" s="18" t="str">
        <f>IFERROR(__xludf.DUMMYFUNCTION("""COMPUTED_VALUE"""),"Манго Персик Личи ")</f>
        <v>Манго Персик Личи </v>
      </c>
      <c r="Q3995" s="18" t="str">
        <f>IFERROR(__xludf.DUMMYFUNCTION("""COMPUTED_VALUE"""),"Персик Бабл Гам ")</f>
        <v>Персик Бабл Гам </v>
      </c>
      <c r="R3995" s="18" t="str">
        <f>IFERROR(__xludf.DUMMYFUNCTION("""COMPUTED_VALUE"""),"Садовые Ягоды ")</f>
        <v>Садовые Ягоды </v>
      </c>
      <c r="S3995" s="18" t="str">
        <f>IFERROR(__xludf.DUMMYFUNCTION("""COMPUTED_VALUE"""),"Скитлс Лимон Лайм 2")</f>
        <v>Скитлс Лимон Лайм 2</v>
      </c>
      <c r="T3995" s="18" t="str">
        <f>IFERROR(__xludf.DUMMYFUNCTION("""COMPUTED_VALUE"""),"Смородина Мармелад 1")</f>
        <v>Смородина Мармелад 1</v>
      </c>
      <c r="U3995" s="18" t="str">
        <f>IFERROR(__xludf.DUMMYFUNCTION("""COMPUTED_VALUE"""),"Темная Вишня 1")</f>
        <v>Темная Вишня 1</v>
      </c>
      <c r="V3995" s="18" t="str">
        <f>IFERROR(__xludf.DUMMYFUNCTION("""COMPUTED_VALUE"""),"Фруктовые Пластинки 1")</f>
        <v>Фруктовые Пластинки 1</v>
      </c>
      <c r="W3995" s="18" t="str">
        <f>IFERROR(__xludf.DUMMYFUNCTION("""COMPUTED_VALUE"""),"Черника Ежевика 1")</f>
        <v>Черника Ежевика 1</v>
      </c>
      <c r="X3995" s="18" t="str">
        <f>IFERROR(__xludf.DUMMYFUNCTION("""COMPUTED_VALUE"""),"Черника Малина 1")</f>
        <v>Черника Малина 1</v>
      </c>
      <c r="Y3995" s="18" t="str">
        <f>IFERROR(__xludf.DUMMYFUNCTION("""COMPUTED_VALUE"""),"Черника Мята 2")</f>
        <v>Черника Мята 2</v>
      </c>
      <c r="Z3995" s="18" t="str">
        <f>IFERROR(__xludf.DUMMYFUNCTION("""COMPUTED_VALUE"""),"Яблоко Виноград 2")</f>
        <v>Яблоко Виноград 2</v>
      </c>
      <c r="AA3995" s="18" t="str">
        <f>IFERROR(__xludf.DUMMYFUNCTION("""COMPUTED_VALUE"""),"Яблоко Малина 4")</f>
        <v>Яблоко Малина 4</v>
      </c>
      <c r="AB3995" s="18"/>
      <c r="AC3995" s="18"/>
      <c r="AD3995" s="18"/>
      <c r="AE3995" s="18"/>
      <c r="AF3995" s="18"/>
      <c r="AG3995" s="18"/>
      <c r="AH3995" s="18"/>
      <c r="AI3995" s="18"/>
      <c r="AJ3995" s="18"/>
      <c r="AK3995" s="18"/>
      <c r="AL3995" s="18"/>
      <c r="AM3995" s="18"/>
      <c r="AN3995" s="18"/>
      <c r="AO3995" s="18"/>
      <c r="AP3995" s="18"/>
      <c r="AQ3995" s="18"/>
      <c r="AR3995" s="18"/>
      <c r="AS3995" s="18"/>
      <c r="AT3995" s="18"/>
      <c r="AU3995" s="18"/>
      <c r="AV3995" s="18"/>
      <c r="AW3995" s="18"/>
      <c r="AX3995" s="18"/>
    </row>
    <row r="3996">
      <c r="A3996" s="18" t="str">
        <f>IFERROR(__xludf.DUMMYFUNCTION("""COMPUTED_VALUE"""),"0.4")</f>
        <v>0.4</v>
      </c>
      <c r="B3996" s="18" t="str">
        <f>IFERROR(__xludf.DUMMYFUNCTION("""COMPUTED_VALUE"""),"0.6")</f>
        <v>0.6</v>
      </c>
      <c r="C3996" s="18" t="str">
        <f>IFERROR(__xludf.DUMMYFUNCTION("""COMPUTED_VALUE"""),"0.7")</f>
        <v>0.7</v>
      </c>
      <c r="D3996" s="18" t="str">
        <f>IFERROR(__xludf.DUMMYFUNCTION("""COMPUTED_VALUE"""),"0.8")</f>
        <v>0.8</v>
      </c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  <c r="R3996" s="18"/>
      <c r="S3996" s="18"/>
      <c r="T3996" s="18"/>
      <c r="U3996" s="18"/>
      <c r="V3996" s="18"/>
      <c r="W3996" s="18"/>
      <c r="X3996" s="18"/>
      <c r="Y3996" s="18"/>
      <c r="Z3996" s="18"/>
      <c r="AA3996" s="18"/>
      <c r="AB3996" s="18"/>
      <c r="AC3996" s="18"/>
      <c r="AD3996" s="18"/>
      <c r="AE3996" s="18"/>
      <c r="AF3996" s="18"/>
      <c r="AG3996" s="18"/>
      <c r="AH3996" s="18"/>
      <c r="AI3996" s="18"/>
      <c r="AJ3996" s="18"/>
      <c r="AK3996" s="18"/>
      <c r="AL3996" s="18"/>
      <c r="AM3996" s="18"/>
      <c r="AN3996" s="18"/>
      <c r="AO3996" s="18"/>
      <c r="AP3996" s="18"/>
      <c r="AQ3996" s="18"/>
      <c r="AR3996" s="18"/>
      <c r="AS3996" s="18"/>
      <c r="AT3996" s="18"/>
      <c r="AU3996" s="18"/>
      <c r="AV3996" s="18"/>
      <c r="AW3996" s="18"/>
      <c r="AX3996" s="18"/>
    </row>
    <row r="3997">
      <c r="A3997" s="18" t="str">
        <f>IFERROR(__xludf.DUMMYFUNCTION("""COMPUTED_VALUE"""),"Маракуйя с тропическими нотками")</f>
        <v>Маракуйя с тропическими нотками</v>
      </c>
      <c r="B3997" s="18" t="str">
        <f>IFERROR(__xludf.DUMMYFUNCTION("""COMPUTED_VALUE"""),"Арбузный милкшейк")</f>
        <v>Арбузный милкшейк</v>
      </c>
      <c r="C3997" s="18" t="str">
        <f>IFERROR(__xludf.DUMMYFUNCTION("""COMPUTED_VALUE"""),"Конфеты со вкусом винограда")</f>
        <v>Конфеты со вкусом винограда</v>
      </c>
      <c r="D3997" s="18" t="str">
        <f>IFERROR(__xludf.DUMMYFUNCTION("""COMPUTED_VALUE"""),"Манго с апельсином и послевкусием гуавы")</f>
        <v>Манго с апельсином и послевкусием гуавы</v>
      </c>
      <c r="E3997" s="18" t="str">
        <f>IFERROR(__xludf.DUMMYFUNCTION("""COMPUTED_VALUE"""),"Холодное сочетание мяты и конфет холс")</f>
        <v>Холодное сочетание мяты и конфет холс</v>
      </c>
      <c r="F3997" s="18" t="str">
        <f>IFERROR(__xludf.DUMMYFUNCTION("""COMPUTED_VALUE"""),"Яблочные мармеладные червячки")</f>
        <v>Яблочные мармеладные червячки</v>
      </c>
      <c r="G3997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997" s="18" t="str">
        <f>IFERROR(__xludf.DUMMYFUNCTION("""COMPUTED_VALUE"""),"Лимон лайм")</f>
        <v>Лимон лайм</v>
      </c>
      <c r="I3997" s="18" t="str">
        <f>IFERROR(__xludf.DUMMYFUNCTION("""COMPUTED_VALUE"""),"Классика энергетика с кислой малиной")</f>
        <v>Классика энергетика с кислой малиной</v>
      </c>
      <c r="J3997" s="18" t="str">
        <f>IFERROR(__xludf.DUMMYFUNCTION("""COMPUTED_VALUE"""),"Зеленое манго и смородина")</f>
        <v>Зеленое манго и смородина</v>
      </c>
      <c r="K3997" s="18" t="str">
        <f>IFERROR(__xludf.DUMMYFUNCTION("""COMPUTED_VALUE"""),"Дуэт лемонграсса и сладкой малины")</f>
        <v>Дуэт лемонграсса и сладкой малины</v>
      </c>
      <c r="L3997" s="18" t="str">
        <f>IFERROR(__xludf.DUMMYFUNCTION("""COMPUTED_VALUE"""),"Сладкий мармелад из черной смородины")</f>
        <v>Сладкий мармелад из черной смородины</v>
      </c>
      <c r="M3997" s="18" t="str">
        <f>IFERROR(__xludf.DUMMYFUNCTION("""COMPUTED_VALUE"""),"Вишня кола")</f>
        <v>Вишня кола</v>
      </c>
      <c r="N3997" s="18" t="str">
        <f>IFERROR(__xludf.DUMMYFUNCTION("""COMPUTED_VALUE"""),"Малина с кокосом")</f>
        <v>Малина с кокосом</v>
      </c>
      <c r="O3997" s="18" t="str">
        <f>IFERROR(__xludf.DUMMYFUNCTION("""COMPUTED_VALUE"""),"Сладкие конфеты СКИТЛЗ и смородина")</f>
        <v>Сладкие конфеты СКИТЛЗ и смородина</v>
      </c>
      <c r="P3997" s="18" t="str">
        <f>IFERROR(__xludf.DUMMYFUNCTION("""COMPUTED_VALUE"""),"Ежевичный лимонад")</f>
        <v>Ежевичный лимонад</v>
      </c>
      <c r="Q3997" s="18" t="str">
        <f>IFERROR(__xludf.DUMMYFUNCTION("""COMPUTED_VALUE"""),"Дыня кокос")</f>
        <v>Дыня кокос</v>
      </c>
      <c r="R3997" s="18" t="str">
        <f>IFERROR(__xludf.DUMMYFUNCTION("""COMPUTED_VALUE"""),"Земляничный бабл гам")</f>
        <v>Земляничный бабл гам</v>
      </c>
      <c r="S3997" s="18" t="str">
        <f>IFERROR(__xludf.DUMMYFUNCTION("""COMPUTED_VALUE"""),"Лимонные леденцы")</f>
        <v>Лимонные леденцы</v>
      </c>
      <c r="T3997" s="18" t="str">
        <f>IFERROR(__xludf.DUMMYFUNCTION("""COMPUTED_VALUE"""),"Экзотический фрукты")</f>
        <v>Экзотический фрукты</v>
      </c>
      <c r="U3997" s="18" t="str">
        <f>IFERROR(__xludf.DUMMYFUNCTION("""COMPUTED_VALUE"""),"Личи виноград мята")</f>
        <v>Личи виноград мята</v>
      </c>
      <c r="V3997" s="18" t="str">
        <f>IFERROR(__xludf.DUMMYFUNCTION("""COMPUTED_VALUE"""),"Черника малина мята")</f>
        <v>Черника малина мята</v>
      </c>
      <c r="W3997" s="18" t="str">
        <f>IFERROR(__xludf.DUMMYFUNCTION("""COMPUTED_VALUE"""),"Абрикосовый йогурт")</f>
        <v>Абрикосовый йогурт</v>
      </c>
      <c r="X3997" s="18" t="str">
        <f>IFERROR(__xludf.DUMMYFUNCTION("""COMPUTED_VALUE"""),"Арбуз лед")</f>
        <v>Арбуз лед</v>
      </c>
      <c r="Y3997" s="18" t="str">
        <f>IFERROR(__xludf.DUMMYFUNCTION("""COMPUTED_VALUE"""),"Банан клубника лед")</f>
        <v>Банан клубника лед</v>
      </c>
      <c r="Z3997" s="18" t="str">
        <f>IFERROR(__xludf.DUMMYFUNCTION("""COMPUTED_VALUE"""),"Арбузное мороженное")</f>
        <v>Арбузное мороженное</v>
      </c>
      <c r="AA3997" s="18" t="str">
        <f>IFERROR(__xludf.DUMMYFUNCTION("""COMPUTED_VALUE"""),"Клубника малина жвачка")</f>
        <v>Клубника малина жвачка</v>
      </c>
      <c r="AB3997" s="18" t="str">
        <f>IFERROR(__xludf.DUMMYFUNCTION("""COMPUTED_VALUE"""),"Клубничное мороженное")</f>
        <v>Клубничное мороженное</v>
      </c>
      <c r="AC3997" s="18" t="str">
        <f>IFERROR(__xludf.DUMMYFUNCTION("""COMPUTED_VALUE"""),"Кола сода лед")</f>
        <v>Кола сода лед</v>
      </c>
      <c r="AD3997" s="18" t="str">
        <f>IFERROR(__xludf.DUMMYFUNCTION("""COMPUTED_VALUE"""),"Банановый милкшейк")</f>
        <v>Банановый милкшейк</v>
      </c>
      <c r="AE3997" s="18" t="str">
        <f>IFERROR(__xludf.DUMMYFUNCTION("""COMPUTED_VALUE"""),"Микс ягод лед")</f>
        <v>Микс ягод лед</v>
      </c>
      <c r="AF3997" s="18" t="str">
        <f>IFERROR(__xludf.DUMMYFUNCTION("""COMPUTED_VALUE"""),"Брусничный морс")</f>
        <v>Брусничный морс</v>
      </c>
      <c r="AG3997" s="18" t="str">
        <f>IFERROR(__xludf.DUMMYFUNCTION("""COMPUTED_VALUE"""),"Яблочный лимонад")</f>
        <v>Яблочный лимонад</v>
      </c>
      <c r="AH3997" s="18" t="str">
        <f>IFERROR(__xludf.DUMMYFUNCTION("""COMPUTED_VALUE"""),"Лесные ягоды")</f>
        <v>Лесные ягоды</v>
      </c>
      <c r="AI3997" s="18" t="str">
        <f>IFERROR(__xludf.DUMMYFUNCTION("""COMPUTED_VALUE"""),"Смородиновый лимонад")</f>
        <v>Смородиновый лимонад</v>
      </c>
      <c r="AJ3997" s="18" t="str">
        <f>IFERROR(__xludf.DUMMYFUNCTION("""COMPUTED_VALUE"""),"Вишня лайм лед")</f>
        <v>Вишня лайм лед</v>
      </c>
      <c r="AK3997" s="18" t="str">
        <f>IFERROR(__xludf.DUMMYFUNCTION("""COMPUTED_VALUE"""),"Лист виноград мята энергетик")</f>
        <v>Лист виноград мята энергетик</v>
      </c>
      <c r="AL3997" s="18" t="str">
        <f>IFERROR(__xludf.DUMMYFUNCTION("""COMPUTED_VALUE"""),"Двойное яблоко лед")</f>
        <v>Двойное яблоко лед</v>
      </c>
      <c r="AM3997" s="18" t="str">
        <f>IFERROR(__xludf.DUMMYFUNCTION("""COMPUTED_VALUE"""),"Смородиновый холс")</f>
        <v>Смородиновый холс</v>
      </c>
      <c r="AN3997" s="18" t="str">
        <f>IFERROR(__xludf.DUMMYFUNCTION("""COMPUTED_VALUE"""),"Клубничное шампанское")</f>
        <v>Клубничное шампанское</v>
      </c>
      <c r="AO3997" s="18"/>
      <c r="AP3997" s="18"/>
      <c r="AQ3997" s="18"/>
      <c r="AR3997" s="18"/>
      <c r="AS3997" s="18"/>
      <c r="AT3997" s="18"/>
      <c r="AU3997" s="18"/>
      <c r="AV3997" s="18"/>
      <c r="AW3997" s="18"/>
      <c r="AX3997" s="18"/>
    </row>
    <row r="3998">
      <c r="A3998" s="18" t="str">
        <f>IFERROR(__xludf.DUMMYFUNCTION("""COMPUTED_VALUE"""),"0.4")</f>
        <v>0.4</v>
      </c>
      <c r="B3998" s="18" t="str">
        <f>IFERROR(__xludf.DUMMYFUNCTION("""COMPUTED_VALUE"""),"0.6")</f>
        <v>0.6</v>
      </c>
      <c r="C3998" s="18" t="str">
        <f>IFERROR(__xludf.DUMMYFUNCTION("""COMPUTED_VALUE"""),"0.7")</f>
        <v>0.7</v>
      </c>
      <c r="D3998" s="18" t="str">
        <f>IFERROR(__xludf.DUMMYFUNCTION("""COMPUTED_VALUE"""),"0.8")</f>
        <v>0.8</v>
      </c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  <c r="R3998" s="18"/>
      <c r="S3998" s="18"/>
      <c r="T3998" s="18"/>
      <c r="U3998" s="18"/>
      <c r="V3998" s="18"/>
      <c r="W3998" s="18"/>
      <c r="X3998" s="18"/>
      <c r="Y3998" s="18"/>
      <c r="Z3998" s="18"/>
      <c r="AA3998" s="18"/>
      <c r="AB3998" s="18"/>
      <c r="AC3998" s="18"/>
      <c r="AD3998" s="18"/>
      <c r="AE3998" s="18"/>
      <c r="AF3998" s="18"/>
      <c r="AG3998" s="18"/>
      <c r="AH3998" s="18"/>
      <c r="AI3998" s="18"/>
      <c r="AJ3998" s="18"/>
      <c r="AK3998" s="18"/>
      <c r="AL3998" s="18"/>
      <c r="AM3998" s="18"/>
      <c r="AN3998" s="18"/>
      <c r="AO3998" s="18"/>
      <c r="AP3998" s="18"/>
      <c r="AQ3998" s="18"/>
      <c r="AR3998" s="18"/>
      <c r="AS3998" s="18"/>
      <c r="AT3998" s="18"/>
      <c r="AU3998" s="18"/>
      <c r="AV3998" s="18"/>
      <c r="AW3998" s="18"/>
      <c r="AX3998" s="18"/>
    </row>
    <row r="3999">
      <c r="A3999" s="18" t="str">
        <f>IFERROR(__xludf.DUMMYFUNCTION("""COMPUTED_VALUE"""),"Маракуйя с тропическими нотками")</f>
        <v>Маракуйя с тропическими нотками</v>
      </c>
      <c r="B3999" s="18" t="str">
        <f>IFERROR(__xludf.DUMMYFUNCTION("""COMPUTED_VALUE"""),"Арбузный милкшейк")</f>
        <v>Арбузный милкшейк</v>
      </c>
      <c r="C3999" s="18" t="str">
        <f>IFERROR(__xludf.DUMMYFUNCTION("""COMPUTED_VALUE"""),"Конфеты со вкусом винограда")</f>
        <v>Конфеты со вкусом винограда</v>
      </c>
      <c r="D3999" s="18" t="str">
        <f>IFERROR(__xludf.DUMMYFUNCTION("""COMPUTED_VALUE"""),"Манго с апельсином и послевкусием гуавы")</f>
        <v>Манго с апельсином и послевкусием гуавы</v>
      </c>
      <c r="E3999" s="18" t="str">
        <f>IFERROR(__xludf.DUMMYFUNCTION("""COMPUTED_VALUE"""),"Холодное сочетание мяты и конфет холс")</f>
        <v>Холодное сочетание мяты и конфет холс</v>
      </c>
      <c r="F3999" s="18" t="str">
        <f>IFERROR(__xludf.DUMMYFUNCTION("""COMPUTED_VALUE"""),"Яблочные мармеладные червячки")</f>
        <v>Яблочные мармеладные червячки</v>
      </c>
      <c r="G399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3999" s="18" t="str">
        <f>IFERROR(__xludf.DUMMYFUNCTION("""COMPUTED_VALUE"""),"Лимон лайм")</f>
        <v>Лимон лайм</v>
      </c>
      <c r="I3999" s="18" t="str">
        <f>IFERROR(__xludf.DUMMYFUNCTION("""COMPUTED_VALUE"""),"Классика энергетика с кислой малиной")</f>
        <v>Классика энергетика с кислой малиной</v>
      </c>
      <c r="J3999" s="18" t="str">
        <f>IFERROR(__xludf.DUMMYFUNCTION("""COMPUTED_VALUE"""),"Зеленое манго и смородина")</f>
        <v>Зеленое манго и смородина</v>
      </c>
      <c r="K3999" s="18" t="str">
        <f>IFERROR(__xludf.DUMMYFUNCTION("""COMPUTED_VALUE"""),"Дуэт лемонграсса и сладкой малины")</f>
        <v>Дуэт лемонграсса и сладкой малины</v>
      </c>
      <c r="L3999" s="18" t="str">
        <f>IFERROR(__xludf.DUMMYFUNCTION("""COMPUTED_VALUE"""),"Сладкий мармелад из черной смородины")</f>
        <v>Сладкий мармелад из черной смородины</v>
      </c>
      <c r="M3999" s="18" t="str">
        <f>IFERROR(__xludf.DUMMYFUNCTION("""COMPUTED_VALUE"""),"Вишня кола")</f>
        <v>Вишня кола</v>
      </c>
      <c r="N3999" s="18" t="str">
        <f>IFERROR(__xludf.DUMMYFUNCTION("""COMPUTED_VALUE"""),"Малина с кокосом")</f>
        <v>Малина с кокосом</v>
      </c>
      <c r="O3999" s="18" t="str">
        <f>IFERROR(__xludf.DUMMYFUNCTION("""COMPUTED_VALUE"""),"Сладкие конфеты СКИТЛЗ и смородина")</f>
        <v>Сладкие конфеты СКИТЛЗ и смородина</v>
      </c>
      <c r="P3999" s="18" t="str">
        <f>IFERROR(__xludf.DUMMYFUNCTION("""COMPUTED_VALUE"""),"Ежевичный лимонад")</f>
        <v>Ежевичный лимонад</v>
      </c>
      <c r="Q3999" s="18" t="str">
        <f>IFERROR(__xludf.DUMMYFUNCTION("""COMPUTED_VALUE"""),"Дыня кокос")</f>
        <v>Дыня кокос</v>
      </c>
      <c r="R3999" s="18" t="str">
        <f>IFERROR(__xludf.DUMMYFUNCTION("""COMPUTED_VALUE"""),"Земляничный бабл гам")</f>
        <v>Земляничный бабл гам</v>
      </c>
      <c r="S3999" s="18" t="str">
        <f>IFERROR(__xludf.DUMMYFUNCTION("""COMPUTED_VALUE"""),"Лимонные леденцы")</f>
        <v>Лимонные леденцы</v>
      </c>
      <c r="T3999" s="18" t="str">
        <f>IFERROR(__xludf.DUMMYFUNCTION("""COMPUTED_VALUE"""),"Экзотический фрукты")</f>
        <v>Экзотический фрукты</v>
      </c>
      <c r="U3999" s="18" t="str">
        <f>IFERROR(__xludf.DUMMYFUNCTION("""COMPUTED_VALUE"""),"Личи виноград мята")</f>
        <v>Личи виноград мята</v>
      </c>
      <c r="V3999" s="18" t="str">
        <f>IFERROR(__xludf.DUMMYFUNCTION("""COMPUTED_VALUE"""),"Черника малина мята")</f>
        <v>Черника малина мята</v>
      </c>
      <c r="W3999" s="18" t="str">
        <f>IFERROR(__xludf.DUMMYFUNCTION("""COMPUTED_VALUE"""),"Абрикосовый йогурт")</f>
        <v>Абрикосовый йогурт</v>
      </c>
      <c r="X3999" s="18" t="str">
        <f>IFERROR(__xludf.DUMMYFUNCTION("""COMPUTED_VALUE"""),"Арбуз лед")</f>
        <v>Арбуз лед</v>
      </c>
      <c r="Y3999" s="18" t="str">
        <f>IFERROR(__xludf.DUMMYFUNCTION("""COMPUTED_VALUE"""),"Банан клубника лед")</f>
        <v>Банан клубника лед</v>
      </c>
      <c r="Z3999" s="18" t="str">
        <f>IFERROR(__xludf.DUMMYFUNCTION("""COMPUTED_VALUE"""),"Арбузное мороженное")</f>
        <v>Арбузное мороженное</v>
      </c>
      <c r="AA3999" s="18" t="str">
        <f>IFERROR(__xludf.DUMMYFUNCTION("""COMPUTED_VALUE"""),"Клубника малина жвачка")</f>
        <v>Клубника малина жвачка</v>
      </c>
      <c r="AB3999" s="18" t="str">
        <f>IFERROR(__xludf.DUMMYFUNCTION("""COMPUTED_VALUE"""),"Клубничное мороженное")</f>
        <v>Клубничное мороженное</v>
      </c>
      <c r="AC3999" s="18" t="str">
        <f>IFERROR(__xludf.DUMMYFUNCTION("""COMPUTED_VALUE"""),"Кола сода лед")</f>
        <v>Кола сода лед</v>
      </c>
      <c r="AD3999" s="18" t="str">
        <f>IFERROR(__xludf.DUMMYFUNCTION("""COMPUTED_VALUE"""),"Банановый милкшейк")</f>
        <v>Банановый милкшейк</v>
      </c>
      <c r="AE3999" s="18" t="str">
        <f>IFERROR(__xludf.DUMMYFUNCTION("""COMPUTED_VALUE"""),"Микс ягод лед")</f>
        <v>Микс ягод лед</v>
      </c>
      <c r="AF3999" s="18" t="str">
        <f>IFERROR(__xludf.DUMMYFUNCTION("""COMPUTED_VALUE"""),"Брусничный морс")</f>
        <v>Брусничный морс</v>
      </c>
      <c r="AG3999" s="18" t="str">
        <f>IFERROR(__xludf.DUMMYFUNCTION("""COMPUTED_VALUE"""),"Яблочный лимонад")</f>
        <v>Яблочный лимонад</v>
      </c>
      <c r="AH3999" s="18" t="str">
        <f>IFERROR(__xludf.DUMMYFUNCTION("""COMPUTED_VALUE"""),"Лесные ягоды")</f>
        <v>Лесные ягоды</v>
      </c>
      <c r="AI3999" s="18" t="str">
        <f>IFERROR(__xludf.DUMMYFUNCTION("""COMPUTED_VALUE"""),"Смородиновый лимонад")</f>
        <v>Смородиновый лимонад</v>
      </c>
      <c r="AJ3999" s="18" t="str">
        <f>IFERROR(__xludf.DUMMYFUNCTION("""COMPUTED_VALUE"""),"Вишня лайм лед")</f>
        <v>Вишня лайм лед</v>
      </c>
      <c r="AK3999" s="18" t="str">
        <f>IFERROR(__xludf.DUMMYFUNCTION("""COMPUTED_VALUE"""),"Лист виноград мята энергетик")</f>
        <v>Лист виноград мята энергетик</v>
      </c>
      <c r="AL3999" s="18" t="str">
        <f>IFERROR(__xludf.DUMMYFUNCTION("""COMPUTED_VALUE"""),"Двойное яблоко лед")</f>
        <v>Двойное яблоко лед</v>
      </c>
      <c r="AM3999" s="18" t="str">
        <f>IFERROR(__xludf.DUMMYFUNCTION("""COMPUTED_VALUE"""),"Смородиновый холс")</f>
        <v>Смородиновый холс</v>
      </c>
      <c r="AN3999" s="18" t="str">
        <f>IFERROR(__xludf.DUMMYFUNCTION("""COMPUTED_VALUE"""),"Клубничное шампанское")</f>
        <v>Клубничное шампанское</v>
      </c>
      <c r="AO3999" s="18"/>
      <c r="AP3999" s="18"/>
      <c r="AQ3999" s="18"/>
      <c r="AR3999" s="18"/>
      <c r="AS3999" s="18"/>
      <c r="AT3999" s="18"/>
      <c r="AU3999" s="18"/>
      <c r="AV3999" s="18"/>
      <c r="AW3999" s="18"/>
      <c r="AX3999" s="18"/>
    </row>
    <row r="4000">
      <c r="A4000" s="18" t="str">
        <f>IFERROR(__xludf.DUMMYFUNCTION("""COMPUTED_VALUE"""),"Маракуйя с тропическими нотками")</f>
        <v>Маракуйя с тропическими нотками</v>
      </c>
      <c r="B4000" s="18" t="str">
        <f>IFERROR(__xludf.DUMMYFUNCTION("""COMPUTED_VALUE"""),"Арбузный милкшейк")</f>
        <v>Арбузный милкшейк</v>
      </c>
      <c r="C4000" s="18" t="str">
        <f>IFERROR(__xludf.DUMMYFUNCTION("""COMPUTED_VALUE"""),"Конфеты со вкусом винограда")</f>
        <v>Конфеты со вкусом винограда</v>
      </c>
      <c r="D4000" s="18" t="str">
        <f>IFERROR(__xludf.DUMMYFUNCTION("""COMPUTED_VALUE"""),"Манго с апельсином и послевкусием гуавы")</f>
        <v>Манго с апельсином и послевкусием гуавы</v>
      </c>
      <c r="E4000" s="18" t="str">
        <f>IFERROR(__xludf.DUMMYFUNCTION("""COMPUTED_VALUE"""),"Холодное сочетание мяты и конфет холс")</f>
        <v>Холодное сочетание мяты и конфет холс</v>
      </c>
      <c r="F4000" s="18" t="str">
        <f>IFERROR(__xludf.DUMMYFUNCTION("""COMPUTED_VALUE"""),"Яблочные мармеладные червячки")</f>
        <v>Яблочные мармеладные червячки</v>
      </c>
      <c r="G4000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000" s="18" t="str">
        <f>IFERROR(__xludf.DUMMYFUNCTION("""COMPUTED_VALUE"""),"Лимон лайм")</f>
        <v>Лимон лайм</v>
      </c>
      <c r="I4000" s="18" t="str">
        <f>IFERROR(__xludf.DUMMYFUNCTION("""COMPUTED_VALUE"""),"Классика энергетика с кислой малиной")</f>
        <v>Классика энергетика с кислой малиной</v>
      </c>
      <c r="J4000" s="18" t="str">
        <f>IFERROR(__xludf.DUMMYFUNCTION("""COMPUTED_VALUE"""),"Зеленое манго и смородина")</f>
        <v>Зеленое манго и смородина</v>
      </c>
      <c r="K4000" s="18" t="str">
        <f>IFERROR(__xludf.DUMMYFUNCTION("""COMPUTED_VALUE"""),"Дуэт лемонграсса и сладкой малины")</f>
        <v>Дуэт лемонграсса и сладкой малины</v>
      </c>
      <c r="L4000" s="18" t="str">
        <f>IFERROR(__xludf.DUMMYFUNCTION("""COMPUTED_VALUE"""),"Сладкий мармелад из черной смородины")</f>
        <v>Сладкий мармелад из черной смородины</v>
      </c>
      <c r="M4000" s="18" t="str">
        <f>IFERROR(__xludf.DUMMYFUNCTION("""COMPUTED_VALUE"""),"Вишня кола")</f>
        <v>Вишня кола</v>
      </c>
      <c r="N4000" s="18" t="str">
        <f>IFERROR(__xludf.DUMMYFUNCTION("""COMPUTED_VALUE"""),"Малина с кокосом")</f>
        <v>Малина с кокосом</v>
      </c>
      <c r="O4000" s="18" t="str">
        <f>IFERROR(__xludf.DUMMYFUNCTION("""COMPUTED_VALUE"""),"Сладкие конфеты СКИТЛЗ и смородина")</f>
        <v>Сладкие конфеты СКИТЛЗ и смородина</v>
      </c>
      <c r="P4000" s="18" t="str">
        <f>IFERROR(__xludf.DUMMYFUNCTION("""COMPUTED_VALUE"""),"Ежевичный лимонад")</f>
        <v>Ежевичный лимонад</v>
      </c>
      <c r="Q4000" s="18" t="str">
        <f>IFERROR(__xludf.DUMMYFUNCTION("""COMPUTED_VALUE"""),"Дыня кокос")</f>
        <v>Дыня кокос</v>
      </c>
      <c r="R4000" s="18" t="str">
        <f>IFERROR(__xludf.DUMMYFUNCTION("""COMPUTED_VALUE"""),"Земляничный бабл гам")</f>
        <v>Земляничный бабл гам</v>
      </c>
      <c r="S4000" s="18" t="str">
        <f>IFERROR(__xludf.DUMMYFUNCTION("""COMPUTED_VALUE"""),"Лимонные леденцы")</f>
        <v>Лимонные леденцы</v>
      </c>
      <c r="T4000" s="18" t="str">
        <f>IFERROR(__xludf.DUMMYFUNCTION("""COMPUTED_VALUE"""),"Экзотический фрукты")</f>
        <v>Экзотический фрукты</v>
      </c>
      <c r="U4000" s="18" t="str">
        <f>IFERROR(__xludf.DUMMYFUNCTION("""COMPUTED_VALUE"""),"Личи виноград мята")</f>
        <v>Личи виноград мята</v>
      </c>
      <c r="V4000" s="18" t="str">
        <f>IFERROR(__xludf.DUMMYFUNCTION("""COMPUTED_VALUE"""),"Черника малина мята")</f>
        <v>Черника малина мята</v>
      </c>
      <c r="W4000" s="18" t="str">
        <f>IFERROR(__xludf.DUMMYFUNCTION("""COMPUTED_VALUE"""),"Абрикосовый йогурт")</f>
        <v>Абрикосовый йогурт</v>
      </c>
      <c r="X4000" s="18" t="str">
        <f>IFERROR(__xludf.DUMMYFUNCTION("""COMPUTED_VALUE"""),"Арбуз лед")</f>
        <v>Арбуз лед</v>
      </c>
      <c r="Y4000" s="18" t="str">
        <f>IFERROR(__xludf.DUMMYFUNCTION("""COMPUTED_VALUE"""),"Банан клубника лед")</f>
        <v>Банан клубника лед</v>
      </c>
      <c r="Z4000" s="18" t="str">
        <f>IFERROR(__xludf.DUMMYFUNCTION("""COMPUTED_VALUE"""),"Арбузное мороженное")</f>
        <v>Арбузное мороженное</v>
      </c>
      <c r="AA4000" s="18" t="str">
        <f>IFERROR(__xludf.DUMMYFUNCTION("""COMPUTED_VALUE"""),"Клубника малина жвачка")</f>
        <v>Клубника малина жвачка</v>
      </c>
      <c r="AB4000" s="18" t="str">
        <f>IFERROR(__xludf.DUMMYFUNCTION("""COMPUTED_VALUE"""),"Клубничное мороженное")</f>
        <v>Клубничное мороженное</v>
      </c>
      <c r="AC4000" s="18" t="str">
        <f>IFERROR(__xludf.DUMMYFUNCTION("""COMPUTED_VALUE"""),"Кола сода лед")</f>
        <v>Кола сода лед</v>
      </c>
      <c r="AD4000" s="18" t="str">
        <f>IFERROR(__xludf.DUMMYFUNCTION("""COMPUTED_VALUE"""),"Банановый милкшейк")</f>
        <v>Банановый милкшейк</v>
      </c>
      <c r="AE4000" s="18" t="str">
        <f>IFERROR(__xludf.DUMMYFUNCTION("""COMPUTED_VALUE"""),"Микс ягод лед")</f>
        <v>Микс ягод лед</v>
      </c>
      <c r="AF4000" s="18" t="str">
        <f>IFERROR(__xludf.DUMMYFUNCTION("""COMPUTED_VALUE"""),"Брусничный морс")</f>
        <v>Брусничный морс</v>
      </c>
      <c r="AG4000" s="18" t="str">
        <f>IFERROR(__xludf.DUMMYFUNCTION("""COMPUTED_VALUE"""),"Яблочный лимонад")</f>
        <v>Яблочный лимонад</v>
      </c>
      <c r="AH4000" s="18" t="str">
        <f>IFERROR(__xludf.DUMMYFUNCTION("""COMPUTED_VALUE"""),"Лесные ягоды")</f>
        <v>Лесные ягоды</v>
      </c>
      <c r="AI4000" s="18" t="str">
        <f>IFERROR(__xludf.DUMMYFUNCTION("""COMPUTED_VALUE"""),"Смородиновый лимонад")</f>
        <v>Смородиновый лимонад</v>
      </c>
      <c r="AJ4000" s="18" t="str">
        <f>IFERROR(__xludf.DUMMYFUNCTION("""COMPUTED_VALUE"""),"Вишня лайм лед")</f>
        <v>Вишня лайм лед</v>
      </c>
      <c r="AK4000" s="18" t="str">
        <f>IFERROR(__xludf.DUMMYFUNCTION("""COMPUTED_VALUE"""),"Лист виноград мята энергетик")</f>
        <v>Лист виноград мята энергетик</v>
      </c>
      <c r="AL4000" s="18" t="str">
        <f>IFERROR(__xludf.DUMMYFUNCTION("""COMPUTED_VALUE"""),"Двойное яблоко лед")</f>
        <v>Двойное яблоко лед</v>
      </c>
      <c r="AM4000" s="18" t="str">
        <f>IFERROR(__xludf.DUMMYFUNCTION("""COMPUTED_VALUE"""),"Смородиновый холс")</f>
        <v>Смородиновый холс</v>
      </c>
      <c r="AN4000" s="18" t="str">
        <f>IFERROR(__xludf.DUMMYFUNCTION("""COMPUTED_VALUE"""),"Клубничное шампанское")</f>
        <v>Клубничное шампанское</v>
      </c>
      <c r="AO4000" s="18"/>
      <c r="AP4000" s="18"/>
      <c r="AQ4000" s="18"/>
      <c r="AR4000" s="18"/>
      <c r="AS4000" s="18"/>
      <c r="AT4000" s="18"/>
      <c r="AU4000" s="18"/>
      <c r="AV4000" s="18"/>
      <c r="AW4000" s="18"/>
      <c r="AX4000" s="18"/>
    </row>
    <row r="4001">
      <c r="A4001" s="18" t="str">
        <f>IFERROR(__xludf.DUMMYFUNCTION("""COMPUTED_VALUE"""),"0.4")</f>
        <v>0.4</v>
      </c>
      <c r="B4001" s="18" t="str">
        <f>IFERROR(__xludf.DUMMYFUNCTION("""COMPUTED_VALUE"""),"0.6")</f>
        <v>0.6</v>
      </c>
      <c r="C4001" s="18" t="str">
        <f>IFERROR(__xludf.DUMMYFUNCTION("""COMPUTED_VALUE"""),"0.7")</f>
        <v>0.7</v>
      </c>
      <c r="D4001" s="18" t="str">
        <f>IFERROR(__xludf.DUMMYFUNCTION("""COMPUTED_VALUE"""),"0.8")</f>
        <v>0.8</v>
      </c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  <c r="AA4001" s="18"/>
      <c r="AB4001" s="18"/>
      <c r="AC4001" s="18"/>
      <c r="AD4001" s="18"/>
      <c r="AE4001" s="18"/>
      <c r="AF4001" s="18"/>
      <c r="AG4001" s="18"/>
      <c r="AH4001" s="18"/>
      <c r="AI4001" s="18"/>
      <c r="AJ4001" s="18"/>
      <c r="AK4001" s="18"/>
      <c r="AL4001" s="18"/>
      <c r="AM4001" s="18"/>
      <c r="AN4001" s="18"/>
      <c r="AO4001" s="18"/>
      <c r="AP4001" s="18"/>
      <c r="AQ4001" s="18"/>
      <c r="AR4001" s="18"/>
      <c r="AS4001" s="18"/>
      <c r="AT4001" s="18"/>
      <c r="AU4001" s="18"/>
      <c r="AV4001" s="18"/>
      <c r="AW4001" s="18"/>
      <c r="AX4001" s="18"/>
    </row>
    <row r="4002">
      <c r="A4002" s="18" t="str">
        <f>IFERROR(__xludf.DUMMYFUNCTION("""COMPUTED_VALUE"""),"кислая земляника")</f>
        <v>кислая земляника</v>
      </c>
      <c r="B4002" s="18" t="str">
        <f>IFERROR(__xludf.DUMMYFUNCTION("""COMPUTED_VALUE"""),"кислая фанта с черникой")</f>
        <v>кислая фанта с черникой</v>
      </c>
      <c r="C4002" s="18" t="str">
        <f>IFERROR(__xludf.DUMMYFUNCTION("""COMPUTED_VALUE"""),"кислое харибо с колой и черешней")</f>
        <v>кислое харибо с колой и черешней</v>
      </c>
      <c r="D4002" s="18" t="str">
        <f>IFERROR(__xludf.DUMMYFUNCTION("""COMPUTED_VALUE"""),"кислое яблочно клубничная шипучка")</f>
        <v>кислое яблочно клубничная шипучка</v>
      </c>
      <c r="E4002" s="18" t="str">
        <f>IFERROR(__xludf.DUMMYFUNCTION("""COMPUTED_VALUE"""),"кислые желатинки маракуйя ананас")</f>
        <v>кислые желатинки маракуйя ананас</v>
      </c>
      <c r="F4002" s="18" t="str">
        <f>IFERROR(__xludf.DUMMYFUNCTION("""COMPUTED_VALUE"""),"кислые ленточки маракуя манго")</f>
        <v>кислые ленточки маракуя манго</v>
      </c>
      <c r="G4002" s="18" t="str">
        <f>IFERROR(__xludf.DUMMYFUNCTION("""COMPUTED_VALUE"""),"кислые мармеладные ягоды")</f>
        <v>кислые мармеладные ягоды</v>
      </c>
      <c r="H4002" s="18" t="str">
        <f>IFERROR(__xludf.DUMMYFUNCTION("""COMPUTED_VALUE"""),"кислый виноград лайм")</f>
        <v>кислый виноград лайм</v>
      </c>
      <c r="I4002" s="18" t="str">
        <f>IFERROR(__xludf.DUMMYFUNCTION("""COMPUTED_VALUE"""),"кислый грейпфрут с вишней")</f>
        <v>кислый грейпфрут с вишней</v>
      </c>
      <c r="J4002" s="18" t="str">
        <f>IFERROR(__xludf.DUMMYFUNCTION("""COMPUTED_VALUE"""),"кислый леденец виноград киви яблоко")</f>
        <v>кислый леденец виноград киви яблоко</v>
      </c>
      <c r="K4002" s="18" t="str">
        <f>IFERROR(__xludf.DUMMYFUNCTION("""COMPUTED_VALUE"""),"кислый лимонад арбуз лайм малина")</f>
        <v>кислый лимонад арбуз лайм малина</v>
      </c>
      <c r="L4002" s="18" t="str">
        <f>IFERROR(__xludf.DUMMYFUNCTION("""COMPUTED_VALUE"""),"кислый персик клубника")</f>
        <v>кислый персик клубника</v>
      </c>
      <c r="M4002" s="18" t="str">
        <f>IFERROR(__xludf.DUMMYFUNCTION("""COMPUTED_VALUE"""),"кислый яблочно лимонные колечки")</f>
        <v>кислый яблочно лимонные колечки</v>
      </c>
      <c r="N4002" s="18" t="str">
        <f>IFERROR(__xludf.DUMMYFUNCTION("""COMPUTED_VALUE"""),"фанта апельсин с кислой малиной")</f>
        <v>фанта апельсин с кислой малиной</v>
      </c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  <c r="AA4002" s="18"/>
      <c r="AB4002" s="18"/>
      <c r="AC4002" s="18"/>
      <c r="AD4002" s="18"/>
      <c r="AE4002" s="18"/>
      <c r="AF4002" s="18"/>
      <c r="AG4002" s="18"/>
      <c r="AH4002" s="18"/>
      <c r="AI4002" s="18"/>
      <c r="AJ4002" s="18"/>
      <c r="AK4002" s="18"/>
      <c r="AL4002" s="18"/>
      <c r="AM4002" s="18"/>
      <c r="AN4002" s="18"/>
      <c r="AO4002" s="18"/>
      <c r="AP4002" s="18"/>
      <c r="AQ4002" s="18"/>
      <c r="AR4002" s="18"/>
      <c r="AS4002" s="18"/>
      <c r="AT4002" s="18"/>
      <c r="AU4002" s="18"/>
      <c r="AV4002" s="18"/>
      <c r="AW4002" s="18"/>
      <c r="AX4002" s="18"/>
    </row>
    <row r="4003">
      <c r="A4003" s="18" t="str">
        <f>IFERROR(__xludf.DUMMYFUNCTION("""COMPUTED_VALUE"""),"0.4")</f>
        <v>0.4</v>
      </c>
      <c r="B4003" s="18" t="str">
        <f>IFERROR(__xludf.DUMMYFUNCTION("""COMPUTED_VALUE"""),"0.6")</f>
        <v>0.6</v>
      </c>
      <c r="C4003" s="18" t="str">
        <f>IFERROR(__xludf.DUMMYFUNCTION("""COMPUTED_VALUE"""),"0.7")</f>
        <v>0.7</v>
      </c>
      <c r="D4003" s="18" t="str">
        <f>IFERROR(__xludf.DUMMYFUNCTION("""COMPUTED_VALUE"""),"0.8")</f>
        <v>0.8</v>
      </c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  <c r="AA4003" s="18"/>
      <c r="AB4003" s="18"/>
      <c r="AC4003" s="18"/>
      <c r="AD4003" s="18"/>
      <c r="AE4003" s="18"/>
      <c r="AF4003" s="18"/>
      <c r="AG4003" s="18"/>
      <c r="AH4003" s="18"/>
      <c r="AI4003" s="18"/>
      <c r="AJ4003" s="18"/>
      <c r="AK4003" s="18"/>
      <c r="AL4003" s="18"/>
      <c r="AM4003" s="18"/>
      <c r="AN4003" s="18"/>
      <c r="AO4003" s="18"/>
      <c r="AP4003" s="18"/>
      <c r="AQ4003" s="18"/>
      <c r="AR4003" s="18"/>
      <c r="AS4003" s="18"/>
      <c r="AT4003" s="18"/>
      <c r="AU4003" s="18"/>
      <c r="AV4003" s="18"/>
      <c r="AW4003" s="18"/>
      <c r="AX4003" s="18"/>
    </row>
    <row r="4004">
      <c r="A4004" s="18" t="str">
        <f>IFERROR(__xludf.DUMMYFUNCTION("""COMPUTED_VALUE"""),"0.4")</f>
        <v>0.4</v>
      </c>
      <c r="B4004" s="18" t="str">
        <f>IFERROR(__xludf.DUMMYFUNCTION("""COMPUTED_VALUE"""),"0.6")</f>
        <v>0.6</v>
      </c>
      <c r="C4004" s="18" t="str">
        <f>IFERROR(__xludf.DUMMYFUNCTION("""COMPUTED_VALUE"""),"0.7")</f>
        <v>0.7</v>
      </c>
      <c r="D4004" s="18" t="str">
        <f>IFERROR(__xludf.DUMMYFUNCTION("""COMPUTED_VALUE"""),"0.8")</f>
        <v>0.8</v>
      </c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  <c r="AA4004" s="18"/>
      <c r="AB4004" s="18"/>
      <c r="AC4004" s="18"/>
      <c r="AD4004" s="18"/>
      <c r="AE4004" s="18"/>
      <c r="AF4004" s="18"/>
      <c r="AG4004" s="18"/>
      <c r="AH4004" s="18"/>
      <c r="AI4004" s="18"/>
      <c r="AJ4004" s="18"/>
      <c r="AK4004" s="18"/>
      <c r="AL4004" s="18"/>
      <c r="AM4004" s="18"/>
      <c r="AN4004" s="18"/>
      <c r="AO4004" s="18"/>
      <c r="AP4004" s="18"/>
      <c r="AQ4004" s="18"/>
      <c r="AR4004" s="18"/>
      <c r="AS4004" s="18"/>
      <c r="AT4004" s="18"/>
      <c r="AU4004" s="18"/>
      <c r="AV4004" s="18"/>
      <c r="AW4004" s="18"/>
      <c r="AX4004" s="18"/>
    </row>
    <row r="4005">
      <c r="A4005" s="18" t="str">
        <f>IFERROR(__xludf.DUMMYFUNCTION("""COMPUTED_VALUE"""),"Ягодный микс")</f>
        <v>Ягодный микс</v>
      </c>
      <c r="B4005" s="18" t="str">
        <f>IFERROR(__xludf.DUMMYFUNCTION("""COMPUTED_VALUE"""),"Энергетик малина")</f>
        <v>Энергетик малина</v>
      </c>
      <c r="C4005" s="18" t="str">
        <f>IFERROR(__xludf.DUMMYFUNCTION("""COMPUTED_VALUE"""),"Клубника арбуз")</f>
        <v>Клубника арбуз</v>
      </c>
      <c r="D4005" s="18" t="str">
        <f>IFERROR(__xludf.DUMMYFUNCTION("""COMPUTED_VALUE"""),"Ежевика малина")</f>
        <v>Ежевика малина</v>
      </c>
      <c r="E4005" s="18" t="str">
        <f>IFERROR(__xludf.DUMMYFUNCTION("""COMPUTED_VALUE"""),"Голубая малина виноград")</f>
        <v>Голубая малина виноград</v>
      </c>
      <c r="F4005" s="18" t="str">
        <f>IFERROR(__xludf.DUMMYFUNCTION("""COMPUTED_VALUE"""),"Вишня яблоко")</f>
        <v>Вишня яблоко</v>
      </c>
      <c r="G4005" s="18" t="str">
        <f>IFERROR(__xludf.DUMMYFUNCTION("""COMPUTED_VALUE"""),"Виноград лёд")</f>
        <v>Виноград лёд</v>
      </c>
      <c r="H4005" s="18" t="str">
        <f>IFERROR(__xludf.DUMMYFUNCTION("""COMPUTED_VALUE"""),"Бабл гам")</f>
        <v>Бабл гам</v>
      </c>
      <c r="I4005" s="18" t="str">
        <f>IFERROR(__xludf.DUMMYFUNCTION("""COMPUTED_VALUE"""),"Энергетик лайм")</f>
        <v>Энергетик лайм</v>
      </c>
      <c r="J4005" s="18" t="str">
        <f>IFERROR(__xludf.DUMMYFUNCTION("""COMPUTED_VALUE"""),"Черника смородина айс")</f>
        <v>Черника смородина айс</v>
      </c>
      <c r="K4005" s="18" t="str">
        <f>IFERROR(__xludf.DUMMYFUNCTION("""COMPUTED_VALUE"""),"Мохито клубничный лёд")</f>
        <v>Мохито клубничный лёд</v>
      </c>
      <c r="L4005" s="18" t="str">
        <f>IFERROR(__xludf.DUMMYFUNCTION("""COMPUTED_VALUE"""),"Черная вишня лёд")</f>
        <v>Черная вишня лёд</v>
      </c>
      <c r="M4005" s="18" t="str">
        <f>IFERROR(__xludf.DUMMYFUNCTION("""COMPUTED_VALUE"""),"Ананас кокос лёд")</f>
        <v>Ананас кокос лёд</v>
      </c>
      <c r="N4005" s="18" t="str">
        <f>IFERROR(__xludf.DUMMYFUNCTION("""COMPUTED_VALUE"""),"Киви лёд")</f>
        <v>Киви лёд</v>
      </c>
      <c r="O4005" s="18" t="str">
        <f>IFERROR(__xludf.DUMMYFUNCTION("""COMPUTED_VALUE"""),"Кислая клюква лёд")</f>
        <v>Кислая клюква лёд</v>
      </c>
      <c r="P4005" s="18" t="str">
        <f>IFERROR(__xludf.DUMMYFUNCTION("""COMPUTED_VALUE"""),"Кислый скитлс лёд")</f>
        <v>Кислый скитлс лёд</v>
      </c>
      <c r="Q4005" s="18" t="str">
        <f>IFERROR(__xludf.DUMMYFUNCTION("""COMPUTED_VALUE"""),"Клубника черника лёд")</f>
        <v>Клубника черника лёд</v>
      </c>
      <c r="R4005" s="18" t="str">
        <f>IFERROR(__xludf.DUMMYFUNCTION("""COMPUTED_VALUE"""),"Малина смородина лёд")</f>
        <v>Малина смородина лёд</v>
      </c>
      <c r="S4005" s="18" t="str">
        <f>IFERROR(__xludf.DUMMYFUNCTION("""COMPUTED_VALUE"""),"Манго лёд")</f>
        <v>Манго лёд</v>
      </c>
      <c r="T4005" s="18" t="str">
        <f>IFERROR(__xludf.DUMMYFUNCTION("""COMPUTED_VALUE"""),"Малина вишня лёд")</f>
        <v>Малина вишня лёд</v>
      </c>
      <c r="U4005" s="18"/>
      <c r="V4005" s="18"/>
      <c r="W4005" s="18"/>
      <c r="X4005" s="18"/>
      <c r="Y4005" s="18"/>
      <c r="Z4005" s="18"/>
      <c r="AA4005" s="18"/>
      <c r="AB4005" s="18"/>
      <c r="AC4005" s="18"/>
      <c r="AD4005" s="18"/>
      <c r="AE4005" s="18"/>
      <c r="AF4005" s="18"/>
      <c r="AG4005" s="18"/>
      <c r="AH4005" s="18"/>
      <c r="AI4005" s="18"/>
      <c r="AJ4005" s="18"/>
      <c r="AK4005" s="18"/>
      <c r="AL4005" s="18"/>
      <c r="AM4005" s="18"/>
      <c r="AN4005" s="18"/>
      <c r="AO4005" s="18"/>
      <c r="AP4005" s="18"/>
      <c r="AQ4005" s="18"/>
      <c r="AR4005" s="18"/>
      <c r="AS4005" s="18"/>
      <c r="AT4005" s="18"/>
      <c r="AU4005" s="18"/>
      <c r="AV4005" s="18"/>
      <c r="AW4005" s="18"/>
      <c r="AX4005" s="18"/>
    </row>
    <row r="4006">
      <c r="A4006" s="18" t="str">
        <f>IFERROR(__xludf.DUMMYFUNCTION("""COMPUTED_VALUE"""),"Ягодный микс")</f>
        <v>Ягодный микс</v>
      </c>
      <c r="B4006" s="18" t="str">
        <f>IFERROR(__xludf.DUMMYFUNCTION("""COMPUTED_VALUE"""),"Энергетик малина")</f>
        <v>Энергетик малина</v>
      </c>
      <c r="C4006" s="18" t="str">
        <f>IFERROR(__xludf.DUMMYFUNCTION("""COMPUTED_VALUE"""),"Клубника арбуз")</f>
        <v>Клубника арбуз</v>
      </c>
      <c r="D4006" s="18" t="str">
        <f>IFERROR(__xludf.DUMMYFUNCTION("""COMPUTED_VALUE"""),"Ежевика малина")</f>
        <v>Ежевика малина</v>
      </c>
      <c r="E4006" s="18" t="str">
        <f>IFERROR(__xludf.DUMMYFUNCTION("""COMPUTED_VALUE"""),"Голубая малина виноград")</f>
        <v>Голубая малина виноград</v>
      </c>
      <c r="F4006" s="18" t="str">
        <f>IFERROR(__xludf.DUMMYFUNCTION("""COMPUTED_VALUE"""),"Вишня яблоко")</f>
        <v>Вишня яблоко</v>
      </c>
      <c r="G4006" s="18" t="str">
        <f>IFERROR(__xludf.DUMMYFUNCTION("""COMPUTED_VALUE"""),"Виноград лёд")</f>
        <v>Виноград лёд</v>
      </c>
      <c r="H4006" s="18" t="str">
        <f>IFERROR(__xludf.DUMMYFUNCTION("""COMPUTED_VALUE"""),"Бабл гам")</f>
        <v>Бабл гам</v>
      </c>
      <c r="I4006" s="18" t="str">
        <f>IFERROR(__xludf.DUMMYFUNCTION("""COMPUTED_VALUE"""),"Энергетик лайм")</f>
        <v>Энергетик лайм</v>
      </c>
      <c r="J4006" s="18" t="str">
        <f>IFERROR(__xludf.DUMMYFUNCTION("""COMPUTED_VALUE"""),"Черника смородина айс")</f>
        <v>Черника смородина айс</v>
      </c>
      <c r="K4006" s="18" t="str">
        <f>IFERROR(__xludf.DUMMYFUNCTION("""COMPUTED_VALUE"""),"Мохито клубничный лёд")</f>
        <v>Мохито клубничный лёд</v>
      </c>
      <c r="L4006" s="18" t="str">
        <f>IFERROR(__xludf.DUMMYFUNCTION("""COMPUTED_VALUE"""),"Черная вишня лёд")</f>
        <v>Черная вишня лёд</v>
      </c>
      <c r="M4006" s="18" t="str">
        <f>IFERROR(__xludf.DUMMYFUNCTION("""COMPUTED_VALUE"""),"Ананас кокос лёд")</f>
        <v>Ананас кокос лёд</v>
      </c>
      <c r="N4006" s="18" t="str">
        <f>IFERROR(__xludf.DUMMYFUNCTION("""COMPUTED_VALUE"""),"Киви лёд")</f>
        <v>Киви лёд</v>
      </c>
      <c r="O4006" s="18" t="str">
        <f>IFERROR(__xludf.DUMMYFUNCTION("""COMPUTED_VALUE"""),"Кислая клюква лёд")</f>
        <v>Кислая клюква лёд</v>
      </c>
      <c r="P4006" s="18" t="str">
        <f>IFERROR(__xludf.DUMMYFUNCTION("""COMPUTED_VALUE"""),"Кислый скитлс лёд")</f>
        <v>Кислый скитлс лёд</v>
      </c>
      <c r="Q4006" s="18" t="str">
        <f>IFERROR(__xludf.DUMMYFUNCTION("""COMPUTED_VALUE"""),"Клубника черника лёд")</f>
        <v>Клубника черника лёд</v>
      </c>
      <c r="R4006" s="18" t="str">
        <f>IFERROR(__xludf.DUMMYFUNCTION("""COMPUTED_VALUE"""),"Малина смородина лёд")</f>
        <v>Малина смородина лёд</v>
      </c>
      <c r="S4006" s="18" t="str">
        <f>IFERROR(__xludf.DUMMYFUNCTION("""COMPUTED_VALUE"""),"Манго лёд")</f>
        <v>Манго лёд</v>
      </c>
      <c r="T4006" s="18" t="str">
        <f>IFERROR(__xludf.DUMMYFUNCTION("""COMPUTED_VALUE"""),"Малина вишня лёд")</f>
        <v>Малина вишня лёд</v>
      </c>
      <c r="U4006" s="18"/>
      <c r="V4006" s="18"/>
      <c r="W4006" s="18"/>
      <c r="X4006" s="18"/>
      <c r="Y4006" s="18"/>
      <c r="Z4006" s="18"/>
      <c r="AA4006" s="18"/>
      <c r="AB4006" s="18"/>
      <c r="AC4006" s="18"/>
      <c r="AD4006" s="18"/>
      <c r="AE4006" s="18"/>
      <c r="AF4006" s="18"/>
      <c r="AG4006" s="18"/>
      <c r="AH4006" s="18"/>
      <c r="AI4006" s="18"/>
      <c r="AJ4006" s="18"/>
      <c r="AK4006" s="18"/>
      <c r="AL4006" s="18"/>
      <c r="AM4006" s="18"/>
      <c r="AN4006" s="18"/>
      <c r="AO4006" s="18"/>
      <c r="AP4006" s="18"/>
      <c r="AQ4006" s="18"/>
      <c r="AR4006" s="18"/>
      <c r="AS4006" s="18"/>
      <c r="AT4006" s="18"/>
      <c r="AU4006" s="18"/>
      <c r="AV4006" s="18"/>
      <c r="AW4006" s="18"/>
      <c r="AX4006" s="18"/>
    </row>
    <row r="4007">
      <c r="A4007" s="18" t="str">
        <f>IFERROR(__xludf.DUMMYFUNCTION("""COMPUTED_VALUE"""),"кислая земляника")</f>
        <v>кислая земляника</v>
      </c>
      <c r="B4007" s="18" t="str">
        <f>IFERROR(__xludf.DUMMYFUNCTION("""COMPUTED_VALUE"""),"кислая фанта с черникой")</f>
        <v>кислая фанта с черникой</v>
      </c>
      <c r="C4007" s="18" t="str">
        <f>IFERROR(__xludf.DUMMYFUNCTION("""COMPUTED_VALUE"""),"кислое харибо с колой и черешней")</f>
        <v>кислое харибо с колой и черешней</v>
      </c>
      <c r="D4007" s="18" t="str">
        <f>IFERROR(__xludf.DUMMYFUNCTION("""COMPUTED_VALUE"""),"кислое яблочно клубничная шипучка")</f>
        <v>кислое яблочно клубничная шипучка</v>
      </c>
      <c r="E4007" s="18" t="str">
        <f>IFERROR(__xludf.DUMMYFUNCTION("""COMPUTED_VALUE"""),"кислые желатинки маракуйя ананас")</f>
        <v>кислые желатинки маракуйя ананас</v>
      </c>
      <c r="F4007" s="18" t="str">
        <f>IFERROR(__xludf.DUMMYFUNCTION("""COMPUTED_VALUE"""),"кислые ленточки маракуя манго")</f>
        <v>кислые ленточки маракуя манго</v>
      </c>
      <c r="G4007" s="18" t="str">
        <f>IFERROR(__xludf.DUMMYFUNCTION("""COMPUTED_VALUE"""),"кислые мармеладные ягоды")</f>
        <v>кислые мармеладные ягоды</v>
      </c>
      <c r="H4007" s="18" t="str">
        <f>IFERROR(__xludf.DUMMYFUNCTION("""COMPUTED_VALUE"""),"кислый виноград лайм")</f>
        <v>кислый виноград лайм</v>
      </c>
      <c r="I4007" s="18" t="str">
        <f>IFERROR(__xludf.DUMMYFUNCTION("""COMPUTED_VALUE"""),"кислый грейпфрут с вишней")</f>
        <v>кислый грейпфрут с вишней</v>
      </c>
      <c r="J4007" s="18" t="str">
        <f>IFERROR(__xludf.DUMMYFUNCTION("""COMPUTED_VALUE"""),"кислый леденец виноград киви яблоко")</f>
        <v>кислый леденец виноград киви яблоко</v>
      </c>
      <c r="K4007" s="18" t="str">
        <f>IFERROR(__xludf.DUMMYFUNCTION("""COMPUTED_VALUE"""),"кислый лимонад арбуз лайм малина")</f>
        <v>кислый лимонад арбуз лайм малина</v>
      </c>
      <c r="L4007" s="18" t="str">
        <f>IFERROR(__xludf.DUMMYFUNCTION("""COMPUTED_VALUE"""),"кислый персик клубника")</f>
        <v>кислый персик клубника</v>
      </c>
      <c r="M4007" s="18" t="str">
        <f>IFERROR(__xludf.DUMMYFUNCTION("""COMPUTED_VALUE"""),"кислый яблочно лимонные колечки")</f>
        <v>кислый яблочно лимонные колечки</v>
      </c>
      <c r="N4007" s="18" t="str">
        <f>IFERROR(__xludf.DUMMYFUNCTION("""COMPUTED_VALUE"""),"фанта апельсин с кислой малиной")</f>
        <v>фанта апельсин с кислой малиной</v>
      </c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  <c r="AA4007" s="18"/>
      <c r="AB4007" s="18"/>
      <c r="AC4007" s="18"/>
      <c r="AD4007" s="18"/>
      <c r="AE4007" s="18"/>
      <c r="AF4007" s="18"/>
      <c r="AG4007" s="18"/>
      <c r="AH4007" s="18"/>
      <c r="AI4007" s="18"/>
      <c r="AJ4007" s="18"/>
      <c r="AK4007" s="18"/>
      <c r="AL4007" s="18"/>
      <c r="AM4007" s="18"/>
      <c r="AN4007" s="18"/>
      <c r="AO4007" s="18"/>
      <c r="AP4007" s="18"/>
      <c r="AQ4007" s="18"/>
      <c r="AR4007" s="18"/>
      <c r="AS4007" s="18"/>
      <c r="AT4007" s="18"/>
      <c r="AU4007" s="18"/>
      <c r="AV4007" s="18"/>
      <c r="AW4007" s="18"/>
      <c r="AX4007" s="18"/>
    </row>
    <row r="4008">
      <c r="A4008" s="18" t="str">
        <f>IFERROR(__xludf.DUMMYFUNCTION("""COMPUTED_VALUE"""),"кислая земляника")</f>
        <v>кислая земляника</v>
      </c>
      <c r="B4008" s="18" t="str">
        <f>IFERROR(__xludf.DUMMYFUNCTION("""COMPUTED_VALUE"""),"кислая фанта с черникой")</f>
        <v>кислая фанта с черникой</v>
      </c>
      <c r="C4008" s="18" t="str">
        <f>IFERROR(__xludf.DUMMYFUNCTION("""COMPUTED_VALUE"""),"кислое харибо с колой и черешней")</f>
        <v>кислое харибо с колой и черешней</v>
      </c>
      <c r="D4008" s="18" t="str">
        <f>IFERROR(__xludf.DUMMYFUNCTION("""COMPUTED_VALUE"""),"кислое яблочно клубничная шипучка")</f>
        <v>кислое яблочно клубничная шипучка</v>
      </c>
      <c r="E4008" s="18" t="str">
        <f>IFERROR(__xludf.DUMMYFUNCTION("""COMPUTED_VALUE"""),"кислые желатинки маракуйя ананас")</f>
        <v>кислые желатинки маракуйя ананас</v>
      </c>
      <c r="F4008" s="18" t="str">
        <f>IFERROR(__xludf.DUMMYFUNCTION("""COMPUTED_VALUE"""),"кислые ленточки маракуя манго")</f>
        <v>кислые ленточки маракуя манго</v>
      </c>
      <c r="G4008" s="18" t="str">
        <f>IFERROR(__xludf.DUMMYFUNCTION("""COMPUTED_VALUE"""),"кислые мармеладные ягоды")</f>
        <v>кислые мармеладные ягоды</v>
      </c>
      <c r="H4008" s="18" t="str">
        <f>IFERROR(__xludf.DUMMYFUNCTION("""COMPUTED_VALUE"""),"кислый виноград лайм")</f>
        <v>кислый виноград лайм</v>
      </c>
      <c r="I4008" s="18" t="str">
        <f>IFERROR(__xludf.DUMMYFUNCTION("""COMPUTED_VALUE"""),"кислый грейпфрут с вишней")</f>
        <v>кислый грейпфрут с вишней</v>
      </c>
      <c r="J4008" s="18" t="str">
        <f>IFERROR(__xludf.DUMMYFUNCTION("""COMPUTED_VALUE"""),"кислый леденец виноград киви яблоко")</f>
        <v>кислый леденец виноград киви яблоко</v>
      </c>
      <c r="K4008" s="18" t="str">
        <f>IFERROR(__xludf.DUMMYFUNCTION("""COMPUTED_VALUE"""),"кислый лимонад арбуз лайм малина")</f>
        <v>кислый лимонад арбуз лайм малина</v>
      </c>
      <c r="L4008" s="18" t="str">
        <f>IFERROR(__xludf.DUMMYFUNCTION("""COMPUTED_VALUE"""),"кислый персик клубника")</f>
        <v>кислый персик клубника</v>
      </c>
      <c r="M4008" s="18" t="str">
        <f>IFERROR(__xludf.DUMMYFUNCTION("""COMPUTED_VALUE"""),"кислый яблочно лимонные колечки")</f>
        <v>кислый яблочно лимонные колечки</v>
      </c>
      <c r="N4008" s="18" t="str">
        <f>IFERROR(__xludf.DUMMYFUNCTION("""COMPUTED_VALUE"""),"фанта апельсин с кислой малиной")</f>
        <v>фанта апельсин с кислой малиной</v>
      </c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  <c r="AA4008" s="18"/>
      <c r="AB4008" s="18"/>
      <c r="AC4008" s="18"/>
      <c r="AD4008" s="18"/>
      <c r="AE4008" s="18"/>
      <c r="AF4008" s="18"/>
      <c r="AG4008" s="18"/>
      <c r="AH4008" s="18"/>
      <c r="AI4008" s="18"/>
      <c r="AJ4008" s="18"/>
      <c r="AK4008" s="18"/>
      <c r="AL4008" s="18"/>
      <c r="AM4008" s="18"/>
      <c r="AN4008" s="18"/>
      <c r="AO4008" s="18"/>
      <c r="AP4008" s="18"/>
      <c r="AQ4008" s="18"/>
      <c r="AR4008" s="18"/>
      <c r="AS4008" s="18"/>
      <c r="AT4008" s="18"/>
      <c r="AU4008" s="18"/>
      <c r="AV4008" s="18"/>
      <c r="AW4008" s="18"/>
      <c r="AX4008" s="18"/>
    </row>
    <row r="4009">
      <c r="A4009" s="18" t="str">
        <f>IFERROR(__xludf.DUMMYFUNCTION("""COMPUTED_VALUE"""),"0.4")</f>
        <v>0.4</v>
      </c>
      <c r="B4009" s="18" t="str">
        <f>IFERROR(__xludf.DUMMYFUNCTION("""COMPUTED_VALUE"""),"0.6")</f>
        <v>0.6</v>
      </c>
      <c r="C4009" s="18" t="str">
        <f>IFERROR(__xludf.DUMMYFUNCTION("""COMPUTED_VALUE"""),"0.7")</f>
        <v>0.7</v>
      </c>
      <c r="D4009" s="18" t="str">
        <f>IFERROR(__xludf.DUMMYFUNCTION("""COMPUTED_VALUE"""),"0.8")</f>
        <v>0.8</v>
      </c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  <c r="AA4009" s="18"/>
      <c r="AB4009" s="18"/>
      <c r="AC4009" s="18"/>
      <c r="AD4009" s="18"/>
      <c r="AE4009" s="18"/>
      <c r="AF4009" s="18"/>
      <c r="AG4009" s="18"/>
      <c r="AH4009" s="18"/>
      <c r="AI4009" s="18"/>
      <c r="AJ4009" s="18"/>
      <c r="AK4009" s="18"/>
      <c r="AL4009" s="18"/>
      <c r="AM4009" s="18"/>
      <c r="AN4009" s="18"/>
      <c r="AO4009" s="18"/>
      <c r="AP4009" s="18"/>
      <c r="AQ4009" s="18"/>
      <c r="AR4009" s="18"/>
      <c r="AS4009" s="18"/>
      <c r="AT4009" s="18"/>
      <c r="AU4009" s="18"/>
      <c r="AV4009" s="18"/>
      <c r="AW4009" s="18"/>
      <c r="AX4009" s="18"/>
    </row>
    <row r="4010">
      <c r="A4010" s="18" t="str">
        <f>IFERROR(__xludf.DUMMYFUNCTION("""COMPUTED_VALUE"""),"кислая земляника")</f>
        <v>кислая земляника</v>
      </c>
      <c r="B4010" s="18" t="str">
        <f>IFERROR(__xludf.DUMMYFUNCTION("""COMPUTED_VALUE"""),"кислая фанта с черникой")</f>
        <v>кислая фанта с черникой</v>
      </c>
      <c r="C4010" s="18" t="str">
        <f>IFERROR(__xludf.DUMMYFUNCTION("""COMPUTED_VALUE"""),"кислое харибо с колой и черешней")</f>
        <v>кислое харибо с колой и черешней</v>
      </c>
      <c r="D4010" s="18" t="str">
        <f>IFERROR(__xludf.DUMMYFUNCTION("""COMPUTED_VALUE"""),"кислое яблочно клубничная шипучка")</f>
        <v>кислое яблочно клубничная шипучка</v>
      </c>
      <c r="E4010" s="18" t="str">
        <f>IFERROR(__xludf.DUMMYFUNCTION("""COMPUTED_VALUE"""),"кислые желатинки маракуйя ананас")</f>
        <v>кислые желатинки маракуйя ананас</v>
      </c>
      <c r="F4010" s="18" t="str">
        <f>IFERROR(__xludf.DUMMYFUNCTION("""COMPUTED_VALUE"""),"кислые ленточки маракуя манго")</f>
        <v>кислые ленточки маракуя манго</v>
      </c>
      <c r="G4010" s="18" t="str">
        <f>IFERROR(__xludf.DUMMYFUNCTION("""COMPUTED_VALUE"""),"кислые мармеладные ягоды")</f>
        <v>кислые мармеладные ягоды</v>
      </c>
      <c r="H4010" s="18" t="str">
        <f>IFERROR(__xludf.DUMMYFUNCTION("""COMPUTED_VALUE"""),"кислый виноград лайм")</f>
        <v>кислый виноград лайм</v>
      </c>
      <c r="I4010" s="18" t="str">
        <f>IFERROR(__xludf.DUMMYFUNCTION("""COMPUTED_VALUE"""),"кислый грейпфрут с вишней")</f>
        <v>кислый грейпфрут с вишней</v>
      </c>
      <c r="J4010" s="18" t="str">
        <f>IFERROR(__xludf.DUMMYFUNCTION("""COMPUTED_VALUE"""),"кислый леденец виноград киви яблоко")</f>
        <v>кислый леденец виноград киви яблоко</v>
      </c>
      <c r="K4010" s="18" t="str">
        <f>IFERROR(__xludf.DUMMYFUNCTION("""COMPUTED_VALUE"""),"кислый лимонад арбуз лайм малина")</f>
        <v>кислый лимонад арбуз лайм малина</v>
      </c>
      <c r="L4010" s="18" t="str">
        <f>IFERROR(__xludf.DUMMYFUNCTION("""COMPUTED_VALUE"""),"кислый персик клубника")</f>
        <v>кислый персик клубника</v>
      </c>
      <c r="M4010" s="18" t="str">
        <f>IFERROR(__xludf.DUMMYFUNCTION("""COMPUTED_VALUE"""),"кислый яблочно лимонные колечки")</f>
        <v>кислый яблочно лимонные колечки</v>
      </c>
      <c r="N4010" s="18" t="str">
        <f>IFERROR(__xludf.DUMMYFUNCTION("""COMPUTED_VALUE"""),"фанта апельсин с кислой малиной")</f>
        <v>фанта апельсин с кислой малиной</v>
      </c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  <c r="AA4010" s="18"/>
      <c r="AB4010" s="18"/>
      <c r="AC4010" s="18"/>
      <c r="AD4010" s="18"/>
      <c r="AE4010" s="18"/>
      <c r="AF4010" s="18"/>
      <c r="AG4010" s="18"/>
      <c r="AH4010" s="18"/>
      <c r="AI4010" s="18"/>
      <c r="AJ4010" s="18"/>
      <c r="AK4010" s="18"/>
      <c r="AL4010" s="18"/>
      <c r="AM4010" s="18"/>
      <c r="AN4010" s="18"/>
      <c r="AO4010" s="18"/>
      <c r="AP4010" s="18"/>
      <c r="AQ4010" s="18"/>
      <c r="AR4010" s="18"/>
      <c r="AS4010" s="18"/>
      <c r="AT4010" s="18"/>
      <c r="AU4010" s="18"/>
      <c r="AV4010" s="18"/>
      <c r="AW4010" s="18"/>
      <c r="AX4010" s="18"/>
    </row>
    <row r="4011">
      <c r="A4011" s="18" t="str">
        <f>IFERROR(__xludf.DUMMYFUNCTION("""COMPUTED_VALUE"""),"0.4")</f>
        <v>0.4</v>
      </c>
      <c r="B4011" s="18" t="str">
        <f>IFERROR(__xludf.DUMMYFUNCTION("""COMPUTED_VALUE"""),"0.6")</f>
        <v>0.6</v>
      </c>
      <c r="C4011" s="18" t="str">
        <f>IFERROR(__xludf.DUMMYFUNCTION("""COMPUTED_VALUE"""),"0.7")</f>
        <v>0.7</v>
      </c>
      <c r="D4011" s="18" t="str">
        <f>IFERROR(__xludf.DUMMYFUNCTION("""COMPUTED_VALUE"""),"0.8")</f>
        <v>0.8</v>
      </c>
      <c r="E4011" s="18"/>
      <c r="F4011" s="18"/>
      <c r="G4011" s="18"/>
      <c r="H4011" s="18"/>
      <c r="I4011" s="18"/>
      <c r="J4011" s="18"/>
      <c r="K4011" s="18"/>
      <c r="L4011" s="18"/>
      <c r="M4011" s="18"/>
      <c r="N4011" s="18"/>
      <c r="O4011" s="18"/>
      <c r="P4011" s="18"/>
      <c r="Q4011" s="18"/>
      <c r="R4011" s="18"/>
      <c r="S4011" s="18"/>
      <c r="T4011" s="18"/>
      <c r="U4011" s="18"/>
      <c r="V4011" s="18"/>
      <c r="W4011" s="18"/>
      <c r="X4011" s="18"/>
      <c r="Y4011" s="18"/>
      <c r="Z4011" s="18"/>
      <c r="AA4011" s="18"/>
      <c r="AB4011" s="18"/>
      <c r="AC4011" s="18"/>
      <c r="AD4011" s="18"/>
      <c r="AE4011" s="18"/>
      <c r="AF4011" s="18"/>
      <c r="AG4011" s="18"/>
      <c r="AH4011" s="18"/>
      <c r="AI4011" s="18"/>
      <c r="AJ4011" s="18"/>
      <c r="AK4011" s="18"/>
      <c r="AL4011" s="18"/>
      <c r="AM4011" s="18"/>
      <c r="AN4011" s="18"/>
      <c r="AO4011" s="18"/>
      <c r="AP4011" s="18"/>
      <c r="AQ4011" s="18"/>
      <c r="AR4011" s="18"/>
      <c r="AS4011" s="18"/>
      <c r="AT4011" s="18"/>
      <c r="AU4011" s="18"/>
      <c r="AV4011" s="18"/>
      <c r="AW4011" s="18"/>
      <c r="AX4011" s="18"/>
    </row>
    <row r="4012">
      <c r="A4012" s="18" t="str">
        <f>IFERROR(__xludf.DUMMYFUNCTION("""COMPUTED_VALUE"""),"Ягодный микс")</f>
        <v>Ягодный микс</v>
      </c>
      <c r="B4012" s="18" t="str">
        <f>IFERROR(__xludf.DUMMYFUNCTION("""COMPUTED_VALUE"""),"Энергетик малина")</f>
        <v>Энергетик малина</v>
      </c>
      <c r="C4012" s="18" t="str">
        <f>IFERROR(__xludf.DUMMYFUNCTION("""COMPUTED_VALUE"""),"Клубника арбуз")</f>
        <v>Клубника арбуз</v>
      </c>
      <c r="D4012" s="18" t="str">
        <f>IFERROR(__xludf.DUMMYFUNCTION("""COMPUTED_VALUE"""),"Ежевика малина")</f>
        <v>Ежевика малина</v>
      </c>
      <c r="E4012" s="18" t="str">
        <f>IFERROR(__xludf.DUMMYFUNCTION("""COMPUTED_VALUE"""),"Голубая малина виноград")</f>
        <v>Голубая малина виноград</v>
      </c>
      <c r="F4012" s="18" t="str">
        <f>IFERROR(__xludf.DUMMYFUNCTION("""COMPUTED_VALUE"""),"Вишня яблоко")</f>
        <v>Вишня яблоко</v>
      </c>
      <c r="G4012" s="18" t="str">
        <f>IFERROR(__xludf.DUMMYFUNCTION("""COMPUTED_VALUE"""),"Виноград лёд")</f>
        <v>Виноград лёд</v>
      </c>
      <c r="H4012" s="18" t="str">
        <f>IFERROR(__xludf.DUMMYFUNCTION("""COMPUTED_VALUE"""),"Бабл гам")</f>
        <v>Бабл гам</v>
      </c>
      <c r="I4012" s="18" t="str">
        <f>IFERROR(__xludf.DUMMYFUNCTION("""COMPUTED_VALUE"""),"Энергетик лайм")</f>
        <v>Энергетик лайм</v>
      </c>
      <c r="J4012" s="18" t="str">
        <f>IFERROR(__xludf.DUMMYFUNCTION("""COMPUTED_VALUE"""),"Черника смородина айс")</f>
        <v>Черника смородина айс</v>
      </c>
      <c r="K4012" s="18" t="str">
        <f>IFERROR(__xludf.DUMMYFUNCTION("""COMPUTED_VALUE"""),"Мохито клубничный лёд")</f>
        <v>Мохито клубничный лёд</v>
      </c>
      <c r="L4012" s="18" t="str">
        <f>IFERROR(__xludf.DUMMYFUNCTION("""COMPUTED_VALUE"""),"Черная вишня лёд")</f>
        <v>Черная вишня лёд</v>
      </c>
      <c r="M4012" s="18" t="str">
        <f>IFERROR(__xludf.DUMMYFUNCTION("""COMPUTED_VALUE"""),"Ананас кокос лёд")</f>
        <v>Ананас кокос лёд</v>
      </c>
      <c r="N4012" s="18" t="str">
        <f>IFERROR(__xludf.DUMMYFUNCTION("""COMPUTED_VALUE"""),"Киви лёд")</f>
        <v>Киви лёд</v>
      </c>
      <c r="O4012" s="18" t="str">
        <f>IFERROR(__xludf.DUMMYFUNCTION("""COMPUTED_VALUE"""),"Кислая клюква лёд")</f>
        <v>Кислая клюква лёд</v>
      </c>
      <c r="P4012" s="18" t="str">
        <f>IFERROR(__xludf.DUMMYFUNCTION("""COMPUTED_VALUE"""),"Кислый скитлс лёд")</f>
        <v>Кислый скитлс лёд</v>
      </c>
      <c r="Q4012" s="18" t="str">
        <f>IFERROR(__xludf.DUMMYFUNCTION("""COMPUTED_VALUE"""),"Клубника черника лёд")</f>
        <v>Клубника черника лёд</v>
      </c>
      <c r="R4012" s="18" t="str">
        <f>IFERROR(__xludf.DUMMYFUNCTION("""COMPUTED_VALUE"""),"Малина смородина лёд")</f>
        <v>Малина смородина лёд</v>
      </c>
      <c r="S4012" s="18" t="str">
        <f>IFERROR(__xludf.DUMMYFUNCTION("""COMPUTED_VALUE"""),"Манго лёд")</f>
        <v>Манго лёд</v>
      </c>
      <c r="T4012" s="18" t="str">
        <f>IFERROR(__xludf.DUMMYFUNCTION("""COMPUTED_VALUE"""),"Малина вишня лёд")</f>
        <v>Малина вишня лёд</v>
      </c>
      <c r="U4012" s="18"/>
      <c r="V4012" s="18"/>
      <c r="W4012" s="18"/>
      <c r="X4012" s="18"/>
      <c r="Y4012" s="18"/>
      <c r="Z4012" s="18"/>
      <c r="AA4012" s="18"/>
      <c r="AB4012" s="18"/>
      <c r="AC4012" s="18"/>
      <c r="AD4012" s="18"/>
      <c r="AE4012" s="18"/>
      <c r="AF4012" s="18"/>
      <c r="AG4012" s="18"/>
      <c r="AH4012" s="18"/>
      <c r="AI4012" s="18"/>
      <c r="AJ4012" s="18"/>
      <c r="AK4012" s="18"/>
      <c r="AL4012" s="18"/>
      <c r="AM4012" s="18"/>
      <c r="AN4012" s="18"/>
      <c r="AO4012" s="18"/>
      <c r="AP4012" s="18"/>
      <c r="AQ4012" s="18"/>
      <c r="AR4012" s="18"/>
      <c r="AS4012" s="18"/>
      <c r="AT4012" s="18"/>
      <c r="AU4012" s="18"/>
      <c r="AV4012" s="18"/>
      <c r="AW4012" s="18"/>
      <c r="AX4012" s="18"/>
    </row>
    <row r="4013">
      <c r="A4013" s="18" t="str">
        <f>IFERROR(__xludf.DUMMYFUNCTION("""COMPUTED_VALUE"""),"кислая земляника")</f>
        <v>кислая земляника</v>
      </c>
      <c r="B4013" s="18" t="str">
        <f>IFERROR(__xludf.DUMMYFUNCTION("""COMPUTED_VALUE"""),"кислая фанта с черникой")</f>
        <v>кислая фанта с черникой</v>
      </c>
      <c r="C4013" s="18" t="str">
        <f>IFERROR(__xludf.DUMMYFUNCTION("""COMPUTED_VALUE"""),"кислое харибо с колой и черешней")</f>
        <v>кислое харибо с колой и черешней</v>
      </c>
      <c r="D4013" s="18" t="str">
        <f>IFERROR(__xludf.DUMMYFUNCTION("""COMPUTED_VALUE"""),"кислое яблочно клубничная шипучка")</f>
        <v>кислое яблочно клубничная шипучка</v>
      </c>
      <c r="E4013" s="18" t="str">
        <f>IFERROR(__xludf.DUMMYFUNCTION("""COMPUTED_VALUE"""),"кислые желатинки маракуйя ананас")</f>
        <v>кислые желатинки маракуйя ананас</v>
      </c>
      <c r="F4013" s="18" t="str">
        <f>IFERROR(__xludf.DUMMYFUNCTION("""COMPUTED_VALUE"""),"кислые ленточки маракуя манго")</f>
        <v>кислые ленточки маракуя манго</v>
      </c>
      <c r="G4013" s="18" t="str">
        <f>IFERROR(__xludf.DUMMYFUNCTION("""COMPUTED_VALUE"""),"кислые мармеладные ягоды")</f>
        <v>кислые мармеладные ягоды</v>
      </c>
      <c r="H4013" s="18" t="str">
        <f>IFERROR(__xludf.DUMMYFUNCTION("""COMPUTED_VALUE"""),"кислый виноград лайм")</f>
        <v>кислый виноград лайм</v>
      </c>
      <c r="I4013" s="18" t="str">
        <f>IFERROR(__xludf.DUMMYFUNCTION("""COMPUTED_VALUE"""),"кислый грейпфрут с вишней")</f>
        <v>кислый грейпфрут с вишней</v>
      </c>
      <c r="J4013" s="18" t="str">
        <f>IFERROR(__xludf.DUMMYFUNCTION("""COMPUTED_VALUE"""),"кислый леденец виноград киви яблоко")</f>
        <v>кислый леденец виноград киви яблоко</v>
      </c>
      <c r="K4013" s="18" t="str">
        <f>IFERROR(__xludf.DUMMYFUNCTION("""COMPUTED_VALUE"""),"кислый лимонад арбуз лайм малина")</f>
        <v>кислый лимонад арбуз лайм малина</v>
      </c>
      <c r="L4013" s="18" t="str">
        <f>IFERROR(__xludf.DUMMYFUNCTION("""COMPUTED_VALUE"""),"кислый персик клубника")</f>
        <v>кислый персик клубника</v>
      </c>
      <c r="M4013" s="18" t="str">
        <f>IFERROR(__xludf.DUMMYFUNCTION("""COMPUTED_VALUE"""),"кислый яблочно лимонные колечки")</f>
        <v>кислый яблочно лимонные колечки</v>
      </c>
      <c r="N4013" s="18" t="str">
        <f>IFERROR(__xludf.DUMMYFUNCTION("""COMPUTED_VALUE"""),"фанта апельсин с кислой малиной")</f>
        <v>фанта апельсин с кислой малиной</v>
      </c>
      <c r="O4013" s="18"/>
      <c r="P4013" s="18"/>
      <c r="Q4013" s="18"/>
      <c r="R4013" s="18"/>
      <c r="S4013" s="18"/>
      <c r="T4013" s="18"/>
      <c r="U4013" s="18"/>
      <c r="V4013" s="18"/>
      <c r="W4013" s="18"/>
      <c r="X4013" s="18"/>
      <c r="Y4013" s="18"/>
      <c r="Z4013" s="18"/>
      <c r="AA4013" s="18"/>
      <c r="AB4013" s="18"/>
      <c r="AC4013" s="18"/>
      <c r="AD4013" s="18"/>
      <c r="AE4013" s="18"/>
      <c r="AF4013" s="18"/>
      <c r="AG4013" s="18"/>
      <c r="AH4013" s="18"/>
      <c r="AI4013" s="18"/>
      <c r="AJ4013" s="18"/>
      <c r="AK4013" s="18"/>
      <c r="AL4013" s="18"/>
      <c r="AM4013" s="18"/>
      <c r="AN4013" s="18"/>
      <c r="AO4013" s="18"/>
      <c r="AP4013" s="18"/>
      <c r="AQ4013" s="18"/>
      <c r="AR4013" s="18"/>
      <c r="AS4013" s="18"/>
      <c r="AT4013" s="18"/>
      <c r="AU4013" s="18"/>
      <c r="AV4013" s="18"/>
      <c r="AW4013" s="18"/>
      <c r="AX4013" s="18"/>
    </row>
    <row r="4014">
      <c r="A4014" s="18" t="str">
        <f>IFERROR(__xludf.DUMMYFUNCTION("""COMPUTED_VALUE"""),"Лесные ягоды")</f>
        <v>Лесные ягоды</v>
      </c>
      <c r="B4014" s="18" t="str">
        <f>IFERROR(__xludf.DUMMYFUNCTION("""COMPUTED_VALUE"""),"Алоэ виноград ")</f>
        <v>Алоэ виноград </v>
      </c>
      <c r="C4014" s="18" t="str">
        <f>IFERROR(__xludf.DUMMYFUNCTION("""COMPUTED_VALUE"""),"Апельсиновый адреналин")</f>
        <v>Апельсиновый адреналин</v>
      </c>
      <c r="D4014" s="18" t="str">
        <f>IFERROR(__xludf.DUMMYFUNCTION("""COMPUTED_VALUE"""),"Клюква лайм")</f>
        <v>Клюква лайм</v>
      </c>
      <c r="E4014" s="18" t="str">
        <f>IFERROR(__xludf.DUMMYFUNCTION("""COMPUTED_VALUE"""),"Виноградная фанта ")</f>
        <v>Виноградная фанта </v>
      </c>
      <c r="F4014" s="18" t="str">
        <f>IFERROR(__xludf.DUMMYFUNCTION("""COMPUTED_VALUE"""),"Зеленый чай лемонграсс")</f>
        <v>Зеленый чай лемонграсс</v>
      </c>
      <c r="G4014" s="18" t="str">
        <f>IFERROR(__xludf.DUMMYFUNCTION("""COMPUTED_VALUE"""),"Малина арбуз")</f>
        <v>Малина арбуз</v>
      </c>
      <c r="H4014" s="18" t="str">
        <f>IFERROR(__xludf.DUMMYFUNCTION("""COMPUTED_VALUE"""),"Ананас персик")</f>
        <v>Ананас персик</v>
      </c>
      <c r="I4014" s="18" t="str">
        <f>IFERROR(__xludf.DUMMYFUNCTION("""COMPUTED_VALUE"""),"Клубничный мохито ")</f>
        <v>Клубничный мохито </v>
      </c>
      <c r="J4014" s="18" t="str">
        <f>IFERROR(__xludf.DUMMYFUNCTION("""COMPUTED_VALUE"""),"Яблоко лайм")</f>
        <v>Яблоко лайм</v>
      </c>
      <c r="K4014" s="18" t="str">
        <f>IFERROR(__xludf.DUMMYFUNCTION("""COMPUTED_VALUE"""),"Спрайт арбуз лайм ")</f>
        <v>Спрайт арбуз лайм </v>
      </c>
      <c r="L4014" s="18" t="str">
        <f>IFERROR(__xludf.DUMMYFUNCTION("""COMPUTED_VALUE"""),"Черничная фанта")</f>
        <v>Черничная фанта</v>
      </c>
      <c r="M4014" s="18" t="str">
        <f>IFERROR(__xludf.DUMMYFUNCTION("""COMPUTED_VALUE"""),"Чёрная смородина")</f>
        <v>Чёрная смородина</v>
      </c>
      <c r="N4014" s="18" t="str">
        <f>IFERROR(__xludf.DUMMYFUNCTION("""COMPUTED_VALUE"""),"Червячки голубика малина")</f>
        <v>Червячки голубика малина</v>
      </c>
      <c r="O4014" s="18" t="str">
        <f>IFERROR(__xludf.DUMMYFUNCTION("""COMPUTED_VALUE"""),"Малина смородина ")</f>
        <v>Малина смородина </v>
      </c>
      <c r="P4014" s="18" t="str">
        <f>IFERROR(__xludf.DUMMYFUNCTION("""COMPUTED_VALUE"""),"Черника лайм ")</f>
        <v>Черника лайм </v>
      </c>
      <c r="Q4014" s="18" t="str">
        <f>IFERROR(__xludf.DUMMYFUNCTION("""COMPUTED_VALUE"""),"Виноградный чупа чупс")</f>
        <v>Виноградный чупа чупс</v>
      </c>
      <c r="R4014" s="18" t="str">
        <f>IFERROR(__xludf.DUMMYFUNCTION("""COMPUTED_VALUE"""),"Киви лайм")</f>
        <v>Киви лайм</v>
      </c>
      <c r="S4014" s="18" t="str">
        <f>IFERROR(__xludf.DUMMYFUNCTION("""COMPUTED_VALUE"""),"Ягодный морс")</f>
        <v>Ягодный морс</v>
      </c>
      <c r="T4014" s="18" t="str">
        <f>IFERROR(__xludf.DUMMYFUNCTION("""COMPUTED_VALUE"""),"Фруктовый скитлс")</f>
        <v>Фруктовый скитлс</v>
      </c>
      <c r="U4014" s="18" t="str">
        <f>IFERROR(__xludf.DUMMYFUNCTION("""COMPUTED_VALUE"""),"черника лимон ")</f>
        <v>черника лимон </v>
      </c>
      <c r="V4014" s="18" t="str">
        <f>IFERROR(__xludf.DUMMYFUNCTION("""COMPUTED_VALUE"""),"Вишнёвая бомба")</f>
        <v>Вишнёвая бомба</v>
      </c>
      <c r="W4014" s="18" t="str">
        <f>IFERROR(__xludf.DUMMYFUNCTION("""COMPUTED_VALUE"""),"Тропический манго")</f>
        <v>Тропический манго</v>
      </c>
      <c r="X4014" s="18"/>
      <c r="Y4014" s="18"/>
      <c r="Z4014" s="18"/>
      <c r="AA4014" s="18"/>
      <c r="AB4014" s="18"/>
      <c r="AC4014" s="18"/>
      <c r="AD4014" s="18"/>
      <c r="AE4014" s="18"/>
      <c r="AF4014" s="18"/>
      <c r="AG4014" s="18"/>
      <c r="AH4014" s="18"/>
      <c r="AI4014" s="18"/>
      <c r="AJ4014" s="18"/>
      <c r="AK4014" s="18"/>
      <c r="AL4014" s="18"/>
      <c r="AM4014" s="18"/>
      <c r="AN4014" s="18"/>
      <c r="AO4014" s="18"/>
      <c r="AP4014" s="18"/>
      <c r="AQ4014" s="18"/>
      <c r="AR4014" s="18"/>
      <c r="AS4014" s="18"/>
      <c r="AT4014" s="18"/>
      <c r="AU4014" s="18"/>
      <c r="AV4014" s="18"/>
      <c r="AW4014" s="18"/>
      <c r="AX4014" s="18"/>
    </row>
    <row r="4015">
      <c r="A4015" s="18" t="str">
        <f>IFERROR(__xludf.DUMMYFUNCTION("""COMPUTED_VALUE"""),"Малина вишня лёд")</f>
        <v>Малина вишня лёд</v>
      </c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18"/>
      <c r="Y4015" s="18"/>
      <c r="Z4015" s="18"/>
      <c r="AA4015" s="18"/>
      <c r="AB4015" s="18"/>
      <c r="AC4015" s="18"/>
      <c r="AD4015" s="18"/>
      <c r="AE4015" s="18"/>
      <c r="AF4015" s="18"/>
      <c r="AG4015" s="18"/>
      <c r="AH4015" s="18"/>
      <c r="AI4015" s="18"/>
      <c r="AJ4015" s="18"/>
      <c r="AK4015" s="18"/>
      <c r="AL4015" s="18"/>
      <c r="AM4015" s="18"/>
      <c r="AN4015" s="18"/>
      <c r="AO4015" s="18"/>
      <c r="AP4015" s="18"/>
      <c r="AQ4015" s="18"/>
      <c r="AR4015" s="18"/>
      <c r="AS4015" s="18"/>
      <c r="AT4015" s="18"/>
      <c r="AU4015" s="18"/>
      <c r="AV4015" s="18"/>
      <c r="AW4015" s="18"/>
      <c r="AX4015" s="18"/>
    </row>
    <row r="4016">
      <c r="A4016" s="18" t="str">
        <f>IFERROR(__xludf.DUMMYFUNCTION("""COMPUTED_VALUE"""),"Арбуз Малина ")</f>
        <v>Арбуз Малина </v>
      </c>
      <c r="B4016" s="18" t="str">
        <f>IFERROR(__xludf.DUMMYFUNCTION("""COMPUTED_VALUE"""),"Банан Кокос ")</f>
        <v>Банан Кокос </v>
      </c>
      <c r="C4016" s="18" t="str">
        <f>IFERROR(__xludf.DUMMYFUNCTION("""COMPUTED_VALUE"""),"Барбарисовый Энергетик ")</f>
        <v>Барбарисовый Энергетик </v>
      </c>
      <c r="D4016" s="18" t="str">
        <f>IFERROR(__xludf.DUMMYFUNCTION("""COMPUTED_VALUE"""),"Виноградный Энергетик")</f>
        <v>Виноградный Энергетик</v>
      </c>
      <c r="E4016" s="18" t="str">
        <f>IFERROR(__xludf.DUMMYFUNCTION("""COMPUTED_VALUE"""),"Гранат Клубника ")</f>
        <v>Гранат Клубника </v>
      </c>
      <c r="F4016" s="18" t="str">
        <f>IFERROR(__xludf.DUMMYFUNCTION("""COMPUTED_VALUE"""),"Гранат Смородина ")</f>
        <v>Гранат Смородина </v>
      </c>
      <c r="G4016" s="18" t="str">
        <f>IFERROR(__xludf.DUMMYFUNCTION("""COMPUTED_VALUE"""),"Грейпфрутовый Швепс ")</f>
        <v>Грейпфрутовый Швепс </v>
      </c>
      <c r="H4016" s="18" t="str">
        <f>IFERROR(__xludf.DUMMYFUNCTION("""COMPUTED_VALUE"""),"Земляника Драгонфрут ")</f>
        <v>Земляника Драгонфрут </v>
      </c>
      <c r="I4016" s="18" t="str">
        <f>IFERROR(__xludf.DUMMYFUNCTION("""COMPUTED_VALUE"""),"Киви Личи ")</f>
        <v>Киви Личи </v>
      </c>
      <c r="J4016" s="18" t="str">
        <f>IFERROR(__xludf.DUMMYFUNCTION("""COMPUTED_VALUE"""),"Киви Маракуйя Гуава ")</f>
        <v>Киви Маракуйя Гуава </v>
      </c>
      <c r="K4016" s="18" t="str">
        <f>IFERROR(__xludf.DUMMYFUNCTION("""COMPUTED_VALUE"""),"Клубника Банан ")</f>
        <v>Клубника Банан </v>
      </c>
      <c r="L4016" s="18" t="str">
        <f>IFERROR(__xludf.DUMMYFUNCTION("""COMPUTED_VALUE"""),"Клубника Вишня ")</f>
        <v>Клубника Вишня </v>
      </c>
      <c r="M4016" s="18" t="str">
        <f>IFERROR(__xludf.DUMMYFUNCTION("""COMPUTED_VALUE"""),"Клубника Земляника ")</f>
        <v>Клубника Земляника </v>
      </c>
      <c r="N4016" s="18" t="str">
        <f>IFERROR(__xludf.DUMMYFUNCTION("""COMPUTED_VALUE"""),"Клубничный Мохито ")</f>
        <v>Клубничный Мохито </v>
      </c>
      <c r="O4016" s="18" t="str">
        <f>IFERROR(__xludf.DUMMYFUNCTION("""COMPUTED_VALUE"""),"Манго Грейпфрут ")</f>
        <v>Манго Грейпфрут </v>
      </c>
      <c r="P4016" s="18" t="str">
        <f>IFERROR(__xludf.DUMMYFUNCTION("""COMPUTED_VALUE"""),"Манго Персик Личи ")</f>
        <v>Манго Персик Личи </v>
      </c>
      <c r="Q4016" s="18" t="str">
        <f>IFERROR(__xludf.DUMMYFUNCTION("""COMPUTED_VALUE"""),"Персик Бабл Гам ")</f>
        <v>Персик Бабл Гам </v>
      </c>
      <c r="R4016" s="18" t="str">
        <f>IFERROR(__xludf.DUMMYFUNCTION("""COMPUTED_VALUE"""),"Садовые Ягоды ")</f>
        <v>Садовые Ягоды </v>
      </c>
      <c r="S4016" s="18" t="str">
        <f>IFERROR(__xludf.DUMMYFUNCTION("""COMPUTED_VALUE"""),"Скитлс Лимон Лайм 2")</f>
        <v>Скитлс Лимон Лайм 2</v>
      </c>
      <c r="T4016" s="18" t="str">
        <f>IFERROR(__xludf.DUMMYFUNCTION("""COMPUTED_VALUE"""),"Смородина Мармелад 1")</f>
        <v>Смородина Мармелад 1</v>
      </c>
      <c r="U4016" s="18" t="str">
        <f>IFERROR(__xludf.DUMMYFUNCTION("""COMPUTED_VALUE"""),"Темная Вишня 1")</f>
        <v>Темная Вишня 1</v>
      </c>
      <c r="V4016" s="18" t="str">
        <f>IFERROR(__xludf.DUMMYFUNCTION("""COMPUTED_VALUE"""),"Фруктовые Пластинки 1")</f>
        <v>Фруктовые Пластинки 1</v>
      </c>
      <c r="W4016" s="18" t="str">
        <f>IFERROR(__xludf.DUMMYFUNCTION("""COMPUTED_VALUE"""),"Черника Ежевика 1")</f>
        <v>Черника Ежевика 1</v>
      </c>
      <c r="X4016" s="18" t="str">
        <f>IFERROR(__xludf.DUMMYFUNCTION("""COMPUTED_VALUE"""),"Черника Малина 1")</f>
        <v>Черника Малина 1</v>
      </c>
      <c r="Y4016" s="18" t="str">
        <f>IFERROR(__xludf.DUMMYFUNCTION("""COMPUTED_VALUE"""),"Черника Мята 2")</f>
        <v>Черника Мята 2</v>
      </c>
      <c r="Z4016" s="18" t="str">
        <f>IFERROR(__xludf.DUMMYFUNCTION("""COMPUTED_VALUE"""),"Яблоко Виноград 2")</f>
        <v>Яблоко Виноград 2</v>
      </c>
      <c r="AA4016" s="18" t="str">
        <f>IFERROR(__xludf.DUMMYFUNCTION("""COMPUTED_VALUE"""),"Яблоко Малина 4")</f>
        <v>Яблоко Малина 4</v>
      </c>
      <c r="AB4016" s="18"/>
      <c r="AC4016" s="18"/>
      <c r="AD4016" s="18"/>
      <c r="AE4016" s="18"/>
      <c r="AF4016" s="18"/>
      <c r="AG4016" s="18"/>
      <c r="AH4016" s="18"/>
      <c r="AI4016" s="18"/>
      <c r="AJ4016" s="18"/>
      <c r="AK4016" s="18"/>
      <c r="AL4016" s="18"/>
      <c r="AM4016" s="18"/>
      <c r="AN4016" s="18"/>
      <c r="AO4016" s="18"/>
      <c r="AP4016" s="18"/>
      <c r="AQ4016" s="18"/>
      <c r="AR4016" s="18"/>
      <c r="AS4016" s="18"/>
      <c r="AT4016" s="18"/>
      <c r="AU4016" s="18"/>
      <c r="AV4016" s="18"/>
      <c r="AW4016" s="18"/>
      <c r="AX4016" s="18"/>
    </row>
    <row r="4017">
      <c r="A4017" s="18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  <c r="AA4017" s="18"/>
      <c r="AB4017" s="18"/>
      <c r="AC4017" s="18"/>
      <c r="AD4017" s="18"/>
      <c r="AE4017" s="18"/>
      <c r="AF4017" s="18"/>
      <c r="AG4017" s="18"/>
      <c r="AH4017" s="18"/>
      <c r="AI4017" s="18"/>
      <c r="AJ4017" s="18"/>
      <c r="AK4017" s="18"/>
      <c r="AL4017" s="18"/>
      <c r="AM4017" s="18"/>
      <c r="AN4017" s="18"/>
      <c r="AO4017" s="18"/>
      <c r="AP4017" s="18"/>
      <c r="AQ4017" s="18"/>
      <c r="AR4017" s="18"/>
      <c r="AS4017" s="18"/>
      <c r="AT4017" s="18"/>
      <c r="AU4017" s="18"/>
      <c r="AV4017" s="18"/>
      <c r="AW4017" s="18"/>
      <c r="AX4017" s="18"/>
    </row>
    <row r="4018">
      <c r="A4018" s="18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  <c r="R4018" s="18"/>
      <c r="S4018" s="18"/>
      <c r="T4018" s="18"/>
      <c r="U4018" s="18"/>
      <c r="V4018" s="18"/>
      <c r="W4018" s="18"/>
      <c r="X4018" s="18"/>
      <c r="Y4018" s="18"/>
      <c r="Z4018" s="18"/>
      <c r="AA4018" s="18"/>
      <c r="AB4018" s="18"/>
      <c r="AC4018" s="18"/>
      <c r="AD4018" s="18"/>
      <c r="AE4018" s="18"/>
      <c r="AF4018" s="18"/>
      <c r="AG4018" s="18"/>
      <c r="AH4018" s="18"/>
      <c r="AI4018" s="18"/>
      <c r="AJ4018" s="18"/>
      <c r="AK4018" s="18"/>
      <c r="AL4018" s="18"/>
      <c r="AM4018" s="18"/>
      <c r="AN4018" s="18"/>
      <c r="AO4018" s="18"/>
      <c r="AP4018" s="18"/>
      <c r="AQ4018" s="18"/>
      <c r="AR4018" s="18"/>
      <c r="AS4018" s="18"/>
      <c r="AT4018" s="18"/>
      <c r="AU4018" s="18"/>
      <c r="AV4018" s="18"/>
      <c r="AW4018" s="18"/>
      <c r="AX4018" s="18"/>
    </row>
    <row r="4019">
      <c r="A4019" s="18"/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18"/>
      <c r="O4019" s="18"/>
      <c r="P4019" s="18"/>
      <c r="Q4019" s="18"/>
      <c r="R4019" s="18"/>
      <c r="S4019" s="18"/>
      <c r="T4019" s="18"/>
      <c r="U4019" s="18"/>
      <c r="V4019" s="18"/>
      <c r="W4019" s="18"/>
      <c r="X4019" s="18"/>
      <c r="Y4019" s="18"/>
      <c r="Z4019" s="18"/>
      <c r="AA4019" s="18"/>
      <c r="AB4019" s="18"/>
      <c r="AC4019" s="18"/>
      <c r="AD4019" s="18"/>
      <c r="AE4019" s="18"/>
      <c r="AF4019" s="18"/>
      <c r="AG4019" s="18"/>
      <c r="AH4019" s="18"/>
      <c r="AI4019" s="18"/>
      <c r="AJ4019" s="18"/>
      <c r="AK4019" s="18"/>
      <c r="AL4019" s="18"/>
      <c r="AM4019" s="18"/>
      <c r="AN4019" s="18"/>
      <c r="AO4019" s="18"/>
      <c r="AP4019" s="18"/>
      <c r="AQ4019" s="18"/>
      <c r="AR4019" s="18"/>
      <c r="AS4019" s="18"/>
      <c r="AT4019" s="18"/>
      <c r="AU4019" s="18"/>
      <c r="AV4019" s="18"/>
      <c r="AW4019" s="18"/>
      <c r="AX4019" s="18"/>
    </row>
    <row r="4020">
      <c r="A4020" s="18"/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  <c r="R4020" s="18"/>
      <c r="S4020" s="18"/>
      <c r="T4020" s="18"/>
      <c r="U4020" s="18"/>
      <c r="V4020" s="18"/>
      <c r="W4020" s="18"/>
      <c r="X4020" s="18"/>
      <c r="Y4020" s="18"/>
      <c r="Z4020" s="18"/>
      <c r="AA4020" s="18"/>
      <c r="AB4020" s="18"/>
      <c r="AC4020" s="18"/>
      <c r="AD4020" s="18"/>
      <c r="AE4020" s="18"/>
      <c r="AF4020" s="18"/>
      <c r="AG4020" s="18"/>
      <c r="AH4020" s="18"/>
      <c r="AI4020" s="18"/>
      <c r="AJ4020" s="18"/>
      <c r="AK4020" s="18"/>
      <c r="AL4020" s="18"/>
      <c r="AM4020" s="18"/>
      <c r="AN4020" s="18"/>
      <c r="AO4020" s="18"/>
      <c r="AP4020" s="18"/>
      <c r="AQ4020" s="18"/>
      <c r="AR4020" s="18"/>
      <c r="AS4020" s="18"/>
      <c r="AT4020" s="18"/>
      <c r="AU4020" s="18"/>
      <c r="AV4020" s="18"/>
      <c r="AW4020" s="18"/>
      <c r="AX4020" s="18"/>
    </row>
    <row r="4021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  <c r="X4021" s="18"/>
      <c r="Y4021" s="18"/>
      <c r="Z4021" s="18"/>
      <c r="AA4021" s="18"/>
      <c r="AB4021" s="18"/>
      <c r="AC4021" s="18"/>
      <c r="AD4021" s="18"/>
      <c r="AE4021" s="18"/>
      <c r="AF4021" s="18"/>
      <c r="AG4021" s="18"/>
      <c r="AH4021" s="18"/>
      <c r="AI4021" s="18"/>
      <c r="AJ4021" s="18"/>
      <c r="AK4021" s="18"/>
      <c r="AL4021" s="18"/>
      <c r="AM4021" s="18"/>
      <c r="AN4021" s="18"/>
      <c r="AO4021" s="18"/>
      <c r="AP4021" s="18"/>
      <c r="AQ4021" s="18"/>
      <c r="AR4021" s="18"/>
      <c r="AS4021" s="18"/>
      <c r="AT4021" s="18"/>
      <c r="AU4021" s="18"/>
      <c r="AV4021" s="18"/>
      <c r="AW4021" s="18"/>
      <c r="AX4021" s="18"/>
    </row>
    <row r="4022">
      <c r="A4022" s="18"/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  <c r="R4022" s="18"/>
      <c r="S4022" s="18"/>
      <c r="T4022" s="18"/>
      <c r="U4022" s="18"/>
      <c r="V4022" s="18"/>
      <c r="W4022" s="18"/>
      <c r="X4022" s="18"/>
      <c r="Y4022" s="18"/>
      <c r="Z4022" s="18"/>
      <c r="AA4022" s="18"/>
      <c r="AB4022" s="18"/>
      <c r="AC4022" s="18"/>
      <c r="AD4022" s="18"/>
      <c r="AE4022" s="18"/>
      <c r="AF4022" s="18"/>
      <c r="AG4022" s="18"/>
      <c r="AH4022" s="18"/>
      <c r="AI4022" s="18"/>
      <c r="AJ4022" s="18"/>
      <c r="AK4022" s="18"/>
      <c r="AL4022" s="18"/>
      <c r="AM4022" s="18"/>
      <c r="AN4022" s="18"/>
      <c r="AO4022" s="18"/>
      <c r="AP4022" s="18"/>
      <c r="AQ4022" s="18"/>
      <c r="AR4022" s="18"/>
      <c r="AS4022" s="18"/>
      <c r="AT4022" s="18"/>
      <c r="AU4022" s="18"/>
      <c r="AV4022" s="18"/>
      <c r="AW4022" s="18"/>
      <c r="AX4022" s="18"/>
    </row>
    <row r="4023">
      <c r="A4023" s="18"/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18"/>
      <c r="O4023" s="18"/>
      <c r="P4023" s="18"/>
      <c r="Q4023" s="18"/>
      <c r="R4023" s="18"/>
      <c r="S4023" s="18"/>
      <c r="T4023" s="18"/>
      <c r="U4023" s="18"/>
      <c r="V4023" s="18"/>
      <c r="W4023" s="18"/>
      <c r="X4023" s="18"/>
      <c r="Y4023" s="18"/>
      <c r="Z4023" s="18"/>
      <c r="AA4023" s="18"/>
      <c r="AB4023" s="18"/>
      <c r="AC4023" s="18"/>
      <c r="AD4023" s="18"/>
      <c r="AE4023" s="18"/>
      <c r="AF4023" s="18"/>
      <c r="AG4023" s="18"/>
      <c r="AH4023" s="18"/>
      <c r="AI4023" s="18"/>
      <c r="AJ4023" s="18"/>
      <c r="AK4023" s="18"/>
      <c r="AL4023" s="18"/>
      <c r="AM4023" s="18"/>
      <c r="AN4023" s="18"/>
      <c r="AO4023" s="18"/>
      <c r="AP4023" s="18"/>
      <c r="AQ4023" s="18"/>
      <c r="AR4023" s="18"/>
      <c r="AS4023" s="18"/>
      <c r="AT4023" s="18"/>
      <c r="AU4023" s="18"/>
      <c r="AV4023" s="18"/>
      <c r="AW4023" s="18"/>
      <c r="AX4023" s="18"/>
    </row>
    <row r="4024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  <c r="Q4024" s="18"/>
      <c r="R4024" s="18"/>
      <c r="S4024" s="18"/>
      <c r="T4024" s="18"/>
      <c r="U4024" s="18"/>
      <c r="V4024" s="18"/>
      <c r="W4024" s="18"/>
      <c r="X4024" s="18"/>
      <c r="Y4024" s="18"/>
      <c r="Z4024" s="18"/>
      <c r="AA4024" s="18"/>
      <c r="AB4024" s="18"/>
      <c r="AC4024" s="18"/>
      <c r="AD4024" s="18"/>
      <c r="AE4024" s="18"/>
      <c r="AF4024" s="18"/>
      <c r="AG4024" s="18"/>
      <c r="AH4024" s="18"/>
      <c r="AI4024" s="18"/>
      <c r="AJ4024" s="18"/>
      <c r="AK4024" s="18"/>
      <c r="AL4024" s="18"/>
      <c r="AM4024" s="18"/>
      <c r="AN4024" s="18"/>
      <c r="AO4024" s="18"/>
      <c r="AP4024" s="18"/>
      <c r="AQ4024" s="18"/>
      <c r="AR4024" s="18"/>
      <c r="AS4024" s="18"/>
      <c r="AT4024" s="18"/>
      <c r="AU4024" s="18"/>
      <c r="AV4024" s="18"/>
      <c r="AW4024" s="18"/>
      <c r="AX4024" s="18"/>
    </row>
    <row r="4025">
      <c r="A4025" s="18" t="str">
        <f>IFERROR(__xludf.DUMMYFUNCTION("""COMPUTED_VALUE"""),"Арбуз Малина ")</f>
        <v>Арбуз Малина </v>
      </c>
      <c r="B4025" s="18" t="str">
        <f>IFERROR(__xludf.DUMMYFUNCTION("""COMPUTED_VALUE"""),"Банан Кокос ")</f>
        <v>Банан Кокос </v>
      </c>
      <c r="C4025" s="18" t="str">
        <f>IFERROR(__xludf.DUMMYFUNCTION("""COMPUTED_VALUE"""),"Барбарисовый Энергетик ")</f>
        <v>Барбарисовый Энергетик </v>
      </c>
      <c r="D4025" s="18" t="str">
        <f>IFERROR(__xludf.DUMMYFUNCTION("""COMPUTED_VALUE"""),"Виноградный Энергетик")</f>
        <v>Виноградный Энергетик</v>
      </c>
      <c r="E4025" s="18" t="str">
        <f>IFERROR(__xludf.DUMMYFUNCTION("""COMPUTED_VALUE"""),"Гранат Клубника ")</f>
        <v>Гранат Клубника </v>
      </c>
      <c r="F4025" s="18" t="str">
        <f>IFERROR(__xludf.DUMMYFUNCTION("""COMPUTED_VALUE"""),"Гранат Смородина ")</f>
        <v>Гранат Смородина </v>
      </c>
      <c r="G4025" s="18" t="str">
        <f>IFERROR(__xludf.DUMMYFUNCTION("""COMPUTED_VALUE"""),"Грейпфрутовый Швепс ")</f>
        <v>Грейпфрутовый Швепс </v>
      </c>
      <c r="H4025" s="18" t="str">
        <f>IFERROR(__xludf.DUMMYFUNCTION("""COMPUTED_VALUE"""),"Земляника Драгонфрут ")</f>
        <v>Земляника Драгонфрут </v>
      </c>
      <c r="I4025" s="18" t="str">
        <f>IFERROR(__xludf.DUMMYFUNCTION("""COMPUTED_VALUE"""),"Киви Личи ")</f>
        <v>Киви Личи </v>
      </c>
      <c r="J4025" s="18" t="str">
        <f>IFERROR(__xludf.DUMMYFUNCTION("""COMPUTED_VALUE"""),"Киви Маракуйя Гуава ")</f>
        <v>Киви Маракуйя Гуава </v>
      </c>
      <c r="K4025" s="18" t="str">
        <f>IFERROR(__xludf.DUMMYFUNCTION("""COMPUTED_VALUE"""),"Клубника Банан ")</f>
        <v>Клубника Банан </v>
      </c>
      <c r="L4025" s="18" t="str">
        <f>IFERROR(__xludf.DUMMYFUNCTION("""COMPUTED_VALUE"""),"Клубника Вишня ")</f>
        <v>Клубника Вишня </v>
      </c>
      <c r="M4025" s="18" t="str">
        <f>IFERROR(__xludf.DUMMYFUNCTION("""COMPUTED_VALUE"""),"Клубника Земляника ")</f>
        <v>Клубника Земляника </v>
      </c>
      <c r="N4025" s="18" t="str">
        <f>IFERROR(__xludf.DUMMYFUNCTION("""COMPUTED_VALUE"""),"Клубничный Мохито ")</f>
        <v>Клубничный Мохито </v>
      </c>
      <c r="O4025" s="18" t="str">
        <f>IFERROR(__xludf.DUMMYFUNCTION("""COMPUTED_VALUE"""),"Манго Грейпфрут ")</f>
        <v>Манго Грейпфрут </v>
      </c>
      <c r="P4025" s="18" t="str">
        <f>IFERROR(__xludf.DUMMYFUNCTION("""COMPUTED_VALUE"""),"Манго Персик Личи ")</f>
        <v>Манго Персик Личи </v>
      </c>
      <c r="Q4025" s="18" t="str">
        <f>IFERROR(__xludf.DUMMYFUNCTION("""COMPUTED_VALUE"""),"Персик Бабл Гам ")</f>
        <v>Персик Бабл Гам </v>
      </c>
      <c r="R4025" s="18" t="str">
        <f>IFERROR(__xludf.DUMMYFUNCTION("""COMPUTED_VALUE"""),"Садовые Ягоды ")</f>
        <v>Садовые Ягоды </v>
      </c>
      <c r="S4025" s="18" t="str">
        <f>IFERROR(__xludf.DUMMYFUNCTION("""COMPUTED_VALUE"""),"Скитлс Лимон Лайм 2")</f>
        <v>Скитлс Лимон Лайм 2</v>
      </c>
      <c r="T4025" s="18" t="str">
        <f>IFERROR(__xludf.DUMMYFUNCTION("""COMPUTED_VALUE"""),"Смородина Мармелад 1")</f>
        <v>Смородина Мармелад 1</v>
      </c>
      <c r="U4025" s="18" t="str">
        <f>IFERROR(__xludf.DUMMYFUNCTION("""COMPUTED_VALUE"""),"Темная Вишня 1")</f>
        <v>Темная Вишня 1</v>
      </c>
      <c r="V4025" s="18" t="str">
        <f>IFERROR(__xludf.DUMMYFUNCTION("""COMPUTED_VALUE"""),"Фруктовые Пластинки 1")</f>
        <v>Фруктовые Пластинки 1</v>
      </c>
      <c r="W4025" s="18" t="str">
        <f>IFERROR(__xludf.DUMMYFUNCTION("""COMPUTED_VALUE"""),"Черника Ежевика 1")</f>
        <v>Черника Ежевика 1</v>
      </c>
      <c r="X4025" s="18" t="str">
        <f>IFERROR(__xludf.DUMMYFUNCTION("""COMPUTED_VALUE"""),"Черника Малина 1")</f>
        <v>Черника Малина 1</v>
      </c>
      <c r="Y4025" s="18" t="str">
        <f>IFERROR(__xludf.DUMMYFUNCTION("""COMPUTED_VALUE"""),"Черника Мята 2")</f>
        <v>Черника Мята 2</v>
      </c>
      <c r="Z4025" s="18" t="str">
        <f>IFERROR(__xludf.DUMMYFUNCTION("""COMPUTED_VALUE"""),"Яблоко Виноград 2")</f>
        <v>Яблоко Виноград 2</v>
      </c>
      <c r="AA4025" s="18" t="str">
        <f>IFERROR(__xludf.DUMMYFUNCTION("""COMPUTED_VALUE"""),"Яблоко Малина 4")</f>
        <v>Яблоко Малина 4</v>
      </c>
      <c r="AB4025" s="18"/>
      <c r="AC4025" s="18"/>
      <c r="AD4025" s="18"/>
      <c r="AE4025" s="18"/>
      <c r="AF4025" s="18"/>
      <c r="AG4025" s="18"/>
      <c r="AH4025" s="18"/>
      <c r="AI4025" s="18"/>
      <c r="AJ4025" s="18"/>
      <c r="AK4025" s="18"/>
      <c r="AL4025" s="18"/>
      <c r="AM4025" s="18"/>
      <c r="AN4025" s="18"/>
      <c r="AO4025" s="18"/>
      <c r="AP4025" s="18"/>
      <c r="AQ4025" s="18"/>
      <c r="AR4025" s="18"/>
      <c r="AS4025" s="18"/>
      <c r="AT4025" s="18"/>
      <c r="AU4025" s="18"/>
      <c r="AV4025" s="18"/>
      <c r="AW4025" s="18"/>
      <c r="AX4025" s="18"/>
    </row>
    <row r="4026">
      <c r="A4026" s="18" t="str">
        <f>IFERROR(__xludf.DUMMYFUNCTION("""COMPUTED_VALUE"""),"Малина вишня лёд")</f>
        <v>Малина вишня лёд</v>
      </c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  <c r="X4026" s="18"/>
      <c r="Y4026" s="18"/>
      <c r="Z4026" s="18"/>
      <c r="AA4026" s="18"/>
      <c r="AB4026" s="18"/>
      <c r="AC4026" s="18"/>
      <c r="AD4026" s="18"/>
      <c r="AE4026" s="18"/>
      <c r="AF4026" s="18"/>
      <c r="AG4026" s="18"/>
      <c r="AH4026" s="18"/>
      <c r="AI4026" s="18"/>
      <c r="AJ4026" s="18"/>
      <c r="AK4026" s="18"/>
      <c r="AL4026" s="18"/>
      <c r="AM4026" s="18"/>
      <c r="AN4026" s="18"/>
      <c r="AO4026" s="18"/>
      <c r="AP4026" s="18"/>
      <c r="AQ4026" s="18"/>
      <c r="AR4026" s="18"/>
      <c r="AS4026" s="18"/>
      <c r="AT4026" s="18"/>
      <c r="AU4026" s="18"/>
      <c r="AV4026" s="18"/>
      <c r="AW4026" s="18"/>
      <c r="AX4026" s="18"/>
    </row>
    <row r="4027">
      <c r="A4027" s="18" t="str">
        <f>IFERROR(__xludf.DUMMYFUNCTION("""COMPUTED_VALUE"""),"Ягодный микс")</f>
        <v>Ягодный микс</v>
      </c>
      <c r="B4027" s="18" t="str">
        <f>IFERROR(__xludf.DUMMYFUNCTION("""COMPUTED_VALUE"""),"Энергетик малина")</f>
        <v>Энергетик малина</v>
      </c>
      <c r="C4027" s="18" t="str">
        <f>IFERROR(__xludf.DUMMYFUNCTION("""COMPUTED_VALUE"""),"Клубника арбуз")</f>
        <v>Клубника арбуз</v>
      </c>
      <c r="D4027" s="18" t="str">
        <f>IFERROR(__xludf.DUMMYFUNCTION("""COMPUTED_VALUE"""),"Ежевика малина")</f>
        <v>Ежевика малина</v>
      </c>
      <c r="E4027" s="18" t="str">
        <f>IFERROR(__xludf.DUMMYFUNCTION("""COMPUTED_VALUE"""),"Голубая малина виноград")</f>
        <v>Голубая малина виноград</v>
      </c>
      <c r="F4027" s="18" t="str">
        <f>IFERROR(__xludf.DUMMYFUNCTION("""COMPUTED_VALUE"""),"Вишня яблоко")</f>
        <v>Вишня яблоко</v>
      </c>
      <c r="G4027" s="18" t="str">
        <f>IFERROR(__xludf.DUMMYFUNCTION("""COMPUTED_VALUE"""),"Виноград лёд")</f>
        <v>Виноград лёд</v>
      </c>
      <c r="H4027" s="18" t="str">
        <f>IFERROR(__xludf.DUMMYFUNCTION("""COMPUTED_VALUE"""),"Бабл гам")</f>
        <v>Бабл гам</v>
      </c>
      <c r="I4027" s="18" t="str">
        <f>IFERROR(__xludf.DUMMYFUNCTION("""COMPUTED_VALUE"""),"Энергетик лайм")</f>
        <v>Энергетик лайм</v>
      </c>
      <c r="J4027" s="18" t="str">
        <f>IFERROR(__xludf.DUMMYFUNCTION("""COMPUTED_VALUE"""),"Черника смородина айс")</f>
        <v>Черника смородина айс</v>
      </c>
      <c r="K4027" s="18" t="str">
        <f>IFERROR(__xludf.DUMMYFUNCTION("""COMPUTED_VALUE"""),"Мохито клубничный лёд")</f>
        <v>Мохито клубничный лёд</v>
      </c>
      <c r="L4027" s="18" t="str">
        <f>IFERROR(__xludf.DUMMYFUNCTION("""COMPUTED_VALUE"""),"Черная вишня лёд")</f>
        <v>Черная вишня лёд</v>
      </c>
      <c r="M4027" s="18" t="str">
        <f>IFERROR(__xludf.DUMMYFUNCTION("""COMPUTED_VALUE"""),"Ананас кокос лёд")</f>
        <v>Ананас кокос лёд</v>
      </c>
      <c r="N4027" s="18" t="str">
        <f>IFERROR(__xludf.DUMMYFUNCTION("""COMPUTED_VALUE"""),"Киви лёд")</f>
        <v>Киви лёд</v>
      </c>
      <c r="O4027" s="18" t="str">
        <f>IFERROR(__xludf.DUMMYFUNCTION("""COMPUTED_VALUE"""),"Кислая клюква лёд")</f>
        <v>Кислая клюква лёд</v>
      </c>
      <c r="P4027" s="18" t="str">
        <f>IFERROR(__xludf.DUMMYFUNCTION("""COMPUTED_VALUE"""),"Кислый скитлс лёд")</f>
        <v>Кислый скитлс лёд</v>
      </c>
      <c r="Q4027" s="18" t="str">
        <f>IFERROR(__xludf.DUMMYFUNCTION("""COMPUTED_VALUE"""),"Клубника черника лёд")</f>
        <v>Клубника черника лёд</v>
      </c>
      <c r="R4027" s="18" t="str">
        <f>IFERROR(__xludf.DUMMYFUNCTION("""COMPUTED_VALUE"""),"Малина смородина лёд")</f>
        <v>Малина смородина лёд</v>
      </c>
      <c r="S4027" s="18" t="str">
        <f>IFERROR(__xludf.DUMMYFUNCTION("""COMPUTED_VALUE"""),"Манго лёд")</f>
        <v>Манго лёд</v>
      </c>
      <c r="T4027" s="18" t="str">
        <f>IFERROR(__xludf.DUMMYFUNCTION("""COMPUTED_VALUE"""),"Малина вишня лёд")</f>
        <v>Малина вишня лёд</v>
      </c>
      <c r="U4027" s="18"/>
      <c r="V4027" s="18"/>
      <c r="W4027" s="18"/>
      <c r="X4027" s="18"/>
      <c r="Y4027" s="18"/>
      <c r="Z4027" s="18"/>
      <c r="AA4027" s="18"/>
      <c r="AB4027" s="18"/>
      <c r="AC4027" s="18"/>
      <c r="AD4027" s="18"/>
      <c r="AE4027" s="18"/>
      <c r="AF4027" s="18"/>
      <c r="AG4027" s="18"/>
      <c r="AH4027" s="18"/>
      <c r="AI4027" s="18"/>
      <c r="AJ4027" s="18"/>
      <c r="AK4027" s="18"/>
      <c r="AL4027" s="18"/>
      <c r="AM4027" s="18"/>
      <c r="AN4027" s="18"/>
      <c r="AO4027" s="18"/>
      <c r="AP4027" s="18"/>
      <c r="AQ4027" s="18"/>
      <c r="AR4027" s="18"/>
      <c r="AS4027" s="18"/>
      <c r="AT4027" s="18"/>
      <c r="AU4027" s="18"/>
      <c r="AV4027" s="18"/>
      <c r="AW4027" s="18"/>
      <c r="AX4027" s="18"/>
    </row>
    <row r="4028">
      <c r="A4028" s="18" t="str">
        <f>IFERROR(__xludf.DUMMYFUNCTION("""COMPUTED_VALUE"""),"0.4")</f>
        <v>0.4</v>
      </c>
      <c r="B4028" s="18" t="str">
        <f>IFERROR(__xludf.DUMMYFUNCTION("""COMPUTED_VALUE"""),"0.6")</f>
        <v>0.6</v>
      </c>
      <c r="C4028" s="18" t="str">
        <f>IFERROR(__xludf.DUMMYFUNCTION("""COMPUTED_VALUE"""),"0.7")</f>
        <v>0.7</v>
      </c>
      <c r="D4028" s="18" t="str">
        <f>IFERROR(__xludf.DUMMYFUNCTION("""COMPUTED_VALUE"""),"0.8")</f>
        <v>0.8</v>
      </c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  <c r="R4028" s="18"/>
      <c r="S4028" s="18"/>
      <c r="T4028" s="18"/>
      <c r="U4028" s="18"/>
      <c r="V4028" s="18"/>
      <c r="W4028" s="18"/>
      <c r="X4028" s="18"/>
      <c r="Y4028" s="18"/>
      <c r="Z4028" s="18"/>
      <c r="AA4028" s="18"/>
      <c r="AB4028" s="18"/>
      <c r="AC4028" s="18"/>
      <c r="AD4028" s="18"/>
      <c r="AE4028" s="18"/>
      <c r="AF4028" s="18"/>
      <c r="AG4028" s="18"/>
      <c r="AH4028" s="18"/>
      <c r="AI4028" s="18"/>
      <c r="AJ4028" s="18"/>
      <c r="AK4028" s="18"/>
      <c r="AL4028" s="18"/>
      <c r="AM4028" s="18"/>
      <c r="AN4028" s="18"/>
      <c r="AO4028" s="18"/>
      <c r="AP4028" s="18"/>
      <c r="AQ4028" s="18"/>
      <c r="AR4028" s="18"/>
      <c r="AS4028" s="18"/>
      <c r="AT4028" s="18"/>
      <c r="AU4028" s="18"/>
      <c r="AV4028" s="18"/>
      <c r="AW4028" s="18"/>
      <c r="AX4028" s="18"/>
    </row>
    <row r="4029">
      <c r="A4029" s="18" t="str">
        <f>IFERROR(__xludf.DUMMYFUNCTION("""COMPUTED_VALUE"""),"Личи гуава")</f>
        <v>Личи гуава</v>
      </c>
      <c r="B4029" s="18" t="str">
        <f>IFERROR(__xludf.DUMMYFUNCTION("""COMPUTED_VALUE"""),"Морозный спрайт")</f>
        <v>Морозный спрайт</v>
      </c>
      <c r="C4029" s="18" t="str">
        <f>IFERROR(__xludf.DUMMYFUNCTION("""COMPUTED_VALUE"""),"Морозная дыня")</f>
        <v>Морозная дыня</v>
      </c>
      <c r="D4029" s="18" t="str">
        <f>IFERROR(__xludf.DUMMYFUNCTION("""COMPUTED_VALUE"""),"Черника арбуз")</f>
        <v>Черника арбуз</v>
      </c>
      <c r="E4029" s="18" t="str">
        <f>IFERROR(__xludf.DUMMYFUNCTION("""COMPUTED_VALUE"""),"Грейпфрут малина клубника")</f>
        <v>Грейпфрут малина клубника</v>
      </c>
      <c r="F4029" s="18" t="str">
        <f>IFERROR(__xludf.DUMMYFUNCTION("""COMPUTED_VALUE"""),"Виноград клубника NEW!")</f>
        <v>Виноград клубника NEW!</v>
      </c>
      <c r="G4029" s="18" t="str">
        <f>IFERROR(__xludf.DUMMYFUNCTION("""COMPUTED_VALUE"""),"Жвачка арбуз дыня NEW!")</f>
        <v>Жвачка арбуз дыня NEW!</v>
      </c>
      <c r="H4029" s="18" t="str">
        <f>IFERROR(__xludf.DUMMYFUNCTION("""COMPUTED_VALUE"""),"Клубника киви NEW!")</f>
        <v>Клубника киви NEW!</v>
      </c>
      <c r="I4029" s="18" t="str">
        <f>IFERROR(__xludf.DUMMYFUNCTION("""COMPUTED_VALUE"""),"Клубничный лимонад NEW!")</f>
        <v>Клубничный лимонад NEW!</v>
      </c>
      <c r="J4029" s="18" t="str">
        <f>IFERROR(__xludf.DUMMYFUNCTION("""COMPUTED_VALUE"""),"Клюква лимон NEW!")</f>
        <v>Клюква лимон NEW!</v>
      </c>
      <c r="K4029" s="18" t="str">
        <f>IFERROR(__xludf.DUMMYFUNCTION("""COMPUTED_VALUE"""),"Кола лимон NEW")</f>
        <v>Кола лимон NEW</v>
      </c>
      <c r="L4029" s="18" t="str">
        <f>IFERROR(__xludf.DUMMYFUNCTION("""COMPUTED_VALUE"""),"Манго малина NEW!")</f>
        <v>Манго малина NEW!</v>
      </c>
      <c r="M4029" s="18" t="str">
        <f>IFERROR(__xludf.DUMMYFUNCTION("""COMPUTED_VALUE"""),"Персик маракуйя NEW")</f>
        <v>Персик маракуйя NEW</v>
      </c>
      <c r="N4029" s="18" t="str">
        <f>IFERROR(__xludf.DUMMYFUNCTION("""COMPUTED_VALUE"""),"Киви гуава NEW")</f>
        <v>Киви гуава NEW</v>
      </c>
      <c r="O4029" s="18" t="str">
        <f>IFERROR(__xludf.DUMMYFUNCTION("""COMPUTED_VALUE"""),"Манго апельсин NEW")</f>
        <v>Манго апельсин NEW</v>
      </c>
      <c r="P4029" s="18" t="str">
        <f>IFERROR(__xludf.DUMMYFUNCTION("""COMPUTED_VALUE"""),"Манго кумкват NEW")</f>
        <v>Манго кумкват NEW</v>
      </c>
      <c r="Q4029" s="18" t="str">
        <f>IFERROR(__xludf.DUMMYFUNCTION("""COMPUTED_VALUE"""),"Морозная вишня")</f>
        <v>Морозная вишня</v>
      </c>
      <c r="R4029" s="18" t="str">
        <f>IFERROR(__xludf.DUMMYFUNCTION("""COMPUTED_VALUE"""),"кислая жвачка грейпфрут клубника")</f>
        <v>кислая жвачка грейпфрут клубника</v>
      </c>
      <c r="S4029" s="18" t="str">
        <f>IFERROR(__xludf.DUMMYFUNCTION("""COMPUTED_VALUE"""),"Морозное яблоко")</f>
        <v>Морозное яблоко</v>
      </c>
      <c r="T4029" s="18" t="str">
        <f>IFERROR(__xludf.DUMMYFUNCTION("""COMPUTED_VALUE"""),"Морозный арбуз")</f>
        <v>Морозный арбуз</v>
      </c>
      <c r="U4029" s="18" t="str">
        <f>IFERROR(__xludf.DUMMYFUNCTION("""COMPUTED_VALUE"""),"Морозный виноград")</f>
        <v>Морозный виноград</v>
      </c>
      <c r="V4029" s="18" t="str">
        <f>IFERROR(__xludf.DUMMYFUNCTION("""COMPUTED_VALUE"""),"Морозный ред булл")</f>
        <v>Морозный ред булл</v>
      </c>
      <c r="W4029" s="18" t="str">
        <f>IFERROR(__xludf.DUMMYFUNCTION("""COMPUTED_VALUE"""),"Персик киви NEW")</f>
        <v>Персик киви NEW</v>
      </c>
      <c r="X4029" s="18" t="str">
        <f>IFERROR(__xludf.DUMMYFUNCTION("""COMPUTED_VALUE"""),"Печенье банан NEW")</f>
        <v>Печенье банан NEW</v>
      </c>
      <c r="Y4029" s="18" t="str">
        <f>IFERROR(__xludf.DUMMYFUNCTION("""COMPUTED_VALUE"""),"Лимонный пирог NEW")</f>
        <v>Лимонный пирог NEW</v>
      </c>
      <c r="Z4029" s="18" t="str">
        <f>IFERROR(__xludf.DUMMYFUNCTION("""COMPUTED_VALUE"""),"Холодная смородина")</f>
        <v>Холодная смородина</v>
      </c>
      <c r="AA4029" s="18" t="str">
        <f>IFERROR(__xludf.DUMMYFUNCTION("""COMPUTED_VALUE"""),"Черника грейпфрут")</f>
        <v>Черника грейпфрут</v>
      </c>
      <c r="AB4029" s="18" t="str">
        <f>IFERROR(__xludf.DUMMYFUNCTION("""COMPUTED_VALUE"""),"Черника лимон")</f>
        <v>Черника лимон</v>
      </c>
      <c r="AC4029" s="18" t="str">
        <f>IFERROR(__xludf.DUMMYFUNCTION("""COMPUTED_VALUE"""),"Черника мята")</f>
        <v>Черника мята</v>
      </c>
      <c r="AD4029" s="18" t="str">
        <f>IFERROR(__xludf.DUMMYFUNCTION("""COMPUTED_VALUE"""),"Экзотические фрукты")</f>
        <v>Экзотические фрукты</v>
      </c>
      <c r="AE4029" s="18" t="str">
        <f>IFERROR(__xludf.DUMMYFUNCTION("""COMPUTED_VALUE"""),"Энергетический виноград")</f>
        <v>Энергетический виноград</v>
      </c>
      <c r="AF4029" s="18" t="str">
        <f>IFERROR(__xludf.DUMMYFUNCTION("""COMPUTED_VALUE"""),"Ягодный морс")</f>
        <v>Ягодный морс</v>
      </c>
      <c r="AG4029" s="18"/>
      <c r="AH4029" s="18"/>
      <c r="AI4029" s="18"/>
      <c r="AJ4029" s="18"/>
      <c r="AK4029" s="18"/>
      <c r="AL4029" s="18"/>
      <c r="AM4029" s="18"/>
      <c r="AN4029" s="18"/>
      <c r="AO4029" s="18"/>
      <c r="AP4029" s="18"/>
      <c r="AQ4029" s="18"/>
      <c r="AR4029" s="18"/>
      <c r="AS4029" s="18"/>
      <c r="AT4029" s="18"/>
      <c r="AU4029" s="18"/>
      <c r="AV4029" s="18"/>
      <c r="AW4029" s="18"/>
      <c r="AX4029" s="18"/>
    </row>
    <row r="4030">
      <c r="A4030" s="18" t="str">
        <f>IFERROR(__xludf.DUMMYFUNCTION("""COMPUTED_VALUE"""),"0.4")</f>
        <v>0.4</v>
      </c>
      <c r="B4030" s="18" t="str">
        <f>IFERROR(__xludf.DUMMYFUNCTION("""COMPUTED_VALUE"""),"0.6")</f>
        <v>0.6</v>
      </c>
      <c r="C4030" s="18" t="str">
        <f>IFERROR(__xludf.DUMMYFUNCTION("""COMPUTED_VALUE"""),"0.7")</f>
        <v>0.7</v>
      </c>
      <c r="D4030" s="18" t="str">
        <f>IFERROR(__xludf.DUMMYFUNCTION("""COMPUTED_VALUE"""),"0.8")</f>
        <v>0.8</v>
      </c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  <c r="AA4030" s="18"/>
      <c r="AB4030" s="18"/>
      <c r="AC4030" s="18"/>
      <c r="AD4030" s="18"/>
      <c r="AE4030" s="18"/>
      <c r="AF4030" s="18"/>
      <c r="AG4030" s="18"/>
      <c r="AH4030" s="18"/>
      <c r="AI4030" s="18"/>
      <c r="AJ4030" s="18"/>
      <c r="AK4030" s="18"/>
      <c r="AL4030" s="18"/>
      <c r="AM4030" s="18"/>
      <c r="AN4030" s="18"/>
      <c r="AO4030" s="18"/>
      <c r="AP4030" s="18"/>
      <c r="AQ4030" s="18"/>
      <c r="AR4030" s="18"/>
      <c r="AS4030" s="18"/>
      <c r="AT4030" s="18"/>
      <c r="AU4030" s="18"/>
      <c r="AV4030" s="18"/>
      <c r="AW4030" s="18"/>
      <c r="AX4030" s="18"/>
    </row>
    <row r="4031">
      <c r="A4031" s="18" t="str">
        <f>IFERROR(__xludf.DUMMYFUNCTION("""COMPUTED_VALUE"""),"0.2")</f>
        <v>0.2</v>
      </c>
      <c r="B4031" s="18" t="str">
        <f>IFERROR(__xludf.DUMMYFUNCTION("""COMPUTED_VALUE"""),"0.3")</f>
        <v>0.3</v>
      </c>
      <c r="C4031" s="18"/>
      <c r="D4031" s="18"/>
      <c r="E4031" s="18"/>
      <c r="F4031" s="18"/>
      <c r="G4031" s="18"/>
      <c r="H4031" s="18"/>
      <c r="I4031" s="18"/>
      <c r="J4031" s="18"/>
      <c r="K4031" s="18"/>
      <c r="L4031" s="18"/>
      <c r="M4031" s="18"/>
      <c r="N4031" s="18"/>
      <c r="O4031" s="18"/>
      <c r="P4031" s="18"/>
      <c r="Q4031" s="18"/>
      <c r="R4031" s="18"/>
      <c r="S4031" s="18"/>
      <c r="T4031" s="18"/>
      <c r="U4031" s="18"/>
      <c r="V4031" s="18"/>
      <c r="W4031" s="18"/>
      <c r="X4031" s="18"/>
      <c r="Y4031" s="18"/>
      <c r="Z4031" s="18"/>
      <c r="AA4031" s="18"/>
      <c r="AB4031" s="18"/>
      <c r="AC4031" s="18"/>
      <c r="AD4031" s="18"/>
      <c r="AE4031" s="18"/>
      <c r="AF4031" s="18"/>
      <c r="AG4031" s="18"/>
      <c r="AH4031" s="18"/>
      <c r="AI4031" s="18"/>
      <c r="AJ4031" s="18"/>
      <c r="AK4031" s="18"/>
      <c r="AL4031" s="18"/>
      <c r="AM4031" s="18"/>
      <c r="AN4031" s="18"/>
      <c r="AO4031" s="18"/>
      <c r="AP4031" s="18"/>
      <c r="AQ4031" s="18"/>
      <c r="AR4031" s="18"/>
      <c r="AS4031" s="18"/>
      <c r="AT4031" s="18"/>
      <c r="AU4031" s="18"/>
      <c r="AV4031" s="18"/>
      <c r="AW4031" s="18"/>
      <c r="AX4031" s="18"/>
    </row>
    <row r="4032">
      <c r="A4032" s="18" t="str">
        <f>IFERROR(__xludf.DUMMYFUNCTION("""COMPUTED_VALUE"""),"Апельсиновое драже")</f>
        <v>Апельсиновое драже</v>
      </c>
      <c r="B4032" s="18" t="str">
        <f>IFERROR(__xludf.DUMMYFUNCTION("""COMPUTED_VALUE"""),"Бабл гам")</f>
        <v>Бабл гам</v>
      </c>
      <c r="C4032" s="18" t="str">
        <f>IFERROR(__xludf.DUMMYFUNCTION("""COMPUTED_VALUE"""),"Виноградная конфета")</f>
        <v>Виноградная конфета</v>
      </c>
      <c r="D4032" s="18" t="str">
        <f>IFERROR(__xludf.DUMMYFUNCTION("""COMPUTED_VALUE"""),"Даня кокос")</f>
        <v>Даня кокос</v>
      </c>
      <c r="E4032" s="18" t="str">
        <f>IFERROR(__xludf.DUMMYFUNCTION("""COMPUTED_VALUE"""),"Земляника груша")</f>
        <v>Земляника груша</v>
      </c>
      <c r="F4032" s="18" t="str">
        <f>IFERROR(__xludf.DUMMYFUNCTION("""COMPUTED_VALUE"""),"Кислый киви")</f>
        <v>Кислый киви</v>
      </c>
      <c r="G4032" s="18" t="str">
        <f>IFERROR(__xludf.DUMMYFUNCTION("""COMPUTED_VALUE"""),"Кислый малиновый лимонад ")</f>
        <v>Кислый малиновый лимонад </v>
      </c>
      <c r="H4032" s="18" t="str">
        <f>IFERROR(__xludf.DUMMYFUNCTION("""COMPUTED_VALUE"""),"Кола сода айс")</f>
        <v>Кола сода айс</v>
      </c>
      <c r="I4032" s="18" t="str">
        <f>IFERROR(__xludf.DUMMYFUNCTION("""COMPUTED_VALUE"""),"Ледяной ананас")</f>
        <v>Ледяной ананас</v>
      </c>
      <c r="J4032" s="18" t="str">
        <f>IFERROR(__xludf.DUMMYFUNCTION("""COMPUTED_VALUE"""),"Лимонные червячки ")</f>
        <v>Лимонные червячки </v>
      </c>
      <c r="K4032" s="18" t="str">
        <f>IFERROR(__xludf.DUMMYFUNCTION("""COMPUTED_VALUE"""),"Манго апельсин")</f>
        <v>Манго апельсин</v>
      </c>
      <c r="L4032" s="18" t="str">
        <f>IFERROR(__xludf.DUMMYFUNCTION("""COMPUTED_VALUE"""),"Смородина виноград")</f>
        <v>Смородина виноград</v>
      </c>
      <c r="M4032" s="18" t="str">
        <f>IFERROR(__xludf.DUMMYFUNCTION("""COMPUTED_VALUE"""),"Яблочный холс")</f>
        <v>Яблочный холс</v>
      </c>
      <c r="N4032" s="18" t="str">
        <f>IFERROR(__xludf.DUMMYFUNCTION("""COMPUTED_VALUE"""),"Ягодный смузи")</f>
        <v>Ягодный смузи</v>
      </c>
      <c r="O4032" s="18" t="str">
        <f>IFERROR(__xludf.DUMMYFUNCTION("""COMPUTED_VALUE"""),"Ягодный энергетик")</f>
        <v>Ягодный энергетик</v>
      </c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  <c r="AA4032" s="18"/>
      <c r="AB4032" s="18"/>
      <c r="AC4032" s="18"/>
      <c r="AD4032" s="18"/>
      <c r="AE4032" s="18"/>
      <c r="AF4032" s="18"/>
      <c r="AG4032" s="18"/>
      <c r="AH4032" s="18"/>
      <c r="AI4032" s="18"/>
      <c r="AJ4032" s="18"/>
      <c r="AK4032" s="18"/>
      <c r="AL4032" s="18"/>
      <c r="AM4032" s="18"/>
      <c r="AN4032" s="18"/>
      <c r="AO4032" s="18"/>
      <c r="AP4032" s="18"/>
      <c r="AQ4032" s="18"/>
      <c r="AR4032" s="18"/>
      <c r="AS4032" s="18"/>
      <c r="AT4032" s="18"/>
      <c r="AU4032" s="18"/>
      <c r="AV4032" s="18"/>
      <c r="AW4032" s="18"/>
      <c r="AX4032" s="18"/>
    </row>
    <row r="4033">
      <c r="A4033" s="18" t="str">
        <f>IFERROR(__xludf.DUMMYFUNCTION("""COMPUTED_VALUE"""),"Кислый малиново-грейпфрутовый швепс")</f>
        <v>Кислый малиново-грейпфрутовый швепс</v>
      </c>
      <c r="B4033" s="18" t="str">
        <f>IFERROR(__xludf.DUMMYFUNCTION("""COMPUTED_VALUE"""),"Ананас апельсин")</f>
        <v>Ананас апельсин</v>
      </c>
      <c r="C4033" s="18" t="str">
        <f>IFERROR(__xludf.DUMMYFUNCTION("""COMPUTED_VALUE"""),"Пинаколада")</f>
        <v>Пинаколада</v>
      </c>
      <c r="D4033" s="18" t="str">
        <f>IFERROR(__xludf.DUMMYFUNCTION("""COMPUTED_VALUE"""),"Мятный бабл гам")</f>
        <v>Мятный бабл гам</v>
      </c>
      <c r="E4033" s="18" t="str">
        <f>IFERROR(__xludf.DUMMYFUNCTION("""COMPUTED_VALUE"""),"Мянго драгонфрут")</f>
        <v>Мянго драгонфрут</v>
      </c>
      <c r="F4033" s="18" t="str">
        <f>IFERROR(__xludf.DUMMYFUNCTION("""COMPUTED_VALUE"""),"Клубничная фанта")</f>
        <v>Клубничная фанта</v>
      </c>
      <c r="G4033" s="18" t="str">
        <f>IFERROR(__xludf.DUMMYFUNCTION("""COMPUTED_VALUE"""),"Клубничная арбуз")</f>
        <v>Клубничная арбуз</v>
      </c>
      <c r="H4033" s="18" t="str">
        <f>IFERROR(__xludf.DUMMYFUNCTION("""COMPUTED_VALUE"""),"Кислый скитлс")</f>
        <v>Кислый скитлс</v>
      </c>
      <c r="I4033" s="18" t="str">
        <f>IFERROR(__xludf.DUMMYFUNCTION("""COMPUTED_VALUE"""),"Кислый лайм арбуз")</f>
        <v>Кислый лайм арбуз</v>
      </c>
      <c r="J4033" s="18" t="str">
        <f>IFERROR(__xludf.DUMMYFUNCTION("""COMPUTED_VALUE"""),"Тропический банан")</f>
        <v>Тропический банан</v>
      </c>
      <c r="K4033" s="18" t="str">
        <f>IFERROR(__xludf.DUMMYFUNCTION("""COMPUTED_VALUE"""),"Яблочный энергетик")</f>
        <v>Яблочный энергетик</v>
      </c>
      <c r="L4033" s="18" t="str">
        <f>IFERROR(__xludf.DUMMYFUNCTION("""COMPUTED_VALUE"""),"Барбарисовый лимонад")</f>
        <v>Барбарисовый лимонад</v>
      </c>
      <c r="M4033" s="18" t="str">
        <f>IFERROR(__xludf.DUMMYFUNCTION("""COMPUTED_VALUE"""),"Лимонад виноград вишня")</f>
        <v>Лимонад виноград вишня</v>
      </c>
      <c r="N4033" s="18" t="str">
        <f>IFERROR(__xludf.DUMMYFUNCTION("""COMPUTED_VALUE"""),"Розовый лимонад")</f>
        <v>Розовый лимонад</v>
      </c>
      <c r="O4033" s="18" t="str">
        <f>IFERROR(__xludf.DUMMYFUNCTION("""COMPUTED_VALUE"""),"Двойной манго")</f>
        <v>Двойной манго</v>
      </c>
      <c r="P4033" s="18" t="str">
        <f>IFERROR(__xludf.DUMMYFUNCTION("""COMPUTED_VALUE"""),"Лесные ягоды ")</f>
        <v>Лесные ягоды </v>
      </c>
      <c r="Q4033" s="18" t="str">
        <f>IFERROR(__xludf.DUMMYFUNCTION("""COMPUTED_VALUE"""),"Ежевика малина ")</f>
        <v>Ежевика малина </v>
      </c>
      <c r="R4033" s="18" t="str">
        <f>IFERROR(__xludf.DUMMYFUNCTION("""COMPUTED_VALUE"""),"Смородиновый лимонад")</f>
        <v>Смородиновый лимонад</v>
      </c>
      <c r="S4033" s="18" t="str">
        <f>IFERROR(__xludf.DUMMYFUNCTION("""COMPUTED_VALUE"""),"Кола вишня")</f>
        <v>Кола вишня</v>
      </c>
      <c r="T4033" s="18" t="str">
        <f>IFERROR(__xludf.DUMMYFUNCTION("""COMPUTED_VALUE"""),"Манго арбуз")</f>
        <v>Манго арбуз</v>
      </c>
      <c r="U4033" s="18" t="str">
        <f>IFERROR(__xludf.DUMMYFUNCTION("""COMPUTED_VALUE"""),"Алоэ виноград")</f>
        <v>Алоэ виноград</v>
      </c>
      <c r="V4033" s="18" t="str">
        <f>IFERROR(__xludf.DUMMYFUNCTION("""COMPUTED_VALUE"""),"Банан клубника")</f>
        <v>Банан клубника</v>
      </c>
      <c r="W4033" s="18" t="str">
        <f>IFERROR(__xludf.DUMMYFUNCTION("""COMPUTED_VALUE"""),"Малиновый мармелад")</f>
        <v>Малиновый мармелад</v>
      </c>
      <c r="X4033" s="18" t="str">
        <f>IFERROR(__xludf.DUMMYFUNCTION("""COMPUTED_VALUE"""),"Клубника киви")</f>
        <v>Клубника киви</v>
      </c>
      <c r="Y4033" s="18" t="str">
        <f>IFERROR(__xludf.DUMMYFUNCTION("""COMPUTED_VALUE"""),"Клюква лайм")</f>
        <v>Клюква лайм</v>
      </c>
      <c r="Z4033" s="18" t="str">
        <f>IFERROR(__xludf.DUMMYFUNCTION("""COMPUTED_VALUE"""),"Гуава ананас")</f>
        <v>Гуава ананас</v>
      </c>
      <c r="AA4033" s="18" t="str">
        <f>IFERROR(__xludf.DUMMYFUNCTION("""COMPUTED_VALUE"""),"Морс")</f>
        <v>Морс</v>
      </c>
      <c r="AB4033" s="18" t="str">
        <f>IFERROR(__xludf.DUMMYFUNCTION("""COMPUTED_VALUE"""),"Красный апельсин")</f>
        <v>Красный апельсин</v>
      </c>
      <c r="AC4033" s="18" t="str">
        <f>IFERROR(__xludf.DUMMYFUNCTION("""COMPUTED_VALUE"""),"Арбузная жвачка")</f>
        <v>Арбузная жвачка</v>
      </c>
      <c r="AD4033" s="18" t="str">
        <f>IFERROR(__xludf.DUMMYFUNCTION("""COMPUTED_VALUE"""),"Смородина Виноград")</f>
        <v>Смородина Виноград</v>
      </c>
      <c r="AE4033" s="18" t="str">
        <f>IFERROR(__xludf.DUMMYFUNCTION("""COMPUTED_VALUE"""),"Гранатовая Мармелад")</f>
        <v>Гранатовая Мармелад</v>
      </c>
      <c r="AF4033" s="18" t="str">
        <f>IFERROR(__xludf.DUMMYFUNCTION("""COMPUTED_VALUE"""),"Яблоко Киви")</f>
        <v>Яблоко Киви</v>
      </c>
      <c r="AG4033" s="18" t="str">
        <f>IFERROR(__xludf.DUMMYFUNCTION("""COMPUTED_VALUE"""),"Клубника Ежевика")</f>
        <v>Клубника Ежевика</v>
      </c>
      <c r="AH4033" s="18" t="str">
        <f>IFERROR(__xludf.DUMMYFUNCTION("""COMPUTED_VALUE"""),"Клубничный Коктейль")</f>
        <v>Клубничный Коктейль</v>
      </c>
      <c r="AI4033" s="18" t="str">
        <f>IFERROR(__xludf.DUMMYFUNCTION("""COMPUTED_VALUE"""),"Клюква Земляника ")</f>
        <v>Клюква Земляника </v>
      </c>
      <c r="AJ4033" s="18" t="str">
        <f>IFERROR(__xludf.DUMMYFUNCTION("""COMPUTED_VALUE"""),"Какос Дыня")</f>
        <v>Какос Дыня</v>
      </c>
      <c r="AK4033" s="18" t="str">
        <f>IFERROR(__xludf.DUMMYFUNCTION("""COMPUTED_VALUE"""),"Маракуйя мандарин")</f>
        <v>Маракуйя мандарин</v>
      </c>
      <c r="AL4033" s="18" t="str">
        <f>IFERROR(__xludf.DUMMYFUNCTION("""COMPUTED_VALUE"""),"Персик кактус")</f>
        <v>Персик кактус</v>
      </c>
      <c r="AM4033" s="18" t="str">
        <f>IFERROR(__xludf.DUMMYFUNCTION("""COMPUTED_VALUE"""),"Спрайт")</f>
        <v>Спрайт</v>
      </c>
      <c r="AN4033" s="18" t="str">
        <f>IFERROR(__xludf.DUMMYFUNCTION("""COMPUTED_VALUE"""),"Черничная фанта")</f>
        <v>Черничная фанта</v>
      </c>
      <c r="AO4033" s="18" t="str">
        <f>IFERROR(__xludf.DUMMYFUNCTION("""COMPUTED_VALUE"""),"Ягодная жвачка")</f>
        <v>Ягодная жвачка</v>
      </c>
      <c r="AP4033" s="18" t="str">
        <f>IFERROR(__xludf.DUMMYFUNCTION("""COMPUTED_VALUE"""),"Ягодный энергетик")</f>
        <v>Ягодный энергетик</v>
      </c>
      <c r="AQ4033" s="18" t="str">
        <f>IFERROR(__xludf.DUMMYFUNCTION("""COMPUTED_VALUE"""),"Ягодный пунш ")</f>
        <v>Ягодный пунш </v>
      </c>
      <c r="AR4033" s="18" t="str">
        <f>IFERROR(__xludf.DUMMYFUNCTION("""COMPUTED_VALUE"""),"Виноградный холс")</f>
        <v>Виноградный холс</v>
      </c>
      <c r="AS4033" s="18" t="str">
        <f>IFERROR(__xludf.DUMMYFUNCTION("""COMPUTED_VALUE"""),"Грейпфрут смородина")</f>
        <v>Грейпфрут смородина</v>
      </c>
      <c r="AT4033" s="18" t="str">
        <f>IFERROR(__xludf.DUMMYFUNCTION("""COMPUTED_VALUE"""),"Дыня персик")</f>
        <v>Дыня персик</v>
      </c>
      <c r="AU4033" s="18" t="str">
        <f>IFERROR(__xludf.DUMMYFUNCTION("""COMPUTED_VALUE"""),"Земляника виноград")</f>
        <v>Земляника виноград</v>
      </c>
      <c r="AV4033" s="18" t="str">
        <f>IFERROR(__xludf.DUMMYFUNCTION("""COMPUTED_VALUE"""),"Киви маракуйя гуава")</f>
        <v>Киви маракуйя гуава</v>
      </c>
      <c r="AW4033" s="18" t="str">
        <f>IFERROR(__xludf.DUMMYFUNCTION("""COMPUTED_VALUE"""),"Кислые вишнёвые червячки")</f>
        <v>Кислые вишнёвые червячки</v>
      </c>
      <c r="AX4033" s="18" t="str">
        <f>IFERROR(__xludf.DUMMYFUNCTION("""COMPUTED_VALUE"""),"Кислые чернично-малиновое червячки")</f>
        <v>Кислые чернично-малиновое червячки</v>
      </c>
    </row>
    <row r="4034">
      <c r="A4034" s="18" t="str">
        <f>IFERROR(__xludf.DUMMYFUNCTION("""COMPUTED_VALUE"""),"Кислый малиново-грейпфрутовый швепс")</f>
        <v>Кислый малиново-грейпфрутовый швепс</v>
      </c>
      <c r="B4034" s="18" t="str">
        <f>IFERROR(__xludf.DUMMYFUNCTION("""COMPUTED_VALUE"""),"Ананас апельсин")</f>
        <v>Ананас апельсин</v>
      </c>
      <c r="C4034" s="18" t="str">
        <f>IFERROR(__xludf.DUMMYFUNCTION("""COMPUTED_VALUE"""),"Пинаколада")</f>
        <v>Пинаколада</v>
      </c>
      <c r="D4034" s="18" t="str">
        <f>IFERROR(__xludf.DUMMYFUNCTION("""COMPUTED_VALUE"""),"Мятный бабл гам")</f>
        <v>Мятный бабл гам</v>
      </c>
      <c r="E4034" s="18" t="str">
        <f>IFERROR(__xludf.DUMMYFUNCTION("""COMPUTED_VALUE"""),"Мянго драгонфрут")</f>
        <v>Мянго драгонфрут</v>
      </c>
      <c r="F4034" s="18" t="str">
        <f>IFERROR(__xludf.DUMMYFUNCTION("""COMPUTED_VALUE"""),"Клубничная фанта")</f>
        <v>Клубничная фанта</v>
      </c>
      <c r="G4034" s="18" t="str">
        <f>IFERROR(__xludf.DUMMYFUNCTION("""COMPUTED_VALUE"""),"Клубничная арбуз")</f>
        <v>Клубничная арбуз</v>
      </c>
      <c r="H4034" s="18" t="str">
        <f>IFERROR(__xludf.DUMMYFUNCTION("""COMPUTED_VALUE"""),"Кислый скитлс")</f>
        <v>Кислый скитлс</v>
      </c>
      <c r="I4034" s="18" t="str">
        <f>IFERROR(__xludf.DUMMYFUNCTION("""COMPUTED_VALUE"""),"Кислый лайм арбуз")</f>
        <v>Кислый лайм арбуз</v>
      </c>
      <c r="J4034" s="18" t="str">
        <f>IFERROR(__xludf.DUMMYFUNCTION("""COMPUTED_VALUE"""),"Тропический банан")</f>
        <v>Тропический банан</v>
      </c>
      <c r="K4034" s="18" t="str">
        <f>IFERROR(__xludf.DUMMYFUNCTION("""COMPUTED_VALUE"""),"Яблочный энергетик")</f>
        <v>Яблочный энергетик</v>
      </c>
      <c r="L4034" s="18" t="str">
        <f>IFERROR(__xludf.DUMMYFUNCTION("""COMPUTED_VALUE"""),"Барбарисовый лимонад")</f>
        <v>Барбарисовый лимонад</v>
      </c>
      <c r="M4034" s="18" t="str">
        <f>IFERROR(__xludf.DUMMYFUNCTION("""COMPUTED_VALUE"""),"Лимонад виноград вишня")</f>
        <v>Лимонад виноград вишня</v>
      </c>
      <c r="N4034" s="18" t="str">
        <f>IFERROR(__xludf.DUMMYFUNCTION("""COMPUTED_VALUE"""),"Розовый лимонад")</f>
        <v>Розовый лимонад</v>
      </c>
      <c r="O4034" s="18" t="str">
        <f>IFERROR(__xludf.DUMMYFUNCTION("""COMPUTED_VALUE"""),"Двойной манго")</f>
        <v>Двойной манго</v>
      </c>
      <c r="P4034" s="18" t="str">
        <f>IFERROR(__xludf.DUMMYFUNCTION("""COMPUTED_VALUE"""),"Лесные ягоды ")</f>
        <v>Лесные ягоды </v>
      </c>
      <c r="Q4034" s="18" t="str">
        <f>IFERROR(__xludf.DUMMYFUNCTION("""COMPUTED_VALUE"""),"Ежевика малина ")</f>
        <v>Ежевика малина </v>
      </c>
      <c r="R4034" s="18" t="str">
        <f>IFERROR(__xludf.DUMMYFUNCTION("""COMPUTED_VALUE"""),"Смородиновый лимонад")</f>
        <v>Смородиновый лимонад</v>
      </c>
      <c r="S4034" s="18" t="str">
        <f>IFERROR(__xludf.DUMMYFUNCTION("""COMPUTED_VALUE"""),"Кола вишня")</f>
        <v>Кола вишня</v>
      </c>
      <c r="T4034" s="18" t="str">
        <f>IFERROR(__xludf.DUMMYFUNCTION("""COMPUTED_VALUE"""),"Манго арбуз")</f>
        <v>Манго арбуз</v>
      </c>
      <c r="U4034" s="18" t="str">
        <f>IFERROR(__xludf.DUMMYFUNCTION("""COMPUTED_VALUE"""),"Алоэ виноград")</f>
        <v>Алоэ виноград</v>
      </c>
      <c r="V4034" s="18" t="str">
        <f>IFERROR(__xludf.DUMMYFUNCTION("""COMPUTED_VALUE"""),"Банан клубника")</f>
        <v>Банан клубника</v>
      </c>
      <c r="W4034" s="18" t="str">
        <f>IFERROR(__xludf.DUMMYFUNCTION("""COMPUTED_VALUE"""),"Малиновый мармелад")</f>
        <v>Малиновый мармелад</v>
      </c>
      <c r="X4034" s="18" t="str">
        <f>IFERROR(__xludf.DUMMYFUNCTION("""COMPUTED_VALUE"""),"Клубника киви")</f>
        <v>Клубника киви</v>
      </c>
      <c r="Y4034" s="18" t="str">
        <f>IFERROR(__xludf.DUMMYFUNCTION("""COMPUTED_VALUE"""),"Клюква лайм")</f>
        <v>Клюква лайм</v>
      </c>
      <c r="Z4034" s="18" t="str">
        <f>IFERROR(__xludf.DUMMYFUNCTION("""COMPUTED_VALUE"""),"Гуава ананас")</f>
        <v>Гуава ананас</v>
      </c>
      <c r="AA4034" s="18" t="str">
        <f>IFERROR(__xludf.DUMMYFUNCTION("""COMPUTED_VALUE"""),"Морс")</f>
        <v>Морс</v>
      </c>
      <c r="AB4034" s="18" t="str">
        <f>IFERROR(__xludf.DUMMYFUNCTION("""COMPUTED_VALUE"""),"Красный апельсин")</f>
        <v>Красный апельсин</v>
      </c>
      <c r="AC4034" s="18" t="str">
        <f>IFERROR(__xludf.DUMMYFUNCTION("""COMPUTED_VALUE"""),"Арбузная жвачка")</f>
        <v>Арбузная жвачка</v>
      </c>
      <c r="AD4034" s="18" t="str">
        <f>IFERROR(__xludf.DUMMYFUNCTION("""COMPUTED_VALUE"""),"Смородина Виноград")</f>
        <v>Смородина Виноград</v>
      </c>
      <c r="AE4034" s="18" t="str">
        <f>IFERROR(__xludf.DUMMYFUNCTION("""COMPUTED_VALUE"""),"Гранатовая Мармелад")</f>
        <v>Гранатовая Мармелад</v>
      </c>
      <c r="AF4034" s="18" t="str">
        <f>IFERROR(__xludf.DUMMYFUNCTION("""COMPUTED_VALUE"""),"Яблоко Киви")</f>
        <v>Яблоко Киви</v>
      </c>
      <c r="AG4034" s="18" t="str">
        <f>IFERROR(__xludf.DUMMYFUNCTION("""COMPUTED_VALUE"""),"Клубника Ежевика")</f>
        <v>Клубника Ежевика</v>
      </c>
      <c r="AH4034" s="18" t="str">
        <f>IFERROR(__xludf.DUMMYFUNCTION("""COMPUTED_VALUE"""),"Клубничный Коктейль")</f>
        <v>Клубничный Коктейль</v>
      </c>
      <c r="AI4034" s="18" t="str">
        <f>IFERROR(__xludf.DUMMYFUNCTION("""COMPUTED_VALUE"""),"Клюква Земляника ")</f>
        <v>Клюква Земляника </v>
      </c>
      <c r="AJ4034" s="18" t="str">
        <f>IFERROR(__xludf.DUMMYFUNCTION("""COMPUTED_VALUE"""),"Какос Дыня")</f>
        <v>Какос Дыня</v>
      </c>
      <c r="AK4034" s="18" t="str">
        <f>IFERROR(__xludf.DUMMYFUNCTION("""COMPUTED_VALUE"""),"Маракуйя мандарин")</f>
        <v>Маракуйя мандарин</v>
      </c>
      <c r="AL4034" s="18" t="str">
        <f>IFERROR(__xludf.DUMMYFUNCTION("""COMPUTED_VALUE"""),"Персик кактус")</f>
        <v>Персик кактус</v>
      </c>
      <c r="AM4034" s="18" t="str">
        <f>IFERROR(__xludf.DUMMYFUNCTION("""COMPUTED_VALUE"""),"Спрайт")</f>
        <v>Спрайт</v>
      </c>
      <c r="AN4034" s="18" t="str">
        <f>IFERROR(__xludf.DUMMYFUNCTION("""COMPUTED_VALUE"""),"Черничная фанта")</f>
        <v>Черничная фанта</v>
      </c>
      <c r="AO4034" s="18" t="str">
        <f>IFERROR(__xludf.DUMMYFUNCTION("""COMPUTED_VALUE"""),"Ягодная жвачка")</f>
        <v>Ягодная жвачка</v>
      </c>
      <c r="AP4034" s="18" t="str">
        <f>IFERROR(__xludf.DUMMYFUNCTION("""COMPUTED_VALUE"""),"Ягодный энергетик")</f>
        <v>Ягодный энергетик</v>
      </c>
      <c r="AQ4034" s="18" t="str">
        <f>IFERROR(__xludf.DUMMYFUNCTION("""COMPUTED_VALUE"""),"Ягодный пунш ")</f>
        <v>Ягодный пунш </v>
      </c>
      <c r="AR4034" s="18" t="str">
        <f>IFERROR(__xludf.DUMMYFUNCTION("""COMPUTED_VALUE"""),"Виноградный холс")</f>
        <v>Виноградный холс</v>
      </c>
      <c r="AS4034" s="18" t="str">
        <f>IFERROR(__xludf.DUMMYFUNCTION("""COMPUTED_VALUE"""),"Грейпфрут смородина")</f>
        <v>Грейпфрут смородина</v>
      </c>
      <c r="AT4034" s="18" t="str">
        <f>IFERROR(__xludf.DUMMYFUNCTION("""COMPUTED_VALUE"""),"Дыня персик")</f>
        <v>Дыня персик</v>
      </c>
      <c r="AU4034" s="18" t="str">
        <f>IFERROR(__xludf.DUMMYFUNCTION("""COMPUTED_VALUE"""),"Земляника виноград")</f>
        <v>Земляника виноград</v>
      </c>
      <c r="AV4034" s="18" t="str">
        <f>IFERROR(__xludf.DUMMYFUNCTION("""COMPUTED_VALUE"""),"Киви маракуйя гуава")</f>
        <v>Киви маракуйя гуава</v>
      </c>
      <c r="AW4034" s="18" t="str">
        <f>IFERROR(__xludf.DUMMYFUNCTION("""COMPUTED_VALUE"""),"Кислые вишнёвые червячки")</f>
        <v>Кислые вишнёвые червячки</v>
      </c>
      <c r="AX4034" s="18" t="str">
        <f>IFERROR(__xludf.DUMMYFUNCTION("""COMPUTED_VALUE"""),"Кислые чернично-малиновое червячки")</f>
        <v>Кислые чернично-малиновое червячки</v>
      </c>
    </row>
    <row r="4035">
      <c r="A4035" s="18" t="str">
        <f>IFERROR(__xludf.DUMMYFUNCTION("""COMPUTED_VALUE"""),"Смородина холс")</f>
        <v>Смородина холс</v>
      </c>
      <c r="B4035" s="18" t="str">
        <f>IFERROR(__xludf.DUMMYFUNCTION("""COMPUTED_VALUE"""),"Тропические фрукты")</f>
        <v>Тропические фрукты</v>
      </c>
      <c r="C4035" s="18" t="str">
        <f>IFERROR(__xludf.DUMMYFUNCTION("""COMPUTED_VALUE"""),"Черничная конфета")</f>
        <v>Черничная конфета</v>
      </c>
      <c r="D4035" s="18" t="str">
        <f>IFERROR(__xludf.DUMMYFUNCTION("""COMPUTED_VALUE"""),"Яблоко вишня")</f>
        <v>Яблоко вишня</v>
      </c>
      <c r="E4035" s="18" t="str">
        <f>IFERROR(__xludf.DUMMYFUNCTION("""COMPUTED_VALUE"""),"Виноград мята")</f>
        <v>Виноград мята</v>
      </c>
      <c r="F4035" s="18" t="str">
        <f>IFERROR(__xludf.DUMMYFUNCTION("""COMPUTED_VALUE"""),"Виноград холс")</f>
        <v>Виноград холс</v>
      </c>
      <c r="G4035" s="18" t="str">
        <f>IFERROR(__xludf.DUMMYFUNCTION("""COMPUTED_VALUE"""),"Грейпфрутовый лимонад")</f>
        <v>Грейпфрутовый лимонад</v>
      </c>
      <c r="H4035" s="18" t="str">
        <f>IFERROR(__xludf.DUMMYFUNCTION("""COMPUTED_VALUE"""),"Дыня банан")</f>
        <v>Дыня банан</v>
      </c>
      <c r="I4035" s="18" t="str">
        <f>IFERROR(__xludf.DUMMYFUNCTION("""COMPUTED_VALUE"""),"Ежевичный лимонад")</f>
        <v>Ежевичный лимонад</v>
      </c>
      <c r="J4035" s="18" t="str">
        <f>IFERROR(__xludf.DUMMYFUNCTION("""COMPUTED_VALUE"""),"Земляничная конфета ")</f>
        <v>Земляничная конфета </v>
      </c>
      <c r="K4035" s="18" t="str">
        <f>IFERROR(__xludf.DUMMYFUNCTION("""COMPUTED_VALUE"""),"Ананас манго ")</f>
        <v>Ананас манго </v>
      </c>
      <c r="L4035" s="18" t="str">
        <f>IFERROR(__xludf.DUMMYFUNCTION("""COMPUTED_VALUE"""),"Жвачка черника мята ")</f>
        <v>Жвачка черника мята </v>
      </c>
      <c r="M4035" s="18" t="str">
        <f>IFERROR(__xludf.DUMMYFUNCTION("""COMPUTED_VALUE"""),"Зеленый манго")</f>
        <v>Зеленый манго</v>
      </c>
      <c r="N4035" s="18" t="str">
        <f>IFERROR(__xludf.DUMMYFUNCTION("""COMPUTED_VALUE"""),"Клюква брусника")</f>
        <v>Клюква брусника</v>
      </c>
      <c r="O4035" s="18" t="str">
        <f>IFERROR(__xludf.DUMMYFUNCTION("""COMPUTED_VALUE"""),"Апельсин ")</f>
        <v>Апельсин </v>
      </c>
      <c r="P4035" s="18" t="str">
        <f>IFERROR(__xludf.DUMMYFUNCTION("""COMPUTED_VALUE"""),"Кокос малина")</f>
        <v>Кокос малина</v>
      </c>
      <c r="Q4035" s="18" t="str">
        <f>IFERROR(__xludf.DUMMYFUNCTION("""COMPUTED_VALUE"""),"Лимонные черви")</f>
        <v>Лимонные черви</v>
      </c>
      <c r="R4035" s="18" t="str">
        <f>IFERROR(__xludf.DUMMYFUNCTION("""COMPUTED_VALUE"""),"Малиновый лимонад")</f>
        <v>Малиновый лимонад</v>
      </c>
      <c r="S4035" s="18" t="str">
        <f>IFERROR(__xludf.DUMMYFUNCTION("""COMPUTED_VALUE"""),"Смородина малина")</f>
        <v>Смородина малина</v>
      </c>
      <c r="T4035" s="18"/>
      <c r="U4035" s="18"/>
      <c r="V4035" s="18"/>
      <c r="W4035" s="18"/>
      <c r="X4035" s="18"/>
      <c r="Y4035" s="18"/>
      <c r="Z4035" s="18"/>
      <c r="AA4035" s="18"/>
      <c r="AB4035" s="18"/>
      <c r="AC4035" s="18"/>
      <c r="AD4035" s="18"/>
      <c r="AE4035" s="18"/>
      <c r="AF4035" s="18"/>
      <c r="AG4035" s="18"/>
      <c r="AH4035" s="18"/>
      <c r="AI4035" s="18"/>
      <c r="AJ4035" s="18"/>
      <c r="AK4035" s="18"/>
      <c r="AL4035" s="18"/>
      <c r="AM4035" s="18"/>
      <c r="AN4035" s="18"/>
      <c r="AO4035" s="18"/>
      <c r="AP4035" s="18"/>
      <c r="AQ4035" s="18"/>
      <c r="AR4035" s="18"/>
      <c r="AS4035" s="18"/>
      <c r="AT4035" s="18"/>
      <c r="AU4035" s="18"/>
      <c r="AV4035" s="18"/>
      <c r="AW4035" s="18"/>
      <c r="AX4035" s="18"/>
    </row>
    <row r="4036">
      <c r="A4036" s="18" t="str">
        <f>IFERROR(__xludf.DUMMYFUNCTION("""COMPUTED_VALUE"""),"0.4")</f>
        <v>0.4</v>
      </c>
      <c r="B4036" s="18" t="str">
        <f>IFERROR(__xludf.DUMMYFUNCTION("""COMPUTED_VALUE"""),"0.6")</f>
        <v>0.6</v>
      </c>
      <c r="C4036" s="18" t="str">
        <f>IFERROR(__xludf.DUMMYFUNCTION("""COMPUTED_VALUE"""),"0.7")</f>
        <v>0.7</v>
      </c>
      <c r="D4036" s="18" t="str">
        <f>IFERROR(__xludf.DUMMYFUNCTION("""COMPUTED_VALUE"""),"0.8")</f>
        <v>0.8</v>
      </c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  <c r="AA4036" s="18"/>
      <c r="AB4036" s="18"/>
      <c r="AC4036" s="18"/>
      <c r="AD4036" s="18"/>
      <c r="AE4036" s="18"/>
      <c r="AF4036" s="18"/>
      <c r="AG4036" s="18"/>
      <c r="AH4036" s="18"/>
      <c r="AI4036" s="18"/>
      <c r="AJ4036" s="18"/>
      <c r="AK4036" s="18"/>
      <c r="AL4036" s="18"/>
      <c r="AM4036" s="18"/>
      <c r="AN4036" s="18"/>
      <c r="AO4036" s="18"/>
      <c r="AP4036" s="18"/>
      <c r="AQ4036" s="18"/>
      <c r="AR4036" s="18"/>
      <c r="AS4036" s="18"/>
      <c r="AT4036" s="18"/>
      <c r="AU4036" s="18"/>
      <c r="AV4036" s="18"/>
      <c r="AW4036" s="18"/>
      <c r="AX4036" s="18"/>
    </row>
    <row r="4037">
      <c r="A4037" s="18" t="str">
        <f>IFERROR(__xludf.DUMMYFUNCTION("""COMPUTED_VALUE"""),"Кислый малиново-грейпфрутовый швепс")</f>
        <v>Кислый малиново-грейпфрутовый швепс</v>
      </c>
      <c r="B4037" s="18" t="str">
        <f>IFERROR(__xludf.DUMMYFUNCTION("""COMPUTED_VALUE"""),"Ананас апельсин")</f>
        <v>Ананас апельсин</v>
      </c>
      <c r="C4037" s="18" t="str">
        <f>IFERROR(__xludf.DUMMYFUNCTION("""COMPUTED_VALUE"""),"Пинаколада")</f>
        <v>Пинаколада</v>
      </c>
      <c r="D4037" s="18" t="str">
        <f>IFERROR(__xludf.DUMMYFUNCTION("""COMPUTED_VALUE"""),"Мятный бабл гам")</f>
        <v>Мятный бабл гам</v>
      </c>
      <c r="E4037" s="18" t="str">
        <f>IFERROR(__xludf.DUMMYFUNCTION("""COMPUTED_VALUE"""),"Мянго драгонфрут")</f>
        <v>Мянго драгонфрут</v>
      </c>
      <c r="F4037" s="18" t="str">
        <f>IFERROR(__xludf.DUMMYFUNCTION("""COMPUTED_VALUE"""),"Клубничная фанта")</f>
        <v>Клубничная фанта</v>
      </c>
      <c r="G4037" s="18" t="str">
        <f>IFERROR(__xludf.DUMMYFUNCTION("""COMPUTED_VALUE"""),"Клубничная арбуз")</f>
        <v>Клубничная арбуз</v>
      </c>
      <c r="H4037" s="18" t="str">
        <f>IFERROR(__xludf.DUMMYFUNCTION("""COMPUTED_VALUE"""),"Кислый скитлс")</f>
        <v>Кислый скитлс</v>
      </c>
      <c r="I4037" s="18" t="str">
        <f>IFERROR(__xludf.DUMMYFUNCTION("""COMPUTED_VALUE"""),"Кислый лайм арбуз")</f>
        <v>Кислый лайм арбуз</v>
      </c>
      <c r="J4037" s="18" t="str">
        <f>IFERROR(__xludf.DUMMYFUNCTION("""COMPUTED_VALUE"""),"Тропический банан")</f>
        <v>Тропический банан</v>
      </c>
      <c r="K4037" s="18" t="str">
        <f>IFERROR(__xludf.DUMMYFUNCTION("""COMPUTED_VALUE"""),"Яблочный энергетик")</f>
        <v>Яблочный энергетик</v>
      </c>
      <c r="L4037" s="18" t="str">
        <f>IFERROR(__xludf.DUMMYFUNCTION("""COMPUTED_VALUE"""),"Барбарисовый лимонад")</f>
        <v>Барбарисовый лимонад</v>
      </c>
      <c r="M4037" s="18" t="str">
        <f>IFERROR(__xludf.DUMMYFUNCTION("""COMPUTED_VALUE"""),"Лимонад виноград вишня")</f>
        <v>Лимонад виноград вишня</v>
      </c>
      <c r="N4037" s="18" t="str">
        <f>IFERROR(__xludf.DUMMYFUNCTION("""COMPUTED_VALUE"""),"Розовый лимонад")</f>
        <v>Розовый лимонад</v>
      </c>
      <c r="O4037" s="18" t="str">
        <f>IFERROR(__xludf.DUMMYFUNCTION("""COMPUTED_VALUE"""),"Двойной манго")</f>
        <v>Двойной манго</v>
      </c>
      <c r="P4037" s="18" t="str">
        <f>IFERROR(__xludf.DUMMYFUNCTION("""COMPUTED_VALUE"""),"Лесные ягоды ")</f>
        <v>Лесные ягоды </v>
      </c>
      <c r="Q4037" s="18" t="str">
        <f>IFERROR(__xludf.DUMMYFUNCTION("""COMPUTED_VALUE"""),"Ежевика малина ")</f>
        <v>Ежевика малина </v>
      </c>
      <c r="R4037" s="18" t="str">
        <f>IFERROR(__xludf.DUMMYFUNCTION("""COMPUTED_VALUE"""),"Смородиновый лимонад")</f>
        <v>Смородиновый лимонад</v>
      </c>
      <c r="S4037" s="18" t="str">
        <f>IFERROR(__xludf.DUMMYFUNCTION("""COMPUTED_VALUE"""),"Кола вишня")</f>
        <v>Кола вишня</v>
      </c>
      <c r="T4037" s="18" t="str">
        <f>IFERROR(__xludf.DUMMYFUNCTION("""COMPUTED_VALUE"""),"Манго арбуз")</f>
        <v>Манго арбуз</v>
      </c>
      <c r="U4037" s="18" t="str">
        <f>IFERROR(__xludf.DUMMYFUNCTION("""COMPUTED_VALUE"""),"Алоэ виноград")</f>
        <v>Алоэ виноград</v>
      </c>
      <c r="V4037" s="18" t="str">
        <f>IFERROR(__xludf.DUMMYFUNCTION("""COMPUTED_VALUE"""),"Банан клубника")</f>
        <v>Банан клубника</v>
      </c>
      <c r="W4037" s="18" t="str">
        <f>IFERROR(__xludf.DUMMYFUNCTION("""COMPUTED_VALUE"""),"Малиновый мармелад")</f>
        <v>Малиновый мармелад</v>
      </c>
      <c r="X4037" s="18" t="str">
        <f>IFERROR(__xludf.DUMMYFUNCTION("""COMPUTED_VALUE"""),"Клубника киви")</f>
        <v>Клубника киви</v>
      </c>
      <c r="Y4037" s="18" t="str">
        <f>IFERROR(__xludf.DUMMYFUNCTION("""COMPUTED_VALUE"""),"Клюква лайм")</f>
        <v>Клюква лайм</v>
      </c>
      <c r="Z4037" s="18" t="str">
        <f>IFERROR(__xludf.DUMMYFUNCTION("""COMPUTED_VALUE"""),"Гуава ананас")</f>
        <v>Гуава ананас</v>
      </c>
      <c r="AA4037" s="18" t="str">
        <f>IFERROR(__xludf.DUMMYFUNCTION("""COMPUTED_VALUE"""),"Морс")</f>
        <v>Морс</v>
      </c>
      <c r="AB4037" s="18" t="str">
        <f>IFERROR(__xludf.DUMMYFUNCTION("""COMPUTED_VALUE"""),"Красный апельсин")</f>
        <v>Красный апельсин</v>
      </c>
      <c r="AC4037" s="18" t="str">
        <f>IFERROR(__xludf.DUMMYFUNCTION("""COMPUTED_VALUE"""),"Арбузная жвачка")</f>
        <v>Арбузная жвачка</v>
      </c>
      <c r="AD4037" s="18" t="str">
        <f>IFERROR(__xludf.DUMMYFUNCTION("""COMPUTED_VALUE"""),"Смородина Виноград")</f>
        <v>Смородина Виноград</v>
      </c>
      <c r="AE4037" s="18" t="str">
        <f>IFERROR(__xludf.DUMMYFUNCTION("""COMPUTED_VALUE"""),"Гранатовая Мармелад")</f>
        <v>Гранатовая Мармелад</v>
      </c>
      <c r="AF4037" s="18" t="str">
        <f>IFERROR(__xludf.DUMMYFUNCTION("""COMPUTED_VALUE"""),"Яблоко Киви")</f>
        <v>Яблоко Киви</v>
      </c>
      <c r="AG4037" s="18" t="str">
        <f>IFERROR(__xludf.DUMMYFUNCTION("""COMPUTED_VALUE"""),"Клубника Ежевика")</f>
        <v>Клубника Ежевика</v>
      </c>
      <c r="AH4037" s="18" t="str">
        <f>IFERROR(__xludf.DUMMYFUNCTION("""COMPUTED_VALUE"""),"Клубничный Коктейль")</f>
        <v>Клубничный Коктейль</v>
      </c>
      <c r="AI4037" s="18" t="str">
        <f>IFERROR(__xludf.DUMMYFUNCTION("""COMPUTED_VALUE"""),"Клюква Земляника ")</f>
        <v>Клюква Земляника </v>
      </c>
      <c r="AJ4037" s="18" t="str">
        <f>IFERROR(__xludf.DUMMYFUNCTION("""COMPUTED_VALUE"""),"Какос Дыня")</f>
        <v>Какос Дыня</v>
      </c>
      <c r="AK4037" s="18" t="str">
        <f>IFERROR(__xludf.DUMMYFUNCTION("""COMPUTED_VALUE"""),"Маракуйя мандарин")</f>
        <v>Маракуйя мандарин</v>
      </c>
      <c r="AL4037" s="18" t="str">
        <f>IFERROR(__xludf.DUMMYFUNCTION("""COMPUTED_VALUE"""),"Персик кактус")</f>
        <v>Персик кактус</v>
      </c>
      <c r="AM4037" s="18" t="str">
        <f>IFERROR(__xludf.DUMMYFUNCTION("""COMPUTED_VALUE"""),"Спрайт")</f>
        <v>Спрайт</v>
      </c>
      <c r="AN4037" s="18" t="str">
        <f>IFERROR(__xludf.DUMMYFUNCTION("""COMPUTED_VALUE"""),"Черничная фанта")</f>
        <v>Черничная фанта</v>
      </c>
      <c r="AO4037" s="18" t="str">
        <f>IFERROR(__xludf.DUMMYFUNCTION("""COMPUTED_VALUE"""),"Ягодная жвачка")</f>
        <v>Ягодная жвачка</v>
      </c>
      <c r="AP4037" s="18" t="str">
        <f>IFERROR(__xludf.DUMMYFUNCTION("""COMPUTED_VALUE"""),"Ягодный энергетик")</f>
        <v>Ягодный энергетик</v>
      </c>
      <c r="AQ4037" s="18" t="str">
        <f>IFERROR(__xludf.DUMMYFUNCTION("""COMPUTED_VALUE"""),"Ягодный пунш ")</f>
        <v>Ягодный пунш </v>
      </c>
      <c r="AR4037" s="18" t="str">
        <f>IFERROR(__xludf.DUMMYFUNCTION("""COMPUTED_VALUE"""),"Виноградный холс")</f>
        <v>Виноградный холс</v>
      </c>
      <c r="AS4037" s="18" t="str">
        <f>IFERROR(__xludf.DUMMYFUNCTION("""COMPUTED_VALUE"""),"Грейпфрут смородина")</f>
        <v>Грейпфрут смородина</v>
      </c>
      <c r="AT4037" s="18" t="str">
        <f>IFERROR(__xludf.DUMMYFUNCTION("""COMPUTED_VALUE"""),"Дыня персик")</f>
        <v>Дыня персик</v>
      </c>
      <c r="AU4037" s="18" t="str">
        <f>IFERROR(__xludf.DUMMYFUNCTION("""COMPUTED_VALUE"""),"Земляника виноград")</f>
        <v>Земляника виноград</v>
      </c>
      <c r="AV4037" s="18" t="str">
        <f>IFERROR(__xludf.DUMMYFUNCTION("""COMPUTED_VALUE"""),"Киви маракуйя гуава")</f>
        <v>Киви маракуйя гуава</v>
      </c>
      <c r="AW4037" s="18" t="str">
        <f>IFERROR(__xludf.DUMMYFUNCTION("""COMPUTED_VALUE"""),"Кислые вишнёвые червячки")</f>
        <v>Кислые вишнёвые червячки</v>
      </c>
      <c r="AX4037" s="18" t="str">
        <f>IFERROR(__xludf.DUMMYFUNCTION("""COMPUTED_VALUE"""),"Кислые чернично-малиновое червячки")</f>
        <v>Кислые чернично-малиновое червячки</v>
      </c>
    </row>
    <row r="4038">
      <c r="A4038" s="18" t="str">
        <f>IFERROR(__xludf.DUMMYFUNCTION("""COMPUTED_VALUE"""),"Арбуз Малина ")</f>
        <v>Арбуз Малина </v>
      </c>
      <c r="B4038" s="18" t="str">
        <f>IFERROR(__xludf.DUMMYFUNCTION("""COMPUTED_VALUE"""),"Банан Кокос ")</f>
        <v>Банан Кокос </v>
      </c>
      <c r="C4038" s="18" t="str">
        <f>IFERROR(__xludf.DUMMYFUNCTION("""COMPUTED_VALUE"""),"Барбарисовый Энергетик ")</f>
        <v>Барбарисовый Энергетик </v>
      </c>
      <c r="D4038" s="18" t="str">
        <f>IFERROR(__xludf.DUMMYFUNCTION("""COMPUTED_VALUE"""),"Виноградный Энергетик")</f>
        <v>Виноградный Энергетик</v>
      </c>
      <c r="E4038" s="18" t="str">
        <f>IFERROR(__xludf.DUMMYFUNCTION("""COMPUTED_VALUE"""),"Гранат Клубника ")</f>
        <v>Гранат Клубника </v>
      </c>
      <c r="F4038" s="18" t="str">
        <f>IFERROR(__xludf.DUMMYFUNCTION("""COMPUTED_VALUE"""),"Гранат Смородина ")</f>
        <v>Гранат Смородина </v>
      </c>
      <c r="G4038" s="18" t="str">
        <f>IFERROR(__xludf.DUMMYFUNCTION("""COMPUTED_VALUE"""),"Грейпфрутовый Швепс ")</f>
        <v>Грейпфрутовый Швепс </v>
      </c>
      <c r="H4038" s="18" t="str">
        <f>IFERROR(__xludf.DUMMYFUNCTION("""COMPUTED_VALUE"""),"Земляника Драгонфрут ")</f>
        <v>Земляника Драгонфрут </v>
      </c>
      <c r="I4038" s="18" t="str">
        <f>IFERROR(__xludf.DUMMYFUNCTION("""COMPUTED_VALUE"""),"Киви Личи ")</f>
        <v>Киви Личи </v>
      </c>
      <c r="J4038" s="18" t="str">
        <f>IFERROR(__xludf.DUMMYFUNCTION("""COMPUTED_VALUE"""),"Киви Маракуйя Гуава ")</f>
        <v>Киви Маракуйя Гуава </v>
      </c>
      <c r="K4038" s="18" t="str">
        <f>IFERROR(__xludf.DUMMYFUNCTION("""COMPUTED_VALUE"""),"Клубника Банан ")</f>
        <v>Клубника Банан </v>
      </c>
      <c r="L4038" s="18" t="str">
        <f>IFERROR(__xludf.DUMMYFUNCTION("""COMPUTED_VALUE"""),"Клубника Вишня ")</f>
        <v>Клубника Вишня </v>
      </c>
      <c r="M4038" s="18" t="str">
        <f>IFERROR(__xludf.DUMMYFUNCTION("""COMPUTED_VALUE"""),"Клубника Земляника ")</f>
        <v>Клубника Земляника </v>
      </c>
      <c r="N4038" s="18" t="str">
        <f>IFERROR(__xludf.DUMMYFUNCTION("""COMPUTED_VALUE"""),"Клубничный Мохито ")</f>
        <v>Клубничный Мохито </v>
      </c>
      <c r="O4038" s="18" t="str">
        <f>IFERROR(__xludf.DUMMYFUNCTION("""COMPUTED_VALUE"""),"Манго Грейпфрут ")</f>
        <v>Манго Грейпфрут </v>
      </c>
      <c r="P4038" s="18" t="str">
        <f>IFERROR(__xludf.DUMMYFUNCTION("""COMPUTED_VALUE"""),"Манго Персик Личи ")</f>
        <v>Манго Персик Личи </v>
      </c>
      <c r="Q4038" s="18" t="str">
        <f>IFERROR(__xludf.DUMMYFUNCTION("""COMPUTED_VALUE"""),"Персик Бабл Гам ")</f>
        <v>Персик Бабл Гам </v>
      </c>
      <c r="R4038" s="18" t="str">
        <f>IFERROR(__xludf.DUMMYFUNCTION("""COMPUTED_VALUE"""),"Садовые Ягоды ")</f>
        <v>Садовые Ягоды </v>
      </c>
      <c r="S4038" s="18" t="str">
        <f>IFERROR(__xludf.DUMMYFUNCTION("""COMPUTED_VALUE"""),"Скитлс Лимон Лайм 2")</f>
        <v>Скитлс Лимон Лайм 2</v>
      </c>
      <c r="T4038" s="18" t="str">
        <f>IFERROR(__xludf.DUMMYFUNCTION("""COMPUTED_VALUE"""),"Смородина Мармелад 1")</f>
        <v>Смородина Мармелад 1</v>
      </c>
      <c r="U4038" s="18" t="str">
        <f>IFERROR(__xludf.DUMMYFUNCTION("""COMPUTED_VALUE"""),"Темная Вишня 1")</f>
        <v>Темная Вишня 1</v>
      </c>
      <c r="V4038" s="18" t="str">
        <f>IFERROR(__xludf.DUMMYFUNCTION("""COMPUTED_VALUE"""),"Фруктовые Пластинки 1")</f>
        <v>Фруктовые Пластинки 1</v>
      </c>
      <c r="W4038" s="18" t="str">
        <f>IFERROR(__xludf.DUMMYFUNCTION("""COMPUTED_VALUE"""),"Черника Ежевика 1")</f>
        <v>Черника Ежевика 1</v>
      </c>
      <c r="X4038" s="18" t="str">
        <f>IFERROR(__xludf.DUMMYFUNCTION("""COMPUTED_VALUE"""),"Черника Малина 1")</f>
        <v>Черника Малина 1</v>
      </c>
      <c r="Y4038" s="18" t="str">
        <f>IFERROR(__xludf.DUMMYFUNCTION("""COMPUTED_VALUE"""),"Черника Мята 2")</f>
        <v>Черника Мята 2</v>
      </c>
      <c r="Z4038" s="18" t="str">
        <f>IFERROR(__xludf.DUMMYFUNCTION("""COMPUTED_VALUE"""),"Яблоко Виноград 2")</f>
        <v>Яблоко Виноград 2</v>
      </c>
      <c r="AA4038" s="18" t="str">
        <f>IFERROR(__xludf.DUMMYFUNCTION("""COMPUTED_VALUE"""),"Яблоко Малина 4")</f>
        <v>Яблоко Малина 4</v>
      </c>
      <c r="AB4038" s="18"/>
      <c r="AC4038" s="18"/>
      <c r="AD4038" s="18"/>
      <c r="AE4038" s="18"/>
      <c r="AF4038" s="18"/>
      <c r="AG4038" s="18"/>
      <c r="AH4038" s="18"/>
      <c r="AI4038" s="18"/>
      <c r="AJ4038" s="18"/>
      <c r="AK4038" s="18"/>
      <c r="AL4038" s="18"/>
      <c r="AM4038" s="18"/>
      <c r="AN4038" s="18"/>
      <c r="AO4038" s="18"/>
      <c r="AP4038" s="18"/>
      <c r="AQ4038" s="18"/>
      <c r="AR4038" s="18"/>
      <c r="AS4038" s="18"/>
      <c r="AT4038" s="18"/>
      <c r="AU4038" s="18"/>
      <c r="AV4038" s="18"/>
      <c r="AW4038" s="18"/>
      <c r="AX4038" s="18"/>
    </row>
    <row r="4039">
      <c r="A4039" s="18" t="str">
        <f>IFERROR(__xludf.DUMMYFUNCTION("""COMPUTED_VALUE"""),"Арбуз Малина ")</f>
        <v>Арбуз Малина </v>
      </c>
      <c r="B4039" s="18" t="str">
        <f>IFERROR(__xludf.DUMMYFUNCTION("""COMPUTED_VALUE"""),"Банан Кокос ")</f>
        <v>Банан Кокос </v>
      </c>
      <c r="C4039" s="18" t="str">
        <f>IFERROR(__xludf.DUMMYFUNCTION("""COMPUTED_VALUE"""),"Барбарисовый Энергетик ")</f>
        <v>Барбарисовый Энергетик </v>
      </c>
      <c r="D4039" s="18" t="str">
        <f>IFERROR(__xludf.DUMMYFUNCTION("""COMPUTED_VALUE"""),"Виноградный Энергетик")</f>
        <v>Виноградный Энергетик</v>
      </c>
      <c r="E4039" s="18" t="str">
        <f>IFERROR(__xludf.DUMMYFUNCTION("""COMPUTED_VALUE"""),"Гранат Клубника ")</f>
        <v>Гранат Клубника </v>
      </c>
      <c r="F4039" s="18" t="str">
        <f>IFERROR(__xludf.DUMMYFUNCTION("""COMPUTED_VALUE"""),"Гранат Смородина ")</f>
        <v>Гранат Смородина </v>
      </c>
      <c r="G4039" s="18" t="str">
        <f>IFERROR(__xludf.DUMMYFUNCTION("""COMPUTED_VALUE"""),"Грейпфрутовый Швепс ")</f>
        <v>Грейпфрутовый Швепс </v>
      </c>
      <c r="H4039" s="18" t="str">
        <f>IFERROR(__xludf.DUMMYFUNCTION("""COMPUTED_VALUE"""),"Земляника Драгонфрут ")</f>
        <v>Земляника Драгонфрут </v>
      </c>
      <c r="I4039" s="18" t="str">
        <f>IFERROR(__xludf.DUMMYFUNCTION("""COMPUTED_VALUE"""),"Киви Личи ")</f>
        <v>Киви Личи </v>
      </c>
      <c r="J4039" s="18" t="str">
        <f>IFERROR(__xludf.DUMMYFUNCTION("""COMPUTED_VALUE"""),"Киви Маракуйя Гуава ")</f>
        <v>Киви Маракуйя Гуава </v>
      </c>
      <c r="K4039" s="18" t="str">
        <f>IFERROR(__xludf.DUMMYFUNCTION("""COMPUTED_VALUE"""),"Клубника Банан ")</f>
        <v>Клубника Банан </v>
      </c>
      <c r="L4039" s="18" t="str">
        <f>IFERROR(__xludf.DUMMYFUNCTION("""COMPUTED_VALUE"""),"Клубника Вишня ")</f>
        <v>Клубника Вишня </v>
      </c>
      <c r="M4039" s="18" t="str">
        <f>IFERROR(__xludf.DUMMYFUNCTION("""COMPUTED_VALUE"""),"Клубника Земляника ")</f>
        <v>Клубника Земляника </v>
      </c>
      <c r="N4039" s="18" t="str">
        <f>IFERROR(__xludf.DUMMYFUNCTION("""COMPUTED_VALUE"""),"Клубничный Мохито ")</f>
        <v>Клубничный Мохито </v>
      </c>
      <c r="O4039" s="18" t="str">
        <f>IFERROR(__xludf.DUMMYFUNCTION("""COMPUTED_VALUE"""),"Манго Грейпфрут ")</f>
        <v>Манго Грейпфрут </v>
      </c>
      <c r="P4039" s="18" t="str">
        <f>IFERROR(__xludf.DUMMYFUNCTION("""COMPUTED_VALUE"""),"Манго Персик Личи ")</f>
        <v>Манго Персик Личи </v>
      </c>
      <c r="Q4039" s="18" t="str">
        <f>IFERROR(__xludf.DUMMYFUNCTION("""COMPUTED_VALUE"""),"Персик Бабл Гам ")</f>
        <v>Персик Бабл Гам </v>
      </c>
      <c r="R4039" s="18" t="str">
        <f>IFERROR(__xludf.DUMMYFUNCTION("""COMPUTED_VALUE"""),"Садовые Ягоды ")</f>
        <v>Садовые Ягоды </v>
      </c>
      <c r="S4039" s="18" t="str">
        <f>IFERROR(__xludf.DUMMYFUNCTION("""COMPUTED_VALUE"""),"Скитлс Лимон Лайм 2")</f>
        <v>Скитлс Лимон Лайм 2</v>
      </c>
      <c r="T4039" s="18" t="str">
        <f>IFERROR(__xludf.DUMMYFUNCTION("""COMPUTED_VALUE"""),"Смородина Мармелад 1")</f>
        <v>Смородина Мармелад 1</v>
      </c>
      <c r="U4039" s="18" t="str">
        <f>IFERROR(__xludf.DUMMYFUNCTION("""COMPUTED_VALUE"""),"Темная Вишня 1")</f>
        <v>Темная Вишня 1</v>
      </c>
      <c r="V4039" s="18" t="str">
        <f>IFERROR(__xludf.DUMMYFUNCTION("""COMPUTED_VALUE"""),"Фруктовые Пластинки 1")</f>
        <v>Фруктовые Пластинки 1</v>
      </c>
      <c r="W4039" s="18" t="str">
        <f>IFERROR(__xludf.DUMMYFUNCTION("""COMPUTED_VALUE"""),"Черника Ежевика 1")</f>
        <v>Черника Ежевика 1</v>
      </c>
      <c r="X4039" s="18" t="str">
        <f>IFERROR(__xludf.DUMMYFUNCTION("""COMPUTED_VALUE"""),"Черника Малина 1")</f>
        <v>Черника Малина 1</v>
      </c>
      <c r="Y4039" s="18" t="str">
        <f>IFERROR(__xludf.DUMMYFUNCTION("""COMPUTED_VALUE"""),"Черника Мята 2")</f>
        <v>Черника Мята 2</v>
      </c>
      <c r="Z4039" s="18" t="str">
        <f>IFERROR(__xludf.DUMMYFUNCTION("""COMPUTED_VALUE"""),"Яблоко Виноград 2")</f>
        <v>Яблоко Виноград 2</v>
      </c>
      <c r="AA4039" s="18" t="str">
        <f>IFERROR(__xludf.DUMMYFUNCTION("""COMPUTED_VALUE"""),"Яблоко Малина 4")</f>
        <v>Яблоко Малина 4</v>
      </c>
      <c r="AB4039" s="18"/>
      <c r="AC4039" s="18"/>
      <c r="AD4039" s="18"/>
      <c r="AE4039" s="18"/>
      <c r="AF4039" s="18"/>
      <c r="AG4039" s="18"/>
      <c r="AH4039" s="18"/>
      <c r="AI4039" s="18"/>
      <c r="AJ4039" s="18"/>
      <c r="AK4039" s="18"/>
      <c r="AL4039" s="18"/>
      <c r="AM4039" s="18"/>
      <c r="AN4039" s="18"/>
      <c r="AO4039" s="18"/>
      <c r="AP4039" s="18"/>
      <c r="AQ4039" s="18"/>
      <c r="AR4039" s="18"/>
      <c r="AS4039" s="18"/>
      <c r="AT4039" s="18"/>
      <c r="AU4039" s="18"/>
      <c r="AV4039" s="18"/>
      <c r="AW4039" s="18"/>
      <c r="AX4039" s="18"/>
    </row>
    <row r="4040">
      <c r="A4040" s="18" t="str">
        <f>IFERROR(__xludf.DUMMYFUNCTION("""COMPUTED_VALUE"""),"Арбуз Малина ")</f>
        <v>Арбуз Малина </v>
      </c>
      <c r="B4040" s="18" t="str">
        <f>IFERROR(__xludf.DUMMYFUNCTION("""COMPUTED_VALUE"""),"Банан Кокос ")</f>
        <v>Банан Кокос </v>
      </c>
      <c r="C4040" s="18" t="str">
        <f>IFERROR(__xludf.DUMMYFUNCTION("""COMPUTED_VALUE"""),"Барбарисовый Энергетик ")</f>
        <v>Барбарисовый Энергетик </v>
      </c>
      <c r="D4040" s="18" t="str">
        <f>IFERROR(__xludf.DUMMYFUNCTION("""COMPUTED_VALUE"""),"Виноградный Энергетик")</f>
        <v>Виноградный Энергетик</v>
      </c>
      <c r="E4040" s="18" t="str">
        <f>IFERROR(__xludf.DUMMYFUNCTION("""COMPUTED_VALUE"""),"Гранат Клубника ")</f>
        <v>Гранат Клубника </v>
      </c>
      <c r="F4040" s="18" t="str">
        <f>IFERROR(__xludf.DUMMYFUNCTION("""COMPUTED_VALUE"""),"Гранат Смородина ")</f>
        <v>Гранат Смородина </v>
      </c>
      <c r="G4040" s="18" t="str">
        <f>IFERROR(__xludf.DUMMYFUNCTION("""COMPUTED_VALUE"""),"Грейпфрутовый Швепс ")</f>
        <v>Грейпфрутовый Швепс </v>
      </c>
      <c r="H4040" s="18" t="str">
        <f>IFERROR(__xludf.DUMMYFUNCTION("""COMPUTED_VALUE"""),"Земляника Драгонфрут ")</f>
        <v>Земляника Драгонфрут </v>
      </c>
      <c r="I4040" s="18" t="str">
        <f>IFERROR(__xludf.DUMMYFUNCTION("""COMPUTED_VALUE"""),"Киви Личи ")</f>
        <v>Киви Личи </v>
      </c>
      <c r="J4040" s="18" t="str">
        <f>IFERROR(__xludf.DUMMYFUNCTION("""COMPUTED_VALUE"""),"Киви Маракуйя Гуава ")</f>
        <v>Киви Маракуйя Гуава </v>
      </c>
      <c r="K4040" s="18" t="str">
        <f>IFERROR(__xludf.DUMMYFUNCTION("""COMPUTED_VALUE"""),"Клубника Банан ")</f>
        <v>Клубника Банан </v>
      </c>
      <c r="L4040" s="18" t="str">
        <f>IFERROR(__xludf.DUMMYFUNCTION("""COMPUTED_VALUE"""),"Клубника Вишня ")</f>
        <v>Клубника Вишня </v>
      </c>
      <c r="M4040" s="18" t="str">
        <f>IFERROR(__xludf.DUMMYFUNCTION("""COMPUTED_VALUE"""),"Клубника Земляника ")</f>
        <v>Клубника Земляника </v>
      </c>
      <c r="N4040" s="18" t="str">
        <f>IFERROR(__xludf.DUMMYFUNCTION("""COMPUTED_VALUE"""),"Клубничный Мохито ")</f>
        <v>Клубничный Мохито </v>
      </c>
      <c r="O4040" s="18" t="str">
        <f>IFERROR(__xludf.DUMMYFUNCTION("""COMPUTED_VALUE"""),"Манго Грейпфрут ")</f>
        <v>Манго Грейпфрут </v>
      </c>
      <c r="P4040" s="18" t="str">
        <f>IFERROR(__xludf.DUMMYFUNCTION("""COMPUTED_VALUE"""),"Манго Персик Личи ")</f>
        <v>Манго Персик Личи </v>
      </c>
      <c r="Q4040" s="18" t="str">
        <f>IFERROR(__xludf.DUMMYFUNCTION("""COMPUTED_VALUE"""),"Персик Бабл Гам ")</f>
        <v>Персик Бабл Гам </v>
      </c>
      <c r="R4040" s="18" t="str">
        <f>IFERROR(__xludf.DUMMYFUNCTION("""COMPUTED_VALUE"""),"Садовые Ягоды ")</f>
        <v>Садовые Ягоды </v>
      </c>
      <c r="S4040" s="18" t="str">
        <f>IFERROR(__xludf.DUMMYFUNCTION("""COMPUTED_VALUE"""),"Скитлс Лимон Лайм 2")</f>
        <v>Скитлс Лимон Лайм 2</v>
      </c>
      <c r="T4040" s="18" t="str">
        <f>IFERROR(__xludf.DUMMYFUNCTION("""COMPUTED_VALUE"""),"Смородина Мармелад 1")</f>
        <v>Смородина Мармелад 1</v>
      </c>
      <c r="U4040" s="18" t="str">
        <f>IFERROR(__xludf.DUMMYFUNCTION("""COMPUTED_VALUE"""),"Темная Вишня 1")</f>
        <v>Темная Вишня 1</v>
      </c>
      <c r="V4040" s="18" t="str">
        <f>IFERROR(__xludf.DUMMYFUNCTION("""COMPUTED_VALUE"""),"Фруктовые Пластинки 1")</f>
        <v>Фруктовые Пластинки 1</v>
      </c>
      <c r="W4040" s="18" t="str">
        <f>IFERROR(__xludf.DUMMYFUNCTION("""COMPUTED_VALUE"""),"Черника Ежевика 1")</f>
        <v>Черника Ежевика 1</v>
      </c>
      <c r="X4040" s="18" t="str">
        <f>IFERROR(__xludf.DUMMYFUNCTION("""COMPUTED_VALUE"""),"Черника Малина 1")</f>
        <v>Черника Малина 1</v>
      </c>
      <c r="Y4040" s="18" t="str">
        <f>IFERROR(__xludf.DUMMYFUNCTION("""COMPUTED_VALUE"""),"Черника Мята 2")</f>
        <v>Черника Мята 2</v>
      </c>
      <c r="Z4040" s="18" t="str">
        <f>IFERROR(__xludf.DUMMYFUNCTION("""COMPUTED_VALUE"""),"Яблоко Виноград 2")</f>
        <v>Яблоко Виноград 2</v>
      </c>
      <c r="AA4040" s="18" t="str">
        <f>IFERROR(__xludf.DUMMYFUNCTION("""COMPUTED_VALUE"""),"Яблоко Малина 4")</f>
        <v>Яблоко Малина 4</v>
      </c>
      <c r="AB4040" s="18"/>
      <c r="AC4040" s="18"/>
      <c r="AD4040" s="18"/>
      <c r="AE4040" s="18"/>
      <c r="AF4040" s="18"/>
      <c r="AG4040" s="18"/>
      <c r="AH4040" s="18"/>
      <c r="AI4040" s="18"/>
      <c r="AJ4040" s="18"/>
      <c r="AK4040" s="18"/>
      <c r="AL4040" s="18"/>
      <c r="AM4040" s="18"/>
      <c r="AN4040" s="18"/>
      <c r="AO4040" s="18"/>
      <c r="AP4040" s="18"/>
      <c r="AQ4040" s="18"/>
      <c r="AR4040" s="18"/>
      <c r="AS4040" s="18"/>
      <c r="AT4040" s="18"/>
      <c r="AU4040" s="18"/>
      <c r="AV4040" s="18"/>
      <c r="AW4040" s="18"/>
      <c r="AX4040" s="18"/>
    </row>
    <row r="4041">
      <c r="A4041" s="18" t="str">
        <f>IFERROR(__xludf.DUMMYFUNCTION("""COMPUTED_VALUE"""),"кислая земляника")</f>
        <v>кислая земляника</v>
      </c>
      <c r="B4041" s="18" t="str">
        <f>IFERROR(__xludf.DUMMYFUNCTION("""COMPUTED_VALUE"""),"кислая фанта с черникой")</f>
        <v>кислая фанта с черникой</v>
      </c>
      <c r="C4041" s="18" t="str">
        <f>IFERROR(__xludf.DUMMYFUNCTION("""COMPUTED_VALUE"""),"кислое харибо с колой и черешней")</f>
        <v>кислое харибо с колой и черешней</v>
      </c>
      <c r="D4041" s="18" t="str">
        <f>IFERROR(__xludf.DUMMYFUNCTION("""COMPUTED_VALUE"""),"кислое яблочно клубничная шипучка")</f>
        <v>кислое яблочно клубничная шипучка</v>
      </c>
      <c r="E4041" s="18" t="str">
        <f>IFERROR(__xludf.DUMMYFUNCTION("""COMPUTED_VALUE"""),"кислые желатинки маракуйя ананас")</f>
        <v>кислые желатинки маракуйя ананас</v>
      </c>
      <c r="F4041" s="18" t="str">
        <f>IFERROR(__xludf.DUMMYFUNCTION("""COMPUTED_VALUE"""),"кислые ленточки маракуя манго")</f>
        <v>кислые ленточки маракуя манго</v>
      </c>
      <c r="G4041" s="18" t="str">
        <f>IFERROR(__xludf.DUMMYFUNCTION("""COMPUTED_VALUE"""),"кислые мармеладные ягоды")</f>
        <v>кислые мармеладные ягоды</v>
      </c>
      <c r="H4041" s="18" t="str">
        <f>IFERROR(__xludf.DUMMYFUNCTION("""COMPUTED_VALUE"""),"кислый виноград лайм")</f>
        <v>кислый виноград лайм</v>
      </c>
      <c r="I4041" s="18" t="str">
        <f>IFERROR(__xludf.DUMMYFUNCTION("""COMPUTED_VALUE"""),"кислый грейпфрут с вишней")</f>
        <v>кислый грейпфрут с вишней</v>
      </c>
      <c r="J4041" s="18" t="str">
        <f>IFERROR(__xludf.DUMMYFUNCTION("""COMPUTED_VALUE"""),"кислый леденец виноград киви яблоко")</f>
        <v>кислый леденец виноград киви яблоко</v>
      </c>
      <c r="K4041" s="18" t="str">
        <f>IFERROR(__xludf.DUMMYFUNCTION("""COMPUTED_VALUE"""),"кислый лимонад арбуз лайм малина")</f>
        <v>кислый лимонад арбуз лайм малина</v>
      </c>
      <c r="L4041" s="18" t="str">
        <f>IFERROR(__xludf.DUMMYFUNCTION("""COMPUTED_VALUE"""),"кислый персик клубника")</f>
        <v>кислый персик клубника</v>
      </c>
      <c r="M4041" s="18" t="str">
        <f>IFERROR(__xludf.DUMMYFUNCTION("""COMPUTED_VALUE"""),"кислый яблочно лимонные колечки")</f>
        <v>кислый яблочно лимонные колечки</v>
      </c>
      <c r="N4041" s="18" t="str">
        <f>IFERROR(__xludf.DUMMYFUNCTION("""COMPUTED_VALUE"""),"фанта апельсин с кислой малиной")</f>
        <v>фанта апельсин с кислой малиной</v>
      </c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  <c r="AA4041" s="18"/>
      <c r="AB4041" s="18"/>
      <c r="AC4041" s="18"/>
      <c r="AD4041" s="18"/>
      <c r="AE4041" s="18"/>
      <c r="AF4041" s="18"/>
      <c r="AG4041" s="18"/>
      <c r="AH4041" s="18"/>
      <c r="AI4041" s="18"/>
      <c r="AJ4041" s="18"/>
      <c r="AK4041" s="18"/>
      <c r="AL4041" s="18"/>
      <c r="AM4041" s="18"/>
      <c r="AN4041" s="18"/>
      <c r="AO4041" s="18"/>
      <c r="AP4041" s="18"/>
      <c r="AQ4041" s="18"/>
      <c r="AR4041" s="18"/>
      <c r="AS4041" s="18"/>
      <c r="AT4041" s="18"/>
      <c r="AU4041" s="18"/>
      <c r="AV4041" s="18"/>
      <c r="AW4041" s="18"/>
      <c r="AX4041" s="18"/>
    </row>
    <row r="4042">
      <c r="A4042" s="18" t="str">
        <f>IFERROR(__xludf.DUMMYFUNCTION("""COMPUTED_VALUE"""),"0.4")</f>
        <v>0.4</v>
      </c>
      <c r="B4042" s="18" t="str">
        <f>IFERROR(__xludf.DUMMYFUNCTION("""COMPUTED_VALUE"""),"0.6")</f>
        <v>0.6</v>
      </c>
      <c r="C4042" s="18" t="str">
        <f>IFERROR(__xludf.DUMMYFUNCTION("""COMPUTED_VALUE"""),"0.7")</f>
        <v>0.7</v>
      </c>
      <c r="D4042" s="18" t="str">
        <f>IFERROR(__xludf.DUMMYFUNCTION("""COMPUTED_VALUE"""),"0.8")</f>
        <v>0.8</v>
      </c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  <c r="AA4042" s="18"/>
      <c r="AB4042" s="18"/>
      <c r="AC4042" s="18"/>
      <c r="AD4042" s="18"/>
      <c r="AE4042" s="18"/>
      <c r="AF4042" s="18"/>
      <c r="AG4042" s="18"/>
      <c r="AH4042" s="18"/>
      <c r="AI4042" s="18"/>
      <c r="AJ4042" s="18"/>
      <c r="AK4042" s="18"/>
      <c r="AL4042" s="18"/>
      <c r="AM4042" s="18"/>
      <c r="AN4042" s="18"/>
      <c r="AO4042" s="18"/>
      <c r="AP4042" s="18"/>
      <c r="AQ4042" s="18"/>
      <c r="AR4042" s="18"/>
      <c r="AS4042" s="18"/>
      <c r="AT4042" s="18"/>
      <c r="AU4042" s="18"/>
      <c r="AV4042" s="18"/>
      <c r="AW4042" s="18"/>
      <c r="AX4042" s="18"/>
    </row>
    <row r="4043">
      <c r="A4043" s="18" t="str">
        <f>IFERROR(__xludf.DUMMYFUNCTION("""COMPUTED_VALUE"""),"0.4")</f>
        <v>0.4</v>
      </c>
      <c r="B4043" s="18" t="str">
        <f>IFERROR(__xludf.DUMMYFUNCTION("""COMPUTED_VALUE"""),"0.6")</f>
        <v>0.6</v>
      </c>
      <c r="C4043" s="18" t="str">
        <f>IFERROR(__xludf.DUMMYFUNCTION("""COMPUTED_VALUE"""),"0.7")</f>
        <v>0.7</v>
      </c>
      <c r="D4043" s="18" t="str">
        <f>IFERROR(__xludf.DUMMYFUNCTION("""COMPUTED_VALUE"""),"0.8")</f>
        <v>0.8</v>
      </c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  <c r="AA4043" s="18"/>
      <c r="AB4043" s="18"/>
      <c r="AC4043" s="18"/>
      <c r="AD4043" s="18"/>
      <c r="AE4043" s="18"/>
      <c r="AF4043" s="18"/>
      <c r="AG4043" s="18"/>
      <c r="AH4043" s="18"/>
      <c r="AI4043" s="18"/>
      <c r="AJ4043" s="18"/>
      <c r="AK4043" s="18"/>
      <c r="AL4043" s="18"/>
      <c r="AM4043" s="18"/>
      <c r="AN4043" s="18"/>
      <c r="AO4043" s="18"/>
      <c r="AP4043" s="18"/>
      <c r="AQ4043" s="18"/>
      <c r="AR4043" s="18"/>
      <c r="AS4043" s="18"/>
      <c r="AT4043" s="18"/>
      <c r="AU4043" s="18"/>
      <c r="AV4043" s="18"/>
      <c r="AW4043" s="18"/>
      <c r="AX4043" s="18"/>
    </row>
    <row r="4044">
      <c r="A4044" s="18" t="str">
        <f>IFERROR(__xludf.DUMMYFUNCTION("""COMPUTED_VALUE"""),"кислая земляника")</f>
        <v>кислая земляника</v>
      </c>
      <c r="B4044" s="18" t="str">
        <f>IFERROR(__xludf.DUMMYFUNCTION("""COMPUTED_VALUE"""),"кислая фанта с черникой")</f>
        <v>кислая фанта с черникой</v>
      </c>
      <c r="C4044" s="18" t="str">
        <f>IFERROR(__xludf.DUMMYFUNCTION("""COMPUTED_VALUE"""),"кислое харибо с колой и черешней")</f>
        <v>кислое харибо с колой и черешней</v>
      </c>
      <c r="D4044" s="18" t="str">
        <f>IFERROR(__xludf.DUMMYFUNCTION("""COMPUTED_VALUE"""),"кислое яблочно клубничная шипучка")</f>
        <v>кислое яблочно клубничная шипучка</v>
      </c>
      <c r="E4044" s="18" t="str">
        <f>IFERROR(__xludf.DUMMYFUNCTION("""COMPUTED_VALUE"""),"кислые желатинки маракуйя ананас")</f>
        <v>кислые желатинки маракуйя ананас</v>
      </c>
      <c r="F4044" s="18" t="str">
        <f>IFERROR(__xludf.DUMMYFUNCTION("""COMPUTED_VALUE"""),"кислые ленточки маракуя манго")</f>
        <v>кислые ленточки маракуя манго</v>
      </c>
      <c r="G4044" s="18" t="str">
        <f>IFERROR(__xludf.DUMMYFUNCTION("""COMPUTED_VALUE"""),"кислые мармеладные ягоды")</f>
        <v>кислые мармеладные ягоды</v>
      </c>
      <c r="H4044" s="18" t="str">
        <f>IFERROR(__xludf.DUMMYFUNCTION("""COMPUTED_VALUE"""),"кислый виноград лайм")</f>
        <v>кислый виноград лайм</v>
      </c>
      <c r="I4044" s="18" t="str">
        <f>IFERROR(__xludf.DUMMYFUNCTION("""COMPUTED_VALUE"""),"кислый грейпфрут с вишней")</f>
        <v>кислый грейпфрут с вишней</v>
      </c>
      <c r="J4044" s="18" t="str">
        <f>IFERROR(__xludf.DUMMYFUNCTION("""COMPUTED_VALUE"""),"кислый леденец виноград киви яблоко")</f>
        <v>кислый леденец виноград киви яблоко</v>
      </c>
      <c r="K4044" s="18" t="str">
        <f>IFERROR(__xludf.DUMMYFUNCTION("""COMPUTED_VALUE"""),"кислый лимонад арбуз лайм малина")</f>
        <v>кислый лимонад арбуз лайм малина</v>
      </c>
      <c r="L4044" s="18" t="str">
        <f>IFERROR(__xludf.DUMMYFUNCTION("""COMPUTED_VALUE"""),"кислый персик клубника")</f>
        <v>кислый персик клубника</v>
      </c>
      <c r="M4044" s="18" t="str">
        <f>IFERROR(__xludf.DUMMYFUNCTION("""COMPUTED_VALUE"""),"кислый яблочно лимонные колечки")</f>
        <v>кислый яблочно лимонные колечки</v>
      </c>
      <c r="N4044" s="18" t="str">
        <f>IFERROR(__xludf.DUMMYFUNCTION("""COMPUTED_VALUE"""),"фанта апельсин с кислой малиной")</f>
        <v>фанта апельсин с кислой малиной</v>
      </c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  <c r="AA4044" s="18"/>
      <c r="AB4044" s="18"/>
      <c r="AC4044" s="18"/>
      <c r="AD4044" s="18"/>
      <c r="AE4044" s="18"/>
      <c r="AF4044" s="18"/>
      <c r="AG4044" s="18"/>
      <c r="AH4044" s="18"/>
      <c r="AI4044" s="18"/>
      <c r="AJ4044" s="18"/>
      <c r="AK4044" s="18"/>
      <c r="AL4044" s="18"/>
      <c r="AM4044" s="18"/>
      <c r="AN4044" s="18"/>
      <c r="AO4044" s="18"/>
      <c r="AP4044" s="18"/>
      <c r="AQ4044" s="18"/>
      <c r="AR4044" s="18"/>
      <c r="AS4044" s="18"/>
      <c r="AT4044" s="18"/>
      <c r="AU4044" s="18"/>
      <c r="AV4044" s="18"/>
      <c r="AW4044" s="18"/>
      <c r="AX4044" s="18"/>
    </row>
    <row r="4045">
      <c r="A4045" s="18" t="str">
        <f>IFERROR(__xludf.DUMMYFUNCTION("""COMPUTED_VALUE"""),"0.4")</f>
        <v>0.4</v>
      </c>
      <c r="B4045" s="18" t="str">
        <f>IFERROR(__xludf.DUMMYFUNCTION("""COMPUTED_VALUE"""),"0.6")</f>
        <v>0.6</v>
      </c>
      <c r="C4045" s="18" t="str">
        <f>IFERROR(__xludf.DUMMYFUNCTION("""COMPUTED_VALUE"""),"0.7")</f>
        <v>0.7</v>
      </c>
      <c r="D4045" s="18" t="str">
        <f>IFERROR(__xludf.DUMMYFUNCTION("""COMPUTED_VALUE"""),"0.8")</f>
        <v>0.8</v>
      </c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  <c r="AA4045" s="18"/>
      <c r="AB4045" s="18"/>
      <c r="AC4045" s="18"/>
      <c r="AD4045" s="18"/>
      <c r="AE4045" s="18"/>
      <c r="AF4045" s="18"/>
      <c r="AG4045" s="18"/>
      <c r="AH4045" s="18"/>
      <c r="AI4045" s="18"/>
      <c r="AJ4045" s="18"/>
      <c r="AK4045" s="18"/>
      <c r="AL4045" s="18"/>
      <c r="AM4045" s="18"/>
      <c r="AN4045" s="18"/>
      <c r="AO4045" s="18"/>
      <c r="AP4045" s="18"/>
      <c r="AQ4045" s="18"/>
      <c r="AR4045" s="18"/>
      <c r="AS4045" s="18"/>
      <c r="AT4045" s="18"/>
      <c r="AU4045" s="18"/>
      <c r="AV4045" s="18"/>
      <c r="AW4045" s="18"/>
      <c r="AX4045" s="18"/>
    </row>
    <row r="4046">
      <c r="A4046" s="18" t="str">
        <f>IFERROR(__xludf.DUMMYFUNCTION("""COMPUTED_VALUE"""),"Апельсиновое драже")</f>
        <v>Апельсиновое драже</v>
      </c>
      <c r="B4046" s="18" t="str">
        <f>IFERROR(__xludf.DUMMYFUNCTION("""COMPUTED_VALUE"""),"Бабл гам")</f>
        <v>Бабл гам</v>
      </c>
      <c r="C4046" s="18" t="str">
        <f>IFERROR(__xludf.DUMMYFUNCTION("""COMPUTED_VALUE"""),"Виноградная конфета")</f>
        <v>Виноградная конфета</v>
      </c>
      <c r="D4046" s="18" t="str">
        <f>IFERROR(__xludf.DUMMYFUNCTION("""COMPUTED_VALUE"""),"Даня кокос")</f>
        <v>Даня кокос</v>
      </c>
      <c r="E4046" s="18" t="str">
        <f>IFERROR(__xludf.DUMMYFUNCTION("""COMPUTED_VALUE"""),"Земляника груша")</f>
        <v>Земляника груша</v>
      </c>
      <c r="F4046" s="18" t="str">
        <f>IFERROR(__xludf.DUMMYFUNCTION("""COMPUTED_VALUE"""),"Кислый киви")</f>
        <v>Кислый киви</v>
      </c>
      <c r="G4046" s="18" t="str">
        <f>IFERROR(__xludf.DUMMYFUNCTION("""COMPUTED_VALUE"""),"Кислый малиновый лимонад ")</f>
        <v>Кислый малиновый лимонад </v>
      </c>
      <c r="H4046" s="18" t="str">
        <f>IFERROR(__xludf.DUMMYFUNCTION("""COMPUTED_VALUE"""),"Кола сода айс")</f>
        <v>Кола сода айс</v>
      </c>
      <c r="I4046" s="18" t="str">
        <f>IFERROR(__xludf.DUMMYFUNCTION("""COMPUTED_VALUE"""),"Ледяной ананас")</f>
        <v>Ледяной ананас</v>
      </c>
      <c r="J4046" s="18" t="str">
        <f>IFERROR(__xludf.DUMMYFUNCTION("""COMPUTED_VALUE"""),"Лимонные червячки ")</f>
        <v>Лимонные червячки </v>
      </c>
      <c r="K4046" s="18" t="str">
        <f>IFERROR(__xludf.DUMMYFUNCTION("""COMPUTED_VALUE"""),"Манго апельсин")</f>
        <v>Манго апельсин</v>
      </c>
      <c r="L4046" s="18" t="str">
        <f>IFERROR(__xludf.DUMMYFUNCTION("""COMPUTED_VALUE"""),"Смородина виноград")</f>
        <v>Смородина виноград</v>
      </c>
      <c r="M4046" s="18" t="str">
        <f>IFERROR(__xludf.DUMMYFUNCTION("""COMPUTED_VALUE"""),"Яблочный холс")</f>
        <v>Яблочный холс</v>
      </c>
      <c r="N4046" s="18" t="str">
        <f>IFERROR(__xludf.DUMMYFUNCTION("""COMPUTED_VALUE"""),"Ягодный смузи")</f>
        <v>Ягодный смузи</v>
      </c>
      <c r="O4046" s="18" t="str">
        <f>IFERROR(__xludf.DUMMYFUNCTION("""COMPUTED_VALUE"""),"Ягодный энергетик")</f>
        <v>Ягодный энергетик</v>
      </c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  <c r="AA4046" s="18"/>
      <c r="AB4046" s="18"/>
      <c r="AC4046" s="18"/>
      <c r="AD4046" s="18"/>
      <c r="AE4046" s="18"/>
      <c r="AF4046" s="18"/>
      <c r="AG4046" s="18"/>
      <c r="AH4046" s="18"/>
      <c r="AI4046" s="18"/>
      <c r="AJ4046" s="18"/>
      <c r="AK4046" s="18"/>
      <c r="AL4046" s="18"/>
      <c r="AM4046" s="18"/>
      <c r="AN4046" s="18"/>
      <c r="AO4046" s="18"/>
      <c r="AP4046" s="18"/>
      <c r="AQ4046" s="18"/>
      <c r="AR4046" s="18"/>
      <c r="AS4046" s="18"/>
      <c r="AT4046" s="18"/>
      <c r="AU4046" s="18"/>
      <c r="AV4046" s="18"/>
      <c r="AW4046" s="18"/>
      <c r="AX4046" s="18"/>
    </row>
    <row r="4047">
      <c r="A4047" s="18" t="str">
        <f>IFERROR(__xludf.DUMMYFUNCTION("""COMPUTED_VALUE"""),"0.4")</f>
        <v>0.4</v>
      </c>
      <c r="B4047" s="18" t="str">
        <f>IFERROR(__xludf.DUMMYFUNCTION("""COMPUTED_VALUE"""),"0.6")</f>
        <v>0.6</v>
      </c>
      <c r="C4047" s="18" t="str">
        <f>IFERROR(__xludf.DUMMYFUNCTION("""COMPUTED_VALUE"""),"0.7")</f>
        <v>0.7</v>
      </c>
      <c r="D4047" s="18" t="str">
        <f>IFERROR(__xludf.DUMMYFUNCTION("""COMPUTED_VALUE"""),"0.8")</f>
        <v>0.8</v>
      </c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  <c r="AA4047" s="18"/>
      <c r="AB4047" s="18"/>
      <c r="AC4047" s="18"/>
      <c r="AD4047" s="18"/>
      <c r="AE4047" s="18"/>
      <c r="AF4047" s="18"/>
      <c r="AG4047" s="18"/>
      <c r="AH4047" s="18"/>
      <c r="AI4047" s="18"/>
      <c r="AJ4047" s="18"/>
      <c r="AK4047" s="18"/>
      <c r="AL4047" s="18"/>
      <c r="AM4047" s="18"/>
      <c r="AN4047" s="18"/>
      <c r="AO4047" s="18"/>
      <c r="AP4047" s="18"/>
      <c r="AQ4047" s="18"/>
      <c r="AR4047" s="18"/>
      <c r="AS4047" s="18"/>
      <c r="AT4047" s="18"/>
      <c r="AU4047" s="18"/>
      <c r="AV4047" s="18"/>
      <c r="AW4047" s="18"/>
      <c r="AX4047" s="18"/>
    </row>
    <row r="4048">
      <c r="A4048" s="18" t="str">
        <f>IFERROR(__xludf.DUMMYFUNCTION("""COMPUTED_VALUE"""),"Яблоко вишня")</f>
        <v>Яблоко вишня</v>
      </c>
      <c r="B4048" s="18" t="str">
        <f>IFERROR(__xludf.DUMMYFUNCTION("""COMPUTED_VALUE"""),"Банан дыня клубника")</f>
        <v>Банан дыня клубника</v>
      </c>
      <c r="C4048" s="18" t="str">
        <f>IFERROR(__xludf.DUMMYFUNCTION("""COMPUTED_VALUE"""),"Барбарисовый энергетик")</f>
        <v>Барбарисовый энергетик</v>
      </c>
      <c r="D4048" s="18" t="str">
        <f>IFERROR(__xludf.DUMMYFUNCTION("""COMPUTED_VALUE"""),"Черная смородина личи")</f>
        <v>Черная смородина личи</v>
      </c>
      <c r="E4048" s="18" t="str">
        <f>IFERROR(__xludf.DUMMYFUNCTION("""COMPUTED_VALUE"""),"Вишневый энергетик")</f>
        <v>Вишневый энергетик</v>
      </c>
      <c r="F4048" s="18" t="str">
        <f>IFERROR(__xludf.DUMMYFUNCTION("""COMPUTED_VALUE"""),"Цитрусовый микс")</f>
        <v>Цитрусовый микс</v>
      </c>
      <c r="G4048" s="18" t="str">
        <f>IFERROR(__xludf.DUMMYFUNCTION("""COMPUTED_VALUE"""),"Кола ягоды")</f>
        <v>Кола ягоды</v>
      </c>
      <c r="H4048" s="18" t="str">
        <f>IFERROR(__xludf.DUMMYFUNCTION("""COMPUTED_VALUE"""),"Виноград ежевика")</f>
        <v>Виноград ежевика</v>
      </c>
      <c r="I4048" s="18" t="str">
        <f>IFERROR(__xludf.DUMMYFUNCTION("""COMPUTED_VALUE"""),"Киви персик")</f>
        <v>Киви персик</v>
      </c>
      <c r="J4048" s="18" t="str">
        <f>IFERROR(__xludf.DUMMYFUNCTION("""COMPUTED_VALUE"""),"Лимонад голубика")</f>
        <v>Лимонад голубика</v>
      </c>
      <c r="K4048" s="18" t="str">
        <f>IFERROR(__xludf.DUMMYFUNCTION("""COMPUTED_VALUE"""),"Манго маракуйя")</f>
        <v>Манго маракуйя</v>
      </c>
      <c r="L4048" s="18" t="str">
        <f>IFERROR(__xludf.DUMMYFUNCTION("""COMPUTED_VALUE"""),"Маунтедью яблоко")</f>
        <v>Маунтедью яблоко</v>
      </c>
      <c r="M4048" s="18" t="str">
        <f>IFERROR(__xludf.DUMMYFUNCTION("""COMPUTED_VALUE"""),"Нектарин")</f>
        <v>Нектарин</v>
      </c>
      <c r="N4048" s="18" t="str">
        <f>IFERROR(__xludf.DUMMYFUNCTION("""COMPUTED_VALUE"""),"Малина черника")</f>
        <v>Малина черника</v>
      </c>
      <c r="O4048" s="18" t="str">
        <f>IFERROR(__xludf.DUMMYFUNCTION("""COMPUTED_VALUE"""),"Малиновый мармелад")</f>
        <v>Малиновый мармелад</v>
      </c>
      <c r="P4048" s="18" t="str">
        <f>IFERROR(__xludf.DUMMYFUNCTION("""COMPUTED_VALUE"""),"Скитлс лайм")</f>
        <v>Скитлс лайм</v>
      </c>
      <c r="Q4048" s="18" t="str">
        <f>IFERROR(__xludf.DUMMYFUNCTION("""COMPUTED_VALUE"""),"Клубника ананасовые кольца")</f>
        <v>Клубника ананасовые кольца</v>
      </c>
      <c r="R4048" s="18" t="str">
        <f>IFERROR(__xludf.DUMMYFUNCTION("""COMPUTED_VALUE"""),"Сладкая мятная жвачка")</f>
        <v>Сладкая мятная жвачка</v>
      </c>
      <c r="S4048" s="18" t="str">
        <f>IFERROR(__xludf.DUMMYFUNCTION("""COMPUTED_VALUE"""),"Арбузный слаш")</f>
        <v>Арбузный слаш</v>
      </c>
      <c r="T4048" s="18" t="str">
        <f>IFERROR(__xludf.DUMMYFUNCTION("""COMPUTED_VALUE"""),"Лесные ягоды")</f>
        <v>Лесные ягоды</v>
      </c>
      <c r="U4048" s="18"/>
      <c r="V4048" s="18"/>
      <c r="W4048" s="18"/>
      <c r="X4048" s="18"/>
      <c r="Y4048" s="18"/>
      <c r="Z4048" s="18"/>
      <c r="AA4048" s="18"/>
      <c r="AB4048" s="18"/>
      <c r="AC4048" s="18"/>
      <c r="AD4048" s="18"/>
      <c r="AE4048" s="18"/>
      <c r="AF4048" s="18"/>
      <c r="AG4048" s="18"/>
      <c r="AH4048" s="18"/>
      <c r="AI4048" s="18"/>
      <c r="AJ4048" s="18"/>
      <c r="AK4048" s="18"/>
      <c r="AL4048" s="18"/>
      <c r="AM4048" s="18"/>
      <c r="AN4048" s="18"/>
      <c r="AO4048" s="18"/>
      <c r="AP4048" s="18"/>
      <c r="AQ4048" s="18"/>
      <c r="AR4048" s="18"/>
      <c r="AS4048" s="18"/>
      <c r="AT4048" s="18"/>
      <c r="AU4048" s="18"/>
      <c r="AV4048" s="18"/>
      <c r="AW4048" s="18"/>
      <c r="AX4048" s="18"/>
    </row>
    <row r="4049">
      <c r="A4049" s="18" t="str">
        <f>IFERROR(__xludf.DUMMYFUNCTION("""COMPUTED_VALUE"""),"кислая земляника")</f>
        <v>кислая земляника</v>
      </c>
      <c r="B4049" s="18" t="str">
        <f>IFERROR(__xludf.DUMMYFUNCTION("""COMPUTED_VALUE"""),"кислая фанта с черникой")</f>
        <v>кислая фанта с черникой</v>
      </c>
      <c r="C4049" s="18" t="str">
        <f>IFERROR(__xludf.DUMMYFUNCTION("""COMPUTED_VALUE"""),"кислое харибо с колой и черешней")</f>
        <v>кислое харибо с колой и черешней</v>
      </c>
      <c r="D4049" s="18" t="str">
        <f>IFERROR(__xludf.DUMMYFUNCTION("""COMPUTED_VALUE"""),"кислое яблочно клубничная шипучка")</f>
        <v>кислое яблочно клубничная шипучка</v>
      </c>
      <c r="E4049" s="18" t="str">
        <f>IFERROR(__xludf.DUMMYFUNCTION("""COMPUTED_VALUE"""),"кислые желатинки маракуйя ананас")</f>
        <v>кислые желатинки маракуйя ананас</v>
      </c>
      <c r="F4049" s="18" t="str">
        <f>IFERROR(__xludf.DUMMYFUNCTION("""COMPUTED_VALUE"""),"кислые ленточки маракуя манго")</f>
        <v>кислые ленточки маракуя манго</v>
      </c>
      <c r="G4049" s="18" t="str">
        <f>IFERROR(__xludf.DUMMYFUNCTION("""COMPUTED_VALUE"""),"кислые мармеладные ягоды")</f>
        <v>кислые мармеладные ягоды</v>
      </c>
      <c r="H4049" s="18" t="str">
        <f>IFERROR(__xludf.DUMMYFUNCTION("""COMPUTED_VALUE"""),"кислый виноград лайм")</f>
        <v>кислый виноград лайм</v>
      </c>
      <c r="I4049" s="18" t="str">
        <f>IFERROR(__xludf.DUMMYFUNCTION("""COMPUTED_VALUE"""),"кислый грейпфрут с вишней")</f>
        <v>кислый грейпфрут с вишней</v>
      </c>
      <c r="J4049" s="18" t="str">
        <f>IFERROR(__xludf.DUMMYFUNCTION("""COMPUTED_VALUE"""),"кислый леденец виноград киви яблоко")</f>
        <v>кислый леденец виноград киви яблоко</v>
      </c>
      <c r="K4049" s="18" t="str">
        <f>IFERROR(__xludf.DUMMYFUNCTION("""COMPUTED_VALUE"""),"кислый лимонад арбуз лайм малина")</f>
        <v>кислый лимонад арбуз лайм малина</v>
      </c>
      <c r="L4049" s="18" t="str">
        <f>IFERROR(__xludf.DUMMYFUNCTION("""COMPUTED_VALUE"""),"кислый персик клубника")</f>
        <v>кислый персик клубника</v>
      </c>
      <c r="M4049" s="18" t="str">
        <f>IFERROR(__xludf.DUMMYFUNCTION("""COMPUTED_VALUE"""),"кислый яблочно лимонные колечки")</f>
        <v>кислый яблочно лимонные колечки</v>
      </c>
      <c r="N4049" s="18" t="str">
        <f>IFERROR(__xludf.DUMMYFUNCTION("""COMPUTED_VALUE"""),"фанта апельсин с кислой малиной")</f>
        <v>фанта апельсин с кислой малиной</v>
      </c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  <c r="AA4049" s="18"/>
      <c r="AB4049" s="18"/>
      <c r="AC4049" s="18"/>
      <c r="AD4049" s="18"/>
      <c r="AE4049" s="18"/>
      <c r="AF4049" s="18"/>
      <c r="AG4049" s="18"/>
      <c r="AH4049" s="18"/>
      <c r="AI4049" s="18"/>
      <c r="AJ4049" s="18"/>
      <c r="AK4049" s="18"/>
      <c r="AL4049" s="18"/>
      <c r="AM4049" s="18"/>
      <c r="AN4049" s="18"/>
      <c r="AO4049" s="18"/>
      <c r="AP4049" s="18"/>
      <c r="AQ4049" s="18"/>
      <c r="AR4049" s="18"/>
      <c r="AS4049" s="18"/>
      <c r="AT4049" s="18"/>
      <c r="AU4049" s="18"/>
      <c r="AV4049" s="18"/>
      <c r="AW4049" s="18"/>
      <c r="AX4049" s="18"/>
    </row>
    <row r="4050">
      <c r="A4050" s="18" t="str">
        <f>IFERROR(__xludf.DUMMYFUNCTION("""COMPUTED_VALUE"""),"Кислый малиново-грейпфрутовый швепс")</f>
        <v>Кислый малиново-грейпфрутовый швепс</v>
      </c>
      <c r="B4050" s="18" t="str">
        <f>IFERROR(__xludf.DUMMYFUNCTION("""COMPUTED_VALUE"""),"Ананас апельсин")</f>
        <v>Ананас апельсин</v>
      </c>
      <c r="C4050" s="18" t="str">
        <f>IFERROR(__xludf.DUMMYFUNCTION("""COMPUTED_VALUE"""),"Пинаколада")</f>
        <v>Пинаколада</v>
      </c>
      <c r="D4050" s="18" t="str">
        <f>IFERROR(__xludf.DUMMYFUNCTION("""COMPUTED_VALUE"""),"Мятный бабл гам")</f>
        <v>Мятный бабл гам</v>
      </c>
      <c r="E4050" s="18" t="str">
        <f>IFERROR(__xludf.DUMMYFUNCTION("""COMPUTED_VALUE"""),"Мянго драгонфрут")</f>
        <v>Мянго драгонфрут</v>
      </c>
      <c r="F4050" s="18" t="str">
        <f>IFERROR(__xludf.DUMMYFUNCTION("""COMPUTED_VALUE"""),"Клубничная фанта")</f>
        <v>Клубничная фанта</v>
      </c>
      <c r="G4050" s="18" t="str">
        <f>IFERROR(__xludf.DUMMYFUNCTION("""COMPUTED_VALUE"""),"Клубничная арбуз")</f>
        <v>Клубничная арбуз</v>
      </c>
      <c r="H4050" s="18" t="str">
        <f>IFERROR(__xludf.DUMMYFUNCTION("""COMPUTED_VALUE"""),"Кислый скитлс")</f>
        <v>Кислый скитлс</v>
      </c>
      <c r="I4050" s="18" t="str">
        <f>IFERROR(__xludf.DUMMYFUNCTION("""COMPUTED_VALUE"""),"Кислый лайм арбуз")</f>
        <v>Кислый лайм арбуз</v>
      </c>
      <c r="J4050" s="18" t="str">
        <f>IFERROR(__xludf.DUMMYFUNCTION("""COMPUTED_VALUE"""),"Тропический банан")</f>
        <v>Тропический банан</v>
      </c>
      <c r="K4050" s="18" t="str">
        <f>IFERROR(__xludf.DUMMYFUNCTION("""COMPUTED_VALUE"""),"Яблочный энергетик")</f>
        <v>Яблочный энергетик</v>
      </c>
      <c r="L4050" s="18" t="str">
        <f>IFERROR(__xludf.DUMMYFUNCTION("""COMPUTED_VALUE"""),"Барбарисовый лимонад")</f>
        <v>Барбарисовый лимонад</v>
      </c>
      <c r="M4050" s="18" t="str">
        <f>IFERROR(__xludf.DUMMYFUNCTION("""COMPUTED_VALUE"""),"Лимонад виноград вишня")</f>
        <v>Лимонад виноград вишня</v>
      </c>
      <c r="N4050" s="18" t="str">
        <f>IFERROR(__xludf.DUMMYFUNCTION("""COMPUTED_VALUE"""),"Розовый лимонад")</f>
        <v>Розовый лимонад</v>
      </c>
      <c r="O4050" s="18" t="str">
        <f>IFERROR(__xludf.DUMMYFUNCTION("""COMPUTED_VALUE"""),"Двойной манго")</f>
        <v>Двойной манго</v>
      </c>
      <c r="P4050" s="18" t="str">
        <f>IFERROR(__xludf.DUMMYFUNCTION("""COMPUTED_VALUE"""),"Лесные ягоды ")</f>
        <v>Лесные ягоды </v>
      </c>
      <c r="Q4050" s="18" t="str">
        <f>IFERROR(__xludf.DUMMYFUNCTION("""COMPUTED_VALUE"""),"Ежевика малина ")</f>
        <v>Ежевика малина </v>
      </c>
      <c r="R4050" s="18" t="str">
        <f>IFERROR(__xludf.DUMMYFUNCTION("""COMPUTED_VALUE"""),"Смородиновый лимонад")</f>
        <v>Смородиновый лимонад</v>
      </c>
      <c r="S4050" s="18" t="str">
        <f>IFERROR(__xludf.DUMMYFUNCTION("""COMPUTED_VALUE"""),"Кола вишня")</f>
        <v>Кола вишня</v>
      </c>
      <c r="T4050" s="18" t="str">
        <f>IFERROR(__xludf.DUMMYFUNCTION("""COMPUTED_VALUE"""),"Манго арбуз")</f>
        <v>Манго арбуз</v>
      </c>
      <c r="U4050" s="18" t="str">
        <f>IFERROR(__xludf.DUMMYFUNCTION("""COMPUTED_VALUE"""),"Алоэ виноград")</f>
        <v>Алоэ виноград</v>
      </c>
      <c r="V4050" s="18" t="str">
        <f>IFERROR(__xludf.DUMMYFUNCTION("""COMPUTED_VALUE"""),"Банан клубника")</f>
        <v>Банан клубника</v>
      </c>
      <c r="W4050" s="18" t="str">
        <f>IFERROR(__xludf.DUMMYFUNCTION("""COMPUTED_VALUE"""),"Малиновый мармелад")</f>
        <v>Малиновый мармелад</v>
      </c>
      <c r="X4050" s="18" t="str">
        <f>IFERROR(__xludf.DUMMYFUNCTION("""COMPUTED_VALUE"""),"Клубника киви")</f>
        <v>Клубника киви</v>
      </c>
      <c r="Y4050" s="18" t="str">
        <f>IFERROR(__xludf.DUMMYFUNCTION("""COMPUTED_VALUE"""),"Клюква лайм")</f>
        <v>Клюква лайм</v>
      </c>
      <c r="Z4050" s="18" t="str">
        <f>IFERROR(__xludf.DUMMYFUNCTION("""COMPUTED_VALUE"""),"Гуава ананас")</f>
        <v>Гуава ананас</v>
      </c>
      <c r="AA4050" s="18" t="str">
        <f>IFERROR(__xludf.DUMMYFUNCTION("""COMPUTED_VALUE"""),"Морс")</f>
        <v>Морс</v>
      </c>
      <c r="AB4050" s="18" t="str">
        <f>IFERROR(__xludf.DUMMYFUNCTION("""COMPUTED_VALUE"""),"Красный апельсин")</f>
        <v>Красный апельсин</v>
      </c>
      <c r="AC4050" s="18" t="str">
        <f>IFERROR(__xludf.DUMMYFUNCTION("""COMPUTED_VALUE"""),"Арбузная жвачка")</f>
        <v>Арбузная жвачка</v>
      </c>
      <c r="AD4050" s="18" t="str">
        <f>IFERROR(__xludf.DUMMYFUNCTION("""COMPUTED_VALUE"""),"Смородина Виноград")</f>
        <v>Смородина Виноград</v>
      </c>
      <c r="AE4050" s="18" t="str">
        <f>IFERROR(__xludf.DUMMYFUNCTION("""COMPUTED_VALUE"""),"Гранатовая Мармелад")</f>
        <v>Гранатовая Мармелад</v>
      </c>
      <c r="AF4050" s="18" t="str">
        <f>IFERROR(__xludf.DUMMYFUNCTION("""COMPUTED_VALUE"""),"Яблоко Киви")</f>
        <v>Яблоко Киви</v>
      </c>
      <c r="AG4050" s="18" t="str">
        <f>IFERROR(__xludf.DUMMYFUNCTION("""COMPUTED_VALUE"""),"Клубника Ежевика")</f>
        <v>Клубника Ежевика</v>
      </c>
      <c r="AH4050" s="18" t="str">
        <f>IFERROR(__xludf.DUMMYFUNCTION("""COMPUTED_VALUE"""),"Клубничный Коктейль")</f>
        <v>Клубничный Коктейль</v>
      </c>
      <c r="AI4050" s="18" t="str">
        <f>IFERROR(__xludf.DUMMYFUNCTION("""COMPUTED_VALUE"""),"Клюква Земляника ")</f>
        <v>Клюква Земляника </v>
      </c>
      <c r="AJ4050" s="18" t="str">
        <f>IFERROR(__xludf.DUMMYFUNCTION("""COMPUTED_VALUE"""),"Какос Дыня")</f>
        <v>Какос Дыня</v>
      </c>
      <c r="AK4050" s="18" t="str">
        <f>IFERROR(__xludf.DUMMYFUNCTION("""COMPUTED_VALUE"""),"Маракуйя мандарин")</f>
        <v>Маракуйя мандарин</v>
      </c>
      <c r="AL4050" s="18" t="str">
        <f>IFERROR(__xludf.DUMMYFUNCTION("""COMPUTED_VALUE"""),"Персик кактус")</f>
        <v>Персик кактус</v>
      </c>
      <c r="AM4050" s="18" t="str">
        <f>IFERROR(__xludf.DUMMYFUNCTION("""COMPUTED_VALUE"""),"Спрайт")</f>
        <v>Спрайт</v>
      </c>
      <c r="AN4050" s="18" t="str">
        <f>IFERROR(__xludf.DUMMYFUNCTION("""COMPUTED_VALUE"""),"Черничная фанта")</f>
        <v>Черничная фанта</v>
      </c>
      <c r="AO4050" s="18" t="str">
        <f>IFERROR(__xludf.DUMMYFUNCTION("""COMPUTED_VALUE"""),"Ягодная жвачка")</f>
        <v>Ягодная жвачка</v>
      </c>
      <c r="AP4050" s="18" t="str">
        <f>IFERROR(__xludf.DUMMYFUNCTION("""COMPUTED_VALUE"""),"Ягодный энергетик")</f>
        <v>Ягодный энергетик</v>
      </c>
      <c r="AQ4050" s="18" t="str">
        <f>IFERROR(__xludf.DUMMYFUNCTION("""COMPUTED_VALUE"""),"Ягодный пунш ")</f>
        <v>Ягодный пунш </v>
      </c>
      <c r="AR4050" s="18" t="str">
        <f>IFERROR(__xludf.DUMMYFUNCTION("""COMPUTED_VALUE"""),"Виноградный холс")</f>
        <v>Виноградный холс</v>
      </c>
      <c r="AS4050" s="18" t="str">
        <f>IFERROR(__xludf.DUMMYFUNCTION("""COMPUTED_VALUE"""),"Грейпфрут смородина")</f>
        <v>Грейпфрут смородина</v>
      </c>
      <c r="AT4050" s="18" t="str">
        <f>IFERROR(__xludf.DUMMYFUNCTION("""COMPUTED_VALUE"""),"Дыня персик")</f>
        <v>Дыня персик</v>
      </c>
      <c r="AU4050" s="18" t="str">
        <f>IFERROR(__xludf.DUMMYFUNCTION("""COMPUTED_VALUE"""),"Земляника виноград")</f>
        <v>Земляника виноград</v>
      </c>
      <c r="AV4050" s="18" t="str">
        <f>IFERROR(__xludf.DUMMYFUNCTION("""COMPUTED_VALUE"""),"Киви маракуйя гуава")</f>
        <v>Киви маракуйя гуава</v>
      </c>
      <c r="AW4050" s="18" t="str">
        <f>IFERROR(__xludf.DUMMYFUNCTION("""COMPUTED_VALUE"""),"Кислые вишнёвые червячки")</f>
        <v>Кислые вишнёвые червячки</v>
      </c>
      <c r="AX4050" s="18" t="str">
        <f>IFERROR(__xludf.DUMMYFUNCTION("""COMPUTED_VALUE"""),"Кислые чернично-малиновое червячки")</f>
        <v>Кислые чернично-малиновое червячки</v>
      </c>
    </row>
    <row r="4051">
      <c r="A4051" s="18" t="str">
        <f>IFERROR(__xludf.DUMMYFUNCTION("""COMPUTED_VALUE"""),"Лесные ягоды")</f>
        <v>Лесные ягоды</v>
      </c>
      <c r="B4051" s="18" t="str">
        <f>IFERROR(__xludf.DUMMYFUNCTION("""COMPUTED_VALUE"""),"Алоэ виноград ")</f>
        <v>Алоэ виноград </v>
      </c>
      <c r="C4051" s="18" t="str">
        <f>IFERROR(__xludf.DUMMYFUNCTION("""COMPUTED_VALUE"""),"Апельсиновый адреналин")</f>
        <v>Апельсиновый адреналин</v>
      </c>
      <c r="D4051" s="18" t="str">
        <f>IFERROR(__xludf.DUMMYFUNCTION("""COMPUTED_VALUE"""),"Клюква лайм")</f>
        <v>Клюква лайм</v>
      </c>
      <c r="E4051" s="18" t="str">
        <f>IFERROR(__xludf.DUMMYFUNCTION("""COMPUTED_VALUE"""),"Виноградная фанта ")</f>
        <v>Виноградная фанта </v>
      </c>
      <c r="F4051" s="18" t="str">
        <f>IFERROR(__xludf.DUMMYFUNCTION("""COMPUTED_VALUE"""),"Зеленый чай лемонграсс")</f>
        <v>Зеленый чай лемонграсс</v>
      </c>
      <c r="G4051" s="18" t="str">
        <f>IFERROR(__xludf.DUMMYFUNCTION("""COMPUTED_VALUE"""),"Малина арбуз")</f>
        <v>Малина арбуз</v>
      </c>
      <c r="H4051" s="18" t="str">
        <f>IFERROR(__xludf.DUMMYFUNCTION("""COMPUTED_VALUE"""),"Ананас персик")</f>
        <v>Ананас персик</v>
      </c>
      <c r="I4051" s="18" t="str">
        <f>IFERROR(__xludf.DUMMYFUNCTION("""COMPUTED_VALUE"""),"Клубничный мохито ")</f>
        <v>Клубничный мохито </v>
      </c>
      <c r="J4051" s="18" t="str">
        <f>IFERROR(__xludf.DUMMYFUNCTION("""COMPUTED_VALUE"""),"Яблоко лайм")</f>
        <v>Яблоко лайм</v>
      </c>
      <c r="K4051" s="18" t="str">
        <f>IFERROR(__xludf.DUMMYFUNCTION("""COMPUTED_VALUE"""),"Спрайт арбуз лайм ")</f>
        <v>Спрайт арбуз лайм </v>
      </c>
      <c r="L4051" s="18" t="str">
        <f>IFERROR(__xludf.DUMMYFUNCTION("""COMPUTED_VALUE"""),"Черничная фанта")</f>
        <v>Черничная фанта</v>
      </c>
      <c r="M4051" s="18" t="str">
        <f>IFERROR(__xludf.DUMMYFUNCTION("""COMPUTED_VALUE"""),"Чёрная смородина")</f>
        <v>Чёрная смородина</v>
      </c>
      <c r="N4051" s="18" t="str">
        <f>IFERROR(__xludf.DUMMYFUNCTION("""COMPUTED_VALUE"""),"Червячки голубика малина")</f>
        <v>Червячки голубика малина</v>
      </c>
      <c r="O4051" s="18" t="str">
        <f>IFERROR(__xludf.DUMMYFUNCTION("""COMPUTED_VALUE"""),"Малина смородина ")</f>
        <v>Малина смородина </v>
      </c>
      <c r="P4051" s="18" t="str">
        <f>IFERROR(__xludf.DUMMYFUNCTION("""COMPUTED_VALUE"""),"Черника лайм ")</f>
        <v>Черника лайм </v>
      </c>
      <c r="Q4051" s="18" t="str">
        <f>IFERROR(__xludf.DUMMYFUNCTION("""COMPUTED_VALUE"""),"Виноградный чупа чупс")</f>
        <v>Виноградный чупа чупс</v>
      </c>
      <c r="R4051" s="18" t="str">
        <f>IFERROR(__xludf.DUMMYFUNCTION("""COMPUTED_VALUE"""),"Киви лайм")</f>
        <v>Киви лайм</v>
      </c>
      <c r="S4051" s="18" t="str">
        <f>IFERROR(__xludf.DUMMYFUNCTION("""COMPUTED_VALUE"""),"Ягодный морс")</f>
        <v>Ягодный морс</v>
      </c>
      <c r="T4051" s="18" t="str">
        <f>IFERROR(__xludf.DUMMYFUNCTION("""COMPUTED_VALUE"""),"Фруктовый скитлс")</f>
        <v>Фруктовый скитлс</v>
      </c>
      <c r="U4051" s="18" t="str">
        <f>IFERROR(__xludf.DUMMYFUNCTION("""COMPUTED_VALUE"""),"черника лимон ")</f>
        <v>черника лимон </v>
      </c>
      <c r="V4051" s="18" t="str">
        <f>IFERROR(__xludf.DUMMYFUNCTION("""COMPUTED_VALUE"""),"Вишнёвая бомба")</f>
        <v>Вишнёвая бомба</v>
      </c>
      <c r="W4051" s="18" t="str">
        <f>IFERROR(__xludf.DUMMYFUNCTION("""COMPUTED_VALUE"""),"Тропический манго")</f>
        <v>Тропический манго</v>
      </c>
      <c r="X4051" s="18"/>
      <c r="Y4051" s="18"/>
      <c r="Z4051" s="18"/>
      <c r="AA4051" s="18"/>
      <c r="AB4051" s="18"/>
      <c r="AC4051" s="18"/>
      <c r="AD4051" s="18"/>
      <c r="AE4051" s="18"/>
      <c r="AF4051" s="18"/>
      <c r="AG4051" s="18"/>
      <c r="AH4051" s="18"/>
      <c r="AI4051" s="18"/>
      <c r="AJ4051" s="18"/>
      <c r="AK4051" s="18"/>
      <c r="AL4051" s="18"/>
      <c r="AM4051" s="18"/>
      <c r="AN4051" s="18"/>
      <c r="AO4051" s="18"/>
      <c r="AP4051" s="18"/>
      <c r="AQ4051" s="18"/>
      <c r="AR4051" s="18"/>
      <c r="AS4051" s="18"/>
      <c r="AT4051" s="18"/>
      <c r="AU4051" s="18"/>
      <c r="AV4051" s="18"/>
      <c r="AW4051" s="18"/>
      <c r="AX4051" s="18"/>
    </row>
    <row r="4052">
      <c r="A4052" s="18" t="str">
        <f>IFERROR(__xludf.DUMMYFUNCTION("""COMPUTED_VALUE"""),"Кислый малиново-грейпфрутовый швепс")</f>
        <v>Кислый малиново-грейпфрутовый швепс</v>
      </c>
      <c r="B4052" s="18" t="str">
        <f>IFERROR(__xludf.DUMMYFUNCTION("""COMPUTED_VALUE"""),"Ананас апельсин")</f>
        <v>Ананас апельсин</v>
      </c>
      <c r="C4052" s="18" t="str">
        <f>IFERROR(__xludf.DUMMYFUNCTION("""COMPUTED_VALUE"""),"Пинаколада")</f>
        <v>Пинаколада</v>
      </c>
      <c r="D4052" s="18" t="str">
        <f>IFERROR(__xludf.DUMMYFUNCTION("""COMPUTED_VALUE"""),"Мятный бабл гам")</f>
        <v>Мятный бабл гам</v>
      </c>
      <c r="E4052" s="18" t="str">
        <f>IFERROR(__xludf.DUMMYFUNCTION("""COMPUTED_VALUE"""),"Мянго драгонфрут")</f>
        <v>Мянго драгонфрут</v>
      </c>
      <c r="F4052" s="18" t="str">
        <f>IFERROR(__xludf.DUMMYFUNCTION("""COMPUTED_VALUE"""),"Клубничная фанта")</f>
        <v>Клубничная фанта</v>
      </c>
      <c r="G4052" s="18" t="str">
        <f>IFERROR(__xludf.DUMMYFUNCTION("""COMPUTED_VALUE"""),"Клубничная арбуз")</f>
        <v>Клубничная арбуз</v>
      </c>
      <c r="H4052" s="18" t="str">
        <f>IFERROR(__xludf.DUMMYFUNCTION("""COMPUTED_VALUE"""),"Кислый скитлс")</f>
        <v>Кислый скитлс</v>
      </c>
      <c r="I4052" s="18" t="str">
        <f>IFERROR(__xludf.DUMMYFUNCTION("""COMPUTED_VALUE"""),"Кислый лайм арбуз")</f>
        <v>Кислый лайм арбуз</v>
      </c>
      <c r="J4052" s="18" t="str">
        <f>IFERROR(__xludf.DUMMYFUNCTION("""COMPUTED_VALUE"""),"Тропический банан")</f>
        <v>Тропический банан</v>
      </c>
      <c r="K4052" s="18" t="str">
        <f>IFERROR(__xludf.DUMMYFUNCTION("""COMPUTED_VALUE"""),"Яблочный энергетик")</f>
        <v>Яблочный энергетик</v>
      </c>
      <c r="L4052" s="18" t="str">
        <f>IFERROR(__xludf.DUMMYFUNCTION("""COMPUTED_VALUE"""),"Барбарисовый лимонад")</f>
        <v>Барбарисовый лимонад</v>
      </c>
      <c r="M4052" s="18" t="str">
        <f>IFERROR(__xludf.DUMMYFUNCTION("""COMPUTED_VALUE"""),"Лимонад виноград вишня")</f>
        <v>Лимонад виноград вишня</v>
      </c>
      <c r="N4052" s="18" t="str">
        <f>IFERROR(__xludf.DUMMYFUNCTION("""COMPUTED_VALUE"""),"Розовый лимонад")</f>
        <v>Розовый лимонад</v>
      </c>
      <c r="O4052" s="18" t="str">
        <f>IFERROR(__xludf.DUMMYFUNCTION("""COMPUTED_VALUE"""),"Двойной манго")</f>
        <v>Двойной манго</v>
      </c>
      <c r="P4052" s="18" t="str">
        <f>IFERROR(__xludf.DUMMYFUNCTION("""COMPUTED_VALUE"""),"Лесные ягоды ")</f>
        <v>Лесные ягоды </v>
      </c>
      <c r="Q4052" s="18" t="str">
        <f>IFERROR(__xludf.DUMMYFUNCTION("""COMPUTED_VALUE"""),"Ежевика малина ")</f>
        <v>Ежевика малина </v>
      </c>
      <c r="R4052" s="18" t="str">
        <f>IFERROR(__xludf.DUMMYFUNCTION("""COMPUTED_VALUE"""),"Смородиновый лимонад")</f>
        <v>Смородиновый лимонад</v>
      </c>
      <c r="S4052" s="18" t="str">
        <f>IFERROR(__xludf.DUMMYFUNCTION("""COMPUTED_VALUE"""),"Кола вишня")</f>
        <v>Кола вишня</v>
      </c>
      <c r="T4052" s="18" t="str">
        <f>IFERROR(__xludf.DUMMYFUNCTION("""COMPUTED_VALUE"""),"Манго арбуз")</f>
        <v>Манго арбуз</v>
      </c>
      <c r="U4052" s="18" t="str">
        <f>IFERROR(__xludf.DUMMYFUNCTION("""COMPUTED_VALUE"""),"Алоэ виноград")</f>
        <v>Алоэ виноград</v>
      </c>
      <c r="V4052" s="18" t="str">
        <f>IFERROR(__xludf.DUMMYFUNCTION("""COMPUTED_VALUE"""),"Банан клубника")</f>
        <v>Банан клубника</v>
      </c>
      <c r="W4052" s="18" t="str">
        <f>IFERROR(__xludf.DUMMYFUNCTION("""COMPUTED_VALUE"""),"Малиновый мармелад")</f>
        <v>Малиновый мармелад</v>
      </c>
      <c r="X4052" s="18" t="str">
        <f>IFERROR(__xludf.DUMMYFUNCTION("""COMPUTED_VALUE"""),"Клубника киви")</f>
        <v>Клубника киви</v>
      </c>
      <c r="Y4052" s="18" t="str">
        <f>IFERROR(__xludf.DUMMYFUNCTION("""COMPUTED_VALUE"""),"Клюква лайм")</f>
        <v>Клюква лайм</v>
      </c>
      <c r="Z4052" s="18" t="str">
        <f>IFERROR(__xludf.DUMMYFUNCTION("""COMPUTED_VALUE"""),"Гуава ананас")</f>
        <v>Гуава ананас</v>
      </c>
      <c r="AA4052" s="18" t="str">
        <f>IFERROR(__xludf.DUMMYFUNCTION("""COMPUTED_VALUE"""),"Морс")</f>
        <v>Морс</v>
      </c>
      <c r="AB4052" s="18" t="str">
        <f>IFERROR(__xludf.DUMMYFUNCTION("""COMPUTED_VALUE"""),"Красный апельсин")</f>
        <v>Красный апельсин</v>
      </c>
      <c r="AC4052" s="18" t="str">
        <f>IFERROR(__xludf.DUMMYFUNCTION("""COMPUTED_VALUE"""),"Арбузная жвачка")</f>
        <v>Арбузная жвачка</v>
      </c>
      <c r="AD4052" s="18" t="str">
        <f>IFERROR(__xludf.DUMMYFUNCTION("""COMPUTED_VALUE"""),"Смородина Виноград")</f>
        <v>Смородина Виноград</v>
      </c>
      <c r="AE4052" s="18" t="str">
        <f>IFERROR(__xludf.DUMMYFUNCTION("""COMPUTED_VALUE"""),"Гранатовая Мармелад")</f>
        <v>Гранатовая Мармелад</v>
      </c>
      <c r="AF4052" s="18" t="str">
        <f>IFERROR(__xludf.DUMMYFUNCTION("""COMPUTED_VALUE"""),"Яблоко Киви")</f>
        <v>Яблоко Киви</v>
      </c>
      <c r="AG4052" s="18" t="str">
        <f>IFERROR(__xludf.DUMMYFUNCTION("""COMPUTED_VALUE"""),"Клубника Ежевика")</f>
        <v>Клубника Ежевика</v>
      </c>
      <c r="AH4052" s="18" t="str">
        <f>IFERROR(__xludf.DUMMYFUNCTION("""COMPUTED_VALUE"""),"Клубничный Коктейль")</f>
        <v>Клубничный Коктейль</v>
      </c>
      <c r="AI4052" s="18" t="str">
        <f>IFERROR(__xludf.DUMMYFUNCTION("""COMPUTED_VALUE"""),"Клюква Земляника ")</f>
        <v>Клюква Земляника </v>
      </c>
      <c r="AJ4052" s="18" t="str">
        <f>IFERROR(__xludf.DUMMYFUNCTION("""COMPUTED_VALUE"""),"Какос Дыня")</f>
        <v>Какос Дыня</v>
      </c>
      <c r="AK4052" s="18" t="str">
        <f>IFERROR(__xludf.DUMMYFUNCTION("""COMPUTED_VALUE"""),"Маракуйя мандарин")</f>
        <v>Маракуйя мандарин</v>
      </c>
      <c r="AL4052" s="18" t="str">
        <f>IFERROR(__xludf.DUMMYFUNCTION("""COMPUTED_VALUE"""),"Персик кактус")</f>
        <v>Персик кактус</v>
      </c>
      <c r="AM4052" s="18" t="str">
        <f>IFERROR(__xludf.DUMMYFUNCTION("""COMPUTED_VALUE"""),"Спрайт")</f>
        <v>Спрайт</v>
      </c>
      <c r="AN4052" s="18" t="str">
        <f>IFERROR(__xludf.DUMMYFUNCTION("""COMPUTED_VALUE"""),"Черничная фанта")</f>
        <v>Черничная фанта</v>
      </c>
      <c r="AO4052" s="18" t="str">
        <f>IFERROR(__xludf.DUMMYFUNCTION("""COMPUTED_VALUE"""),"Ягодная жвачка")</f>
        <v>Ягодная жвачка</v>
      </c>
      <c r="AP4052" s="18" t="str">
        <f>IFERROR(__xludf.DUMMYFUNCTION("""COMPUTED_VALUE"""),"Ягодный энергетик")</f>
        <v>Ягодный энергетик</v>
      </c>
      <c r="AQ4052" s="18" t="str">
        <f>IFERROR(__xludf.DUMMYFUNCTION("""COMPUTED_VALUE"""),"Ягодный пунш ")</f>
        <v>Ягодный пунш </v>
      </c>
      <c r="AR4052" s="18" t="str">
        <f>IFERROR(__xludf.DUMMYFUNCTION("""COMPUTED_VALUE"""),"Виноградный холс")</f>
        <v>Виноградный холс</v>
      </c>
      <c r="AS4052" s="18" t="str">
        <f>IFERROR(__xludf.DUMMYFUNCTION("""COMPUTED_VALUE"""),"Грейпфрут смородина")</f>
        <v>Грейпфрут смородина</v>
      </c>
      <c r="AT4052" s="18" t="str">
        <f>IFERROR(__xludf.DUMMYFUNCTION("""COMPUTED_VALUE"""),"Дыня персик")</f>
        <v>Дыня персик</v>
      </c>
      <c r="AU4052" s="18" t="str">
        <f>IFERROR(__xludf.DUMMYFUNCTION("""COMPUTED_VALUE"""),"Земляника виноград")</f>
        <v>Земляника виноград</v>
      </c>
      <c r="AV4052" s="18" t="str">
        <f>IFERROR(__xludf.DUMMYFUNCTION("""COMPUTED_VALUE"""),"Киви маракуйя гуава")</f>
        <v>Киви маракуйя гуава</v>
      </c>
      <c r="AW4052" s="18" t="str">
        <f>IFERROR(__xludf.DUMMYFUNCTION("""COMPUTED_VALUE"""),"Кислые вишнёвые червячки")</f>
        <v>Кислые вишнёвые червячки</v>
      </c>
      <c r="AX4052" s="18" t="str">
        <f>IFERROR(__xludf.DUMMYFUNCTION("""COMPUTED_VALUE"""),"Кислые чернично-малиновое червячки")</f>
        <v>Кислые чернично-малиновое червячки</v>
      </c>
    </row>
    <row r="4053">
      <c r="A4053" s="18" t="str">
        <f>IFERROR(__xludf.DUMMYFUNCTION("""COMPUTED_VALUE"""),"Кислый малиново-грейпфрутовый швепс")</f>
        <v>Кислый малиново-грейпфрутовый швепс</v>
      </c>
      <c r="B4053" s="18" t="str">
        <f>IFERROR(__xludf.DUMMYFUNCTION("""COMPUTED_VALUE"""),"Ананас апельсин")</f>
        <v>Ананас апельсин</v>
      </c>
      <c r="C4053" s="18" t="str">
        <f>IFERROR(__xludf.DUMMYFUNCTION("""COMPUTED_VALUE"""),"Пинаколада")</f>
        <v>Пинаколада</v>
      </c>
      <c r="D4053" s="18" t="str">
        <f>IFERROR(__xludf.DUMMYFUNCTION("""COMPUTED_VALUE"""),"Мятный бабл гам")</f>
        <v>Мятный бабл гам</v>
      </c>
      <c r="E4053" s="18" t="str">
        <f>IFERROR(__xludf.DUMMYFUNCTION("""COMPUTED_VALUE"""),"Мянго драгонфрут")</f>
        <v>Мянго драгонфрут</v>
      </c>
      <c r="F4053" s="18" t="str">
        <f>IFERROR(__xludf.DUMMYFUNCTION("""COMPUTED_VALUE"""),"Клубничная фанта")</f>
        <v>Клубничная фанта</v>
      </c>
      <c r="G4053" s="18" t="str">
        <f>IFERROR(__xludf.DUMMYFUNCTION("""COMPUTED_VALUE"""),"Клубничная арбуз")</f>
        <v>Клубничная арбуз</v>
      </c>
      <c r="H4053" s="18" t="str">
        <f>IFERROR(__xludf.DUMMYFUNCTION("""COMPUTED_VALUE"""),"Кислый скитлс")</f>
        <v>Кислый скитлс</v>
      </c>
      <c r="I4053" s="18" t="str">
        <f>IFERROR(__xludf.DUMMYFUNCTION("""COMPUTED_VALUE"""),"Кислый лайм арбуз")</f>
        <v>Кислый лайм арбуз</v>
      </c>
      <c r="J4053" s="18" t="str">
        <f>IFERROR(__xludf.DUMMYFUNCTION("""COMPUTED_VALUE"""),"Тропический банан")</f>
        <v>Тропический банан</v>
      </c>
      <c r="K4053" s="18" t="str">
        <f>IFERROR(__xludf.DUMMYFUNCTION("""COMPUTED_VALUE"""),"Яблочный энергетик")</f>
        <v>Яблочный энергетик</v>
      </c>
      <c r="L4053" s="18" t="str">
        <f>IFERROR(__xludf.DUMMYFUNCTION("""COMPUTED_VALUE"""),"Барбарисовый лимонад")</f>
        <v>Барбарисовый лимонад</v>
      </c>
      <c r="M4053" s="18" t="str">
        <f>IFERROR(__xludf.DUMMYFUNCTION("""COMPUTED_VALUE"""),"Лимонад виноград вишня")</f>
        <v>Лимонад виноград вишня</v>
      </c>
      <c r="N4053" s="18" t="str">
        <f>IFERROR(__xludf.DUMMYFUNCTION("""COMPUTED_VALUE"""),"Розовый лимонад")</f>
        <v>Розовый лимонад</v>
      </c>
      <c r="O4053" s="18" t="str">
        <f>IFERROR(__xludf.DUMMYFUNCTION("""COMPUTED_VALUE"""),"Двойной манго")</f>
        <v>Двойной манго</v>
      </c>
      <c r="P4053" s="18" t="str">
        <f>IFERROR(__xludf.DUMMYFUNCTION("""COMPUTED_VALUE"""),"Лесные ягоды ")</f>
        <v>Лесные ягоды </v>
      </c>
      <c r="Q4053" s="18" t="str">
        <f>IFERROR(__xludf.DUMMYFUNCTION("""COMPUTED_VALUE"""),"Ежевика малина ")</f>
        <v>Ежевика малина </v>
      </c>
      <c r="R4053" s="18" t="str">
        <f>IFERROR(__xludf.DUMMYFUNCTION("""COMPUTED_VALUE"""),"Смородиновый лимонад")</f>
        <v>Смородиновый лимонад</v>
      </c>
      <c r="S4053" s="18" t="str">
        <f>IFERROR(__xludf.DUMMYFUNCTION("""COMPUTED_VALUE"""),"Кола вишня")</f>
        <v>Кола вишня</v>
      </c>
      <c r="T4053" s="18" t="str">
        <f>IFERROR(__xludf.DUMMYFUNCTION("""COMPUTED_VALUE"""),"Манго арбуз")</f>
        <v>Манго арбуз</v>
      </c>
      <c r="U4053" s="18" t="str">
        <f>IFERROR(__xludf.DUMMYFUNCTION("""COMPUTED_VALUE"""),"Алоэ виноград")</f>
        <v>Алоэ виноград</v>
      </c>
      <c r="V4053" s="18" t="str">
        <f>IFERROR(__xludf.DUMMYFUNCTION("""COMPUTED_VALUE"""),"Банан клубника")</f>
        <v>Банан клубника</v>
      </c>
      <c r="W4053" s="18" t="str">
        <f>IFERROR(__xludf.DUMMYFUNCTION("""COMPUTED_VALUE"""),"Малиновый мармелад")</f>
        <v>Малиновый мармелад</v>
      </c>
      <c r="X4053" s="18" t="str">
        <f>IFERROR(__xludf.DUMMYFUNCTION("""COMPUTED_VALUE"""),"Клубника киви")</f>
        <v>Клубника киви</v>
      </c>
      <c r="Y4053" s="18" t="str">
        <f>IFERROR(__xludf.DUMMYFUNCTION("""COMPUTED_VALUE"""),"Клюква лайм")</f>
        <v>Клюква лайм</v>
      </c>
      <c r="Z4053" s="18" t="str">
        <f>IFERROR(__xludf.DUMMYFUNCTION("""COMPUTED_VALUE"""),"Гуава ананас")</f>
        <v>Гуава ананас</v>
      </c>
      <c r="AA4053" s="18" t="str">
        <f>IFERROR(__xludf.DUMMYFUNCTION("""COMPUTED_VALUE"""),"Морс")</f>
        <v>Морс</v>
      </c>
      <c r="AB4053" s="18" t="str">
        <f>IFERROR(__xludf.DUMMYFUNCTION("""COMPUTED_VALUE"""),"Красный апельсин")</f>
        <v>Красный апельсин</v>
      </c>
      <c r="AC4053" s="18" t="str">
        <f>IFERROR(__xludf.DUMMYFUNCTION("""COMPUTED_VALUE"""),"Арбузная жвачка")</f>
        <v>Арбузная жвачка</v>
      </c>
      <c r="AD4053" s="18" t="str">
        <f>IFERROR(__xludf.DUMMYFUNCTION("""COMPUTED_VALUE"""),"Смородина Виноград")</f>
        <v>Смородина Виноград</v>
      </c>
      <c r="AE4053" s="18" t="str">
        <f>IFERROR(__xludf.DUMMYFUNCTION("""COMPUTED_VALUE"""),"Гранатовая Мармелад")</f>
        <v>Гранатовая Мармелад</v>
      </c>
      <c r="AF4053" s="18" t="str">
        <f>IFERROR(__xludf.DUMMYFUNCTION("""COMPUTED_VALUE"""),"Яблоко Киви")</f>
        <v>Яблоко Киви</v>
      </c>
      <c r="AG4053" s="18" t="str">
        <f>IFERROR(__xludf.DUMMYFUNCTION("""COMPUTED_VALUE"""),"Клубника Ежевика")</f>
        <v>Клубника Ежевика</v>
      </c>
      <c r="AH4053" s="18" t="str">
        <f>IFERROR(__xludf.DUMMYFUNCTION("""COMPUTED_VALUE"""),"Клубничный Коктейль")</f>
        <v>Клубничный Коктейль</v>
      </c>
      <c r="AI4053" s="18" t="str">
        <f>IFERROR(__xludf.DUMMYFUNCTION("""COMPUTED_VALUE"""),"Клюква Земляника ")</f>
        <v>Клюква Земляника </v>
      </c>
      <c r="AJ4053" s="18" t="str">
        <f>IFERROR(__xludf.DUMMYFUNCTION("""COMPUTED_VALUE"""),"Какос Дыня")</f>
        <v>Какос Дыня</v>
      </c>
      <c r="AK4053" s="18" t="str">
        <f>IFERROR(__xludf.DUMMYFUNCTION("""COMPUTED_VALUE"""),"Маракуйя мандарин")</f>
        <v>Маракуйя мандарин</v>
      </c>
      <c r="AL4053" s="18" t="str">
        <f>IFERROR(__xludf.DUMMYFUNCTION("""COMPUTED_VALUE"""),"Персик кактус")</f>
        <v>Персик кактус</v>
      </c>
      <c r="AM4053" s="18" t="str">
        <f>IFERROR(__xludf.DUMMYFUNCTION("""COMPUTED_VALUE"""),"Спрайт")</f>
        <v>Спрайт</v>
      </c>
      <c r="AN4053" s="18" t="str">
        <f>IFERROR(__xludf.DUMMYFUNCTION("""COMPUTED_VALUE"""),"Черничная фанта")</f>
        <v>Черничная фанта</v>
      </c>
      <c r="AO4053" s="18" t="str">
        <f>IFERROR(__xludf.DUMMYFUNCTION("""COMPUTED_VALUE"""),"Ягодная жвачка")</f>
        <v>Ягодная жвачка</v>
      </c>
      <c r="AP4053" s="18" t="str">
        <f>IFERROR(__xludf.DUMMYFUNCTION("""COMPUTED_VALUE"""),"Ягодный энергетик")</f>
        <v>Ягодный энергетик</v>
      </c>
      <c r="AQ4053" s="18" t="str">
        <f>IFERROR(__xludf.DUMMYFUNCTION("""COMPUTED_VALUE"""),"Ягодный пунш ")</f>
        <v>Ягодный пунш </v>
      </c>
      <c r="AR4053" s="18" t="str">
        <f>IFERROR(__xludf.DUMMYFUNCTION("""COMPUTED_VALUE"""),"Виноградный холс")</f>
        <v>Виноградный холс</v>
      </c>
      <c r="AS4053" s="18" t="str">
        <f>IFERROR(__xludf.DUMMYFUNCTION("""COMPUTED_VALUE"""),"Грейпфрут смородина")</f>
        <v>Грейпфрут смородина</v>
      </c>
      <c r="AT4053" s="18" t="str">
        <f>IFERROR(__xludf.DUMMYFUNCTION("""COMPUTED_VALUE"""),"Дыня персик")</f>
        <v>Дыня персик</v>
      </c>
      <c r="AU4053" s="18" t="str">
        <f>IFERROR(__xludf.DUMMYFUNCTION("""COMPUTED_VALUE"""),"Земляника виноград")</f>
        <v>Земляника виноград</v>
      </c>
      <c r="AV4053" s="18" t="str">
        <f>IFERROR(__xludf.DUMMYFUNCTION("""COMPUTED_VALUE"""),"Киви маракуйя гуава")</f>
        <v>Киви маракуйя гуава</v>
      </c>
      <c r="AW4053" s="18" t="str">
        <f>IFERROR(__xludf.DUMMYFUNCTION("""COMPUTED_VALUE"""),"Кислые вишнёвые червячки")</f>
        <v>Кислые вишнёвые червячки</v>
      </c>
      <c r="AX4053" s="18" t="str">
        <f>IFERROR(__xludf.DUMMYFUNCTION("""COMPUTED_VALUE"""),"Кислые чернично-малиновое червячки")</f>
        <v>Кислые чернично-малиновое червячки</v>
      </c>
    </row>
    <row r="4054">
      <c r="A4054" s="18" t="str">
        <f>IFERROR(__xludf.DUMMYFUNCTION("""COMPUTED_VALUE"""),"Лесные ягоды")</f>
        <v>Лесные ягоды</v>
      </c>
      <c r="B4054" s="18" t="str">
        <f>IFERROR(__xludf.DUMMYFUNCTION("""COMPUTED_VALUE"""),"Алоэ виноград ")</f>
        <v>Алоэ виноград </v>
      </c>
      <c r="C4054" s="18" t="str">
        <f>IFERROR(__xludf.DUMMYFUNCTION("""COMPUTED_VALUE"""),"Апельсиновый адреналин")</f>
        <v>Апельсиновый адреналин</v>
      </c>
      <c r="D4054" s="18" t="str">
        <f>IFERROR(__xludf.DUMMYFUNCTION("""COMPUTED_VALUE"""),"Клюква лайм")</f>
        <v>Клюква лайм</v>
      </c>
      <c r="E4054" s="18" t="str">
        <f>IFERROR(__xludf.DUMMYFUNCTION("""COMPUTED_VALUE"""),"Виноградная фанта ")</f>
        <v>Виноградная фанта </v>
      </c>
      <c r="F4054" s="18" t="str">
        <f>IFERROR(__xludf.DUMMYFUNCTION("""COMPUTED_VALUE"""),"Зеленый чай лемонграсс")</f>
        <v>Зеленый чай лемонграсс</v>
      </c>
      <c r="G4054" s="18" t="str">
        <f>IFERROR(__xludf.DUMMYFUNCTION("""COMPUTED_VALUE"""),"Малина арбуз")</f>
        <v>Малина арбуз</v>
      </c>
      <c r="H4054" s="18" t="str">
        <f>IFERROR(__xludf.DUMMYFUNCTION("""COMPUTED_VALUE"""),"Ананас персик")</f>
        <v>Ананас персик</v>
      </c>
      <c r="I4054" s="18" t="str">
        <f>IFERROR(__xludf.DUMMYFUNCTION("""COMPUTED_VALUE"""),"Клубничный мохито ")</f>
        <v>Клубничный мохито </v>
      </c>
      <c r="J4054" s="18" t="str">
        <f>IFERROR(__xludf.DUMMYFUNCTION("""COMPUTED_VALUE"""),"Яблоко лайм")</f>
        <v>Яблоко лайм</v>
      </c>
      <c r="K4054" s="18" t="str">
        <f>IFERROR(__xludf.DUMMYFUNCTION("""COMPUTED_VALUE"""),"Спрайт арбуз лайм ")</f>
        <v>Спрайт арбуз лайм </v>
      </c>
      <c r="L4054" s="18" t="str">
        <f>IFERROR(__xludf.DUMMYFUNCTION("""COMPUTED_VALUE"""),"Черничная фанта")</f>
        <v>Черничная фанта</v>
      </c>
      <c r="M4054" s="18" t="str">
        <f>IFERROR(__xludf.DUMMYFUNCTION("""COMPUTED_VALUE"""),"Чёрная смородина")</f>
        <v>Чёрная смородина</v>
      </c>
      <c r="N4054" s="18" t="str">
        <f>IFERROR(__xludf.DUMMYFUNCTION("""COMPUTED_VALUE"""),"Червячки голубика малина")</f>
        <v>Червячки голубика малина</v>
      </c>
      <c r="O4054" s="18" t="str">
        <f>IFERROR(__xludf.DUMMYFUNCTION("""COMPUTED_VALUE"""),"Малина смородина ")</f>
        <v>Малина смородина </v>
      </c>
      <c r="P4054" s="18" t="str">
        <f>IFERROR(__xludf.DUMMYFUNCTION("""COMPUTED_VALUE"""),"Черника лайм ")</f>
        <v>Черника лайм </v>
      </c>
      <c r="Q4054" s="18" t="str">
        <f>IFERROR(__xludf.DUMMYFUNCTION("""COMPUTED_VALUE"""),"Виноградный чупа чупс")</f>
        <v>Виноградный чупа чупс</v>
      </c>
      <c r="R4054" s="18" t="str">
        <f>IFERROR(__xludf.DUMMYFUNCTION("""COMPUTED_VALUE"""),"Киви лайм")</f>
        <v>Киви лайм</v>
      </c>
      <c r="S4054" s="18" t="str">
        <f>IFERROR(__xludf.DUMMYFUNCTION("""COMPUTED_VALUE"""),"Ягодный морс")</f>
        <v>Ягодный морс</v>
      </c>
      <c r="T4054" s="18" t="str">
        <f>IFERROR(__xludf.DUMMYFUNCTION("""COMPUTED_VALUE"""),"Фруктовый скитлс")</f>
        <v>Фруктовый скитлс</v>
      </c>
      <c r="U4054" s="18" t="str">
        <f>IFERROR(__xludf.DUMMYFUNCTION("""COMPUTED_VALUE"""),"черника лимон ")</f>
        <v>черника лимон </v>
      </c>
      <c r="V4054" s="18" t="str">
        <f>IFERROR(__xludf.DUMMYFUNCTION("""COMPUTED_VALUE"""),"Вишнёвая бомба")</f>
        <v>Вишнёвая бомба</v>
      </c>
      <c r="W4054" s="18" t="str">
        <f>IFERROR(__xludf.DUMMYFUNCTION("""COMPUTED_VALUE"""),"Тропический манго")</f>
        <v>Тропический манго</v>
      </c>
      <c r="X4054" s="18"/>
      <c r="Y4054" s="18"/>
      <c r="Z4054" s="18"/>
      <c r="AA4054" s="18"/>
      <c r="AB4054" s="18"/>
      <c r="AC4054" s="18"/>
      <c r="AD4054" s="18"/>
      <c r="AE4054" s="18"/>
      <c r="AF4054" s="18"/>
      <c r="AG4054" s="18"/>
      <c r="AH4054" s="18"/>
      <c r="AI4054" s="18"/>
      <c r="AJ4054" s="18"/>
      <c r="AK4054" s="18"/>
      <c r="AL4054" s="18"/>
      <c r="AM4054" s="18"/>
      <c r="AN4054" s="18"/>
      <c r="AO4054" s="18"/>
      <c r="AP4054" s="18"/>
      <c r="AQ4054" s="18"/>
      <c r="AR4054" s="18"/>
      <c r="AS4054" s="18"/>
      <c r="AT4054" s="18"/>
      <c r="AU4054" s="18"/>
      <c r="AV4054" s="18"/>
      <c r="AW4054" s="18"/>
      <c r="AX4054" s="18"/>
    </row>
    <row r="4055">
      <c r="A4055" s="18" t="str">
        <f>IFERROR(__xludf.DUMMYFUNCTION("""COMPUTED_VALUE"""),"Лесные ягоды")</f>
        <v>Лесные ягоды</v>
      </c>
      <c r="B4055" s="18" t="str">
        <f>IFERROR(__xludf.DUMMYFUNCTION("""COMPUTED_VALUE"""),"Алоэ виноград ")</f>
        <v>Алоэ виноград </v>
      </c>
      <c r="C4055" s="18" t="str">
        <f>IFERROR(__xludf.DUMMYFUNCTION("""COMPUTED_VALUE"""),"Апельсиновый адреналин")</f>
        <v>Апельсиновый адреналин</v>
      </c>
      <c r="D4055" s="18" t="str">
        <f>IFERROR(__xludf.DUMMYFUNCTION("""COMPUTED_VALUE"""),"Клюква лайм")</f>
        <v>Клюква лайм</v>
      </c>
      <c r="E4055" s="18" t="str">
        <f>IFERROR(__xludf.DUMMYFUNCTION("""COMPUTED_VALUE"""),"Виноградная фанта ")</f>
        <v>Виноградная фанта </v>
      </c>
      <c r="F4055" s="18" t="str">
        <f>IFERROR(__xludf.DUMMYFUNCTION("""COMPUTED_VALUE"""),"Зеленый чай лемонграсс")</f>
        <v>Зеленый чай лемонграсс</v>
      </c>
      <c r="G4055" s="18" t="str">
        <f>IFERROR(__xludf.DUMMYFUNCTION("""COMPUTED_VALUE"""),"Малина арбуз")</f>
        <v>Малина арбуз</v>
      </c>
      <c r="H4055" s="18" t="str">
        <f>IFERROR(__xludf.DUMMYFUNCTION("""COMPUTED_VALUE"""),"Ананас персик")</f>
        <v>Ананас персик</v>
      </c>
      <c r="I4055" s="18" t="str">
        <f>IFERROR(__xludf.DUMMYFUNCTION("""COMPUTED_VALUE"""),"Клубничный мохито ")</f>
        <v>Клубничный мохито </v>
      </c>
      <c r="J4055" s="18" t="str">
        <f>IFERROR(__xludf.DUMMYFUNCTION("""COMPUTED_VALUE"""),"Яблоко лайм")</f>
        <v>Яблоко лайм</v>
      </c>
      <c r="K4055" s="18" t="str">
        <f>IFERROR(__xludf.DUMMYFUNCTION("""COMPUTED_VALUE"""),"Спрайт арбуз лайм ")</f>
        <v>Спрайт арбуз лайм </v>
      </c>
      <c r="L4055" s="18" t="str">
        <f>IFERROR(__xludf.DUMMYFUNCTION("""COMPUTED_VALUE"""),"Черничная фанта")</f>
        <v>Черничная фанта</v>
      </c>
      <c r="M4055" s="18" t="str">
        <f>IFERROR(__xludf.DUMMYFUNCTION("""COMPUTED_VALUE"""),"Чёрная смородина")</f>
        <v>Чёрная смородина</v>
      </c>
      <c r="N4055" s="18" t="str">
        <f>IFERROR(__xludf.DUMMYFUNCTION("""COMPUTED_VALUE"""),"Червячки голубика малина")</f>
        <v>Червячки голубика малина</v>
      </c>
      <c r="O4055" s="18" t="str">
        <f>IFERROR(__xludf.DUMMYFUNCTION("""COMPUTED_VALUE"""),"Малина смородина ")</f>
        <v>Малина смородина </v>
      </c>
      <c r="P4055" s="18" t="str">
        <f>IFERROR(__xludf.DUMMYFUNCTION("""COMPUTED_VALUE"""),"Черника лайм ")</f>
        <v>Черника лайм </v>
      </c>
      <c r="Q4055" s="18" t="str">
        <f>IFERROR(__xludf.DUMMYFUNCTION("""COMPUTED_VALUE"""),"Виноградный чупа чупс")</f>
        <v>Виноградный чупа чупс</v>
      </c>
      <c r="R4055" s="18" t="str">
        <f>IFERROR(__xludf.DUMMYFUNCTION("""COMPUTED_VALUE"""),"Киви лайм")</f>
        <v>Киви лайм</v>
      </c>
      <c r="S4055" s="18" t="str">
        <f>IFERROR(__xludf.DUMMYFUNCTION("""COMPUTED_VALUE"""),"Ягодный морс")</f>
        <v>Ягодный морс</v>
      </c>
      <c r="T4055" s="18" t="str">
        <f>IFERROR(__xludf.DUMMYFUNCTION("""COMPUTED_VALUE"""),"Фруктовый скитлс")</f>
        <v>Фруктовый скитлс</v>
      </c>
      <c r="U4055" s="18" t="str">
        <f>IFERROR(__xludf.DUMMYFUNCTION("""COMPUTED_VALUE"""),"черника лимон ")</f>
        <v>черника лимон </v>
      </c>
      <c r="V4055" s="18" t="str">
        <f>IFERROR(__xludf.DUMMYFUNCTION("""COMPUTED_VALUE"""),"Вишнёвая бомба")</f>
        <v>Вишнёвая бомба</v>
      </c>
      <c r="W4055" s="18" t="str">
        <f>IFERROR(__xludf.DUMMYFUNCTION("""COMPUTED_VALUE"""),"Тропический манго")</f>
        <v>Тропический манго</v>
      </c>
      <c r="X4055" s="18"/>
      <c r="Y4055" s="18"/>
      <c r="Z4055" s="18"/>
      <c r="AA4055" s="18"/>
      <c r="AB4055" s="18"/>
      <c r="AC4055" s="18"/>
      <c r="AD4055" s="18"/>
      <c r="AE4055" s="18"/>
      <c r="AF4055" s="18"/>
      <c r="AG4055" s="18"/>
      <c r="AH4055" s="18"/>
      <c r="AI4055" s="18"/>
      <c r="AJ4055" s="18"/>
      <c r="AK4055" s="18"/>
      <c r="AL4055" s="18"/>
      <c r="AM4055" s="18"/>
      <c r="AN4055" s="18"/>
      <c r="AO4055" s="18"/>
      <c r="AP4055" s="18"/>
      <c r="AQ4055" s="18"/>
      <c r="AR4055" s="18"/>
      <c r="AS4055" s="18"/>
      <c r="AT4055" s="18"/>
      <c r="AU4055" s="18"/>
      <c r="AV4055" s="18"/>
      <c r="AW4055" s="18"/>
      <c r="AX4055" s="18"/>
    </row>
    <row r="4056">
      <c r="A4056" s="18" t="str">
        <f>IFERROR(__xludf.DUMMYFUNCTION("""COMPUTED_VALUE"""),"0.4")</f>
        <v>0.4</v>
      </c>
      <c r="B4056" s="18" t="str">
        <f>IFERROR(__xludf.DUMMYFUNCTION("""COMPUTED_VALUE"""),"0.6")</f>
        <v>0.6</v>
      </c>
      <c r="C4056" s="18" t="str">
        <f>IFERROR(__xludf.DUMMYFUNCTION("""COMPUTED_VALUE"""),"0.7")</f>
        <v>0.7</v>
      </c>
      <c r="D4056" s="18" t="str">
        <f>IFERROR(__xludf.DUMMYFUNCTION("""COMPUTED_VALUE"""),"0.8")</f>
        <v>0.8</v>
      </c>
      <c r="E4056" s="18"/>
      <c r="F4056" s="18"/>
      <c r="G4056" s="18"/>
      <c r="H4056" s="18"/>
      <c r="I4056" s="18"/>
      <c r="J4056" s="18"/>
      <c r="K4056" s="18"/>
      <c r="L4056" s="18"/>
      <c r="M4056" s="18"/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  <c r="AA4056" s="18"/>
      <c r="AB4056" s="18"/>
      <c r="AC4056" s="18"/>
      <c r="AD4056" s="18"/>
      <c r="AE4056" s="18"/>
      <c r="AF4056" s="18"/>
      <c r="AG4056" s="18"/>
      <c r="AH4056" s="18"/>
      <c r="AI4056" s="18"/>
      <c r="AJ4056" s="18"/>
      <c r="AK4056" s="18"/>
      <c r="AL4056" s="18"/>
      <c r="AM4056" s="18"/>
      <c r="AN4056" s="18"/>
      <c r="AO4056" s="18"/>
      <c r="AP4056" s="18"/>
      <c r="AQ4056" s="18"/>
      <c r="AR4056" s="18"/>
      <c r="AS4056" s="18"/>
      <c r="AT4056" s="18"/>
      <c r="AU4056" s="18"/>
      <c r="AV4056" s="18"/>
      <c r="AW4056" s="18"/>
      <c r="AX4056" s="18"/>
    </row>
    <row r="4057">
      <c r="A4057" s="18" t="str">
        <f>IFERROR(__xludf.DUMMYFUNCTION("""COMPUTED_VALUE"""),"Лесные ягоды")</f>
        <v>Лесные ягоды</v>
      </c>
      <c r="B4057" s="18" t="str">
        <f>IFERROR(__xludf.DUMMYFUNCTION("""COMPUTED_VALUE"""),"Алоэ виноград ")</f>
        <v>Алоэ виноград </v>
      </c>
      <c r="C4057" s="18" t="str">
        <f>IFERROR(__xludf.DUMMYFUNCTION("""COMPUTED_VALUE"""),"Апельсиновый адреналин")</f>
        <v>Апельсиновый адреналин</v>
      </c>
      <c r="D4057" s="18" t="str">
        <f>IFERROR(__xludf.DUMMYFUNCTION("""COMPUTED_VALUE"""),"Клюква лайм")</f>
        <v>Клюква лайм</v>
      </c>
      <c r="E4057" s="18" t="str">
        <f>IFERROR(__xludf.DUMMYFUNCTION("""COMPUTED_VALUE"""),"Виноградная фанта ")</f>
        <v>Виноградная фанта </v>
      </c>
      <c r="F4057" s="18" t="str">
        <f>IFERROR(__xludf.DUMMYFUNCTION("""COMPUTED_VALUE"""),"Зеленый чай лемонграсс")</f>
        <v>Зеленый чай лемонграсс</v>
      </c>
      <c r="G4057" s="18" t="str">
        <f>IFERROR(__xludf.DUMMYFUNCTION("""COMPUTED_VALUE"""),"Малина арбуз")</f>
        <v>Малина арбуз</v>
      </c>
      <c r="H4057" s="18" t="str">
        <f>IFERROR(__xludf.DUMMYFUNCTION("""COMPUTED_VALUE"""),"Ананас персик")</f>
        <v>Ананас персик</v>
      </c>
      <c r="I4057" s="18" t="str">
        <f>IFERROR(__xludf.DUMMYFUNCTION("""COMPUTED_VALUE"""),"Клубничный мохито ")</f>
        <v>Клубничный мохито </v>
      </c>
      <c r="J4057" s="18" t="str">
        <f>IFERROR(__xludf.DUMMYFUNCTION("""COMPUTED_VALUE"""),"Яблоко лайм")</f>
        <v>Яблоко лайм</v>
      </c>
      <c r="K4057" s="18" t="str">
        <f>IFERROR(__xludf.DUMMYFUNCTION("""COMPUTED_VALUE"""),"Спрайт арбуз лайм ")</f>
        <v>Спрайт арбуз лайм </v>
      </c>
      <c r="L4057" s="18" t="str">
        <f>IFERROR(__xludf.DUMMYFUNCTION("""COMPUTED_VALUE"""),"Черничная фанта")</f>
        <v>Черничная фанта</v>
      </c>
      <c r="M4057" s="18" t="str">
        <f>IFERROR(__xludf.DUMMYFUNCTION("""COMPUTED_VALUE"""),"Чёрная смородина")</f>
        <v>Чёрная смородина</v>
      </c>
      <c r="N4057" s="18" t="str">
        <f>IFERROR(__xludf.DUMMYFUNCTION("""COMPUTED_VALUE"""),"Червячки голубика малина")</f>
        <v>Червячки голубика малина</v>
      </c>
      <c r="O4057" s="18" t="str">
        <f>IFERROR(__xludf.DUMMYFUNCTION("""COMPUTED_VALUE"""),"Малина смородина ")</f>
        <v>Малина смородина </v>
      </c>
      <c r="P4057" s="18" t="str">
        <f>IFERROR(__xludf.DUMMYFUNCTION("""COMPUTED_VALUE"""),"Черника лайм ")</f>
        <v>Черника лайм </v>
      </c>
      <c r="Q4057" s="18" t="str">
        <f>IFERROR(__xludf.DUMMYFUNCTION("""COMPUTED_VALUE"""),"Виноградный чупа чупс")</f>
        <v>Виноградный чупа чупс</v>
      </c>
      <c r="R4057" s="18" t="str">
        <f>IFERROR(__xludf.DUMMYFUNCTION("""COMPUTED_VALUE"""),"Киви лайм")</f>
        <v>Киви лайм</v>
      </c>
      <c r="S4057" s="18" t="str">
        <f>IFERROR(__xludf.DUMMYFUNCTION("""COMPUTED_VALUE"""),"Ягодный морс")</f>
        <v>Ягодный морс</v>
      </c>
      <c r="T4057" s="18" t="str">
        <f>IFERROR(__xludf.DUMMYFUNCTION("""COMPUTED_VALUE"""),"Фруктовый скитлс")</f>
        <v>Фруктовый скитлс</v>
      </c>
      <c r="U4057" s="18" t="str">
        <f>IFERROR(__xludf.DUMMYFUNCTION("""COMPUTED_VALUE"""),"черника лимон ")</f>
        <v>черника лимон </v>
      </c>
      <c r="V4057" s="18" t="str">
        <f>IFERROR(__xludf.DUMMYFUNCTION("""COMPUTED_VALUE"""),"Вишнёвая бомба")</f>
        <v>Вишнёвая бомба</v>
      </c>
      <c r="W4057" s="18" t="str">
        <f>IFERROR(__xludf.DUMMYFUNCTION("""COMPUTED_VALUE"""),"Тропический манго")</f>
        <v>Тропический манго</v>
      </c>
      <c r="X4057" s="18"/>
      <c r="Y4057" s="18"/>
      <c r="Z4057" s="18"/>
      <c r="AA4057" s="18"/>
      <c r="AB4057" s="18"/>
      <c r="AC4057" s="18"/>
      <c r="AD4057" s="18"/>
      <c r="AE4057" s="18"/>
      <c r="AF4057" s="18"/>
      <c r="AG4057" s="18"/>
      <c r="AH4057" s="18"/>
      <c r="AI4057" s="18"/>
      <c r="AJ4057" s="18"/>
      <c r="AK4057" s="18"/>
      <c r="AL4057" s="18"/>
      <c r="AM4057" s="18"/>
      <c r="AN4057" s="18"/>
      <c r="AO4057" s="18"/>
      <c r="AP4057" s="18"/>
      <c r="AQ4057" s="18"/>
      <c r="AR4057" s="18"/>
      <c r="AS4057" s="18"/>
      <c r="AT4057" s="18"/>
      <c r="AU4057" s="18"/>
      <c r="AV4057" s="18"/>
      <c r="AW4057" s="18"/>
      <c r="AX4057" s="18"/>
    </row>
    <row r="4058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  <c r="AA4058" s="18"/>
      <c r="AB4058" s="18"/>
      <c r="AC4058" s="18"/>
      <c r="AD4058" s="18"/>
      <c r="AE4058" s="18"/>
      <c r="AF4058" s="18"/>
      <c r="AG4058" s="18"/>
      <c r="AH4058" s="18"/>
      <c r="AI4058" s="18"/>
      <c r="AJ4058" s="18"/>
      <c r="AK4058" s="18"/>
      <c r="AL4058" s="18"/>
      <c r="AM4058" s="18"/>
      <c r="AN4058" s="18"/>
      <c r="AO4058" s="18"/>
      <c r="AP4058" s="18"/>
      <c r="AQ4058" s="18"/>
      <c r="AR4058" s="18"/>
      <c r="AS4058" s="18"/>
      <c r="AT4058" s="18"/>
      <c r="AU4058" s="18"/>
      <c r="AV4058" s="18"/>
      <c r="AW4058" s="18"/>
      <c r="AX4058" s="18"/>
    </row>
    <row r="4059">
      <c r="A4059" s="18"/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  <c r="AA4059" s="18"/>
      <c r="AB4059" s="18"/>
      <c r="AC4059" s="18"/>
      <c r="AD4059" s="18"/>
      <c r="AE4059" s="18"/>
      <c r="AF4059" s="18"/>
      <c r="AG4059" s="18"/>
      <c r="AH4059" s="18"/>
      <c r="AI4059" s="18"/>
      <c r="AJ4059" s="18"/>
      <c r="AK4059" s="18"/>
      <c r="AL4059" s="18"/>
      <c r="AM4059" s="18"/>
      <c r="AN4059" s="18"/>
      <c r="AO4059" s="18"/>
      <c r="AP4059" s="18"/>
      <c r="AQ4059" s="18"/>
      <c r="AR4059" s="18"/>
      <c r="AS4059" s="18"/>
      <c r="AT4059" s="18"/>
      <c r="AU4059" s="18"/>
      <c r="AV4059" s="18"/>
      <c r="AW4059" s="18"/>
      <c r="AX4059" s="18"/>
    </row>
    <row r="4060">
      <c r="A4060" s="18"/>
      <c r="B4060" s="18"/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  <c r="AA4060" s="18"/>
      <c r="AB4060" s="18"/>
      <c r="AC4060" s="18"/>
      <c r="AD4060" s="18"/>
      <c r="AE4060" s="18"/>
      <c r="AF4060" s="18"/>
      <c r="AG4060" s="18"/>
      <c r="AH4060" s="18"/>
      <c r="AI4060" s="18"/>
      <c r="AJ4060" s="18"/>
      <c r="AK4060" s="18"/>
      <c r="AL4060" s="18"/>
      <c r="AM4060" s="18"/>
      <c r="AN4060" s="18"/>
      <c r="AO4060" s="18"/>
      <c r="AP4060" s="18"/>
      <c r="AQ4060" s="18"/>
      <c r="AR4060" s="18"/>
      <c r="AS4060" s="18"/>
      <c r="AT4060" s="18"/>
      <c r="AU4060" s="18"/>
      <c r="AV4060" s="18"/>
      <c r="AW4060" s="18"/>
      <c r="AX4060" s="18"/>
    </row>
    <row r="4061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  <c r="AA4061" s="18"/>
      <c r="AB4061" s="18"/>
      <c r="AC4061" s="18"/>
      <c r="AD4061" s="18"/>
      <c r="AE4061" s="18"/>
      <c r="AF4061" s="18"/>
      <c r="AG4061" s="18"/>
      <c r="AH4061" s="18"/>
      <c r="AI4061" s="18"/>
      <c r="AJ4061" s="18"/>
      <c r="AK4061" s="18"/>
      <c r="AL4061" s="18"/>
      <c r="AM4061" s="18"/>
      <c r="AN4061" s="18"/>
      <c r="AO4061" s="18"/>
      <c r="AP4061" s="18"/>
      <c r="AQ4061" s="18"/>
      <c r="AR4061" s="18"/>
      <c r="AS4061" s="18"/>
      <c r="AT4061" s="18"/>
      <c r="AU4061" s="18"/>
      <c r="AV4061" s="18"/>
      <c r="AW4061" s="18"/>
      <c r="AX4061" s="18"/>
    </row>
    <row r="4062">
      <c r="A4062" s="18"/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  <c r="AA4062" s="18"/>
      <c r="AB4062" s="18"/>
      <c r="AC4062" s="18"/>
      <c r="AD4062" s="18"/>
      <c r="AE4062" s="18"/>
      <c r="AF4062" s="18"/>
      <c r="AG4062" s="18"/>
      <c r="AH4062" s="18"/>
      <c r="AI4062" s="18"/>
      <c r="AJ4062" s="18"/>
      <c r="AK4062" s="18"/>
      <c r="AL4062" s="18"/>
      <c r="AM4062" s="18"/>
      <c r="AN4062" s="18"/>
      <c r="AO4062" s="18"/>
      <c r="AP4062" s="18"/>
      <c r="AQ4062" s="18"/>
      <c r="AR4062" s="18"/>
      <c r="AS4062" s="18"/>
      <c r="AT4062" s="18"/>
      <c r="AU4062" s="18"/>
      <c r="AV4062" s="18"/>
      <c r="AW4062" s="18"/>
      <c r="AX4062" s="18"/>
    </row>
    <row r="4063">
      <c r="A4063" s="18"/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8"/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  <c r="AA4063" s="18"/>
      <c r="AB4063" s="18"/>
      <c r="AC4063" s="18"/>
      <c r="AD4063" s="18"/>
      <c r="AE4063" s="18"/>
      <c r="AF4063" s="18"/>
      <c r="AG4063" s="18"/>
      <c r="AH4063" s="18"/>
      <c r="AI4063" s="18"/>
      <c r="AJ4063" s="18"/>
      <c r="AK4063" s="18"/>
      <c r="AL4063" s="18"/>
      <c r="AM4063" s="18"/>
      <c r="AN4063" s="18"/>
      <c r="AO4063" s="18"/>
      <c r="AP4063" s="18"/>
      <c r="AQ4063" s="18"/>
      <c r="AR4063" s="18"/>
      <c r="AS4063" s="18"/>
      <c r="AT4063" s="18"/>
      <c r="AU4063" s="18"/>
      <c r="AV4063" s="18"/>
      <c r="AW4063" s="18"/>
      <c r="AX4063" s="18"/>
    </row>
    <row r="4064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  <c r="AA4064" s="18"/>
      <c r="AB4064" s="18"/>
      <c r="AC4064" s="18"/>
      <c r="AD4064" s="18"/>
      <c r="AE4064" s="18"/>
      <c r="AF4064" s="18"/>
      <c r="AG4064" s="18"/>
      <c r="AH4064" s="18"/>
      <c r="AI4064" s="18"/>
      <c r="AJ4064" s="18"/>
      <c r="AK4064" s="18"/>
      <c r="AL4064" s="18"/>
      <c r="AM4064" s="18"/>
      <c r="AN4064" s="18"/>
      <c r="AO4064" s="18"/>
      <c r="AP4064" s="18"/>
      <c r="AQ4064" s="18"/>
      <c r="AR4064" s="18"/>
      <c r="AS4064" s="18"/>
      <c r="AT4064" s="18"/>
      <c r="AU4064" s="18"/>
      <c r="AV4064" s="18"/>
      <c r="AW4064" s="18"/>
      <c r="AX4064" s="18"/>
    </row>
    <row r="4065">
      <c r="A4065" s="18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  <c r="AA4065" s="18"/>
      <c r="AB4065" s="18"/>
      <c r="AC4065" s="18"/>
      <c r="AD4065" s="18"/>
      <c r="AE4065" s="18"/>
      <c r="AF4065" s="18"/>
      <c r="AG4065" s="18"/>
      <c r="AH4065" s="18"/>
      <c r="AI4065" s="18"/>
      <c r="AJ4065" s="18"/>
      <c r="AK4065" s="18"/>
      <c r="AL4065" s="18"/>
      <c r="AM4065" s="18"/>
      <c r="AN4065" s="18"/>
      <c r="AO4065" s="18"/>
      <c r="AP4065" s="18"/>
      <c r="AQ4065" s="18"/>
      <c r="AR4065" s="18"/>
      <c r="AS4065" s="18"/>
      <c r="AT4065" s="18"/>
      <c r="AU4065" s="18"/>
      <c r="AV4065" s="18"/>
      <c r="AW4065" s="18"/>
      <c r="AX4065" s="18"/>
    </row>
    <row r="4066">
      <c r="A4066" s="18"/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  <c r="AA4066" s="18"/>
      <c r="AB4066" s="18"/>
      <c r="AC4066" s="18"/>
      <c r="AD4066" s="18"/>
      <c r="AE4066" s="18"/>
      <c r="AF4066" s="18"/>
      <c r="AG4066" s="18"/>
      <c r="AH4066" s="18"/>
      <c r="AI4066" s="18"/>
      <c r="AJ4066" s="18"/>
      <c r="AK4066" s="18"/>
      <c r="AL4066" s="18"/>
      <c r="AM4066" s="18"/>
      <c r="AN4066" s="18"/>
      <c r="AO4066" s="18"/>
      <c r="AP4066" s="18"/>
      <c r="AQ4066" s="18"/>
      <c r="AR4066" s="18"/>
      <c r="AS4066" s="18"/>
      <c r="AT4066" s="18"/>
      <c r="AU4066" s="18"/>
      <c r="AV4066" s="18"/>
      <c r="AW4066" s="18"/>
      <c r="AX4066" s="18"/>
    </row>
    <row r="4067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  <c r="AA4067" s="18"/>
      <c r="AB4067" s="18"/>
      <c r="AC4067" s="18"/>
      <c r="AD4067" s="18"/>
      <c r="AE4067" s="18"/>
      <c r="AF4067" s="18"/>
      <c r="AG4067" s="18"/>
      <c r="AH4067" s="18"/>
      <c r="AI4067" s="18"/>
      <c r="AJ4067" s="18"/>
      <c r="AK4067" s="18"/>
      <c r="AL4067" s="18"/>
      <c r="AM4067" s="18"/>
      <c r="AN4067" s="18"/>
      <c r="AO4067" s="18"/>
      <c r="AP4067" s="18"/>
      <c r="AQ4067" s="18"/>
      <c r="AR4067" s="18"/>
      <c r="AS4067" s="18"/>
      <c r="AT4067" s="18"/>
      <c r="AU4067" s="18"/>
      <c r="AV4067" s="18"/>
      <c r="AW4067" s="18"/>
      <c r="AX4067" s="18"/>
    </row>
    <row r="4068">
      <c r="A4068" s="18"/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  <c r="AA4068" s="18"/>
      <c r="AB4068" s="18"/>
      <c r="AC4068" s="18"/>
      <c r="AD4068" s="18"/>
      <c r="AE4068" s="18"/>
      <c r="AF4068" s="18"/>
      <c r="AG4068" s="18"/>
      <c r="AH4068" s="18"/>
      <c r="AI4068" s="18"/>
      <c r="AJ4068" s="18"/>
      <c r="AK4068" s="18"/>
      <c r="AL4068" s="18"/>
      <c r="AM4068" s="18"/>
      <c r="AN4068" s="18"/>
      <c r="AO4068" s="18"/>
      <c r="AP4068" s="18"/>
      <c r="AQ4068" s="18"/>
      <c r="AR4068" s="18"/>
      <c r="AS4068" s="18"/>
      <c r="AT4068" s="18"/>
      <c r="AU4068" s="18"/>
      <c r="AV4068" s="18"/>
      <c r="AW4068" s="18"/>
      <c r="AX4068" s="18"/>
    </row>
    <row r="4069">
      <c r="A4069" s="18"/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  <c r="AA4069" s="18"/>
      <c r="AB4069" s="18"/>
      <c r="AC4069" s="18"/>
      <c r="AD4069" s="18"/>
      <c r="AE4069" s="18"/>
      <c r="AF4069" s="18"/>
      <c r="AG4069" s="18"/>
      <c r="AH4069" s="18"/>
      <c r="AI4069" s="18"/>
      <c r="AJ4069" s="18"/>
      <c r="AK4069" s="18"/>
      <c r="AL4069" s="18"/>
      <c r="AM4069" s="18"/>
      <c r="AN4069" s="18"/>
      <c r="AO4069" s="18"/>
      <c r="AP4069" s="18"/>
      <c r="AQ4069" s="18"/>
      <c r="AR4069" s="18"/>
      <c r="AS4069" s="18"/>
      <c r="AT4069" s="18"/>
      <c r="AU4069" s="18"/>
      <c r="AV4069" s="18"/>
      <c r="AW4069" s="18"/>
      <c r="AX4069" s="18"/>
    </row>
    <row r="4070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  <c r="AA4070" s="18"/>
      <c r="AB4070" s="18"/>
      <c r="AC4070" s="18"/>
      <c r="AD4070" s="18"/>
      <c r="AE4070" s="18"/>
      <c r="AF4070" s="18"/>
      <c r="AG4070" s="18"/>
      <c r="AH4070" s="18"/>
      <c r="AI4070" s="18"/>
      <c r="AJ4070" s="18"/>
      <c r="AK4070" s="18"/>
      <c r="AL4070" s="18"/>
      <c r="AM4070" s="18"/>
      <c r="AN4070" s="18"/>
      <c r="AO4070" s="18"/>
      <c r="AP4070" s="18"/>
      <c r="AQ4070" s="18"/>
      <c r="AR4070" s="18"/>
      <c r="AS4070" s="18"/>
      <c r="AT4070" s="18"/>
      <c r="AU4070" s="18"/>
      <c r="AV4070" s="18"/>
      <c r="AW4070" s="18"/>
      <c r="AX4070" s="18"/>
    </row>
    <row r="4071">
      <c r="A4071" s="18"/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  <c r="AA4071" s="18"/>
      <c r="AB4071" s="18"/>
      <c r="AC4071" s="18"/>
      <c r="AD4071" s="18"/>
      <c r="AE4071" s="18"/>
      <c r="AF4071" s="18"/>
      <c r="AG4071" s="18"/>
      <c r="AH4071" s="18"/>
      <c r="AI4071" s="18"/>
      <c r="AJ4071" s="18"/>
      <c r="AK4071" s="18"/>
      <c r="AL4071" s="18"/>
      <c r="AM4071" s="18"/>
      <c r="AN4071" s="18"/>
      <c r="AO4071" s="18"/>
      <c r="AP4071" s="18"/>
      <c r="AQ4071" s="18"/>
      <c r="AR4071" s="18"/>
      <c r="AS4071" s="18"/>
      <c r="AT4071" s="18"/>
      <c r="AU4071" s="18"/>
      <c r="AV4071" s="18"/>
      <c r="AW4071" s="18"/>
      <c r="AX4071" s="18"/>
    </row>
    <row r="4072">
      <c r="A4072" s="18"/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  <c r="AA4072" s="18"/>
      <c r="AB4072" s="18"/>
      <c r="AC4072" s="18"/>
      <c r="AD4072" s="18"/>
      <c r="AE4072" s="18"/>
      <c r="AF4072" s="18"/>
      <c r="AG4072" s="18"/>
      <c r="AH4072" s="18"/>
      <c r="AI4072" s="18"/>
      <c r="AJ4072" s="18"/>
      <c r="AK4072" s="18"/>
      <c r="AL4072" s="18"/>
      <c r="AM4072" s="18"/>
      <c r="AN4072" s="18"/>
      <c r="AO4072" s="18"/>
      <c r="AP4072" s="18"/>
      <c r="AQ4072" s="18"/>
      <c r="AR4072" s="18"/>
      <c r="AS4072" s="18"/>
      <c r="AT4072" s="18"/>
      <c r="AU4072" s="18"/>
      <c r="AV4072" s="18"/>
      <c r="AW4072" s="18"/>
      <c r="AX4072" s="18"/>
    </row>
    <row r="4073">
      <c r="A4073" s="18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  <c r="AA4073" s="18"/>
      <c r="AB4073" s="18"/>
      <c r="AC4073" s="18"/>
      <c r="AD4073" s="18"/>
      <c r="AE4073" s="18"/>
      <c r="AF4073" s="18"/>
      <c r="AG4073" s="18"/>
      <c r="AH4073" s="18"/>
      <c r="AI4073" s="18"/>
      <c r="AJ4073" s="18"/>
      <c r="AK4073" s="18"/>
      <c r="AL4073" s="18"/>
      <c r="AM4073" s="18"/>
      <c r="AN4073" s="18"/>
      <c r="AO4073" s="18"/>
      <c r="AP4073" s="18"/>
      <c r="AQ4073" s="18"/>
      <c r="AR4073" s="18"/>
      <c r="AS4073" s="18"/>
      <c r="AT4073" s="18"/>
      <c r="AU4073" s="18"/>
      <c r="AV4073" s="18"/>
      <c r="AW4073" s="18"/>
      <c r="AX4073" s="18"/>
    </row>
    <row r="4074">
      <c r="A4074" s="18"/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  <c r="AA4074" s="18"/>
      <c r="AB4074" s="18"/>
      <c r="AC4074" s="18"/>
      <c r="AD4074" s="18"/>
      <c r="AE4074" s="18"/>
      <c r="AF4074" s="18"/>
      <c r="AG4074" s="18"/>
      <c r="AH4074" s="18"/>
      <c r="AI4074" s="18"/>
      <c r="AJ4074" s="18"/>
      <c r="AK4074" s="18"/>
      <c r="AL4074" s="18"/>
      <c r="AM4074" s="18"/>
      <c r="AN4074" s="18"/>
      <c r="AO4074" s="18"/>
      <c r="AP4074" s="18"/>
      <c r="AQ4074" s="18"/>
      <c r="AR4074" s="18"/>
      <c r="AS4074" s="18"/>
      <c r="AT4074" s="18"/>
      <c r="AU4074" s="18"/>
      <c r="AV4074" s="18"/>
      <c r="AW4074" s="18"/>
      <c r="AX4074" s="18"/>
    </row>
    <row r="4075">
      <c r="A4075" s="18"/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  <c r="AA4075" s="18"/>
      <c r="AB4075" s="18"/>
      <c r="AC4075" s="18"/>
      <c r="AD4075" s="18"/>
      <c r="AE4075" s="18"/>
      <c r="AF4075" s="18"/>
      <c r="AG4075" s="18"/>
      <c r="AH4075" s="18"/>
      <c r="AI4075" s="18"/>
      <c r="AJ4075" s="18"/>
      <c r="AK4075" s="18"/>
      <c r="AL4075" s="18"/>
      <c r="AM4075" s="18"/>
      <c r="AN4075" s="18"/>
      <c r="AO4075" s="18"/>
      <c r="AP4075" s="18"/>
      <c r="AQ4075" s="18"/>
      <c r="AR4075" s="18"/>
      <c r="AS4075" s="18"/>
      <c r="AT4075" s="18"/>
      <c r="AU4075" s="18"/>
      <c r="AV4075" s="18"/>
      <c r="AW4075" s="18"/>
      <c r="AX4075" s="18"/>
    </row>
    <row r="4076">
      <c r="A4076" s="18"/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  <c r="AA4076" s="18"/>
      <c r="AB4076" s="18"/>
      <c r="AC4076" s="18"/>
      <c r="AD4076" s="18"/>
      <c r="AE4076" s="18"/>
      <c r="AF4076" s="18"/>
      <c r="AG4076" s="18"/>
      <c r="AH4076" s="18"/>
      <c r="AI4076" s="18"/>
      <c r="AJ4076" s="18"/>
      <c r="AK4076" s="18"/>
      <c r="AL4076" s="18"/>
      <c r="AM4076" s="18"/>
      <c r="AN4076" s="18"/>
      <c r="AO4076" s="18"/>
      <c r="AP4076" s="18"/>
      <c r="AQ4076" s="18"/>
      <c r="AR4076" s="18"/>
      <c r="AS4076" s="18"/>
      <c r="AT4076" s="18"/>
      <c r="AU4076" s="18"/>
      <c r="AV4076" s="18"/>
      <c r="AW4076" s="18"/>
      <c r="AX4076" s="18"/>
    </row>
    <row r="4077">
      <c r="A4077" s="18"/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  <c r="AA4077" s="18"/>
      <c r="AB4077" s="18"/>
      <c r="AC4077" s="18"/>
      <c r="AD4077" s="18"/>
      <c r="AE4077" s="18"/>
      <c r="AF4077" s="18"/>
      <c r="AG4077" s="18"/>
      <c r="AH4077" s="18"/>
      <c r="AI4077" s="18"/>
      <c r="AJ4077" s="18"/>
      <c r="AK4077" s="18"/>
      <c r="AL4077" s="18"/>
      <c r="AM4077" s="18"/>
      <c r="AN4077" s="18"/>
      <c r="AO4077" s="18"/>
      <c r="AP4077" s="18"/>
      <c r="AQ4077" s="18"/>
      <c r="AR4077" s="18"/>
      <c r="AS4077" s="18"/>
      <c r="AT4077" s="18"/>
      <c r="AU4077" s="18"/>
      <c r="AV4077" s="18"/>
      <c r="AW4077" s="18"/>
      <c r="AX4077" s="18"/>
    </row>
    <row r="4078">
      <c r="A4078" s="18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  <c r="AA4078" s="18"/>
      <c r="AB4078" s="18"/>
      <c r="AC4078" s="18"/>
      <c r="AD4078" s="18"/>
      <c r="AE4078" s="18"/>
      <c r="AF4078" s="18"/>
      <c r="AG4078" s="18"/>
      <c r="AH4078" s="18"/>
      <c r="AI4078" s="18"/>
      <c r="AJ4078" s="18"/>
      <c r="AK4078" s="18"/>
      <c r="AL4078" s="18"/>
      <c r="AM4078" s="18"/>
      <c r="AN4078" s="18"/>
      <c r="AO4078" s="18"/>
      <c r="AP4078" s="18"/>
      <c r="AQ4078" s="18"/>
      <c r="AR4078" s="18"/>
      <c r="AS4078" s="18"/>
      <c r="AT4078" s="18"/>
      <c r="AU4078" s="18"/>
      <c r="AV4078" s="18"/>
      <c r="AW4078" s="18"/>
      <c r="AX4078" s="18"/>
    </row>
    <row r="4079">
      <c r="A4079" s="18"/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  <c r="AA4079" s="18"/>
      <c r="AB4079" s="18"/>
      <c r="AC4079" s="18"/>
      <c r="AD4079" s="18"/>
      <c r="AE4079" s="18"/>
      <c r="AF4079" s="18"/>
      <c r="AG4079" s="18"/>
      <c r="AH4079" s="18"/>
      <c r="AI4079" s="18"/>
      <c r="AJ4079" s="18"/>
      <c r="AK4079" s="18"/>
      <c r="AL4079" s="18"/>
      <c r="AM4079" s="18"/>
      <c r="AN4079" s="18"/>
      <c r="AO4079" s="18"/>
      <c r="AP4079" s="18"/>
      <c r="AQ4079" s="18"/>
      <c r="AR4079" s="18"/>
      <c r="AS4079" s="18"/>
      <c r="AT4079" s="18"/>
      <c r="AU4079" s="18"/>
      <c r="AV4079" s="18"/>
      <c r="AW4079" s="18"/>
      <c r="AX4079" s="18"/>
    </row>
    <row r="4080">
      <c r="A4080" s="18"/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  <c r="AA4080" s="18"/>
      <c r="AB4080" s="18"/>
      <c r="AC4080" s="18"/>
      <c r="AD4080" s="18"/>
      <c r="AE4080" s="18"/>
      <c r="AF4080" s="18"/>
      <c r="AG4080" s="18"/>
      <c r="AH4080" s="18"/>
      <c r="AI4080" s="18"/>
      <c r="AJ4080" s="18"/>
      <c r="AK4080" s="18"/>
      <c r="AL4080" s="18"/>
      <c r="AM4080" s="18"/>
      <c r="AN4080" s="18"/>
      <c r="AO4080" s="18"/>
      <c r="AP4080" s="18"/>
      <c r="AQ4080" s="18"/>
      <c r="AR4080" s="18"/>
      <c r="AS4080" s="18"/>
      <c r="AT4080" s="18"/>
      <c r="AU4080" s="18"/>
      <c r="AV4080" s="18"/>
      <c r="AW4080" s="18"/>
      <c r="AX4080" s="18"/>
    </row>
    <row r="4081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  <c r="AA4081" s="18"/>
      <c r="AB4081" s="18"/>
      <c r="AC4081" s="18"/>
      <c r="AD4081" s="18"/>
      <c r="AE4081" s="18"/>
      <c r="AF4081" s="18"/>
      <c r="AG4081" s="18"/>
      <c r="AH4081" s="18"/>
      <c r="AI4081" s="18"/>
      <c r="AJ4081" s="18"/>
      <c r="AK4081" s="18"/>
      <c r="AL4081" s="18"/>
      <c r="AM4081" s="18"/>
      <c r="AN4081" s="18"/>
      <c r="AO4081" s="18"/>
      <c r="AP4081" s="18"/>
      <c r="AQ4081" s="18"/>
      <c r="AR4081" s="18"/>
      <c r="AS4081" s="18"/>
      <c r="AT4081" s="18"/>
      <c r="AU4081" s="18"/>
      <c r="AV4081" s="18"/>
      <c r="AW4081" s="18"/>
      <c r="AX4081" s="18"/>
    </row>
    <row r="4082">
      <c r="A4082" s="18"/>
      <c r="B4082" s="18"/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  <c r="AA4082" s="18"/>
      <c r="AB4082" s="18"/>
      <c r="AC4082" s="18"/>
      <c r="AD4082" s="18"/>
      <c r="AE4082" s="18"/>
      <c r="AF4082" s="18"/>
      <c r="AG4082" s="18"/>
      <c r="AH4082" s="18"/>
      <c r="AI4082" s="18"/>
      <c r="AJ4082" s="18"/>
      <c r="AK4082" s="18"/>
      <c r="AL4082" s="18"/>
      <c r="AM4082" s="18"/>
      <c r="AN4082" s="18"/>
      <c r="AO4082" s="18"/>
      <c r="AP4082" s="18"/>
      <c r="AQ4082" s="18"/>
      <c r="AR4082" s="18"/>
      <c r="AS4082" s="18"/>
      <c r="AT4082" s="18"/>
      <c r="AU4082" s="18"/>
      <c r="AV4082" s="18"/>
      <c r="AW4082" s="18"/>
      <c r="AX4082" s="18"/>
    </row>
    <row r="4083">
      <c r="A4083" s="18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8"/>
      <c r="N4083" s="18"/>
      <c r="O4083" s="18"/>
      <c r="P4083" s="18"/>
      <c r="Q4083" s="18"/>
      <c r="R4083" s="18"/>
      <c r="S4083" s="18"/>
      <c r="T4083" s="18"/>
      <c r="U4083" s="18"/>
      <c r="V4083" s="18"/>
      <c r="W4083" s="18"/>
      <c r="X4083" s="18"/>
      <c r="Y4083" s="18"/>
      <c r="Z4083" s="18"/>
      <c r="AA4083" s="18"/>
      <c r="AB4083" s="18"/>
      <c r="AC4083" s="18"/>
      <c r="AD4083" s="18"/>
      <c r="AE4083" s="18"/>
      <c r="AF4083" s="18"/>
      <c r="AG4083" s="18"/>
      <c r="AH4083" s="18"/>
      <c r="AI4083" s="18"/>
      <c r="AJ4083" s="18"/>
      <c r="AK4083" s="18"/>
      <c r="AL4083" s="18"/>
      <c r="AM4083" s="18"/>
      <c r="AN4083" s="18"/>
      <c r="AO4083" s="18"/>
      <c r="AP4083" s="18"/>
      <c r="AQ4083" s="18"/>
      <c r="AR4083" s="18"/>
      <c r="AS4083" s="18"/>
      <c r="AT4083" s="18"/>
      <c r="AU4083" s="18"/>
      <c r="AV4083" s="18"/>
      <c r="AW4083" s="18"/>
      <c r="AX4083" s="18"/>
    </row>
    <row r="4084">
      <c r="A4084" s="18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  <c r="AA4084" s="18"/>
      <c r="AB4084" s="18"/>
      <c r="AC4084" s="18"/>
      <c r="AD4084" s="18"/>
      <c r="AE4084" s="18"/>
      <c r="AF4084" s="18"/>
      <c r="AG4084" s="18"/>
      <c r="AH4084" s="18"/>
      <c r="AI4084" s="18"/>
      <c r="AJ4084" s="18"/>
      <c r="AK4084" s="18"/>
      <c r="AL4084" s="18"/>
      <c r="AM4084" s="18"/>
      <c r="AN4084" s="18"/>
      <c r="AO4084" s="18"/>
      <c r="AP4084" s="18"/>
      <c r="AQ4084" s="18"/>
      <c r="AR4084" s="18"/>
      <c r="AS4084" s="18"/>
      <c r="AT4084" s="18"/>
      <c r="AU4084" s="18"/>
      <c r="AV4084" s="18"/>
      <c r="AW4084" s="18"/>
      <c r="AX4084" s="18"/>
    </row>
    <row r="4085">
      <c r="A4085" s="18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18"/>
      <c r="Y4085" s="18"/>
      <c r="Z4085" s="18"/>
      <c r="AA4085" s="18"/>
      <c r="AB4085" s="18"/>
      <c r="AC4085" s="18"/>
      <c r="AD4085" s="18"/>
      <c r="AE4085" s="18"/>
      <c r="AF4085" s="18"/>
      <c r="AG4085" s="18"/>
      <c r="AH4085" s="18"/>
      <c r="AI4085" s="18"/>
      <c r="AJ4085" s="18"/>
      <c r="AK4085" s="18"/>
      <c r="AL4085" s="18"/>
      <c r="AM4085" s="18"/>
      <c r="AN4085" s="18"/>
      <c r="AO4085" s="18"/>
      <c r="AP4085" s="18"/>
      <c r="AQ4085" s="18"/>
      <c r="AR4085" s="18"/>
      <c r="AS4085" s="18"/>
      <c r="AT4085" s="18"/>
      <c r="AU4085" s="18"/>
      <c r="AV4085" s="18"/>
      <c r="AW4085" s="18"/>
      <c r="AX4085" s="18"/>
    </row>
    <row r="4086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  <c r="R4086" s="18"/>
      <c r="S4086" s="18"/>
      <c r="T4086" s="18"/>
      <c r="U4086" s="18"/>
      <c r="V4086" s="18"/>
      <c r="W4086" s="18"/>
      <c r="X4086" s="18"/>
      <c r="Y4086" s="18"/>
      <c r="Z4086" s="18"/>
      <c r="AA4086" s="18"/>
      <c r="AB4086" s="18"/>
      <c r="AC4086" s="18"/>
      <c r="AD4086" s="18"/>
      <c r="AE4086" s="18"/>
      <c r="AF4086" s="18"/>
      <c r="AG4086" s="18"/>
      <c r="AH4086" s="18"/>
      <c r="AI4086" s="18"/>
      <c r="AJ4086" s="18"/>
      <c r="AK4086" s="18"/>
      <c r="AL4086" s="18"/>
      <c r="AM4086" s="18"/>
      <c r="AN4086" s="18"/>
      <c r="AO4086" s="18"/>
      <c r="AP4086" s="18"/>
      <c r="AQ4086" s="18"/>
      <c r="AR4086" s="18"/>
      <c r="AS4086" s="18"/>
      <c r="AT4086" s="18"/>
      <c r="AU4086" s="18"/>
      <c r="AV4086" s="18"/>
      <c r="AW4086" s="18"/>
      <c r="AX4086" s="18"/>
    </row>
    <row r="4087">
      <c r="A4087" s="18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8"/>
      <c r="P4087" s="18"/>
      <c r="Q4087" s="18"/>
      <c r="R4087" s="18"/>
      <c r="S4087" s="18"/>
      <c r="T4087" s="18"/>
      <c r="U4087" s="18"/>
      <c r="V4087" s="18"/>
      <c r="W4087" s="18"/>
      <c r="X4087" s="18"/>
      <c r="Y4087" s="18"/>
      <c r="Z4087" s="18"/>
      <c r="AA4087" s="18"/>
      <c r="AB4087" s="18"/>
      <c r="AC4087" s="18"/>
      <c r="AD4087" s="18"/>
      <c r="AE4087" s="18"/>
      <c r="AF4087" s="18"/>
      <c r="AG4087" s="18"/>
      <c r="AH4087" s="18"/>
      <c r="AI4087" s="18"/>
      <c r="AJ4087" s="18"/>
      <c r="AK4087" s="18"/>
      <c r="AL4087" s="18"/>
      <c r="AM4087" s="18"/>
      <c r="AN4087" s="18"/>
      <c r="AO4087" s="18"/>
      <c r="AP4087" s="18"/>
      <c r="AQ4087" s="18"/>
      <c r="AR4087" s="18"/>
      <c r="AS4087" s="18"/>
      <c r="AT4087" s="18"/>
      <c r="AU4087" s="18"/>
      <c r="AV4087" s="18"/>
      <c r="AW4087" s="18"/>
      <c r="AX4087" s="18"/>
    </row>
    <row r="4088">
      <c r="A4088" s="18"/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  <c r="R4088" s="18"/>
      <c r="S4088" s="18"/>
      <c r="T4088" s="18"/>
      <c r="U4088" s="18"/>
      <c r="V4088" s="18"/>
      <c r="W4088" s="18"/>
      <c r="X4088" s="18"/>
      <c r="Y4088" s="18"/>
      <c r="Z4088" s="18"/>
      <c r="AA4088" s="18"/>
      <c r="AB4088" s="18"/>
      <c r="AC4088" s="18"/>
      <c r="AD4088" s="18"/>
      <c r="AE4088" s="18"/>
      <c r="AF4088" s="18"/>
      <c r="AG4088" s="18"/>
      <c r="AH4088" s="18"/>
      <c r="AI4088" s="18"/>
      <c r="AJ4088" s="18"/>
      <c r="AK4088" s="18"/>
      <c r="AL4088" s="18"/>
      <c r="AM4088" s="18"/>
      <c r="AN4088" s="18"/>
      <c r="AO4088" s="18"/>
      <c r="AP4088" s="18"/>
      <c r="AQ4088" s="18"/>
      <c r="AR4088" s="18"/>
      <c r="AS4088" s="18"/>
      <c r="AT4088" s="18"/>
      <c r="AU4088" s="18"/>
      <c r="AV4088" s="18"/>
      <c r="AW4088" s="18"/>
      <c r="AX4088" s="18"/>
    </row>
    <row r="4089">
      <c r="A4089" s="18" t="str">
        <f>IFERROR(__xludf.DUMMYFUNCTION("""COMPUTED_VALUE"""),"Лесные ягоды")</f>
        <v>Лесные ягоды</v>
      </c>
      <c r="B4089" s="18" t="str">
        <f>IFERROR(__xludf.DUMMYFUNCTION("""COMPUTED_VALUE"""),"Алоэ виноград ")</f>
        <v>Алоэ виноград </v>
      </c>
      <c r="C4089" s="18" t="str">
        <f>IFERROR(__xludf.DUMMYFUNCTION("""COMPUTED_VALUE"""),"Апельсиновый адреналин")</f>
        <v>Апельсиновый адреналин</v>
      </c>
      <c r="D4089" s="18" t="str">
        <f>IFERROR(__xludf.DUMMYFUNCTION("""COMPUTED_VALUE"""),"Клюква лайм")</f>
        <v>Клюква лайм</v>
      </c>
      <c r="E4089" s="18" t="str">
        <f>IFERROR(__xludf.DUMMYFUNCTION("""COMPUTED_VALUE"""),"Виноградная фанта ")</f>
        <v>Виноградная фанта </v>
      </c>
      <c r="F4089" s="18" t="str">
        <f>IFERROR(__xludf.DUMMYFUNCTION("""COMPUTED_VALUE"""),"Зеленый чай лемонграсс")</f>
        <v>Зеленый чай лемонграсс</v>
      </c>
      <c r="G4089" s="18" t="str">
        <f>IFERROR(__xludf.DUMMYFUNCTION("""COMPUTED_VALUE"""),"Малина арбуз")</f>
        <v>Малина арбуз</v>
      </c>
      <c r="H4089" s="18" t="str">
        <f>IFERROR(__xludf.DUMMYFUNCTION("""COMPUTED_VALUE"""),"Ананас персик")</f>
        <v>Ананас персик</v>
      </c>
      <c r="I4089" s="18" t="str">
        <f>IFERROR(__xludf.DUMMYFUNCTION("""COMPUTED_VALUE"""),"Клубничный мохито ")</f>
        <v>Клубничный мохито </v>
      </c>
      <c r="J4089" s="18" t="str">
        <f>IFERROR(__xludf.DUMMYFUNCTION("""COMPUTED_VALUE"""),"Яблоко лайм")</f>
        <v>Яблоко лайм</v>
      </c>
      <c r="K4089" s="18" t="str">
        <f>IFERROR(__xludf.DUMMYFUNCTION("""COMPUTED_VALUE"""),"Спрайт арбуз лайм ")</f>
        <v>Спрайт арбуз лайм </v>
      </c>
      <c r="L4089" s="18" t="str">
        <f>IFERROR(__xludf.DUMMYFUNCTION("""COMPUTED_VALUE"""),"Черничная фанта")</f>
        <v>Черничная фанта</v>
      </c>
      <c r="M4089" s="18" t="str">
        <f>IFERROR(__xludf.DUMMYFUNCTION("""COMPUTED_VALUE"""),"Чёрная смородина")</f>
        <v>Чёрная смородина</v>
      </c>
      <c r="N4089" s="18" t="str">
        <f>IFERROR(__xludf.DUMMYFUNCTION("""COMPUTED_VALUE"""),"Червячки голубика малина")</f>
        <v>Червячки голубика малина</v>
      </c>
      <c r="O4089" s="18" t="str">
        <f>IFERROR(__xludf.DUMMYFUNCTION("""COMPUTED_VALUE"""),"Малина смородина ")</f>
        <v>Малина смородина </v>
      </c>
      <c r="P4089" s="18" t="str">
        <f>IFERROR(__xludf.DUMMYFUNCTION("""COMPUTED_VALUE"""),"Черника лайм ")</f>
        <v>Черника лайм </v>
      </c>
      <c r="Q4089" s="18" t="str">
        <f>IFERROR(__xludf.DUMMYFUNCTION("""COMPUTED_VALUE"""),"Виноградный чупа чупс")</f>
        <v>Виноградный чупа чупс</v>
      </c>
      <c r="R4089" s="18" t="str">
        <f>IFERROR(__xludf.DUMMYFUNCTION("""COMPUTED_VALUE"""),"Киви лайм")</f>
        <v>Киви лайм</v>
      </c>
      <c r="S4089" s="18" t="str">
        <f>IFERROR(__xludf.DUMMYFUNCTION("""COMPUTED_VALUE"""),"Ягодный морс")</f>
        <v>Ягодный морс</v>
      </c>
      <c r="T4089" s="18" t="str">
        <f>IFERROR(__xludf.DUMMYFUNCTION("""COMPUTED_VALUE"""),"Фруктовый скитлс")</f>
        <v>Фруктовый скитлс</v>
      </c>
      <c r="U4089" s="18" t="str">
        <f>IFERROR(__xludf.DUMMYFUNCTION("""COMPUTED_VALUE"""),"черника лимон ")</f>
        <v>черника лимон </v>
      </c>
      <c r="V4089" s="18" t="str">
        <f>IFERROR(__xludf.DUMMYFUNCTION("""COMPUTED_VALUE"""),"Вишнёвая бомба")</f>
        <v>Вишнёвая бомба</v>
      </c>
      <c r="W4089" s="18" t="str">
        <f>IFERROR(__xludf.DUMMYFUNCTION("""COMPUTED_VALUE"""),"Тропический манго")</f>
        <v>Тропический манго</v>
      </c>
      <c r="X4089" s="18"/>
      <c r="Y4089" s="18"/>
      <c r="Z4089" s="18"/>
      <c r="AA4089" s="18"/>
      <c r="AB4089" s="18"/>
      <c r="AC4089" s="18"/>
      <c r="AD4089" s="18"/>
      <c r="AE4089" s="18"/>
      <c r="AF4089" s="18"/>
      <c r="AG4089" s="18"/>
      <c r="AH4089" s="18"/>
      <c r="AI4089" s="18"/>
      <c r="AJ4089" s="18"/>
      <c r="AK4089" s="18"/>
      <c r="AL4089" s="18"/>
      <c r="AM4089" s="18"/>
      <c r="AN4089" s="18"/>
      <c r="AO4089" s="18"/>
      <c r="AP4089" s="18"/>
      <c r="AQ4089" s="18"/>
      <c r="AR4089" s="18"/>
      <c r="AS4089" s="18"/>
      <c r="AT4089" s="18"/>
      <c r="AU4089" s="18"/>
      <c r="AV4089" s="18"/>
      <c r="AW4089" s="18"/>
      <c r="AX4089" s="18"/>
    </row>
    <row r="4090">
      <c r="A4090" s="18" t="str">
        <f>IFERROR(__xludf.DUMMYFUNCTION("""COMPUTED_VALUE"""),"Малина вишня лёд")</f>
        <v>Малина вишня лёд</v>
      </c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18"/>
      <c r="O4090" s="18"/>
      <c r="P4090" s="18"/>
      <c r="Q4090" s="18"/>
      <c r="R4090" s="18"/>
      <c r="S4090" s="18"/>
      <c r="T4090" s="18"/>
      <c r="U4090" s="18"/>
      <c r="V4090" s="18"/>
      <c r="W4090" s="18"/>
      <c r="X4090" s="18"/>
      <c r="Y4090" s="18"/>
      <c r="Z4090" s="18"/>
      <c r="AA4090" s="18"/>
      <c r="AB4090" s="18"/>
      <c r="AC4090" s="18"/>
      <c r="AD4090" s="18"/>
      <c r="AE4090" s="18"/>
      <c r="AF4090" s="18"/>
      <c r="AG4090" s="18"/>
      <c r="AH4090" s="18"/>
      <c r="AI4090" s="18"/>
      <c r="AJ4090" s="18"/>
      <c r="AK4090" s="18"/>
      <c r="AL4090" s="18"/>
      <c r="AM4090" s="18"/>
      <c r="AN4090" s="18"/>
      <c r="AO4090" s="18"/>
      <c r="AP4090" s="18"/>
      <c r="AQ4090" s="18"/>
      <c r="AR4090" s="18"/>
      <c r="AS4090" s="18"/>
      <c r="AT4090" s="18"/>
      <c r="AU4090" s="18"/>
      <c r="AV4090" s="18"/>
      <c r="AW4090" s="18"/>
      <c r="AX4090" s="18"/>
    </row>
    <row r="4091">
      <c r="A4091" s="18" t="str">
        <f>IFERROR(__xludf.DUMMYFUNCTION("""COMPUTED_VALUE"""),"Экзотический микс")</f>
        <v>Экзотический микс</v>
      </c>
      <c r="B4091" s="18" t="str">
        <f>IFERROR(__xludf.DUMMYFUNCTION("""COMPUTED_VALUE"""),"Энергетик")</f>
        <v>Энергетик</v>
      </c>
      <c r="C4091" s="18" t="str">
        <f>IFERROR(__xludf.DUMMYFUNCTION("""COMPUTED_VALUE"""),"Виноградный чупа-чупс")</f>
        <v>Виноградный чупа-чупс</v>
      </c>
      <c r="D4091" s="18" t="str">
        <f>IFERROR(__xludf.DUMMYFUNCTION("""COMPUTED_VALUE"""),"Кислая лесная клюква")</f>
        <v>Кислая лесная клюква</v>
      </c>
      <c r="E4091" s="18" t="str">
        <f>IFERROR(__xludf.DUMMYFUNCTION("""COMPUTED_VALUE"""),"Смородина персик")</f>
        <v>Смородина персик</v>
      </c>
      <c r="F4091" s="18" t="str">
        <f>IFERROR(__xludf.DUMMYFUNCTION("""COMPUTED_VALUE"""),"Спелый киви кисло сладкий")</f>
        <v>Спелый киви кисло сладкий</v>
      </c>
      <c r="G4091" s="18" t="str">
        <f>IFERROR(__xludf.DUMMYFUNCTION("""COMPUTED_VALUE"""),"Кислые черви в вишневом сиропе")</f>
        <v>Кислые черви в вишневом сиропе</v>
      </c>
      <c r="H4091" s="18" t="str">
        <f>IFERROR(__xludf.DUMMYFUNCTION("""COMPUTED_VALUE"""),"Грушевый лимонад")</f>
        <v>Грушевый лимонад</v>
      </c>
      <c r="I4091" s="18" t="str">
        <f>IFERROR(__xludf.DUMMYFUNCTION("""COMPUTED_VALUE"""),"Лимонад с сладкой малиной")</f>
        <v>Лимонад с сладкой малиной</v>
      </c>
      <c r="J4091" s="18" t="str">
        <f>IFERROR(__xludf.DUMMYFUNCTION("""COMPUTED_VALUE"""),"Ананасовая кислинка")</f>
        <v>Ананасовая кислинка</v>
      </c>
      <c r="K4091" s="18" t="str">
        <f>IFERROR(__xludf.DUMMYFUNCTION("""COMPUTED_VALUE"""),"Мармеладные мишки")</f>
        <v>Мармеладные мишки</v>
      </c>
      <c r="L4091" s="18" t="str">
        <f>IFERROR(__xludf.DUMMYFUNCTION("""COMPUTED_VALUE"""),"Мандариновый сок с цедрой")</f>
        <v>Мандариновый сок с цедрой</v>
      </c>
      <c r="M4091" s="18" t="str">
        <f>IFERROR(__xludf.DUMMYFUNCTION("""COMPUTED_VALUE"""),"Кисло-сладкое ягодное драже")</f>
        <v>Кисло-сладкое ягодное драже</v>
      </c>
      <c r="N4091" s="18" t="str">
        <f>IFERROR(__xludf.DUMMYFUNCTION("""COMPUTED_VALUE"""),"Классическая фанта")</f>
        <v>Классическая фанта</v>
      </c>
      <c r="O4091" s="18" t="str">
        <f>IFERROR(__xludf.DUMMYFUNCTION("""COMPUTED_VALUE"""),"Сладкие барбарисоввые конфеты")</f>
        <v>Сладкие барбарисоввые конфеты</v>
      </c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  <c r="AA4091" s="18"/>
      <c r="AB4091" s="18"/>
      <c r="AC4091" s="18"/>
      <c r="AD4091" s="18"/>
      <c r="AE4091" s="18"/>
      <c r="AF4091" s="18"/>
      <c r="AG4091" s="18"/>
      <c r="AH4091" s="18"/>
      <c r="AI4091" s="18"/>
      <c r="AJ4091" s="18"/>
      <c r="AK4091" s="18"/>
      <c r="AL4091" s="18"/>
      <c r="AM4091" s="18"/>
      <c r="AN4091" s="18"/>
      <c r="AO4091" s="18"/>
      <c r="AP4091" s="18"/>
      <c r="AQ4091" s="18"/>
      <c r="AR4091" s="18"/>
      <c r="AS4091" s="18"/>
      <c r="AT4091" s="18"/>
      <c r="AU4091" s="18"/>
      <c r="AV4091" s="18"/>
      <c r="AW4091" s="18"/>
      <c r="AX4091" s="18"/>
    </row>
    <row r="4092">
      <c r="A4092" s="18" t="str">
        <f>IFERROR(__xludf.DUMMYFUNCTION("""COMPUTED_VALUE"""),"кислая земляника")</f>
        <v>кислая земляника</v>
      </c>
      <c r="B4092" s="18" t="str">
        <f>IFERROR(__xludf.DUMMYFUNCTION("""COMPUTED_VALUE"""),"кислая фанта с черникой")</f>
        <v>кислая фанта с черникой</v>
      </c>
      <c r="C4092" s="18" t="str">
        <f>IFERROR(__xludf.DUMMYFUNCTION("""COMPUTED_VALUE"""),"кислое харибо с колой и черешней")</f>
        <v>кислое харибо с колой и черешней</v>
      </c>
      <c r="D4092" s="18" t="str">
        <f>IFERROR(__xludf.DUMMYFUNCTION("""COMPUTED_VALUE"""),"кислое яблочно клубничная шипучка")</f>
        <v>кислое яблочно клубничная шипучка</v>
      </c>
      <c r="E4092" s="18" t="str">
        <f>IFERROR(__xludf.DUMMYFUNCTION("""COMPUTED_VALUE"""),"кислые желатинки маракуйя ананас")</f>
        <v>кислые желатинки маракуйя ананас</v>
      </c>
      <c r="F4092" s="18" t="str">
        <f>IFERROR(__xludf.DUMMYFUNCTION("""COMPUTED_VALUE"""),"кислые ленточки маракуя манго")</f>
        <v>кислые ленточки маракуя манго</v>
      </c>
      <c r="G4092" s="18" t="str">
        <f>IFERROR(__xludf.DUMMYFUNCTION("""COMPUTED_VALUE"""),"кислые мармеладные ягоды")</f>
        <v>кислые мармеладные ягоды</v>
      </c>
      <c r="H4092" s="18" t="str">
        <f>IFERROR(__xludf.DUMMYFUNCTION("""COMPUTED_VALUE"""),"кислый виноград лайм")</f>
        <v>кислый виноград лайм</v>
      </c>
      <c r="I4092" s="18" t="str">
        <f>IFERROR(__xludf.DUMMYFUNCTION("""COMPUTED_VALUE"""),"кислый грейпфрут с вишней")</f>
        <v>кислый грейпфрут с вишней</v>
      </c>
      <c r="J4092" s="18" t="str">
        <f>IFERROR(__xludf.DUMMYFUNCTION("""COMPUTED_VALUE"""),"кислый леденец виноград киви яблоко")</f>
        <v>кислый леденец виноград киви яблоко</v>
      </c>
      <c r="K4092" s="18" t="str">
        <f>IFERROR(__xludf.DUMMYFUNCTION("""COMPUTED_VALUE"""),"кислый лимонад арбуз лайм малина")</f>
        <v>кислый лимонад арбуз лайм малина</v>
      </c>
      <c r="L4092" s="18" t="str">
        <f>IFERROR(__xludf.DUMMYFUNCTION("""COMPUTED_VALUE"""),"кислый персик клубника")</f>
        <v>кислый персик клубника</v>
      </c>
      <c r="M4092" s="18" t="str">
        <f>IFERROR(__xludf.DUMMYFUNCTION("""COMPUTED_VALUE"""),"кислый яблочно лимонные колечки")</f>
        <v>кислый яблочно лимонные колечки</v>
      </c>
      <c r="N4092" s="18" t="str">
        <f>IFERROR(__xludf.DUMMYFUNCTION("""COMPUTED_VALUE"""),"фанта апельсин с кислой малиной")</f>
        <v>фанта апельсин с кислой малиной</v>
      </c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  <c r="AA4092" s="18"/>
      <c r="AB4092" s="18"/>
      <c r="AC4092" s="18"/>
      <c r="AD4092" s="18"/>
      <c r="AE4092" s="18"/>
      <c r="AF4092" s="18"/>
      <c r="AG4092" s="18"/>
      <c r="AH4092" s="18"/>
      <c r="AI4092" s="18"/>
      <c r="AJ4092" s="18"/>
      <c r="AK4092" s="18"/>
      <c r="AL4092" s="18"/>
      <c r="AM4092" s="18"/>
      <c r="AN4092" s="18"/>
      <c r="AO4092" s="18"/>
      <c r="AP4092" s="18"/>
      <c r="AQ4092" s="18"/>
      <c r="AR4092" s="18"/>
      <c r="AS4092" s="18"/>
      <c r="AT4092" s="18"/>
      <c r="AU4092" s="18"/>
      <c r="AV4092" s="18"/>
      <c r="AW4092" s="18"/>
      <c r="AX4092" s="18"/>
    </row>
    <row r="4093">
      <c r="A4093" s="18" t="str">
        <f>IFERROR(__xludf.DUMMYFUNCTION("""COMPUTED_VALUE"""),"кислая земляника")</f>
        <v>кислая земляника</v>
      </c>
      <c r="B4093" s="18" t="str">
        <f>IFERROR(__xludf.DUMMYFUNCTION("""COMPUTED_VALUE"""),"кислая фанта с черникой")</f>
        <v>кислая фанта с черникой</v>
      </c>
      <c r="C4093" s="18" t="str">
        <f>IFERROR(__xludf.DUMMYFUNCTION("""COMPUTED_VALUE"""),"кислое харибо с колой и черешней")</f>
        <v>кислое харибо с колой и черешней</v>
      </c>
      <c r="D4093" s="18" t="str">
        <f>IFERROR(__xludf.DUMMYFUNCTION("""COMPUTED_VALUE"""),"кислое яблочно клубничная шипучка")</f>
        <v>кислое яблочно клубничная шипучка</v>
      </c>
      <c r="E4093" s="18" t="str">
        <f>IFERROR(__xludf.DUMMYFUNCTION("""COMPUTED_VALUE"""),"кислые желатинки маракуйя ананас")</f>
        <v>кислые желатинки маракуйя ананас</v>
      </c>
      <c r="F4093" s="18" t="str">
        <f>IFERROR(__xludf.DUMMYFUNCTION("""COMPUTED_VALUE"""),"кислые ленточки маракуя манго")</f>
        <v>кислые ленточки маракуя манго</v>
      </c>
      <c r="G4093" s="18" t="str">
        <f>IFERROR(__xludf.DUMMYFUNCTION("""COMPUTED_VALUE"""),"кислые мармеладные ягоды")</f>
        <v>кислые мармеладные ягоды</v>
      </c>
      <c r="H4093" s="18" t="str">
        <f>IFERROR(__xludf.DUMMYFUNCTION("""COMPUTED_VALUE"""),"кислый виноград лайм")</f>
        <v>кислый виноград лайм</v>
      </c>
      <c r="I4093" s="18" t="str">
        <f>IFERROR(__xludf.DUMMYFUNCTION("""COMPUTED_VALUE"""),"кислый грейпфрут с вишней")</f>
        <v>кислый грейпфрут с вишней</v>
      </c>
      <c r="J4093" s="18" t="str">
        <f>IFERROR(__xludf.DUMMYFUNCTION("""COMPUTED_VALUE"""),"кислый леденец виноград киви яблоко")</f>
        <v>кислый леденец виноград киви яблоко</v>
      </c>
      <c r="K4093" s="18" t="str">
        <f>IFERROR(__xludf.DUMMYFUNCTION("""COMPUTED_VALUE"""),"кислый лимонад арбуз лайм малина")</f>
        <v>кислый лимонад арбуз лайм малина</v>
      </c>
      <c r="L4093" s="18" t="str">
        <f>IFERROR(__xludf.DUMMYFUNCTION("""COMPUTED_VALUE"""),"кислый персик клубника")</f>
        <v>кислый персик клубника</v>
      </c>
      <c r="M4093" s="18" t="str">
        <f>IFERROR(__xludf.DUMMYFUNCTION("""COMPUTED_VALUE"""),"кислый яблочно лимонные колечки")</f>
        <v>кислый яблочно лимонные колечки</v>
      </c>
      <c r="N4093" s="18" t="str">
        <f>IFERROR(__xludf.DUMMYFUNCTION("""COMPUTED_VALUE"""),"фанта апельсин с кислой малиной")</f>
        <v>фанта апельсин с кислой малиной</v>
      </c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  <c r="AA4093" s="18"/>
      <c r="AB4093" s="18"/>
      <c r="AC4093" s="18"/>
      <c r="AD4093" s="18"/>
      <c r="AE4093" s="18"/>
      <c r="AF4093" s="18"/>
      <c r="AG4093" s="18"/>
      <c r="AH4093" s="18"/>
      <c r="AI4093" s="18"/>
      <c r="AJ4093" s="18"/>
      <c r="AK4093" s="18"/>
      <c r="AL4093" s="18"/>
      <c r="AM4093" s="18"/>
      <c r="AN4093" s="18"/>
      <c r="AO4093" s="18"/>
      <c r="AP4093" s="18"/>
      <c r="AQ4093" s="18"/>
      <c r="AR4093" s="18"/>
      <c r="AS4093" s="18"/>
      <c r="AT4093" s="18"/>
      <c r="AU4093" s="18"/>
      <c r="AV4093" s="18"/>
      <c r="AW4093" s="18"/>
      <c r="AX4093" s="18"/>
    </row>
    <row r="4094">
      <c r="A4094" s="18" t="str">
        <f>IFERROR(__xludf.DUMMYFUNCTION("""COMPUTED_VALUE"""),"кислая земляника")</f>
        <v>кислая земляника</v>
      </c>
      <c r="B4094" s="18" t="str">
        <f>IFERROR(__xludf.DUMMYFUNCTION("""COMPUTED_VALUE"""),"кислая фанта с черникой")</f>
        <v>кислая фанта с черникой</v>
      </c>
      <c r="C4094" s="18" t="str">
        <f>IFERROR(__xludf.DUMMYFUNCTION("""COMPUTED_VALUE"""),"кислое харибо с колой и черешней")</f>
        <v>кислое харибо с колой и черешней</v>
      </c>
      <c r="D4094" s="18" t="str">
        <f>IFERROR(__xludf.DUMMYFUNCTION("""COMPUTED_VALUE"""),"кислое яблочно клубничная шипучка")</f>
        <v>кислое яблочно клубничная шипучка</v>
      </c>
      <c r="E4094" s="18" t="str">
        <f>IFERROR(__xludf.DUMMYFUNCTION("""COMPUTED_VALUE"""),"кислые желатинки маракуйя ананас")</f>
        <v>кислые желатинки маракуйя ананас</v>
      </c>
      <c r="F4094" s="18" t="str">
        <f>IFERROR(__xludf.DUMMYFUNCTION("""COMPUTED_VALUE"""),"кислые ленточки маракуя манго")</f>
        <v>кислые ленточки маракуя манго</v>
      </c>
      <c r="G4094" s="18" t="str">
        <f>IFERROR(__xludf.DUMMYFUNCTION("""COMPUTED_VALUE"""),"кислые мармеладные ягоды")</f>
        <v>кислые мармеладные ягоды</v>
      </c>
      <c r="H4094" s="18" t="str">
        <f>IFERROR(__xludf.DUMMYFUNCTION("""COMPUTED_VALUE"""),"кислый виноград лайм")</f>
        <v>кислый виноград лайм</v>
      </c>
      <c r="I4094" s="18" t="str">
        <f>IFERROR(__xludf.DUMMYFUNCTION("""COMPUTED_VALUE"""),"кислый грейпфрут с вишней")</f>
        <v>кислый грейпфрут с вишней</v>
      </c>
      <c r="J4094" s="18" t="str">
        <f>IFERROR(__xludf.DUMMYFUNCTION("""COMPUTED_VALUE"""),"кислый леденец виноград киви яблоко")</f>
        <v>кислый леденец виноград киви яблоко</v>
      </c>
      <c r="K4094" s="18" t="str">
        <f>IFERROR(__xludf.DUMMYFUNCTION("""COMPUTED_VALUE"""),"кислый лимонад арбуз лайм малина")</f>
        <v>кислый лимонад арбуз лайм малина</v>
      </c>
      <c r="L4094" s="18" t="str">
        <f>IFERROR(__xludf.DUMMYFUNCTION("""COMPUTED_VALUE"""),"кислый персик клубника")</f>
        <v>кислый персик клубника</v>
      </c>
      <c r="M4094" s="18" t="str">
        <f>IFERROR(__xludf.DUMMYFUNCTION("""COMPUTED_VALUE"""),"кислый яблочно лимонные колечки")</f>
        <v>кислый яблочно лимонные колечки</v>
      </c>
      <c r="N4094" s="18" t="str">
        <f>IFERROR(__xludf.DUMMYFUNCTION("""COMPUTED_VALUE"""),"фанта апельсин с кислой малиной")</f>
        <v>фанта апельсин с кислой малиной</v>
      </c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  <c r="AA4094" s="18"/>
      <c r="AB4094" s="18"/>
      <c r="AC4094" s="18"/>
      <c r="AD4094" s="18"/>
      <c r="AE4094" s="18"/>
      <c r="AF4094" s="18"/>
      <c r="AG4094" s="18"/>
      <c r="AH4094" s="18"/>
      <c r="AI4094" s="18"/>
      <c r="AJ4094" s="18"/>
      <c r="AK4094" s="18"/>
      <c r="AL4094" s="18"/>
      <c r="AM4094" s="18"/>
      <c r="AN4094" s="18"/>
      <c r="AO4094" s="18"/>
      <c r="AP4094" s="18"/>
      <c r="AQ4094" s="18"/>
      <c r="AR4094" s="18"/>
      <c r="AS4094" s="18"/>
      <c r="AT4094" s="18"/>
      <c r="AU4094" s="18"/>
      <c r="AV4094" s="18"/>
      <c r="AW4094" s="18"/>
      <c r="AX4094" s="18"/>
    </row>
    <row r="4095">
      <c r="A4095" s="18" t="str">
        <f>IFERROR(__xludf.DUMMYFUNCTION("""COMPUTED_VALUE"""),"Лесные ягоды")</f>
        <v>Лесные ягоды</v>
      </c>
      <c r="B4095" s="18" t="str">
        <f>IFERROR(__xludf.DUMMYFUNCTION("""COMPUTED_VALUE"""),"Алоэ виноград ")</f>
        <v>Алоэ виноград </v>
      </c>
      <c r="C4095" s="18" t="str">
        <f>IFERROR(__xludf.DUMMYFUNCTION("""COMPUTED_VALUE"""),"Апельсиновый адреналин")</f>
        <v>Апельсиновый адреналин</v>
      </c>
      <c r="D4095" s="18" t="str">
        <f>IFERROR(__xludf.DUMMYFUNCTION("""COMPUTED_VALUE"""),"Клюква лайм")</f>
        <v>Клюква лайм</v>
      </c>
      <c r="E4095" s="18" t="str">
        <f>IFERROR(__xludf.DUMMYFUNCTION("""COMPUTED_VALUE"""),"Виноградная фанта ")</f>
        <v>Виноградная фанта </v>
      </c>
      <c r="F4095" s="18" t="str">
        <f>IFERROR(__xludf.DUMMYFUNCTION("""COMPUTED_VALUE"""),"Зеленый чай лемонграсс")</f>
        <v>Зеленый чай лемонграсс</v>
      </c>
      <c r="G4095" s="18" t="str">
        <f>IFERROR(__xludf.DUMMYFUNCTION("""COMPUTED_VALUE"""),"Малина арбуз")</f>
        <v>Малина арбуз</v>
      </c>
      <c r="H4095" s="18" t="str">
        <f>IFERROR(__xludf.DUMMYFUNCTION("""COMPUTED_VALUE"""),"Ананас персик")</f>
        <v>Ананас персик</v>
      </c>
      <c r="I4095" s="18" t="str">
        <f>IFERROR(__xludf.DUMMYFUNCTION("""COMPUTED_VALUE"""),"Клубничный мохито ")</f>
        <v>Клубничный мохито </v>
      </c>
      <c r="J4095" s="18" t="str">
        <f>IFERROR(__xludf.DUMMYFUNCTION("""COMPUTED_VALUE"""),"Яблоко лайм")</f>
        <v>Яблоко лайм</v>
      </c>
      <c r="K4095" s="18" t="str">
        <f>IFERROR(__xludf.DUMMYFUNCTION("""COMPUTED_VALUE"""),"Спрайт арбуз лайм ")</f>
        <v>Спрайт арбуз лайм </v>
      </c>
      <c r="L4095" s="18" t="str">
        <f>IFERROR(__xludf.DUMMYFUNCTION("""COMPUTED_VALUE"""),"Черничная фанта")</f>
        <v>Черничная фанта</v>
      </c>
      <c r="M4095" s="18" t="str">
        <f>IFERROR(__xludf.DUMMYFUNCTION("""COMPUTED_VALUE"""),"Чёрная смородина")</f>
        <v>Чёрная смородина</v>
      </c>
      <c r="N4095" s="18" t="str">
        <f>IFERROR(__xludf.DUMMYFUNCTION("""COMPUTED_VALUE"""),"Червячки голубика малина")</f>
        <v>Червячки голубика малина</v>
      </c>
      <c r="O4095" s="18" t="str">
        <f>IFERROR(__xludf.DUMMYFUNCTION("""COMPUTED_VALUE"""),"Малина смородина ")</f>
        <v>Малина смородина </v>
      </c>
      <c r="P4095" s="18" t="str">
        <f>IFERROR(__xludf.DUMMYFUNCTION("""COMPUTED_VALUE"""),"Черника лайм ")</f>
        <v>Черника лайм </v>
      </c>
      <c r="Q4095" s="18" t="str">
        <f>IFERROR(__xludf.DUMMYFUNCTION("""COMPUTED_VALUE"""),"Виноградный чупа чупс")</f>
        <v>Виноградный чупа чупс</v>
      </c>
      <c r="R4095" s="18" t="str">
        <f>IFERROR(__xludf.DUMMYFUNCTION("""COMPUTED_VALUE"""),"Киви лайм")</f>
        <v>Киви лайм</v>
      </c>
      <c r="S4095" s="18" t="str">
        <f>IFERROR(__xludf.DUMMYFUNCTION("""COMPUTED_VALUE"""),"Ягодный морс")</f>
        <v>Ягодный морс</v>
      </c>
      <c r="T4095" s="18" t="str">
        <f>IFERROR(__xludf.DUMMYFUNCTION("""COMPUTED_VALUE"""),"Фруктовый скитлс")</f>
        <v>Фруктовый скитлс</v>
      </c>
      <c r="U4095" s="18" t="str">
        <f>IFERROR(__xludf.DUMMYFUNCTION("""COMPUTED_VALUE"""),"черника лимон ")</f>
        <v>черника лимон </v>
      </c>
      <c r="V4095" s="18" t="str">
        <f>IFERROR(__xludf.DUMMYFUNCTION("""COMPUTED_VALUE"""),"Вишнёвая бомба")</f>
        <v>Вишнёвая бомба</v>
      </c>
      <c r="W4095" s="18" t="str">
        <f>IFERROR(__xludf.DUMMYFUNCTION("""COMPUTED_VALUE"""),"Тропический манго")</f>
        <v>Тропический манго</v>
      </c>
      <c r="X4095" s="18"/>
      <c r="Y4095" s="18"/>
      <c r="Z4095" s="18"/>
      <c r="AA4095" s="18"/>
      <c r="AB4095" s="18"/>
      <c r="AC4095" s="18"/>
      <c r="AD4095" s="18"/>
      <c r="AE4095" s="18"/>
      <c r="AF4095" s="18"/>
      <c r="AG4095" s="18"/>
      <c r="AH4095" s="18"/>
      <c r="AI4095" s="18"/>
      <c r="AJ4095" s="18"/>
      <c r="AK4095" s="18"/>
      <c r="AL4095" s="18"/>
      <c r="AM4095" s="18"/>
      <c r="AN4095" s="18"/>
      <c r="AO4095" s="18"/>
      <c r="AP4095" s="18"/>
      <c r="AQ4095" s="18"/>
      <c r="AR4095" s="18"/>
      <c r="AS4095" s="18"/>
      <c r="AT4095" s="18"/>
      <c r="AU4095" s="18"/>
      <c r="AV4095" s="18"/>
      <c r="AW4095" s="18"/>
      <c r="AX4095" s="18"/>
    </row>
    <row r="4096">
      <c r="A4096" s="18" t="str">
        <f>IFERROR(__xludf.DUMMYFUNCTION("""COMPUTED_VALUE"""),"Лесные ягоды")</f>
        <v>Лесные ягоды</v>
      </c>
      <c r="B4096" s="18" t="str">
        <f>IFERROR(__xludf.DUMMYFUNCTION("""COMPUTED_VALUE"""),"Алоэ виноград ")</f>
        <v>Алоэ виноград </v>
      </c>
      <c r="C4096" s="18" t="str">
        <f>IFERROR(__xludf.DUMMYFUNCTION("""COMPUTED_VALUE"""),"Апельсиновый адреналин")</f>
        <v>Апельсиновый адреналин</v>
      </c>
      <c r="D4096" s="18" t="str">
        <f>IFERROR(__xludf.DUMMYFUNCTION("""COMPUTED_VALUE"""),"Клюква лайм")</f>
        <v>Клюква лайм</v>
      </c>
      <c r="E4096" s="18" t="str">
        <f>IFERROR(__xludf.DUMMYFUNCTION("""COMPUTED_VALUE"""),"Виноградная фанта ")</f>
        <v>Виноградная фанта </v>
      </c>
      <c r="F4096" s="18" t="str">
        <f>IFERROR(__xludf.DUMMYFUNCTION("""COMPUTED_VALUE"""),"Зеленый чай лемонграсс")</f>
        <v>Зеленый чай лемонграсс</v>
      </c>
      <c r="G4096" s="18" t="str">
        <f>IFERROR(__xludf.DUMMYFUNCTION("""COMPUTED_VALUE"""),"Малина арбуз")</f>
        <v>Малина арбуз</v>
      </c>
      <c r="H4096" s="18" t="str">
        <f>IFERROR(__xludf.DUMMYFUNCTION("""COMPUTED_VALUE"""),"Ананас персик")</f>
        <v>Ананас персик</v>
      </c>
      <c r="I4096" s="18" t="str">
        <f>IFERROR(__xludf.DUMMYFUNCTION("""COMPUTED_VALUE"""),"Клубничный мохито ")</f>
        <v>Клубничный мохито </v>
      </c>
      <c r="J4096" s="18" t="str">
        <f>IFERROR(__xludf.DUMMYFUNCTION("""COMPUTED_VALUE"""),"Яблоко лайм")</f>
        <v>Яблоко лайм</v>
      </c>
      <c r="K4096" s="18" t="str">
        <f>IFERROR(__xludf.DUMMYFUNCTION("""COMPUTED_VALUE"""),"Спрайт арбуз лайм ")</f>
        <v>Спрайт арбуз лайм </v>
      </c>
      <c r="L4096" s="18" t="str">
        <f>IFERROR(__xludf.DUMMYFUNCTION("""COMPUTED_VALUE"""),"Черничная фанта")</f>
        <v>Черничная фанта</v>
      </c>
      <c r="M4096" s="18" t="str">
        <f>IFERROR(__xludf.DUMMYFUNCTION("""COMPUTED_VALUE"""),"Чёрная смородина")</f>
        <v>Чёрная смородина</v>
      </c>
      <c r="N4096" s="18" t="str">
        <f>IFERROR(__xludf.DUMMYFUNCTION("""COMPUTED_VALUE"""),"Червячки голубика малина")</f>
        <v>Червячки голубика малина</v>
      </c>
      <c r="O4096" s="18" t="str">
        <f>IFERROR(__xludf.DUMMYFUNCTION("""COMPUTED_VALUE"""),"Малина смородина ")</f>
        <v>Малина смородина </v>
      </c>
      <c r="P4096" s="18" t="str">
        <f>IFERROR(__xludf.DUMMYFUNCTION("""COMPUTED_VALUE"""),"Черника лайм ")</f>
        <v>Черника лайм </v>
      </c>
      <c r="Q4096" s="18" t="str">
        <f>IFERROR(__xludf.DUMMYFUNCTION("""COMPUTED_VALUE"""),"Виноградный чупа чупс")</f>
        <v>Виноградный чупа чупс</v>
      </c>
      <c r="R4096" s="18" t="str">
        <f>IFERROR(__xludf.DUMMYFUNCTION("""COMPUTED_VALUE"""),"Киви лайм")</f>
        <v>Киви лайм</v>
      </c>
      <c r="S4096" s="18" t="str">
        <f>IFERROR(__xludf.DUMMYFUNCTION("""COMPUTED_VALUE"""),"Ягодный морс")</f>
        <v>Ягодный морс</v>
      </c>
      <c r="T4096" s="18" t="str">
        <f>IFERROR(__xludf.DUMMYFUNCTION("""COMPUTED_VALUE"""),"Фруктовый скитлс")</f>
        <v>Фруктовый скитлс</v>
      </c>
      <c r="U4096" s="18" t="str">
        <f>IFERROR(__xludf.DUMMYFUNCTION("""COMPUTED_VALUE"""),"черника лимон ")</f>
        <v>черника лимон </v>
      </c>
      <c r="V4096" s="18" t="str">
        <f>IFERROR(__xludf.DUMMYFUNCTION("""COMPUTED_VALUE"""),"Вишнёвая бомба")</f>
        <v>Вишнёвая бомба</v>
      </c>
      <c r="W4096" s="18" t="str">
        <f>IFERROR(__xludf.DUMMYFUNCTION("""COMPUTED_VALUE"""),"Тропический манго")</f>
        <v>Тропический манго</v>
      </c>
      <c r="X4096" s="18"/>
      <c r="Y4096" s="18"/>
      <c r="Z4096" s="18"/>
      <c r="AA4096" s="18"/>
      <c r="AB4096" s="18"/>
      <c r="AC4096" s="18"/>
      <c r="AD4096" s="18"/>
      <c r="AE4096" s="18"/>
      <c r="AF4096" s="18"/>
      <c r="AG4096" s="18"/>
      <c r="AH4096" s="18"/>
      <c r="AI4096" s="18"/>
      <c r="AJ4096" s="18"/>
      <c r="AK4096" s="18"/>
      <c r="AL4096" s="18"/>
      <c r="AM4096" s="18"/>
      <c r="AN4096" s="18"/>
      <c r="AO4096" s="18"/>
      <c r="AP4096" s="18"/>
      <c r="AQ4096" s="18"/>
      <c r="AR4096" s="18"/>
      <c r="AS4096" s="18"/>
      <c r="AT4096" s="18"/>
      <c r="AU4096" s="18"/>
      <c r="AV4096" s="18"/>
      <c r="AW4096" s="18"/>
      <c r="AX4096" s="18"/>
    </row>
    <row r="4097">
      <c r="A4097" s="18" t="str">
        <f>IFERROR(__xludf.DUMMYFUNCTION("""COMPUTED_VALUE"""),"0.4")</f>
        <v>0.4</v>
      </c>
      <c r="B4097" s="18" t="str">
        <f>IFERROR(__xludf.DUMMYFUNCTION("""COMPUTED_VALUE"""),"0.6")</f>
        <v>0.6</v>
      </c>
      <c r="C4097" s="18" t="str">
        <f>IFERROR(__xludf.DUMMYFUNCTION("""COMPUTED_VALUE"""),"0.7")</f>
        <v>0.7</v>
      </c>
      <c r="D4097" s="18" t="str">
        <f>IFERROR(__xludf.DUMMYFUNCTION("""COMPUTED_VALUE"""),"0.8")</f>
        <v>0.8</v>
      </c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  <c r="X4097" s="18"/>
      <c r="Y4097" s="18"/>
      <c r="Z4097" s="18"/>
      <c r="AA4097" s="18"/>
      <c r="AB4097" s="18"/>
      <c r="AC4097" s="18"/>
      <c r="AD4097" s="18"/>
      <c r="AE4097" s="18"/>
      <c r="AF4097" s="18"/>
      <c r="AG4097" s="18"/>
      <c r="AH4097" s="18"/>
      <c r="AI4097" s="18"/>
      <c r="AJ4097" s="18"/>
      <c r="AK4097" s="18"/>
      <c r="AL4097" s="18"/>
      <c r="AM4097" s="18"/>
      <c r="AN4097" s="18"/>
      <c r="AO4097" s="18"/>
      <c r="AP4097" s="18"/>
      <c r="AQ4097" s="18"/>
      <c r="AR4097" s="18"/>
      <c r="AS4097" s="18"/>
      <c r="AT4097" s="18"/>
      <c r="AU4097" s="18"/>
      <c r="AV4097" s="18"/>
      <c r="AW4097" s="18"/>
      <c r="AX4097" s="18"/>
    </row>
    <row r="4098">
      <c r="A4098" s="18" t="str">
        <f>IFERROR(__xludf.DUMMYFUNCTION("""COMPUTED_VALUE"""),"Арбуз Малина ")</f>
        <v>Арбуз Малина </v>
      </c>
      <c r="B4098" s="18" t="str">
        <f>IFERROR(__xludf.DUMMYFUNCTION("""COMPUTED_VALUE"""),"Банан Кокос ")</f>
        <v>Банан Кокос </v>
      </c>
      <c r="C4098" s="18" t="str">
        <f>IFERROR(__xludf.DUMMYFUNCTION("""COMPUTED_VALUE"""),"Барбарисовый Энергетик ")</f>
        <v>Барбарисовый Энергетик </v>
      </c>
      <c r="D4098" s="18" t="str">
        <f>IFERROR(__xludf.DUMMYFUNCTION("""COMPUTED_VALUE"""),"Виноградный Энергетик")</f>
        <v>Виноградный Энергетик</v>
      </c>
      <c r="E4098" s="18" t="str">
        <f>IFERROR(__xludf.DUMMYFUNCTION("""COMPUTED_VALUE"""),"Гранат Клубника ")</f>
        <v>Гранат Клубника </v>
      </c>
      <c r="F4098" s="18" t="str">
        <f>IFERROR(__xludf.DUMMYFUNCTION("""COMPUTED_VALUE"""),"Гранат Смородина ")</f>
        <v>Гранат Смородина </v>
      </c>
      <c r="G4098" s="18" t="str">
        <f>IFERROR(__xludf.DUMMYFUNCTION("""COMPUTED_VALUE"""),"Грейпфрутовый Швепс ")</f>
        <v>Грейпфрутовый Швепс </v>
      </c>
      <c r="H4098" s="18" t="str">
        <f>IFERROR(__xludf.DUMMYFUNCTION("""COMPUTED_VALUE"""),"Земляника Драгонфрут ")</f>
        <v>Земляника Драгонфрут </v>
      </c>
      <c r="I4098" s="18" t="str">
        <f>IFERROR(__xludf.DUMMYFUNCTION("""COMPUTED_VALUE"""),"Киви Личи ")</f>
        <v>Киви Личи </v>
      </c>
      <c r="J4098" s="18" t="str">
        <f>IFERROR(__xludf.DUMMYFUNCTION("""COMPUTED_VALUE"""),"Киви Маракуйя Гуава ")</f>
        <v>Киви Маракуйя Гуава </v>
      </c>
      <c r="K4098" s="18" t="str">
        <f>IFERROR(__xludf.DUMMYFUNCTION("""COMPUTED_VALUE"""),"Клубника Банан ")</f>
        <v>Клубника Банан </v>
      </c>
      <c r="L4098" s="18" t="str">
        <f>IFERROR(__xludf.DUMMYFUNCTION("""COMPUTED_VALUE"""),"Клубника Вишня ")</f>
        <v>Клубника Вишня </v>
      </c>
      <c r="M4098" s="18" t="str">
        <f>IFERROR(__xludf.DUMMYFUNCTION("""COMPUTED_VALUE"""),"Клубника Земляника ")</f>
        <v>Клубника Земляника </v>
      </c>
      <c r="N4098" s="18" t="str">
        <f>IFERROR(__xludf.DUMMYFUNCTION("""COMPUTED_VALUE"""),"Клубничный Мохито ")</f>
        <v>Клубничный Мохито </v>
      </c>
      <c r="O4098" s="18" t="str">
        <f>IFERROR(__xludf.DUMMYFUNCTION("""COMPUTED_VALUE"""),"Манго Грейпфрут ")</f>
        <v>Манго Грейпфрут </v>
      </c>
      <c r="P4098" s="18" t="str">
        <f>IFERROR(__xludf.DUMMYFUNCTION("""COMPUTED_VALUE"""),"Манго Персик Личи ")</f>
        <v>Манго Персик Личи </v>
      </c>
      <c r="Q4098" s="18" t="str">
        <f>IFERROR(__xludf.DUMMYFUNCTION("""COMPUTED_VALUE"""),"Персик Бабл Гам ")</f>
        <v>Персик Бабл Гам </v>
      </c>
      <c r="R4098" s="18" t="str">
        <f>IFERROR(__xludf.DUMMYFUNCTION("""COMPUTED_VALUE"""),"Садовые Ягоды ")</f>
        <v>Садовые Ягоды </v>
      </c>
      <c r="S4098" s="18" t="str">
        <f>IFERROR(__xludf.DUMMYFUNCTION("""COMPUTED_VALUE"""),"Скитлс Лимон Лайм 2")</f>
        <v>Скитлс Лимон Лайм 2</v>
      </c>
      <c r="T4098" s="18" t="str">
        <f>IFERROR(__xludf.DUMMYFUNCTION("""COMPUTED_VALUE"""),"Смородина Мармелад 1")</f>
        <v>Смородина Мармелад 1</v>
      </c>
      <c r="U4098" s="18" t="str">
        <f>IFERROR(__xludf.DUMMYFUNCTION("""COMPUTED_VALUE"""),"Темная Вишня 1")</f>
        <v>Темная Вишня 1</v>
      </c>
      <c r="V4098" s="18" t="str">
        <f>IFERROR(__xludf.DUMMYFUNCTION("""COMPUTED_VALUE"""),"Фруктовые Пластинки 1")</f>
        <v>Фруктовые Пластинки 1</v>
      </c>
      <c r="W4098" s="18" t="str">
        <f>IFERROR(__xludf.DUMMYFUNCTION("""COMPUTED_VALUE"""),"Черника Ежевика 1")</f>
        <v>Черника Ежевика 1</v>
      </c>
      <c r="X4098" s="18" t="str">
        <f>IFERROR(__xludf.DUMMYFUNCTION("""COMPUTED_VALUE"""),"Черника Малина 1")</f>
        <v>Черника Малина 1</v>
      </c>
      <c r="Y4098" s="18" t="str">
        <f>IFERROR(__xludf.DUMMYFUNCTION("""COMPUTED_VALUE"""),"Черника Мята 2")</f>
        <v>Черника Мята 2</v>
      </c>
      <c r="Z4098" s="18" t="str">
        <f>IFERROR(__xludf.DUMMYFUNCTION("""COMPUTED_VALUE"""),"Яблоко Виноград 2")</f>
        <v>Яблоко Виноград 2</v>
      </c>
      <c r="AA4098" s="18" t="str">
        <f>IFERROR(__xludf.DUMMYFUNCTION("""COMPUTED_VALUE"""),"Яблоко Малина 4")</f>
        <v>Яблоко Малина 4</v>
      </c>
      <c r="AB4098" s="18"/>
      <c r="AC4098" s="18"/>
      <c r="AD4098" s="18"/>
      <c r="AE4098" s="18"/>
      <c r="AF4098" s="18"/>
      <c r="AG4098" s="18"/>
      <c r="AH4098" s="18"/>
      <c r="AI4098" s="18"/>
      <c r="AJ4098" s="18"/>
      <c r="AK4098" s="18"/>
      <c r="AL4098" s="18"/>
      <c r="AM4098" s="18"/>
      <c r="AN4098" s="18"/>
      <c r="AO4098" s="18"/>
      <c r="AP4098" s="18"/>
      <c r="AQ4098" s="18"/>
      <c r="AR4098" s="18"/>
      <c r="AS4098" s="18"/>
      <c r="AT4098" s="18"/>
      <c r="AU4098" s="18"/>
      <c r="AV4098" s="18"/>
      <c r="AW4098" s="18"/>
      <c r="AX4098" s="18"/>
    </row>
    <row r="4099">
      <c r="A4099" s="18" t="str">
        <f>IFERROR(__xludf.DUMMYFUNCTION("""COMPUTED_VALUE"""),"Маракуйя с тропическими нотками")</f>
        <v>Маракуйя с тропическими нотками</v>
      </c>
      <c r="B4099" s="18" t="str">
        <f>IFERROR(__xludf.DUMMYFUNCTION("""COMPUTED_VALUE"""),"Арбузный милкшейк")</f>
        <v>Арбузный милкшейк</v>
      </c>
      <c r="C4099" s="18" t="str">
        <f>IFERROR(__xludf.DUMMYFUNCTION("""COMPUTED_VALUE"""),"Конфеты со вкусом винограда")</f>
        <v>Конфеты со вкусом винограда</v>
      </c>
      <c r="D4099" s="18" t="str">
        <f>IFERROR(__xludf.DUMMYFUNCTION("""COMPUTED_VALUE"""),"Манго с апельсином и послевкусием гуавы")</f>
        <v>Манго с апельсином и послевкусием гуавы</v>
      </c>
      <c r="E4099" s="18" t="str">
        <f>IFERROR(__xludf.DUMMYFUNCTION("""COMPUTED_VALUE"""),"Холодное сочетание мяты и конфет холс")</f>
        <v>Холодное сочетание мяты и конфет холс</v>
      </c>
      <c r="F4099" s="18" t="str">
        <f>IFERROR(__xludf.DUMMYFUNCTION("""COMPUTED_VALUE"""),"Яблочные мармеладные червячки")</f>
        <v>Яблочные мармеладные червячки</v>
      </c>
      <c r="G409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099" s="18" t="str">
        <f>IFERROR(__xludf.DUMMYFUNCTION("""COMPUTED_VALUE"""),"Лимон лайм")</f>
        <v>Лимон лайм</v>
      </c>
      <c r="I4099" s="18" t="str">
        <f>IFERROR(__xludf.DUMMYFUNCTION("""COMPUTED_VALUE"""),"Классика энергетика с кислой малиной")</f>
        <v>Классика энергетика с кислой малиной</v>
      </c>
      <c r="J4099" s="18" t="str">
        <f>IFERROR(__xludf.DUMMYFUNCTION("""COMPUTED_VALUE"""),"Зеленое манго и смородина")</f>
        <v>Зеленое манго и смородина</v>
      </c>
      <c r="K4099" s="18" t="str">
        <f>IFERROR(__xludf.DUMMYFUNCTION("""COMPUTED_VALUE"""),"Дуэт лемонграсса и сладкой малины")</f>
        <v>Дуэт лемонграсса и сладкой малины</v>
      </c>
      <c r="L4099" s="18" t="str">
        <f>IFERROR(__xludf.DUMMYFUNCTION("""COMPUTED_VALUE"""),"Сладкий мармелад из черной смородины")</f>
        <v>Сладкий мармелад из черной смородины</v>
      </c>
      <c r="M4099" s="18" t="str">
        <f>IFERROR(__xludf.DUMMYFUNCTION("""COMPUTED_VALUE"""),"Вишня кола")</f>
        <v>Вишня кола</v>
      </c>
      <c r="N4099" s="18" t="str">
        <f>IFERROR(__xludf.DUMMYFUNCTION("""COMPUTED_VALUE"""),"Малина с кокосом")</f>
        <v>Малина с кокосом</v>
      </c>
      <c r="O4099" s="18" t="str">
        <f>IFERROR(__xludf.DUMMYFUNCTION("""COMPUTED_VALUE"""),"Сладкие конфеты СКИТЛЗ и смородина")</f>
        <v>Сладкие конфеты СКИТЛЗ и смородина</v>
      </c>
      <c r="P4099" s="18" t="str">
        <f>IFERROR(__xludf.DUMMYFUNCTION("""COMPUTED_VALUE"""),"Ежевичный лимонад")</f>
        <v>Ежевичный лимонад</v>
      </c>
      <c r="Q4099" s="18" t="str">
        <f>IFERROR(__xludf.DUMMYFUNCTION("""COMPUTED_VALUE"""),"Дыня кокос")</f>
        <v>Дыня кокос</v>
      </c>
      <c r="R4099" s="18" t="str">
        <f>IFERROR(__xludf.DUMMYFUNCTION("""COMPUTED_VALUE"""),"Земляничный бабл гам")</f>
        <v>Земляничный бабл гам</v>
      </c>
      <c r="S4099" s="18" t="str">
        <f>IFERROR(__xludf.DUMMYFUNCTION("""COMPUTED_VALUE"""),"Лимонные леденцы")</f>
        <v>Лимонные леденцы</v>
      </c>
      <c r="T4099" s="18" t="str">
        <f>IFERROR(__xludf.DUMMYFUNCTION("""COMPUTED_VALUE"""),"Экзотический фрукты")</f>
        <v>Экзотический фрукты</v>
      </c>
      <c r="U4099" s="18" t="str">
        <f>IFERROR(__xludf.DUMMYFUNCTION("""COMPUTED_VALUE"""),"Личи виноград мята")</f>
        <v>Личи виноград мята</v>
      </c>
      <c r="V4099" s="18" t="str">
        <f>IFERROR(__xludf.DUMMYFUNCTION("""COMPUTED_VALUE"""),"Черника малина мята")</f>
        <v>Черника малина мята</v>
      </c>
      <c r="W4099" s="18" t="str">
        <f>IFERROR(__xludf.DUMMYFUNCTION("""COMPUTED_VALUE"""),"Абрикосовый йогурт")</f>
        <v>Абрикосовый йогурт</v>
      </c>
      <c r="X4099" s="18" t="str">
        <f>IFERROR(__xludf.DUMMYFUNCTION("""COMPUTED_VALUE"""),"Арбуз лед")</f>
        <v>Арбуз лед</v>
      </c>
      <c r="Y4099" s="18" t="str">
        <f>IFERROR(__xludf.DUMMYFUNCTION("""COMPUTED_VALUE"""),"Банан клубника лед")</f>
        <v>Банан клубника лед</v>
      </c>
      <c r="Z4099" s="18" t="str">
        <f>IFERROR(__xludf.DUMMYFUNCTION("""COMPUTED_VALUE"""),"Арбузное мороженное")</f>
        <v>Арбузное мороженное</v>
      </c>
      <c r="AA4099" s="18" t="str">
        <f>IFERROR(__xludf.DUMMYFUNCTION("""COMPUTED_VALUE"""),"Клубника малина жвачка")</f>
        <v>Клубника малина жвачка</v>
      </c>
      <c r="AB4099" s="18" t="str">
        <f>IFERROR(__xludf.DUMMYFUNCTION("""COMPUTED_VALUE"""),"Клубничное мороженное")</f>
        <v>Клубничное мороженное</v>
      </c>
      <c r="AC4099" s="18" t="str">
        <f>IFERROR(__xludf.DUMMYFUNCTION("""COMPUTED_VALUE"""),"Кола сода лед")</f>
        <v>Кола сода лед</v>
      </c>
      <c r="AD4099" s="18" t="str">
        <f>IFERROR(__xludf.DUMMYFUNCTION("""COMPUTED_VALUE"""),"Банановый милкшейк")</f>
        <v>Банановый милкшейк</v>
      </c>
      <c r="AE4099" s="18" t="str">
        <f>IFERROR(__xludf.DUMMYFUNCTION("""COMPUTED_VALUE"""),"Микс ягод лед")</f>
        <v>Микс ягод лед</v>
      </c>
      <c r="AF4099" s="18" t="str">
        <f>IFERROR(__xludf.DUMMYFUNCTION("""COMPUTED_VALUE"""),"Брусничный морс")</f>
        <v>Брусничный морс</v>
      </c>
      <c r="AG4099" s="18" t="str">
        <f>IFERROR(__xludf.DUMMYFUNCTION("""COMPUTED_VALUE"""),"Яблочный лимонад")</f>
        <v>Яблочный лимонад</v>
      </c>
      <c r="AH4099" s="18" t="str">
        <f>IFERROR(__xludf.DUMMYFUNCTION("""COMPUTED_VALUE"""),"Лесные ягоды")</f>
        <v>Лесные ягоды</v>
      </c>
      <c r="AI4099" s="18" t="str">
        <f>IFERROR(__xludf.DUMMYFUNCTION("""COMPUTED_VALUE"""),"Смородиновый лимонад")</f>
        <v>Смородиновый лимонад</v>
      </c>
      <c r="AJ4099" s="18" t="str">
        <f>IFERROR(__xludf.DUMMYFUNCTION("""COMPUTED_VALUE"""),"Вишня лайм лед")</f>
        <v>Вишня лайм лед</v>
      </c>
      <c r="AK4099" s="18" t="str">
        <f>IFERROR(__xludf.DUMMYFUNCTION("""COMPUTED_VALUE"""),"Лист виноград мята энергетик")</f>
        <v>Лист виноград мята энергетик</v>
      </c>
      <c r="AL4099" s="18" t="str">
        <f>IFERROR(__xludf.DUMMYFUNCTION("""COMPUTED_VALUE"""),"Двойное яблоко лед")</f>
        <v>Двойное яблоко лед</v>
      </c>
      <c r="AM4099" s="18" t="str">
        <f>IFERROR(__xludf.DUMMYFUNCTION("""COMPUTED_VALUE"""),"Смородиновый холс")</f>
        <v>Смородиновый холс</v>
      </c>
      <c r="AN4099" s="18" t="str">
        <f>IFERROR(__xludf.DUMMYFUNCTION("""COMPUTED_VALUE"""),"Клубничное шампанское")</f>
        <v>Клубничное шампанское</v>
      </c>
      <c r="AO4099" s="18"/>
      <c r="AP4099" s="18"/>
      <c r="AQ4099" s="18"/>
      <c r="AR4099" s="18"/>
      <c r="AS4099" s="18"/>
      <c r="AT4099" s="18"/>
      <c r="AU4099" s="18"/>
      <c r="AV4099" s="18"/>
      <c r="AW4099" s="18"/>
      <c r="AX4099" s="18"/>
    </row>
    <row r="4100">
      <c r="A4100" s="18" t="str">
        <f>IFERROR(__xludf.DUMMYFUNCTION("""COMPUTED_VALUE"""),"Малина вишня лёд")</f>
        <v>Малина вишня лёд</v>
      </c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18"/>
      <c r="O4100" s="18"/>
      <c r="P4100" s="18"/>
      <c r="Q4100" s="18"/>
      <c r="R4100" s="18"/>
      <c r="S4100" s="18"/>
      <c r="T4100" s="18"/>
      <c r="U4100" s="18"/>
      <c r="V4100" s="18"/>
      <c r="W4100" s="18"/>
      <c r="X4100" s="18"/>
      <c r="Y4100" s="18"/>
      <c r="Z4100" s="18"/>
      <c r="AA4100" s="18"/>
      <c r="AB4100" s="18"/>
      <c r="AC4100" s="18"/>
      <c r="AD4100" s="18"/>
      <c r="AE4100" s="18"/>
      <c r="AF4100" s="18"/>
      <c r="AG4100" s="18"/>
      <c r="AH4100" s="18"/>
      <c r="AI4100" s="18"/>
      <c r="AJ4100" s="18"/>
      <c r="AK4100" s="18"/>
      <c r="AL4100" s="18"/>
      <c r="AM4100" s="18"/>
      <c r="AN4100" s="18"/>
      <c r="AO4100" s="18"/>
      <c r="AP4100" s="18"/>
      <c r="AQ4100" s="18"/>
      <c r="AR4100" s="18"/>
      <c r="AS4100" s="18"/>
      <c r="AT4100" s="18"/>
      <c r="AU4100" s="18"/>
      <c r="AV4100" s="18"/>
      <c r="AW4100" s="18"/>
      <c r="AX4100" s="18"/>
    </row>
    <row r="4101">
      <c r="A4101" s="18" t="str">
        <f>IFERROR(__xludf.DUMMYFUNCTION("""COMPUTED_VALUE"""),"кислая земляника")</f>
        <v>кислая земляника</v>
      </c>
      <c r="B4101" s="18" t="str">
        <f>IFERROR(__xludf.DUMMYFUNCTION("""COMPUTED_VALUE"""),"кислая фанта с черникой")</f>
        <v>кислая фанта с черникой</v>
      </c>
      <c r="C4101" s="18" t="str">
        <f>IFERROR(__xludf.DUMMYFUNCTION("""COMPUTED_VALUE"""),"кислое харибо с колой и черешней")</f>
        <v>кислое харибо с колой и черешней</v>
      </c>
      <c r="D4101" s="18" t="str">
        <f>IFERROR(__xludf.DUMMYFUNCTION("""COMPUTED_VALUE"""),"кислое яблочно клубничная шипучка")</f>
        <v>кислое яблочно клубничная шипучка</v>
      </c>
      <c r="E4101" s="18" t="str">
        <f>IFERROR(__xludf.DUMMYFUNCTION("""COMPUTED_VALUE"""),"кислые желатинки маракуйя ананас")</f>
        <v>кислые желатинки маракуйя ананас</v>
      </c>
      <c r="F4101" s="18" t="str">
        <f>IFERROR(__xludf.DUMMYFUNCTION("""COMPUTED_VALUE"""),"кислые ленточки маракуя манго")</f>
        <v>кислые ленточки маракуя манго</v>
      </c>
      <c r="G4101" s="18" t="str">
        <f>IFERROR(__xludf.DUMMYFUNCTION("""COMPUTED_VALUE"""),"кислые мармеладные ягоды")</f>
        <v>кислые мармеладные ягоды</v>
      </c>
      <c r="H4101" s="18" t="str">
        <f>IFERROR(__xludf.DUMMYFUNCTION("""COMPUTED_VALUE"""),"кислый виноград лайм")</f>
        <v>кислый виноград лайм</v>
      </c>
      <c r="I4101" s="18" t="str">
        <f>IFERROR(__xludf.DUMMYFUNCTION("""COMPUTED_VALUE"""),"кислый грейпфрут с вишней")</f>
        <v>кислый грейпфрут с вишней</v>
      </c>
      <c r="J4101" s="18" t="str">
        <f>IFERROR(__xludf.DUMMYFUNCTION("""COMPUTED_VALUE"""),"кислый леденец виноград киви яблоко")</f>
        <v>кислый леденец виноград киви яблоко</v>
      </c>
      <c r="K4101" s="18" t="str">
        <f>IFERROR(__xludf.DUMMYFUNCTION("""COMPUTED_VALUE"""),"кислый лимонад арбуз лайм малина")</f>
        <v>кислый лимонад арбуз лайм малина</v>
      </c>
      <c r="L4101" s="18" t="str">
        <f>IFERROR(__xludf.DUMMYFUNCTION("""COMPUTED_VALUE"""),"кислый персик клубника")</f>
        <v>кислый персик клубника</v>
      </c>
      <c r="M4101" s="18" t="str">
        <f>IFERROR(__xludf.DUMMYFUNCTION("""COMPUTED_VALUE"""),"кислый яблочно лимонные колечки")</f>
        <v>кислый яблочно лимонные колечки</v>
      </c>
      <c r="N4101" s="18" t="str">
        <f>IFERROR(__xludf.DUMMYFUNCTION("""COMPUTED_VALUE"""),"фанта апельсин с кислой малиной")</f>
        <v>фанта апельсин с кислой малиной</v>
      </c>
      <c r="O4101" s="18"/>
      <c r="P4101" s="18"/>
      <c r="Q4101" s="18"/>
      <c r="R4101" s="18"/>
      <c r="S4101" s="18"/>
      <c r="T4101" s="18"/>
      <c r="U4101" s="18"/>
      <c r="V4101" s="18"/>
      <c r="W4101" s="18"/>
      <c r="X4101" s="18"/>
      <c r="Y4101" s="18"/>
      <c r="Z4101" s="18"/>
      <c r="AA4101" s="18"/>
      <c r="AB4101" s="18"/>
      <c r="AC4101" s="18"/>
      <c r="AD4101" s="18"/>
      <c r="AE4101" s="18"/>
      <c r="AF4101" s="18"/>
      <c r="AG4101" s="18"/>
      <c r="AH4101" s="18"/>
      <c r="AI4101" s="18"/>
      <c r="AJ4101" s="18"/>
      <c r="AK4101" s="18"/>
      <c r="AL4101" s="18"/>
      <c r="AM4101" s="18"/>
      <c r="AN4101" s="18"/>
      <c r="AO4101" s="18"/>
      <c r="AP4101" s="18"/>
      <c r="AQ4101" s="18"/>
      <c r="AR4101" s="18"/>
      <c r="AS4101" s="18"/>
      <c r="AT4101" s="18"/>
      <c r="AU4101" s="18"/>
      <c r="AV4101" s="18"/>
      <c r="AW4101" s="18"/>
      <c r="AX4101" s="18"/>
    </row>
    <row r="4102">
      <c r="A4102" s="18" t="str">
        <f>IFERROR(__xludf.DUMMYFUNCTION("""COMPUTED_VALUE"""),"кислая земляника")</f>
        <v>кислая земляника</v>
      </c>
      <c r="B4102" s="18" t="str">
        <f>IFERROR(__xludf.DUMMYFUNCTION("""COMPUTED_VALUE"""),"кислая фанта с черникой")</f>
        <v>кислая фанта с черникой</v>
      </c>
      <c r="C4102" s="18" t="str">
        <f>IFERROR(__xludf.DUMMYFUNCTION("""COMPUTED_VALUE"""),"кислое харибо с колой и черешней")</f>
        <v>кислое харибо с колой и черешней</v>
      </c>
      <c r="D4102" s="18" t="str">
        <f>IFERROR(__xludf.DUMMYFUNCTION("""COMPUTED_VALUE"""),"кислое яблочно клубничная шипучка")</f>
        <v>кислое яблочно клубничная шипучка</v>
      </c>
      <c r="E4102" s="18" t="str">
        <f>IFERROR(__xludf.DUMMYFUNCTION("""COMPUTED_VALUE"""),"кислые желатинки маракуйя ананас")</f>
        <v>кислые желатинки маракуйя ананас</v>
      </c>
      <c r="F4102" s="18" t="str">
        <f>IFERROR(__xludf.DUMMYFUNCTION("""COMPUTED_VALUE"""),"кислые ленточки маракуя манго")</f>
        <v>кислые ленточки маракуя манго</v>
      </c>
      <c r="G4102" s="18" t="str">
        <f>IFERROR(__xludf.DUMMYFUNCTION("""COMPUTED_VALUE"""),"кислые мармеладные ягоды")</f>
        <v>кислые мармеладные ягоды</v>
      </c>
      <c r="H4102" s="18" t="str">
        <f>IFERROR(__xludf.DUMMYFUNCTION("""COMPUTED_VALUE"""),"кислый виноград лайм")</f>
        <v>кислый виноград лайм</v>
      </c>
      <c r="I4102" s="18" t="str">
        <f>IFERROR(__xludf.DUMMYFUNCTION("""COMPUTED_VALUE"""),"кислый грейпфрут с вишней")</f>
        <v>кислый грейпфрут с вишней</v>
      </c>
      <c r="J4102" s="18" t="str">
        <f>IFERROR(__xludf.DUMMYFUNCTION("""COMPUTED_VALUE"""),"кислый леденец виноград киви яблоко")</f>
        <v>кислый леденец виноград киви яблоко</v>
      </c>
      <c r="K4102" s="18" t="str">
        <f>IFERROR(__xludf.DUMMYFUNCTION("""COMPUTED_VALUE"""),"кислый лимонад арбуз лайм малина")</f>
        <v>кислый лимонад арбуз лайм малина</v>
      </c>
      <c r="L4102" s="18" t="str">
        <f>IFERROR(__xludf.DUMMYFUNCTION("""COMPUTED_VALUE"""),"кислый персик клубника")</f>
        <v>кислый персик клубника</v>
      </c>
      <c r="M4102" s="18" t="str">
        <f>IFERROR(__xludf.DUMMYFUNCTION("""COMPUTED_VALUE"""),"кислый яблочно лимонные колечки")</f>
        <v>кислый яблочно лимонные колечки</v>
      </c>
      <c r="N4102" s="18" t="str">
        <f>IFERROR(__xludf.DUMMYFUNCTION("""COMPUTED_VALUE"""),"фанта апельсин с кислой малиной")</f>
        <v>фанта апельсин с кислой малиной</v>
      </c>
      <c r="O4102" s="18"/>
      <c r="P4102" s="18"/>
      <c r="Q4102" s="18"/>
      <c r="R4102" s="18"/>
      <c r="S4102" s="18"/>
      <c r="T4102" s="18"/>
      <c r="U4102" s="18"/>
      <c r="V4102" s="18"/>
      <c r="W4102" s="18"/>
      <c r="X4102" s="18"/>
      <c r="Y4102" s="18"/>
      <c r="Z4102" s="18"/>
      <c r="AA4102" s="18"/>
      <c r="AB4102" s="18"/>
      <c r="AC4102" s="18"/>
      <c r="AD4102" s="18"/>
      <c r="AE4102" s="18"/>
      <c r="AF4102" s="18"/>
      <c r="AG4102" s="18"/>
      <c r="AH4102" s="18"/>
      <c r="AI4102" s="18"/>
      <c r="AJ4102" s="18"/>
      <c r="AK4102" s="18"/>
      <c r="AL4102" s="18"/>
      <c r="AM4102" s="18"/>
      <c r="AN4102" s="18"/>
      <c r="AO4102" s="18"/>
      <c r="AP4102" s="18"/>
      <c r="AQ4102" s="18"/>
      <c r="AR4102" s="18"/>
      <c r="AS4102" s="18"/>
      <c r="AT4102" s="18"/>
      <c r="AU4102" s="18"/>
      <c r="AV4102" s="18"/>
      <c r="AW4102" s="18"/>
      <c r="AX4102" s="18"/>
    </row>
    <row r="4103">
      <c r="A4103" s="18" t="str">
        <f>IFERROR(__xludf.DUMMYFUNCTION("""COMPUTED_VALUE"""),"Экзотический микс")</f>
        <v>Экзотический микс</v>
      </c>
      <c r="B4103" s="18" t="str">
        <f>IFERROR(__xludf.DUMMYFUNCTION("""COMPUTED_VALUE"""),"Энергетик")</f>
        <v>Энергетик</v>
      </c>
      <c r="C4103" s="18" t="str">
        <f>IFERROR(__xludf.DUMMYFUNCTION("""COMPUTED_VALUE"""),"Виноградный чупа-чупс")</f>
        <v>Виноградный чупа-чупс</v>
      </c>
      <c r="D4103" s="18" t="str">
        <f>IFERROR(__xludf.DUMMYFUNCTION("""COMPUTED_VALUE"""),"Кислая лесная клюква")</f>
        <v>Кислая лесная клюква</v>
      </c>
      <c r="E4103" s="18" t="str">
        <f>IFERROR(__xludf.DUMMYFUNCTION("""COMPUTED_VALUE"""),"Смородина персик")</f>
        <v>Смородина персик</v>
      </c>
      <c r="F4103" s="18" t="str">
        <f>IFERROR(__xludf.DUMMYFUNCTION("""COMPUTED_VALUE"""),"Спелый киви кисло сладкий")</f>
        <v>Спелый киви кисло сладкий</v>
      </c>
      <c r="G4103" s="18" t="str">
        <f>IFERROR(__xludf.DUMMYFUNCTION("""COMPUTED_VALUE"""),"Кислые черви в вишневом сиропе")</f>
        <v>Кислые черви в вишневом сиропе</v>
      </c>
      <c r="H4103" s="18" t="str">
        <f>IFERROR(__xludf.DUMMYFUNCTION("""COMPUTED_VALUE"""),"Грушевый лимонад")</f>
        <v>Грушевый лимонад</v>
      </c>
      <c r="I4103" s="18" t="str">
        <f>IFERROR(__xludf.DUMMYFUNCTION("""COMPUTED_VALUE"""),"Лимонад с сладкой малиной")</f>
        <v>Лимонад с сладкой малиной</v>
      </c>
      <c r="J4103" s="18" t="str">
        <f>IFERROR(__xludf.DUMMYFUNCTION("""COMPUTED_VALUE"""),"Ананасовая кислинка")</f>
        <v>Ананасовая кислинка</v>
      </c>
      <c r="K4103" s="18" t="str">
        <f>IFERROR(__xludf.DUMMYFUNCTION("""COMPUTED_VALUE"""),"Мармеладные мишки")</f>
        <v>Мармеладные мишки</v>
      </c>
      <c r="L4103" s="18" t="str">
        <f>IFERROR(__xludf.DUMMYFUNCTION("""COMPUTED_VALUE"""),"Мандариновый сок с цедрой")</f>
        <v>Мандариновый сок с цедрой</v>
      </c>
      <c r="M4103" s="18" t="str">
        <f>IFERROR(__xludf.DUMMYFUNCTION("""COMPUTED_VALUE"""),"Кисло-сладкое ягодное драже")</f>
        <v>Кисло-сладкое ягодное драже</v>
      </c>
      <c r="N4103" s="18" t="str">
        <f>IFERROR(__xludf.DUMMYFUNCTION("""COMPUTED_VALUE"""),"Классическая фанта")</f>
        <v>Классическая фанта</v>
      </c>
      <c r="O4103" s="18" t="str">
        <f>IFERROR(__xludf.DUMMYFUNCTION("""COMPUTED_VALUE"""),"Сладкие барбарисоввые конфеты")</f>
        <v>Сладкие барбарисоввые конфеты</v>
      </c>
      <c r="P4103" s="18"/>
      <c r="Q4103" s="18"/>
      <c r="R4103" s="18"/>
      <c r="S4103" s="18"/>
      <c r="T4103" s="18"/>
      <c r="U4103" s="18"/>
      <c r="V4103" s="18"/>
      <c r="W4103" s="18"/>
      <c r="X4103" s="18"/>
      <c r="Y4103" s="18"/>
      <c r="Z4103" s="18"/>
      <c r="AA4103" s="18"/>
      <c r="AB4103" s="18"/>
      <c r="AC4103" s="18"/>
      <c r="AD4103" s="18"/>
      <c r="AE4103" s="18"/>
      <c r="AF4103" s="18"/>
      <c r="AG4103" s="18"/>
      <c r="AH4103" s="18"/>
      <c r="AI4103" s="18"/>
      <c r="AJ4103" s="18"/>
      <c r="AK4103" s="18"/>
      <c r="AL4103" s="18"/>
      <c r="AM4103" s="18"/>
      <c r="AN4103" s="18"/>
      <c r="AO4103" s="18"/>
      <c r="AP4103" s="18"/>
      <c r="AQ4103" s="18"/>
      <c r="AR4103" s="18"/>
      <c r="AS4103" s="18"/>
      <c r="AT4103" s="18"/>
      <c r="AU4103" s="18"/>
      <c r="AV4103" s="18"/>
      <c r="AW4103" s="18"/>
      <c r="AX4103" s="18"/>
    </row>
    <row r="4104">
      <c r="A4104" s="18" t="str">
        <f>IFERROR(__xludf.DUMMYFUNCTION("""COMPUTED_VALUE"""),"Кислый малиново-грейпфрутовый швепс")</f>
        <v>Кислый малиново-грейпфрутовый швепс</v>
      </c>
      <c r="B4104" s="18" t="str">
        <f>IFERROR(__xludf.DUMMYFUNCTION("""COMPUTED_VALUE"""),"Ананас апельсин")</f>
        <v>Ананас апельсин</v>
      </c>
      <c r="C4104" s="18" t="str">
        <f>IFERROR(__xludf.DUMMYFUNCTION("""COMPUTED_VALUE"""),"Пинаколада")</f>
        <v>Пинаколада</v>
      </c>
      <c r="D4104" s="18" t="str">
        <f>IFERROR(__xludf.DUMMYFUNCTION("""COMPUTED_VALUE"""),"Мятный бабл гам")</f>
        <v>Мятный бабл гам</v>
      </c>
      <c r="E4104" s="18" t="str">
        <f>IFERROR(__xludf.DUMMYFUNCTION("""COMPUTED_VALUE"""),"Мянго драгонфрут")</f>
        <v>Мянго драгонфрут</v>
      </c>
      <c r="F4104" s="18" t="str">
        <f>IFERROR(__xludf.DUMMYFUNCTION("""COMPUTED_VALUE"""),"Клубничная фанта")</f>
        <v>Клубничная фанта</v>
      </c>
      <c r="G4104" s="18" t="str">
        <f>IFERROR(__xludf.DUMMYFUNCTION("""COMPUTED_VALUE"""),"Клубничная арбуз")</f>
        <v>Клубничная арбуз</v>
      </c>
      <c r="H4104" s="18" t="str">
        <f>IFERROR(__xludf.DUMMYFUNCTION("""COMPUTED_VALUE"""),"Кислый скитлс")</f>
        <v>Кислый скитлс</v>
      </c>
      <c r="I4104" s="18" t="str">
        <f>IFERROR(__xludf.DUMMYFUNCTION("""COMPUTED_VALUE"""),"Кислый лайм арбуз")</f>
        <v>Кислый лайм арбуз</v>
      </c>
      <c r="J4104" s="18" t="str">
        <f>IFERROR(__xludf.DUMMYFUNCTION("""COMPUTED_VALUE"""),"Тропический банан")</f>
        <v>Тропический банан</v>
      </c>
      <c r="K4104" s="18" t="str">
        <f>IFERROR(__xludf.DUMMYFUNCTION("""COMPUTED_VALUE"""),"Яблочный энергетик")</f>
        <v>Яблочный энергетик</v>
      </c>
      <c r="L4104" s="18" t="str">
        <f>IFERROR(__xludf.DUMMYFUNCTION("""COMPUTED_VALUE"""),"Барбарисовый лимонад")</f>
        <v>Барбарисовый лимонад</v>
      </c>
      <c r="M4104" s="18" t="str">
        <f>IFERROR(__xludf.DUMMYFUNCTION("""COMPUTED_VALUE"""),"Лимонад виноград вишня")</f>
        <v>Лимонад виноград вишня</v>
      </c>
      <c r="N4104" s="18" t="str">
        <f>IFERROR(__xludf.DUMMYFUNCTION("""COMPUTED_VALUE"""),"Розовый лимонад")</f>
        <v>Розовый лимонад</v>
      </c>
      <c r="O4104" s="18" t="str">
        <f>IFERROR(__xludf.DUMMYFUNCTION("""COMPUTED_VALUE"""),"Двойной манго")</f>
        <v>Двойной манго</v>
      </c>
      <c r="P4104" s="18" t="str">
        <f>IFERROR(__xludf.DUMMYFUNCTION("""COMPUTED_VALUE"""),"Лесные ягоды ")</f>
        <v>Лесные ягоды </v>
      </c>
      <c r="Q4104" s="18" t="str">
        <f>IFERROR(__xludf.DUMMYFUNCTION("""COMPUTED_VALUE"""),"Ежевика малина ")</f>
        <v>Ежевика малина </v>
      </c>
      <c r="R4104" s="18" t="str">
        <f>IFERROR(__xludf.DUMMYFUNCTION("""COMPUTED_VALUE"""),"Смородиновый лимонад")</f>
        <v>Смородиновый лимонад</v>
      </c>
      <c r="S4104" s="18" t="str">
        <f>IFERROR(__xludf.DUMMYFUNCTION("""COMPUTED_VALUE"""),"Кола вишня")</f>
        <v>Кола вишня</v>
      </c>
      <c r="T4104" s="18" t="str">
        <f>IFERROR(__xludf.DUMMYFUNCTION("""COMPUTED_VALUE"""),"Манго арбуз")</f>
        <v>Манго арбуз</v>
      </c>
      <c r="U4104" s="18" t="str">
        <f>IFERROR(__xludf.DUMMYFUNCTION("""COMPUTED_VALUE"""),"Алоэ виноград")</f>
        <v>Алоэ виноград</v>
      </c>
      <c r="V4104" s="18" t="str">
        <f>IFERROR(__xludf.DUMMYFUNCTION("""COMPUTED_VALUE"""),"Банан клубника")</f>
        <v>Банан клубника</v>
      </c>
      <c r="W4104" s="18" t="str">
        <f>IFERROR(__xludf.DUMMYFUNCTION("""COMPUTED_VALUE"""),"Малиновый мармелад")</f>
        <v>Малиновый мармелад</v>
      </c>
      <c r="X4104" s="18" t="str">
        <f>IFERROR(__xludf.DUMMYFUNCTION("""COMPUTED_VALUE"""),"Клубника киви")</f>
        <v>Клубника киви</v>
      </c>
      <c r="Y4104" s="18" t="str">
        <f>IFERROR(__xludf.DUMMYFUNCTION("""COMPUTED_VALUE"""),"Клюква лайм")</f>
        <v>Клюква лайм</v>
      </c>
      <c r="Z4104" s="18" t="str">
        <f>IFERROR(__xludf.DUMMYFUNCTION("""COMPUTED_VALUE"""),"Гуава ананас")</f>
        <v>Гуава ананас</v>
      </c>
      <c r="AA4104" s="18" t="str">
        <f>IFERROR(__xludf.DUMMYFUNCTION("""COMPUTED_VALUE"""),"Морс")</f>
        <v>Морс</v>
      </c>
      <c r="AB4104" s="18" t="str">
        <f>IFERROR(__xludf.DUMMYFUNCTION("""COMPUTED_VALUE"""),"Красный апельсин")</f>
        <v>Красный апельсин</v>
      </c>
      <c r="AC4104" s="18" t="str">
        <f>IFERROR(__xludf.DUMMYFUNCTION("""COMPUTED_VALUE"""),"Арбузная жвачка")</f>
        <v>Арбузная жвачка</v>
      </c>
      <c r="AD4104" s="18" t="str">
        <f>IFERROR(__xludf.DUMMYFUNCTION("""COMPUTED_VALUE"""),"Смородина Виноград")</f>
        <v>Смородина Виноград</v>
      </c>
      <c r="AE4104" s="18" t="str">
        <f>IFERROR(__xludf.DUMMYFUNCTION("""COMPUTED_VALUE"""),"Гранатовая Мармелад")</f>
        <v>Гранатовая Мармелад</v>
      </c>
      <c r="AF4104" s="18" t="str">
        <f>IFERROR(__xludf.DUMMYFUNCTION("""COMPUTED_VALUE"""),"Яблоко Киви")</f>
        <v>Яблоко Киви</v>
      </c>
      <c r="AG4104" s="18" t="str">
        <f>IFERROR(__xludf.DUMMYFUNCTION("""COMPUTED_VALUE"""),"Клубника Ежевика")</f>
        <v>Клубника Ежевика</v>
      </c>
      <c r="AH4104" s="18" t="str">
        <f>IFERROR(__xludf.DUMMYFUNCTION("""COMPUTED_VALUE"""),"Клубничный Коктейль")</f>
        <v>Клубничный Коктейль</v>
      </c>
      <c r="AI4104" s="18" t="str">
        <f>IFERROR(__xludf.DUMMYFUNCTION("""COMPUTED_VALUE"""),"Клюква Земляника ")</f>
        <v>Клюква Земляника </v>
      </c>
      <c r="AJ4104" s="18" t="str">
        <f>IFERROR(__xludf.DUMMYFUNCTION("""COMPUTED_VALUE"""),"Какос Дыня")</f>
        <v>Какос Дыня</v>
      </c>
      <c r="AK4104" s="18" t="str">
        <f>IFERROR(__xludf.DUMMYFUNCTION("""COMPUTED_VALUE"""),"Маракуйя мандарин")</f>
        <v>Маракуйя мандарин</v>
      </c>
      <c r="AL4104" s="18" t="str">
        <f>IFERROR(__xludf.DUMMYFUNCTION("""COMPUTED_VALUE"""),"Персик кактус")</f>
        <v>Персик кактус</v>
      </c>
      <c r="AM4104" s="18" t="str">
        <f>IFERROR(__xludf.DUMMYFUNCTION("""COMPUTED_VALUE"""),"Спрайт")</f>
        <v>Спрайт</v>
      </c>
      <c r="AN4104" s="18" t="str">
        <f>IFERROR(__xludf.DUMMYFUNCTION("""COMPUTED_VALUE"""),"Черничная фанта")</f>
        <v>Черничная фанта</v>
      </c>
      <c r="AO4104" s="18" t="str">
        <f>IFERROR(__xludf.DUMMYFUNCTION("""COMPUTED_VALUE"""),"Ягодная жвачка")</f>
        <v>Ягодная жвачка</v>
      </c>
      <c r="AP4104" s="18" t="str">
        <f>IFERROR(__xludf.DUMMYFUNCTION("""COMPUTED_VALUE"""),"Ягодный энергетик")</f>
        <v>Ягодный энергетик</v>
      </c>
      <c r="AQ4104" s="18" t="str">
        <f>IFERROR(__xludf.DUMMYFUNCTION("""COMPUTED_VALUE"""),"Ягодный пунш ")</f>
        <v>Ягодный пунш </v>
      </c>
      <c r="AR4104" s="18" t="str">
        <f>IFERROR(__xludf.DUMMYFUNCTION("""COMPUTED_VALUE"""),"Виноградный холс")</f>
        <v>Виноградный холс</v>
      </c>
      <c r="AS4104" s="18" t="str">
        <f>IFERROR(__xludf.DUMMYFUNCTION("""COMPUTED_VALUE"""),"Грейпфрут смородина")</f>
        <v>Грейпфрут смородина</v>
      </c>
      <c r="AT4104" s="18" t="str">
        <f>IFERROR(__xludf.DUMMYFUNCTION("""COMPUTED_VALUE"""),"Дыня персик")</f>
        <v>Дыня персик</v>
      </c>
      <c r="AU4104" s="18" t="str">
        <f>IFERROR(__xludf.DUMMYFUNCTION("""COMPUTED_VALUE"""),"Земляника виноград")</f>
        <v>Земляника виноград</v>
      </c>
      <c r="AV4104" s="18" t="str">
        <f>IFERROR(__xludf.DUMMYFUNCTION("""COMPUTED_VALUE"""),"Киви маракуйя гуава")</f>
        <v>Киви маракуйя гуава</v>
      </c>
      <c r="AW4104" s="18" t="str">
        <f>IFERROR(__xludf.DUMMYFUNCTION("""COMPUTED_VALUE"""),"Кислые вишнёвые червячки")</f>
        <v>Кислые вишнёвые червячки</v>
      </c>
      <c r="AX4104" s="18" t="str">
        <f>IFERROR(__xludf.DUMMYFUNCTION("""COMPUTED_VALUE"""),"Кислые чернично-малиновое червячки")</f>
        <v>Кислые чернично-малиновое червячки</v>
      </c>
    </row>
    <row r="4105">
      <c r="A4105" s="18" t="str">
        <f>IFERROR(__xludf.DUMMYFUNCTION("""COMPUTED_VALUE"""),"Арбуз Малина ")</f>
        <v>Арбуз Малина </v>
      </c>
      <c r="B4105" s="18" t="str">
        <f>IFERROR(__xludf.DUMMYFUNCTION("""COMPUTED_VALUE"""),"Банан Кокос ")</f>
        <v>Банан Кокос </v>
      </c>
      <c r="C4105" s="18" t="str">
        <f>IFERROR(__xludf.DUMMYFUNCTION("""COMPUTED_VALUE"""),"Барбарисовый Энергетик ")</f>
        <v>Барбарисовый Энергетик </v>
      </c>
      <c r="D4105" s="18" t="str">
        <f>IFERROR(__xludf.DUMMYFUNCTION("""COMPUTED_VALUE"""),"Виноградный Энергетик")</f>
        <v>Виноградный Энергетик</v>
      </c>
      <c r="E4105" s="18" t="str">
        <f>IFERROR(__xludf.DUMMYFUNCTION("""COMPUTED_VALUE"""),"Гранат Клубника ")</f>
        <v>Гранат Клубника </v>
      </c>
      <c r="F4105" s="18" t="str">
        <f>IFERROR(__xludf.DUMMYFUNCTION("""COMPUTED_VALUE"""),"Гранат Смородина ")</f>
        <v>Гранат Смородина </v>
      </c>
      <c r="G4105" s="18" t="str">
        <f>IFERROR(__xludf.DUMMYFUNCTION("""COMPUTED_VALUE"""),"Грейпфрутовый Швепс ")</f>
        <v>Грейпфрутовый Швепс </v>
      </c>
      <c r="H4105" s="18" t="str">
        <f>IFERROR(__xludf.DUMMYFUNCTION("""COMPUTED_VALUE"""),"Земляника Драгонфрут ")</f>
        <v>Земляника Драгонфрут </v>
      </c>
      <c r="I4105" s="18" t="str">
        <f>IFERROR(__xludf.DUMMYFUNCTION("""COMPUTED_VALUE"""),"Киви Личи ")</f>
        <v>Киви Личи </v>
      </c>
      <c r="J4105" s="18" t="str">
        <f>IFERROR(__xludf.DUMMYFUNCTION("""COMPUTED_VALUE"""),"Киви Маракуйя Гуава ")</f>
        <v>Киви Маракуйя Гуава </v>
      </c>
      <c r="K4105" s="18" t="str">
        <f>IFERROR(__xludf.DUMMYFUNCTION("""COMPUTED_VALUE"""),"Клубника Банан ")</f>
        <v>Клубника Банан </v>
      </c>
      <c r="L4105" s="18" t="str">
        <f>IFERROR(__xludf.DUMMYFUNCTION("""COMPUTED_VALUE"""),"Клубника Вишня ")</f>
        <v>Клубника Вишня </v>
      </c>
      <c r="M4105" s="18" t="str">
        <f>IFERROR(__xludf.DUMMYFUNCTION("""COMPUTED_VALUE"""),"Клубника Земляника ")</f>
        <v>Клубника Земляника </v>
      </c>
      <c r="N4105" s="18" t="str">
        <f>IFERROR(__xludf.DUMMYFUNCTION("""COMPUTED_VALUE"""),"Клубничный Мохито ")</f>
        <v>Клубничный Мохито </v>
      </c>
      <c r="O4105" s="18" t="str">
        <f>IFERROR(__xludf.DUMMYFUNCTION("""COMPUTED_VALUE"""),"Манго Грейпфрут ")</f>
        <v>Манго Грейпфрут </v>
      </c>
      <c r="P4105" s="18" t="str">
        <f>IFERROR(__xludf.DUMMYFUNCTION("""COMPUTED_VALUE"""),"Манго Персик Личи ")</f>
        <v>Манго Персик Личи </v>
      </c>
      <c r="Q4105" s="18" t="str">
        <f>IFERROR(__xludf.DUMMYFUNCTION("""COMPUTED_VALUE"""),"Персик Бабл Гам ")</f>
        <v>Персик Бабл Гам </v>
      </c>
      <c r="R4105" s="18" t="str">
        <f>IFERROR(__xludf.DUMMYFUNCTION("""COMPUTED_VALUE"""),"Садовые Ягоды ")</f>
        <v>Садовые Ягоды </v>
      </c>
      <c r="S4105" s="18" t="str">
        <f>IFERROR(__xludf.DUMMYFUNCTION("""COMPUTED_VALUE"""),"Скитлс Лимон Лайм 2")</f>
        <v>Скитлс Лимон Лайм 2</v>
      </c>
      <c r="T4105" s="18" t="str">
        <f>IFERROR(__xludf.DUMMYFUNCTION("""COMPUTED_VALUE"""),"Смородина Мармелад 1")</f>
        <v>Смородина Мармелад 1</v>
      </c>
      <c r="U4105" s="18" t="str">
        <f>IFERROR(__xludf.DUMMYFUNCTION("""COMPUTED_VALUE"""),"Темная Вишня 1")</f>
        <v>Темная Вишня 1</v>
      </c>
      <c r="V4105" s="18" t="str">
        <f>IFERROR(__xludf.DUMMYFUNCTION("""COMPUTED_VALUE"""),"Фруктовые Пластинки 1")</f>
        <v>Фруктовые Пластинки 1</v>
      </c>
      <c r="W4105" s="18" t="str">
        <f>IFERROR(__xludf.DUMMYFUNCTION("""COMPUTED_VALUE"""),"Черника Ежевика 1")</f>
        <v>Черника Ежевика 1</v>
      </c>
      <c r="X4105" s="18" t="str">
        <f>IFERROR(__xludf.DUMMYFUNCTION("""COMPUTED_VALUE"""),"Черника Малина 1")</f>
        <v>Черника Малина 1</v>
      </c>
      <c r="Y4105" s="18" t="str">
        <f>IFERROR(__xludf.DUMMYFUNCTION("""COMPUTED_VALUE"""),"Черника Мята 2")</f>
        <v>Черника Мята 2</v>
      </c>
      <c r="Z4105" s="18" t="str">
        <f>IFERROR(__xludf.DUMMYFUNCTION("""COMPUTED_VALUE"""),"Яблоко Виноград 2")</f>
        <v>Яблоко Виноград 2</v>
      </c>
      <c r="AA4105" s="18" t="str">
        <f>IFERROR(__xludf.DUMMYFUNCTION("""COMPUTED_VALUE"""),"Яблоко Малина 4")</f>
        <v>Яблоко Малина 4</v>
      </c>
      <c r="AB4105" s="18"/>
      <c r="AC4105" s="18"/>
      <c r="AD4105" s="18"/>
      <c r="AE4105" s="18"/>
      <c r="AF4105" s="18"/>
      <c r="AG4105" s="18"/>
      <c r="AH4105" s="18"/>
      <c r="AI4105" s="18"/>
      <c r="AJ4105" s="18"/>
      <c r="AK4105" s="18"/>
      <c r="AL4105" s="18"/>
      <c r="AM4105" s="18"/>
      <c r="AN4105" s="18"/>
      <c r="AO4105" s="18"/>
      <c r="AP4105" s="18"/>
      <c r="AQ4105" s="18"/>
      <c r="AR4105" s="18"/>
      <c r="AS4105" s="18"/>
      <c r="AT4105" s="18"/>
      <c r="AU4105" s="18"/>
      <c r="AV4105" s="18"/>
      <c r="AW4105" s="18"/>
      <c r="AX4105" s="18"/>
    </row>
    <row r="4106">
      <c r="A4106" s="18" t="str">
        <f>IFERROR(__xludf.DUMMYFUNCTION("""COMPUTED_VALUE"""),"Смородина холс")</f>
        <v>Смородина холс</v>
      </c>
      <c r="B4106" s="18" t="str">
        <f>IFERROR(__xludf.DUMMYFUNCTION("""COMPUTED_VALUE"""),"Тропические фрукты")</f>
        <v>Тропические фрукты</v>
      </c>
      <c r="C4106" s="18" t="str">
        <f>IFERROR(__xludf.DUMMYFUNCTION("""COMPUTED_VALUE"""),"Черничная конфета")</f>
        <v>Черничная конфета</v>
      </c>
      <c r="D4106" s="18" t="str">
        <f>IFERROR(__xludf.DUMMYFUNCTION("""COMPUTED_VALUE"""),"Яблоко вишня")</f>
        <v>Яблоко вишня</v>
      </c>
      <c r="E4106" s="18" t="str">
        <f>IFERROR(__xludf.DUMMYFUNCTION("""COMPUTED_VALUE"""),"Виноград мята")</f>
        <v>Виноград мята</v>
      </c>
      <c r="F4106" s="18" t="str">
        <f>IFERROR(__xludf.DUMMYFUNCTION("""COMPUTED_VALUE"""),"Виноград холс")</f>
        <v>Виноград холс</v>
      </c>
      <c r="G4106" s="18" t="str">
        <f>IFERROR(__xludf.DUMMYFUNCTION("""COMPUTED_VALUE"""),"Грейпфрутовый лимонад")</f>
        <v>Грейпфрутовый лимонад</v>
      </c>
      <c r="H4106" s="18" t="str">
        <f>IFERROR(__xludf.DUMMYFUNCTION("""COMPUTED_VALUE"""),"Дыня банан")</f>
        <v>Дыня банан</v>
      </c>
      <c r="I4106" s="18" t="str">
        <f>IFERROR(__xludf.DUMMYFUNCTION("""COMPUTED_VALUE"""),"Ежевичный лимонад")</f>
        <v>Ежевичный лимонад</v>
      </c>
      <c r="J4106" s="18" t="str">
        <f>IFERROR(__xludf.DUMMYFUNCTION("""COMPUTED_VALUE"""),"Земляничная конфета ")</f>
        <v>Земляничная конфета </v>
      </c>
      <c r="K4106" s="18" t="str">
        <f>IFERROR(__xludf.DUMMYFUNCTION("""COMPUTED_VALUE"""),"Ананас манго ")</f>
        <v>Ананас манго </v>
      </c>
      <c r="L4106" s="18" t="str">
        <f>IFERROR(__xludf.DUMMYFUNCTION("""COMPUTED_VALUE"""),"Жвачка черника мята ")</f>
        <v>Жвачка черника мята </v>
      </c>
      <c r="M4106" s="18" t="str">
        <f>IFERROR(__xludf.DUMMYFUNCTION("""COMPUTED_VALUE"""),"Зеленый манго")</f>
        <v>Зеленый манго</v>
      </c>
      <c r="N4106" s="18" t="str">
        <f>IFERROR(__xludf.DUMMYFUNCTION("""COMPUTED_VALUE"""),"Клюква брусника")</f>
        <v>Клюква брусника</v>
      </c>
      <c r="O4106" s="18" t="str">
        <f>IFERROR(__xludf.DUMMYFUNCTION("""COMPUTED_VALUE"""),"Апельсин ")</f>
        <v>Апельсин </v>
      </c>
      <c r="P4106" s="18" t="str">
        <f>IFERROR(__xludf.DUMMYFUNCTION("""COMPUTED_VALUE"""),"Кокос малина")</f>
        <v>Кокос малина</v>
      </c>
      <c r="Q4106" s="18" t="str">
        <f>IFERROR(__xludf.DUMMYFUNCTION("""COMPUTED_VALUE"""),"Лимонные черви")</f>
        <v>Лимонные черви</v>
      </c>
      <c r="R4106" s="18" t="str">
        <f>IFERROR(__xludf.DUMMYFUNCTION("""COMPUTED_VALUE"""),"Малиновый лимонад")</f>
        <v>Малиновый лимонад</v>
      </c>
      <c r="S4106" s="18" t="str">
        <f>IFERROR(__xludf.DUMMYFUNCTION("""COMPUTED_VALUE"""),"Смородина малина")</f>
        <v>Смородина малина</v>
      </c>
      <c r="T4106" s="18"/>
      <c r="U4106" s="18"/>
      <c r="V4106" s="18"/>
      <c r="W4106" s="18"/>
      <c r="X4106" s="18"/>
      <c r="Y4106" s="18"/>
      <c r="Z4106" s="18"/>
      <c r="AA4106" s="18"/>
      <c r="AB4106" s="18"/>
      <c r="AC4106" s="18"/>
      <c r="AD4106" s="18"/>
      <c r="AE4106" s="18"/>
      <c r="AF4106" s="18"/>
      <c r="AG4106" s="18"/>
      <c r="AH4106" s="18"/>
      <c r="AI4106" s="18"/>
      <c r="AJ4106" s="18"/>
      <c r="AK4106" s="18"/>
      <c r="AL4106" s="18"/>
      <c r="AM4106" s="18"/>
      <c r="AN4106" s="18"/>
      <c r="AO4106" s="18"/>
      <c r="AP4106" s="18"/>
      <c r="AQ4106" s="18"/>
      <c r="AR4106" s="18"/>
      <c r="AS4106" s="18"/>
      <c r="AT4106" s="18"/>
      <c r="AU4106" s="18"/>
      <c r="AV4106" s="18"/>
      <c r="AW4106" s="18"/>
      <c r="AX4106" s="18"/>
    </row>
    <row r="4107">
      <c r="A4107" s="18" t="str">
        <f>IFERROR(__xludf.DUMMYFUNCTION("""COMPUTED_VALUE"""),"Малина вишня лёд")</f>
        <v>Малина вишня лёд</v>
      </c>
      <c r="B4107" s="18"/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8"/>
      <c r="N4107" s="18"/>
      <c r="O4107" s="18"/>
      <c r="P4107" s="18"/>
      <c r="Q4107" s="18"/>
      <c r="R4107" s="18"/>
      <c r="S4107" s="18"/>
      <c r="T4107" s="18"/>
      <c r="U4107" s="18"/>
      <c r="V4107" s="18"/>
      <c r="W4107" s="18"/>
      <c r="X4107" s="18"/>
      <c r="Y4107" s="18"/>
      <c r="Z4107" s="18"/>
      <c r="AA4107" s="18"/>
      <c r="AB4107" s="18"/>
      <c r="AC4107" s="18"/>
      <c r="AD4107" s="18"/>
      <c r="AE4107" s="18"/>
      <c r="AF4107" s="18"/>
      <c r="AG4107" s="18"/>
      <c r="AH4107" s="18"/>
      <c r="AI4107" s="18"/>
      <c r="AJ4107" s="18"/>
      <c r="AK4107" s="18"/>
      <c r="AL4107" s="18"/>
      <c r="AM4107" s="18"/>
      <c r="AN4107" s="18"/>
      <c r="AO4107" s="18"/>
      <c r="AP4107" s="18"/>
      <c r="AQ4107" s="18"/>
      <c r="AR4107" s="18"/>
      <c r="AS4107" s="18"/>
      <c r="AT4107" s="18"/>
      <c r="AU4107" s="18"/>
      <c r="AV4107" s="18"/>
      <c r="AW4107" s="18"/>
      <c r="AX4107" s="18"/>
    </row>
    <row r="4108">
      <c r="A4108" s="18" t="str">
        <f>IFERROR(__xludf.DUMMYFUNCTION("""COMPUTED_VALUE"""),"0.7")</f>
        <v>0.7</v>
      </c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  <c r="N4108" s="18"/>
      <c r="O4108" s="18"/>
      <c r="P4108" s="18"/>
      <c r="Q4108" s="18"/>
      <c r="R4108" s="18"/>
      <c r="S4108" s="18"/>
      <c r="T4108" s="18"/>
      <c r="U4108" s="18"/>
      <c r="V4108" s="18"/>
      <c r="W4108" s="18"/>
      <c r="X4108" s="18"/>
      <c r="Y4108" s="18"/>
      <c r="Z4108" s="18"/>
      <c r="AA4108" s="18"/>
      <c r="AB4108" s="18"/>
      <c r="AC4108" s="18"/>
      <c r="AD4108" s="18"/>
      <c r="AE4108" s="18"/>
      <c r="AF4108" s="18"/>
      <c r="AG4108" s="18"/>
      <c r="AH4108" s="18"/>
      <c r="AI4108" s="18"/>
      <c r="AJ4108" s="18"/>
      <c r="AK4108" s="18"/>
      <c r="AL4108" s="18"/>
      <c r="AM4108" s="18"/>
      <c r="AN4108" s="18"/>
      <c r="AO4108" s="18"/>
      <c r="AP4108" s="18"/>
      <c r="AQ4108" s="18"/>
      <c r="AR4108" s="18"/>
      <c r="AS4108" s="18"/>
      <c r="AT4108" s="18"/>
      <c r="AU4108" s="18"/>
      <c r="AV4108" s="18"/>
      <c r="AW4108" s="18"/>
      <c r="AX4108" s="18"/>
    </row>
    <row r="4109">
      <c r="A4109" s="18" t="str">
        <f>IFERROR(__xludf.DUMMYFUNCTION("""COMPUTED_VALUE"""),"Малина вишня лёд")</f>
        <v>Малина вишня лёд</v>
      </c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  <c r="X4109" s="18"/>
      <c r="Y4109" s="18"/>
      <c r="Z4109" s="18"/>
      <c r="AA4109" s="18"/>
      <c r="AB4109" s="18"/>
      <c r="AC4109" s="18"/>
      <c r="AD4109" s="18"/>
      <c r="AE4109" s="18"/>
      <c r="AF4109" s="18"/>
      <c r="AG4109" s="18"/>
      <c r="AH4109" s="18"/>
      <c r="AI4109" s="18"/>
      <c r="AJ4109" s="18"/>
      <c r="AK4109" s="18"/>
      <c r="AL4109" s="18"/>
      <c r="AM4109" s="18"/>
      <c r="AN4109" s="18"/>
      <c r="AO4109" s="18"/>
      <c r="AP4109" s="18"/>
      <c r="AQ4109" s="18"/>
      <c r="AR4109" s="18"/>
      <c r="AS4109" s="18"/>
      <c r="AT4109" s="18"/>
      <c r="AU4109" s="18"/>
      <c r="AV4109" s="18"/>
      <c r="AW4109" s="18"/>
      <c r="AX4109" s="18"/>
    </row>
    <row r="4110">
      <c r="A4110" s="18" t="str">
        <f>IFERROR(__xludf.DUMMYFUNCTION("""COMPUTED_VALUE"""),"Лесные ягоды")</f>
        <v>Лесные ягоды</v>
      </c>
      <c r="B4110" s="18" t="str">
        <f>IFERROR(__xludf.DUMMYFUNCTION("""COMPUTED_VALUE"""),"Алоэ виноград ")</f>
        <v>Алоэ виноград </v>
      </c>
      <c r="C4110" s="18" t="str">
        <f>IFERROR(__xludf.DUMMYFUNCTION("""COMPUTED_VALUE"""),"Апельсиновый адреналин")</f>
        <v>Апельсиновый адреналин</v>
      </c>
      <c r="D4110" s="18" t="str">
        <f>IFERROR(__xludf.DUMMYFUNCTION("""COMPUTED_VALUE"""),"Клюква лайм")</f>
        <v>Клюква лайм</v>
      </c>
      <c r="E4110" s="18" t="str">
        <f>IFERROR(__xludf.DUMMYFUNCTION("""COMPUTED_VALUE"""),"Виноградная фанта ")</f>
        <v>Виноградная фанта </v>
      </c>
      <c r="F4110" s="18" t="str">
        <f>IFERROR(__xludf.DUMMYFUNCTION("""COMPUTED_VALUE"""),"Зеленый чай лемонграсс")</f>
        <v>Зеленый чай лемонграсс</v>
      </c>
      <c r="G4110" s="18" t="str">
        <f>IFERROR(__xludf.DUMMYFUNCTION("""COMPUTED_VALUE"""),"Малина арбуз")</f>
        <v>Малина арбуз</v>
      </c>
      <c r="H4110" s="18" t="str">
        <f>IFERROR(__xludf.DUMMYFUNCTION("""COMPUTED_VALUE"""),"Ананас персик")</f>
        <v>Ананас персик</v>
      </c>
      <c r="I4110" s="18" t="str">
        <f>IFERROR(__xludf.DUMMYFUNCTION("""COMPUTED_VALUE"""),"Клубничный мохито ")</f>
        <v>Клубничный мохито </v>
      </c>
      <c r="J4110" s="18" t="str">
        <f>IFERROR(__xludf.DUMMYFUNCTION("""COMPUTED_VALUE"""),"Яблоко лайм")</f>
        <v>Яблоко лайм</v>
      </c>
      <c r="K4110" s="18" t="str">
        <f>IFERROR(__xludf.DUMMYFUNCTION("""COMPUTED_VALUE"""),"Спрайт арбуз лайм ")</f>
        <v>Спрайт арбуз лайм </v>
      </c>
      <c r="L4110" s="18" t="str">
        <f>IFERROR(__xludf.DUMMYFUNCTION("""COMPUTED_VALUE"""),"Черничная фанта")</f>
        <v>Черничная фанта</v>
      </c>
      <c r="M4110" s="18" t="str">
        <f>IFERROR(__xludf.DUMMYFUNCTION("""COMPUTED_VALUE"""),"Чёрная смородина")</f>
        <v>Чёрная смородина</v>
      </c>
      <c r="N4110" s="18" t="str">
        <f>IFERROR(__xludf.DUMMYFUNCTION("""COMPUTED_VALUE"""),"Червячки голубика малина")</f>
        <v>Червячки голубика малина</v>
      </c>
      <c r="O4110" s="18" t="str">
        <f>IFERROR(__xludf.DUMMYFUNCTION("""COMPUTED_VALUE"""),"Малина смородина ")</f>
        <v>Малина смородина </v>
      </c>
      <c r="P4110" s="18" t="str">
        <f>IFERROR(__xludf.DUMMYFUNCTION("""COMPUTED_VALUE"""),"Черника лайм ")</f>
        <v>Черника лайм </v>
      </c>
      <c r="Q4110" s="18" t="str">
        <f>IFERROR(__xludf.DUMMYFUNCTION("""COMPUTED_VALUE"""),"Виноградный чупа чупс")</f>
        <v>Виноградный чупа чупс</v>
      </c>
      <c r="R4110" s="18" t="str">
        <f>IFERROR(__xludf.DUMMYFUNCTION("""COMPUTED_VALUE"""),"Киви лайм")</f>
        <v>Киви лайм</v>
      </c>
      <c r="S4110" s="18" t="str">
        <f>IFERROR(__xludf.DUMMYFUNCTION("""COMPUTED_VALUE"""),"Ягодный морс")</f>
        <v>Ягодный морс</v>
      </c>
      <c r="T4110" s="18" t="str">
        <f>IFERROR(__xludf.DUMMYFUNCTION("""COMPUTED_VALUE"""),"Фруктовый скитлс")</f>
        <v>Фруктовый скитлс</v>
      </c>
      <c r="U4110" s="18" t="str">
        <f>IFERROR(__xludf.DUMMYFUNCTION("""COMPUTED_VALUE"""),"черника лимон ")</f>
        <v>черника лимон </v>
      </c>
      <c r="V4110" s="18" t="str">
        <f>IFERROR(__xludf.DUMMYFUNCTION("""COMPUTED_VALUE"""),"Вишнёвая бомба")</f>
        <v>Вишнёвая бомба</v>
      </c>
      <c r="W4110" s="18" t="str">
        <f>IFERROR(__xludf.DUMMYFUNCTION("""COMPUTED_VALUE"""),"Тропический манго")</f>
        <v>Тропический манго</v>
      </c>
      <c r="X4110" s="18"/>
      <c r="Y4110" s="18"/>
      <c r="Z4110" s="18"/>
      <c r="AA4110" s="18"/>
      <c r="AB4110" s="18"/>
      <c r="AC4110" s="18"/>
      <c r="AD4110" s="18"/>
      <c r="AE4110" s="18"/>
      <c r="AF4110" s="18"/>
      <c r="AG4110" s="18"/>
      <c r="AH4110" s="18"/>
      <c r="AI4110" s="18"/>
      <c r="AJ4110" s="18"/>
      <c r="AK4110" s="18"/>
      <c r="AL4110" s="18"/>
      <c r="AM4110" s="18"/>
      <c r="AN4110" s="18"/>
      <c r="AO4110" s="18"/>
      <c r="AP4110" s="18"/>
      <c r="AQ4110" s="18"/>
      <c r="AR4110" s="18"/>
      <c r="AS4110" s="18"/>
      <c r="AT4110" s="18"/>
      <c r="AU4110" s="18"/>
      <c r="AV4110" s="18"/>
      <c r="AW4110" s="18"/>
      <c r="AX4110" s="18"/>
    </row>
    <row r="4111">
      <c r="A4111" s="18" t="str">
        <f>IFERROR(__xludf.DUMMYFUNCTION("""COMPUTED_VALUE"""),"Кислый малиново-грейпфрутовый швепс")</f>
        <v>Кислый малиново-грейпфрутовый швепс</v>
      </c>
      <c r="B4111" s="18" t="str">
        <f>IFERROR(__xludf.DUMMYFUNCTION("""COMPUTED_VALUE"""),"Ананас апельсин")</f>
        <v>Ананас апельсин</v>
      </c>
      <c r="C4111" s="18" t="str">
        <f>IFERROR(__xludf.DUMMYFUNCTION("""COMPUTED_VALUE"""),"Пинаколада")</f>
        <v>Пинаколада</v>
      </c>
      <c r="D4111" s="18" t="str">
        <f>IFERROR(__xludf.DUMMYFUNCTION("""COMPUTED_VALUE"""),"Мятный бабл гам")</f>
        <v>Мятный бабл гам</v>
      </c>
      <c r="E4111" s="18" t="str">
        <f>IFERROR(__xludf.DUMMYFUNCTION("""COMPUTED_VALUE"""),"Мянго драгонфрут")</f>
        <v>Мянго драгонфрут</v>
      </c>
      <c r="F4111" s="18" t="str">
        <f>IFERROR(__xludf.DUMMYFUNCTION("""COMPUTED_VALUE"""),"Клубничная фанта")</f>
        <v>Клубничная фанта</v>
      </c>
      <c r="G4111" s="18" t="str">
        <f>IFERROR(__xludf.DUMMYFUNCTION("""COMPUTED_VALUE"""),"Клубничная арбуз")</f>
        <v>Клубничная арбуз</v>
      </c>
      <c r="H4111" s="18" t="str">
        <f>IFERROR(__xludf.DUMMYFUNCTION("""COMPUTED_VALUE"""),"Кислый скитлс")</f>
        <v>Кислый скитлс</v>
      </c>
      <c r="I4111" s="18" t="str">
        <f>IFERROR(__xludf.DUMMYFUNCTION("""COMPUTED_VALUE"""),"Кислый лайм арбуз")</f>
        <v>Кислый лайм арбуз</v>
      </c>
      <c r="J4111" s="18" t="str">
        <f>IFERROR(__xludf.DUMMYFUNCTION("""COMPUTED_VALUE"""),"Тропический банан")</f>
        <v>Тропический банан</v>
      </c>
      <c r="K4111" s="18" t="str">
        <f>IFERROR(__xludf.DUMMYFUNCTION("""COMPUTED_VALUE"""),"Яблочный энергетик")</f>
        <v>Яблочный энергетик</v>
      </c>
      <c r="L4111" s="18" t="str">
        <f>IFERROR(__xludf.DUMMYFUNCTION("""COMPUTED_VALUE"""),"Барбарисовый лимонад")</f>
        <v>Барбарисовый лимонад</v>
      </c>
      <c r="M4111" s="18" t="str">
        <f>IFERROR(__xludf.DUMMYFUNCTION("""COMPUTED_VALUE"""),"Лимонад виноград вишня")</f>
        <v>Лимонад виноград вишня</v>
      </c>
      <c r="N4111" s="18" t="str">
        <f>IFERROR(__xludf.DUMMYFUNCTION("""COMPUTED_VALUE"""),"Розовый лимонад")</f>
        <v>Розовый лимонад</v>
      </c>
      <c r="O4111" s="18" t="str">
        <f>IFERROR(__xludf.DUMMYFUNCTION("""COMPUTED_VALUE"""),"Двойной манго")</f>
        <v>Двойной манго</v>
      </c>
      <c r="P4111" s="18" t="str">
        <f>IFERROR(__xludf.DUMMYFUNCTION("""COMPUTED_VALUE"""),"Лесные ягоды ")</f>
        <v>Лесные ягоды </v>
      </c>
      <c r="Q4111" s="18" t="str">
        <f>IFERROR(__xludf.DUMMYFUNCTION("""COMPUTED_VALUE"""),"Ежевика малина ")</f>
        <v>Ежевика малина </v>
      </c>
      <c r="R4111" s="18" t="str">
        <f>IFERROR(__xludf.DUMMYFUNCTION("""COMPUTED_VALUE"""),"Смородиновый лимонад")</f>
        <v>Смородиновый лимонад</v>
      </c>
      <c r="S4111" s="18" t="str">
        <f>IFERROR(__xludf.DUMMYFUNCTION("""COMPUTED_VALUE"""),"Кола вишня")</f>
        <v>Кола вишня</v>
      </c>
      <c r="T4111" s="18" t="str">
        <f>IFERROR(__xludf.DUMMYFUNCTION("""COMPUTED_VALUE"""),"Манго арбуз")</f>
        <v>Манго арбуз</v>
      </c>
      <c r="U4111" s="18" t="str">
        <f>IFERROR(__xludf.DUMMYFUNCTION("""COMPUTED_VALUE"""),"Алоэ виноград")</f>
        <v>Алоэ виноград</v>
      </c>
      <c r="V4111" s="18" t="str">
        <f>IFERROR(__xludf.DUMMYFUNCTION("""COMPUTED_VALUE"""),"Банан клубника")</f>
        <v>Банан клубника</v>
      </c>
      <c r="W4111" s="18" t="str">
        <f>IFERROR(__xludf.DUMMYFUNCTION("""COMPUTED_VALUE"""),"Малиновый мармелад")</f>
        <v>Малиновый мармелад</v>
      </c>
      <c r="X4111" s="18" t="str">
        <f>IFERROR(__xludf.DUMMYFUNCTION("""COMPUTED_VALUE"""),"Клубника киви")</f>
        <v>Клубника киви</v>
      </c>
      <c r="Y4111" s="18" t="str">
        <f>IFERROR(__xludf.DUMMYFUNCTION("""COMPUTED_VALUE"""),"Клюква лайм")</f>
        <v>Клюква лайм</v>
      </c>
      <c r="Z4111" s="18" t="str">
        <f>IFERROR(__xludf.DUMMYFUNCTION("""COMPUTED_VALUE"""),"Гуава ананас")</f>
        <v>Гуава ананас</v>
      </c>
      <c r="AA4111" s="18" t="str">
        <f>IFERROR(__xludf.DUMMYFUNCTION("""COMPUTED_VALUE"""),"Морс")</f>
        <v>Морс</v>
      </c>
      <c r="AB4111" s="18" t="str">
        <f>IFERROR(__xludf.DUMMYFUNCTION("""COMPUTED_VALUE"""),"Красный апельсин")</f>
        <v>Красный апельсин</v>
      </c>
      <c r="AC4111" s="18" t="str">
        <f>IFERROR(__xludf.DUMMYFUNCTION("""COMPUTED_VALUE"""),"Арбузная жвачка")</f>
        <v>Арбузная жвачка</v>
      </c>
      <c r="AD4111" s="18" t="str">
        <f>IFERROR(__xludf.DUMMYFUNCTION("""COMPUTED_VALUE"""),"Смородина Виноград")</f>
        <v>Смородина Виноград</v>
      </c>
      <c r="AE4111" s="18" t="str">
        <f>IFERROR(__xludf.DUMMYFUNCTION("""COMPUTED_VALUE"""),"Гранатовая Мармелад")</f>
        <v>Гранатовая Мармелад</v>
      </c>
      <c r="AF4111" s="18" t="str">
        <f>IFERROR(__xludf.DUMMYFUNCTION("""COMPUTED_VALUE"""),"Яблоко Киви")</f>
        <v>Яблоко Киви</v>
      </c>
      <c r="AG4111" s="18" t="str">
        <f>IFERROR(__xludf.DUMMYFUNCTION("""COMPUTED_VALUE"""),"Клубника Ежевика")</f>
        <v>Клубника Ежевика</v>
      </c>
      <c r="AH4111" s="18" t="str">
        <f>IFERROR(__xludf.DUMMYFUNCTION("""COMPUTED_VALUE"""),"Клубничный Коктейль")</f>
        <v>Клубничный Коктейль</v>
      </c>
      <c r="AI4111" s="18" t="str">
        <f>IFERROR(__xludf.DUMMYFUNCTION("""COMPUTED_VALUE"""),"Клюква Земляника ")</f>
        <v>Клюква Земляника </v>
      </c>
      <c r="AJ4111" s="18" t="str">
        <f>IFERROR(__xludf.DUMMYFUNCTION("""COMPUTED_VALUE"""),"Какос Дыня")</f>
        <v>Какос Дыня</v>
      </c>
      <c r="AK4111" s="18" t="str">
        <f>IFERROR(__xludf.DUMMYFUNCTION("""COMPUTED_VALUE"""),"Маракуйя мандарин")</f>
        <v>Маракуйя мандарин</v>
      </c>
      <c r="AL4111" s="18" t="str">
        <f>IFERROR(__xludf.DUMMYFUNCTION("""COMPUTED_VALUE"""),"Персик кактус")</f>
        <v>Персик кактус</v>
      </c>
      <c r="AM4111" s="18" t="str">
        <f>IFERROR(__xludf.DUMMYFUNCTION("""COMPUTED_VALUE"""),"Спрайт")</f>
        <v>Спрайт</v>
      </c>
      <c r="AN4111" s="18" t="str">
        <f>IFERROR(__xludf.DUMMYFUNCTION("""COMPUTED_VALUE"""),"Черничная фанта")</f>
        <v>Черничная фанта</v>
      </c>
      <c r="AO4111" s="18" t="str">
        <f>IFERROR(__xludf.DUMMYFUNCTION("""COMPUTED_VALUE"""),"Ягодная жвачка")</f>
        <v>Ягодная жвачка</v>
      </c>
      <c r="AP4111" s="18" t="str">
        <f>IFERROR(__xludf.DUMMYFUNCTION("""COMPUTED_VALUE"""),"Ягодный энергетик")</f>
        <v>Ягодный энергетик</v>
      </c>
      <c r="AQ4111" s="18" t="str">
        <f>IFERROR(__xludf.DUMMYFUNCTION("""COMPUTED_VALUE"""),"Ягодный пунш ")</f>
        <v>Ягодный пунш </v>
      </c>
      <c r="AR4111" s="18" t="str">
        <f>IFERROR(__xludf.DUMMYFUNCTION("""COMPUTED_VALUE"""),"Виноградный холс")</f>
        <v>Виноградный холс</v>
      </c>
      <c r="AS4111" s="18" t="str">
        <f>IFERROR(__xludf.DUMMYFUNCTION("""COMPUTED_VALUE"""),"Грейпфрут смородина")</f>
        <v>Грейпфрут смородина</v>
      </c>
      <c r="AT4111" s="18" t="str">
        <f>IFERROR(__xludf.DUMMYFUNCTION("""COMPUTED_VALUE"""),"Дыня персик")</f>
        <v>Дыня персик</v>
      </c>
      <c r="AU4111" s="18" t="str">
        <f>IFERROR(__xludf.DUMMYFUNCTION("""COMPUTED_VALUE"""),"Земляника виноград")</f>
        <v>Земляника виноград</v>
      </c>
      <c r="AV4111" s="18" t="str">
        <f>IFERROR(__xludf.DUMMYFUNCTION("""COMPUTED_VALUE"""),"Киви маракуйя гуава")</f>
        <v>Киви маракуйя гуава</v>
      </c>
      <c r="AW4111" s="18" t="str">
        <f>IFERROR(__xludf.DUMMYFUNCTION("""COMPUTED_VALUE"""),"Кислые вишнёвые червячки")</f>
        <v>Кислые вишнёвые червячки</v>
      </c>
      <c r="AX4111" s="18" t="str">
        <f>IFERROR(__xludf.DUMMYFUNCTION("""COMPUTED_VALUE"""),"Кислые чернично-малиновое червячки")</f>
        <v>Кислые чернично-малиновое червячки</v>
      </c>
    </row>
    <row r="4112">
      <c r="A4112" s="18" t="str">
        <f>IFERROR(__xludf.DUMMYFUNCTION("""COMPUTED_VALUE"""),"Кислый малиново-грейпфрутовый швепс")</f>
        <v>Кислый малиново-грейпфрутовый швепс</v>
      </c>
      <c r="B4112" s="18" t="str">
        <f>IFERROR(__xludf.DUMMYFUNCTION("""COMPUTED_VALUE"""),"Ананас апельсин")</f>
        <v>Ананас апельсин</v>
      </c>
      <c r="C4112" s="18" t="str">
        <f>IFERROR(__xludf.DUMMYFUNCTION("""COMPUTED_VALUE"""),"Пинаколада")</f>
        <v>Пинаколада</v>
      </c>
      <c r="D4112" s="18" t="str">
        <f>IFERROR(__xludf.DUMMYFUNCTION("""COMPUTED_VALUE"""),"Мятный бабл гам")</f>
        <v>Мятный бабл гам</v>
      </c>
      <c r="E4112" s="18" t="str">
        <f>IFERROR(__xludf.DUMMYFUNCTION("""COMPUTED_VALUE"""),"Мянго драгонфрут")</f>
        <v>Мянго драгонфрут</v>
      </c>
      <c r="F4112" s="18" t="str">
        <f>IFERROR(__xludf.DUMMYFUNCTION("""COMPUTED_VALUE"""),"Клубничная фанта")</f>
        <v>Клубничная фанта</v>
      </c>
      <c r="G4112" s="18" t="str">
        <f>IFERROR(__xludf.DUMMYFUNCTION("""COMPUTED_VALUE"""),"Клубничная арбуз")</f>
        <v>Клубничная арбуз</v>
      </c>
      <c r="H4112" s="18" t="str">
        <f>IFERROR(__xludf.DUMMYFUNCTION("""COMPUTED_VALUE"""),"Кислый скитлс")</f>
        <v>Кислый скитлс</v>
      </c>
      <c r="I4112" s="18" t="str">
        <f>IFERROR(__xludf.DUMMYFUNCTION("""COMPUTED_VALUE"""),"Кислый лайм арбуз")</f>
        <v>Кислый лайм арбуз</v>
      </c>
      <c r="J4112" s="18" t="str">
        <f>IFERROR(__xludf.DUMMYFUNCTION("""COMPUTED_VALUE"""),"Тропический банан")</f>
        <v>Тропический банан</v>
      </c>
      <c r="K4112" s="18" t="str">
        <f>IFERROR(__xludf.DUMMYFUNCTION("""COMPUTED_VALUE"""),"Яблочный энергетик")</f>
        <v>Яблочный энергетик</v>
      </c>
      <c r="L4112" s="18" t="str">
        <f>IFERROR(__xludf.DUMMYFUNCTION("""COMPUTED_VALUE"""),"Барбарисовый лимонад")</f>
        <v>Барбарисовый лимонад</v>
      </c>
      <c r="M4112" s="18" t="str">
        <f>IFERROR(__xludf.DUMMYFUNCTION("""COMPUTED_VALUE"""),"Лимонад виноград вишня")</f>
        <v>Лимонад виноград вишня</v>
      </c>
      <c r="N4112" s="18" t="str">
        <f>IFERROR(__xludf.DUMMYFUNCTION("""COMPUTED_VALUE"""),"Розовый лимонад")</f>
        <v>Розовый лимонад</v>
      </c>
      <c r="O4112" s="18" t="str">
        <f>IFERROR(__xludf.DUMMYFUNCTION("""COMPUTED_VALUE"""),"Двойной манго")</f>
        <v>Двойной манго</v>
      </c>
      <c r="P4112" s="18" t="str">
        <f>IFERROR(__xludf.DUMMYFUNCTION("""COMPUTED_VALUE"""),"Лесные ягоды ")</f>
        <v>Лесные ягоды </v>
      </c>
      <c r="Q4112" s="18" t="str">
        <f>IFERROR(__xludf.DUMMYFUNCTION("""COMPUTED_VALUE"""),"Ежевика малина ")</f>
        <v>Ежевика малина </v>
      </c>
      <c r="R4112" s="18" t="str">
        <f>IFERROR(__xludf.DUMMYFUNCTION("""COMPUTED_VALUE"""),"Смородиновый лимонад")</f>
        <v>Смородиновый лимонад</v>
      </c>
      <c r="S4112" s="18" t="str">
        <f>IFERROR(__xludf.DUMMYFUNCTION("""COMPUTED_VALUE"""),"Кола вишня")</f>
        <v>Кола вишня</v>
      </c>
      <c r="T4112" s="18" t="str">
        <f>IFERROR(__xludf.DUMMYFUNCTION("""COMPUTED_VALUE"""),"Манго арбуз")</f>
        <v>Манго арбуз</v>
      </c>
      <c r="U4112" s="18" t="str">
        <f>IFERROR(__xludf.DUMMYFUNCTION("""COMPUTED_VALUE"""),"Алоэ виноград")</f>
        <v>Алоэ виноград</v>
      </c>
      <c r="V4112" s="18" t="str">
        <f>IFERROR(__xludf.DUMMYFUNCTION("""COMPUTED_VALUE"""),"Банан клубника")</f>
        <v>Банан клубника</v>
      </c>
      <c r="W4112" s="18" t="str">
        <f>IFERROR(__xludf.DUMMYFUNCTION("""COMPUTED_VALUE"""),"Малиновый мармелад")</f>
        <v>Малиновый мармелад</v>
      </c>
      <c r="X4112" s="18" t="str">
        <f>IFERROR(__xludf.DUMMYFUNCTION("""COMPUTED_VALUE"""),"Клубника киви")</f>
        <v>Клубника киви</v>
      </c>
      <c r="Y4112" s="18" t="str">
        <f>IFERROR(__xludf.DUMMYFUNCTION("""COMPUTED_VALUE"""),"Клюква лайм")</f>
        <v>Клюква лайм</v>
      </c>
      <c r="Z4112" s="18" t="str">
        <f>IFERROR(__xludf.DUMMYFUNCTION("""COMPUTED_VALUE"""),"Гуава ананас")</f>
        <v>Гуава ананас</v>
      </c>
      <c r="AA4112" s="18" t="str">
        <f>IFERROR(__xludf.DUMMYFUNCTION("""COMPUTED_VALUE"""),"Морс")</f>
        <v>Морс</v>
      </c>
      <c r="AB4112" s="18" t="str">
        <f>IFERROR(__xludf.DUMMYFUNCTION("""COMPUTED_VALUE"""),"Красный апельсин")</f>
        <v>Красный апельсин</v>
      </c>
      <c r="AC4112" s="18" t="str">
        <f>IFERROR(__xludf.DUMMYFUNCTION("""COMPUTED_VALUE"""),"Арбузная жвачка")</f>
        <v>Арбузная жвачка</v>
      </c>
      <c r="AD4112" s="18" t="str">
        <f>IFERROR(__xludf.DUMMYFUNCTION("""COMPUTED_VALUE"""),"Смородина Виноград")</f>
        <v>Смородина Виноград</v>
      </c>
      <c r="AE4112" s="18" t="str">
        <f>IFERROR(__xludf.DUMMYFUNCTION("""COMPUTED_VALUE"""),"Гранатовая Мармелад")</f>
        <v>Гранатовая Мармелад</v>
      </c>
      <c r="AF4112" s="18" t="str">
        <f>IFERROR(__xludf.DUMMYFUNCTION("""COMPUTED_VALUE"""),"Яблоко Киви")</f>
        <v>Яблоко Киви</v>
      </c>
      <c r="AG4112" s="18" t="str">
        <f>IFERROR(__xludf.DUMMYFUNCTION("""COMPUTED_VALUE"""),"Клубника Ежевика")</f>
        <v>Клубника Ежевика</v>
      </c>
      <c r="AH4112" s="18" t="str">
        <f>IFERROR(__xludf.DUMMYFUNCTION("""COMPUTED_VALUE"""),"Клубничный Коктейль")</f>
        <v>Клубничный Коктейль</v>
      </c>
      <c r="AI4112" s="18" t="str">
        <f>IFERROR(__xludf.DUMMYFUNCTION("""COMPUTED_VALUE"""),"Клюква Земляника ")</f>
        <v>Клюква Земляника </v>
      </c>
      <c r="AJ4112" s="18" t="str">
        <f>IFERROR(__xludf.DUMMYFUNCTION("""COMPUTED_VALUE"""),"Какос Дыня")</f>
        <v>Какос Дыня</v>
      </c>
      <c r="AK4112" s="18" t="str">
        <f>IFERROR(__xludf.DUMMYFUNCTION("""COMPUTED_VALUE"""),"Маракуйя мандарин")</f>
        <v>Маракуйя мандарин</v>
      </c>
      <c r="AL4112" s="18" t="str">
        <f>IFERROR(__xludf.DUMMYFUNCTION("""COMPUTED_VALUE"""),"Персик кактус")</f>
        <v>Персик кактус</v>
      </c>
      <c r="AM4112" s="18" t="str">
        <f>IFERROR(__xludf.DUMMYFUNCTION("""COMPUTED_VALUE"""),"Спрайт")</f>
        <v>Спрайт</v>
      </c>
      <c r="AN4112" s="18" t="str">
        <f>IFERROR(__xludf.DUMMYFUNCTION("""COMPUTED_VALUE"""),"Черничная фанта")</f>
        <v>Черничная фанта</v>
      </c>
      <c r="AO4112" s="18" t="str">
        <f>IFERROR(__xludf.DUMMYFUNCTION("""COMPUTED_VALUE"""),"Ягодная жвачка")</f>
        <v>Ягодная жвачка</v>
      </c>
      <c r="AP4112" s="18" t="str">
        <f>IFERROR(__xludf.DUMMYFUNCTION("""COMPUTED_VALUE"""),"Ягодный энергетик")</f>
        <v>Ягодный энергетик</v>
      </c>
      <c r="AQ4112" s="18" t="str">
        <f>IFERROR(__xludf.DUMMYFUNCTION("""COMPUTED_VALUE"""),"Ягодный пунш ")</f>
        <v>Ягодный пунш </v>
      </c>
      <c r="AR4112" s="18" t="str">
        <f>IFERROR(__xludf.DUMMYFUNCTION("""COMPUTED_VALUE"""),"Виноградный холс")</f>
        <v>Виноградный холс</v>
      </c>
      <c r="AS4112" s="18" t="str">
        <f>IFERROR(__xludf.DUMMYFUNCTION("""COMPUTED_VALUE"""),"Грейпфрут смородина")</f>
        <v>Грейпфрут смородина</v>
      </c>
      <c r="AT4112" s="18" t="str">
        <f>IFERROR(__xludf.DUMMYFUNCTION("""COMPUTED_VALUE"""),"Дыня персик")</f>
        <v>Дыня персик</v>
      </c>
      <c r="AU4112" s="18" t="str">
        <f>IFERROR(__xludf.DUMMYFUNCTION("""COMPUTED_VALUE"""),"Земляника виноград")</f>
        <v>Земляника виноград</v>
      </c>
      <c r="AV4112" s="18" t="str">
        <f>IFERROR(__xludf.DUMMYFUNCTION("""COMPUTED_VALUE"""),"Киви маракуйя гуава")</f>
        <v>Киви маракуйя гуава</v>
      </c>
      <c r="AW4112" s="18" t="str">
        <f>IFERROR(__xludf.DUMMYFUNCTION("""COMPUTED_VALUE"""),"Кислые вишнёвые червячки")</f>
        <v>Кислые вишнёвые червячки</v>
      </c>
      <c r="AX4112" s="18" t="str">
        <f>IFERROR(__xludf.DUMMYFUNCTION("""COMPUTED_VALUE"""),"Кислые чернично-малиновое червячки")</f>
        <v>Кислые чернично-малиновое червячки</v>
      </c>
    </row>
    <row r="4113">
      <c r="A4113" s="18" t="str">
        <f>IFERROR(__xludf.DUMMYFUNCTION("""COMPUTED_VALUE"""),"0.4")</f>
        <v>0.4</v>
      </c>
      <c r="B4113" s="18" t="str">
        <f>IFERROR(__xludf.DUMMYFUNCTION("""COMPUTED_VALUE"""),"0.6")</f>
        <v>0.6</v>
      </c>
      <c r="C4113" s="18" t="str">
        <f>IFERROR(__xludf.DUMMYFUNCTION("""COMPUTED_VALUE"""),"0.7")</f>
        <v>0.7</v>
      </c>
      <c r="D4113" s="18" t="str">
        <f>IFERROR(__xludf.DUMMYFUNCTION("""COMPUTED_VALUE"""),"0.8")</f>
        <v>0.8</v>
      </c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  <c r="X4113" s="18"/>
      <c r="Y4113" s="18"/>
      <c r="Z4113" s="18"/>
      <c r="AA4113" s="18"/>
      <c r="AB4113" s="18"/>
      <c r="AC4113" s="18"/>
      <c r="AD4113" s="18"/>
      <c r="AE4113" s="18"/>
      <c r="AF4113" s="18"/>
      <c r="AG4113" s="18"/>
      <c r="AH4113" s="18"/>
      <c r="AI4113" s="18"/>
      <c r="AJ4113" s="18"/>
      <c r="AK4113" s="18"/>
      <c r="AL4113" s="18"/>
      <c r="AM4113" s="18"/>
      <c r="AN4113" s="18"/>
      <c r="AO4113" s="18"/>
      <c r="AP4113" s="18"/>
      <c r="AQ4113" s="18"/>
      <c r="AR4113" s="18"/>
      <c r="AS4113" s="18"/>
      <c r="AT4113" s="18"/>
      <c r="AU4113" s="18"/>
      <c r="AV4113" s="18"/>
      <c r="AW4113" s="18"/>
      <c r="AX4113" s="18"/>
    </row>
    <row r="4114">
      <c r="A4114" s="18" t="str">
        <f>IFERROR(__xludf.DUMMYFUNCTION("""COMPUTED_VALUE"""),"Маракуйя с тропическими нотками")</f>
        <v>Маракуйя с тропическими нотками</v>
      </c>
      <c r="B4114" s="18" t="str">
        <f>IFERROR(__xludf.DUMMYFUNCTION("""COMPUTED_VALUE"""),"Арбузный милкшейк")</f>
        <v>Арбузный милкшейк</v>
      </c>
      <c r="C4114" s="18" t="str">
        <f>IFERROR(__xludf.DUMMYFUNCTION("""COMPUTED_VALUE"""),"Конфеты со вкусом винограда")</f>
        <v>Конфеты со вкусом винограда</v>
      </c>
      <c r="D4114" s="18" t="str">
        <f>IFERROR(__xludf.DUMMYFUNCTION("""COMPUTED_VALUE"""),"Манго с апельсином и послевкусием гуавы")</f>
        <v>Манго с апельсином и послевкусием гуавы</v>
      </c>
      <c r="E4114" s="18" t="str">
        <f>IFERROR(__xludf.DUMMYFUNCTION("""COMPUTED_VALUE"""),"Холодное сочетание мяты и конфет холс")</f>
        <v>Холодное сочетание мяты и конфет холс</v>
      </c>
      <c r="F4114" s="18" t="str">
        <f>IFERROR(__xludf.DUMMYFUNCTION("""COMPUTED_VALUE"""),"Яблочные мармеладные червячки")</f>
        <v>Яблочные мармеладные червячки</v>
      </c>
      <c r="G411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114" s="18" t="str">
        <f>IFERROR(__xludf.DUMMYFUNCTION("""COMPUTED_VALUE"""),"Лимон лайм")</f>
        <v>Лимон лайм</v>
      </c>
      <c r="I4114" s="18" t="str">
        <f>IFERROR(__xludf.DUMMYFUNCTION("""COMPUTED_VALUE"""),"Классика энергетика с кислой малиной")</f>
        <v>Классика энергетика с кислой малиной</v>
      </c>
      <c r="J4114" s="18" t="str">
        <f>IFERROR(__xludf.DUMMYFUNCTION("""COMPUTED_VALUE"""),"Зеленое манго и смородина")</f>
        <v>Зеленое манго и смородина</v>
      </c>
      <c r="K4114" s="18" t="str">
        <f>IFERROR(__xludf.DUMMYFUNCTION("""COMPUTED_VALUE"""),"Дуэт лемонграсса и сладкой малины")</f>
        <v>Дуэт лемонграсса и сладкой малины</v>
      </c>
      <c r="L4114" s="18" t="str">
        <f>IFERROR(__xludf.DUMMYFUNCTION("""COMPUTED_VALUE"""),"Сладкий мармелад из черной смородины")</f>
        <v>Сладкий мармелад из черной смородины</v>
      </c>
      <c r="M4114" s="18" t="str">
        <f>IFERROR(__xludf.DUMMYFUNCTION("""COMPUTED_VALUE"""),"Вишня кола")</f>
        <v>Вишня кола</v>
      </c>
      <c r="N4114" s="18" t="str">
        <f>IFERROR(__xludf.DUMMYFUNCTION("""COMPUTED_VALUE"""),"Малина с кокосом")</f>
        <v>Малина с кокосом</v>
      </c>
      <c r="O4114" s="18" t="str">
        <f>IFERROR(__xludf.DUMMYFUNCTION("""COMPUTED_VALUE"""),"Сладкие конфеты СКИТЛЗ и смородина")</f>
        <v>Сладкие конфеты СКИТЛЗ и смородина</v>
      </c>
      <c r="P4114" s="18" t="str">
        <f>IFERROR(__xludf.DUMMYFUNCTION("""COMPUTED_VALUE"""),"Ежевичный лимонад")</f>
        <v>Ежевичный лимонад</v>
      </c>
      <c r="Q4114" s="18" t="str">
        <f>IFERROR(__xludf.DUMMYFUNCTION("""COMPUTED_VALUE"""),"Дыня кокос")</f>
        <v>Дыня кокос</v>
      </c>
      <c r="R4114" s="18" t="str">
        <f>IFERROR(__xludf.DUMMYFUNCTION("""COMPUTED_VALUE"""),"Земляничный бабл гам")</f>
        <v>Земляничный бабл гам</v>
      </c>
      <c r="S4114" s="18" t="str">
        <f>IFERROR(__xludf.DUMMYFUNCTION("""COMPUTED_VALUE"""),"Лимонные леденцы")</f>
        <v>Лимонные леденцы</v>
      </c>
      <c r="T4114" s="18" t="str">
        <f>IFERROR(__xludf.DUMMYFUNCTION("""COMPUTED_VALUE"""),"Экзотический фрукты")</f>
        <v>Экзотический фрукты</v>
      </c>
      <c r="U4114" s="18" t="str">
        <f>IFERROR(__xludf.DUMMYFUNCTION("""COMPUTED_VALUE"""),"Личи виноград мята")</f>
        <v>Личи виноград мята</v>
      </c>
      <c r="V4114" s="18" t="str">
        <f>IFERROR(__xludf.DUMMYFUNCTION("""COMPUTED_VALUE"""),"Черника малина мята")</f>
        <v>Черника малина мята</v>
      </c>
      <c r="W4114" s="18" t="str">
        <f>IFERROR(__xludf.DUMMYFUNCTION("""COMPUTED_VALUE"""),"Абрикосовый йогурт")</f>
        <v>Абрикосовый йогурт</v>
      </c>
      <c r="X4114" s="18" t="str">
        <f>IFERROR(__xludf.DUMMYFUNCTION("""COMPUTED_VALUE"""),"Арбуз лед")</f>
        <v>Арбуз лед</v>
      </c>
      <c r="Y4114" s="18" t="str">
        <f>IFERROR(__xludf.DUMMYFUNCTION("""COMPUTED_VALUE"""),"Банан клубника лед")</f>
        <v>Банан клубника лед</v>
      </c>
      <c r="Z4114" s="18" t="str">
        <f>IFERROR(__xludf.DUMMYFUNCTION("""COMPUTED_VALUE"""),"Арбузное мороженное")</f>
        <v>Арбузное мороженное</v>
      </c>
      <c r="AA4114" s="18" t="str">
        <f>IFERROR(__xludf.DUMMYFUNCTION("""COMPUTED_VALUE"""),"Клубника малина жвачка")</f>
        <v>Клубника малина жвачка</v>
      </c>
      <c r="AB4114" s="18" t="str">
        <f>IFERROR(__xludf.DUMMYFUNCTION("""COMPUTED_VALUE"""),"Клубничное мороженное")</f>
        <v>Клубничное мороженное</v>
      </c>
      <c r="AC4114" s="18" t="str">
        <f>IFERROR(__xludf.DUMMYFUNCTION("""COMPUTED_VALUE"""),"Кола сода лед")</f>
        <v>Кола сода лед</v>
      </c>
      <c r="AD4114" s="18" t="str">
        <f>IFERROR(__xludf.DUMMYFUNCTION("""COMPUTED_VALUE"""),"Банановый милкшейк")</f>
        <v>Банановый милкшейк</v>
      </c>
      <c r="AE4114" s="18" t="str">
        <f>IFERROR(__xludf.DUMMYFUNCTION("""COMPUTED_VALUE"""),"Микс ягод лед")</f>
        <v>Микс ягод лед</v>
      </c>
      <c r="AF4114" s="18" t="str">
        <f>IFERROR(__xludf.DUMMYFUNCTION("""COMPUTED_VALUE"""),"Брусничный морс")</f>
        <v>Брусничный морс</v>
      </c>
      <c r="AG4114" s="18" t="str">
        <f>IFERROR(__xludf.DUMMYFUNCTION("""COMPUTED_VALUE"""),"Яблочный лимонад")</f>
        <v>Яблочный лимонад</v>
      </c>
      <c r="AH4114" s="18" t="str">
        <f>IFERROR(__xludf.DUMMYFUNCTION("""COMPUTED_VALUE"""),"Лесные ягоды")</f>
        <v>Лесные ягоды</v>
      </c>
      <c r="AI4114" s="18" t="str">
        <f>IFERROR(__xludf.DUMMYFUNCTION("""COMPUTED_VALUE"""),"Смородиновый лимонад")</f>
        <v>Смородиновый лимонад</v>
      </c>
      <c r="AJ4114" s="18" t="str">
        <f>IFERROR(__xludf.DUMMYFUNCTION("""COMPUTED_VALUE"""),"Вишня лайм лед")</f>
        <v>Вишня лайм лед</v>
      </c>
      <c r="AK4114" s="18" t="str">
        <f>IFERROR(__xludf.DUMMYFUNCTION("""COMPUTED_VALUE"""),"Лист виноград мята энергетик")</f>
        <v>Лист виноград мята энергетик</v>
      </c>
      <c r="AL4114" s="18" t="str">
        <f>IFERROR(__xludf.DUMMYFUNCTION("""COMPUTED_VALUE"""),"Двойное яблоко лед")</f>
        <v>Двойное яблоко лед</v>
      </c>
      <c r="AM4114" s="18" t="str">
        <f>IFERROR(__xludf.DUMMYFUNCTION("""COMPUTED_VALUE"""),"Смородиновый холс")</f>
        <v>Смородиновый холс</v>
      </c>
      <c r="AN4114" s="18" t="str">
        <f>IFERROR(__xludf.DUMMYFUNCTION("""COMPUTED_VALUE"""),"Клубничное шампанское")</f>
        <v>Клубничное шампанское</v>
      </c>
      <c r="AO4114" s="18"/>
      <c r="AP4114" s="18"/>
      <c r="AQ4114" s="18"/>
      <c r="AR4114" s="18"/>
      <c r="AS4114" s="18"/>
      <c r="AT4114" s="18"/>
      <c r="AU4114" s="18"/>
      <c r="AV4114" s="18"/>
      <c r="AW4114" s="18"/>
      <c r="AX4114" s="18"/>
    </row>
    <row r="4115">
      <c r="A4115" s="18" t="str">
        <f>IFERROR(__xludf.DUMMYFUNCTION("""COMPUTED_VALUE"""),"кислая земляника")</f>
        <v>кислая земляника</v>
      </c>
      <c r="B4115" s="18" t="str">
        <f>IFERROR(__xludf.DUMMYFUNCTION("""COMPUTED_VALUE"""),"кислая фанта с черникой")</f>
        <v>кислая фанта с черникой</v>
      </c>
      <c r="C4115" s="18" t="str">
        <f>IFERROR(__xludf.DUMMYFUNCTION("""COMPUTED_VALUE"""),"кислое харибо с колой и черешней")</f>
        <v>кислое харибо с колой и черешней</v>
      </c>
      <c r="D4115" s="18" t="str">
        <f>IFERROR(__xludf.DUMMYFUNCTION("""COMPUTED_VALUE"""),"кислое яблочно клубничная шипучка")</f>
        <v>кислое яблочно клубничная шипучка</v>
      </c>
      <c r="E4115" s="18" t="str">
        <f>IFERROR(__xludf.DUMMYFUNCTION("""COMPUTED_VALUE"""),"кислые желатинки маракуйя ананас")</f>
        <v>кислые желатинки маракуйя ананас</v>
      </c>
      <c r="F4115" s="18" t="str">
        <f>IFERROR(__xludf.DUMMYFUNCTION("""COMPUTED_VALUE"""),"кислые ленточки маракуя манго")</f>
        <v>кислые ленточки маракуя манго</v>
      </c>
      <c r="G4115" s="18" t="str">
        <f>IFERROR(__xludf.DUMMYFUNCTION("""COMPUTED_VALUE"""),"кислые мармеладные ягоды")</f>
        <v>кислые мармеладные ягоды</v>
      </c>
      <c r="H4115" s="18" t="str">
        <f>IFERROR(__xludf.DUMMYFUNCTION("""COMPUTED_VALUE"""),"кислый виноград лайм")</f>
        <v>кислый виноград лайм</v>
      </c>
      <c r="I4115" s="18" t="str">
        <f>IFERROR(__xludf.DUMMYFUNCTION("""COMPUTED_VALUE"""),"кислый грейпфрут с вишней")</f>
        <v>кислый грейпфрут с вишней</v>
      </c>
      <c r="J4115" s="18" t="str">
        <f>IFERROR(__xludf.DUMMYFUNCTION("""COMPUTED_VALUE"""),"кислый леденец виноград киви яблоко")</f>
        <v>кислый леденец виноград киви яблоко</v>
      </c>
      <c r="K4115" s="18" t="str">
        <f>IFERROR(__xludf.DUMMYFUNCTION("""COMPUTED_VALUE"""),"кислый лимонад арбуз лайм малина")</f>
        <v>кислый лимонад арбуз лайм малина</v>
      </c>
      <c r="L4115" s="18" t="str">
        <f>IFERROR(__xludf.DUMMYFUNCTION("""COMPUTED_VALUE"""),"кислый персик клубника")</f>
        <v>кислый персик клубника</v>
      </c>
      <c r="M4115" s="18" t="str">
        <f>IFERROR(__xludf.DUMMYFUNCTION("""COMPUTED_VALUE"""),"кислый яблочно лимонные колечки")</f>
        <v>кислый яблочно лимонные колечки</v>
      </c>
      <c r="N4115" s="18" t="str">
        <f>IFERROR(__xludf.DUMMYFUNCTION("""COMPUTED_VALUE"""),"фанта апельсин с кислой малиной")</f>
        <v>фанта апельсин с кислой малиной</v>
      </c>
      <c r="O4115" s="18"/>
      <c r="P4115" s="18"/>
      <c r="Q4115" s="18"/>
      <c r="R4115" s="18"/>
      <c r="S4115" s="18"/>
      <c r="T4115" s="18"/>
      <c r="U4115" s="18"/>
      <c r="V4115" s="18"/>
      <c r="W4115" s="18"/>
      <c r="X4115" s="18"/>
      <c r="Y4115" s="18"/>
      <c r="Z4115" s="18"/>
      <c r="AA4115" s="18"/>
      <c r="AB4115" s="18"/>
      <c r="AC4115" s="18"/>
      <c r="AD4115" s="18"/>
      <c r="AE4115" s="18"/>
      <c r="AF4115" s="18"/>
      <c r="AG4115" s="18"/>
      <c r="AH4115" s="18"/>
      <c r="AI4115" s="18"/>
      <c r="AJ4115" s="18"/>
      <c r="AK4115" s="18"/>
      <c r="AL4115" s="18"/>
      <c r="AM4115" s="18"/>
      <c r="AN4115" s="18"/>
      <c r="AO4115" s="18"/>
      <c r="AP4115" s="18"/>
      <c r="AQ4115" s="18"/>
      <c r="AR4115" s="18"/>
      <c r="AS4115" s="18"/>
      <c r="AT4115" s="18"/>
      <c r="AU4115" s="18"/>
      <c r="AV4115" s="18"/>
      <c r="AW4115" s="18"/>
      <c r="AX4115" s="18"/>
    </row>
    <row r="4116">
      <c r="A4116" s="18"/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18"/>
      <c r="O4116" s="18"/>
      <c r="P4116" s="18"/>
      <c r="Q4116" s="18"/>
      <c r="R4116" s="18"/>
      <c r="S4116" s="18"/>
      <c r="T4116" s="18"/>
      <c r="U4116" s="18"/>
      <c r="V4116" s="18"/>
      <c r="W4116" s="18"/>
      <c r="X4116" s="18"/>
      <c r="Y4116" s="18"/>
      <c r="Z4116" s="18"/>
      <c r="AA4116" s="18"/>
      <c r="AB4116" s="18"/>
      <c r="AC4116" s="18"/>
      <c r="AD4116" s="18"/>
      <c r="AE4116" s="18"/>
      <c r="AF4116" s="18"/>
      <c r="AG4116" s="18"/>
      <c r="AH4116" s="18"/>
      <c r="AI4116" s="18"/>
      <c r="AJ4116" s="18"/>
      <c r="AK4116" s="18"/>
      <c r="AL4116" s="18"/>
      <c r="AM4116" s="18"/>
      <c r="AN4116" s="18"/>
      <c r="AO4116" s="18"/>
      <c r="AP4116" s="18"/>
      <c r="AQ4116" s="18"/>
      <c r="AR4116" s="18"/>
      <c r="AS4116" s="18"/>
      <c r="AT4116" s="18"/>
      <c r="AU4116" s="18"/>
      <c r="AV4116" s="18"/>
      <c r="AW4116" s="18"/>
      <c r="AX4116" s="18"/>
    </row>
    <row r="4117">
      <c r="A4117" s="18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  <c r="X4117" s="18"/>
      <c r="Y4117" s="18"/>
      <c r="Z4117" s="18"/>
      <c r="AA4117" s="18"/>
      <c r="AB4117" s="18"/>
      <c r="AC4117" s="18"/>
      <c r="AD4117" s="18"/>
      <c r="AE4117" s="18"/>
      <c r="AF4117" s="18"/>
      <c r="AG4117" s="18"/>
      <c r="AH4117" s="18"/>
      <c r="AI4117" s="18"/>
      <c r="AJ4117" s="18"/>
      <c r="AK4117" s="18"/>
      <c r="AL4117" s="18"/>
      <c r="AM4117" s="18"/>
      <c r="AN4117" s="18"/>
      <c r="AO4117" s="18"/>
      <c r="AP4117" s="18"/>
      <c r="AQ4117" s="18"/>
      <c r="AR4117" s="18"/>
      <c r="AS4117" s="18"/>
      <c r="AT4117" s="18"/>
      <c r="AU4117" s="18"/>
      <c r="AV4117" s="18"/>
      <c r="AW4117" s="18"/>
      <c r="AX4117" s="18"/>
    </row>
    <row r="4118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  <c r="R4118" s="18"/>
      <c r="S4118" s="18"/>
      <c r="T4118" s="18"/>
      <c r="U4118" s="18"/>
      <c r="V4118" s="18"/>
      <c r="W4118" s="18"/>
      <c r="X4118" s="18"/>
      <c r="Y4118" s="18"/>
      <c r="Z4118" s="18"/>
      <c r="AA4118" s="18"/>
      <c r="AB4118" s="18"/>
      <c r="AC4118" s="18"/>
      <c r="AD4118" s="18"/>
      <c r="AE4118" s="18"/>
      <c r="AF4118" s="18"/>
      <c r="AG4118" s="18"/>
      <c r="AH4118" s="18"/>
      <c r="AI4118" s="18"/>
      <c r="AJ4118" s="18"/>
      <c r="AK4118" s="18"/>
      <c r="AL4118" s="18"/>
      <c r="AM4118" s="18"/>
      <c r="AN4118" s="18"/>
      <c r="AO4118" s="18"/>
      <c r="AP4118" s="18"/>
      <c r="AQ4118" s="18"/>
      <c r="AR4118" s="18"/>
      <c r="AS4118" s="18"/>
      <c r="AT4118" s="18"/>
      <c r="AU4118" s="18"/>
      <c r="AV4118" s="18"/>
      <c r="AW4118" s="18"/>
      <c r="AX4118" s="18"/>
    </row>
    <row r="4119">
      <c r="A4119" s="18"/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18"/>
      <c r="O4119" s="18"/>
      <c r="P4119" s="18"/>
      <c r="Q4119" s="18"/>
      <c r="R4119" s="18"/>
      <c r="S4119" s="18"/>
      <c r="T4119" s="18"/>
      <c r="U4119" s="18"/>
      <c r="V4119" s="18"/>
      <c r="W4119" s="18"/>
      <c r="X4119" s="18"/>
      <c r="Y4119" s="18"/>
      <c r="Z4119" s="18"/>
      <c r="AA4119" s="18"/>
      <c r="AB4119" s="18"/>
      <c r="AC4119" s="18"/>
      <c r="AD4119" s="18"/>
      <c r="AE4119" s="18"/>
      <c r="AF4119" s="18"/>
      <c r="AG4119" s="18"/>
      <c r="AH4119" s="18"/>
      <c r="AI4119" s="18"/>
      <c r="AJ4119" s="18"/>
      <c r="AK4119" s="18"/>
      <c r="AL4119" s="18"/>
      <c r="AM4119" s="18"/>
      <c r="AN4119" s="18"/>
      <c r="AO4119" s="18"/>
      <c r="AP4119" s="18"/>
      <c r="AQ4119" s="18"/>
      <c r="AR4119" s="18"/>
      <c r="AS4119" s="18"/>
      <c r="AT4119" s="18"/>
      <c r="AU4119" s="18"/>
      <c r="AV4119" s="18"/>
      <c r="AW4119" s="18"/>
      <c r="AX4119" s="18"/>
    </row>
    <row r="4120">
      <c r="A4120" s="18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  <c r="AA4120" s="18"/>
      <c r="AB4120" s="18"/>
      <c r="AC4120" s="18"/>
      <c r="AD4120" s="18"/>
      <c r="AE4120" s="18"/>
      <c r="AF4120" s="18"/>
      <c r="AG4120" s="18"/>
      <c r="AH4120" s="18"/>
      <c r="AI4120" s="18"/>
      <c r="AJ4120" s="18"/>
      <c r="AK4120" s="18"/>
      <c r="AL4120" s="18"/>
      <c r="AM4120" s="18"/>
      <c r="AN4120" s="18"/>
      <c r="AO4120" s="18"/>
      <c r="AP4120" s="18"/>
      <c r="AQ4120" s="18"/>
      <c r="AR4120" s="18"/>
      <c r="AS4120" s="18"/>
      <c r="AT4120" s="18"/>
      <c r="AU4120" s="18"/>
      <c r="AV4120" s="18"/>
      <c r="AW4120" s="18"/>
      <c r="AX4120" s="18"/>
    </row>
    <row r="4121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  <c r="AA4121" s="18"/>
      <c r="AB4121" s="18"/>
      <c r="AC4121" s="18"/>
      <c r="AD4121" s="18"/>
      <c r="AE4121" s="18"/>
      <c r="AF4121" s="18"/>
      <c r="AG4121" s="18"/>
      <c r="AH4121" s="18"/>
      <c r="AI4121" s="18"/>
      <c r="AJ4121" s="18"/>
      <c r="AK4121" s="18"/>
      <c r="AL4121" s="18"/>
      <c r="AM4121" s="18"/>
      <c r="AN4121" s="18"/>
      <c r="AO4121" s="18"/>
      <c r="AP4121" s="18"/>
      <c r="AQ4121" s="18"/>
      <c r="AR4121" s="18"/>
      <c r="AS4121" s="18"/>
      <c r="AT4121" s="18"/>
      <c r="AU4121" s="18"/>
      <c r="AV4121" s="18"/>
      <c r="AW4121" s="18"/>
      <c r="AX4121" s="18"/>
    </row>
    <row r="4122">
      <c r="A4122" s="18"/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18"/>
      <c r="O4122" s="18"/>
      <c r="P4122" s="18"/>
      <c r="Q4122" s="18"/>
      <c r="R4122" s="18"/>
      <c r="S4122" s="18"/>
      <c r="T4122" s="18"/>
      <c r="U4122" s="18"/>
      <c r="V4122" s="18"/>
      <c r="W4122" s="18"/>
      <c r="X4122" s="18"/>
      <c r="Y4122" s="18"/>
      <c r="Z4122" s="18"/>
      <c r="AA4122" s="18"/>
      <c r="AB4122" s="18"/>
      <c r="AC4122" s="18"/>
      <c r="AD4122" s="18"/>
      <c r="AE4122" s="18"/>
      <c r="AF4122" s="18"/>
      <c r="AG4122" s="18"/>
      <c r="AH4122" s="18"/>
      <c r="AI4122" s="18"/>
      <c r="AJ4122" s="18"/>
      <c r="AK4122" s="18"/>
      <c r="AL4122" s="18"/>
      <c r="AM4122" s="18"/>
      <c r="AN4122" s="18"/>
      <c r="AO4122" s="18"/>
      <c r="AP4122" s="18"/>
      <c r="AQ4122" s="18"/>
      <c r="AR4122" s="18"/>
      <c r="AS4122" s="18"/>
      <c r="AT4122" s="18"/>
      <c r="AU4122" s="18"/>
      <c r="AV4122" s="18"/>
      <c r="AW4122" s="18"/>
      <c r="AX4122" s="18"/>
    </row>
    <row r="4123">
      <c r="A4123" s="18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18"/>
      <c r="O4123" s="18"/>
      <c r="P4123" s="18"/>
      <c r="Q4123" s="18"/>
      <c r="R4123" s="18"/>
      <c r="S4123" s="18"/>
      <c r="T4123" s="18"/>
      <c r="U4123" s="18"/>
      <c r="V4123" s="18"/>
      <c r="W4123" s="18"/>
      <c r="X4123" s="18"/>
      <c r="Y4123" s="18"/>
      <c r="Z4123" s="18"/>
      <c r="AA4123" s="18"/>
      <c r="AB4123" s="18"/>
      <c r="AC4123" s="18"/>
      <c r="AD4123" s="18"/>
      <c r="AE4123" s="18"/>
      <c r="AF4123" s="18"/>
      <c r="AG4123" s="18"/>
      <c r="AH4123" s="18"/>
      <c r="AI4123" s="18"/>
      <c r="AJ4123" s="18"/>
      <c r="AK4123" s="18"/>
      <c r="AL4123" s="18"/>
      <c r="AM4123" s="18"/>
      <c r="AN4123" s="18"/>
      <c r="AO4123" s="18"/>
      <c r="AP4123" s="18"/>
      <c r="AQ4123" s="18"/>
      <c r="AR4123" s="18"/>
      <c r="AS4123" s="18"/>
      <c r="AT4123" s="18"/>
      <c r="AU4123" s="18"/>
      <c r="AV4123" s="18"/>
      <c r="AW4123" s="18"/>
      <c r="AX4123" s="18"/>
    </row>
    <row r="4124">
      <c r="A4124" s="18"/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18"/>
      <c r="O4124" s="18"/>
      <c r="P4124" s="18"/>
      <c r="Q4124" s="18"/>
      <c r="R4124" s="18"/>
      <c r="S4124" s="18"/>
      <c r="T4124" s="18"/>
      <c r="U4124" s="18"/>
      <c r="V4124" s="18"/>
      <c r="W4124" s="18"/>
      <c r="X4124" s="18"/>
      <c r="Y4124" s="18"/>
      <c r="Z4124" s="18"/>
      <c r="AA4124" s="18"/>
      <c r="AB4124" s="18"/>
      <c r="AC4124" s="18"/>
      <c r="AD4124" s="18"/>
      <c r="AE4124" s="18"/>
      <c r="AF4124" s="18"/>
      <c r="AG4124" s="18"/>
      <c r="AH4124" s="18"/>
      <c r="AI4124" s="18"/>
      <c r="AJ4124" s="18"/>
      <c r="AK4124" s="18"/>
      <c r="AL4124" s="18"/>
      <c r="AM4124" s="18"/>
      <c r="AN4124" s="18"/>
      <c r="AO4124" s="18"/>
      <c r="AP4124" s="18"/>
      <c r="AQ4124" s="18"/>
      <c r="AR4124" s="18"/>
      <c r="AS4124" s="18"/>
      <c r="AT4124" s="18"/>
      <c r="AU4124" s="18"/>
      <c r="AV4124" s="18"/>
      <c r="AW4124" s="18"/>
      <c r="AX4124" s="18"/>
    </row>
    <row r="4125">
      <c r="A4125" s="18"/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  <c r="X4125" s="18"/>
      <c r="Y4125" s="18"/>
      <c r="Z4125" s="18"/>
      <c r="AA4125" s="18"/>
      <c r="AB4125" s="18"/>
      <c r="AC4125" s="18"/>
      <c r="AD4125" s="18"/>
      <c r="AE4125" s="18"/>
      <c r="AF4125" s="18"/>
      <c r="AG4125" s="18"/>
      <c r="AH4125" s="18"/>
      <c r="AI4125" s="18"/>
      <c r="AJ4125" s="18"/>
      <c r="AK4125" s="18"/>
      <c r="AL4125" s="18"/>
      <c r="AM4125" s="18"/>
      <c r="AN4125" s="18"/>
      <c r="AO4125" s="18"/>
      <c r="AP4125" s="18"/>
      <c r="AQ4125" s="18"/>
      <c r="AR4125" s="18"/>
      <c r="AS4125" s="18"/>
      <c r="AT4125" s="18"/>
      <c r="AU4125" s="18"/>
      <c r="AV4125" s="18"/>
      <c r="AW4125" s="18"/>
      <c r="AX4125" s="18"/>
    </row>
    <row r="4126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  <c r="R4126" s="18"/>
      <c r="S4126" s="18"/>
      <c r="T4126" s="18"/>
      <c r="U4126" s="18"/>
      <c r="V4126" s="18"/>
      <c r="W4126" s="18"/>
      <c r="X4126" s="18"/>
      <c r="Y4126" s="18"/>
      <c r="Z4126" s="18"/>
      <c r="AA4126" s="18"/>
      <c r="AB4126" s="18"/>
      <c r="AC4126" s="18"/>
      <c r="AD4126" s="18"/>
      <c r="AE4126" s="18"/>
      <c r="AF4126" s="18"/>
      <c r="AG4126" s="18"/>
      <c r="AH4126" s="18"/>
      <c r="AI4126" s="18"/>
      <c r="AJ4126" s="18"/>
      <c r="AK4126" s="18"/>
      <c r="AL4126" s="18"/>
      <c r="AM4126" s="18"/>
      <c r="AN4126" s="18"/>
      <c r="AO4126" s="18"/>
      <c r="AP4126" s="18"/>
      <c r="AQ4126" s="18"/>
      <c r="AR4126" s="18"/>
      <c r="AS4126" s="18"/>
      <c r="AT4126" s="18"/>
      <c r="AU4126" s="18"/>
      <c r="AV4126" s="18"/>
      <c r="AW4126" s="18"/>
      <c r="AX4126" s="18"/>
    </row>
    <row r="4127">
      <c r="A4127" s="18"/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  <c r="R4127" s="18"/>
      <c r="S4127" s="18"/>
      <c r="T4127" s="18"/>
      <c r="U4127" s="18"/>
      <c r="V4127" s="18"/>
      <c r="W4127" s="18"/>
      <c r="X4127" s="18"/>
      <c r="Y4127" s="18"/>
      <c r="Z4127" s="18"/>
      <c r="AA4127" s="18"/>
      <c r="AB4127" s="18"/>
      <c r="AC4127" s="18"/>
      <c r="AD4127" s="18"/>
      <c r="AE4127" s="18"/>
      <c r="AF4127" s="18"/>
      <c r="AG4127" s="18"/>
      <c r="AH4127" s="18"/>
      <c r="AI4127" s="18"/>
      <c r="AJ4127" s="18"/>
      <c r="AK4127" s="18"/>
      <c r="AL4127" s="18"/>
      <c r="AM4127" s="18"/>
      <c r="AN4127" s="18"/>
      <c r="AO4127" s="18"/>
      <c r="AP4127" s="18"/>
      <c r="AQ4127" s="18"/>
      <c r="AR4127" s="18"/>
      <c r="AS4127" s="18"/>
      <c r="AT4127" s="18"/>
      <c r="AU4127" s="18"/>
      <c r="AV4127" s="18"/>
      <c r="AW4127" s="18"/>
      <c r="AX4127" s="18"/>
    </row>
    <row r="4128">
      <c r="A4128" s="18"/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  <c r="R4128" s="18"/>
      <c r="S4128" s="18"/>
      <c r="T4128" s="18"/>
      <c r="U4128" s="18"/>
      <c r="V4128" s="18"/>
      <c r="W4128" s="18"/>
      <c r="X4128" s="18"/>
      <c r="Y4128" s="18"/>
      <c r="Z4128" s="18"/>
      <c r="AA4128" s="18"/>
      <c r="AB4128" s="18"/>
      <c r="AC4128" s="18"/>
      <c r="AD4128" s="18"/>
      <c r="AE4128" s="18"/>
      <c r="AF4128" s="18"/>
      <c r="AG4128" s="18"/>
      <c r="AH4128" s="18"/>
      <c r="AI4128" s="18"/>
      <c r="AJ4128" s="18"/>
      <c r="AK4128" s="18"/>
      <c r="AL4128" s="18"/>
      <c r="AM4128" s="18"/>
      <c r="AN4128" s="18"/>
      <c r="AO4128" s="18"/>
      <c r="AP4128" s="18"/>
      <c r="AQ4128" s="18"/>
      <c r="AR4128" s="18"/>
      <c r="AS4128" s="18"/>
      <c r="AT4128" s="18"/>
      <c r="AU4128" s="18"/>
      <c r="AV4128" s="18"/>
      <c r="AW4128" s="18"/>
      <c r="AX4128" s="18"/>
    </row>
    <row r="4129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  <c r="AA4129" s="18"/>
      <c r="AB4129" s="18"/>
      <c r="AC4129" s="18"/>
      <c r="AD4129" s="18"/>
      <c r="AE4129" s="18"/>
      <c r="AF4129" s="18"/>
      <c r="AG4129" s="18"/>
      <c r="AH4129" s="18"/>
      <c r="AI4129" s="18"/>
      <c r="AJ4129" s="18"/>
      <c r="AK4129" s="18"/>
      <c r="AL4129" s="18"/>
      <c r="AM4129" s="18"/>
      <c r="AN4129" s="18"/>
      <c r="AO4129" s="18"/>
      <c r="AP4129" s="18"/>
      <c r="AQ4129" s="18"/>
      <c r="AR4129" s="18"/>
      <c r="AS4129" s="18"/>
      <c r="AT4129" s="18"/>
      <c r="AU4129" s="18"/>
      <c r="AV4129" s="18"/>
      <c r="AW4129" s="18"/>
      <c r="AX4129" s="18"/>
    </row>
    <row r="4130">
      <c r="A4130" s="18"/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  <c r="R4130" s="18"/>
      <c r="S4130" s="18"/>
      <c r="T4130" s="18"/>
      <c r="U4130" s="18"/>
      <c r="V4130" s="18"/>
      <c r="W4130" s="18"/>
      <c r="X4130" s="18"/>
      <c r="Y4130" s="18"/>
      <c r="Z4130" s="18"/>
      <c r="AA4130" s="18"/>
      <c r="AB4130" s="18"/>
      <c r="AC4130" s="18"/>
      <c r="AD4130" s="18"/>
      <c r="AE4130" s="18"/>
      <c r="AF4130" s="18"/>
      <c r="AG4130" s="18"/>
      <c r="AH4130" s="18"/>
      <c r="AI4130" s="18"/>
      <c r="AJ4130" s="18"/>
      <c r="AK4130" s="18"/>
      <c r="AL4130" s="18"/>
      <c r="AM4130" s="18"/>
      <c r="AN4130" s="18"/>
      <c r="AO4130" s="18"/>
      <c r="AP4130" s="18"/>
      <c r="AQ4130" s="18"/>
      <c r="AR4130" s="18"/>
      <c r="AS4130" s="18"/>
      <c r="AT4130" s="18"/>
      <c r="AU4130" s="18"/>
      <c r="AV4130" s="18"/>
      <c r="AW4130" s="18"/>
      <c r="AX4130" s="18"/>
    </row>
    <row r="4131">
      <c r="A4131" s="18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8"/>
      <c r="N4131" s="18"/>
      <c r="O4131" s="18"/>
      <c r="P4131" s="18"/>
      <c r="Q4131" s="18"/>
      <c r="R4131" s="18"/>
      <c r="S4131" s="18"/>
      <c r="T4131" s="18"/>
      <c r="U4131" s="18"/>
      <c r="V4131" s="18"/>
      <c r="W4131" s="18"/>
      <c r="X4131" s="18"/>
      <c r="Y4131" s="18"/>
      <c r="Z4131" s="18"/>
      <c r="AA4131" s="18"/>
      <c r="AB4131" s="18"/>
      <c r="AC4131" s="18"/>
      <c r="AD4131" s="18"/>
      <c r="AE4131" s="18"/>
      <c r="AF4131" s="18"/>
      <c r="AG4131" s="18"/>
      <c r="AH4131" s="18"/>
      <c r="AI4131" s="18"/>
      <c r="AJ4131" s="18"/>
      <c r="AK4131" s="18"/>
      <c r="AL4131" s="18"/>
      <c r="AM4131" s="18"/>
      <c r="AN4131" s="18"/>
      <c r="AO4131" s="18"/>
      <c r="AP4131" s="18"/>
      <c r="AQ4131" s="18"/>
      <c r="AR4131" s="18"/>
      <c r="AS4131" s="18"/>
      <c r="AT4131" s="18"/>
      <c r="AU4131" s="18"/>
      <c r="AV4131" s="18"/>
      <c r="AW4131" s="18"/>
      <c r="AX4131" s="18"/>
    </row>
    <row r="4132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  <c r="Q4132" s="18"/>
      <c r="R4132" s="18"/>
      <c r="S4132" s="18"/>
      <c r="T4132" s="18"/>
      <c r="U4132" s="18"/>
      <c r="V4132" s="18"/>
      <c r="W4132" s="18"/>
      <c r="X4132" s="18"/>
      <c r="Y4132" s="18"/>
      <c r="Z4132" s="18"/>
      <c r="AA4132" s="18"/>
      <c r="AB4132" s="18"/>
      <c r="AC4132" s="18"/>
      <c r="AD4132" s="18"/>
      <c r="AE4132" s="18"/>
      <c r="AF4132" s="18"/>
      <c r="AG4132" s="18"/>
      <c r="AH4132" s="18"/>
      <c r="AI4132" s="18"/>
      <c r="AJ4132" s="18"/>
      <c r="AK4132" s="18"/>
      <c r="AL4132" s="18"/>
      <c r="AM4132" s="18"/>
      <c r="AN4132" s="18"/>
      <c r="AO4132" s="18"/>
      <c r="AP4132" s="18"/>
      <c r="AQ4132" s="18"/>
      <c r="AR4132" s="18"/>
      <c r="AS4132" s="18"/>
      <c r="AT4132" s="18"/>
      <c r="AU4132" s="18"/>
      <c r="AV4132" s="18"/>
      <c r="AW4132" s="18"/>
      <c r="AX4132" s="18"/>
    </row>
    <row r="4133">
      <c r="A4133" s="18"/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  <c r="X4133" s="18"/>
      <c r="Y4133" s="18"/>
      <c r="Z4133" s="18"/>
      <c r="AA4133" s="18"/>
      <c r="AB4133" s="18"/>
      <c r="AC4133" s="18"/>
      <c r="AD4133" s="18"/>
      <c r="AE4133" s="18"/>
      <c r="AF4133" s="18"/>
      <c r="AG4133" s="18"/>
      <c r="AH4133" s="18"/>
      <c r="AI4133" s="18"/>
      <c r="AJ4133" s="18"/>
      <c r="AK4133" s="18"/>
      <c r="AL4133" s="18"/>
      <c r="AM4133" s="18"/>
      <c r="AN4133" s="18"/>
      <c r="AO4133" s="18"/>
      <c r="AP4133" s="18"/>
      <c r="AQ4133" s="18"/>
      <c r="AR4133" s="18"/>
      <c r="AS4133" s="18"/>
      <c r="AT4133" s="18"/>
      <c r="AU4133" s="18"/>
      <c r="AV4133" s="18"/>
      <c r="AW4133" s="18"/>
      <c r="AX4133" s="18"/>
    </row>
    <row r="4134">
      <c r="A4134" s="18"/>
      <c r="B4134" s="18"/>
      <c r="C4134" s="18"/>
      <c r="D4134" s="18"/>
      <c r="E4134" s="18"/>
      <c r="F4134" s="18"/>
      <c r="G4134" s="18"/>
      <c r="H4134" s="18"/>
      <c r="I4134" s="18"/>
      <c r="J4134" s="18"/>
      <c r="K4134" s="18"/>
      <c r="L4134" s="18"/>
      <c r="M4134" s="18"/>
      <c r="N4134" s="18"/>
      <c r="O4134" s="18"/>
      <c r="P4134" s="18"/>
      <c r="Q4134" s="18"/>
      <c r="R4134" s="18"/>
      <c r="S4134" s="18"/>
      <c r="T4134" s="18"/>
      <c r="U4134" s="18"/>
      <c r="V4134" s="18"/>
      <c r="W4134" s="18"/>
      <c r="X4134" s="18"/>
      <c r="Y4134" s="18"/>
      <c r="Z4134" s="18"/>
      <c r="AA4134" s="18"/>
      <c r="AB4134" s="18"/>
      <c r="AC4134" s="18"/>
      <c r="AD4134" s="18"/>
      <c r="AE4134" s="18"/>
      <c r="AF4134" s="18"/>
      <c r="AG4134" s="18"/>
      <c r="AH4134" s="18"/>
      <c r="AI4134" s="18"/>
      <c r="AJ4134" s="18"/>
      <c r="AK4134" s="18"/>
      <c r="AL4134" s="18"/>
      <c r="AM4134" s="18"/>
      <c r="AN4134" s="18"/>
      <c r="AO4134" s="18"/>
      <c r="AP4134" s="18"/>
      <c r="AQ4134" s="18"/>
      <c r="AR4134" s="18"/>
      <c r="AS4134" s="18"/>
      <c r="AT4134" s="18"/>
      <c r="AU4134" s="18"/>
      <c r="AV4134" s="18"/>
      <c r="AW4134" s="18"/>
      <c r="AX4134" s="18"/>
    </row>
    <row r="4135">
      <c r="A4135" s="18"/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  <c r="AC4135" s="18"/>
      <c r="AD4135" s="18"/>
      <c r="AE4135" s="18"/>
      <c r="AF4135" s="18"/>
      <c r="AG4135" s="18"/>
      <c r="AH4135" s="18"/>
      <c r="AI4135" s="18"/>
      <c r="AJ4135" s="18"/>
      <c r="AK4135" s="18"/>
      <c r="AL4135" s="18"/>
      <c r="AM4135" s="18"/>
      <c r="AN4135" s="18"/>
      <c r="AO4135" s="18"/>
      <c r="AP4135" s="18"/>
      <c r="AQ4135" s="18"/>
      <c r="AR4135" s="18"/>
      <c r="AS4135" s="18"/>
      <c r="AT4135" s="18"/>
      <c r="AU4135" s="18"/>
      <c r="AV4135" s="18"/>
      <c r="AW4135" s="18"/>
      <c r="AX4135" s="18"/>
    </row>
    <row r="4136">
      <c r="A4136" s="18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8"/>
      <c r="N4136" s="18"/>
      <c r="O4136" s="18"/>
      <c r="P4136" s="18"/>
      <c r="Q4136" s="18"/>
      <c r="R4136" s="18"/>
      <c r="S4136" s="18"/>
      <c r="T4136" s="18"/>
      <c r="U4136" s="18"/>
      <c r="V4136" s="18"/>
      <c r="W4136" s="18"/>
      <c r="X4136" s="18"/>
      <c r="Y4136" s="18"/>
      <c r="Z4136" s="18"/>
      <c r="AA4136" s="18"/>
      <c r="AB4136" s="18"/>
      <c r="AC4136" s="18"/>
      <c r="AD4136" s="18"/>
      <c r="AE4136" s="18"/>
      <c r="AF4136" s="18"/>
      <c r="AG4136" s="18"/>
      <c r="AH4136" s="18"/>
      <c r="AI4136" s="18"/>
      <c r="AJ4136" s="18"/>
      <c r="AK4136" s="18"/>
      <c r="AL4136" s="18"/>
      <c r="AM4136" s="18"/>
      <c r="AN4136" s="18"/>
      <c r="AO4136" s="18"/>
      <c r="AP4136" s="18"/>
      <c r="AQ4136" s="18"/>
      <c r="AR4136" s="18"/>
      <c r="AS4136" s="18"/>
      <c r="AT4136" s="18"/>
      <c r="AU4136" s="18"/>
      <c r="AV4136" s="18"/>
      <c r="AW4136" s="18"/>
      <c r="AX4136" s="18"/>
    </row>
    <row r="4137">
      <c r="A4137" s="18"/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  <c r="X4137" s="18"/>
      <c r="Y4137" s="18"/>
      <c r="Z4137" s="18"/>
      <c r="AA4137" s="18"/>
      <c r="AB4137" s="18"/>
      <c r="AC4137" s="18"/>
      <c r="AD4137" s="18"/>
      <c r="AE4137" s="18"/>
      <c r="AF4137" s="18"/>
      <c r="AG4137" s="18"/>
      <c r="AH4137" s="18"/>
      <c r="AI4137" s="18"/>
      <c r="AJ4137" s="18"/>
      <c r="AK4137" s="18"/>
      <c r="AL4137" s="18"/>
      <c r="AM4137" s="18"/>
      <c r="AN4137" s="18"/>
      <c r="AO4137" s="18"/>
      <c r="AP4137" s="18"/>
      <c r="AQ4137" s="18"/>
      <c r="AR4137" s="18"/>
      <c r="AS4137" s="18"/>
      <c r="AT4137" s="18"/>
      <c r="AU4137" s="18"/>
      <c r="AV4137" s="18"/>
      <c r="AW4137" s="18"/>
      <c r="AX4137" s="18"/>
    </row>
    <row r="4138">
      <c r="A4138" s="18"/>
      <c r="B4138" s="18"/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  <c r="AA4138" s="18"/>
      <c r="AB4138" s="18"/>
      <c r="AC4138" s="18"/>
      <c r="AD4138" s="18"/>
      <c r="AE4138" s="18"/>
      <c r="AF4138" s="18"/>
      <c r="AG4138" s="18"/>
      <c r="AH4138" s="18"/>
      <c r="AI4138" s="18"/>
      <c r="AJ4138" s="18"/>
      <c r="AK4138" s="18"/>
      <c r="AL4138" s="18"/>
      <c r="AM4138" s="18"/>
      <c r="AN4138" s="18"/>
      <c r="AO4138" s="18"/>
      <c r="AP4138" s="18"/>
      <c r="AQ4138" s="18"/>
      <c r="AR4138" s="18"/>
      <c r="AS4138" s="18"/>
      <c r="AT4138" s="18"/>
      <c r="AU4138" s="18"/>
      <c r="AV4138" s="18"/>
      <c r="AW4138" s="18"/>
      <c r="AX4138" s="18"/>
    </row>
    <row r="4139">
      <c r="A4139" s="18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8"/>
      <c r="N4139" s="18"/>
      <c r="O4139" s="18"/>
      <c r="P4139" s="18"/>
      <c r="Q4139" s="18"/>
      <c r="R4139" s="18"/>
      <c r="S4139" s="18"/>
      <c r="T4139" s="18"/>
      <c r="U4139" s="18"/>
      <c r="V4139" s="18"/>
      <c r="W4139" s="18"/>
      <c r="X4139" s="18"/>
      <c r="Y4139" s="18"/>
      <c r="Z4139" s="18"/>
      <c r="AA4139" s="18"/>
      <c r="AB4139" s="18"/>
      <c r="AC4139" s="18"/>
      <c r="AD4139" s="18"/>
      <c r="AE4139" s="18"/>
      <c r="AF4139" s="18"/>
      <c r="AG4139" s="18"/>
      <c r="AH4139" s="18"/>
      <c r="AI4139" s="18"/>
      <c r="AJ4139" s="18"/>
      <c r="AK4139" s="18"/>
      <c r="AL4139" s="18"/>
      <c r="AM4139" s="18"/>
      <c r="AN4139" s="18"/>
      <c r="AO4139" s="18"/>
      <c r="AP4139" s="18"/>
      <c r="AQ4139" s="18"/>
      <c r="AR4139" s="18"/>
      <c r="AS4139" s="18"/>
      <c r="AT4139" s="18"/>
      <c r="AU4139" s="18"/>
      <c r="AV4139" s="18"/>
      <c r="AW4139" s="18"/>
      <c r="AX4139" s="18"/>
    </row>
    <row r="4140">
      <c r="A4140" s="18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/>
      <c r="N4140" s="18"/>
      <c r="O4140" s="18"/>
      <c r="P4140" s="18"/>
      <c r="Q4140" s="18"/>
      <c r="R4140" s="18"/>
      <c r="S4140" s="18"/>
      <c r="T4140" s="18"/>
      <c r="U4140" s="18"/>
      <c r="V4140" s="18"/>
      <c r="W4140" s="18"/>
      <c r="X4140" s="18"/>
      <c r="Y4140" s="18"/>
      <c r="Z4140" s="18"/>
      <c r="AA4140" s="18"/>
      <c r="AB4140" s="18"/>
      <c r="AC4140" s="18"/>
      <c r="AD4140" s="18"/>
      <c r="AE4140" s="18"/>
      <c r="AF4140" s="18"/>
      <c r="AG4140" s="18"/>
      <c r="AH4140" s="18"/>
      <c r="AI4140" s="18"/>
      <c r="AJ4140" s="18"/>
      <c r="AK4140" s="18"/>
      <c r="AL4140" s="18"/>
      <c r="AM4140" s="18"/>
      <c r="AN4140" s="18"/>
      <c r="AO4140" s="18"/>
      <c r="AP4140" s="18"/>
      <c r="AQ4140" s="18"/>
      <c r="AR4140" s="18"/>
      <c r="AS4140" s="18"/>
      <c r="AT4140" s="18"/>
      <c r="AU4140" s="18"/>
      <c r="AV4140" s="18"/>
      <c r="AW4140" s="18"/>
      <c r="AX4140" s="18"/>
    </row>
    <row r="4141">
      <c r="A4141" s="18"/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  <c r="X4141" s="18"/>
      <c r="Y4141" s="18"/>
      <c r="Z4141" s="18"/>
      <c r="AA4141" s="18"/>
      <c r="AB4141" s="18"/>
      <c r="AC4141" s="18"/>
      <c r="AD4141" s="18"/>
      <c r="AE4141" s="18"/>
      <c r="AF4141" s="18"/>
      <c r="AG4141" s="18"/>
      <c r="AH4141" s="18"/>
      <c r="AI4141" s="18"/>
      <c r="AJ4141" s="18"/>
      <c r="AK4141" s="18"/>
      <c r="AL4141" s="18"/>
      <c r="AM4141" s="18"/>
      <c r="AN4141" s="18"/>
      <c r="AO4141" s="18"/>
      <c r="AP4141" s="18"/>
      <c r="AQ4141" s="18"/>
      <c r="AR4141" s="18"/>
      <c r="AS4141" s="18"/>
      <c r="AT4141" s="18"/>
      <c r="AU4141" s="18"/>
      <c r="AV4141" s="18"/>
      <c r="AW4141" s="18"/>
      <c r="AX4141" s="18"/>
    </row>
    <row r="4142">
      <c r="A4142" s="18"/>
      <c r="B4142" s="18"/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8"/>
      <c r="N4142" s="18"/>
      <c r="O4142" s="18"/>
      <c r="P4142" s="18"/>
      <c r="Q4142" s="18"/>
      <c r="R4142" s="18"/>
      <c r="S4142" s="18"/>
      <c r="T4142" s="18"/>
      <c r="U4142" s="18"/>
      <c r="V4142" s="18"/>
      <c r="W4142" s="18"/>
      <c r="X4142" s="18"/>
      <c r="Y4142" s="18"/>
      <c r="Z4142" s="18"/>
      <c r="AA4142" s="18"/>
      <c r="AB4142" s="18"/>
      <c r="AC4142" s="18"/>
      <c r="AD4142" s="18"/>
      <c r="AE4142" s="18"/>
      <c r="AF4142" s="18"/>
      <c r="AG4142" s="18"/>
      <c r="AH4142" s="18"/>
      <c r="AI4142" s="18"/>
      <c r="AJ4142" s="18"/>
      <c r="AK4142" s="18"/>
      <c r="AL4142" s="18"/>
      <c r="AM4142" s="18"/>
      <c r="AN4142" s="18"/>
      <c r="AO4142" s="18"/>
      <c r="AP4142" s="18"/>
      <c r="AQ4142" s="18"/>
      <c r="AR4142" s="18"/>
      <c r="AS4142" s="18"/>
      <c r="AT4142" s="18"/>
      <c r="AU4142" s="18"/>
      <c r="AV4142" s="18"/>
      <c r="AW4142" s="18"/>
      <c r="AX4142" s="18"/>
    </row>
    <row r="4143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  <c r="X4143" s="18"/>
      <c r="Y4143" s="18"/>
      <c r="Z4143" s="18"/>
      <c r="AA4143" s="18"/>
      <c r="AB4143" s="18"/>
      <c r="AC4143" s="18"/>
      <c r="AD4143" s="18"/>
      <c r="AE4143" s="18"/>
      <c r="AF4143" s="18"/>
      <c r="AG4143" s="18"/>
      <c r="AH4143" s="18"/>
      <c r="AI4143" s="18"/>
      <c r="AJ4143" s="18"/>
      <c r="AK4143" s="18"/>
      <c r="AL4143" s="18"/>
      <c r="AM4143" s="18"/>
      <c r="AN4143" s="18"/>
      <c r="AO4143" s="18"/>
      <c r="AP4143" s="18"/>
      <c r="AQ4143" s="18"/>
      <c r="AR4143" s="18"/>
      <c r="AS4143" s="18"/>
      <c r="AT4143" s="18"/>
      <c r="AU4143" s="18"/>
      <c r="AV4143" s="18"/>
      <c r="AW4143" s="18"/>
      <c r="AX4143" s="18"/>
    </row>
    <row r="4144">
      <c r="A4144" s="18"/>
      <c r="B4144" s="18"/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8"/>
      <c r="N4144" s="18"/>
      <c r="O4144" s="18"/>
      <c r="P4144" s="18"/>
      <c r="Q4144" s="18"/>
      <c r="R4144" s="18"/>
      <c r="S4144" s="18"/>
      <c r="T4144" s="18"/>
      <c r="U4144" s="18"/>
      <c r="V4144" s="18"/>
      <c r="W4144" s="18"/>
      <c r="X4144" s="18"/>
      <c r="Y4144" s="18"/>
      <c r="Z4144" s="18"/>
      <c r="AA4144" s="18"/>
      <c r="AB4144" s="18"/>
      <c r="AC4144" s="18"/>
      <c r="AD4144" s="18"/>
      <c r="AE4144" s="18"/>
      <c r="AF4144" s="18"/>
      <c r="AG4144" s="18"/>
      <c r="AH4144" s="18"/>
      <c r="AI4144" s="18"/>
      <c r="AJ4144" s="18"/>
      <c r="AK4144" s="18"/>
      <c r="AL4144" s="18"/>
      <c r="AM4144" s="18"/>
      <c r="AN4144" s="18"/>
      <c r="AO4144" s="18"/>
      <c r="AP4144" s="18"/>
      <c r="AQ4144" s="18"/>
      <c r="AR4144" s="18"/>
      <c r="AS4144" s="18"/>
      <c r="AT4144" s="18"/>
      <c r="AU4144" s="18"/>
      <c r="AV4144" s="18"/>
      <c r="AW4144" s="18"/>
      <c r="AX4144" s="18"/>
    </row>
    <row r="4145">
      <c r="A4145" s="18"/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8"/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  <c r="X4145" s="18"/>
      <c r="Y4145" s="18"/>
      <c r="Z4145" s="18"/>
      <c r="AA4145" s="18"/>
      <c r="AB4145" s="18"/>
      <c r="AC4145" s="18"/>
      <c r="AD4145" s="18"/>
      <c r="AE4145" s="18"/>
      <c r="AF4145" s="18"/>
      <c r="AG4145" s="18"/>
      <c r="AH4145" s="18"/>
      <c r="AI4145" s="18"/>
      <c r="AJ4145" s="18"/>
      <c r="AK4145" s="18"/>
      <c r="AL4145" s="18"/>
      <c r="AM4145" s="18"/>
      <c r="AN4145" s="18"/>
      <c r="AO4145" s="18"/>
      <c r="AP4145" s="18"/>
      <c r="AQ4145" s="18"/>
      <c r="AR4145" s="18"/>
      <c r="AS4145" s="18"/>
      <c r="AT4145" s="18"/>
      <c r="AU4145" s="18"/>
      <c r="AV4145" s="18"/>
      <c r="AW4145" s="18"/>
      <c r="AX4145" s="18"/>
    </row>
    <row r="4146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  <c r="AA4146" s="18"/>
      <c r="AB4146" s="18"/>
      <c r="AC4146" s="18"/>
      <c r="AD4146" s="18"/>
      <c r="AE4146" s="18"/>
      <c r="AF4146" s="18"/>
      <c r="AG4146" s="18"/>
      <c r="AH4146" s="18"/>
      <c r="AI4146" s="18"/>
      <c r="AJ4146" s="18"/>
      <c r="AK4146" s="18"/>
      <c r="AL4146" s="18"/>
      <c r="AM4146" s="18"/>
      <c r="AN4146" s="18"/>
      <c r="AO4146" s="18"/>
      <c r="AP4146" s="18"/>
      <c r="AQ4146" s="18"/>
      <c r="AR4146" s="18"/>
      <c r="AS4146" s="18"/>
      <c r="AT4146" s="18"/>
      <c r="AU4146" s="18"/>
      <c r="AV4146" s="18"/>
      <c r="AW4146" s="18"/>
      <c r="AX4146" s="18"/>
    </row>
    <row r="4147">
      <c r="A4147" s="18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  <c r="R4147" s="18"/>
      <c r="S4147" s="18"/>
      <c r="T4147" s="18"/>
      <c r="U4147" s="18"/>
      <c r="V4147" s="18"/>
      <c r="W4147" s="18"/>
      <c r="X4147" s="18"/>
      <c r="Y4147" s="18"/>
      <c r="Z4147" s="18"/>
      <c r="AA4147" s="18"/>
      <c r="AB4147" s="18"/>
      <c r="AC4147" s="18"/>
      <c r="AD4147" s="18"/>
      <c r="AE4147" s="18"/>
      <c r="AF4147" s="18"/>
      <c r="AG4147" s="18"/>
      <c r="AH4147" s="18"/>
      <c r="AI4147" s="18"/>
      <c r="AJ4147" s="18"/>
      <c r="AK4147" s="18"/>
      <c r="AL4147" s="18"/>
      <c r="AM4147" s="18"/>
      <c r="AN4147" s="18"/>
      <c r="AO4147" s="18"/>
      <c r="AP4147" s="18"/>
      <c r="AQ4147" s="18"/>
      <c r="AR4147" s="18"/>
      <c r="AS4147" s="18"/>
      <c r="AT4147" s="18"/>
      <c r="AU4147" s="18"/>
      <c r="AV4147" s="18"/>
      <c r="AW4147" s="18"/>
      <c r="AX4147" s="18"/>
    </row>
    <row r="4148">
      <c r="A4148" s="18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8"/>
      <c r="M4148" s="18"/>
      <c r="N4148" s="18"/>
      <c r="O4148" s="18"/>
      <c r="P4148" s="18"/>
      <c r="Q4148" s="18"/>
      <c r="R4148" s="18"/>
      <c r="S4148" s="18"/>
      <c r="T4148" s="18"/>
      <c r="U4148" s="18"/>
      <c r="V4148" s="18"/>
      <c r="W4148" s="18"/>
      <c r="X4148" s="18"/>
      <c r="Y4148" s="18"/>
      <c r="Z4148" s="18"/>
      <c r="AA4148" s="18"/>
      <c r="AB4148" s="18"/>
      <c r="AC4148" s="18"/>
      <c r="AD4148" s="18"/>
      <c r="AE4148" s="18"/>
      <c r="AF4148" s="18"/>
      <c r="AG4148" s="18"/>
      <c r="AH4148" s="18"/>
      <c r="AI4148" s="18"/>
      <c r="AJ4148" s="18"/>
      <c r="AK4148" s="18"/>
      <c r="AL4148" s="18"/>
      <c r="AM4148" s="18"/>
      <c r="AN4148" s="18"/>
      <c r="AO4148" s="18"/>
      <c r="AP4148" s="18"/>
      <c r="AQ4148" s="18"/>
      <c r="AR4148" s="18"/>
      <c r="AS4148" s="18"/>
      <c r="AT4148" s="18"/>
      <c r="AU4148" s="18"/>
      <c r="AV4148" s="18"/>
      <c r="AW4148" s="18"/>
      <c r="AX4148" s="18"/>
    </row>
    <row r="4149">
      <c r="A4149" s="18"/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  <c r="X4149" s="18"/>
      <c r="Y4149" s="18"/>
      <c r="Z4149" s="18"/>
      <c r="AA4149" s="18"/>
      <c r="AB4149" s="18"/>
      <c r="AC4149" s="18"/>
      <c r="AD4149" s="18"/>
      <c r="AE4149" s="18"/>
      <c r="AF4149" s="18"/>
      <c r="AG4149" s="18"/>
      <c r="AH4149" s="18"/>
      <c r="AI4149" s="18"/>
      <c r="AJ4149" s="18"/>
      <c r="AK4149" s="18"/>
      <c r="AL4149" s="18"/>
      <c r="AM4149" s="18"/>
      <c r="AN4149" s="18"/>
      <c r="AO4149" s="18"/>
      <c r="AP4149" s="18"/>
      <c r="AQ4149" s="18"/>
      <c r="AR4149" s="18"/>
      <c r="AS4149" s="18"/>
      <c r="AT4149" s="18"/>
      <c r="AU4149" s="18"/>
      <c r="AV4149" s="18"/>
      <c r="AW4149" s="18"/>
      <c r="AX4149" s="18"/>
    </row>
    <row r="4150">
      <c r="A4150" s="18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8"/>
      <c r="N4150" s="18"/>
      <c r="O4150" s="18"/>
      <c r="P4150" s="18"/>
      <c r="Q4150" s="18"/>
      <c r="R4150" s="18"/>
      <c r="S4150" s="18"/>
      <c r="T4150" s="18"/>
      <c r="U4150" s="18"/>
      <c r="V4150" s="18"/>
      <c r="W4150" s="18"/>
      <c r="X4150" s="18"/>
      <c r="Y4150" s="18"/>
      <c r="Z4150" s="18"/>
      <c r="AA4150" s="18"/>
      <c r="AB4150" s="18"/>
      <c r="AC4150" s="18"/>
      <c r="AD4150" s="18"/>
      <c r="AE4150" s="18"/>
      <c r="AF4150" s="18"/>
      <c r="AG4150" s="18"/>
      <c r="AH4150" s="18"/>
      <c r="AI4150" s="18"/>
      <c r="AJ4150" s="18"/>
      <c r="AK4150" s="18"/>
      <c r="AL4150" s="18"/>
      <c r="AM4150" s="18"/>
      <c r="AN4150" s="18"/>
      <c r="AO4150" s="18"/>
      <c r="AP4150" s="18"/>
      <c r="AQ4150" s="18"/>
      <c r="AR4150" s="18"/>
      <c r="AS4150" s="18"/>
      <c r="AT4150" s="18"/>
      <c r="AU4150" s="18"/>
      <c r="AV4150" s="18"/>
      <c r="AW4150" s="18"/>
      <c r="AX4150" s="18"/>
    </row>
    <row r="4151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8"/>
      <c r="O4151" s="18"/>
      <c r="P4151" s="18"/>
      <c r="Q4151" s="18"/>
      <c r="R4151" s="18"/>
      <c r="S4151" s="18"/>
      <c r="T4151" s="18"/>
      <c r="U4151" s="18"/>
      <c r="V4151" s="18"/>
      <c r="W4151" s="18"/>
      <c r="X4151" s="18"/>
      <c r="Y4151" s="18"/>
      <c r="Z4151" s="18"/>
      <c r="AA4151" s="18"/>
      <c r="AB4151" s="18"/>
      <c r="AC4151" s="18"/>
      <c r="AD4151" s="18"/>
      <c r="AE4151" s="18"/>
      <c r="AF4151" s="18"/>
      <c r="AG4151" s="18"/>
      <c r="AH4151" s="18"/>
      <c r="AI4151" s="18"/>
      <c r="AJ4151" s="18"/>
      <c r="AK4151" s="18"/>
      <c r="AL4151" s="18"/>
      <c r="AM4151" s="18"/>
      <c r="AN4151" s="18"/>
      <c r="AO4151" s="18"/>
      <c r="AP4151" s="18"/>
      <c r="AQ4151" s="18"/>
      <c r="AR4151" s="18"/>
      <c r="AS4151" s="18"/>
      <c r="AT4151" s="18"/>
      <c r="AU4151" s="18"/>
      <c r="AV4151" s="18"/>
      <c r="AW4151" s="18"/>
      <c r="AX4151" s="18"/>
    </row>
    <row r="4152">
      <c r="A4152" s="18"/>
      <c r="B4152" s="18"/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8"/>
      <c r="N4152" s="18"/>
      <c r="O4152" s="18"/>
      <c r="P4152" s="18"/>
      <c r="Q4152" s="18"/>
      <c r="R4152" s="18"/>
      <c r="S4152" s="18"/>
      <c r="T4152" s="18"/>
      <c r="U4152" s="18"/>
      <c r="V4152" s="18"/>
      <c r="W4152" s="18"/>
      <c r="X4152" s="18"/>
      <c r="Y4152" s="18"/>
      <c r="Z4152" s="18"/>
      <c r="AA4152" s="18"/>
      <c r="AB4152" s="18"/>
      <c r="AC4152" s="18"/>
      <c r="AD4152" s="18"/>
      <c r="AE4152" s="18"/>
      <c r="AF4152" s="18"/>
      <c r="AG4152" s="18"/>
      <c r="AH4152" s="18"/>
      <c r="AI4152" s="18"/>
      <c r="AJ4152" s="18"/>
      <c r="AK4152" s="18"/>
      <c r="AL4152" s="18"/>
      <c r="AM4152" s="18"/>
      <c r="AN4152" s="18"/>
      <c r="AO4152" s="18"/>
      <c r="AP4152" s="18"/>
      <c r="AQ4152" s="18"/>
      <c r="AR4152" s="18"/>
      <c r="AS4152" s="18"/>
      <c r="AT4152" s="18"/>
      <c r="AU4152" s="18"/>
      <c r="AV4152" s="18"/>
      <c r="AW4152" s="18"/>
      <c r="AX4152" s="18"/>
    </row>
    <row r="4153">
      <c r="A4153" s="18" t="str">
        <f>IFERROR(__xludf.DUMMYFUNCTION("""COMPUTED_VALUE"""),"кислая земляника")</f>
        <v>кислая земляника</v>
      </c>
      <c r="B4153" s="18" t="str">
        <f>IFERROR(__xludf.DUMMYFUNCTION("""COMPUTED_VALUE"""),"кислая фанта с черникой")</f>
        <v>кислая фанта с черникой</v>
      </c>
      <c r="C4153" s="18" t="str">
        <f>IFERROR(__xludf.DUMMYFUNCTION("""COMPUTED_VALUE"""),"кислое харибо с колой и черешней")</f>
        <v>кислое харибо с колой и черешней</v>
      </c>
      <c r="D4153" s="18" t="str">
        <f>IFERROR(__xludf.DUMMYFUNCTION("""COMPUTED_VALUE"""),"кислое яблочно клубничная шипучка")</f>
        <v>кислое яблочно клубничная шипучка</v>
      </c>
      <c r="E4153" s="18" t="str">
        <f>IFERROR(__xludf.DUMMYFUNCTION("""COMPUTED_VALUE"""),"кислые желатинки маракуйя ананас")</f>
        <v>кислые желатинки маракуйя ананас</v>
      </c>
      <c r="F4153" s="18" t="str">
        <f>IFERROR(__xludf.DUMMYFUNCTION("""COMPUTED_VALUE"""),"кислые ленточки маракуя манго")</f>
        <v>кислые ленточки маракуя манго</v>
      </c>
      <c r="G4153" s="18" t="str">
        <f>IFERROR(__xludf.DUMMYFUNCTION("""COMPUTED_VALUE"""),"кислые мармеладные ягоды")</f>
        <v>кислые мармеладные ягоды</v>
      </c>
      <c r="H4153" s="18" t="str">
        <f>IFERROR(__xludf.DUMMYFUNCTION("""COMPUTED_VALUE"""),"кислый виноград лайм")</f>
        <v>кислый виноград лайм</v>
      </c>
      <c r="I4153" s="18" t="str">
        <f>IFERROR(__xludf.DUMMYFUNCTION("""COMPUTED_VALUE"""),"кислый грейпфрут с вишней")</f>
        <v>кислый грейпфрут с вишней</v>
      </c>
      <c r="J4153" s="18" t="str">
        <f>IFERROR(__xludf.DUMMYFUNCTION("""COMPUTED_VALUE"""),"кислый леденец виноград киви яблоко")</f>
        <v>кислый леденец виноград киви яблоко</v>
      </c>
      <c r="K4153" s="18" t="str">
        <f>IFERROR(__xludf.DUMMYFUNCTION("""COMPUTED_VALUE"""),"кислый лимонад арбуз лайм малина")</f>
        <v>кислый лимонад арбуз лайм малина</v>
      </c>
      <c r="L4153" s="18" t="str">
        <f>IFERROR(__xludf.DUMMYFUNCTION("""COMPUTED_VALUE"""),"кислый персик клубника")</f>
        <v>кислый персик клубника</v>
      </c>
      <c r="M4153" s="18" t="str">
        <f>IFERROR(__xludf.DUMMYFUNCTION("""COMPUTED_VALUE"""),"кислый яблочно лимонные колечки")</f>
        <v>кислый яблочно лимонные колечки</v>
      </c>
      <c r="N4153" s="18" t="str">
        <f>IFERROR(__xludf.DUMMYFUNCTION("""COMPUTED_VALUE"""),"фанта апельсин с кислой малиной")</f>
        <v>фанта апельсин с кислой малиной</v>
      </c>
      <c r="O4153" s="18"/>
      <c r="P4153" s="18"/>
      <c r="Q4153" s="18"/>
      <c r="R4153" s="18"/>
      <c r="S4153" s="18"/>
      <c r="T4153" s="18"/>
      <c r="U4153" s="18"/>
      <c r="V4153" s="18"/>
      <c r="W4153" s="18"/>
      <c r="X4153" s="18"/>
      <c r="Y4153" s="18"/>
      <c r="Z4153" s="18"/>
      <c r="AA4153" s="18"/>
      <c r="AB4153" s="18"/>
      <c r="AC4153" s="18"/>
      <c r="AD4153" s="18"/>
      <c r="AE4153" s="18"/>
      <c r="AF4153" s="18"/>
      <c r="AG4153" s="18"/>
      <c r="AH4153" s="18"/>
      <c r="AI4153" s="18"/>
      <c r="AJ4153" s="18"/>
      <c r="AK4153" s="18"/>
      <c r="AL4153" s="18"/>
      <c r="AM4153" s="18"/>
      <c r="AN4153" s="18"/>
      <c r="AO4153" s="18"/>
      <c r="AP4153" s="18"/>
      <c r="AQ4153" s="18"/>
      <c r="AR4153" s="18"/>
      <c r="AS4153" s="18"/>
      <c r="AT4153" s="18"/>
      <c r="AU4153" s="18"/>
      <c r="AV4153" s="18"/>
      <c r="AW4153" s="18"/>
      <c r="AX4153" s="18"/>
    </row>
    <row r="4154">
      <c r="A4154" s="18" t="str">
        <f>IFERROR(__xludf.DUMMYFUNCTION("""COMPUTED_VALUE"""),"Кислый малиново-грейпфрутовый швепс")</f>
        <v>Кислый малиново-грейпфрутовый швепс</v>
      </c>
      <c r="B4154" s="18" t="str">
        <f>IFERROR(__xludf.DUMMYFUNCTION("""COMPUTED_VALUE"""),"Ананас апельсин")</f>
        <v>Ананас апельсин</v>
      </c>
      <c r="C4154" s="18" t="str">
        <f>IFERROR(__xludf.DUMMYFUNCTION("""COMPUTED_VALUE"""),"Пинаколада")</f>
        <v>Пинаколада</v>
      </c>
      <c r="D4154" s="18" t="str">
        <f>IFERROR(__xludf.DUMMYFUNCTION("""COMPUTED_VALUE"""),"Мятный бабл гам")</f>
        <v>Мятный бабл гам</v>
      </c>
      <c r="E4154" s="18" t="str">
        <f>IFERROR(__xludf.DUMMYFUNCTION("""COMPUTED_VALUE"""),"Мянго драгонфрут")</f>
        <v>Мянго драгонфрут</v>
      </c>
      <c r="F4154" s="18" t="str">
        <f>IFERROR(__xludf.DUMMYFUNCTION("""COMPUTED_VALUE"""),"Клубничная фанта")</f>
        <v>Клубничная фанта</v>
      </c>
      <c r="G4154" s="18" t="str">
        <f>IFERROR(__xludf.DUMMYFUNCTION("""COMPUTED_VALUE"""),"Клубничная арбуз")</f>
        <v>Клубничная арбуз</v>
      </c>
      <c r="H4154" s="18" t="str">
        <f>IFERROR(__xludf.DUMMYFUNCTION("""COMPUTED_VALUE"""),"Кислый скитлс")</f>
        <v>Кислый скитлс</v>
      </c>
      <c r="I4154" s="18" t="str">
        <f>IFERROR(__xludf.DUMMYFUNCTION("""COMPUTED_VALUE"""),"Кислый лайм арбуз")</f>
        <v>Кислый лайм арбуз</v>
      </c>
      <c r="J4154" s="18" t="str">
        <f>IFERROR(__xludf.DUMMYFUNCTION("""COMPUTED_VALUE"""),"Тропический банан")</f>
        <v>Тропический банан</v>
      </c>
      <c r="K4154" s="18" t="str">
        <f>IFERROR(__xludf.DUMMYFUNCTION("""COMPUTED_VALUE"""),"Яблочный энергетик")</f>
        <v>Яблочный энергетик</v>
      </c>
      <c r="L4154" s="18" t="str">
        <f>IFERROR(__xludf.DUMMYFUNCTION("""COMPUTED_VALUE"""),"Барбарисовый лимонад")</f>
        <v>Барбарисовый лимонад</v>
      </c>
      <c r="M4154" s="18" t="str">
        <f>IFERROR(__xludf.DUMMYFUNCTION("""COMPUTED_VALUE"""),"Лимонад виноград вишня")</f>
        <v>Лимонад виноград вишня</v>
      </c>
      <c r="N4154" s="18" t="str">
        <f>IFERROR(__xludf.DUMMYFUNCTION("""COMPUTED_VALUE"""),"Розовый лимонад")</f>
        <v>Розовый лимонад</v>
      </c>
      <c r="O4154" s="18" t="str">
        <f>IFERROR(__xludf.DUMMYFUNCTION("""COMPUTED_VALUE"""),"Двойной манго")</f>
        <v>Двойной манго</v>
      </c>
      <c r="P4154" s="18" t="str">
        <f>IFERROR(__xludf.DUMMYFUNCTION("""COMPUTED_VALUE"""),"Лесные ягоды ")</f>
        <v>Лесные ягоды </v>
      </c>
      <c r="Q4154" s="18" t="str">
        <f>IFERROR(__xludf.DUMMYFUNCTION("""COMPUTED_VALUE"""),"Ежевика малина ")</f>
        <v>Ежевика малина </v>
      </c>
      <c r="R4154" s="18" t="str">
        <f>IFERROR(__xludf.DUMMYFUNCTION("""COMPUTED_VALUE"""),"Смородиновый лимонад")</f>
        <v>Смородиновый лимонад</v>
      </c>
      <c r="S4154" s="18" t="str">
        <f>IFERROR(__xludf.DUMMYFUNCTION("""COMPUTED_VALUE"""),"Кола вишня")</f>
        <v>Кола вишня</v>
      </c>
      <c r="T4154" s="18" t="str">
        <f>IFERROR(__xludf.DUMMYFUNCTION("""COMPUTED_VALUE"""),"Манго арбуз")</f>
        <v>Манго арбуз</v>
      </c>
      <c r="U4154" s="18" t="str">
        <f>IFERROR(__xludf.DUMMYFUNCTION("""COMPUTED_VALUE"""),"Алоэ виноград")</f>
        <v>Алоэ виноград</v>
      </c>
      <c r="V4154" s="18" t="str">
        <f>IFERROR(__xludf.DUMMYFUNCTION("""COMPUTED_VALUE"""),"Банан клубника")</f>
        <v>Банан клубника</v>
      </c>
      <c r="W4154" s="18" t="str">
        <f>IFERROR(__xludf.DUMMYFUNCTION("""COMPUTED_VALUE"""),"Малиновый мармелад")</f>
        <v>Малиновый мармелад</v>
      </c>
      <c r="X4154" s="18" t="str">
        <f>IFERROR(__xludf.DUMMYFUNCTION("""COMPUTED_VALUE"""),"Клубника киви")</f>
        <v>Клубника киви</v>
      </c>
      <c r="Y4154" s="18" t="str">
        <f>IFERROR(__xludf.DUMMYFUNCTION("""COMPUTED_VALUE"""),"Клюква лайм")</f>
        <v>Клюква лайм</v>
      </c>
      <c r="Z4154" s="18" t="str">
        <f>IFERROR(__xludf.DUMMYFUNCTION("""COMPUTED_VALUE"""),"Гуава ананас")</f>
        <v>Гуава ананас</v>
      </c>
      <c r="AA4154" s="18" t="str">
        <f>IFERROR(__xludf.DUMMYFUNCTION("""COMPUTED_VALUE"""),"Морс")</f>
        <v>Морс</v>
      </c>
      <c r="AB4154" s="18" t="str">
        <f>IFERROR(__xludf.DUMMYFUNCTION("""COMPUTED_VALUE"""),"Красный апельсин")</f>
        <v>Красный апельсин</v>
      </c>
      <c r="AC4154" s="18" t="str">
        <f>IFERROR(__xludf.DUMMYFUNCTION("""COMPUTED_VALUE"""),"Арбузная жвачка")</f>
        <v>Арбузная жвачка</v>
      </c>
      <c r="AD4154" s="18" t="str">
        <f>IFERROR(__xludf.DUMMYFUNCTION("""COMPUTED_VALUE"""),"Смородина Виноград")</f>
        <v>Смородина Виноград</v>
      </c>
      <c r="AE4154" s="18" t="str">
        <f>IFERROR(__xludf.DUMMYFUNCTION("""COMPUTED_VALUE"""),"Гранатовая Мармелад")</f>
        <v>Гранатовая Мармелад</v>
      </c>
      <c r="AF4154" s="18" t="str">
        <f>IFERROR(__xludf.DUMMYFUNCTION("""COMPUTED_VALUE"""),"Яблоко Киви")</f>
        <v>Яблоко Киви</v>
      </c>
      <c r="AG4154" s="18" t="str">
        <f>IFERROR(__xludf.DUMMYFUNCTION("""COMPUTED_VALUE"""),"Клубника Ежевика")</f>
        <v>Клубника Ежевика</v>
      </c>
      <c r="AH4154" s="18" t="str">
        <f>IFERROR(__xludf.DUMMYFUNCTION("""COMPUTED_VALUE"""),"Клубничный Коктейль")</f>
        <v>Клубничный Коктейль</v>
      </c>
      <c r="AI4154" s="18" t="str">
        <f>IFERROR(__xludf.DUMMYFUNCTION("""COMPUTED_VALUE"""),"Клюква Земляника ")</f>
        <v>Клюква Земляника </v>
      </c>
      <c r="AJ4154" s="18" t="str">
        <f>IFERROR(__xludf.DUMMYFUNCTION("""COMPUTED_VALUE"""),"Какос Дыня")</f>
        <v>Какос Дыня</v>
      </c>
      <c r="AK4154" s="18" t="str">
        <f>IFERROR(__xludf.DUMMYFUNCTION("""COMPUTED_VALUE"""),"Маракуйя мандарин")</f>
        <v>Маракуйя мандарин</v>
      </c>
      <c r="AL4154" s="18" t="str">
        <f>IFERROR(__xludf.DUMMYFUNCTION("""COMPUTED_VALUE"""),"Персик кактус")</f>
        <v>Персик кактус</v>
      </c>
      <c r="AM4154" s="18" t="str">
        <f>IFERROR(__xludf.DUMMYFUNCTION("""COMPUTED_VALUE"""),"Спрайт")</f>
        <v>Спрайт</v>
      </c>
      <c r="AN4154" s="18" t="str">
        <f>IFERROR(__xludf.DUMMYFUNCTION("""COMPUTED_VALUE"""),"Черничная фанта")</f>
        <v>Черничная фанта</v>
      </c>
      <c r="AO4154" s="18" t="str">
        <f>IFERROR(__xludf.DUMMYFUNCTION("""COMPUTED_VALUE"""),"Ягодная жвачка")</f>
        <v>Ягодная жвачка</v>
      </c>
      <c r="AP4154" s="18" t="str">
        <f>IFERROR(__xludf.DUMMYFUNCTION("""COMPUTED_VALUE"""),"Ягодный энергетик")</f>
        <v>Ягодный энергетик</v>
      </c>
      <c r="AQ4154" s="18" t="str">
        <f>IFERROR(__xludf.DUMMYFUNCTION("""COMPUTED_VALUE"""),"Ягодный пунш ")</f>
        <v>Ягодный пунш </v>
      </c>
      <c r="AR4154" s="18" t="str">
        <f>IFERROR(__xludf.DUMMYFUNCTION("""COMPUTED_VALUE"""),"Виноградный холс")</f>
        <v>Виноградный холс</v>
      </c>
      <c r="AS4154" s="18" t="str">
        <f>IFERROR(__xludf.DUMMYFUNCTION("""COMPUTED_VALUE"""),"Грейпфрут смородина")</f>
        <v>Грейпфрут смородина</v>
      </c>
      <c r="AT4154" s="18" t="str">
        <f>IFERROR(__xludf.DUMMYFUNCTION("""COMPUTED_VALUE"""),"Дыня персик")</f>
        <v>Дыня персик</v>
      </c>
      <c r="AU4154" s="18" t="str">
        <f>IFERROR(__xludf.DUMMYFUNCTION("""COMPUTED_VALUE"""),"Земляника виноград")</f>
        <v>Земляника виноград</v>
      </c>
      <c r="AV4154" s="18" t="str">
        <f>IFERROR(__xludf.DUMMYFUNCTION("""COMPUTED_VALUE"""),"Киви маракуйя гуава")</f>
        <v>Киви маракуйя гуава</v>
      </c>
      <c r="AW4154" s="18" t="str">
        <f>IFERROR(__xludf.DUMMYFUNCTION("""COMPUTED_VALUE"""),"Кислые вишнёвые червячки")</f>
        <v>Кислые вишнёвые червячки</v>
      </c>
      <c r="AX4154" s="18" t="str">
        <f>IFERROR(__xludf.DUMMYFUNCTION("""COMPUTED_VALUE"""),"Кислые чернично-малиновое червячки")</f>
        <v>Кислые чернично-малиновое червячки</v>
      </c>
    </row>
    <row r="4155">
      <c r="A4155" s="18" t="str">
        <f>IFERROR(__xludf.DUMMYFUNCTION("""COMPUTED_VALUE"""),"Кислый малиново-грейпфрутовый швепс")</f>
        <v>Кислый малиново-грейпфрутовый швепс</v>
      </c>
      <c r="B4155" s="18" t="str">
        <f>IFERROR(__xludf.DUMMYFUNCTION("""COMPUTED_VALUE"""),"Ананас апельсин")</f>
        <v>Ананас апельсин</v>
      </c>
      <c r="C4155" s="18" t="str">
        <f>IFERROR(__xludf.DUMMYFUNCTION("""COMPUTED_VALUE"""),"Пинаколада")</f>
        <v>Пинаколада</v>
      </c>
      <c r="D4155" s="18" t="str">
        <f>IFERROR(__xludf.DUMMYFUNCTION("""COMPUTED_VALUE"""),"Мятный бабл гам")</f>
        <v>Мятный бабл гам</v>
      </c>
      <c r="E4155" s="18" t="str">
        <f>IFERROR(__xludf.DUMMYFUNCTION("""COMPUTED_VALUE"""),"Мянго драгонфрут")</f>
        <v>Мянго драгонфрут</v>
      </c>
      <c r="F4155" s="18" t="str">
        <f>IFERROR(__xludf.DUMMYFUNCTION("""COMPUTED_VALUE"""),"Клубничная фанта")</f>
        <v>Клубничная фанта</v>
      </c>
      <c r="G4155" s="18" t="str">
        <f>IFERROR(__xludf.DUMMYFUNCTION("""COMPUTED_VALUE"""),"Клубничная арбуз")</f>
        <v>Клубничная арбуз</v>
      </c>
      <c r="H4155" s="18" t="str">
        <f>IFERROR(__xludf.DUMMYFUNCTION("""COMPUTED_VALUE"""),"Кислый скитлс")</f>
        <v>Кислый скитлс</v>
      </c>
      <c r="I4155" s="18" t="str">
        <f>IFERROR(__xludf.DUMMYFUNCTION("""COMPUTED_VALUE"""),"Кислый лайм арбуз")</f>
        <v>Кислый лайм арбуз</v>
      </c>
      <c r="J4155" s="18" t="str">
        <f>IFERROR(__xludf.DUMMYFUNCTION("""COMPUTED_VALUE"""),"Тропический банан")</f>
        <v>Тропический банан</v>
      </c>
      <c r="K4155" s="18" t="str">
        <f>IFERROR(__xludf.DUMMYFUNCTION("""COMPUTED_VALUE"""),"Яблочный энергетик")</f>
        <v>Яблочный энергетик</v>
      </c>
      <c r="L4155" s="18" t="str">
        <f>IFERROR(__xludf.DUMMYFUNCTION("""COMPUTED_VALUE"""),"Барбарисовый лимонад")</f>
        <v>Барбарисовый лимонад</v>
      </c>
      <c r="M4155" s="18" t="str">
        <f>IFERROR(__xludf.DUMMYFUNCTION("""COMPUTED_VALUE"""),"Лимонад виноград вишня")</f>
        <v>Лимонад виноград вишня</v>
      </c>
      <c r="N4155" s="18" t="str">
        <f>IFERROR(__xludf.DUMMYFUNCTION("""COMPUTED_VALUE"""),"Розовый лимонад")</f>
        <v>Розовый лимонад</v>
      </c>
      <c r="O4155" s="18" t="str">
        <f>IFERROR(__xludf.DUMMYFUNCTION("""COMPUTED_VALUE"""),"Двойной манго")</f>
        <v>Двойной манго</v>
      </c>
      <c r="P4155" s="18" t="str">
        <f>IFERROR(__xludf.DUMMYFUNCTION("""COMPUTED_VALUE"""),"Лесные ягоды ")</f>
        <v>Лесные ягоды </v>
      </c>
      <c r="Q4155" s="18" t="str">
        <f>IFERROR(__xludf.DUMMYFUNCTION("""COMPUTED_VALUE"""),"Ежевика малина ")</f>
        <v>Ежевика малина </v>
      </c>
      <c r="R4155" s="18" t="str">
        <f>IFERROR(__xludf.DUMMYFUNCTION("""COMPUTED_VALUE"""),"Смородиновый лимонад")</f>
        <v>Смородиновый лимонад</v>
      </c>
      <c r="S4155" s="18" t="str">
        <f>IFERROR(__xludf.DUMMYFUNCTION("""COMPUTED_VALUE"""),"Кола вишня")</f>
        <v>Кола вишня</v>
      </c>
      <c r="T4155" s="18" t="str">
        <f>IFERROR(__xludf.DUMMYFUNCTION("""COMPUTED_VALUE"""),"Манго арбуз")</f>
        <v>Манго арбуз</v>
      </c>
      <c r="U4155" s="18" t="str">
        <f>IFERROR(__xludf.DUMMYFUNCTION("""COMPUTED_VALUE"""),"Алоэ виноград")</f>
        <v>Алоэ виноград</v>
      </c>
      <c r="V4155" s="18" t="str">
        <f>IFERROR(__xludf.DUMMYFUNCTION("""COMPUTED_VALUE"""),"Банан клубника")</f>
        <v>Банан клубника</v>
      </c>
      <c r="W4155" s="18" t="str">
        <f>IFERROR(__xludf.DUMMYFUNCTION("""COMPUTED_VALUE"""),"Малиновый мармелад")</f>
        <v>Малиновый мармелад</v>
      </c>
      <c r="X4155" s="18" t="str">
        <f>IFERROR(__xludf.DUMMYFUNCTION("""COMPUTED_VALUE"""),"Клубника киви")</f>
        <v>Клубника киви</v>
      </c>
      <c r="Y4155" s="18" t="str">
        <f>IFERROR(__xludf.DUMMYFUNCTION("""COMPUTED_VALUE"""),"Клюква лайм")</f>
        <v>Клюква лайм</v>
      </c>
      <c r="Z4155" s="18" t="str">
        <f>IFERROR(__xludf.DUMMYFUNCTION("""COMPUTED_VALUE"""),"Гуава ананас")</f>
        <v>Гуава ананас</v>
      </c>
      <c r="AA4155" s="18" t="str">
        <f>IFERROR(__xludf.DUMMYFUNCTION("""COMPUTED_VALUE"""),"Морс")</f>
        <v>Морс</v>
      </c>
      <c r="AB4155" s="18" t="str">
        <f>IFERROR(__xludf.DUMMYFUNCTION("""COMPUTED_VALUE"""),"Красный апельсин")</f>
        <v>Красный апельсин</v>
      </c>
      <c r="AC4155" s="18" t="str">
        <f>IFERROR(__xludf.DUMMYFUNCTION("""COMPUTED_VALUE"""),"Арбузная жвачка")</f>
        <v>Арбузная жвачка</v>
      </c>
      <c r="AD4155" s="18" t="str">
        <f>IFERROR(__xludf.DUMMYFUNCTION("""COMPUTED_VALUE"""),"Смородина Виноград")</f>
        <v>Смородина Виноград</v>
      </c>
      <c r="AE4155" s="18" t="str">
        <f>IFERROR(__xludf.DUMMYFUNCTION("""COMPUTED_VALUE"""),"Гранатовая Мармелад")</f>
        <v>Гранатовая Мармелад</v>
      </c>
      <c r="AF4155" s="18" t="str">
        <f>IFERROR(__xludf.DUMMYFUNCTION("""COMPUTED_VALUE"""),"Яблоко Киви")</f>
        <v>Яблоко Киви</v>
      </c>
      <c r="AG4155" s="18" t="str">
        <f>IFERROR(__xludf.DUMMYFUNCTION("""COMPUTED_VALUE"""),"Клубника Ежевика")</f>
        <v>Клубника Ежевика</v>
      </c>
      <c r="AH4155" s="18" t="str">
        <f>IFERROR(__xludf.DUMMYFUNCTION("""COMPUTED_VALUE"""),"Клубничный Коктейль")</f>
        <v>Клубничный Коктейль</v>
      </c>
      <c r="AI4155" s="18" t="str">
        <f>IFERROR(__xludf.DUMMYFUNCTION("""COMPUTED_VALUE"""),"Клюква Земляника ")</f>
        <v>Клюква Земляника </v>
      </c>
      <c r="AJ4155" s="18" t="str">
        <f>IFERROR(__xludf.DUMMYFUNCTION("""COMPUTED_VALUE"""),"Какос Дыня")</f>
        <v>Какос Дыня</v>
      </c>
      <c r="AK4155" s="18" t="str">
        <f>IFERROR(__xludf.DUMMYFUNCTION("""COMPUTED_VALUE"""),"Маракуйя мандарин")</f>
        <v>Маракуйя мандарин</v>
      </c>
      <c r="AL4155" s="18" t="str">
        <f>IFERROR(__xludf.DUMMYFUNCTION("""COMPUTED_VALUE"""),"Персик кактус")</f>
        <v>Персик кактус</v>
      </c>
      <c r="AM4155" s="18" t="str">
        <f>IFERROR(__xludf.DUMMYFUNCTION("""COMPUTED_VALUE"""),"Спрайт")</f>
        <v>Спрайт</v>
      </c>
      <c r="AN4155" s="18" t="str">
        <f>IFERROR(__xludf.DUMMYFUNCTION("""COMPUTED_VALUE"""),"Черничная фанта")</f>
        <v>Черничная фанта</v>
      </c>
      <c r="AO4155" s="18" t="str">
        <f>IFERROR(__xludf.DUMMYFUNCTION("""COMPUTED_VALUE"""),"Ягодная жвачка")</f>
        <v>Ягодная жвачка</v>
      </c>
      <c r="AP4155" s="18" t="str">
        <f>IFERROR(__xludf.DUMMYFUNCTION("""COMPUTED_VALUE"""),"Ягодный энергетик")</f>
        <v>Ягодный энергетик</v>
      </c>
      <c r="AQ4155" s="18" t="str">
        <f>IFERROR(__xludf.DUMMYFUNCTION("""COMPUTED_VALUE"""),"Ягодный пунш ")</f>
        <v>Ягодный пунш </v>
      </c>
      <c r="AR4155" s="18" t="str">
        <f>IFERROR(__xludf.DUMMYFUNCTION("""COMPUTED_VALUE"""),"Виноградный холс")</f>
        <v>Виноградный холс</v>
      </c>
      <c r="AS4155" s="18" t="str">
        <f>IFERROR(__xludf.DUMMYFUNCTION("""COMPUTED_VALUE"""),"Грейпфрут смородина")</f>
        <v>Грейпфрут смородина</v>
      </c>
      <c r="AT4155" s="18" t="str">
        <f>IFERROR(__xludf.DUMMYFUNCTION("""COMPUTED_VALUE"""),"Дыня персик")</f>
        <v>Дыня персик</v>
      </c>
      <c r="AU4155" s="18" t="str">
        <f>IFERROR(__xludf.DUMMYFUNCTION("""COMPUTED_VALUE"""),"Земляника виноград")</f>
        <v>Земляника виноград</v>
      </c>
      <c r="AV4155" s="18" t="str">
        <f>IFERROR(__xludf.DUMMYFUNCTION("""COMPUTED_VALUE"""),"Киви маракуйя гуава")</f>
        <v>Киви маракуйя гуава</v>
      </c>
      <c r="AW4155" s="18" t="str">
        <f>IFERROR(__xludf.DUMMYFUNCTION("""COMPUTED_VALUE"""),"Кислые вишнёвые червячки")</f>
        <v>Кислые вишнёвые червячки</v>
      </c>
      <c r="AX4155" s="18" t="str">
        <f>IFERROR(__xludf.DUMMYFUNCTION("""COMPUTED_VALUE"""),"Кислые чернично-малиновое червячки")</f>
        <v>Кислые чернично-малиновое червячки</v>
      </c>
    </row>
    <row r="4156">
      <c r="A4156" s="18" t="str">
        <f>IFERROR(__xludf.DUMMYFUNCTION("""COMPUTED_VALUE"""),"0.4")</f>
        <v>0.4</v>
      </c>
      <c r="B4156" s="18" t="str">
        <f>IFERROR(__xludf.DUMMYFUNCTION("""COMPUTED_VALUE"""),"0.6")</f>
        <v>0.6</v>
      </c>
      <c r="C4156" s="18" t="str">
        <f>IFERROR(__xludf.DUMMYFUNCTION("""COMPUTED_VALUE"""),"0.7")</f>
        <v>0.7</v>
      </c>
      <c r="D4156" s="18" t="str">
        <f>IFERROR(__xludf.DUMMYFUNCTION("""COMPUTED_VALUE"""),"0.8")</f>
        <v>0.8</v>
      </c>
      <c r="E4156" s="18"/>
      <c r="F4156" s="18"/>
      <c r="G4156" s="18"/>
      <c r="H4156" s="18"/>
      <c r="I4156" s="18"/>
      <c r="J4156" s="18"/>
      <c r="K4156" s="18"/>
      <c r="L4156" s="18"/>
      <c r="M4156" s="18"/>
      <c r="N4156" s="18"/>
      <c r="O4156" s="18"/>
      <c r="P4156" s="18"/>
      <c r="Q4156" s="18"/>
      <c r="R4156" s="18"/>
      <c r="S4156" s="18"/>
      <c r="T4156" s="18"/>
      <c r="U4156" s="18"/>
      <c r="V4156" s="18"/>
      <c r="W4156" s="18"/>
      <c r="X4156" s="18"/>
      <c r="Y4156" s="18"/>
      <c r="Z4156" s="18"/>
      <c r="AA4156" s="18"/>
      <c r="AB4156" s="18"/>
      <c r="AC4156" s="18"/>
      <c r="AD4156" s="18"/>
      <c r="AE4156" s="18"/>
      <c r="AF4156" s="18"/>
      <c r="AG4156" s="18"/>
      <c r="AH4156" s="18"/>
      <c r="AI4156" s="18"/>
      <c r="AJ4156" s="18"/>
      <c r="AK4156" s="18"/>
      <c r="AL4156" s="18"/>
      <c r="AM4156" s="18"/>
      <c r="AN4156" s="18"/>
      <c r="AO4156" s="18"/>
      <c r="AP4156" s="18"/>
      <c r="AQ4156" s="18"/>
      <c r="AR4156" s="18"/>
      <c r="AS4156" s="18"/>
      <c r="AT4156" s="18"/>
      <c r="AU4156" s="18"/>
      <c r="AV4156" s="18"/>
      <c r="AW4156" s="18"/>
      <c r="AX4156" s="18"/>
    </row>
    <row r="4157">
      <c r="A4157" s="18" t="str">
        <f>IFERROR(__xludf.DUMMYFUNCTION("""COMPUTED_VALUE"""),"Кислый малиново-грейпфрутовый швепс")</f>
        <v>Кислый малиново-грейпфрутовый швепс</v>
      </c>
      <c r="B4157" s="18" t="str">
        <f>IFERROR(__xludf.DUMMYFUNCTION("""COMPUTED_VALUE"""),"Ананас апельсин")</f>
        <v>Ананас апельсин</v>
      </c>
      <c r="C4157" s="18" t="str">
        <f>IFERROR(__xludf.DUMMYFUNCTION("""COMPUTED_VALUE"""),"Пинаколада")</f>
        <v>Пинаколада</v>
      </c>
      <c r="D4157" s="18" t="str">
        <f>IFERROR(__xludf.DUMMYFUNCTION("""COMPUTED_VALUE"""),"Мятный бабл гам")</f>
        <v>Мятный бабл гам</v>
      </c>
      <c r="E4157" s="18" t="str">
        <f>IFERROR(__xludf.DUMMYFUNCTION("""COMPUTED_VALUE"""),"Мянго драгонфрут")</f>
        <v>Мянго драгонфрут</v>
      </c>
      <c r="F4157" s="18" t="str">
        <f>IFERROR(__xludf.DUMMYFUNCTION("""COMPUTED_VALUE"""),"Клубничная фанта")</f>
        <v>Клубничная фанта</v>
      </c>
      <c r="G4157" s="18" t="str">
        <f>IFERROR(__xludf.DUMMYFUNCTION("""COMPUTED_VALUE"""),"Клубничная арбуз")</f>
        <v>Клубничная арбуз</v>
      </c>
      <c r="H4157" s="18" t="str">
        <f>IFERROR(__xludf.DUMMYFUNCTION("""COMPUTED_VALUE"""),"Кислый скитлс")</f>
        <v>Кислый скитлс</v>
      </c>
      <c r="I4157" s="18" t="str">
        <f>IFERROR(__xludf.DUMMYFUNCTION("""COMPUTED_VALUE"""),"Кислый лайм арбуз")</f>
        <v>Кислый лайм арбуз</v>
      </c>
      <c r="J4157" s="18" t="str">
        <f>IFERROR(__xludf.DUMMYFUNCTION("""COMPUTED_VALUE"""),"Тропический банан")</f>
        <v>Тропический банан</v>
      </c>
      <c r="K4157" s="18" t="str">
        <f>IFERROR(__xludf.DUMMYFUNCTION("""COMPUTED_VALUE"""),"Яблочный энергетик")</f>
        <v>Яблочный энергетик</v>
      </c>
      <c r="L4157" s="18" t="str">
        <f>IFERROR(__xludf.DUMMYFUNCTION("""COMPUTED_VALUE"""),"Барбарисовый лимонад")</f>
        <v>Барбарисовый лимонад</v>
      </c>
      <c r="M4157" s="18" t="str">
        <f>IFERROR(__xludf.DUMMYFUNCTION("""COMPUTED_VALUE"""),"Лимонад виноград вишня")</f>
        <v>Лимонад виноград вишня</v>
      </c>
      <c r="N4157" s="18" t="str">
        <f>IFERROR(__xludf.DUMMYFUNCTION("""COMPUTED_VALUE"""),"Розовый лимонад")</f>
        <v>Розовый лимонад</v>
      </c>
      <c r="O4157" s="18" t="str">
        <f>IFERROR(__xludf.DUMMYFUNCTION("""COMPUTED_VALUE"""),"Двойной манго")</f>
        <v>Двойной манго</v>
      </c>
      <c r="P4157" s="18" t="str">
        <f>IFERROR(__xludf.DUMMYFUNCTION("""COMPUTED_VALUE"""),"Лесные ягоды ")</f>
        <v>Лесные ягоды </v>
      </c>
      <c r="Q4157" s="18" t="str">
        <f>IFERROR(__xludf.DUMMYFUNCTION("""COMPUTED_VALUE"""),"Ежевика малина ")</f>
        <v>Ежевика малина </v>
      </c>
      <c r="R4157" s="18" t="str">
        <f>IFERROR(__xludf.DUMMYFUNCTION("""COMPUTED_VALUE"""),"Смородиновый лимонад")</f>
        <v>Смородиновый лимонад</v>
      </c>
      <c r="S4157" s="18" t="str">
        <f>IFERROR(__xludf.DUMMYFUNCTION("""COMPUTED_VALUE"""),"Кола вишня")</f>
        <v>Кола вишня</v>
      </c>
      <c r="T4157" s="18" t="str">
        <f>IFERROR(__xludf.DUMMYFUNCTION("""COMPUTED_VALUE"""),"Манго арбуз")</f>
        <v>Манго арбуз</v>
      </c>
      <c r="U4157" s="18" t="str">
        <f>IFERROR(__xludf.DUMMYFUNCTION("""COMPUTED_VALUE"""),"Алоэ виноград")</f>
        <v>Алоэ виноград</v>
      </c>
      <c r="V4157" s="18" t="str">
        <f>IFERROR(__xludf.DUMMYFUNCTION("""COMPUTED_VALUE"""),"Банан клубника")</f>
        <v>Банан клубника</v>
      </c>
      <c r="W4157" s="18" t="str">
        <f>IFERROR(__xludf.DUMMYFUNCTION("""COMPUTED_VALUE"""),"Малиновый мармелад")</f>
        <v>Малиновый мармелад</v>
      </c>
      <c r="X4157" s="18" t="str">
        <f>IFERROR(__xludf.DUMMYFUNCTION("""COMPUTED_VALUE"""),"Клубника киви")</f>
        <v>Клубника киви</v>
      </c>
      <c r="Y4157" s="18" t="str">
        <f>IFERROR(__xludf.DUMMYFUNCTION("""COMPUTED_VALUE"""),"Клюква лайм")</f>
        <v>Клюква лайм</v>
      </c>
      <c r="Z4157" s="18" t="str">
        <f>IFERROR(__xludf.DUMMYFUNCTION("""COMPUTED_VALUE"""),"Гуава ананас")</f>
        <v>Гуава ананас</v>
      </c>
      <c r="AA4157" s="18" t="str">
        <f>IFERROR(__xludf.DUMMYFUNCTION("""COMPUTED_VALUE"""),"Морс")</f>
        <v>Морс</v>
      </c>
      <c r="AB4157" s="18" t="str">
        <f>IFERROR(__xludf.DUMMYFUNCTION("""COMPUTED_VALUE"""),"Красный апельсин")</f>
        <v>Красный апельсин</v>
      </c>
      <c r="AC4157" s="18" t="str">
        <f>IFERROR(__xludf.DUMMYFUNCTION("""COMPUTED_VALUE"""),"Арбузная жвачка")</f>
        <v>Арбузная жвачка</v>
      </c>
      <c r="AD4157" s="18" t="str">
        <f>IFERROR(__xludf.DUMMYFUNCTION("""COMPUTED_VALUE"""),"Смородина Виноград")</f>
        <v>Смородина Виноград</v>
      </c>
      <c r="AE4157" s="18" t="str">
        <f>IFERROR(__xludf.DUMMYFUNCTION("""COMPUTED_VALUE"""),"Гранатовая Мармелад")</f>
        <v>Гранатовая Мармелад</v>
      </c>
      <c r="AF4157" s="18" t="str">
        <f>IFERROR(__xludf.DUMMYFUNCTION("""COMPUTED_VALUE"""),"Яблоко Киви")</f>
        <v>Яблоко Киви</v>
      </c>
      <c r="AG4157" s="18" t="str">
        <f>IFERROR(__xludf.DUMMYFUNCTION("""COMPUTED_VALUE"""),"Клубника Ежевика")</f>
        <v>Клубника Ежевика</v>
      </c>
      <c r="AH4157" s="18" t="str">
        <f>IFERROR(__xludf.DUMMYFUNCTION("""COMPUTED_VALUE"""),"Клубничный Коктейль")</f>
        <v>Клубничный Коктейль</v>
      </c>
      <c r="AI4157" s="18" t="str">
        <f>IFERROR(__xludf.DUMMYFUNCTION("""COMPUTED_VALUE"""),"Клюква Земляника ")</f>
        <v>Клюква Земляника </v>
      </c>
      <c r="AJ4157" s="18" t="str">
        <f>IFERROR(__xludf.DUMMYFUNCTION("""COMPUTED_VALUE"""),"Какос Дыня")</f>
        <v>Какос Дыня</v>
      </c>
      <c r="AK4157" s="18" t="str">
        <f>IFERROR(__xludf.DUMMYFUNCTION("""COMPUTED_VALUE"""),"Маракуйя мандарин")</f>
        <v>Маракуйя мандарин</v>
      </c>
      <c r="AL4157" s="18" t="str">
        <f>IFERROR(__xludf.DUMMYFUNCTION("""COMPUTED_VALUE"""),"Персик кактус")</f>
        <v>Персик кактус</v>
      </c>
      <c r="AM4157" s="18" t="str">
        <f>IFERROR(__xludf.DUMMYFUNCTION("""COMPUTED_VALUE"""),"Спрайт")</f>
        <v>Спрайт</v>
      </c>
      <c r="AN4157" s="18" t="str">
        <f>IFERROR(__xludf.DUMMYFUNCTION("""COMPUTED_VALUE"""),"Черничная фанта")</f>
        <v>Черничная фанта</v>
      </c>
      <c r="AO4157" s="18" t="str">
        <f>IFERROR(__xludf.DUMMYFUNCTION("""COMPUTED_VALUE"""),"Ягодная жвачка")</f>
        <v>Ягодная жвачка</v>
      </c>
      <c r="AP4157" s="18" t="str">
        <f>IFERROR(__xludf.DUMMYFUNCTION("""COMPUTED_VALUE"""),"Ягодный энергетик")</f>
        <v>Ягодный энергетик</v>
      </c>
      <c r="AQ4157" s="18" t="str">
        <f>IFERROR(__xludf.DUMMYFUNCTION("""COMPUTED_VALUE"""),"Ягодный пунш ")</f>
        <v>Ягодный пунш </v>
      </c>
      <c r="AR4157" s="18" t="str">
        <f>IFERROR(__xludf.DUMMYFUNCTION("""COMPUTED_VALUE"""),"Виноградный холс")</f>
        <v>Виноградный холс</v>
      </c>
      <c r="AS4157" s="18" t="str">
        <f>IFERROR(__xludf.DUMMYFUNCTION("""COMPUTED_VALUE"""),"Грейпфрут смородина")</f>
        <v>Грейпфрут смородина</v>
      </c>
      <c r="AT4157" s="18" t="str">
        <f>IFERROR(__xludf.DUMMYFUNCTION("""COMPUTED_VALUE"""),"Дыня персик")</f>
        <v>Дыня персик</v>
      </c>
      <c r="AU4157" s="18" t="str">
        <f>IFERROR(__xludf.DUMMYFUNCTION("""COMPUTED_VALUE"""),"Земляника виноград")</f>
        <v>Земляника виноград</v>
      </c>
      <c r="AV4157" s="18" t="str">
        <f>IFERROR(__xludf.DUMMYFUNCTION("""COMPUTED_VALUE"""),"Киви маракуйя гуава")</f>
        <v>Киви маракуйя гуава</v>
      </c>
      <c r="AW4157" s="18" t="str">
        <f>IFERROR(__xludf.DUMMYFUNCTION("""COMPUTED_VALUE"""),"Кислые вишнёвые червячки")</f>
        <v>Кислые вишнёвые червячки</v>
      </c>
      <c r="AX4157" s="18" t="str">
        <f>IFERROR(__xludf.DUMMYFUNCTION("""COMPUTED_VALUE"""),"Кислые чернично-малиновое червячки")</f>
        <v>Кислые чернично-малиновое червячки</v>
      </c>
    </row>
    <row r="4158">
      <c r="A4158" s="18" t="str">
        <f>IFERROR(__xludf.DUMMYFUNCTION("""COMPUTED_VALUE"""),"Апельсиновое драже")</f>
        <v>Апельсиновое драже</v>
      </c>
      <c r="B4158" s="18" t="str">
        <f>IFERROR(__xludf.DUMMYFUNCTION("""COMPUTED_VALUE"""),"Бабл гам")</f>
        <v>Бабл гам</v>
      </c>
      <c r="C4158" s="18" t="str">
        <f>IFERROR(__xludf.DUMMYFUNCTION("""COMPUTED_VALUE"""),"Виноградная конфета")</f>
        <v>Виноградная конфета</v>
      </c>
      <c r="D4158" s="18" t="str">
        <f>IFERROR(__xludf.DUMMYFUNCTION("""COMPUTED_VALUE"""),"Даня кокос")</f>
        <v>Даня кокос</v>
      </c>
      <c r="E4158" s="18" t="str">
        <f>IFERROR(__xludf.DUMMYFUNCTION("""COMPUTED_VALUE"""),"Земляника груша")</f>
        <v>Земляника груша</v>
      </c>
      <c r="F4158" s="18" t="str">
        <f>IFERROR(__xludf.DUMMYFUNCTION("""COMPUTED_VALUE"""),"Кислый киви")</f>
        <v>Кислый киви</v>
      </c>
      <c r="G4158" s="18" t="str">
        <f>IFERROR(__xludf.DUMMYFUNCTION("""COMPUTED_VALUE"""),"Кислый малиновый лимонад ")</f>
        <v>Кислый малиновый лимонад </v>
      </c>
      <c r="H4158" s="18" t="str">
        <f>IFERROR(__xludf.DUMMYFUNCTION("""COMPUTED_VALUE"""),"Кола сода айс")</f>
        <v>Кола сода айс</v>
      </c>
      <c r="I4158" s="18" t="str">
        <f>IFERROR(__xludf.DUMMYFUNCTION("""COMPUTED_VALUE"""),"Ледяной ананас")</f>
        <v>Ледяной ананас</v>
      </c>
      <c r="J4158" s="18" t="str">
        <f>IFERROR(__xludf.DUMMYFUNCTION("""COMPUTED_VALUE"""),"Лимонные червячки ")</f>
        <v>Лимонные червячки </v>
      </c>
      <c r="K4158" s="18" t="str">
        <f>IFERROR(__xludf.DUMMYFUNCTION("""COMPUTED_VALUE"""),"Манго апельсин")</f>
        <v>Манго апельсин</v>
      </c>
      <c r="L4158" s="18" t="str">
        <f>IFERROR(__xludf.DUMMYFUNCTION("""COMPUTED_VALUE"""),"Смородина виноград")</f>
        <v>Смородина виноград</v>
      </c>
      <c r="M4158" s="18" t="str">
        <f>IFERROR(__xludf.DUMMYFUNCTION("""COMPUTED_VALUE"""),"Яблочный холс")</f>
        <v>Яблочный холс</v>
      </c>
      <c r="N4158" s="18" t="str">
        <f>IFERROR(__xludf.DUMMYFUNCTION("""COMPUTED_VALUE"""),"Ягодный смузи")</f>
        <v>Ягодный смузи</v>
      </c>
      <c r="O4158" s="18" t="str">
        <f>IFERROR(__xludf.DUMMYFUNCTION("""COMPUTED_VALUE"""),"Ягодный энергетик")</f>
        <v>Ягодный энергетик</v>
      </c>
      <c r="P4158" s="18"/>
      <c r="Q4158" s="18"/>
      <c r="R4158" s="18"/>
      <c r="S4158" s="18"/>
      <c r="T4158" s="18"/>
      <c r="U4158" s="18"/>
      <c r="V4158" s="18"/>
      <c r="W4158" s="18"/>
      <c r="X4158" s="18"/>
      <c r="Y4158" s="18"/>
      <c r="Z4158" s="18"/>
      <c r="AA4158" s="18"/>
      <c r="AB4158" s="18"/>
      <c r="AC4158" s="18"/>
      <c r="AD4158" s="18"/>
      <c r="AE4158" s="18"/>
      <c r="AF4158" s="18"/>
      <c r="AG4158" s="18"/>
      <c r="AH4158" s="18"/>
      <c r="AI4158" s="18"/>
      <c r="AJ4158" s="18"/>
      <c r="AK4158" s="18"/>
      <c r="AL4158" s="18"/>
      <c r="AM4158" s="18"/>
      <c r="AN4158" s="18"/>
      <c r="AO4158" s="18"/>
      <c r="AP4158" s="18"/>
      <c r="AQ4158" s="18"/>
      <c r="AR4158" s="18"/>
      <c r="AS4158" s="18"/>
      <c r="AT4158" s="18"/>
      <c r="AU4158" s="18"/>
      <c r="AV4158" s="18"/>
      <c r="AW4158" s="18"/>
      <c r="AX4158" s="18"/>
    </row>
    <row r="4159">
      <c r="A4159" s="18" t="str">
        <f>IFERROR(__xludf.DUMMYFUNCTION("""COMPUTED_VALUE"""),"Малина вишня лёд")</f>
        <v>Малина вишня лёд</v>
      </c>
      <c r="B4159" s="18"/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8"/>
      <c r="N4159" s="18"/>
      <c r="O4159" s="18"/>
      <c r="P4159" s="18"/>
      <c r="Q4159" s="18"/>
      <c r="R4159" s="18"/>
      <c r="S4159" s="18"/>
      <c r="T4159" s="18"/>
      <c r="U4159" s="18"/>
      <c r="V4159" s="18"/>
      <c r="W4159" s="18"/>
      <c r="X4159" s="18"/>
      <c r="Y4159" s="18"/>
      <c r="Z4159" s="18"/>
      <c r="AA4159" s="18"/>
      <c r="AB4159" s="18"/>
      <c r="AC4159" s="18"/>
      <c r="AD4159" s="18"/>
      <c r="AE4159" s="18"/>
      <c r="AF4159" s="18"/>
      <c r="AG4159" s="18"/>
      <c r="AH4159" s="18"/>
      <c r="AI4159" s="18"/>
      <c r="AJ4159" s="18"/>
      <c r="AK4159" s="18"/>
      <c r="AL4159" s="18"/>
      <c r="AM4159" s="18"/>
      <c r="AN4159" s="18"/>
      <c r="AO4159" s="18"/>
      <c r="AP4159" s="18"/>
      <c r="AQ4159" s="18"/>
      <c r="AR4159" s="18"/>
      <c r="AS4159" s="18"/>
      <c r="AT4159" s="18"/>
      <c r="AU4159" s="18"/>
      <c r="AV4159" s="18"/>
      <c r="AW4159" s="18"/>
      <c r="AX4159" s="18"/>
    </row>
    <row r="4160">
      <c r="A4160" s="18" t="str">
        <f>IFERROR(__xludf.DUMMYFUNCTION("""COMPUTED_VALUE"""),"Апельсиновое драже")</f>
        <v>Апельсиновое драже</v>
      </c>
      <c r="B4160" s="18" t="str">
        <f>IFERROR(__xludf.DUMMYFUNCTION("""COMPUTED_VALUE"""),"Бабл гам")</f>
        <v>Бабл гам</v>
      </c>
      <c r="C4160" s="18" t="str">
        <f>IFERROR(__xludf.DUMMYFUNCTION("""COMPUTED_VALUE"""),"Виноградная конфета")</f>
        <v>Виноградная конфета</v>
      </c>
      <c r="D4160" s="18" t="str">
        <f>IFERROR(__xludf.DUMMYFUNCTION("""COMPUTED_VALUE"""),"Даня кокос")</f>
        <v>Даня кокос</v>
      </c>
      <c r="E4160" s="18" t="str">
        <f>IFERROR(__xludf.DUMMYFUNCTION("""COMPUTED_VALUE"""),"Земляника груша")</f>
        <v>Земляника груша</v>
      </c>
      <c r="F4160" s="18" t="str">
        <f>IFERROR(__xludf.DUMMYFUNCTION("""COMPUTED_VALUE"""),"Кислый киви")</f>
        <v>Кислый киви</v>
      </c>
      <c r="G4160" s="18" t="str">
        <f>IFERROR(__xludf.DUMMYFUNCTION("""COMPUTED_VALUE"""),"Кислый малиновый лимонад ")</f>
        <v>Кислый малиновый лимонад </v>
      </c>
      <c r="H4160" s="18" t="str">
        <f>IFERROR(__xludf.DUMMYFUNCTION("""COMPUTED_VALUE"""),"Кола сода айс")</f>
        <v>Кола сода айс</v>
      </c>
      <c r="I4160" s="18" t="str">
        <f>IFERROR(__xludf.DUMMYFUNCTION("""COMPUTED_VALUE"""),"Ледяной ананас")</f>
        <v>Ледяной ананас</v>
      </c>
      <c r="J4160" s="18" t="str">
        <f>IFERROR(__xludf.DUMMYFUNCTION("""COMPUTED_VALUE"""),"Лимонные червячки ")</f>
        <v>Лимонные червячки </v>
      </c>
      <c r="K4160" s="18" t="str">
        <f>IFERROR(__xludf.DUMMYFUNCTION("""COMPUTED_VALUE"""),"Манго апельсин")</f>
        <v>Манго апельсин</v>
      </c>
      <c r="L4160" s="18" t="str">
        <f>IFERROR(__xludf.DUMMYFUNCTION("""COMPUTED_VALUE"""),"Смородина виноград")</f>
        <v>Смородина виноград</v>
      </c>
      <c r="M4160" s="18" t="str">
        <f>IFERROR(__xludf.DUMMYFUNCTION("""COMPUTED_VALUE"""),"Яблочный холс")</f>
        <v>Яблочный холс</v>
      </c>
      <c r="N4160" s="18" t="str">
        <f>IFERROR(__xludf.DUMMYFUNCTION("""COMPUTED_VALUE"""),"Ягодный смузи")</f>
        <v>Ягодный смузи</v>
      </c>
      <c r="O4160" s="18" t="str">
        <f>IFERROR(__xludf.DUMMYFUNCTION("""COMPUTED_VALUE"""),"Ягодный энергетик")</f>
        <v>Ягодный энергетик</v>
      </c>
      <c r="P4160" s="18"/>
      <c r="Q4160" s="18"/>
      <c r="R4160" s="18"/>
      <c r="S4160" s="18"/>
      <c r="T4160" s="18"/>
      <c r="U4160" s="18"/>
      <c r="V4160" s="18"/>
      <c r="W4160" s="18"/>
      <c r="X4160" s="18"/>
      <c r="Y4160" s="18"/>
      <c r="Z4160" s="18"/>
      <c r="AA4160" s="18"/>
      <c r="AB4160" s="18"/>
      <c r="AC4160" s="18"/>
      <c r="AD4160" s="18"/>
      <c r="AE4160" s="18"/>
      <c r="AF4160" s="18"/>
      <c r="AG4160" s="18"/>
      <c r="AH4160" s="18"/>
      <c r="AI4160" s="18"/>
      <c r="AJ4160" s="18"/>
      <c r="AK4160" s="18"/>
      <c r="AL4160" s="18"/>
      <c r="AM4160" s="18"/>
      <c r="AN4160" s="18"/>
      <c r="AO4160" s="18"/>
      <c r="AP4160" s="18"/>
      <c r="AQ4160" s="18"/>
      <c r="AR4160" s="18"/>
      <c r="AS4160" s="18"/>
      <c r="AT4160" s="18"/>
      <c r="AU4160" s="18"/>
      <c r="AV4160" s="18"/>
      <c r="AW4160" s="18"/>
      <c r="AX4160" s="18"/>
    </row>
    <row r="4161">
      <c r="A4161" s="18" t="str">
        <f>IFERROR(__xludf.DUMMYFUNCTION("""COMPUTED_VALUE"""),"Лесные ягоды")</f>
        <v>Лесные ягоды</v>
      </c>
      <c r="B4161" s="18" t="str">
        <f>IFERROR(__xludf.DUMMYFUNCTION("""COMPUTED_VALUE"""),"Алоэ виноград ")</f>
        <v>Алоэ виноград </v>
      </c>
      <c r="C4161" s="18" t="str">
        <f>IFERROR(__xludf.DUMMYFUNCTION("""COMPUTED_VALUE"""),"Апельсиновый адреналин")</f>
        <v>Апельсиновый адреналин</v>
      </c>
      <c r="D4161" s="18" t="str">
        <f>IFERROR(__xludf.DUMMYFUNCTION("""COMPUTED_VALUE"""),"Клюква лайм")</f>
        <v>Клюква лайм</v>
      </c>
      <c r="E4161" s="18" t="str">
        <f>IFERROR(__xludf.DUMMYFUNCTION("""COMPUTED_VALUE"""),"Виноградная фанта ")</f>
        <v>Виноградная фанта </v>
      </c>
      <c r="F4161" s="18" t="str">
        <f>IFERROR(__xludf.DUMMYFUNCTION("""COMPUTED_VALUE"""),"Зеленый чай лемонграсс")</f>
        <v>Зеленый чай лемонграсс</v>
      </c>
      <c r="G4161" s="18" t="str">
        <f>IFERROR(__xludf.DUMMYFUNCTION("""COMPUTED_VALUE"""),"Малина арбуз")</f>
        <v>Малина арбуз</v>
      </c>
      <c r="H4161" s="18" t="str">
        <f>IFERROR(__xludf.DUMMYFUNCTION("""COMPUTED_VALUE"""),"Ананас персик")</f>
        <v>Ананас персик</v>
      </c>
      <c r="I4161" s="18" t="str">
        <f>IFERROR(__xludf.DUMMYFUNCTION("""COMPUTED_VALUE"""),"Клубничный мохито ")</f>
        <v>Клубничный мохито </v>
      </c>
      <c r="J4161" s="18" t="str">
        <f>IFERROR(__xludf.DUMMYFUNCTION("""COMPUTED_VALUE"""),"Яблоко лайм")</f>
        <v>Яблоко лайм</v>
      </c>
      <c r="K4161" s="18" t="str">
        <f>IFERROR(__xludf.DUMMYFUNCTION("""COMPUTED_VALUE"""),"Спрайт арбуз лайм ")</f>
        <v>Спрайт арбуз лайм </v>
      </c>
      <c r="L4161" s="18" t="str">
        <f>IFERROR(__xludf.DUMMYFUNCTION("""COMPUTED_VALUE"""),"Черничная фанта")</f>
        <v>Черничная фанта</v>
      </c>
      <c r="M4161" s="18" t="str">
        <f>IFERROR(__xludf.DUMMYFUNCTION("""COMPUTED_VALUE"""),"Чёрная смородина")</f>
        <v>Чёрная смородина</v>
      </c>
      <c r="N4161" s="18" t="str">
        <f>IFERROR(__xludf.DUMMYFUNCTION("""COMPUTED_VALUE"""),"Червячки голубика малина")</f>
        <v>Червячки голубика малина</v>
      </c>
      <c r="O4161" s="18" t="str">
        <f>IFERROR(__xludf.DUMMYFUNCTION("""COMPUTED_VALUE"""),"Малина смородина ")</f>
        <v>Малина смородина </v>
      </c>
      <c r="P4161" s="18" t="str">
        <f>IFERROR(__xludf.DUMMYFUNCTION("""COMPUTED_VALUE"""),"Черника лайм ")</f>
        <v>Черника лайм </v>
      </c>
      <c r="Q4161" s="18" t="str">
        <f>IFERROR(__xludf.DUMMYFUNCTION("""COMPUTED_VALUE"""),"Виноградный чупа чупс")</f>
        <v>Виноградный чупа чупс</v>
      </c>
      <c r="R4161" s="18" t="str">
        <f>IFERROR(__xludf.DUMMYFUNCTION("""COMPUTED_VALUE"""),"Киви лайм")</f>
        <v>Киви лайм</v>
      </c>
      <c r="S4161" s="18" t="str">
        <f>IFERROR(__xludf.DUMMYFUNCTION("""COMPUTED_VALUE"""),"Ягодный морс")</f>
        <v>Ягодный морс</v>
      </c>
      <c r="T4161" s="18" t="str">
        <f>IFERROR(__xludf.DUMMYFUNCTION("""COMPUTED_VALUE"""),"Фруктовый скитлс")</f>
        <v>Фруктовый скитлс</v>
      </c>
      <c r="U4161" s="18" t="str">
        <f>IFERROR(__xludf.DUMMYFUNCTION("""COMPUTED_VALUE"""),"черника лимон ")</f>
        <v>черника лимон </v>
      </c>
      <c r="V4161" s="18" t="str">
        <f>IFERROR(__xludf.DUMMYFUNCTION("""COMPUTED_VALUE"""),"Вишнёвая бомба")</f>
        <v>Вишнёвая бомба</v>
      </c>
      <c r="W4161" s="18" t="str">
        <f>IFERROR(__xludf.DUMMYFUNCTION("""COMPUTED_VALUE"""),"Тропический манго")</f>
        <v>Тропический манго</v>
      </c>
      <c r="X4161" s="18"/>
      <c r="Y4161" s="18"/>
      <c r="Z4161" s="18"/>
      <c r="AA4161" s="18"/>
      <c r="AB4161" s="18"/>
      <c r="AC4161" s="18"/>
      <c r="AD4161" s="18"/>
      <c r="AE4161" s="18"/>
      <c r="AF4161" s="18"/>
      <c r="AG4161" s="18"/>
      <c r="AH4161" s="18"/>
      <c r="AI4161" s="18"/>
      <c r="AJ4161" s="18"/>
      <c r="AK4161" s="18"/>
      <c r="AL4161" s="18"/>
      <c r="AM4161" s="18"/>
      <c r="AN4161" s="18"/>
      <c r="AO4161" s="18"/>
      <c r="AP4161" s="18"/>
      <c r="AQ4161" s="18"/>
      <c r="AR4161" s="18"/>
      <c r="AS4161" s="18"/>
      <c r="AT4161" s="18"/>
      <c r="AU4161" s="18"/>
      <c r="AV4161" s="18"/>
      <c r="AW4161" s="18"/>
      <c r="AX4161" s="18"/>
    </row>
    <row r="4162">
      <c r="A4162" s="18" t="str">
        <f>IFERROR(__xludf.DUMMYFUNCTION("""COMPUTED_VALUE"""),"кислая земляника")</f>
        <v>кислая земляника</v>
      </c>
      <c r="B4162" s="18" t="str">
        <f>IFERROR(__xludf.DUMMYFUNCTION("""COMPUTED_VALUE"""),"кислая фанта с черникой")</f>
        <v>кислая фанта с черникой</v>
      </c>
      <c r="C4162" s="18" t="str">
        <f>IFERROR(__xludf.DUMMYFUNCTION("""COMPUTED_VALUE"""),"кислое харибо с колой и черешней")</f>
        <v>кислое харибо с колой и черешней</v>
      </c>
      <c r="D4162" s="18" t="str">
        <f>IFERROR(__xludf.DUMMYFUNCTION("""COMPUTED_VALUE"""),"кислое яблочно клубничная шипучка")</f>
        <v>кислое яблочно клубничная шипучка</v>
      </c>
      <c r="E4162" s="18" t="str">
        <f>IFERROR(__xludf.DUMMYFUNCTION("""COMPUTED_VALUE"""),"кислые желатинки маракуйя ананас")</f>
        <v>кислые желатинки маракуйя ананас</v>
      </c>
      <c r="F4162" s="18" t="str">
        <f>IFERROR(__xludf.DUMMYFUNCTION("""COMPUTED_VALUE"""),"кислые ленточки маракуя манго")</f>
        <v>кислые ленточки маракуя манго</v>
      </c>
      <c r="G4162" s="18" t="str">
        <f>IFERROR(__xludf.DUMMYFUNCTION("""COMPUTED_VALUE"""),"кислые мармеладные ягоды")</f>
        <v>кислые мармеладные ягоды</v>
      </c>
      <c r="H4162" s="18" t="str">
        <f>IFERROR(__xludf.DUMMYFUNCTION("""COMPUTED_VALUE"""),"кислый виноград лайм")</f>
        <v>кислый виноград лайм</v>
      </c>
      <c r="I4162" s="18" t="str">
        <f>IFERROR(__xludf.DUMMYFUNCTION("""COMPUTED_VALUE"""),"кислый грейпфрут с вишней")</f>
        <v>кислый грейпфрут с вишней</v>
      </c>
      <c r="J4162" s="18" t="str">
        <f>IFERROR(__xludf.DUMMYFUNCTION("""COMPUTED_VALUE"""),"кислый леденец виноград киви яблоко")</f>
        <v>кислый леденец виноград киви яблоко</v>
      </c>
      <c r="K4162" s="18" t="str">
        <f>IFERROR(__xludf.DUMMYFUNCTION("""COMPUTED_VALUE"""),"кислый лимонад арбуз лайм малина")</f>
        <v>кислый лимонад арбуз лайм малина</v>
      </c>
      <c r="L4162" s="18" t="str">
        <f>IFERROR(__xludf.DUMMYFUNCTION("""COMPUTED_VALUE"""),"кислый персик клубника")</f>
        <v>кислый персик клубника</v>
      </c>
      <c r="M4162" s="18" t="str">
        <f>IFERROR(__xludf.DUMMYFUNCTION("""COMPUTED_VALUE"""),"кислый яблочно лимонные колечки")</f>
        <v>кислый яблочно лимонные колечки</v>
      </c>
      <c r="N4162" s="18" t="str">
        <f>IFERROR(__xludf.DUMMYFUNCTION("""COMPUTED_VALUE"""),"фанта апельсин с кислой малиной")</f>
        <v>фанта апельсин с кислой малиной</v>
      </c>
      <c r="O4162" s="18"/>
      <c r="P4162" s="18"/>
      <c r="Q4162" s="18"/>
      <c r="R4162" s="18"/>
      <c r="S4162" s="18"/>
      <c r="T4162" s="18"/>
      <c r="U4162" s="18"/>
      <c r="V4162" s="18"/>
      <c r="W4162" s="18"/>
      <c r="X4162" s="18"/>
      <c r="Y4162" s="18"/>
      <c r="Z4162" s="18"/>
      <c r="AA4162" s="18"/>
      <c r="AB4162" s="18"/>
      <c r="AC4162" s="18"/>
      <c r="AD4162" s="18"/>
      <c r="AE4162" s="18"/>
      <c r="AF4162" s="18"/>
      <c r="AG4162" s="18"/>
      <c r="AH4162" s="18"/>
      <c r="AI4162" s="18"/>
      <c r="AJ4162" s="18"/>
      <c r="AK4162" s="18"/>
      <c r="AL4162" s="18"/>
      <c r="AM4162" s="18"/>
      <c r="AN4162" s="18"/>
      <c r="AO4162" s="18"/>
      <c r="AP4162" s="18"/>
      <c r="AQ4162" s="18"/>
      <c r="AR4162" s="18"/>
      <c r="AS4162" s="18"/>
      <c r="AT4162" s="18"/>
      <c r="AU4162" s="18"/>
      <c r="AV4162" s="18"/>
      <c r="AW4162" s="18"/>
      <c r="AX4162" s="18"/>
    </row>
    <row r="4163">
      <c r="A4163" s="18" t="str">
        <f>IFERROR(__xludf.DUMMYFUNCTION("""COMPUTED_VALUE"""),"Ягодный микс")</f>
        <v>Ягодный микс</v>
      </c>
      <c r="B4163" s="18" t="str">
        <f>IFERROR(__xludf.DUMMYFUNCTION("""COMPUTED_VALUE"""),"Энергетик малина")</f>
        <v>Энергетик малина</v>
      </c>
      <c r="C4163" s="18" t="str">
        <f>IFERROR(__xludf.DUMMYFUNCTION("""COMPUTED_VALUE"""),"Клубника арбуз")</f>
        <v>Клубника арбуз</v>
      </c>
      <c r="D4163" s="18" t="str">
        <f>IFERROR(__xludf.DUMMYFUNCTION("""COMPUTED_VALUE"""),"Ежевика малина")</f>
        <v>Ежевика малина</v>
      </c>
      <c r="E4163" s="18" t="str">
        <f>IFERROR(__xludf.DUMMYFUNCTION("""COMPUTED_VALUE"""),"Голубая малина виноград")</f>
        <v>Голубая малина виноград</v>
      </c>
      <c r="F4163" s="18" t="str">
        <f>IFERROR(__xludf.DUMMYFUNCTION("""COMPUTED_VALUE"""),"Вишня яблоко")</f>
        <v>Вишня яблоко</v>
      </c>
      <c r="G4163" s="18" t="str">
        <f>IFERROR(__xludf.DUMMYFUNCTION("""COMPUTED_VALUE"""),"Виноград лёд")</f>
        <v>Виноград лёд</v>
      </c>
      <c r="H4163" s="18" t="str">
        <f>IFERROR(__xludf.DUMMYFUNCTION("""COMPUTED_VALUE"""),"Бабл гам")</f>
        <v>Бабл гам</v>
      </c>
      <c r="I4163" s="18" t="str">
        <f>IFERROR(__xludf.DUMMYFUNCTION("""COMPUTED_VALUE"""),"Энергетик лайм")</f>
        <v>Энергетик лайм</v>
      </c>
      <c r="J4163" s="18" t="str">
        <f>IFERROR(__xludf.DUMMYFUNCTION("""COMPUTED_VALUE"""),"Черника смородина айс")</f>
        <v>Черника смородина айс</v>
      </c>
      <c r="K4163" s="18" t="str">
        <f>IFERROR(__xludf.DUMMYFUNCTION("""COMPUTED_VALUE"""),"Мохито клубничный лёд")</f>
        <v>Мохито клубничный лёд</v>
      </c>
      <c r="L4163" s="18" t="str">
        <f>IFERROR(__xludf.DUMMYFUNCTION("""COMPUTED_VALUE"""),"Черная вишня лёд")</f>
        <v>Черная вишня лёд</v>
      </c>
      <c r="M4163" s="18" t="str">
        <f>IFERROR(__xludf.DUMMYFUNCTION("""COMPUTED_VALUE"""),"Ананас кокос лёд")</f>
        <v>Ананас кокос лёд</v>
      </c>
      <c r="N4163" s="18" t="str">
        <f>IFERROR(__xludf.DUMMYFUNCTION("""COMPUTED_VALUE"""),"Киви лёд")</f>
        <v>Киви лёд</v>
      </c>
      <c r="O4163" s="18" t="str">
        <f>IFERROR(__xludf.DUMMYFUNCTION("""COMPUTED_VALUE"""),"Кислая клюква лёд")</f>
        <v>Кислая клюква лёд</v>
      </c>
      <c r="P4163" s="18" t="str">
        <f>IFERROR(__xludf.DUMMYFUNCTION("""COMPUTED_VALUE"""),"Кислый скитлс лёд")</f>
        <v>Кислый скитлс лёд</v>
      </c>
      <c r="Q4163" s="18" t="str">
        <f>IFERROR(__xludf.DUMMYFUNCTION("""COMPUTED_VALUE"""),"Клубника черника лёд")</f>
        <v>Клубника черника лёд</v>
      </c>
      <c r="R4163" s="18" t="str">
        <f>IFERROR(__xludf.DUMMYFUNCTION("""COMPUTED_VALUE"""),"Малина смородина лёд")</f>
        <v>Малина смородина лёд</v>
      </c>
      <c r="S4163" s="18" t="str">
        <f>IFERROR(__xludf.DUMMYFUNCTION("""COMPUTED_VALUE"""),"Манго лёд")</f>
        <v>Манго лёд</v>
      </c>
      <c r="T4163" s="18" t="str">
        <f>IFERROR(__xludf.DUMMYFUNCTION("""COMPUTED_VALUE"""),"Малина вишня лёд")</f>
        <v>Малина вишня лёд</v>
      </c>
      <c r="U4163" s="18"/>
      <c r="V4163" s="18"/>
      <c r="W4163" s="18"/>
      <c r="X4163" s="18"/>
      <c r="Y4163" s="18"/>
      <c r="Z4163" s="18"/>
      <c r="AA4163" s="18"/>
      <c r="AB4163" s="18"/>
      <c r="AC4163" s="18"/>
      <c r="AD4163" s="18"/>
      <c r="AE4163" s="18"/>
      <c r="AF4163" s="18"/>
      <c r="AG4163" s="18"/>
      <c r="AH4163" s="18"/>
      <c r="AI4163" s="18"/>
      <c r="AJ4163" s="18"/>
      <c r="AK4163" s="18"/>
      <c r="AL4163" s="18"/>
      <c r="AM4163" s="18"/>
      <c r="AN4163" s="18"/>
      <c r="AO4163" s="18"/>
      <c r="AP4163" s="18"/>
      <c r="AQ4163" s="18"/>
      <c r="AR4163" s="18"/>
      <c r="AS4163" s="18"/>
      <c r="AT4163" s="18"/>
      <c r="AU4163" s="18"/>
      <c r="AV4163" s="18"/>
      <c r="AW4163" s="18"/>
      <c r="AX4163" s="18"/>
    </row>
    <row r="4164">
      <c r="A4164" s="18" t="str">
        <f>IFERROR(__xludf.DUMMYFUNCTION("""COMPUTED_VALUE"""),"0.4")</f>
        <v>0.4</v>
      </c>
      <c r="B4164" s="18" t="str">
        <f>IFERROR(__xludf.DUMMYFUNCTION("""COMPUTED_VALUE"""),"0.6")</f>
        <v>0.6</v>
      </c>
      <c r="C4164" s="18" t="str">
        <f>IFERROR(__xludf.DUMMYFUNCTION("""COMPUTED_VALUE"""),"0.7")</f>
        <v>0.7</v>
      </c>
      <c r="D4164" s="18" t="str">
        <f>IFERROR(__xludf.DUMMYFUNCTION("""COMPUTED_VALUE"""),"0.8")</f>
        <v>0.8</v>
      </c>
      <c r="E4164" s="18"/>
      <c r="F4164" s="18"/>
      <c r="G4164" s="18"/>
      <c r="H4164" s="18"/>
      <c r="I4164" s="18"/>
      <c r="J4164" s="18"/>
      <c r="K4164" s="18"/>
      <c r="L4164" s="18"/>
      <c r="M4164" s="18"/>
      <c r="N4164" s="18"/>
      <c r="O4164" s="18"/>
      <c r="P4164" s="18"/>
      <c r="Q4164" s="18"/>
      <c r="R4164" s="18"/>
      <c r="S4164" s="18"/>
      <c r="T4164" s="18"/>
      <c r="U4164" s="18"/>
      <c r="V4164" s="18"/>
      <c r="W4164" s="18"/>
      <c r="X4164" s="18"/>
      <c r="Y4164" s="18"/>
      <c r="Z4164" s="18"/>
      <c r="AA4164" s="18"/>
      <c r="AB4164" s="18"/>
      <c r="AC4164" s="18"/>
      <c r="AD4164" s="18"/>
      <c r="AE4164" s="18"/>
      <c r="AF4164" s="18"/>
      <c r="AG4164" s="18"/>
      <c r="AH4164" s="18"/>
      <c r="AI4164" s="18"/>
      <c r="AJ4164" s="18"/>
      <c r="AK4164" s="18"/>
      <c r="AL4164" s="18"/>
      <c r="AM4164" s="18"/>
      <c r="AN4164" s="18"/>
      <c r="AO4164" s="18"/>
      <c r="AP4164" s="18"/>
      <c r="AQ4164" s="18"/>
      <c r="AR4164" s="18"/>
      <c r="AS4164" s="18"/>
      <c r="AT4164" s="18"/>
      <c r="AU4164" s="18"/>
      <c r="AV4164" s="18"/>
      <c r="AW4164" s="18"/>
      <c r="AX4164" s="18"/>
    </row>
    <row r="4165">
      <c r="A4165" s="18" t="str">
        <f>IFERROR(__xludf.DUMMYFUNCTION("""COMPUTED_VALUE"""),"Кислый малиново-грейпфрутовый швепс")</f>
        <v>Кислый малиново-грейпфрутовый швепс</v>
      </c>
      <c r="B4165" s="18" t="str">
        <f>IFERROR(__xludf.DUMMYFUNCTION("""COMPUTED_VALUE"""),"Ананас апельсин")</f>
        <v>Ананас апельсин</v>
      </c>
      <c r="C4165" s="18" t="str">
        <f>IFERROR(__xludf.DUMMYFUNCTION("""COMPUTED_VALUE"""),"Пинаколада")</f>
        <v>Пинаколада</v>
      </c>
      <c r="D4165" s="18" t="str">
        <f>IFERROR(__xludf.DUMMYFUNCTION("""COMPUTED_VALUE"""),"Мятный бабл гам")</f>
        <v>Мятный бабл гам</v>
      </c>
      <c r="E4165" s="18" t="str">
        <f>IFERROR(__xludf.DUMMYFUNCTION("""COMPUTED_VALUE"""),"Мянго драгонфрут")</f>
        <v>Мянго драгонфрут</v>
      </c>
      <c r="F4165" s="18" t="str">
        <f>IFERROR(__xludf.DUMMYFUNCTION("""COMPUTED_VALUE"""),"Клубничная фанта")</f>
        <v>Клубничная фанта</v>
      </c>
      <c r="G4165" s="18" t="str">
        <f>IFERROR(__xludf.DUMMYFUNCTION("""COMPUTED_VALUE"""),"Клубничная арбуз")</f>
        <v>Клубничная арбуз</v>
      </c>
      <c r="H4165" s="18" t="str">
        <f>IFERROR(__xludf.DUMMYFUNCTION("""COMPUTED_VALUE"""),"Кислый скитлс")</f>
        <v>Кислый скитлс</v>
      </c>
      <c r="I4165" s="18" t="str">
        <f>IFERROR(__xludf.DUMMYFUNCTION("""COMPUTED_VALUE"""),"Кислый лайм арбуз")</f>
        <v>Кислый лайм арбуз</v>
      </c>
      <c r="J4165" s="18" t="str">
        <f>IFERROR(__xludf.DUMMYFUNCTION("""COMPUTED_VALUE"""),"Тропический банан")</f>
        <v>Тропический банан</v>
      </c>
      <c r="K4165" s="18" t="str">
        <f>IFERROR(__xludf.DUMMYFUNCTION("""COMPUTED_VALUE"""),"Яблочный энергетик")</f>
        <v>Яблочный энергетик</v>
      </c>
      <c r="L4165" s="18" t="str">
        <f>IFERROR(__xludf.DUMMYFUNCTION("""COMPUTED_VALUE"""),"Барбарисовый лимонад")</f>
        <v>Барбарисовый лимонад</v>
      </c>
      <c r="M4165" s="18" t="str">
        <f>IFERROR(__xludf.DUMMYFUNCTION("""COMPUTED_VALUE"""),"Лимонад виноград вишня")</f>
        <v>Лимонад виноград вишня</v>
      </c>
      <c r="N4165" s="18" t="str">
        <f>IFERROR(__xludf.DUMMYFUNCTION("""COMPUTED_VALUE"""),"Розовый лимонад")</f>
        <v>Розовый лимонад</v>
      </c>
      <c r="O4165" s="18" t="str">
        <f>IFERROR(__xludf.DUMMYFUNCTION("""COMPUTED_VALUE"""),"Двойной манго")</f>
        <v>Двойной манго</v>
      </c>
      <c r="P4165" s="18" t="str">
        <f>IFERROR(__xludf.DUMMYFUNCTION("""COMPUTED_VALUE"""),"Лесные ягоды ")</f>
        <v>Лесные ягоды </v>
      </c>
      <c r="Q4165" s="18" t="str">
        <f>IFERROR(__xludf.DUMMYFUNCTION("""COMPUTED_VALUE"""),"Ежевика малина ")</f>
        <v>Ежевика малина </v>
      </c>
      <c r="R4165" s="18" t="str">
        <f>IFERROR(__xludf.DUMMYFUNCTION("""COMPUTED_VALUE"""),"Смородиновый лимонад")</f>
        <v>Смородиновый лимонад</v>
      </c>
      <c r="S4165" s="18" t="str">
        <f>IFERROR(__xludf.DUMMYFUNCTION("""COMPUTED_VALUE"""),"Кола вишня")</f>
        <v>Кола вишня</v>
      </c>
      <c r="T4165" s="18" t="str">
        <f>IFERROR(__xludf.DUMMYFUNCTION("""COMPUTED_VALUE"""),"Манго арбуз")</f>
        <v>Манго арбуз</v>
      </c>
      <c r="U4165" s="18" t="str">
        <f>IFERROR(__xludf.DUMMYFUNCTION("""COMPUTED_VALUE"""),"Алоэ виноград")</f>
        <v>Алоэ виноград</v>
      </c>
      <c r="V4165" s="18" t="str">
        <f>IFERROR(__xludf.DUMMYFUNCTION("""COMPUTED_VALUE"""),"Банан клубника")</f>
        <v>Банан клубника</v>
      </c>
      <c r="W4165" s="18" t="str">
        <f>IFERROR(__xludf.DUMMYFUNCTION("""COMPUTED_VALUE"""),"Малиновый мармелад")</f>
        <v>Малиновый мармелад</v>
      </c>
      <c r="X4165" s="18" t="str">
        <f>IFERROR(__xludf.DUMMYFUNCTION("""COMPUTED_VALUE"""),"Клубника киви")</f>
        <v>Клубника киви</v>
      </c>
      <c r="Y4165" s="18" t="str">
        <f>IFERROR(__xludf.DUMMYFUNCTION("""COMPUTED_VALUE"""),"Клюква лайм")</f>
        <v>Клюква лайм</v>
      </c>
      <c r="Z4165" s="18" t="str">
        <f>IFERROR(__xludf.DUMMYFUNCTION("""COMPUTED_VALUE"""),"Гуава ананас")</f>
        <v>Гуава ананас</v>
      </c>
      <c r="AA4165" s="18" t="str">
        <f>IFERROR(__xludf.DUMMYFUNCTION("""COMPUTED_VALUE"""),"Морс")</f>
        <v>Морс</v>
      </c>
      <c r="AB4165" s="18" t="str">
        <f>IFERROR(__xludf.DUMMYFUNCTION("""COMPUTED_VALUE"""),"Красный апельсин")</f>
        <v>Красный апельсин</v>
      </c>
      <c r="AC4165" s="18" t="str">
        <f>IFERROR(__xludf.DUMMYFUNCTION("""COMPUTED_VALUE"""),"Арбузная жвачка")</f>
        <v>Арбузная жвачка</v>
      </c>
      <c r="AD4165" s="18" t="str">
        <f>IFERROR(__xludf.DUMMYFUNCTION("""COMPUTED_VALUE"""),"Смородина Виноград")</f>
        <v>Смородина Виноград</v>
      </c>
      <c r="AE4165" s="18" t="str">
        <f>IFERROR(__xludf.DUMMYFUNCTION("""COMPUTED_VALUE"""),"Гранатовая Мармелад")</f>
        <v>Гранатовая Мармелад</v>
      </c>
      <c r="AF4165" s="18" t="str">
        <f>IFERROR(__xludf.DUMMYFUNCTION("""COMPUTED_VALUE"""),"Яблоко Киви")</f>
        <v>Яблоко Киви</v>
      </c>
      <c r="AG4165" s="18" t="str">
        <f>IFERROR(__xludf.DUMMYFUNCTION("""COMPUTED_VALUE"""),"Клубника Ежевика")</f>
        <v>Клубника Ежевика</v>
      </c>
      <c r="AH4165" s="18" t="str">
        <f>IFERROR(__xludf.DUMMYFUNCTION("""COMPUTED_VALUE"""),"Клубничный Коктейль")</f>
        <v>Клубничный Коктейль</v>
      </c>
      <c r="AI4165" s="18" t="str">
        <f>IFERROR(__xludf.DUMMYFUNCTION("""COMPUTED_VALUE"""),"Клюква Земляника ")</f>
        <v>Клюква Земляника </v>
      </c>
      <c r="AJ4165" s="18" t="str">
        <f>IFERROR(__xludf.DUMMYFUNCTION("""COMPUTED_VALUE"""),"Какос Дыня")</f>
        <v>Какос Дыня</v>
      </c>
      <c r="AK4165" s="18" t="str">
        <f>IFERROR(__xludf.DUMMYFUNCTION("""COMPUTED_VALUE"""),"Маракуйя мандарин")</f>
        <v>Маракуйя мандарин</v>
      </c>
      <c r="AL4165" s="18" t="str">
        <f>IFERROR(__xludf.DUMMYFUNCTION("""COMPUTED_VALUE"""),"Персик кактус")</f>
        <v>Персик кактус</v>
      </c>
      <c r="AM4165" s="18" t="str">
        <f>IFERROR(__xludf.DUMMYFUNCTION("""COMPUTED_VALUE"""),"Спрайт")</f>
        <v>Спрайт</v>
      </c>
      <c r="AN4165" s="18" t="str">
        <f>IFERROR(__xludf.DUMMYFUNCTION("""COMPUTED_VALUE"""),"Черничная фанта")</f>
        <v>Черничная фанта</v>
      </c>
      <c r="AO4165" s="18" t="str">
        <f>IFERROR(__xludf.DUMMYFUNCTION("""COMPUTED_VALUE"""),"Ягодная жвачка")</f>
        <v>Ягодная жвачка</v>
      </c>
      <c r="AP4165" s="18" t="str">
        <f>IFERROR(__xludf.DUMMYFUNCTION("""COMPUTED_VALUE"""),"Ягодный энергетик")</f>
        <v>Ягодный энергетик</v>
      </c>
      <c r="AQ4165" s="18" t="str">
        <f>IFERROR(__xludf.DUMMYFUNCTION("""COMPUTED_VALUE"""),"Ягодный пунш ")</f>
        <v>Ягодный пунш </v>
      </c>
      <c r="AR4165" s="18" t="str">
        <f>IFERROR(__xludf.DUMMYFUNCTION("""COMPUTED_VALUE"""),"Виноградный холс")</f>
        <v>Виноградный холс</v>
      </c>
      <c r="AS4165" s="18" t="str">
        <f>IFERROR(__xludf.DUMMYFUNCTION("""COMPUTED_VALUE"""),"Грейпфрут смородина")</f>
        <v>Грейпфрут смородина</v>
      </c>
      <c r="AT4165" s="18" t="str">
        <f>IFERROR(__xludf.DUMMYFUNCTION("""COMPUTED_VALUE"""),"Дыня персик")</f>
        <v>Дыня персик</v>
      </c>
      <c r="AU4165" s="18" t="str">
        <f>IFERROR(__xludf.DUMMYFUNCTION("""COMPUTED_VALUE"""),"Земляника виноград")</f>
        <v>Земляника виноград</v>
      </c>
      <c r="AV4165" s="18" t="str">
        <f>IFERROR(__xludf.DUMMYFUNCTION("""COMPUTED_VALUE"""),"Киви маракуйя гуава")</f>
        <v>Киви маракуйя гуава</v>
      </c>
      <c r="AW4165" s="18" t="str">
        <f>IFERROR(__xludf.DUMMYFUNCTION("""COMPUTED_VALUE"""),"Кислые вишнёвые червячки")</f>
        <v>Кислые вишнёвые червячки</v>
      </c>
      <c r="AX4165" s="18" t="str">
        <f>IFERROR(__xludf.DUMMYFUNCTION("""COMPUTED_VALUE"""),"Кислые чернично-малиновое червячки")</f>
        <v>Кислые чернично-малиновое червячки</v>
      </c>
    </row>
    <row r="4166">
      <c r="A4166" s="18" t="str">
        <f>IFERROR(__xludf.DUMMYFUNCTION("""COMPUTED_VALUE"""),"Кислый малиново-грейпфрутовый швепс")</f>
        <v>Кислый малиново-грейпфрутовый швепс</v>
      </c>
      <c r="B4166" s="18" t="str">
        <f>IFERROR(__xludf.DUMMYFUNCTION("""COMPUTED_VALUE"""),"Ананас апельсин")</f>
        <v>Ананас апельсин</v>
      </c>
      <c r="C4166" s="18" t="str">
        <f>IFERROR(__xludf.DUMMYFUNCTION("""COMPUTED_VALUE"""),"Пинаколада")</f>
        <v>Пинаколада</v>
      </c>
      <c r="D4166" s="18" t="str">
        <f>IFERROR(__xludf.DUMMYFUNCTION("""COMPUTED_VALUE"""),"Мятный бабл гам")</f>
        <v>Мятный бабл гам</v>
      </c>
      <c r="E4166" s="18" t="str">
        <f>IFERROR(__xludf.DUMMYFUNCTION("""COMPUTED_VALUE"""),"Мянго драгонфрут")</f>
        <v>Мянго драгонфрут</v>
      </c>
      <c r="F4166" s="18" t="str">
        <f>IFERROR(__xludf.DUMMYFUNCTION("""COMPUTED_VALUE"""),"Клубничная фанта")</f>
        <v>Клубничная фанта</v>
      </c>
      <c r="G4166" s="18" t="str">
        <f>IFERROR(__xludf.DUMMYFUNCTION("""COMPUTED_VALUE"""),"Клубничная арбуз")</f>
        <v>Клубничная арбуз</v>
      </c>
      <c r="H4166" s="18" t="str">
        <f>IFERROR(__xludf.DUMMYFUNCTION("""COMPUTED_VALUE"""),"Кислый скитлс")</f>
        <v>Кислый скитлс</v>
      </c>
      <c r="I4166" s="18" t="str">
        <f>IFERROR(__xludf.DUMMYFUNCTION("""COMPUTED_VALUE"""),"Кислый лайм арбуз")</f>
        <v>Кислый лайм арбуз</v>
      </c>
      <c r="J4166" s="18" t="str">
        <f>IFERROR(__xludf.DUMMYFUNCTION("""COMPUTED_VALUE"""),"Тропический банан")</f>
        <v>Тропический банан</v>
      </c>
      <c r="K4166" s="18" t="str">
        <f>IFERROR(__xludf.DUMMYFUNCTION("""COMPUTED_VALUE"""),"Яблочный энергетик")</f>
        <v>Яблочный энергетик</v>
      </c>
      <c r="L4166" s="18" t="str">
        <f>IFERROR(__xludf.DUMMYFUNCTION("""COMPUTED_VALUE"""),"Барбарисовый лимонад")</f>
        <v>Барбарисовый лимонад</v>
      </c>
      <c r="M4166" s="18" t="str">
        <f>IFERROR(__xludf.DUMMYFUNCTION("""COMPUTED_VALUE"""),"Лимонад виноград вишня")</f>
        <v>Лимонад виноград вишня</v>
      </c>
      <c r="N4166" s="18" t="str">
        <f>IFERROR(__xludf.DUMMYFUNCTION("""COMPUTED_VALUE"""),"Розовый лимонад")</f>
        <v>Розовый лимонад</v>
      </c>
      <c r="O4166" s="18" t="str">
        <f>IFERROR(__xludf.DUMMYFUNCTION("""COMPUTED_VALUE"""),"Двойной манго")</f>
        <v>Двойной манго</v>
      </c>
      <c r="P4166" s="18" t="str">
        <f>IFERROR(__xludf.DUMMYFUNCTION("""COMPUTED_VALUE"""),"Лесные ягоды ")</f>
        <v>Лесные ягоды </v>
      </c>
      <c r="Q4166" s="18" t="str">
        <f>IFERROR(__xludf.DUMMYFUNCTION("""COMPUTED_VALUE"""),"Ежевика малина ")</f>
        <v>Ежевика малина </v>
      </c>
      <c r="R4166" s="18" t="str">
        <f>IFERROR(__xludf.DUMMYFUNCTION("""COMPUTED_VALUE"""),"Смородиновый лимонад")</f>
        <v>Смородиновый лимонад</v>
      </c>
      <c r="S4166" s="18" t="str">
        <f>IFERROR(__xludf.DUMMYFUNCTION("""COMPUTED_VALUE"""),"Кола вишня")</f>
        <v>Кола вишня</v>
      </c>
      <c r="T4166" s="18" t="str">
        <f>IFERROR(__xludf.DUMMYFUNCTION("""COMPUTED_VALUE"""),"Манго арбуз")</f>
        <v>Манго арбуз</v>
      </c>
      <c r="U4166" s="18" t="str">
        <f>IFERROR(__xludf.DUMMYFUNCTION("""COMPUTED_VALUE"""),"Алоэ виноград")</f>
        <v>Алоэ виноград</v>
      </c>
      <c r="V4166" s="18" t="str">
        <f>IFERROR(__xludf.DUMMYFUNCTION("""COMPUTED_VALUE"""),"Банан клубника")</f>
        <v>Банан клубника</v>
      </c>
      <c r="W4166" s="18" t="str">
        <f>IFERROR(__xludf.DUMMYFUNCTION("""COMPUTED_VALUE"""),"Малиновый мармелад")</f>
        <v>Малиновый мармелад</v>
      </c>
      <c r="X4166" s="18" t="str">
        <f>IFERROR(__xludf.DUMMYFUNCTION("""COMPUTED_VALUE"""),"Клубника киви")</f>
        <v>Клубника киви</v>
      </c>
      <c r="Y4166" s="18" t="str">
        <f>IFERROR(__xludf.DUMMYFUNCTION("""COMPUTED_VALUE"""),"Клюква лайм")</f>
        <v>Клюква лайм</v>
      </c>
      <c r="Z4166" s="18" t="str">
        <f>IFERROR(__xludf.DUMMYFUNCTION("""COMPUTED_VALUE"""),"Гуава ананас")</f>
        <v>Гуава ананас</v>
      </c>
      <c r="AA4166" s="18" t="str">
        <f>IFERROR(__xludf.DUMMYFUNCTION("""COMPUTED_VALUE"""),"Морс")</f>
        <v>Морс</v>
      </c>
      <c r="AB4166" s="18" t="str">
        <f>IFERROR(__xludf.DUMMYFUNCTION("""COMPUTED_VALUE"""),"Красный апельсин")</f>
        <v>Красный апельсин</v>
      </c>
      <c r="AC4166" s="18" t="str">
        <f>IFERROR(__xludf.DUMMYFUNCTION("""COMPUTED_VALUE"""),"Арбузная жвачка")</f>
        <v>Арбузная жвачка</v>
      </c>
      <c r="AD4166" s="18" t="str">
        <f>IFERROR(__xludf.DUMMYFUNCTION("""COMPUTED_VALUE"""),"Смородина Виноград")</f>
        <v>Смородина Виноград</v>
      </c>
      <c r="AE4166" s="18" t="str">
        <f>IFERROR(__xludf.DUMMYFUNCTION("""COMPUTED_VALUE"""),"Гранатовая Мармелад")</f>
        <v>Гранатовая Мармелад</v>
      </c>
      <c r="AF4166" s="18" t="str">
        <f>IFERROR(__xludf.DUMMYFUNCTION("""COMPUTED_VALUE"""),"Яблоко Киви")</f>
        <v>Яблоко Киви</v>
      </c>
      <c r="AG4166" s="18" t="str">
        <f>IFERROR(__xludf.DUMMYFUNCTION("""COMPUTED_VALUE"""),"Клубника Ежевика")</f>
        <v>Клубника Ежевика</v>
      </c>
      <c r="AH4166" s="18" t="str">
        <f>IFERROR(__xludf.DUMMYFUNCTION("""COMPUTED_VALUE"""),"Клубничный Коктейль")</f>
        <v>Клубничный Коктейль</v>
      </c>
      <c r="AI4166" s="18" t="str">
        <f>IFERROR(__xludf.DUMMYFUNCTION("""COMPUTED_VALUE"""),"Клюква Земляника ")</f>
        <v>Клюква Земляника </v>
      </c>
      <c r="AJ4166" s="18" t="str">
        <f>IFERROR(__xludf.DUMMYFUNCTION("""COMPUTED_VALUE"""),"Какос Дыня")</f>
        <v>Какос Дыня</v>
      </c>
      <c r="AK4166" s="18" t="str">
        <f>IFERROR(__xludf.DUMMYFUNCTION("""COMPUTED_VALUE"""),"Маракуйя мандарин")</f>
        <v>Маракуйя мандарин</v>
      </c>
      <c r="AL4166" s="18" t="str">
        <f>IFERROR(__xludf.DUMMYFUNCTION("""COMPUTED_VALUE"""),"Персик кактус")</f>
        <v>Персик кактус</v>
      </c>
      <c r="AM4166" s="18" t="str">
        <f>IFERROR(__xludf.DUMMYFUNCTION("""COMPUTED_VALUE"""),"Спрайт")</f>
        <v>Спрайт</v>
      </c>
      <c r="AN4166" s="18" t="str">
        <f>IFERROR(__xludf.DUMMYFUNCTION("""COMPUTED_VALUE"""),"Черничная фанта")</f>
        <v>Черничная фанта</v>
      </c>
      <c r="AO4166" s="18" t="str">
        <f>IFERROR(__xludf.DUMMYFUNCTION("""COMPUTED_VALUE"""),"Ягодная жвачка")</f>
        <v>Ягодная жвачка</v>
      </c>
      <c r="AP4166" s="18" t="str">
        <f>IFERROR(__xludf.DUMMYFUNCTION("""COMPUTED_VALUE"""),"Ягодный энергетик")</f>
        <v>Ягодный энергетик</v>
      </c>
      <c r="AQ4166" s="18" t="str">
        <f>IFERROR(__xludf.DUMMYFUNCTION("""COMPUTED_VALUE"""),"Ягодный пунш ")</f>
        <v>Ягодный пунш </v>
      </c>
      <c r="AR4166" s="18" t="str">
        <f>IFERROR(__xludf.DUMMYFUNCTION("""COMPUTED_VALUE"""),"Виноградный холс")</f>
        <v>Виноградный холс</v>
      </c>
      <c r="AS4166" s="18" t="str">
        <f>IFERROR(__xludf.DUMMYFUNCTION("""COMPUTED_VALUE"""),"Грейпфрут смородина")</f>
        <v>Грейпфрут смородина</v>
      </c>
      <c r="AT4166" s="18" t="str">
        <f>IFERROR(__xludf.DUMMYFUNCTION("""COMPUTED_VALUE"""),"Дыня персик")</f>
        <v>Дыня персик</v>
      </c>
      <c r="AU4166" s="18" t="str">
        <f>IFERROR(__xludf.DUMMYFUNCTION("""COMPUTED_VALUE"""),"Земляника виноград")</f>
        <v>Земляника виноград</v>
      </c>
      <c r="AV4166" s="18" t="str">
        <f>IFERROR(__xludf.DUMMYFUNCTION("""COMPUTED_VALUE"""),"Киви маракуйя гуава")</f>
        <v>Киви маракуйя гуава</v>
      </c>
      <c r="AW4166" s="18" t="str">
        <f>IFERROR(__xludf.DUMMYFUNCTION("""COMPUTED_VALUE"""),"Кислые вишнёвые червячки")</f>
        <v>Кислые вишнёвые червячки</v>
      </c>
      <c r="AX4166" s="18" t="str">
        <f>IFERROR(__xludf.DUMMYFUNCTION("""COMPUTED_VALUE"""),"Кислые чернично-малиновое червячки")</f>
        <v>Кислые чернично-малиновое червячки</v>
      </c>
    </row>
    <row r="4167">
      <c r="A4167" s="18" t="str">
        <f>IFERROR(__xludf.DUMMYFUNCTION("""COMPUTED_VALUE"""),"0.4")</f>
        <v>0.4</v>
      </c>
      <c r="B4167" s="18" t="str">
        <f>IFERROR(__xludf.DUMMYFUNCTION("""COMPUTED_VALUE"""),"0.6")</f>
        <v>0.6</v>
      </c>
      <c r="C4167" s="18" t="str">
        <f>IFERROR(__xludf.DUMMYFUNCTION("""COMPUTED_VALUE"""),"0.7")</f>
        <v>0.7</v>
      </c>
      <c r="D4167" s="18" t="str">
        <f>IFERROR(__xludf.DUMMYFUNCTION("""COMPUTED_VALUE"""),"0.8")</f>
        <v>0.8</v>
      </c>
      <c r="E4167" s="18"/>
      <c r="F4167" s="18"/>
      <c r="G4167" s="18"/>
      <c r="H4167" s="18"/>
      <c r="I4167" s="18"/>
      <c r="J4167" s="18"/>
      <c r="K4167" s="18"/>
      <c r="L4167" s="18"/>
      <c r="M4167" s="18"/>
      <c r="N4167" s="18"/>
      <c r="O4167" s="18"/>
      <c r="P4167" s="18"/>
      <c r="Q4167" s="18"/>
      <c r="R4167" s="18"/>
      <c r="S4167" s="18"/>
      <c r="T4167" s="18"/>
      <c r="U4167" s="18"/>
      <c r="V4167" s="18"/>
      <c r="W4167" s="18"/>
      <c r="X4167" s="18"/>
      <c r="Y4167" s="18"/>
      <c r="Z4167" s="18"/>
      <c r="AA4167" s="18"/>
      <c r="AB4167" s="18"/>
      <c r="AC4167" s="18"/>
      <c r="AD4167" s="18"/>
      <c r="AE4167" s="18"/>
      <c r="AF4167" s="18"/>
      <c r="AG4167" s="18"/>
      <c r="AH4167" s="18"/>
      <c r="AI4167" s="18"/>
      <c r="AJ4167" s="18"/>
      <c r="AK4167" s="18"/>
      <c r="AL4167" s="18"/>
      <c r="AM4167" s="18"/>
      <c r="AN4167" s="18"/>
      <c r="AO4167" s="18"/>
      <c r="AP4167" s="18"/>
      <c r="AQ4167" s="18"/>
      <c r="AR4167" s="18"/>
      <c r="AS4167" s="18"/>
      <c r="AT4167" s="18"/>
      <c r="AU4167" s="18"/>
      <c r="AV4167" s="18"/>
      <c r="AW4167" s="18"/>
      <c r="AX4167" s="18"/>
    </row>
    <row r="4168">
      <c r="A4168" s="18" t="str">
        <f>IFERROR(__xludf.DUMMYFUNCTION("""COMPUTED_VALUE"""),"кислая земляника")</f>
        <v>кислая земляника</v>
      </c>
      <c r="B4168" s="18" t="str">
        <f>IFERROR(__xludf.DUMMYFUNCTION("""COMPUTED_VALUE"""),"кислая фанта с черникой")</f>
        <v>кислая фанта с черникой</v>
      </c>
      <c r="C4168" s="18" t="str">
        <f>IFERROR(__xludf.DUMMYFUNCTION("""COMPUTED_VALUE"""),"кислое харибо с колой и черешней")</f>
        <v>кислое харибо с колой и черешней</v>
      </c>
      <c r="D4168" s="18" t="str">
        <f>IFERROR(__xludf.DUMMYFUNCTION("""COMPUTED_VALUE"""),"кислое яблочно клубничная шипучка")</f>
        <v>кислое яблочно клубничная шипучка</v>
      </c>
      <c r="E4168" s="18" t="str">
        <f>IFERROR(__xludf.DUMMYFUNCTION("""COMPUTED_VALUE"""),"кислые желатинки маракуйя ананас")</f>
        <v>кислые желатинки маракуйя ананас</v>
      </c>
      <c r="F4168" s="18" t="str">
        <f>IFERROR(__xludf.DUMMYFUNCTION("""COMPUTED_VALUE"""),"кислые ленточки маракуя манго")</f>
        <v>кислые ленточки маракуя манго</v>
      </c>
      <c r="G4168" s="18" t="str">
        <f>IFERROR(__xludf.DUMMYFUNCTION("""COMPUTED_VALUE"""),"кислые мармеладные ягоды")</f>
        <v>кислые мармеладные ягоды</v>
      </c>
      <c r="H4168" s="18" t="str">
        <f>IFERROR(__xludf.DUMMYFUNCTION("""COMPUTED_VALUE"""),"кислый виноград лайм")</f>
        <v>кислый виноград лайм</v>
      </c>
      <c r="I4168" s="18" t="str">
        <f>IFERROR(__xludf.DUMMYFUNCTION("""COMPUTED_VALUE"""),"кислый грейпфрут с вишней")</f>
        <v>кислый грейпфрут с вишней</v>
      </c>
      <c r="J4168" s="18" t="str">
        <f>IFERROR(__xludf.DUMMYFUNCTION("""COMPUTED_VALUE"""),"кислый леденец виноград киви яблоко")</f>
        <v>кислый леденец виноград киви яблоко</v>
      </c>
      <c r="K4168" s="18" t="str">
        <f>IFERROR(__xludf.DUMMYFUNCTION("""COMPUTED_VALUE"""),"кислый лимонад арбуз лайм малина")</f>
        <v>кислый лимонад арбуз лайм малина</v>
      </c>
      <c r="L4168" s="18" t="str">
        <f>IFERROR(__xludf.DUMMYFUNCTION("""COMPUTED_VALUE"""),"кислый персик клубника")</f>
        <v>кислый персик клубника</v>
      </c>
      <c r="M4168" s="18" t="str">
        <f>IFERROR(__xludf.DUMMYFUNCTION("""COMPUTED_VALUE"""),"кислый яблочно лимонные колечки")</f>
        <v>кислый яблочно лимонные колечки</v>
      </c>
      <c r="N4168" s="18" t="str">
        <f>IFERROR(__xludf.DUMMYFUNCTION("""COMPUTED_VALUE"""),"фанта апельсин с кислой малиной")</f>
        <v>фанта апельсин с кислой малиной</v>
      </c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  <c r="AA4168" s="18"/>
      <c r="AB4168" s="18"/>
      <c r="AC4168" s="18"/>
      <c r="AD4168" s="18"/>
      <c r="AE4168" s="18"/>
      <c r="AF4168" s="18"/>
      <c r="AG4168" s="18"/>
      <c r="AH4168" s="18"/>
      <c r="AI4168" s="18"/>
      <c r="AJ4168" s="18"/>
      <c r="AK4168" s="18"/>
      <c r="AL4168" s="18"/>
      <c r="AM4168" s="18"/>
      <c r="AN4168" s="18"/>
      <c r="AO4168" s="18"/>
      <c r="AP4168" s="18"/>
      <c r="AQ4168" s="18"/>
      <c r="AR4168" s="18"/>
      <c r="AS4168" s="18"/>
      <c r="AT4168" s="18"/>
      <c r="AU4168" s="18"/>
      <c r="AV4168" s="18"/>
      <c r="AW4168" s="18"/>
      <c r="AX4168" s="18"/>
    </row>
    <row r="4169">
      <c r="A4169" s="18" t="str">
        <f>IFERROR(__xludf.DUMMYFUNCTION("""COMPUTED_VALUE"""),"Кислый малиново-грейпфрутовый швепс")</f>
        <v>Кислый малиново-грейпфрутовый швепс</v>
      </c>
      <c r="B4169" s="18" t="str">
        <f>IFERROR(__xludf.DUMMYFUNCTION("""COMPUTED_VALUE"""),"Ананас апельсин")</f>
        <v>Ананас апельсин</v>
      </c>
      <c r="C4169" s="18" t="str">
        <f>IFERROR(__xludf.DUMMYFUNCTION("""COMPUTED_VALUE"""),"Пинаколада")</f>
        <v>Пинаколада</v>
      </c>
      <c r="D4169" s="18" t="str">
        <f>IFERROR(__xludf.DUMMYFUNCTION("""COMPUTED_VALUE"""),"Мятный бабл гам")</f>
        <v>Мятный бабл гам</v>
      </c>
      <c r="E4169" s="18" t="str">
        <f>IFERROR(__xludf.DUMMYFUNCTION("""COMPUTED_VALUE"""),"Мянго драгонфрут")</f>
        <v>Мянго драгонфрут</v>
      </c>
      <c r="F4169" s="18" t="str">
        <f>IFERROR(__xludf.DUMMYFUNCTION("""COMPUTED_VALUE"""),"Клубничная фанта")</f>
        <v>Клубничная фанта</v>
      </c>
      <c r="G4169" s="18" t="str">
        <f>IFERROR(__xludf.DUMMYFUNCTION("""COMPUTED_VALUE"""),"Клубничная арбуз")</f>
        <v>Клубничная арбуз</v>
      </c>
      <c r="H4169" s="18" t="str">
        <f>IFERROR(__xludf.DUMMYFUNCTION("""COMPUTED_VALUE"""),"Кислый скитлс")</f>
        <v>Кислый скитлс</v>
      </c>
      <c r="I4169" s="18" t="str">
        <f>IFERROR(__xludf.DUMMYFUNCTION("""COMPUTED_VALUE"""),"Кислый лайм арбуз")</f>
        <v>Кислый лайм арбуз</v>
      </c>
      <c r="J4169" s="18" t="str">
        <f>IFERROR(__xludf.DUMMYFUNCTION("""COMPUTED_VALUE"""),"Тропический банан")</f>
        <v>Тропический банан</v>
      </c>
      <c r="K4169" s="18" t="str">
        <f>IFERROR(__xludf.DUMMYFUNCTION("""COMPUTED_VALUE"""),"Яблочный энергетик")</f>
        <v>Яблочный энергетик</v>
      </c>
      <c r="L4169" s="18" t="str">
        <f>IFERROR(__xludf.DUMMYFUNCTION("""COMPUTED_VALUE"""),"Барбарисовый лимонад")</f>
        <v>Барбарисовый лимонад</v>
      </c>
      <c r="M4169" s="18" t="str">
        <f>IFERROR(__xludf.DUMMYFUNCTION("""COMPUTED_VALUE"""),"Лимонад виноград вишня")</f>
        <v>Лимонад виноград вишня</v>
      </c>
      <c r="N4169" s="18" t="str">
        <f>IFERROR(__xludf.DUMMYFUNCTION("""COMPUTED_VALUE"""),"Розовый лимонад")</f>
        <v>Розовый лимонад</v>
      </c>
      <c r="O4169" s="18" t="str">
        <f>IFERROR(__xludf.DUMMYFUNCTION("""COMPUTED_VALUE"""),"Двойной манго")</f>
        <v>Двойной манго</v>
      </c>
      <c r="P4169" s="18" t="str">
        <f>IFERROR(__xludf.DUMMYFUNCTION("""COMPUTED_VALUE"""),"Лесные ягоды ")</f>
        <v>Лесные ягоды </v>
      </c>
      <c r="Q4169" s="18" t="str">
        <f>IFERROR(__xludf.DUMMYFUNCTION("""COMPUTED_VALUE"""),"Ежевика малина ")</f>
        <v>Ежевика малина </v>
      </c>
      <c r="R4169" s="18" t="str">
        <f>IFERROR(__xludf.DUMMYFUNCTION("""COMPUTED_VALUE"""),"Смородиновый лимонад")</f>
        <v>Смородиновый лимонад</v>
      </c>
      <c r="S4169" s="18" t="str">
        <f>IFERROR(__xludf.DUMMYFUNCTION("""COMPUTED_VALUE"""),"Кола вишня")</f>
        <v>Кола вишня</v>
      </c>
      <c r="T4169" s="18" t="str">
        <f>IFERROR(__xludf.DUMMYFUNCTION("""COMPUTED_VALUE"""),"Манго арбуз")</f>
        <v>Манго арбуз</v>
      </c>
      <c r="U4169" s="18" t="str">
        <f>IFERROR(__xludf.DUMMYFUNCTION("""COMPUTED_VALUE"""),"Алоэ виноград")</f>
        <v>Алоэ виноград</v>
      </c>
      <c r="V4169" s="18" t="str">
        <f>IFERROR(__xludf.DUMMYFUNCTION("""COMPUTED_VALUE"""),"Банан клубника")</f>
        <v>Банан клубника</v>
      </c>
      <c r="W4169" s="18" t="str">
        <f>IFERROR(__xludf.DUMMYFUNCTION("""COMPUTED_VALUE"""),"Малиновый мармелад")</f>
        <v>Малиновый мармелад</v>
      </c>
      <c r="X4169" s="18" t="str">
        <f>IFERROR(__xludf.DUMMYFUNCTION("""COMPUTED_VALUE"""),"Клубника киви")</f>
        <v>Клубника киви</v>
      </c>
      <c r="Y4169" s="18" t="str">
        <f>IFERROR(__xludf.DUMMYFUNCTION("""COMPUTED_VALUE"""),"Клюква лайм")</f>
        <v>Клюква лайм</v>
      </c>
      <c r="Z4169" s="18" t="str">
        <f>IFERROR(__xludf.DUMMYFUNCTION("""COMPUTED_VALUE"""),"Гуава ананас")</f>
        <v>Гуава ананас</v>
      </c>
      <c r="AA4169" s="18" t="str">
        <f>IFERROR(__xludf.DUMMYFUNCTION("""COMPUTED_VALUE"""),"Морс")</f>
        <v>Морс</v>
      </c>
      <c r="AB4169" s="18" t="str">
        <f>IFERROR(__xludf.DUMMYFUNCTION("""COMPUTED_VALUE"""),"Красный апельсин")</f>
        <v>Красный апельсин</v>
      </c>
      <c r="AC4169" s="18" t="str">
        <f>IFERROR(__xludf.DUMMYFUNCTION("""COMPUTED_VALUE"""),"Арбузная жвачка")</f>
        <v>Арбузная жвачка</v>
      </c>
      <c r="AD4169" s="18" t="str">
        <f>IFERROR(__xludf.DUMMYFUNCTION("""COMPUTED_VALUE"""),"Смородина Виноград")</f>
        <v>Смородина Виноград</v>
      </c>
      <c r="AE4169" s="18" t="str">
        <f>IFERROR(__xludf.DUMMYFUNCTION("""COMPUTED_VALUE"""),"Гранатовая Мармелад")</f>
        <v>Гранатовая Мармелад</v>
      </c>
      <c r="AF4169" s="18" t="str">
        <f>IFERROR(__xludf.DUMMYFUNCTION("""COMPUTED_VALUE"""),"Яблоко Киви")</f>
        <v>Яблоко Киви</v>
      </c>
      <c r="AG4169" s="18" t="str">
        <f>IFERROR(__xludf.DUMMYFUNCTION("""COMPUTED_VALUE"""),"Клубника Ежевика")</f>
        <v>Клубника Ежевика</v>
      </c>
      <c r="AH4169" s="18" t="str">
        <f>IFERROR(__xludf.DUMMYFUNCTION("""COMPUTED_VALUE"""),"Клубничный Коктейль")</f>
        <v>Клубничный Коктейль</v>
      </c>
      <c r="AI4169" s="18" t="str">
        <f>IFERROR(__xludf.DUMMYFUNCTION("""COMPUTED_VALUE"""),"Клюква Земляника ")</f>
        <v>Клюква Земляника </v>
      </c>
      <c r="AJ4169" s="18" t="str">
        <f>IFERROR(__xludf.DUMMYFUNCTION("""COMPUTED_VALUE"""),"Какос Дыня")</f>
        <v>Какос Дыня</v>
      </c>
      <c r="AK4169" s="18" t="str">
        <f>IFERROR(__xludf.DUMMYFUNCTION("""COMPUTED_VALUE"""),"Маракуйя мандарин")</f>
        <v>Маракуйя мандарин</v>
      </c>
      <c r="AL4169" s="18" t="str">
        <f>IFERROR(__xludf.DUMMYFUNCTION("""COMPUTED_VALUE"""),"Персик кактус")</f>
        <v>Персик кактус</v>
      </c>
      <c r="AM4169" s="18" t="str">
        <f>IFERROR(__xludf.DUMMYFUNCTION("""COMPUTED_VALUE"""),"Спрайт")</f>
        <v>Спрайт</v>
      </c>
      <c r="AN4169" s="18" t="str">
        <f>IFERROR(__xludf.DUMMYFUNCTION("""COMPUTED_VALUE"""),"Черничная фанта")</f>
        <v>Черничная фанта</v>
      </c>
      <c r="AO4169" s="18" t="str">
        <f>IFERROR(__xludf.DUMMYFUNCTION("""COMPUTED_VALUE"""),"Ягодная жвачка")</f>
        <v>Ягодная жвачка</v>
      </c>
      <c r="AP4169" s="18" t="str">
        <f>IFERROR(__xludf.DUMMYFUNCTION("""COMPUTED_VALUE"""),"Ягодный энергетик")</f>
        <v>Ягодный энергетик</v>
      </c>
      <c r="AQ4169" s="18" t="str">
        <f>IFERROR(__xludf.DUMMYFUNCTION("""COMPUTED_VALUE"""),"Ягодный пунш ")</f>
        <v>Ягодный пунш </v>
      </c>
      <c r="AR4169" s="18" t="str">
        <f>IFERROR(__xludf.DUMMYFUNCTION("""COMPUTED_VALUE"""),"Виноградный холс")</f>
        <v>Виноградный холс</v>
      </c>
      <c r="AS4169" s="18" t="str">
        <f>IFERROR(__xludf.DUMMYFUNCTION("""COMPUTED_VALUE"""),"Грейпфрут смородина")</f>
        <v>Грейпфрут смородина</v>
      </c>
      <c r="AT4169" s="18" t="str">
        <f>IFERROR(__xludf.DUMMYFUNCTION("""COMPUTED_VALUE"""),"Дыня персик")</f>
        <v>Дыня персик</v>
      </c>
      <c r="AU4169" s="18" t="str">
        <f>IFERROR(__xludf.DUMMYFUNCTION("""COMPUTED_VALUE"""),"Земляника виноград")</f>
        <v>Земляника виноград</v>
      </c>
      <c r="AV4169" s="18" t="str">
        <f>IFERROR(__xludf.DUMMYFUNCTION("""COMPUTED_VALUE"""),"Киви маракуйя гуава")</f>
        <v>Киви маракуйя гуава</v>
      </c>
      <c r="AW4169" s="18" t="str">
        <f>IFERROR(__xludf.DUMMYFUNCTION("""COMPUTED_VALUE"""),"Кислые вишнёвые червячки")</f>
        <v>Кислые вишнёвые червячки</v>
      </c>
      <c r="AX4169" s="18" t="str">
        <f>IFERROR(__xludf.DUMMYFUNCTION("""COMPUTED_VALUE"""),"Кислые чернично-малиновое червячки")</f>
        <v>Кислые чернично-малиновое червячки</v>
      </c>
    </row>
    <row r="4170">
      <c r="A4170" s="18" t="str">
        <f>IFERROR(__xludf.DUMMYFUNCTION("""COMPUTED_VALUE"""),"Апельсиновое драже")</f>
        <v>Апельсиновое драже</v>
      </c>
      <c r="B4170" s="18" t="str">
        <f>IFERROR(__xludf.DUMMYFUNCTION("""COMPUTED_VALUE"""),"Бабл гам")</f>
        <v>Бабл гам</v>
      </c>
      <c r="C4170" s="18" t="str">
        <f>IFERROR(__xludf.DUMMYFUNCTION("""COMPUTED_VALUE"""),"Виноградная конфета")</f>
        <v>Виноградная конфета</v>
      </c>
      <c r="D4170" s="18" t="str">
        <f>IFERROR(__xludf.DUMMYFUNCTION("""COMPUTED_VALUE"""),"Даня кокос")</f>
        <v>Даня кокос</v>
      </c>
      <c r="E4170" s="18" t="str">
        <f>IFERROR(__xludf.DUMMYFUNCTION("""COMPUTED_VALUE"""),"Земляника груша")</f>
        <v>Земляника груша</v>
      </c>
      <c r="F4170" s="18" t="str">
        <f>IFERROR(__xludf.DUMMYFUNCTION("""COMPUTED_VALUE"""),"Кислый киви")</f>
        <v>Кислый киви</v>
      </c>
      <c r="G4170" s="18" t="str">
        <f>IFERROR(__xludf.DUMMYFUNCTION("""COMPUTED_VALUE"""),"Кислый малиновый лимонад ")</f>
        <v>Кислый малиновый лимонад </v>
      </c>
      <c r="H4170" s="18" t="str">
        <f>IFERROR(__xludf.DUMMYFUNCTION("""COMPUTED_VALUE"""),"Кола сода айс")</f>
        <v>Кола сода айс</v>
      </c>
      <c r="I4170" s="18" t="str">
        <f>IFERROR(__xludf.DUMMYFUNCTION("""COMPUTED_VALUE"""),"Ледяной ананас")</f>
        <v>Ледяной ананас</v>
      </c>
      <c r="J4170" s="18" t="str">
        <f>IFERROR(__xludf.DUMMYFUNCTION("""COMPUTED_VALUE"""),"Лимонные червячки ")</f>
        <v>Лимонные червячки </v>
      </c>
      <c r="K4170" s="18" t="str">
        <f>IFERROR(__xludf.DUMMYFUNCTION("""COMPUTED_VALUE"""),"Манго апельсин")</f>
        <v>Манго апельсин</v>
      </c>
      <c r="L4170" s="18" t="str">
        <f>IFERROR(__xludf.DUMMYFUNCTION("""COMPUTED_VALUE"""),"Смородина виноград")</f>
        <v>Смородина виноград</v>
      </c>
      <c r="M4170" s="18" t="str">
        <f>IFERROR(__xludf.DUMMYFUNCTION("""COMPUTED_VALUE"""),"Яблочный холс")</f>
        <v>Яблочный холс</v>
      </c>
      <c r="N4170" s="18" t="str">
        <f>IFERROR(__xludf.DUMMYFUNCTION("""COMPUTED_VALUE"""),"Ягодный смузи")</f>
        <v>Ягодный смузи</v>
      </c>
      <c r="O4170" s="18" t="str">
        <f>IFERROR(__xludf.DUMMYFUNCTION("""COMPUTED_VALUE"""),"Ягодный энергетик")</f>
        <v>Ягодный энергетик</v>
      </c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  <c r="AA4170" s="18"/>
      <c r="AB4170" s="18"/>
      <c r="AC4170" s="18"/>
      <c r="AD4170" s="18"/>
      <c r="AE4170" s="18"/>
      <c r="AF4170" s="18"/>
      <c r="AG4170" s="18"/>
      <c r="AH4170" s="18"/>
      <c r="AI4170" s="18"/>
      <c r="AJ4170" s="18"/>
      <c r="AK4170" s="18"/>
      <c r="AL4170" s="18"/>
      <c r="AM4170" s="18"/>
      <c r="AN4170" s="18"/>
      <c r="AO4170" s="18"/>
      <c r="AP4170" s="18"/>
      <c r="AQ4170" s="18"/>
      <c r="AR4170" s="18"/>
      <c r="AS4170" s="18"/>
      <c r="AT4170" s="18"/>
      <c r="AU4170" s="18"/>
      <c r="AV4170" s="18"/>
      <c r="AW4170" s="18"/>
      <c r="AX4170" s="18"/>
    </row>
    <row r="4171">
      <c r="A4171" s="18" t="str">
        <f>IFERROR(__xludf.DUMMYFUNCTION("""COMPUTED_VALUE"""),"Лесные ягоды")</f>
        <v>Лесные ягоды</v>
      </c>
      <c r="B4171" s="18" t="str">
        <f>IFERROR(__xludf.DUMMYFUNCTION("""COMPUTED_VALUE"""),"Алоэ виноград ")</f>
        <v>Алоэ виноград </v>
      </c>
      <c r="C4171" s="18" t="str">
        <f>IFERROR(__xludf.DUMMYFUNCTION("""COMPUTED_VALUE"""),"Апельсиновый адреналин")</f>
        <v>Апельсиновый адреналин</v>
      </c>
      <c r="D4171" s="18" t="str">
        <f>IFERROR(__xludf.DUMMYFUNCTION("""COMPUTED_VALUE"""),"Клюква лайм")</f>
        <v>Клюква лайм</v>
      </c>
      <c r="E4171" s="18" t="str">
        <f>IFERROR(__xludf.DUMMYFUNCTION("""COMPUTED_VALUE"""),"Виноградная фанта ")</f>
        <v>Виноградная фанта </v>
      </c>
      <c r="F4171" s="18" t="str">
        <f>IFERROR(__xludf.DUMMYFUNCTION("""COMPUTED_VALUE"""),"Зеленый чай лемонграсс")</f>
        <v>Зеленый чай лемонграсс</v>
      </c>
      <c r="G4171" s="18" t="str">
        <f>IFERROR(__xludf.DUMMYFUNCTION("""COMPUTED_VALUE"""),"Малина арбуз")</f>
        <v>Малина арбуз</v>
      </c>
      <c r="H4171" s="18" t="str">
        <f>IFERROR(__xludf.DUMMYFUNCTION("""COMPUTED_VALUE"""),"Ананас персик")</f>
        <v>Ананас персик</v>
      </c>
      <c r="I4171" s="18" t="str">
        <f>IFERROR(__xludf.DUMMYFUNCTION("""COMPUTED_VALUE"""),"Клубничный мохито ")</f>
        <v>Клубничный мохито </v>
      </c>
      <c r="J4171" s="18" t="str">
        <f>IFERROR(__xludf.DUMMYFUNCTION("""COMPUTED_VALUE"""),"Яблоко лайм")</f>
        <v>Яблоко лайм</v>
      </c>
      <c r="K4171" s="18" t="str">
        <f>IFERROR(__xludf.DUMMYFUNCTION("""COMPUTED_VALUE"""),"Спрайт арбуз лайм ")</f>
        <v>Спрайт арбуз лайм </v>
      </c>
      <c r="L4171" s="18" t="str">
        <f>IFERROR(__xludf.DUMMYFUNCTION("""COMPUTED_VALUE"""),"Черничная фанта")</f>
        <v>Черничная фанта</v>
      </c>
      <c r="M4171" s="18" t="str">
        <f>IFERROR(__xludf.DUMMYFUNCTION("""COMPUTED_VALUE"""),"Чёрная смородина")</f>
        <v>Чёрная смородина</v>
      </c>
      <c r="N4171" s="18" t="str">
        <f>IFERROR(__xludf.DUMMYFUNCTION("""COMPUTED_VALUE"""),"Червячки голубика малина")</f>
        <v>Червячки голубика малина</v>
      </c>
      <c r="O4171" s="18" t="str">
        <f>IFERROR(__xludf.DUMMYFUNCTION("""COMPUTED_VALUE"""),"Малина смородина ")</f>
        <v>Малина смородина </v>
      </c>
      <c r="P4171" s="18" t="str">
        <f>IFERROR(__xludf.DUMMYFUNCTION("""COMPUTED_VALUE"""),"Черника лайм ")</f>
        <v>Черника лайм </v>
      </c>
      <c r="Q4171" s="18" t="str">
        <f>IFERROR(__xludf.DUMMYFUNCTION("""COMPUTED_VALUE"""),"Виноградный чупа чупс")</f>
        <v>Виноградный чупа чупс</v>
      </c>
      <c r="R4171" s="18" t="str">
        <f>IFERROR(__xludf.DUMMYFUNCTION("""COMPUTED_VALUE"""),"Киви лайм")</f>
        <v>Киви лайм</v>
      </c>
      <c r="S4171" s="18" t="str">
        <f>IFERROR(__xludf.DUMMYFUNCTION("""COMPUTED_VALUE"""),"Ягодный морс")</f>
        <v>Ягодный морс</v>
      </c>
      <c r="T4171" s="18" t="str">
        <f>IFERROR(__xludf.DUMMYFUNCTION("""COMPUTED_VALUE"""),"Фруктовый скитлс")</f>
        <v>Фруктовый скитлс</v>
      </c>
      <c r="U4171" s="18" t="str">
        <f>IFERROR(__xludf.DUMMYFUNCTION("""COMPUTED_VALUE"""),"черника лимон ")</f>
        <v>черника лимон </v>
      </c>
      <c r="V4171" s="18" t="str">
        <f>IFERROR(__xludf.DUMMYFUNCTION("""COMPUTED_VALUE"""),"Вишнёвая бомба")</f>
        <v>Вишнёвая бомба</v>
      </c>
      <c r="W4171" s="18" t="str">
        <f>IFERROR(__xludf.DUMMYFUNCTION("""COMPUTED_VALUE"""),"Тропический манго")</f>
        <v>Тропический манго</v>
      </c>
      <c r="X4171" s="18"/>
      <c r="Y4171" s="18"/>
      <c r="Z4171" s="18"/>
      <c r="AA4171" s="18"/>
      <c r="AB4171" s="18"/>
      <c r="AC4171" s="18"/>
      <c r="AD4171" s="18"/>
      <c r="AE4171" s="18"/>
      <c r="AF4171" s="18"/>
      <c r="AG4171" s="18"/>
      <c r="AH4171" s="18"/>
      <c r="AI4171" s="18"/>
      <c r="AJ4171" s="18"/>
      <c r="AK4171" s="18"/>
      <c r="AL4171" s="18"/>
      <c r="AM4171" s="18"/>
      <c r="AN4171" s="18"/>
      <c r="AO4171" s="18"/>
      <c r="AP4171" s="18"/>
      <c r="AQ4171" s="18"/>
      <c r="AR4171" s="18"/>
      <c r="AS4171" s="18"/>
      <c r="AT4171" s="18"/>
      <c r="AU4171" s="18"/>
      <c r="AV4171" s="18"/>
      <c r="AW4171" s="18"/>
      <c r="AX4171" s="18"/>
    </row>
    <row r="4172">
      <c r="A4172" s="18" t="str">
        <f>IFERROR(__xludf.DUMMYFUNCTION("""COMPUTED_VALUE"""),"кислая земляника")</f>
        <v>кислая земляника</v>
      </c>
      <c r="B4172" s="18" t="str">
        <f>IFERROR(__xludf.DUMMYFUNCTION("""COMPUTED_VALUE"""),"кислая фанта с черникой")</f>
        <v>кислая фанта с черникой</v>
      </c>
      <c r="C4172" s="18" t="str">
        <f>IFERROR(__xludf.DUMMYFUNCTION("""COMPUTED_VALUE"""),"кислое харибо с колой и черешней")</f>
        <v>кислое харибо с колой и черешней</v>
      </c>
      <c r="D4172" s="18" t="str">
        <f>IFERROR(__xludf.DUMMYFUNCTION("""COMPUTED_VALUE"""),"кислое яблочно клубничная шипучка")</f>
        <v>кислое яблочно клубничная шипучка</v>
      </c>
      <c r="E4172" s="18" t="str">
        <f>IFERROR(__xludf.DUMMYFUNCTION("""COMPUTED_VALUE"""),"кислые желатинки маракуйя ананас")</f>
        <v>кислые желатинки маракуйя ананас</v>
      </c>
      <c r="F4172" s="18" t="str">
        <f>IFERROR(__xludf.DUMMYFUNCTION("""COMPUTED_VALUE"""),"кислые ленточки маракуя манго")</f>
        <v>кислые ленточки маракуя манго</v>
      </c>
      <c r="G4172" s="18" t="str">
        <f>IFERROR(__xludf.DUMMYFUNCTION("""COMPUTED_VALUE"""),"кислые мармеладные ягоды")</f>
        <v>кислые мармеладные ягоды</v>
      </c>
      <c r="H4172" s="18" t="str">
        <f>IFERROR(__xludf.DUMMYFUNCTION("""COMPUTED_VALUE"""),"кислый виноград лайм")</f>
        <v>кислый виноград лайм</v>
      </c>
      <c r="I4172" s="18" t="str">
        <f>IFERROR(__xludf.DUMMYFUNCTION("""COMPUTED_VALUE"""),"кислый грейпфрут с вишней")</f>
        <v>кислый грейпфрут с вишней</v>
      </c>
      <c r="J4172" s="18" t="str">
        <f>IFERROR(__xludf.DUMMYFUNCTION("""COMPUTED_VALUE"""),"кислый леденец виноград киви яблоко")</f>
        <v>кислый леденец виноград киви яблоко</v>
      </c>
      <c r="K4172" s="18" t="str">
        <f>IFERROR(__xludf.DUMMYFUNCTION("""COMPUTED_VALUE"""),"кислый лимонад арбуз лайм малина")</f>
        <v>кислый лимонад арбуз лайм малина</v>
      </c>
      <c r="L4172" s="18" t="str">
        <f>IFERROR(__xludf.DUMMYFUNCTION("""COMPUTED_VALUE"""),"кислый персик клубника")</f>
        <v>кислый персик клубника</v>
      </c>
      <c r="M4172" s="18" t="str">
        <f>IFERROR(__xludf.DUMMYFUNCTION("""COMPUTED_VALUE"""),"кислый яблочно лимонные колечки")</f>
        <v>кислый яблочно лимонные колечки</v>
      </c>
      <c r="N4172" s="18" t="str">
        <f>IFERROR(__xludf.DUMMYFUNCTION("""COMPUTED_VALUE"""),"фанта апельсин с кислой малиной")</f>
        <v>фанта апельсин с кислой малиной</v>
      </c>
      <c r="O4172" s="18"/>
      <c r="P4172" s="18"/>
      <c r="Q4172" s="18"/>
      <c r="R4172" s="18"/>
      <c r="S4172" s="18"/>
      <c r="T4172" s="18"/>
      <c r="U4172" s="18"/>
      <c r="V4172" s="18"/>
      <c r="W4172" s="18"/>
      <c r="X4172" s="18"/>
      <c r="Y4172" s="18"/>
      <c r="Z4172" s="18"/>
      <c r="AA4172" s="18"/>
      <c r="AB4172" s="18"/>
      <c r="AC4172" s="18"/>
      <c r="AD4172" s="18"/>
      <c r="AE4172" s="18"/>
      <c r="AF4172" s="18"/>
      <c r="AG4172" s="18"/>
      <c r="AH4172" s="18"/>
      <c r="AI4172" s="18"/>
      <c r="AJ4172" s="18"/>
      <c r="AK4172" s="18"/>
      <c r="AL4172" s="18"/>
      <c r="AM4172" s="18"/>
      <c r="AN4172" s="18"/>
      <c r="AO4172" s="18"/>
      <c r="AP4172" s="18"/>
      <c r="AQ4172" s="18"/>
      <c r="AR4172" s="18"/>
      <c r="AS4172" s="18"/>
      <c r="AT4172" s="18"/>
      <c r="AU4172" s="18"/>
      <c r="AV4172" s="18"/>
      <c r="AW4172" s="18"/>
      <c r="AX4172" s="18"/>
    </row>
    <row r="4173">
      <c r="A4173" s="18" t="str">
        <f>IFERROR(__xludf.DUMMYFUNCTION("""COMPUTED_VALUE"""),"Арбуз Малина ")</f>
        <v>Арбуз Малина </v>
      </c>
      <c r="B4173" s="18" t="str">
        <f>IFERROR(__xludf.DUMMYFUNCTION("""COMPUTED_VALUE"""),"Банан Кокос ")</f>
        <v>Банан Кокос </v>
      </c>
      <c r="C4173" s="18" t="str">
        <f>IFERROR(__xludf.DUMMYFUNCTION("""COMPUTED_VALUE"""),"Барбарисовый Энергетик ")</f>
        <v>Барбарисовый Энергетик </v>
      </c>
      <c r="D4173" s="18" t="str">
        <f>IFERROR(__xludf.DUMMYFUNCTION("""COMPUTED_VALUE"""),"Виноградный Энергетик")</f>
        <v>Виноградный Энергетик</v>
      </c>
      <c r="E4173" s="18" t="str">
        <f>IFERROR(__xludf.DUMMYFUNCTION("""COMPUTED_VALUE"""),"Гранат Клубника ")</f>
        <v>Гранат Клубника </v>
      </c>
      <c r="F4173" s="18" t="str">
        <f>IFERROR(__xludf.DUMMYFUNCTION("""COMPUTED_VALUE"""),"Гранат Смородина ")</f>
        <v>Гранат Смородина </v>
      </c>
      <c r="G4173" s="18" t="str">
        <f>IFERROR(__xludf.DUMMYFUNCTION("""COMPUTED_VALUE"""),"Грейпфрутовый Швепс ")</f>
        <v>Грейпфрутовый Швепс </v>
      </c>
      <c r="H4173" s="18" t="str">
        <f>IFERROR(__xludf.DUMMYFUNCTION("""COMPUTED_VALUE"""),"Земляника Драгонфрут ")</f>
        <v>Земляника Драгонфрут </v>
      </c>
      <c r="I4173" s="18" t="str">
        <f>IFERROR(__xludf.DUMMYFUNCTION("""COMPUTED_VALUE"""),"Киви Личи ")</f>
        <v>Киви Личи </v>
      </c>
      <c r="J4173" s="18" t="str">
        <f>IFERROR(__xludf.DUMMYFUNCTION("""COMPUTED_VALUE"""),"Киви Маракуйя Гуава ")</f>
        <v>Киви Маракуйя Гуава </v>
      </c>
      <c r="K4173" s="18" t="str">
        <f>IFERROR(__xludf.DUMMYFUNCTION("""COMPUTED_VALUE"""),"Клубника Банан ")</f>
        <v>Клубника Банан </v>
      </c>
      <c r="L4173" s="18" t="str">
        <f>IFERROR(__xludf.DUMMYFUNCTION("""COMPUTED_VALUE"""),"Клубника Вишня ")</f>
        <v>Клубника Вишня </v>
      </c>
      <c r="M4173" s="18" t="str">
        <f>IFERROR(__xludf.DUMMYFUNCTION("""COMPUTED_VALUE"""),"Клубника Земляника ")</f>
        <v>Клубника Земляника </v>
      </c>
      <c r="N4173" s="18" t="str">
        <f>IFERROR(__xludf.DUMMYFUNCTION("""COMPUTED_VALUE"""),"Клубничный Мохито ")</f>
        <v>Клубничный Мохито </v>
      </c>
      <c r="O4173" s="18" t="str">
        <f>IFERROR(__xludf.DUMMYFUNCTION("""COMPUTED_VALUE"""),"Манго Грейпфрут ")</f>
        <v>Манго Грейпфрут </v>
      </c>
      <c r="P4173" s="18" t="str">
        <f>IFERROR(__xludf.DUMMYFUNCTION("""COMPUTED_VALUE"""),"Манго Персик Личи ")</f>
        <v>Манго Персик Личи </v>
      </c>
      <c r="Q4173" s="18" t="str">
        <f>IFERROR(__xludf.DUMMYFUNCTION("""COMPUTED_VALUE"""),"Персик Бабл Гам ")</f>
        <v>Персик Бабл Гам </v>
      </c>
      <c r="R4173" s="18" t="str">
        <f>IFERROR(__xludf.DUMMYFUNCTION("""COMPUTED_VALUE"""),"Садовые Ягоды ")</f>
        <v>Садовые Ягоды </v>
      </c>
      <c r="S4173" s="18" t="str">
        <f>IFERROR(__xludf.DUMMYFUNCTION("""COMPUTED_VALUE"""),"Скитлс Лимон Лайм 2")</f>
        <v>Скитлс Лимон Лайм 2</v>
      </c>
      <c r="T4173" s="18" t="str">
        <f>IFERROR(__xludf.DUMMYFUNCTION("""COMPUTED_VALUE"""),"Смородина Мармелад 1")</f>
        <v>Смородина Мармелад 1</v>
      </c>
      <c r="U4173" s="18" t="str">
        <f>IFERROR(__xludf.DUMMYFUNCTION("""COMPUTED_VALUE"""),"Темная Вишня 1")</f>
        <v>Темная Вишня 1</v>
      </c>
      <c r="V4173" s="18" t="str">
        <f>IFERROR(__xludf.DUMMYFUNCTION("""COMPUTED_VALUE"""),"Фруктовые Пластинки 1")</f>
        <v>Фруктовые Пластинки 1</v>
      </c>
      <c r="W4173" s="18" t="str">
        <f>IFERROR(__xludf.DUMMYFUNCTION("""COMPUTED_VALUE"""),"Черника Ежевика 1")</f>
        <v>Черника Ежевика 1</v>
      </c>
      <c r="X4173" s="18" t="str">
        <f>IFERROR(__xludf.DUMMYFUNCTION("""COMPUTED_VALUE"""),"Черника Малина 1")</f>
        <v>Черника Малина 1</v>
      </c>
      <c r="Y4173" s="18" t="str">
        <f>IFERROR(__xludf.DUMMYFUNCTION("""COMPUTED_VALUE"""),"Черника Мята 2")</f>
        <v>Черника Мята 2</v>
      </c>
      <c r="Z4173" s="18" t="str">
        <f>IFERROR(__xludf.DUMMYFUNCTION("""COMPUTED_VALUE"""),"Яблоко Виноград 2")</f>
        <v>Яблоко Виноград 2</v>
      </c>
      <c r="AA4173" s="18" t="str">
        <f>IFERROR(__xludf.DUMMYFUNCTION("""COMPUTED_VALUE"""),"Яблоко Малина 4")</f>
        <v>Яблоко Малина 4</v>
      </c>
      <c r="AB4173" s="18"/>
      <c r="AC4173" s="18"/>
      <c r="AD4173" s="18"/>
      <c r="AE4173" s="18"/>
      <c r="AF4173" s="18"/>
      <c r="AG4173" s="18"/>
      <c r="AH4173" s="18"/>
      <c r="AI4173" s="18"/>
      <c r="AJ4173" s="18"/>
      <c r="AK4173" s="18"/>
      <c r="AL4173" s="18"/>
      <c r="AM4173" s="18"/>
      <c r="AN4173" s="18"/>
      <c r="AO4173" s="18"/>
      <c r="AP4173" s="18"/>
      <c r="AQ4173" s="18"/>
      <c r="AR4173" s="18"/>
      <c r="AS4173" s="18"/>
      <c r="AT4173" s="18"/>
      <c r="AU4173" s="18"/>
      <c r="AV4173" s="18"/>
      <c r="AW4173" s="18"/>
      <c r="AX4173" s="18"/>
    </row>
    <row r="4174">
      <c r="A4174" s="18" t="str">
        <f>IFERROR(__xludf.DUMMYFUNCTION("""COMPUTED_VALUE"""),"0.4")</f>
        <v>0.4</v>
      </c>
      <c r="B4174" s="18" t="str">
        <f>IFERROR(__xludf.DUMMYFUNCTION("""COMPUTED_VALUE"""),"0.6")</f>
        <v>0.6</v>
      </c>
      <c r="C4174" s="18" t="str">
        <f>IFERROR(__xludf.DUMMYFUNCTION("""COMPUTED_VALUE"""),"0.7")</f>
        <v>0.7</v>
      </c>
      <c r="D4174" s="18" t="str">
        <f>IFERROR(__xludf.DUMMYFUNCTION("""COMPUTED_VALUE"""),"0.8")</f>
        <v>0.8</v>
      </c>
      <c r="E4174" s="18"/>
      <c r="F4174" s="18"/>
      <c r="G4174" s="18"/>
      <c r="H4174" s="18"/>
      <c r="I4174" s="18"/>
      <c r="J4174" s="18"/>
      <c r="K4174" s="18"/>
      <c r="L4174" s="18"/>
      <c r="M4174" s="18"/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  <c r="AA4174" s="18"/>
      <c r="AB4174" s="18"/>
      <c r="AC4174" s="18"/>
      <c r="AD4174" s="18"/>
      <c r="AE4174" s="18"/>
      <c r="AF4174" s="18"/>
      <c r="AG4174" s="18"/>
      <c r="AH4174" s="18"/>
      <c r="AI4174" s="18"/>
      <c r="AJ4174" s="18"/>
      <c r="AK4174" s="18"/>
      <c r="AL4174" s="18"/>
      <c r="AM4174" s="18"/>
      <c r="AN4174" s="18"/>
      <c r="AO4174" s="18"/>
      <c r="AP4174" s="18"/>
      <c r="AQ4174" s="18"/>
      <c r="AR4174" s="18"/>
      <c r="AS4174" s="18"/>
      <c r="AT4174" s="18"/>
      <c r="AU4174" s="18"/>
      <c r="AV4174" s="18"/>
      <c r="AW4174" s="18"/>
      <c r="AX4174" s="18"/>
    </row>
    <row r="4175">
      <c r="A4175" s="18" t="str">
        <f>IFERROR(__xludf.DUMMYFUNCTION("""COMPUTED_VALUE"""),"Апельсиновое драже")</f>
        <v>Апельсиновое драже</v>
      </c>
      <c r="B4175" s="18" t="str">
        <f>IFERROR(__xludf.DUMMYFUNCTION("""COMPUTED_VALUE"""),"Бабл гам")</f>
        <v>Бабл гам</v>
      </c>
      <c r="C4175" s="18" t="str">
        <f>IFERROR(__xludf.DUMMYFUNCTION("""COMPUTED_VALUE"""),"Виноградная конфета")</f>
        <v>Виноградная конфета</v>
      </c>
      <c r="D4175" s="18" t="str">
        <f>IFERROR(__xludf.DUMMYFUNCTION("""COMPUTED_VALUE"""),"Даня кокос")</f>
        <v>Даня кокос</v>
      </c>
      <c r="E4175" s="18" t="str">
        <f>IFERROR(__xludf.DUMMYFUNCTION("""COMPUTED_VALUE"""),"Земляника груша")</f>
        <v>Земляника груша</v>
      </c>
      <c r="F4175" s="18" t="str">
        <f>IFERROR(__xludf.DUMMYFUNCTION("""COMPUTED_VALUE"""),"Кислый киви")</f>
        <v>Кислый киви</v>
      </c>
      <c r="G4175" s="18" t="str">
        <f>IFERROR(__xludf.DUMMYFUNCTION("""COMPUTED_VALUE"""),"Кислый малиновый лимонад ")</f>
        <v>Кислый малиновый лимонад </v>
      </c>
      <c r="H4175" s="18" t="str">
        <f>IFERROR(__xludf.DUMMYFUNCTION("""COMPUTED_VALUE"""),"Кола сода айс")</f>
        <v>Кола сода айс</v>
      </c>
      <c r="I4175" s="18" t="str">
        <f>IFERROR(__xludf.DUMMYFUNCTION("""COMPUTED_VALUE"""),"Ледяной ананас")</f>
        <v>Ледяной ананас</v>
      </c>
      <c r="J4175" s="18" t="str">
        <f>IFERROR(__xludf.DUMMYFUNCTION("""COMPUTED_VALUE"""),"Лимонные червячки ")</f>
        <v>Лимонные червячки </v>
      </c>
      <c r="K4175" s="18" t="str">
        <f>IFERROR(__xludf.DUMMYFUNCTION("""COMPUTED_VALUE"""),"Манго апельсин")</f>
        <v>Манго апельсин</v>
      </c>
      <c r="L4175" s="18" t="str">
        <f>IFERROR(__xludf.DUMMYFUNCTION("""COMPUTED_VALUE"""),"Смородина виноград")</f>
        <v>Смородина виноград</v>
      </c>
      <c r="M4175" s="18" t="str">
        <f>IFERROR(__xludf.DUMMYFUNCTION("""COMPUTED_VALUE"""),"Яблочный холс")</f>
        <v>Яблочный холс</v>
      </c>
      <c r="N4175" s="18" t="str">
        <f>IFERROR(__xludf.DUMMYFUNCTION("""COMPUTED_VALUE"""),"Ягодный смузи")</f>
        <v>Ягодный смузи</v>
      </c>
      <c r="O4175" s="18" t="str">
        <f>IFERROR(__xludf.DUMMYFUNCTION("""COMPUTED_VALUE"""),"Ягодный энергетик")</f>
        <v>Ягодный энергетик</v>
      </c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  <c r="AA4175" s="18"/>
      <c r="AB4175" s="18"/>
      <c r="AC4175" s="18"/>
      <c r="AD4175" s="18"/>
      <c r="AE4175" s="18"/>
      <c r="AF4175" s="18"/>
      <c r="AG4175" s="18"/>
      <c r="AH4175" s="18"/>
      <c r="AI4175" s="18"/>
      <c r="AJ4175" s="18"/>
      <c r="AK4175" s="18"/>
      <c r="AL4175" s="18"/>
      <c r="AM4175" s="18"/>
      <c r="AN4175" s="18"/>
      <c r="AO4175" s="18"/>
      <c r="AP4175" s="18"/>
      <c r="AQ4175" s="18"/>
      <c r="AR4175" s="18"/>
      <c r="AS4175" s="18"/>
      <c r="AT4175" s="18"/>
      <c r="AU4175" s="18"/>
      <c r="AV4175" s="18"/>
      <c r="AW4175" s="18"/>
      <c r="AX4175" s="18"/>
    </row>
    <row r="4176">
      <c r="A4176" s="18" t="str">
        <f>IFERROR(__xludf.DUMMYFUNCTION("""COMPUTED_VALUE"""),"Апельсиновое драже")</f>
        <v>Апельсиновое драже</v>
      </c>
      <c r="B4176" s="18" t="str">
        <f>IFERROR(__xludf.DUMMYFUNCTION("""COMPUTED_VALUE"""),"Бабл гам")</f>
        <v>Бабл гам</v>
      </c>
      <c r="C4176" s="18" t="str">
        <f>IFERROR(__xludf.DUMMYFUNCTION("""COMPUTED_VALUE"""),"Виноградная конфета")</f>
        <v>Виноградная конфета</v>
      </c>
      <c r="D4176" s="18" t="str">
        <f>IFERROR(__xludf.DUMMYFUNCTION("""COMPUTED_VALUE"""),"Даня кокос")</f>
        <v>Даня кокос</v>
      </c>
      <c r="E4176" s="18" t="str">
        <f>IFERROR(__xludf.DUMMYFUNCTION("""COMPUTED_VALUE"""),"Земляника груша")</f>
        <v>Земляника груша</v>
      </c>
      <c r="F4176" s="18" t="str">
        <f>IFERROR(__xludf.DUMMYFUNCTION("""COMPUTED_VALUE"""),"Кислый киви")</f>
        <v>Кислый киви</v>
      </c>
      <c r="G4176" s="18" t="str">
        <f>IFERROR(__xludf.DUMMYFUNCTION("""COMPUTED_VALUE"""),"Кислый малиновый лимонад ")</f>
        <v>Кислый малиновый лимонад </v>
      </c>
      <c r="H4176" s="18" t="str">
        <f>IFERROR(__xludf.DUMMYFUNCTION("""COMPUTED_VALUE"""),"Кола сода айс")</f>
        <v>Кола сода айс</v>
      </c>
      <c r="I4176" s="18" t="str">
        <f>IFERROR(__xludf.DUMMYFUNCTION("""COMPUTED_VALUE"""),"Ледяной ананас")</f>
        <v>Ледяной ананас</v>
      </c>
      <c r="J4176" s="18" t="str">
        <f>IFERROR(__xludf.DUMMYFUNCTION("""COMPUTED_VALUE"""),"Лимонные червячки ")</f>
        <v>Лимонные червячки </v>
      </c>
      <c r="K4176" s="18" t="str">
        <f>IFERROR(__xludf.DUMMYFUNCTION("""COMPUTED_VALUE"""),"Манго апельсин")</f>
        <v>Манго апельсин</v>
      </c>
      <c r="L4176" s="18" t="str">
        <f>IFERROR(__xludf.DUMMYFUNCTION("""COMPUTED_VALUE"""),"Смородина виноград")</f>
        <v>Смородина виноград</v>
      </c>
      <c r="M4176" s="18" t="str">
        <f>IFERROR(__xludf.DUMMYFUNCTION("""COMPUTED_VALUE"""),"Яблочный холс")</f>
        <v>Яблочный холс</v>
      </c>
      <c r="N4176" s="18" t="str">
        <f>IFERROR(__xludf.DUMMYFUNCTION("""COMPUTED_VALUE"""),"Ягодный смузи")</f>
        <v>Ягодный смузи</v>
      </c>
      <c r="O4176" s="18" t="str">
        <f>IFERROR(__xludf.DUMMYFUNCTION("""COMPUTED_VALUE"""),"Ягодный энергетик")</f>
        <v>Ягодный энергетик</v>
      </c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  <c r="AA4176" s="18"/>
      <c r="AB4176" s="18"/>
      <c r="AC4176" s="18"/>
      <c r="AD4176" s="18"/>
      <c r="AE4176" s="18"/>
      <c r="AF4176" s="18"/>
      <c r="AG4176" s="18"/>
      <c r="AH4176" s="18"/>
      <c r="AI4176" s="18"/>
      <c r="AJ4176" s="18"/>
      <c r="AK4176" s="18"/>
      <c r="AL4176" s="18"/>
      <c r="AM4176" s="18"/>
      <c r="AN4176" s="18"/>
      <c r="AO4176" s="18"/>
      <c r="AP4176" s="18"/>
      <c r="AQ4176" s="18"/>
      <c r="AR4176" s="18"/>
      <c r="AS4176" s="18"/>
      <c r="AT4176" s="18"/>
      <c r="AU4176" s="18"/>
      <c r="AV4176" s="18"/>
      <c r="AW4176" s="18"/>
      <c r="AX4176" s="18"/>
    </row>
    <row r="4177">
      <c r="A4177" s="18" t="str">
        <f>IFERROR(__xludf.DUMMYFUNCTION("""COMPUTED_VALUE"""),"Лесные ягоды")</f>
        <v>Лесные ягоды</v>
      </c>
      <c r="B4177" s="18" t="str">
        <f>IFERROR(__xludf.DUMMYFUNCTION("""COMPUTED_VALUE"""),"Алоэ виноград ")</f>
        <v>Алоэ виноград </v>
      </c>
      <c r="C4177" s="18" t="str">
        <f>IFERROR(__xludf.DUMMYFUNCTION("""COMPUTED_VALUE"""),"Апельсиновый адреналин")</f>
        <v>Апельсиновый адреналин</v>
      </c>
      <c r="D4177" s="18" t="str">
        <f>IFERROR(__xludf.DUMMYFUNCTION("""COMPUTED_VALUE"""),"Клюква лайм")</f>
        <v>Клюква лайм</v>
      </c>
      <c r="E4177" s="18" t="str">
        <f>IFERROR(__xludf.DUMMYFUNCTION("""COMPUTED_VALUE"""),"Виноградная фанта ")</f>
        <v>Виноградная фанта </v>
      </c>
      <c r="F4177" s="18" t="str">
        <f>IFERROR(__xludf.DUMMYFUNCTION("""COMPUTED_VALUE"""),"Зеленый чай лемонграсс")</f>
        <v>Зеленый чай лемонграсс</v>
      </c>
      <c r="G4177" s="18" t="str">
        <f>IFERROR(__xludf.DUMMYFUNCTION("""COMPUTED_VALUE"""),"Малина арбуз")</f>
        <v>Малина арбуз</v>
      </c>
      <c r="H4177" s="18" t="str">
        <f>IFERROR(__xludf.DUMMYFUNCTION("""COMPUTED_VALUE"""),"Ананас персик")</f>
        <v>Ананас персик</v>
      </c>
      <c r="I4177" s="18" t="str">
        <f>IFERROR(__xludf.DUMMYFUNCTION("""COMPUTED_VALUE"""),"Клубничный мохито ")</f>
        <v>Клубничный мохито </v>
      </c>
      <c r="J4177" s="18" t="str">
        <f>IFERROR(__xludf.DUMMYFUNCTION("""COMPUTED_VALUE"""),"Яблоко лайм")</f>
        <v>Яблоко лайм</v>
      </c>
      <c r="K4177" s="18" t="str">
        <f>IFERROR(__xludf.DUMMYFUNCTION("""COMPUTED_VALUE"""),"Спрайт арбуз лайм ")</f>
        <v>Спрайт арбуз лайм </v>
      </c>
      <c r="L4177" s="18" t="str">
        <f>IFERROR(__xludf.DUMMYFUNCTION("""COMPUTED_VALUE"""),"Черничная фанта")</f>
        <v>Черничная фанта</v>
      </c>
      <c r="M4177" s="18" t="str">
        <f>IFERROR(__xludf.DUMMYFUNCTION("""COMPUTED_VALUE"""),"Чёрная смородина")</f>
        <v>Чёрная смородина</v>
      </c>
      <c r="N4177" s="18" t="str">
        <f>IFERROR(__xludf.DUMMYFUNCTION("""COMPUTED_VALUE"""),"Червячки голубика малина")</f>
        <v>Червячки голубика малина</v>
      </c>
      <c r="O4177" s="18" t="str">
        <f>IFERROR(__xludf.DUMMYFUNCTION("""COMPUTED_VALUE"""),"Малина смородина ")</f>
        <v>Малина смородина </v>
      </c>
      <c r="P4177" s="18" t="str">
        <f>IFERROR(__xludf.DUMMYFUNCTION("""COMPUTED_VALUE"""),"Черника лайм ")</f>
        <v>Черника лайм </v>
      </c>
      <c r="Q4177" s="18" t="str">
        <f>IFERROR(__xludf.DUMMYFUNCTION("""COMPUTED_VALUE"""),"Виноградный чупа чупс")</f>
        <v>Виноградный чупа чупс</v>
      </c>
      <c r="R4177" s="18" t="str">
        <f>IFERROR(__xludf.DUMMYFUNCTION("""COMPUTED_VALUE"""),"Киви лайм")</f>
        <v>Киви лайм</v>
      </c>
      <c r="S4177" s="18" t="str">
        <f>IFERROR(__xludf.DUMMYFUNCTION("""COMPUTED_VALUE"""),"Ягодный морс")</f>
        <v>Ягодный морс</v>
      </c>
      <c r="T4177" s="18" t="str">
        <f>IFERROR(__xludf.DUMMYFUNCTION("""COMPUTED_VALUE"""),"Фруктовый скитлс")</f>
        <v>Фруктовый скитлс</v>
      </c>
      <c r="U4177" s="18" t="str">
        <f>IFERROR(__xludf.DUMMYFUNCTION("""COMPUTED_VALUE"""),"черника лимон ")</f>
        <v>черника лимон </v>
      </c>
      <c r="V4177" s="18" t="str">
        <f>IFERROR(__xludf.DUMMYFUNCTION("""COMPUTED_VALUE"""),"Вишнёвая бомба")</f>
        <v>Вишнёвая бомба</v>
      </c>
      <c r="W4177" s="18" t="str">
        <f>IFERROR(__xludf.DUMMYFUNCTION("""COMPUTED_VALUE"""),"Тропический манго")</f>
        <v>Тропический манго</v>
      </c>
      <c r="X4177" s="18"/>
      <c r="Y4177" s="18"/>
      <c r="Z4177" s="18"/>
      <c r="AA4177" s="18"/>
      <c r="AB4177" s="18"/>
      <c r="AC4177" s="18"/>
      <c r="AD4177" s="18"/>
      <c r="AE4177" s="18"/>
      <c r="AF4177" s="18"/>
      <c r="AG4177" s="18"/>
      <c r="AH4177" s="18"/>
      <c r="AI4177" s="18"/>
      <c r="AJ4177" s="18"/>
      <c r="AK4177" s="18"/>
      <c r="AL4177" s="18"/>
      <c r="AM4177" s="18"/>
      <c r="AN4177" s="18"/>
      <c r="AO4177" s="18"/>
      <c r="AP4177" s="18"/>
      <c r="AQ4177" s="18"/>
      <c r="AR4177" s="18"/>
      <c r="AS4177" s="18"/>
      <c r="AT4177" s="18"/>
      <c r="AU4177" s="18"/>
      <c r="AV4177" s="18"/>
      <c r="AW4177" s="18"/>
      <c r="AX4177" s="18"/>
    </row>
    <row r="4178">
      <c r="A4178" s="18" t="str">
        <f>IFERROR(__xludf.DUMMYFUNCTION("""COMPUTED_VALUE"""),"Кислый малиново-грейпфрутовый швепс")</f>
        <v>Кислый малиново-грейпфрутовый швепс</v>
      </c>
      <c r="B4178" s="18" t="str">
        <f>IFERROR(__xludf.DUMMYFUNCTION("""COMPUTED_VALUE"""),"Ананас апельсин")</f>
        <v>Ананас апельсин</v>
      </c>
      <c r="C4178" s="18" t="str">
        <f>IFERROR(__xludf.DUMMYFUNCTION("""COMPUTED_VALUE"""),"Пинаколада")</f>
        <v>Пинаколада</v>
      </c>
      <c r="D4178" s="18" t="str">
        <f>IFERROR(__xludf.DUMMYFUNCTION("""COMPUTED_VALUE"""),"Мятный бабл гам")</f>
        <v>Мятный бабл гам</v>
      </c>
      <c r="E4178" s="18" t="str">
        <f>IFERROR(__xludf.DUMMYFUNCTION("""COMPUTED_VALUE"""),"Мянго драгонфрут")</f>
        <v>Мянго драгонфрут</v>
      </c>
      <c r="F4178" s="18" t="str">
        <f>IFERROR(__xludf.DUMMYFUNCTION("""COMPUTED_VALUE"""),"Клубничная фанта")</f>
        <v>Клубничная фанта</v>
      </c>
      <c r="G4178" s="18" t="str">
        <f>IFERROR(__xludf.DUMMYFUNCTION("""COMPUTED_VALUE"""),"Клубничная арбуз")</f>
        <v>Клубничная арбуз</v>
      </c>
      <c r="H4178" s="18" t="str">
        <f>IFERROR(__xludf.DUMMYFUNCTION("""COMPUTED_VALUE"""),"Кислый скитлс")</f>
        <v>Кислый скитлс</v>
      </c>
      <c r="I4178" s="18" t="str">
        <f>IFERROR(__xludf.DUMMYFUNCTION("""COMPUTED_VALUE"""),"Кислый лайм арбуз")</f>
        <v>Кислый лайм арбуз</v>
      </c>
      <c r="J4178" s="18" t="str">
        <f>IFERROR(__xludf.DUMMYFUNCTION("""COMPUTED_VALUE"""),"Тропический банан")</f>
        <v>Тропический банан</v>
      </c>
      <c r="K4178" s="18" t="str">
        <f>IFERROR(__xludf.DUMMYFUNCTION("""COMPUTED_VALUE"""),"Яблочный энергетик")</f>
        <v>Яблочный энергетик</v>
      </c>
      <c r="L4178" s="18" t="str">
        <f>IFERROR(__xludf.DUMMYFUNCTION("""COMPUTED_VALUE"""),"Барбарисовый лимонад")</f>
        <v>Барбарисовый лимонад</v>
      </c>
      <c r="M4178" s="18" t="str">
        <f>IFERROR(__xludf.DUMMYFUNCTION("""COMPUTED_VALUE"""),"Лимонад виноград вишня")</f>
        <v>Лимонад виноград вишня</v>
      </c>
      <c r="N4178" s="18" t="str">
        <f>IFERROR(__xludf.DUMMYFUNCTION("""COMPUTED_VALUE"""),"Розовый лимонад")</f>
        <v>Розовый лимонад</v>
      </c>
      <c r="O4178" s="18" t="str">
        <f>IFERROR(__xludf.DUMMYFUNCTION("""COMPUTED_VALUE"""),"Двойной манго")</f>
        <v>Двойной манго</v>
      </c>
      <c r="P4178" s="18" t="str">
        <f>IFERROR(__xludf.DUMMYFUNCTION("""COMPUTED_VALUE"""),"Лесные ягоды ")</f>
        <v>Лесные ягоды </v>
      </c>
      <c r="Q4178" s="18" t="str">
        <f>IFERROR(__xludf.DUMMYFUNCTION("""COMPUTED_VALUE"""),"Ежевика малина ")</f>
        <v>Ежевика малина </v>
      </c>
      <c r="R4178" s="18" t="str">
        <f>IFERROR(__xludf.DUMMYFUNCTION("""COMPUTED_VALUE"""),"Смородиновый лимонад")</f>
        <v>Смородиновый лимонад</v>
      </c>
      <c r="S4178" s="18" t="str">
        <f>IFERROR(__xludf.DUMMYFUNCTION("""COMPUTED_VALUE"""),"Кола вишня")</f>
        <v>Кола вишня</v>
      </c>
      <c r="T4178" s="18" t="str">
        <f>IFERROR(__xludf.DUMMYFUNCTION("""COMPUTED_VALUE"""),"Манго арбуз")</f>
        <v>Манго арбуз</v>
      </c>
      <c r="U4178" s="18" t="str">
        <f>IFERROR(__xludf.DUMMYFUNCTION("""COMPUTED_VALUE"""),"Алоэ виноград")</f>
        <v>Алоэ виноград</v>
      </c>
      <c r="V4178" s="18" t="str">
        <f>IFERROR(__xludf.DUMMYFUNCTION("""COMPUTED_VALUE"""),"Банан клубника")</f>
        <v>Банан клубника</v>
      </c>
      <c r="W4178" s="18" t="str">
        <f>IFERROR(__xludf.DUMMYFUNCTION("""COMPUTED_VALUE"""),"Малиновый мармелад")</f>
        <v>Малиновый мармелад</v>
      </c>
      <c r="X4178" s="18" t="str">
        <f>IFERROR(__xludf.DUMMYFUNCTION("""COMPUTED_VALUE"""),"Клубника киви")</f>
        <v>Клубника киви</v>
      </c>
      <c r="Y4178" s="18" t="str">
        <f>IFERROR(__xludf.DUMMYFUNCTION("""COMPUTED_VALUE"""),"Клюква лайм")</f>
        <v>Клюква лайм</v>
      </c>
      <c r="Z4178" s="18" t="str">
        <f>IFERROR(__xludf.DUMMYFUNCTION("""COMPUTED_VALUE"""),"Гуава ананас")</f>
        <v>Гуава ананас</v>
      </c>
      <c r="AA4178" s="18" t="str">
        <f>IFERROR(__xludf.DUMMYFUNCTION("""COMPUTED_VALUE"""),"Морс")</f>
        <v>Морс</v>
      </c>
      <c r="AB4178" s="18" t="str">
        <f>IFERROR(__xludf.DUMMYFUNCTION("""COMPUTED_VALUE"""),"Красный апельсин")</f>
        <v>Красный апельсин</v>
      </c>
      <c r="AC4178" s="18" t="str">
        <f>IFERROR(__xludf.DUMMYFUNCTION("""COMPUTED_VALUE"""),"Арбузная жвачка")</f>
        <v>Арбузная жвачка</v>
      </c>
      <c r="AD4178" s="18" t="str">
        <f>IFERROR(__xludf.DUMMYFUNCTION("""COMPUTED_VALUE"""),"Смородина Виноград")</f>
        <v>Смородина Виноград</v>
      </c>
      <c r="AE4178" s="18" t="str">
        <f>IFERROR(__xludf.DUMMYFUNCTION("""COMPUTED_VALUE"""),"Гранатовая Мармелад")</f>
        <v>Гранатовая Мармелад</v>
      </c>
      <c r="AF4178" s="18" t="str">
        <f>IFERROR(__xludf.DUMMYFUNCTION("""COMPUTED_VALUE"""),"Яблоко Киви")</f>
        <v>Яблоко Киви</v>
      </c>
      <c r="AG4178" s="18" t="str">
        <f>IFERROR(__xludf.DUMMYFUNCTION("""COMPUTED_VALUE"""),"Клубника Ежевика")</f>
        <v>Клубника Ежевика</v>
      </c>
      <c r="AH4178" s="18" t="str">
        <f>IFERROR(__xludf.DUMMYFUNCTION("""COMPUTED_VALUE"""),"Клубничный Коктейль")</f>
        <v>Клубничный Коктейль</v>
      </c>
      <c r="AI4178" s="18" t="str">
        <f>IFERROR(__xludf.DUMMYFUNCTION("""COMPUTED_VALUE"""),"Клюква Земляника ")</f>
        <v>Клюква Земляника </v>
      </c>
      <c r="AJ4178" s="18" t="str">
        <f>IFERROR(__xludf.DUMMYFUNCTION("""COMPUTED_VALUE"""),"Какос Дыня")</f>
        <v>Какос Дыня</v>
      </c>
      <c r="AK4178" s="18" t="str">
        <f>IFERROR(__xludf.DUMMYFUNCTION("""COMPUTED_VALUE"""),"Маракуйя мандарин")</f>
        <v>Маракуйя мандарин</v>
      </c>
      <c r="AL4178" s="18" t="str">
        <f>IFERROR(__xludf.DUMMYFUNCTION("""COMPUTED_VALUE"""),"Персик кактус")</f>
        <v>Персик кактус</v>
      </c>
      <c r="AM4178" s="18" t="str">
        <f>IFERROR(__xludf.DUMMYFUNCTION("""COMPUTED_VALUE"""),"Спрайт")</f>
        <v>Спрайт</v>
      </c>
      <c r="AN4178" s="18" t="str">
        <f>IFERROR(__xludf.DUMMYFUNCTION("""COMPUTED_VALUE"""),"Черничная фанта")</f>
        <v>Черничная фанта</v>
      </c>
      <c r="AO4178" s="18" t="str">
        <f>IFERROR(__xludf.DUMMYFUNCTION("""COMPUTED_VALUE"""),"Ягодная жвачка")</f>
        <v>Ягодная жвачка</v>
      </c>
      <c r="AP4178" s="18" t="str">
        <f>IFERROR(__xludf.DUMMYFUNCTION("""COMPUTED_VALUE"""),"Ягодный энергетик")</f>
        <v>Ягодный энергетик</v>
      </c>
      <c r="AQ4178" s="18" t="str">
        <f>IFERROR(__xludf.DUMMYFUNCTION("""COMPUTED_VALUE"""),"Ягодный пунш ")</f>
        <v>Ягодный пунш </v>
      </c>
      <c r="AR4178" s="18" t="str">
        <f>IFERROR(__xludf.DUMMYFUNCTION("""COMPUTED_VALUE"""),"Виноградный холс")</f>
        <v>Виноградный холс</v>
      </c>
      <c r="AS4178" s="18" t="str">
        <f>IFERROR(__xludf.DUMMYFUNCTION("""COMPUTED_VALUE"""),"Грейпфрут смородина")</f>
        <v>Грейпфрут смородина</v>
      </c>
      <c r="AT4178" s="18" t="str">
        <f>IFERROR(__xludf.DUMMYFUNCTION("""COMPUTED_VALUE"""),"Дыня персик")</f>
        <v>Дыня персик</v>
      </c>
      <c r="AU4178" s="18" t="str">
        <f>IFERROR(__xludf.DUMMYFUNCTION("""COMPUTED_VALUE"""),"Земляника виноград")</f>
        <v>Земляника виноград</v>
      </c>
      <c r="AV4178" s="18" t="str">
        <f>IFERROR(__xludf.DUMMYFUNCTION("""COMPUTED_VALUE"""),"Киви маракуйя гуава")</f>
        <v>Киви маракуйя гуава</v>
      </c>
      <c r="AW4178" s="18" t="str">
        <f>IFERROR(__xludf.DUMMYFUNCTION("""COMPUTED_VALUE"""),"Кислые вишнёвые червячки")</f>
        <v>Кислые вишнёвые червячки</v>
      </c>
      <c r="AX4178" s="18" t="str">
        <f>IFERROR(__xludf.DUMMYFUNCTION("""COMPUTED_VALUE"""),"Кислые чернично-малиновое червячки")</f>
        <v>Кислые чернично-малиновое червячки</v>
      </c>
    </row>
    <row r="4179">
      <c r="A4179" s="18" t="str">
        <f>IFERROR(__xludf.DUMMYFUNCTION("""COMPUTED_VALUE"""),"Лесные ягоды")</f>
        <v>Лесные ягоды</v>
      </c>
      <c r="B4179" s="18" t="str">
        <f>IFERROR(__xludf.DUMMYFUNCTION("""COMPUTED_VALUE"""),"Алоэ виноград ")</f>
        <v>Алоэ виноград </v>
      </c>
      <c r="C4179" s="18" t="str">
        <f>IFERROR(__xludf.DUMMYFUNCTION("""COMPUTED_VALUE"""),"Апельсиновый адреналин")</f>
        <v>Апельсиновый адреналин</v>
      </c>
      <c r="D4179" s="18" t="str">
        <f>IFERROR(__xludf.DUMMYFUNCTION("""COMPUTED_VALUE"""),"Клюква лайм")</f>
        <v>Клюква лайм</v>
      </c>
      <c r="E4179" s="18" t="str">
        <f>IFERROR(__xludf.DUMMYFUNCTION("""COMPUTED_VALUE"""),"Виноградная фанта ")</f>
        <v>Виноградная фанта </v>
      </c>
      <c r="F4179" s="18" t="str">
        <f>IFERROR(__xludf.DUMMYFUNCTION("""COMPUTED_VALUE"""),"Зеленый чай лемонграсс")</f>
        <v>Зеленый чай лемонграсс</v>
      </c>
      <c r="G4179" s="18" t="str">
        <f>IFERROR(__xludf.DUMMYFUNCTION("""COMPUTED_VALUE"""),"Малина арбуз")</f>
        <v>Малина арбуз</v>
      </c>
      <c r="H4179" s="18" t="str">
        <f>IFERROR(__xludf.DUMMYFUNCTION("""COMPUTED_VALUE"""),"Ананас персик")</f>
        <v>Ананас персик</v>
      </c>
      <c r="I4179" s="18" t="str">
        <f>IFERROR(__xludf.DUMMYFUNCTION("""COMPUTED_VALUE"""),"Клубничный мохито ")</f>
        <v>Клубничный мохито </v>
      </c>
      <c r="J4179" s="18" t="str">
        <f>IFERROR(__xludf.DUMMYFUNCTION("""COMPUTED_VALUE"""),"Яблоко лайм")</f>
        <v>Яблоко лайм</v>
      </c>
      <c r="K4179" s="18" t="str">
        <f>IFERROR(__xludf.DUMMYFUNCTION("""COMPUTED_VALUE"""),"Спрайт арбуз лайм ")</f>
        <v>Спрайт арбуз лайм </v>
      </c>
      <c r="L4179" s="18" t="str">
        <f>IFERROR(__xludf.DUMMYFUNCTION("""COMPUTED_VALUE"""),"Черничная фанта")</f>
        <v>Черничная фанта</v>
      </c>
      <c r="M4179" s="18" t="str">
        <f>IFERROR(__xludf.DUMMYFUNCTION("""COMPUTED_VALUE"""),"Чёрная смородина")</f>
        <v>Чёрная смородина</v>
      </c>
      <c r="N4179" s="18" t="str">
        <f>IFERROR(__xludf.DUMMYFUNCTION("""COMPUTED_VALUE"""),"Червячки голубика малина")</f>
        <v>Червячки голубика малина</v>
      </c>
      <c r="O4179" s="18" t="str">
        <f>IFERROR(__xludf.DUMMYFUNCTION("""COMPUTED_VALUE"""),"Малина смородина ")</f>
        <v>Малина смородина </v>
      </c>
      <c r="P4179" s="18" t="str">
        <f>IFERROR(__xludf.DUMMYFUNCTION("""COMPUTED_VALUE"""),"Черника лайм ")</f>
        <v>Черника лайм </v>
      </c>
      <c r="Q4179" s="18" t="str">
        <f>IFERROR(__xludf.DUMMYFUNCTION("""COMPUTED_VALUE"""),"Виноградный чупа чупс")</f>
        <v>Виноградный чупа чупс</v>
      </c>
      <c r="R4179" s="18" t="str">
        <f>IFERROR(__xludf.DUMMYFUNCTION("""COMPUTED_VALUE"""),"Киви лайм")</f>
        <v>Киви лайм</v>
      </c>
      <c r="S4179" s="18" t="str">
        <f>IFERROR(__xludf.DUMMYFUNCTION("""COMPUTED_VALUE"""),"Ягодный морс")</f>
        <v>Ягодный морс</v>
      </c>
      <c r="T4179" s="18" t="str">
        <f>IFERROR(__xludf.DUMMYFUNCTION("""COMPUTED_VALUE"""),"Фруктовый скитлс")</f>
        <v>Фруктовый скитлс</v>
      </c>
      <c r="U4179" s="18" t="str">
        <f>IFERROR(__xludf.DUMMYFUNCTION("""COMPUTED_VALUE"""),"черника лимон ")</f>
        <v>черника лимон </v>
      </c>
      <c r="V4179" s="18" t="str">
        <f>IFERROR(__xludf.DUMMYFUNCTION("""COMPUTED_VALUE"""),"Вишнёвая бомба")</f>
        <v>Вишнёвая бомба</v>
      </c>
      <c r="W4179" s="18" t="str">
        <f>IFERROR(__xludf.DUMMYFUNCTION("""COMPUTED_VALUE"""),"Тропический манго")</f>
        <v>Тропический манго</v>
      </c>
      <c r="X4179" s="18"/>
      <c r="Y4179" s="18"/>
      <c r="Z4179" s="18"/>
      <c r="AA4179" s="18"/>
      <c r="AB4179" s="18"/>
      <c r="AC4179" s="18"/>
      <c r="AD4179" s="18"/>
      <c r="AE4179" s="18"/>
      <c r="AF4179" s="18"/>
      <c r="AG4179" s="18"/>
      <c r="AH4179" s="18"/>
      <c r="AI4179" s="18"/>
      <c r="AJ4179" s="18"/>
      <c r="AK4179" s="18"/>
      <c r="AL4179" s="18"/>
      <c r="AM4179" s="18"/>
      <c r="AN4179" s="18"/>
      <c r="AO4179" s="18"/>
      <c r="AP4179" s="18"/>
      <c r="AQ4179" s="18"/>
      <c r="AR4179" s="18"/>
      <c r="AS4179" s="18"/>
      <c r="AT4179" s="18"/>
      <c r="AU4179" s="18"/>
      <c r="AV4179" s="18"/>
      <c r="AW4179" s="18"/>
      <c r="AX4179" s="18"/>
    </row>
    <row r="4180">
      <c r="A4180" s="18" t="str">
        <f>IFERROR(__xludf.DUMMYFUNCTION("""COMPUTED_VALUE"""),"0.4")</f>
        <v>0.4</v>
      </c>
      <c r="B4180" s="18" t="str">
        <f>IFERROR(__xludf.DUMMYFUNCTION("""COMPUTED_VALUE"""),"0.6")</f>
        <v>0.6</v>
      </c>
      <c r="C4180" s="18" t="str">
        <f>IFERROR(__xludf.DUMMYFUNCTION("""COMPUTED_VALUE"""),"0.7")</f>
        <v>0.7</v>
      </c>
      <c r="D4180" s="18" t="str">
        <f>IFERROR(__xludf.DUMMYFUNCTION("""COMPUTED_VALUE"""),"0.8")</f>
        <v>0.8</v>
      </c>
      <c r="E4180" s="18"/>
      <c r="F4180" s="18"/>
      <c r="G4180" s="18"/>
      <c r="H4180" s="18"/>
      <c r="I4180" s="18"/>
      <c r="J4180" s="18"/>
      <c r="K4180" s="18"/>
      <c r="L4180" s="18"/>
      <c r="M4180" s="18"/>
      <c r="N4180" s="18"/>
      <c r="O4180" s="18"/>
      <c r="P4180" s="18"/>
      <c r="Q4180" s="18"/>
      <c r="R4180" s="18"/>
      <c r="S4180" s="18"/>
      <c r="T4180" s="18"/>
      <c r="U4180" s="18"/>
      <c r="V4180" s="18"/>
      <c r="W4180" s="18"/>
      <c r="X4180" s="18"/>
      <c r="Y4180" s="18"/>
      <c r="Z4180" s="18"/>
      <c r="AA4180" s="18"/>
      <c r="AB4180" s="18"/>
      <c r="AC4180" s="18"/>
      <c r="AD4180" s="18"/>
      <c r="AE4180" s="18"/>
      <c r="AF4180" s="18"/>
      <c r="AG4180" s="18"/>
      <c r="AH4180" s="18"/>
      <c r="AI4180" s="18"/>
      <c r="AJ4180" s="18"/>
      <c r="AK4180" s="18"/>
      <c r="AL4180" s="18"/>
      <c r="AM4180" s="18"/>
      <c r="AN4180" s="18"/>
      <c r="AO4180" s="18"/>
      <c r="AP4180" s="18"/>
      <c r="AQ4180" s="18"/>
      <c r="AR4180" s="18"/>
      <c r="AS4180" s="18"/>
      <c r="AT4180" s="18"/>
      <c r="AU4180" s="18"/>
      <c r="AV4180" s="18"/>
      <c r="AW4180" s="18"/>
      <c r="AX4180" s="18"/>
    </row>
    <row r="4181">
      <c r="A4181" s="18" t="str">
        <f>IFERROR(__xludf.DUMMYFUNCTION("""COMPUTED_VALUE"""),"0.4")</f>
        <v>0.4</v>
      </c>
      <c r="B4181" s="18" t="str">
        <f>IFERROR(__xludf.DUMMYFUNCTION("""COMPUTED_VALUE"""),"0.6")</f>
        <v>0.6</v>
      </c>
      <c r="C4181" s="18" t="str">
        <f>IFERROR(__xludf.DUMMYFUNCTION("""COMPUTED_VALUE"""),"0.7")</f>
        <v>0.7</v>
      </c>
      <c r="D4181" s="18" t="str">
        <f>IFERROR(__xludf.DUMMYFUNCTION("""COMPUTED_VALUE"""),"0.8")</f>
        <v>0.8</v>
      </c>
      <c r="E4181" s="18"/>
      <c r="F4181" s="18"/>
      <c r="G4181" s="18"/>
      <c r="H4181" s="18"/>
      <c r="I4181" s="18"/>
      <c r="J4181" s="18"/>
      <c r="K4181" s="18"/>
      <c r="L4181" s="18"/>
      <c r="M4181" s="18"/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  <c r="X4181" s="18"/>
      <c r="Y4181" s="18"/>
      <c r="Z4181" s="18"/>
      <c r="AA4181" s="18"/>
      <c r="AB4181" s="18"/>
      <c r="AC4181" s="18"/>
      <c r="AD4181" s="18"/>
      <c r="AE4181" s="18"/>
      <c r="AF4181" s="18"/>
      <c r="AG4181" s="18"/>
      <c r="AH4181" s="18"/>
      <c r="AI4181" s="18"/>
      <c r="AJ4181" s="18"/>
      <c r="AK4181" s="18"/>
      <c r="AL4181" s="18"/>
      <c r="AM4181" s="18"/>
      <c r="AN4181" s="18"/>
      <c r="AO4181" s="18"/>
      <c r="AP4181" s="18"/>
      <c r="AQ4181" s="18"/>
      <c r="AR4181" s="18"/>
      <c r="AS4181" s="18"/>
      <c r="AT4181" s="18"/>
      <c r="AU4181" s="18"/>
      <c r="AV4181" s="18"/>
      <c r="AW4181" s="18"/>
      <c r="AX4181" s="18"/>
    </row>
    <row r="4182">
      <c r="A4182" s="18" t="str">
        <f>IFERROR(__xludf.DUMMYFUNCTION("""COMPUTED_VALUE"""),"0.4")</f>
        <v>0.4</v>
      </c>
      <c r="B4182" s="18" t="str">
        <f>IFERROR(__xludf.DUMMYFUNCTION("""COMPUTED_VALUE"""),"0.6")</f>
        <v>0.6</v>
      </c>
      <c r="C4182" s="18" t="str">
        <f>IFERROR(__xludf.DUMMYFUNCTION("""COMPUTED_VALUE"""),"0.7")</f>
        <v>0.7</v>
      </c>
      <c r="D4182" s="18" t="str">
        <f>IFERROR(__xludf.DUMMYFUNCTION("""COMPUTED_VALUE"""),"0.8")</f>
        <v>0.8</v>
      </c>
      <c r="E4182" s="18"/>
      <c r="F4182" s="18"/>
      <c r="G4182" s="18"/>
      <c r="H4182" s="18"/>
      <c r="I4182" s="18"/>
      <c r="J4182" s="18"/>
      <c r="K4182" s="18"/>
      <c r="L4182" s="18"/>
      <c r="M4182" s="18"/>
      <c r="N4182" s="18"/>
      <c r="O4182" s="18"/>
      <c r="P4182" s="18"/>
      <c r="Q4182" s="18"/>
      <c r="R4182" s="18"/>
      <c r="S4182" s="18"/>
      <c r="T4182" s="18"/>
      <c r="U4182" s="18"/>
      <c r="V4182" s="18"/>
      <c r="W4182" s="18"/>
      <c r="X4182" s="18"/>
      <c r="Y4182" s="18"/>
      <c r="Z4182" s="18"/>
      <c r="AA4182" s="18"/>
      <c r="AB4182" s="18"/>
      <c r="AC4182" s="18"/>
      <c r="AD4182" s="18"/>
      <c r="AE4182" s="18"/>
      <c r="AF4182" s="18"/>
      <c r="AG4182" s="18"/>
      <c r="AH4182" s="18"/>
      <c r="AI4182" s="18"/>
      <c r="AJ4182" s="18"/>
      <c r="AK4182" s="18"/>
      <c r="AL4182" s="18"/>
      <c r="AM4182" s="18"/>
      <c r="AN4182" s="18"/>
      <c r="AO4182" s="18"/>
      <c r="AP4182" s="18"/>
      <c r="AQ4182" s="18"/>
      <c r="AR4182" s="18"/>
      <c r="AS4182" s="18"/>
      <c r="AT4182" s="18"/>
      <c r="AU4182" s="18"/>
      <c r="AV4182" s="18"/>
      <c r="AW4182" s="18"/>
      <c r="AX4182" s="18"/>
    </row>
    <row r="4183">
      <c r="A4183" s="18" t="str">
        <f>IFERROR(__xludf.DUMMYFUNCTION("""COMPUTED_VALUE"""),"кислая земляника")</f>
        <v>кислая земляника</v>
      </c>
      <c r="B4183" s="18" t="str">
        <f>IFERROR(__xludf.DUMMYFUNCTION("""COMPUTED_VALUE"""),"кислая фанта с черникой")</f>
        <v>кислая фанта с черникой</v>
      </c>
      <c r="C4183" s="18" t="str">
        <f>IFERROR(__xludf.DUMMYFUNCTION("""COMPUTED_VALUE"""),"кислое харибо с колой и черешней")</f>
        <v>кислое харибо с колой и черешней</v>
      </c>
      <c r="D4183" s="18" t="str">
        <f>IFERROR(__xludf.DUMMYFUNCTION("""COMPUTED_VALUE"""),"кислое яблочно клубничная шипучка")</f>
        <v>кислое яблочно клубничная шипучка</v>
      </c>
      <c r="E4183" s="18" t="str">
        <f>IFERROR(__xludf.DUMMYFUNCTION("""COMPUTED_VALUE"""),"кислые желатинки маракуйя ананас")</f>
        <v>кислые желатинки маракуйя ананас</v>
      </c>
      <c r="F4183" s="18" t="str">
        <f>IFERROR(__xludf.DUMMYFUNCTION("""COMPUTED_VALUE"""),"кислые ленточки маракуя манго")</f>
        <v>кислые ленточки маракуя манго</v>
      </c>
      <c r="G4183" s="18" t="str">
        <f>IFERROR(__xludf.DUMMYFUNCTION("""COMPUTED_VALUE"""),"кислые мармеладные ягоды")</f>
        <v>кислые мармеладные ягоды</v>
      </c>
      <c r="H4183" s="18" t="str">
        <f>IFERROR(__xludf.DUMMYFUNCTION("""COMPUTED_VALUE"""),"кислый виноград лайм")</f>
        <v>кислый виноград лайм</v>
      </c>
      <c r="I4183" s="18" t="str">
        <f>IFERROR(__xludf.DUMMYFUNCTION("""COMPUTED_VALUE"""),"кислый грейпфрут с вишней")</f>
        <v>кислый грейпфрут с вишней</v>
      </c>
      <c r="J4183" s="18" t="str">
        <f>IFERROR(__xludf.DUMMYFUNCTION("""COMPUTED_VALUE"""),"кислый леденец виноград киви яблоко")</f>
        <v>кислый леденец виноград киви яблоко</v>
      </c>
      <c r="K4183" s="18" t="str">
        <f>IFERROR(__xludf.DUMMYFUNCTION("""COMPUTED_VALUE"""),"кислый лимонад арбуз лайм малина")</f>
        <v>кислый лимонад арбуз лайм малина</v>
      </c>
      <c r="L4183" s="18" t="str">
        <f>IFERROR(__xludf.DUMMYFUNCTION("""COMPUTED_VALUE"""),"кислый персик клубника")</f>
        <v>кислый персик клубника</v>
      </c>
      <c r="M4183" s="18" t="str">
        <f>IFERROR(__xludf.DUMMYFUNCTION("""COMPUTED_VALUE"""),"кислый яблочно лимонные колечки")</f>
        <v>кислый яблочно лимонные колечки</v>
      </c>
      <c r="N4183" s="18" t="str">
        <f>IFERROR(__xludf.DUMMYFUNCTION("""COMPUTED_VALUE"""),"фанта апельсин с кислой малиной")</f>
        <v>фанта апельсин с кислой малиной</v>
      </c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  <c r="AA4183" s="18"/>
      <c r="AB4183" s="18"/>
      <c r="AC4183" s="18"/>
      <c r="AD4183" s="18"/>
      <c r="AE4183" s="18"/>
      <c r="AF4183" s="18"/>
      <c r="AG4183" s="18"/>
      <c r="AH4183" s="18"/>
      <c r="AI4183" s="18"/>
      <c r="AJ4183" s="18"/>
      <c r="AK4183" s="18"/>
      <c r="AL4183" s="18"/>
      <c r="AM4183" s="18"/>
      <c r="AN4183" s="18"/>
      <c r="AO4183" s="18"/>
      <c r="AP4183" s="18"/>
      <c r="AQ4183" s="18"/>
      <c r="AR4183" s="18"/>
      <c r="AS4183" s="18"/>
      <c r="AT4183" s="18"/>
      <c r="AU4183" s="18"/>
      <c r="AV4183" s="18"/>
      <c r="AW4183" s="18"/>
      <c r="AX4183" s="18"/>
    </row>
    <row r="4184">
      <c r="A4184" s="18" t="str">
        <f>IFERROR(__xludf.DUMMYFUNCTION("""COMPUTED_VALUE"""),"кислая земляника")</f>
        <v>кислая земляника</v>
      </c>
      <c r="B4184" s="18" t="str">
        <f>IFERROR(__xludf.DUMMYFUNCTION("""COMPUTED_VALUE"""),"кислая фанта с черникой")</f>
        <v>кислая фанта с черникой</v>
      </c>
      <c r="C4184" s="18" t="str">
        <f>IFERROR(__xludf.DUMMYFUNCTION("""COMPUTED_VALUE"""),"кислое харибо с колой и черешней")</f>
        <v>кислое харибо с колой и черешней</v>
      </c>
      <c r="D4184" s="18" t="str">
        <f>IFERROR(__xludf.DUMMYFUNCTION("""COMPUTED_VALUE"""),"кислое яблочно клубничная шипучка")</f>
        <v>кислое яблочно клубничная шипучка</v>
      </c>
      <c r="E4184" s="18" t="str">
        <f>IFERROR(__xludf.DUMMYFUNCTION("""COMPUTED_VALUE"""),"кислые желатинки маракуйя ананас")</f>
        <v>кислые желатинки маракуйя ананас</v>
      </c>
      <c r="F4184" s="18" t="str">
        <f>IFERROR(__xludf.DUMMYFUNCTION("""COMPUTED_VALUE"""),"кислые ленточки маракуя манго")</f>
        <v>кислые ленточки маракуя манго</v>
      </c>
      <c r="G4184" s="18" t="str">
        <f>IFERROR(__xludf.DUMMYFUNCTION("""COMPUTED_VALUE"""),"кислые мармеладные ягоды")</f>
        <v>кислые мармеладные ягоды</v>
      </c>
      <c r="H4184" s="18" t="str">
        <f>IFERROR(__xludf.DUMMYFUNCTION("""COMPUTED_VALUE"""),"кислый виноград лайм")</f>
        <v>кислый виноград лайм</v>
      </c>
      <c r="I4184" s="18" t="str">
        <f>IFERROR(__xludf.DUMMYFUNCTION("""COMPUTED_VALUE"""),"кислый грейпфрут с вишней")</f>
        <v>кислый грейпфрут с вишней</v>
      </c>
      <c r="J4184" s="18" t="str">
        <f>IFERROR(__xludf.DUMMYFUNCTION("""COMPUTED_VALUE"""),"кислый леденец виноград киви яблоко")</f>
        <v>кислый леденец виноград киви яблоко</v>
      </c>
      <c r="K4184" s="18" t="str">
        <f>IFERROR(__xludf.DUMMYFUNCTION("""COMPUTED_VALUE"""),"кислый лимонад арбуз лайм малина")</f>
        <v>кислый лимонад арбуз лайм малина</v>
      </c>
      <c r="L4184" s="18" t="str">
        <f>IFERROR(__xludf.DUMMYFUNCTION("""COMPUTED_VALUE"""),"кислый персик клубника")</f>
        <v>кислый персик клубника</v>
      </c>
      <c r="M4184" s="18" t="str">
        <f>IFERROR(__xludf.DUMMYFUNCTION("""COMPUTED_VALUE"""),"кислый яблочно лимонные колечки")</f>
        <v>кислый яблочно лимонные колечки</v>
      </c>
      <c r="N4184" s="18" t="str">
        <f>IFERROR(__xludf.DUMMYFUNCTION("""COMPUTED_VALUE"""),"фанта апельсин с кислой малиной")</f>
        <v>фанта апельсин с кислой малиной</v>
      </c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  <c r="AA4184" s="18"/>
      <c r="AB4184" s="18"/>
      <c r="AC4184" s="18"/>
      <c r="AD4184" s="18"/>
      <c r="AE4184" s="18"/>
      <c r="AF4184" s="18"/>
      <c r="AG4184" s="18"/>
      <c r="AH4184" s="18"/>
      <c r="AI4184" s="18"/>
      <c r="AJ4184" s="18"/>
      <c r="AK4184" s="18"/>
      <c r="AL4184" s="18"/>
      <c r="AM4184" s="18"/>
      <c r="AN4184" s="18"/>
      <c r="AO4184" s="18"/>
      <c r="AP4184" s="18"/>
      <c r="AQ4184" s="18"/>
      <c r="AR4184" s="18"/>
      <c r="AS4184" s="18"/>
      <c r="AT4184" s="18"/>
      <c r="AU4184" s="18"/>
      <c r="AV4184" s="18"/>
      <c r="AW4184" s="18"/>
      <c r="AX4184" s="18"/>
    </row>
    <row r="4185">
      <c r="A4185" s="18" t="str">
        <f>IFERROR(__xludf.DUMMYFUNCTION("""COMPUTED_VALUE"""),"Лесные ягоды")</f>
        <v>Лесные ягоды</v>
      </c>
      <c r="B4185" s="18" t="str">
        <f>IFERROR(__xludf.DUMMYFUNCTION("""COMPUTED_VALUE"""),"Алоэ виноград ")</f>
        <v>Алоэ виноград </v>
      </c>
      <c r="C4185" s="18" t="str">
        <f>IFERROR(__xludf.DUMMYFUNCTION("""COMPUTED_VALUE"""),"Апельсиновый адреналин")</f>
        <v>Апельсиновый адреналин</v>
      </c>
      <c r="D4185" s="18" t="str">
        <f>IFERROR(__xludf.DUMMYFUNCTION("""COMPUTED_VALUE"""),"Клюква лайм")</f>
        <v>Клюква лайм</v>
      </c>
      <c r="E4185" s="18" t="str">
        <f>IFERROR(__xludf.DUMMYFUNCTION("""COMPUTED_VALUE"""),"Виноградная фанта ")</f>
        <v>Виноградная фанта </v>
      </c>
      <c r="F4185" s="18" t="str">
        <f>IFERROR(__xludf.DUMMYFUNCTION("""COMPUTED_VALUE"""),"Зеленый чай лемонграсс")</f>
        <v>Зеленый чай лемонграсс</v>
      </c>
      <c r="G4185" s="18" t="str">
        <f>IFERROR(__xludf.DUMMYFUNCTION("""COMPUTED_VALUE"""),"Малина арбуз")</f>
        <v>Малина арбуз</v>
      </c>
      <c r="H4185" s="18" t="str">
        <f>IFERROR(__xludf.DUMMYFUNCTION("""COMPUTED_VALUE"""),"Ананас персик")</f>
        <v>Ананас персик</v>
      </c>
      <c r="I4185" s="18" t="str">
        <f>IFERROR(__xludf.DUMMYFUNCTION("""COMPUTED_VALUE"""),"Клубничный мохито ")</f>
        <v>Клубничный мохито </v>
      </c>
      <c r="J4185" s="18" t="str">
        <f>IFERROR(__xludf.DUMMYFUNCTION("""COMPUTED_VALUE"""),"Яблоко лайм")</f>
        <v>Яблоко лайм</v>
      </c>
      <c r="K4185" s="18" t="str">
        <f>IFERROR(__xludf.DUMMYFUNCTION("""COMPUTED_VALUE"""),"Спрайт арбуз лайм ")</f>
        <v>Спрайт арбуз лайм </v>
      </c>
      <c r="L4185" s="18" t="str">
        <f>IFERROR(__xludf.DUMMYFUNCTION("""COMPUTED_VALUE"""),"Черничная фанта")</f>
        <v>Черничная фанта</v>
      </c>
      <c r="M4185" s="18" t="str">
        <f>IFERROR(__xludf.DUMMYFUNCTION("""COMPUTED_VALUE"""),"Чёрная смородина")</f>
        <v>Чёрная смородина</v>
      </c>
      <c r="N4185" s="18" t="str">
        <f>IFERROR(__xludf.DUMMYFUNCTION("""COMPUTED_VALUE"""),"Червячки голубика малина")</f>
        <v>Червячки голубика малина</v>
      </c>
      <c r="O4185" s="18" t="str">
        <f>IFERROR(__xludf.DUMMYFUNCTION("""COMPUTED_VALUE"""),"Малина смородина ")</f>
        <v>Малина смородина </v>
      </c>
      <c r="P4185" s="18" t="str">
        <f>IFERROR(__xludf.DUMMYFUNCTION("""COMPUTED_VALUE"""),"Черника лайм ")</f>
        <v>Черника лайм </v>
      </c>
      <c r="Q4185" s="18" t="str">
        <f>IFERROR(__xludf.DUMMYFUNCTION("""COMPUTED_VALUE"""),"Виноградный чупа чупс")</f>
        <v>Виноградный чупа чупс</v>
      </c>
      <c r="R4185" s="18" t="str">
        <f>IFERROR(__xludf.DUMMYFUNCTION("""COMPUTED_VALUE"""),"Киви лайм")</f>
        <v>Киви лайм</v>
      </c>
      <c r="S4185" s="18" t="str">
        <f>IFERROR(__xludf.DUMMYFUNCTION("""COMPUTED_VALUE"""),"Ягодный морс")</f>
        <v>Ягодный морс</v>
      </c>
      <c r="T4185" s="18" t="str">
        <f>IFERROR(__xludf.DUMMYFUNCTION("""COMPUTED_VALUE"""),"Фруктовый скитлс")</f>
        <v>Фруктовый скитлс</v>
      </c>
      <c r="U4185" s="18" t="str">
        <f>IFERROR(__xludf.DUMMYFUNCTION("""COMPUTED_VALUE"""),"черника лимон ")</f>
        <v>черника лимон </v>
      </c>
      <c r="V4185" s="18" t="str">
        <f>IFERROR(__xludf.DUMMYFUNCTION("""COMPUTED_VALUE"""),"Вишнёвая бомба")</f>
        <v>Вишнёвая бомба</v>
      </c>
      <c r="W4185" s="18" t="str">
        <f>IFERROR(__xludf.DUMMYFUNCTION("""COMPUTED_VALUE"""),"Тропический манго")</f>
        <v>Тропический манго</v>
      </c>
      <c r="X4185" s="18"/>
      <c r="Y4185" s="18"/>
      <c r="Z4185" s="18"/>
      <c r="AA4185" s="18"/>
      <c r="AB4185" s="18"/>
      <c r="AC4185" s="18"/>
      <c r="AD4185" s="18"/>
      <c r="AE4185" s="18"/>
      <c r="AF4185" s="18"/>
      <c r="AG4185" s="18"/>
      <c r="AH4185" s="18"/>
      <c r="AI4185" s="18"/>
      <c r="AJ4185" s="18"/>
      <c r="AK4185" s="18"/>
      <c r="AL4185" s="18"/>
      <c r="AM4185" s="18"/>
      <c r="AN4185" s="18"/>
      <c r="AO4185" s="18"/>
      <c r="AP4185" s="18"/>
      <c r="AQ4185" s="18"/>
      <c r="AR4185" s="18"/>
      <c r="AS4185" s="18"/>
      <c r="AT4185" s="18"/>
      <c r="AU4185" s="18"/>
      <c r="AV4185" s="18"/>
      <c r="AW4185" s="18"/>
      <c r="AX4185" s="18"/>
    </row>
    <row r="4186">
      <c r="A4186" s="18" t="str">
        <f>IFERROR(__xludf.DUMMYFUNCTION("""COMPUTED_VALUE"""),"Малина вишня лёд")</f>
        <v>Малина вишня лёд</v>
      </c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  <c r="AA4186" s="18"/>
      <c r="AB4186" s="18"/>
      <c r="AC4186" s="18"/>
      <c r="AD4186" s="18"/>
      <c r="AE4186" s="18"/>
      <c r="AF4186" s="18"/>
      <c r="AG4186" s="18"/>
      <c r="AH4186" s="18"/>
      <c r="AI4186" s="18"/>
      <c r="AJ4186" s="18"/>
      <c r="AK4186" s="18"/>
      <c r="AL4186" s="18"/>
      <c r="AM4186" s="18"/>
      <c r="AN4186" s="18"/>
      <c r="AO4186" s="18"/>
      <c r="AP4186" s="18"/>
      <c r="AQ4186" s="18"/>
      <c r="AR4186" s="18"/>
      <c r="AS4186" s="18"/>
      <c r="AT4186" s="18"/>
      <c r="AU4186" s="18"/>
      <c r="AV4186" s="18"/>
      <c r="AW4186" s="18"/>
      <c r="AX4186" s="18"/>
    </row>
    <row r="4187">
      <c r="A4187" s="18" t="str">
        <f>IFERROR(__xludf.DUMMYFUNCTION("""COMPUTED_VALUE"""),"кислая земляника")</f>
        <v>кислая земляника</v>
      </c>
      <c r="B4187" s="18" t="str">
        <f>IFERROR(__xludf.DUMMYFUNCTION("""COMPUTED_VALUE"""),"кислая фанта с черникой")</f>
        <v>кислая фанта с черникой</v>
      </c>
      <c r="C4187" s="18" t="str">
        <f>IFERROR(__xludf.DUMMYFUNCTION("""COMPUTED_VALUE"""),"кислое харибо с колой и черешней")</f>
        <v>кислое харибо с колой и черешней</v>
      </c>
      <c r="D4187" s="18" t="str">
        <f>IFERROR(__xludf.DUMMYFUNCTION("""COMPUTED_VALUE"""),"кислое яблочно клубничная шипучка")</f>
        <v>кислое яблочно клубничная шипучка</v>
      </c>
      <c r="E4187" s="18" t="str">
        <f>IFERROR(__xludf.DUMMYFUNCTION("""COMPUTED_VALUE"""),"кислые желатинки маракуйя ананас")</f>
        <v>кислые желатинки маракуйя ананас</v>
      </c>
      <c r="F4187" s="18" t="str">
        <f>IFERROR(__xludf.DUMMYFUNCTION("""COMPUTED_VALUE"""),"кислые ленточки маракуя манго")</f>
        <v>кислые ленточки маракуя манго</v>
      </c>
      <c r="G4187" s="18" t="str">
        <f>IFERROR(__xludf.DUMMYFUNCTION("""COMPUTED_VALUE"""),"кислые мармеладные ягоды")</f>
        <v>кислые мармеладные ягоды</v>
      </c>
      <c r="H4187" s="18" t="str">
        <f>IFERROR(__xludf.DUMMYFUNCTION("""COMPUTED_VALUE"""),"кислый виноград лайм")</f>
        <v>кислый виноград лайм</v>
      </c>
      <c r="I4187" s="18" t="str">
        <f>IFERROR(__xludf.DUMMYFUNCTION("""COMPUTED_VALUE"""),"кислый грейпфрут с вишней")</f>
        <v>кислый грейпфрут с вишней</v>
      </c>
      <c r="J4187" s="18" t="str">
        <f>IFERROR(__xludf.DUMMYFUNCTION("""COMPUTED_VALUE"""),"кислый леденец виноград киви яблоко")</f>
        <v>кислый леденец виноград киви яблоко</v>
      </c>
      <c r="K4187" s="18" t="str">
        <f>IFERROR(__xludf.DUMMYFUNCTION("""COMPUTED_VALUE"""),"кислый лимонад арбуз лайм малина")</f>
        <v>кислый лимонад арбуз лайм малина</v>
      </c>
      <c r="L4187" s="18" t="str">
        <f>IFERROR(__xludf.DUMMYFUNCTION("""COMPUTED_VALUE"""),"кислый персик клубника")</f>
        <v>кислый персик клубника</v>
      </c>
      <c r="M4187" s="18" t="str">
        <f>IFERROR(__xludf.DUMMYFUNCTION("""COMPUTED_VALUE"""),"кислый яблочно лимонные колечки")</f>
        <v>кислый яблочно лимонные колечки</v>
      </c>
      <c r="N4187" s="18" t="str">
        <f>IFERROR(__xludf.DUMMYFUNCTION("""COMPUTED_VALUE"""),"фанта апельсин с кислой малиной")</f>
        <v>фанта апельсин с кислой малиной</v>
      </c>
      <c r="O4187" s="18"/>
      <c r="P4187" s="18"/>
      <c r="Q4187" s="18"/>
      <c r="R4187" s="18"/>
      <c r="S4187" s="18"/>
      <c r="T4187" s="18"/>
      <c r="U4187" s="18"/>
      <c r="V4187" s="18"/>
      <c r="W4187" s="18"/>
      <c r="X4187" s="18"/>
      <c r="Y4187" s="18"/>
      <c r="Z4187" s="18"/>
      <c r="AA4187" s="18"/>
      <c r="AB4187" s="18"/>
      <c r="AC4187" s="18"/>
      <c r="AD4187" s="18"/>
      <c r="AE4187" s="18"/>
      <c r="AF4187" s="18"/>
      <c r="AG4187" s="18"/>
      <c r="AH4187" s="18"/>
      <c r="AI4187" s="18"/>
      <c r="AJ4187" s="18"/>
      <c r="AK4187" s="18"/>
      <c r="AL4187" s="18"/>
      <c r="AM4187" s="18"/>
      <c r="AN4187" s="18"/>
      <c r="AO4187" s="18"/>
      <c r="AP4187" s="18"/>
      <c r="AQ4187" s="18"/>
      <c r="AR4187" s="18"/>
      <c r="AS4187" s="18"/>
      <c r="AT4187" s="18"/>
      <c r="AU4187" s="18"/>
      <c r="AV4187" s="18"/>
      <c r="AW4187" s="18"/>
      <c r="AX4187" s="18"/>
    </row>
    <row r="4188">
      <c r="A4188" s="18" t="str">
        <f>IFERROR(__xludf.DUMMYFUNCTION("""COMPUTED_VALUE"""),"Лесные ягоды")</f>
        <v>Лесные ягоды</v>
      </c>
      <c r="B4188" s="18" t="str">
        <f>IFERROR(__xludf.DUMMYFUNCTION("""COMPUTED_VALUE"""),"Алоэ виноград ")</f>
        <v>Алоэ виноград </v>
      </c>
      <c r="C4188" s="18" t="str">
        <f>IFERROR(__xludf.DUMMYFUNCTION("""COMPUTED_VALUE"""),"Апельсиновый адреналин")</f>
        <v>Апельсиновый адреналин</v>
      </c>
      <c r="D4188" s="18" t="str">
        <f>IFERROR(__xludf.DUMMYFUNCTION("""COMPUTED_VALUE"""),"Клюква лайм")</f>
        <v>Клюква лайм</v>
      </c>
      <c r="E4188" s="18" t="str">
        <f>IFERROR(__xludf.DUMMYFUNCTION("""COMPUTED_VALUE"""),"Виноградная фанта ")</f>
        <v>Виноградная фанта </v>
      </c>
      <c r="F4188" s="18" t="str">
        <f>IFERROR(__xludf.DUMMYFUNCTION("""COMPUTED_VALUE"""),"Зеленый чай лемонграсс")</f>
        <v>Зеленый чай лемонграсс</v>
      </c>
      <c r="G4188" s="18" t="str">
        <f>IFERROR(__xludf.DUMMYFUNCTION("""COMPUTED_VALUE"""),"Малина арбуз")</f>
        <v>Малина арбуз</v>
      </c>
      <c r="H4188" s="18" t="str">
        <f>IFERROR(__xludf.DUMMYFUNCTION("""COMPUTED_VALUE"""),"Ананас персик")</f>
        <v>Ананас персик</v>
      </c>
      <c r="I4188" s="18" t="str">
        <f>IFERROR(__xludf.DUMMYFUNCTION("""COMPUTED_VALUE"""),"Клубничный мохито ")</f>
        <v>Клубничный мохито </v>
      </c>
      <c r="J4188" s="18" t="str">
        <f>IFERROR(__xludf.DUMMYFUNCTION("""COMPUTED_VALUE"""),"Яблоко лайм")</f>
        <v>Яблоко лайм</v>
      </c>
      <c r="K4188" s="18" t="str">
        <f>IFERROR(__xludf.DUMMYFUNCTION("""COMPUTED_VALUE"""),"Спрайт арбуз лайм ")</f>
        <v>Спрайт арбуз лайм </v>
      </c>
      <c r="L4188" s="18" t="str">
        <f>IFERROR(__xludf.DUMMYFUNCTION("""COMPUTED_VALUE"""),"Черничная фанта")</f>
        <v>Черничная фанта</v>
      </c>
      <c r="M4188" s="18" t="str">
        <f>IFERROR(__xludf.DUMMYFUNCTION("""COMPUTED_VALUE"""),"Чёрная смородина")</f>
        <v>Чёрная смородина</v>
      </c>
      <c r="N4188" s="18" t="str">
        <f>IFERROR(__xludf.DUMMYFUNCTION("""COMPUTED_VALUE"""),"Червячки голубика малина")</f>
        <v>Червячки голубика малина</v>
      </c>
      <c r="O4188" s="18" t="str">
        <f>IFERROR(__xludf.DUMMYFUNCTION("""COMPUTED_VALUE"""),"Малина смородина ")</f>
        <v>Малина смородина </v>
      </c>
      <c r="P4188" s="18" t="str">
        <f>IFERROR(__xludf.DUMMYFUNCTION("""COMPUTED_VALUE"""),"Черника лайм ")</f>
        <v>Черника лайм </v>
      </c>
      <c r="Q4188" s="18" t="str">
        <f>IFERROR(__xludf.DUMMYFUNCTION("""COMPUTED_VALUE"""),"Виноградный чупа чупс")</f>
        <v>Виноградный чупа чупс</v>
      </c>
      <c r="R4188" s="18" t="str">
        <f>IFERROR(__xludf.DUMMYFUNCTION("""COMPUTED_VALUE"""),"Киви лайм")</f>
        <v>Киви лайм</v>
      </c>
      <c r="S4188" s="18" t="str">
        <f>IFERROR(__xludf.DUMMYFUNCTION("""COMPUTED_VALUE"""),"Ягодный морс")</f>
        <v>Ягодный морс</v>
      </c>
      <c r="T4188" s="18" t="str">
        <f>IFERROR(__xludf.DUMMYFUNCTION("""COMPUTED_VALUE"""),"Фруктовый скитлс")</f>
        <v>Фруктовый скитлс</v>
      </c>
      <c r="U4188" s="18" t="str">
        <f>IFERROR(__xludf.DUMMYFUNCTION("""COMPUTED_VALUE"""),"черника лимон ")</f>
        <v>черника лимон </v>
      </c>
      <c r="V4188" s="18" t="str">
        <f>IFERROR(__xludf.DUMMYFUNCTION("""COMPUTED_VALUE"""),"Вишнёвая бомба")</f>
        <v>Вишнёвая бомба</v>
      </c>
      <c r="W4188" s="18" t="str">
        <f>IFERROR(__xludf.DUMMYFUNCTION("""COMPUTED_VALUE"""),"Тропический манго")</f>
        <v>Тропический манго</v>
      </c>
      <c r="X4188" s="18"/>
      <c r="Y4188" s="18"/>
      <c r="Z4188" s="18"/>
      <c r="AA4188" s="18"/>
      <c r="AB4188" s="18"/>
      <c r="AC4188" s="18"/>
      <c r="AD4188" s="18"/>
      <c r="AE4188" s="18"/>
      <c r="AF4188" s="18"/>
      <c r="AG4188" s="18"/>
      <c r="AH4188" s="18"/>
      <c r="AI4188" s="18"/>
      <c r="AJ4188" s="18"/>
      <c r="AK4188" s="18"/>
      <c r="AL4188" s="18"/>
      <c r="AM4188" s="18"/>
      <c r="AN4188" s="18"/>
      <c r="AO4188" s="18"/>
      <c r="AP4188" s="18"/>
      <c r="AQ4188" s="18"/>
      <c r="AR4188" s="18"/>
      <c r="AS4188" s="18"/>
      <c r="AT4188" s="18"/>
      <c r="AU4188" s="18"/>
      <c r="AV4188" s="18"/>
      <c r="AW4188" s="18"/>
      <c r="AX4188" s="18"/>
    </row>
    <row r="4189">
      <c r="A4189" s="18" t="str">
        <f>IFERROR(__xludf.DUMMYFUNCTION("""COMPUTED_VALUE"""),"Лесные ягоды")</f>
        <v>Лесные ягоды</v>
      </c>
      <c r="B4189" s="18" t="str">
        <f>IFERROR(__xludf.DUMMYFUNCTION("""COMPUTED_VALUE"""),"Алоэ виноград ")</f>
        <v>Алоэ виноград </v>
      </c>
      <c r="C4189" s="18" t="str">
        <f>IFERROR(__xludf.DUMMYFUNCTION("""COMPUTED_VALUE"""),"Апельсиновый адреналин")</f>
        <v>Апельсиновый адреналин</v>
      </c>
      <c r="D4189" s="18" t="str">
        <f>IFERROR(__xludf.DUMMYFUNCTION("""COMPUTED_VALUE"""),"Клюква лайм")</f>
        <v>Клюква лайм</v>
      </c>
      <c r="E4189" s="18" t="str">
        <f>IFERROR(__xludf.DUMMYFUNCTION("""COMPUTED_VALUE"""),"Виноградная фанта ")</f>
        <v>Виноградная фанта </v>
      </c>
      <c r="F4189" s="18" t="str">
        <f>IFERROR(__xludf.DUMMYFUNCTION("""COMPUTED_VALUE"""),"Зеленый чай лемонграсс")</f>
        <v>Зеленый чай лемонграсс</v>
      </c>
      <c r="G4189" s="18" t="str">
        <f>IFERROR(__xludf.DUMMYFUNCTION("""COMPUTED_VALUE"""),"Малина арбуз")</f>
        <v>Малина арбуз</v>
      </c>
      <c r="H4189" s="18" t="str">
        <f>IFERROR(__xludf.DUMMYFUNCTION("""COMPUTED_VALUE"""),"Ананас персик")</f>
        <v>Ананас персик</v>
      </c>
      <c r="I4189" s="18" t="str">
        <f>IFERROR(__xludf.DUMMYFUNCTION("""COMPUTED_VALUE"""),"Клубничный мохито ")</f>
        <v>Клубничный мохито </v>
      </c>
      <c r="J4189" s="18" t="str">
        <f>IFERROR(__xludf.DUMMYFUNCTION("""COMPUTED_VALUE"""),"Яблоко лайм")</f>
        <v>Яблоко лайм</v>
      </c>
      <c r="K4189" s="18" t="str">
        <f>IFERROR(__xludf.DUMMYFUNCTION("""COMPUTED_VALUE"""),"Спрайт арбуз лайм ")</f>
        <v>Спрайт арбуз лайм </v>
      </c>
      <c r="L4189" s="18" t="str">
        <f>IFERROR(__xludf.DUMMYFUNCTION("""COMPUTED_VALUE"""),"Черничная фанта")</f>
        <v>Черничная фанта</v>
      </c>
      <c r="M4189" s="18" t="str">
        <f>IFERROR(__xludf.DUMMYFUNCTION("""COMPUTED_VALUE"""),"Чёрная смородина")</f>
        <v>Чёрная смородина</v>
      </c>
      <c r="N4189" s="18" t="str">
        <f>IFERROR(__xludf.DUMMYFUNCTION("""COMPUTED_VALUE"""),"Червячки голубика малина")</f>
        <v>Червячки голубика малина</v>
      </c>
      <c r="O4189" s="18" t="str">
        <f>IFERROR(__xludf.DUMMYFUNCTION("""COMPUTED_VALUE"""),"Малина смородина ")</f>
        <v>Малина смородина </v>
      </c>
      <c r="P4189" s="18" t="str">
        <f>IFERROR(__xludf.DUMMYFUNCTION("""COMPUTED_VALUE"""),"Черника лайм ")</f>
        <v>Черника лайм </v>
      </c>
      <c r="Q4189" s="18" t="str">
        <f>IFERROR(__xludf.DUMMYFUNCTION("""COMPUTED_VALUE"""),"Виноградный чупа чупс")</f>
        <v>Виноградный чупа чупс</v>
      </c>
      <c r="R4189" s="18" t="str">
        <f>IFERROR(__xludf.DUMMYFUNCTION("""COMPUTED_VALUE"""),"Киви лайм")</f>
        <v>Киви лайм</v>
      </c>
      <c r="S4189" s="18" t="str">
        <f>IFERROR(__xludf.DUMMYFUNCTION("""COMPUTED_VALUE"""),"Ягодный морс")</f>
        <v>Ягодный морс</v>
      </c>
      <c r="T4189" s="18" t="str">
        <f>IFERROR(__xludf.DUMMYFUNCTION("""COMPUTED_VALUE"""),"Фруктовый скитлс")</f>
        <v>Фруктовый скитлс</v>
      </c>
      <c r="U4189" s="18" t="str">
        <f>IFERROR(__xludf.DUMMYFUNCTION("""COMPUTED_VALUE"""),"черника лимон ")</f>
        <v>черника лимон </v>
      </c>
      <c r="V4189" s="18" t="str">
        <f>IFERROR(__xludf.DUMMYFUNCTION("""COMPUTED_VALUE"""),"Вишнёвая бомба")</f>
        <v>Вишнёвая бомба</v>
      </c>
      <c r="W4189" s="18" t="str">
        <f>IFERROR(__xludf.DUMMYFUNCTION("""COMPUTED_VALUE"""),"Тропический манго")</f>
        <v>Тропический манго</v>
      </c>
      <c r="X4189" s="18"/>
      <c r="Y4189" s="18"/>
      <c r="Z4189" s="18"/>
      <c r="AA4189" s="18"/>
      <c r="AB4189" s="18"/>
      <c r="AC4189" s="18"/>
      <c r="AD4189" s="18"/>
      <c r="AE4189" s="18"/>
      <c r="AF4189" s="18"/>
      <c r="AG4189" s="18"/>
      <c r="AH4189" s="18"/>
      <c r="AI4189" s="18"/>
      <c r="AJ4189" s="18"/>
      <c r="AK4189" s="18"/>
      <c r="AL4189" s="18"/>
      <c r="AM4189" s="18"/>
      <c r="AN4189" s="18"/>
      <c r="AO4189" s="18"/>
      <c r="AP4189" s="18"/>
      <c r="AQ4189" s="18"/>
      <c r="AR4189" s="18"/>
      <c r="AS4189" s="18"/>
      <c r="AT4189" s="18"/>
      <c r="AU4189" s="18"/>
      <c r="AV4189" s="18"/>
      <c r="AW4189" s="18"/>
      <c r="AX4189" s="18"/>
    </row>
    <row r="4190">
      <c r="A4190" s="18" t="str">
        <f>IFERROR(__xludf.DUMMYFUNCTION("""COMPUTED_VALUE"""),"кислая земляника")</f>
        <v>кислая земляника</v>
      </c>
      <c r="B4190" s="18" t="str">
        <f>IFERROR(__xludf.DUMMYFUNCTION("""COMPUTED_VALUE"""),"кислая фанта с черникой")</f>
        <v>кислая фанта с черникой</v>
      </c>
      <c r="C4190" s="18" t="str">
        <f>IFERROR(__xludf.DUMMYFUNCTION("""COMPUTED_VALUE"""),"кислое харибо с колой и черешней")</f>
        <v>кислое харибо с колой и черешней</v>
      </c>
      <c r="D4190" s="18" t="str">
        <f>IFERROR(__xludf.DUMMYFUNCTION("""COMPUTED_VALUE"""),"кислое яблочно клубничная шипучка")</f>
        <v>кислое яблочно клубничная шипучка</v>
      </c>
      <c r="E4190" s="18" t="str">
        <f>IFERROR(__xludf.DUMMYFUNCTION("""COMPUTED_VALUE"""),"кислые желатинки маракуйя ананас")</f>
        <v>кислые желатинки маракуйя ананас</v>
      </c>
      <c r="F4190" s="18" t="str">
        <f>IFERROR(__xludf.DUMMYFUNCTION("""COMPUTED_VALUE"""),"кислые ленточки маракуя манго")</f>
        <v>кислые ленточки маракуя манго</v>
      </c>
      <c r="G4190" s="18" t="str">
        <f>IFERROR(__xludf.DUMMYFUNCTION("""COMPUTED_VALUE"""),"кислые мармеладные ягоды")</f>
        <v>кислые мармеладные ягоды</v>
      </c>
      <c r="H4190" s="18" t="str">
        <f>IFERROR(__xludf.DUMMYFUNCTION("""COMPUTED_VALUE"""),"кислый виноград лайм")</f>
        <v>кислый виноград лайм</v>
      </c>
      <c r="I4190" s="18" t="str">
        <f>IFERROR(__xludf.DUMMYFUNCTION("""COMPUTED_VALUE"""),"кислый грейпфрут с вишней")</f>
        <v>кислый грейпфрут с вишней</v>
      </c>
      <c r="J4190" s="18" t="str">
        <f>IFERROR(__xludf.DUMMYFUNCTION("""COMPUTED_VALUE"""),"кислый леденец виноград киви яблоко")</f>
        <v>кислый леденец виноград киви яблоко</v>
      </c>
      <c r="K4190" s="18" t="str">
        <f>IFERROR(__xludf.DUMMYFUNCTION("""COMPUTED_VALUE"""),"кислый лимонад арбуз лайм малина")</f>
        <v>кислый лимонад арбуз лайм малина</v>
      </c>
      <c r="L4190" s="18" t="str">
        <f>IFERROR(__xludf.DUMMYFUNCTION("""COMPUTED_VALUE"""),"кислый персик клубника")</f>
        <v>кислый персик клубника</v>
      </c>
      <c r="M4190" s="18" t="str">
        <f>IFERROR(__xludf.DUMMYFUNCTION("""COMPUTED_VALUE"""),"кислый яблочно лимонные колечки")</f>
        <v>кислый яблочно лимонные колечки</v>
      </c>
      <c r="N4190" s="18" t="str">
        <f>IFERROR(__xludf.DUMMYFUNCTION("""COMPUTED_VALUE"""),"фанта апельсин с кислой малиной")</f>
        <v>фанта апельсин с кислой малиной</v>
      </c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  <c r="AA4190" s="18"/>
      <c r="AB4190" s="18"/>
      <c r="AC4190" s="18"/>
      <c r="AD4190" s="18"/>
      <c r="AE4190" s="18"/>
      <c r="AF4190" s="18"/>
      <c r="AG4190" s="18"/>
      <c r="AH4190" s="18"/>
      <c r="AI4190" s="18"/>
      <c r="AJ4190" s="18"/>
      <c r="AK4190" s="18"/>
      <c r="AL4190" s="18"/>
      <c r="AM4190" s="18"/>
      <c r="AN4190" s="18"/>
      <c r="AO4190" s="18"/>
      <c r="AP4190" s="18"/>
      <c r="AQ4190" s="18"/>
      <c r="AR4190" s="18"/>
      <c r="AS4190" s="18"/>
      <c r="AT4190" s="18"/>
      <c r="AU4190" s="18"/>
      <c r="AV4190" s="18"/>
      <c r="AW4190" s="18"/>
      <c r="AX4190" s="18"/>
    </row>
    <row r="4191">
      <c r="A4191" s="18" t="str">
        <f>IFERROR(__xludf.DUMMYFUNCTION("""COMPUTED_VALUE"""),"0.4")</f>
        <v>0.4</v>
      </c>
      <c r="B4191" s="18" t="str">
        <f>IFERROR(__xludf.DUMMYFUNCTION("""COMPUTED_VALUE"""),"0.6")</f>
        <v>0.6</v>
      </c>
      <c r="C4191" s="18" t="str">
        <f>IFERROR(__xludf.DUMMYFUNCTION("""COMPUTED_VALUE"""),"0.7")</f>
        <v>0.7</v>
      </c>
      <c r="D4191" s="18" t="str">
        <f>IFERROR(__xludf.DUMMYFUNCTION("""COMPUTED_VALUE"""),"0.8")</f>
        <v>0.8</v>
      </c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  <c r="AA4191" s="18"/>
      <c r="AB4191" s="18"/>
      <c r="AC4191" s="18"/>
      <c r="AD4191" s="18"/>
      <c r="AE4191" s="18"/>
      <c r="AF4191" s="18"/>
      <c r="AG4191" s="18"/>
      <c r="AH4191" s="18"/>
      <c r="AI4191" s="18"/>
      <c r="AJ4191" s="18"/>
      <c r="AK4191" s="18"/>
      <c r="AL4191" s="18"/>
      <c r="AM4191" s="18"/>
      <c r="AN4191" s="18"/>
      <c r="AO4191" s="18"/>
      <c r="AP4191" s="18"/>
      <c r="AQ4191" s="18"/>
      <c r="AR4191" s="18"/>
      <c r="AS4191" s="18"/>
      <c r="AT4191" s="18"/>
      <c r="AU4191" s="18"/>
      <c r="AV4191" s="18"/>
      <c r="AW4191" s="18"/>
      <c r="AX4191" s="18"/>
    </row>
    <row r="4192">
      <c r="A4192" s="18" t="str">
        <f>IFERROR(__xludf.DUMMYFUNCTION("""COMPUTED_VALUE"""),"Лесные ягоды")</f>
        <v>Лесные ягоды</v>
      </c>
      <c r="B4192" s="18" t="str">
        <f>IFERROR(__xludf.DUMMYFUNCTION("""COMPUTED_VALUE"""),"Алоэ виноград ")</f>
        <v>Алоэ виноград </v>
      </c>
      <c r="C4192" s="18" t="str">
        <f>IFERROR(__xludf.DUMMYFUNCTION("""COMPUTED_VALUE"""),"Апельсиновый адреналин")</f>
        <v>Апельсиновый адреналин</v>
      </c>
      <c r="D4192" s="18" t="str">
        <f>IFERROR(__xludf.DUMMYFUNCTION("""COMPUTED_VALUE"""),"Клюква лайм")</f>
        <v>Клюква лайм</v>
      </c>
      <c r="E4192" s="18" t="str">
        <f>IFERROR(__xludf.DUMMYFUNCTION("""COMPUTED_VALUE"""),"Виноградная фанта ")</f>
        <v>Виноградная фанта </v>
      </c>
      <c r="F4192" s="18" t="str">
        <f>IFERROR(__xludf.DUMMYFUNCTION("""COMPUTED_VALUE"""),"Зеленый чай лемонграсс")</f>
        <v>Зеленый чай лемонграсс</v>
      </c>
      <c r="G4192" s="18" t="str">
        <f>IFERROR(__xludf.DUMMYFUNCTION("""COMPUTED_VALUE"""),"Малина арбуз")</f>
        <v>Малина арбуз</v>
      </c>
      <c r="H4192" s="18" t="str">
        <f>IFERROR(__xludf.DUMMYFUNCTION("""COMPUTED_VALUE"""),"Ананас персик")</f>
        <v>Ананас персик</v>
      </c>
      <c r="I4192" s="18" t="str">
        <f>IFERROR(__xludf.DUMMYFUNCTION("""COMPUTED_VALUE"""),"Клубничный мохито ")</f>
        <v>Клубничный мохито </v>
      </c>
      <c r="J4192" s="18" t="str">
        <f>IFERROR(__xludf.DUMMYFUNCTION("""COMPUTED_VALUE"""),"Яблоко лайм")</f>
        <v>Яблоко лайм</v>
      </c>
      <c r="K4192" s="18" t="str">
        <f>IFERROR(__xludf.DUMMYFUNCTION("""COMPUTED_VALUE"""),"Спрайт арбуз лайм ")</f>
        <v>Спрайт арбуз лайм </v>
      </c>
      <c r="L4192" s="18" t="str">
        <f>IFERROR(__xludf.DUMMYFUNCTION("""COMPUTED_VALUE"""),"Черничная фанта")</f>
        <v>Черничная фанта</v>
      </c>
      <c r="M4192" s="18" t="str">
        <f>IFERROR(__xludf.DUMMYFUNCTION("""COMPUTED_VALUE"""),"Чёрная смородина")</f>
        <v>Чёрная смородина</v>
      </c>
      <c r="N4192" s="18" t="str">
        <f>IFERROR(__xludf.DUMMYFUNCTION("""COMPUTED_VALUE"""),"Червячки голубика малина")</f>
        <v>Червячки голубика малина</v>
      </c>
      <c r="O4192" s="18" t="str">
        <f>IFERROR(__xludf.DUMMYFUNCTION("""COMPUTED_VALUE"""),"Малина смородина ")</f>
        <v>Малина смородина </v>
      </c>
      <c r="P4192" s="18" t="str">
        <f>IFERROR(__xludf.DUMMYFUNCTION("""COMPUTED_VALUE"""),"Черника лайм ")</f>
        <v>Черника лайм </v>
      </c>
      <c r="Q4192" s="18" t="str">
        <f>IFERROR(__xludf.DUMMYFUNCTION("""COMPUTED_VALUE"""),"Виноградный чупа чупс")</f>
        <v>Виноградный чупа чупс</v>
      </c>
      <c r="R4192" s="18" t="str">
        <f>IFERROR(__xludf.DUMMYFUNCTION("""COMPUTED_VALUE"""),"Киви лайм")</f>
        <v>Киви лайм</v>
      </c>
      <c r="S4192" s="18" t="str">
        <f>IFERROR(__xludf.DUMMYFUNCTION("""COMPUTED_VALUE"""),"Ягодный морс")</f>
        <v>Ягодный морс</v>
      </c>
      <c r="T4192" s="18" t="str">
        <f>IFERROR(__xludf.DUMMYFUNCTION("""COMPUTED_VALUE"""),"Фруктовый скитлс")</f>
        <v>Фруктовый скитлс</v>
      </c>
      <c r="U4192" s="18" t="str">
        <f>IFERROR(__xludf.DUMMYFUNCTION("""COMPUTED_VALUE"""),"черника лимон ")</f>
        <v>черника лимон </v>
      </c>
      <c r="V4192" s="18" t="str">
        <f>IFERROR(__xludf.DUMMYFUNCTION("""COMPUTED_VALUE"""),"Вишнёвая бомба")</f>
        <v>Вишнёвая бомба</v>
      </c>
      <c r="W4192" s="18" t="str">
        <f>IFERROR(__xludf.DUMMYFUNCTION("""COMPUTED_VALUE"""),"Тропический манго")</f>
        <v>Тропический манго</v>
      </c>
      <c r="X4192" s="18"/>
      <c r="Y4192" s="18"/>
      <c r="Z4192" s="18"/>
      <c r="AA4192" s="18"/>
      <c r="AB4192" s="18"/>
      <c r="AC4192" s="18"/>
      <c r="AD4192" s="18"/>
      <c r="AE4192" s="18"/>
      <c r="AF4192" s="18"/>
      <c r="AG4192" s="18"/>
      <c r="AH4192" s="18"/>
      <c r="AI4192" s="18"/>
      <c r="AJ4192" s="18"/>
      <c r="AK4192" s="18"/>
      <c r="AL4192" s="18"/>
      <c r="AM4192" s="18"/>
      <c r="AN4192" s="18"/>
      <c r="AO4192" s="18"/>
      <c r="AP4192" s="18"/>
      <c r="AQ4192" s="18"/>
      <c r="AR4192" s="18"/>
      <c r="AS4192" s="18"/>
      <c r="AT4192" s="18"/>
      <c r="AU4192" s="18"/>
      <c r="AV4192" s="18"/>
      <c r="AW4192" s="18"/>
      <c r="AX4192" s="18"/>
    </row>
    <row r="4193">
      <c r="A4193" s="18" t="str">
        <f>IFERROR(__xludf.DUMMYFUNCTION("""COMPUTED_VALUE"""),"Кислый малиново-грейпфрутовый швепс")</f>
        <v>Кислый малиново-грейпфрутовый швепс</v>
      </c>
      <c r="B4193" s="18" t="str">
        <f>IFERROR(__xludf.DUMMYFUNCTION("""COMPUTED_VALUE"""),"Ананас апельсин")</f>
        <v>Ананас апельсин</v>
      </c>
      <c r="C4193" s="18" t="str">
        <f>IFERROR(__xludf.DUMMYFUNCTION("""COMPUTED_VALUE"""),"Пинаколада")</f>
        <v>Пинаколада</v>
      </c>
      <c r="D4193" s="18" t="str">
        <f>IFERROR(__xludf.DUMMYFUNCTION("""COMPUTED_VALUE"""),"Мятный бабл гам")</f>
        <v>Мятный бабл гам</v>
      </c>
      <c r="E4193" s="18" t="str">
        <f>IFERROR(__xludf.DUMMYFUNCTION("""COMPUTED_VALUE"""),"Мянго драгонфрут")</f>
        <v>Мянго драгонфрут</v>
      </c>
      <c r="F4193" s="18" t="str">
        <f>IFERROR(__xludf.DUMMYFUNCTION("""COMPUTED_VALUE"""),"Клубничная фанта")</f>
        <v>Клубничная фанта</v>
      </c>
      <c r="G4193" s="18" t="str">
        <f>IFERROR(__xludf.DUMMYFUNCTION("""COMPUTED_VALUE"""),"Клубничная арбуз")</f>
        <v>Клубничная арбуз</v>
      </c>
      <c r="H4193" s="18" t="str">
        <f>IFERROR(__xludf.DUMMYFUNCTION("""COMPUTED_VALUE"""),"Кислый скитлс")</f>
        <v>Кислый скитлс</v>
      </c>
      <c r="I4193" s="18" t="str">
        <f>IFERROR(__xludf.DUMMYFUNCTION("""COMPUTED_VALUE"""),"Кислый лайм арбуз")</f>
        <v>Кислый лайм арбуз</v>
      </c>
      <c r="J4193" s="18" t="str">
        <f>IFERROR(__xludf.DUMMYFUNCTION("""COMPUTED_VALUE"""),"Тропический банан")</f>
        <v>Тропический банан</v>
      </c>
      <c r="K4193" s="18" t="str">
        <f>IFERROR(__xludf.DUMMYFUNCTION("""COMPUTED_VALUE"""),"Яблочный энергетик")</f>
        <v>Яблочный энергетик</v>
      </c>
      <c r="L4193" s="18" t="str">
        <f>IFERROR(__xludf.DUMMYFUNCTION("""COMPUTED_VALUE"""),"Барбарисовый лимонад")</f>
        <v>Барбарисовый лимонад</v>
      </c>
      <c r="M4193" s="18" t="str">
        <f>IFERROR(__xludf.DUMMYFUNCTION("""COMPUTED_VALUE"""),"Лимонад виноград вишня")</f>
        <v>Лимонад виноград вишня</v>
      </c>
      <c r="N4193" s="18" t="str">
        <f>IFERROR(__xludf.DUMMYFUNCTION("""COMPUTED_VALUE"""),"Розовый лимонад")</f>
        <v>Розовый лимонад</v>
      </c>
      <c r="O4193" s="18" t="str">
        <f>IFERROR(__xludf.DUMMYFUNCTION("""COMPUTED_VALUE"""),"Двойной манго")</f>
        <v>Двойной манго</v>
      </c>
      <c r="P4193" s="18" t="str">
        <f>IFERROR(__xludf.DUMMYFUNCTION("""COMPUTED_VALUE"""),"Лесные ягоды ")</f>
        <v>Лесные ягоды </v>
      </c>
      <c r="Q4193" s="18" t="str">
        <f>IFERROR(__xludf.DUMMYFUNCTION("""COMPUTED_VALUE"""),"Ежевика малина ")</f>
        <v>Ежевика малина </v>
      </c>
      <c r="R4193" s="18" t="str">
        <f>IFERROR(__xludf.DUMMYFUNCTION("""COMPUTED_VALUE"""),"Смородиновый лимонад")</f>
        <v>Смородиновый лимонад</v>
      </c>
      <c r="S4193" s="18" t="str">
        <f>IFERROR(__xludf.DUMMYFUNCTION("""COMPUTED_VALUE"""),"Кола вишня")</f>
        <v>Кола вишня</v>
      </c>
      <c r="T4193" s="18" t="str">
        <f>IFERROR(__xludf.DUMMYFUNCTION("""COMPUTED_VALUE"""),"Манго арбуз")</f>
        <v>Манго арбуз</v>
      </c>
      <c r="U4193" s="18" t="str">
        <f>IFERROR(__xludf.DUMMYFUNCTION("""COMPUTED_VALUE"""),"Алоэ виноград")</f>
        <v>Алоэ виноград</v>
      </c>
      <c r="V4193" s="18" t="str">
        <f>IFERROR(__xludf.DUMMYFUNCTION("""COMPUTED_VALUE"""),"Банан клубника")</f>
        <v>Банан клубника</v>
      </c>
      <c r="W4193" s="18" t="str">
        <f>IFERROR(__xludf.DUMMYFUNCTION("""COMPUTED_VALUE"""),"Малиновый мармелад")</f>
        <v>Малиновый мармелад</v>
      </c>
      <c r="X4193" s="18" t="str">
        <f>IFERROR(__xludf.DUMMYFUNCTION("""COMPUTED_VALUE"""),"Клубника киви")</f>
        <v>Клубника киви</v>
      </c>
      <c r="Y4193" s="18" t="str">
        <f>IFERROR(__xludf.DUMMYFUNCTION("""COMPUTED_VALUE"""),"Клюква лайм")</f>
        <v>Клюква лайм</v>
      </c>
      <c r="Z4193" s="18" t="str">
        <f>IFERROR(__xludf.DUMMYFUNCTION("""COMPUTED_VALUE"""),"Гуава ананас")</f>
        <v>Гуава ананас</v>
      </c>
      <c r="AA4193" s="18" t="str">
        <f>IFERROR(__xludf.DUMMYFUNCTION("""COMPUTED_VALUE"""),"Морс")</f>
        <v>Морс</v>
      </c>
      <c r="AB4193" s="18" t="str">
        <f>IFERROR(__xludf.DUMMYFUNCTION("""COMPUTED_VALUE"""),"Красный апельсин")</f>
        <v>Красный апельсин</v>
      </c>
      <c r="AC4193" s="18" t="str">
        <f>IFERROR(__xludf.DUMMYFUNCTION("""COMPUTED_VALUE"""),"Арбузная жвачка")</f>
        <v>Арбузная жвачка</v>
      </c>
      <c r="AD4193" s="18" t="str">
        <f>IFERROR(__xludf.DUMMYFUNCTION("""COMPUTED_VALUE"""),"Смородина Виноград")</f>
        <v>Смородина Виноград</v>
      </c>
      <c r="AE4193" s="18" t="str">
        <f>IFERROR(__xludf.DUMMYFUNCTION("""COMPUTED_VALUE"""),"Гранатовая Мармелад")</f>
        <v>Гранатовая Мармелад</v>
      </c>
      <c r="AF4193" s="18" t="str">
        <f>IFERROR(__xludf.DUMMYFUNCTION("""COMPUTED_VALUE"""),"Яблоко Киви")</f>
        <v>Яблоко Киви</v>
      </c>
      <c r="AG4193" s="18" t="str">
        <f>IFERROR(__xludf.DUMMYFUNCTION("""COMPUTED_VALUE"""),"Клубника Ежевика")</f>
        <v>Клубника Ежевика</v>
      </c>
      <c r="AH4193" s="18" t="str">
        <f>IFERROR(__xludf.DUMMYFUNCTION("""COMPUTED_VALUE"""),"Клубничный Коктейль")</f>
        <v>Клубничный Коктейль</v>
      </c>
      <c r="AI4193" s="18" t="str">
        <f>IFERROR(__xludf.DUMMYFUNCTION("""COMPUTED_VALUE"""),"Клюква Земляника ")</f>
        <v>Клюква Земляника </v>
      </c>
      <c r="AJ4193" s="18" t="str">
        <f>IFERROR(__xludf.DUMMYFUNCTION("""COMPUTED_VALUE"""),"Какос Дыня")</f>
        <v>Какос Дыня</v>
      </c>
      <c r="AK4193" s="18" t="str">
        <f>IFERROR(__xludf.DUMMYFUNCTION("""COMPUTED_VALUE"""),"Маракуйя мандарин")</f>
        <v>Маракуйя мандарин</v>
      </c>
      <c r="AL4193" s="18" t="str">
        <f>IFERROR(__xludf.DUMMYFUNCTION("""COMPUTED_VALUE"""),"Персик кактус")</f>
        <v>Персик кактус</v>
      </c>
      <c r="AM4193" s="18" t="str">
        <f>IFERROR(__xludf.DUMMYFUNCTION("""COMPUTED_VALUE"""),"Спрайт")</f>
        <v>Спрайт</v>
      </c>
      <c r="AN4193" s="18" t="str">
        <f>IFERROR(__xludf.DUMMYFUNCTION("""COMPUTED_VALUE"""),"Черничная фанта")</f>
        <v>Черничная фанта</v>
      </c>
      <c r="AO4193" s="18" t="str">
        <f>IFERROR(__xludf.DUMMYFUNCTION("""COMPUTED_VALUE"""),"Ягодная жвачка")</f>
        <v>Ягодная жвачка</v>
      </c>
      <c r="AP4193" s="18" t="str">
        <f>IFERROR(__xludf.DUMMYFUNCTION("""COMPUTED_VALUE"""),"Ягодный энергетик")</f>
        <v>Ягодный энергетик</v>
      </c>
      <c r="AQ4193" s="18" t="str">
        <f>IFERROR(__xludf.DUMMYFUNCTION("""COMPUTED_VALUE"""),"Ягодный пунш ")</f>
        <v>Ягодный пунш </v>
      </c>
      <c r="AR4193" s="18" t="str">
        <f>IFERROR(__xludf.DUMMYFUNCTION("""COMPUTED_VALUE"""),"Виноградный холс")</f>
        <v>Виноградный холс</v>
      </c>
      <c r="AS4193" s="18" t="str">
        <f>IFERROR(__xludf.DUMMYFUNCTION("""COMPUTED_VALUE"""),"Грейпфрут смородина")</f>
        <v>Грейпфрут смородина</v>
      </c>
      <c r="AT4193" s="18" t="str">
        <f>IFERROR(__xludf.DUMMYFUNCTION("""COMPUTED_VALUE"""),"Дыня персик")</f>
        <v>Дыня персик</v>
      </c>
      <c r="AU4193" s="18" t="str">
        <f>IFERROR(__xludf.DUMMYFUNCTION("""COMPUTED_VALUE"""),"Земляника виноград")</f>
        <v>Земляника виноград</v>
      </c>
      <c r="AV4193" s="18" t="str">
        <f>IFERROR(__xludf.DUMMYFUNCTION("""COMPUTED_VALUE"""),"Киви маракуйя гуава")</f>
        <v>Киви маракуйя гуава</v>
      </c>
      <c r="AW4193" s="18" t="str">
        <f>IFERROR(__xludf.DUMMYFUNCTION("""COMPUTED_VALUE"""),"Кислые вишнёвые червячки")</f>
        <v>Кислые вишнёвые червячки</v>
      </c>
      <c r="AX4193" s="18" t="str">
        <f>IFERROR(__xludf.DUMMYFUNCTION("""COMPUTED_VALUE"""),"Кислые чернично-малиновое червячки")</f>
        <v>Кислые чернично-малиновое червячки</v>
      </c>
    </row>
    <row r="4194">
      <c r="A4194" s="18" t="str">
        <f>IFERROR(__xludf.DUMMYFUNCTION("""COMPUTED_VALUE"""),"Лесные ягоды")</f>
        <v>Лесные ягоды</v>
      </c>
      <c r="B4194" s="18" t="str">
        <f>IFERROR(__xludf.DUMMYFUNCTION("""COMPUTED_VALUE"""),"Алоэ виноград ")</f>
        <v>Алоэ виноград </v>
      </c>
      <c r="C4194" s="18" t="str">
        <f>IFERROR(__xludf.DUMMYFUNCTION("""COMPUTED_VALUE"""),"Апельсиновый адреналин")</f>
        <v>Апельсиновый адреналин</v>
      </c>
      <c r="D4194" s="18" t="str">
        <f>IFERROR(__xludf.DUMMYFUNCTION("""COMPUTED_VALUE"""),"Клюква лайм")</f>
        <v>Клюква лайм</v>
      </c>
      <c r="E4194" s="18" t="str">
        <f>IFERROR(__xludf.DUMMYFUNCTION("""COMPUTED_VALUE"""),"Виноградная фанта ")</f>
        <v>Виноградная фанта </v>
      </c>
      <c r="F4194" s="18" t="str">
        <f>IFERROR(__xludf.DUMMYFUNCTION("""COMPUTED_VALUE"""),"Зеленый чай лемонграсс")</f>
        <v>Зеленый чай лемонграсс</v>
      </c>
      <c r="G4194" s="18" t="str">
        <f>IFERROR(__xludf.DUMMYFUNCTION("""COMPUTED_VALUE"""),"Малина арбуз")</f>
        <v>Малина арбуз</v>
      </c>
      <c r="H4194" s="18" t="str">
        <f>IFERROR(__xludf.DUMMYFUNCTION("""COMPUTED_VALUE"""),"Ананас персик")</f>
        <v>Ананас персик</v>
      </c>
      <c r="I4194" s="18" t="str">
        <f>IFERROR(__xludf.DUMMYFUNCTION("""COMPUTED_VALUE"""),"Клубничный мохито ")</f>
        <v>Клубничный мохито </v>
      </c>
      <c r="J4194" s="18" t="str">
        <f>IFERROR(__xludf.DUMMYFUNCTION("""COMPUTED_VALUE"""),"Яблоко лайм")</f>
        <v>Яблоко лайм</v>
      </c>
      <c r="K4194" s="18" t="str">
        <f>IFERROR(__xludf.DUMMYFUNCTION("""COMPUTED_VALUE"""),"Спрайт арбуз лайм ")</f>
        <v>Спрайт арбуз лайм </v>
      </c>
      <c r="L4194" s="18" t="str">
        <f>IFERROR(__xludf.DUMMYFUNCTION("""COMPUTED_VALUE"""),"Черничная фанта")</f>
        <v>Черничная фанта</v>
      </c>
      <c r="M4194" s="18" t="str">
        <f>IFERROR(__xludf.DUMMYFUNCTION("""COMPUTED_VALUE"""),"Чёрная смородина")</f>
        <v>Чёрная смородина</v>
      </c>
      <c r="N4194" s="18" t="str">
        <f>IFERROR(__xludf.DUMMYFUNCTION("""COMPUTED_VALUE"""),"Червячки голубика малина")</f>
        <v>Червячки голубика малина</v>
      </c>
      <c r="O4194" s="18" t="str">
        <f>IFERROR(__xludf.DUMMYFUNCTION("""COMPUTED_VALUE"""),"Малина смородина ")</f>
        <v>Малина смородина </v>
      </c>
      <c r="P4194" s="18" t="str">
        <f>IFERROR(__xludf.DUMMYFUNCTION("""COMPUTED_VALUE"""),"Черника лайм ")</f>
        <v>Черника лайм </v>
      </c>
      <c r="Q4194" s="18" t="str">
        <f>IFERROR(__xludf.DUMMYFUNCTION("""COMPUTED_VALUE"""),"Виноградный чупа чупс")</f>
        <v>Виноградный чупа чупс</v>
      </c>
      <c r="R4194" s="18" t="str">
        <f>IFERROR(__xludf.DUMMYFUNCTION("""COMPUTED_VALUE"""),"Киви лайм")</f>
        <v>Киви лайм</v>
      </c>
      <c r="S4194" s="18" t="str">
        <f>IFERROR(__xludf.DUMMYFUNCTION("""COMPUTED_VALUE"""),"Ягодный морс")</f>
        <v>Ягодный морс</v>
      </c>
      <c r="T4194" s="18" t="str">
        <f>IFERROR(__xludf.DUMMYFUNCTION("""COMPUTED_VALUE"""),"Фруктовый скитлс")</f>
        <v>Фруктовый скитлс</v>
      </c>
      <c r="U4194" s="18" t="str">
        <f>IFERROR(__xludf.DUMMYFUNCTION("""COMPUTED_VALUE"""),"черника лимон ")</f>
        <v>черника лимон </v>
      </c>
      <c r="V4194" s="18" t="str">
        <f>IFERROR(__xludf.DUMMYFUNCTION("""COMPUTED_VALUE"""),"Вишнёвая бомба")</f>
        <v>Вишнёвая бомба</v>
      </c>
      <c r="W4194" s="18" t="str">
        <f>IFERROR(__xludf.DUMMYFUNCTION("""COMPUTED_VALUE"""),"Тропический манго")</f>
        <v>Тропический манго</v>
      </c>
      <c r="X4194" s="18"/>
      <c r="Y4194" s="18"/>
      <c r="Z4194" s="18"/>
      <c r="AA4194" s="18"/>
      <c r="AB4194" s="18"/>
      <c r="AC4194" s="18"/>
      <c r="AD4194" s="18"/>
      <c r="AE4194" s="18"/>
      <c r="AF4194" s="18"/>
      <c r="AG4194" s="18"/>
      <c r="AH4194" s="18"/>
      <c r="AI4194" s="18"/>
      <c r="AJ4194" s="18"/>
      <c r="AK4194" s="18"/>
      <c r="AL4194" s="18"/>
      <c r="AM4194" s="18"/>
      <c r="AN4194" s="18"/>
      <c r="AO4194" s="18"/>
      <c r="AP4194" s="18"/>
      <c r="AQ4194" s="18"/>
      <c r="AR4194" s="18"/>
      <c r="AS4194" s="18"/>
      <c r="AT4194" s="18"/>
      <c r="AU4194" s="18"/>
      <c r="AV4194" s="18"/>
      <c r="AW4194" s="18"/>
      <c r="AX4194" s="18"/>
    </row>
    <row r="4195">
      <c r="A4195" s="18" t="str">
        <f>IFERROR(__xludf.DUMMYFUNCTION("""COMPUTED_VALUE"""),"Кислый малиново-грейпфрутовый швепс")</f>
        <v>Кислый малиново-грейпфрутовый швепс</v>
      </c>
      <c r="B4195" s="18" t="str">
        <f>IFERROR(__xludf.DUMMYFUNCTION("""COMPUTED_VALUE"""),"Ананас апельсин")</f>
        <v>Ананас апельсин</v>
      </c>
      <c r="C4195" s="18" t="str">
        <f>IFERROR(__xludf.DUMMYFUNCTION("""COMPUTED_VALUE"""),"Пинаколада")</f>
        <v>Пинаколада</v>
      </c>
      <c r="D4195" s="18" t="str">
        <f>IFERROR(__xludf.DUMMYFUNCTION("""COMPUTED_VALUE"""),"Мятный бабл гам")</f>
        <v>Мятный бабл гам</v>
      </c>
      <c r="E4195" s="18" t="str">
        <f>IFERROR(__xludf.DUMMYFUNCTION("""COMPUTED_VALUE"""),"Мянго драгонфрут")</f>
        <v>Мянго драгонфрут</v>
      </c>
      <c r="F4195" s="18" t="str">
        <f>IFERROR(__xludf.DUMMYFUNCTION("""COMPUTED_VALUE"""),"Клубничная фанта")</f>
        <v>Клубничная фанта</v>
      </c>
      <c r="G4195" s="18" t="str">
        <f>IFERROR(__xludf.DUMMYFUNCTION("""COMPUTED_VALUE"""),"Клубничная арбуз")</f>
        <v>Клубничная арбуз</v>
      </c>
      <c r="H4195" s="18" t="str">
        <f>IFERROR(__xludf.DUMMYFUNCTION("""COMPUTED_VALUE"""),"Кислый скитлс")</f>
        <v>Кислый скитлс</v>
      </c>
      <c r="I4195" s="18" t="str">
        <f>IFERROR(__xludf.DUMMYFUNCTION("""COMPUTED_VALUE"""),"Кислый лайм арбуз")</f>
        <v>Кислый лайм арбуз</v>
      </c>
      <c r="J4195" s="18" t="str">
        <f>IFERROR(__xludf.DUMMYFUNCTION("""COMPUTED_VALUE"""),"Тропический банан")</f>
        <v>Тропический банан</v>
      </c>
      <c r="K4195" s="18" t="str">
        <f>IFERROR(__xludf.DUMMYFUNCTION("""COMPUTED_VALUE"""),"Яблочный энергетик")</f>
        <v>Яблочный энергетик</v>
      </c>
      <c r="L4195" s="18" t="str">
        <f>IFERROR(__xludf.DUMMYFUNCTION("""COMPUTED_VALUE"""),"Барбарисовый лимонад")</f>
        <v>Барбарисовый лимонад</v>
      </c>
      <c r="M4195" s="18" t="str">
        <f>IFERROR(__xludf.DUMMYFUNCTION("""COMPUTED_VALUE"""),"Лимонад виноград вишня")</f>
        <v>Лимонад виноград вишня</v>
      </c>
      <c r="N4195" s="18" t="str">
        <f>IFERROR(__xludf.DUMMYFUNCTION("""COMPUTED_VALUE"""),"Розовый лимонад")</f>
        <v>Розовый лимонад</v>
      </c>
      <c r="O4195" s="18" t="str">
        <f>IFERROR(__xludf.DUMMYFUNCTION("""COMPUTED_VALUE"""),"Двойной манго")</f>
        <v>Двойной манго</v>
      </c>
      <c r="P4195" s="18" t="str">
        <f>IFERROR(__xludf.DUMMYFUNCTION("""COMPUTED_VALUE"""),"Лесные ягоды ")</f>
        <v>Лесные ягоды </v>
      </c>
      <c r="Q4195" s="18" t="str">
        <f>IFERROR(__xludf.DUMMYFUNCTION("""COMPUTED_VALUE"""),"Ежевика малина ")</f>
        <v>Ежевика малина </v>
      </c>
      <c r="R4195" s="18" t="str">
        <f>IFERROR(__xludf.DUMMYFUNCTION("""COMPUTED_VALUE"""),"Смородиновый лимонад")</f>
        <v>Смородиновый лимонад</v>
      </c>
      <c r="S4195" s="18" t="str">
        <f>IFERROR(__xludf.DUMMYFUNCTION("""COMPUTED_VALUE"""),"Кола вишня")</f>
        <v>Кола вишня</v>
      </c>
      <c r="T4195" s="18" t="str">
        <f>IFERROR(__xludf.DUMMYFUNCTION("""COMPUTED_VALUE"""),"Манго арбуз")</f>
        <v>Манго арбуз</v>
      </c>
      <c r="U4195" s="18" t="str">
        <f>IFERROR(__xludf.DUMMYFUNCTION("""COMPUTED_VALUE"""),"Алоэ виноград")</f>
        <v>Алоэ виноград</v>
      </c>
      <c r="V4195" s="18" t="str">
        <f>IFERROR(__xludf.DUMMYFUNCTION("""COMPUTED_VALUE"""),"Банан клубника")</f>
        <v>Банан клубника</v>
      </c>
      <c r="W4195" s="18" t="str">
        <f>IFERROR(__xludf.DUMMYFUNCTION("""COMPUTED_VALUE"""),"Малиновый мармелад")</f>
        <v>Малиновый мармелад</v>
      </c>
      <c r="X4195" s="18" t="str">
        <f>IFERROR(__xludf.DUMMYFUNCTION("""COMPUTED_VALUE"""),"Клубника киви")</f>
        <v>Клубника киви</v>
      </c>
      <c r="Y4195" s="18" t="str">
        <f>IFERROR(__xludf.DUMMYFUNCTION("""COMPUTED_VALUE"""),"Клюква лайм")</f>
        <v>Клюква лайм</v>
      </c>
      <c r="Z4195" s="18" t="str">
        <f>IFERROR(__xludf.DUMMYFUNCTION("""COMPUTED_VALUE"""),"Гуава ананас")</f>
        <v>Гуава ананас</v>
      </c>
      <c r="AA4195" s="18" t="str">
        <f>IFERROR(__xludf.DUMMYFUNCTION("""COMPUTED_VALUE"""),"Морс")</f>
        <v>Морс</v>
      </c>
      <c r="AB4195" s="18" t="str">
        <f>IFERROR(__xludf.DUMMYFUNCTION("""COMPUTED_VALUE"""),"Красный апельсин")</f>
        <v>Красный апельсин</v>
      </c>
      <c r="AC4195" s="18" t="str">
        <f>IFERROR(__xludf.DUMMYFUNCTION("""COMPUTED_VALUE"""),"Арбузная жвачка")</f>
        <v>Арбузная жвачка</v>
      </c>
      <c r="AD4195" s="18" t="str">
        <f>IFERROR(__xludf.DUMMYFUNCTION("""COMPUTED_VALUE"""),"Смородина Виноград")</f>
        <v>Смородина Виноград</v>
      </c>
      <c r="AE4195" s="18" t="str">
        <f>IFERROR(__xludf.DUMMYFUNCTION("""COMPUTED_VALUE"""),"Гранатовая Мармелад")</f>
        <v>Гранатовая Мармелад</v>
      </c>
      <c r="AF4195" s="18" t="str">
        <f>IFERROR(__xludf.DUMMYFUNCTION("""COMPUTED_VALUE"""),"Яблоко Киви")</f>
        <v>Яблоко Киви</v>
      </c>
      <c r="AG4195" s="18" t="str">
        <f>IFERROR(__xludf.DUMMYFUNCTION("""COMPUTED_VALUE"""),"Клубника Ежевика")</f>
        <v>Клубника Ежевика</v>
      </c>
      <c r="AH4195" s="18" t="str">
        <f>IFERROR(__xludf.DUMMYFUNCTION("""COMPUTED_VALUE"""),"Клубничный Коктейль")</f>
        <v>Клубничный Коктейль</v>
      </c>
      <c r="AI4195" s="18" t="str">
        <f>IFERROR(__xludf.DUMMYFUNCTION("""COMPUTED_VALUE"""),"Клюква Земляника ")</f>
        <v>Клюква Земляника </v>
      </c>
      <c r="AJ4195" s="18" t="str">
        <f>IFERROR(__xludf.DUMMYFUNCTION("""COMPUTED_VALUE"""),"Какос Дыня")</f>
        <v>Какос Дыня</v>
      </c>
      <c r="AK4195" s="18" t="str">
        <f>IFERROR(__xludf.DUMMYFUNCTION("""COMPUTED_VALUE"""),"Маракуйя мандарин")</f>
        <v>Маракуйя мандарин</v>
      </c>
      <c r="AL4195" s="18" t="str">
        <f>IFERROR(__xludf.DUMMYFUNCTION("""COMPUTED_VALUE"""),"Персик кактус")</f>
        <v>Персик кактус</v>
      </c>
      <c r="AM4195" s="18" t="str">
        <f>IFERROR(__xludf.DUMMYFUNCTION("""COMPUTED_VALUE"""),"Спрайт")</f>
        <v>Спрайт</v>
      </c>
      <c r="AN4195" s="18" t="str">
        <f>IFERROR(__xludf.DUMMYFUNCTION("""COMPUTED_VALUE"""),"Черничная фанта")</f>
        <v>Черничная фанта</v>
      </c>
      <c r="AO4195" s="18" t="str">
        <f>IFERROR(__xludf.DUMMYFUNCTION("""COMPUTED_VALUE"""),"Ягодная жвачка")</f>
        <v>Ягодная жвачка</v>
      </c>
      <c r="AP4195" s="18" t="str">
        <f>IFERROR(__xludf.DUMMYFUNCTION("""COMPUTED_VALUE"""),"Ягодный энергетик")</f>
        <v>Ягодный энергетик</v>
      </c>
      <c r="AQ4195" s="18" t="str">
        <f>IFERROR(__xludf.DUMMYFUNCTION("""COMPUTED_VALUE"""),"Ягодный пунш ")</f>
        <v>Ягодный пунш </v>
      </c>
      <c r="AR4195" s="18" t="str">
        <f>IFERROR(__xludf.DUMMYFUNCTION("""COMPUTED_VALUE"""),"Виноградный холс")</f>
        <v>Виноградный холс</v>
      </c>
      <c r="AS4195" s="18" t="str">
        <f>IFERROR(__xludf.DUMMYFUNCTION("""COMPUTED_VALUE"""),"Грейпфрут смородина")</f>
        <v>Грейпфрут смородина</v>
      </c>
      <c r="AT4195" s="18" t="str">
        <f>IFERROR(__xludf.DUMMYFUNCTION("""COMPUTED_VALUE"""),"Дыня персик")</f>
        <v>Дыня персик</v>
      </c>
      <c r="AU4195" s="18" t="str">
        <f>IFERROR(__xludf.DUMMYFUNCTION("""COMPUTED_VALUE"""),"Земляника виноград")</f>
        <v>Земляника виноград</v>
      </c>
      <c r="AV4195" s="18" t="str">
        <f>IFERROR(__xludf.DUMMYFUNCTION("""COMPUTED_VALUE"""),"Киви маракуйя гуава")</f>
        <v>Киви маракуйя гуава</v>
      </c>
      <c r="AW4195" s="18" t="str">
        <f>IFERROR(__xludf.DUMMYFUNCTION("""COMPUTED_VALUE"""),"Кислые вишнёвые червячки")</f>
        <v>Кислые вишнёвые червячки</v>
      </c>
      <c r="AX4195" s="18" t="str">
        <f>IFERROR(__xludf.DUMMYFUNCTION("""COMPUTED_VALUE"""),"Кислые чернично-малиновое червячки")</f>
        <v>Кислые чернично-малиновое червячки</v>
      </c>
    </row>
    <row r="4196">
      <c r="A4196" s="18" t="str">
        <f>IFERROR(__xludf.DUMMYFUNCTION("""COMPUTED_VALUE"""),"Кислый малиново-грейпфрутовый швепс")</f>
        <v>Кислый малиново-грейпфрутовый швепс</v>
      </c>
      <c r="B4196" s="18" t="str">
        <f>IFERROR(__xludf.DUMMYFUNCTION("""COMPUTED_VALUE"""),"Ананас апельсин")</f>
        <v>Ананас апельсин</v>
      </c>
      <c r="C4196" s="18" t="str">
        <f>IFERROR(__xludf.DUMMYFUNCTION("""COMPUTED_VALUE"""),"Пинаколада")</f>
        <v>Пинаколада</v>
      </c>
      <c r="D4196" s="18" t="str">
        <f>IFERROR(__xludf.DUMMYFUNCTION("""COMPUTED_VALUE"""),"Мятный бабл гам")</f>
        <v>Мятный бабл гам</v>
      </c>
      <c r="E4196" s="18" t="str">
        <f>IFERROR(__xludf.DUMMYFUNCTION("""COMPUTED_VALUE"""),"Мянго драгонфрут")</f>
        <v>Мянго драгонфрут</v>
      </c>
      <c r="F4196" s="18" t="str">
        <f>IFERROR(__xludf.DUMMYFUNCTION("""COMPUTED_VALUE"""),"Клубничная фанта")</f>
        <v>Клубничная фанта</v>
      </c>
      <c r="G4196" s="18" t="str">
        <f>IFERROR(__xludf.DUMMYFUNCTION("""COMPUTED_VALUE"""),"Клубничная арбуз")</f>
        <v>Клубничная арбуз</v>
      </c>
      <c r="H4196" s="18" t="str">
        <f>IFERROR(__xludf.DUMMYFUNCTION("""COMPUTED_VALUE"""),"Кислый скитлс")</f>
        <v>Кислый скитлс</v>
      </c>
      <c r="I4196" s="18" t="str">
        <f>IFERROR(__xludf.DUMMYFUNCTION("""COMPUTED_VALUE"""),"Кислый лайм арбуз")</f>
        <v>Кислый лайм арбуз</v>
      </c>
      <c r="J4196" s="18" t="str">
        <f>IFERROR(__xludf.DUMMYFUNCTION("""COMPUTED_VALUE"""),"Тропический банан")</f>
        <v>Тропический банан</v>
      </c>
      <c r="K4196" s="18" t="str">
        <f>IFERROR(__xludf.DUMMYFUNCTION("""COMPUTED_VALUE"""),"Яблочный энергетик")</f>
        <v>Яблочный энергетик</v>
      </c>
      <c r="L4196" s="18" t="str">
        <f>IFERROR(__xludf.DUMMYFUNCTION("""COMPUTED_VALUE"""),"Барбарисовый лимонад")</f>
        <v>Барбарисовый лимонад</v>
      </c>
      <c r="M4196" s="18" t="str">
        <f>IFERROR(__xludf.DUMMYFUNCTION("""COMPUTED_VALUE"""),"Лимонад виноград вишня")</f>
        <v>Лимонад виноград вишня</v>
      </c>
      <c r="N4196" s="18" t="str">
        <f>IFERROR(__xludf.DUMMYFUNCTION("""COMPUTED_VALUE"""),"Розовый лимонад")</f>
        <v>Розовый лимонад</v>
      </c>
      <c r="O4196" s="18" t="str">
        <f>IFERROR(__xludf.DUMMYFUNCTION("""COMPUTED_VALUE"""),"Двойной манго")</f>
        <v>Двойной манго</v>
      </c>
      <c r="P4196" s="18" t="str">
        <f>IFERROR(__xludf.DUMMYFUNCTION("""COMPUTED_VALUE"""),"Лесные ягоды ")</f>
        <v>Лесные ягоды </v>
      </c>
      <c r="Q4196" s="18" t="str">
        <f>IFERROR(__xludf.DUMMYFUNCTION("""COMPUTED_VALUE"""),"Ежевика малина ")</f>
        <v>Ежевика малина </v>
      </c>
      <c r="R4196" s="18" t="str">
        <f>IFERROR(__xludf.DUMMYFUNCTION("""COMPUTED_VALUE"""),"Смородиновый лимонад")</f>
        <v>Смородиновый лимонад</v>
      </c>
      <c r="S4196" s="18" t="str">
        <f>IFERROR(__xludf.DUMMYFUNCTION("""COMPUTED_VALUE"""),"Кола вишня")</f>
        <v>Кола вишня</v>
      </c>
      <c r="T4196" s="18" t="str">
        <f>IFERROR(__xludf.DUMMYFUNCTION("""COMPUTED_VALUE"""),"Манго арбуз")</f>
        <v>Манго арбуз</v>
      </c>
      <c r="U4196" s="18" t="str">
        <f>IFERROR(__xludf.DUMMYFUNCTION("""COMPUTED_VALUE"""),"Алоэ виноград")</f>
        <v>Алоэ виноград</v>
      </c>
      <c r="V4196" s="18" t="str">
        <f>IFERROR(__xludf.DUMMYFUNCTION("""COMPUTED_VALUE"""),"Банан клубника")</f>
        <v>Банан клубника</v>
      </c>
      <c r="W4196" s="18" t="str">
        <f>IFERROR(__xludf.DUMMYFUNCTION("""COMPUTED_VALUE"""),"Малиновый мармелад")</f>
        <v>Малиновый мармелад</v>
      </c>
      <c r="X4196" s="18" t="str">
        <f>IFERROR(__xludf.DUMMYFUNCTION("""COMPUTED_VALUE"""),"Клубника киви")</f>
        <v>Клубника киви</v>
      </c>
      <c r="Y4196" s="18" t="str">
        <f>IFERROR(__xludf.DUMMYFUNCTION("""COMPUTED_VALUE"""),"Клюква лайм")</f>
        <v>Клюква лайм</v>
      </c>
      <c r="Z4196" s="18" t="str">
        <f>IFERROR(__xludf.DUMMYFUNCTION("""COMPUTED_VALUE"""),"Гуава ананас")</f>
        <v>Гуава ананас</v>
      </c>
      <c r="AA4196" s="18" t="str">
        <f>IFERROR(__xludf.DUMMYFUNCTION("""COMPUTED_VALUE"""),"Морс")</f>
        <v>Морс</v>
      </c>
      <c r="AB4196" s="18" t="str">
        <f>IFERROR(__xludf.DUMMYFUNCTION("""COMPUTED_VALUE"""),"Красный апельсин")</f>
        <v>Красный апельсин</v>
      </c>
      <c r="AC4196" s="18" t="str">
        <f>IFERROR(__xludf.DUMMYFUNCTION("""COMPUTED_VALUE"""),"Арбузная жвачка")</f>
        <v>Арбузная жвачка</v>
      </c>
      <c r="AD4196" s="18" t="str">
        <f>IFERROR(__xludf.DUMMYFUNCTION("""COMPUTED_VALUE"""),"Смородина Виноград")</f>
        <v>Смородина Виноград</v>
      </c>
      <c r="AE4196" s="18" t="str">
        <f>IFERROR(__xludf.DUMMYFUNCTION("""COMPUTED_VALUE"""),"Гранатовая Мармелад")</f>
        <v>Гранатовая Мармелад</v>
      </c>
      <c r="AF4196" s="18" t="str">
        <f>IFERROR(__xludf.DUMMYFUNCTION("""COMPUTED_VALUE"""),"Яблоко Киви")</f>
        <v>Яблоко Киви</v>
      </c>
      <c r="AG4196" s="18" t="str">
        <f>IFERROR(__xludf.DUMMYFUNCTION("""COMPUTED_VALUE"""),"Клубника Ежевика")</f>
        <v>Клубника Ежевика</v>
      </c>
      <c r="AH4196" s="18" t="str">
        <f>IFERROR(__xludf.DUMMYFUNCTION("""COMPUTED_VALUE"""),"Клубничный Коктейль")</f>
        <v>Клубничный Коктейль</v>
      </c>
      <c r="AI4196" s="18" t="str">
        <f>IFERROR(__xludf.DUMMYFUNCTION("""COMPUTED_VALUE"""),"Клюква Земляника ")</f>
        <v>Клюква Земляника </v>
      </c>
      <c r="AJ4196" s="18" t="str">
        <f>IFERROR(__xludf.DUMMYFUNCTION("""COMPUTED_VALUE"""),"Какос Дыня")</f>
        <v>Какос Дыня</v>
      </c>
      <c r="AK4196" s="18" t="str">
        <f>IFERROR(__xludf.DUMMYFUNCTION("""COMPUTED_VALUE"""),"Маракуйя мандарин")</f>
        <v>Маракуйя мандарин</v>
      </c>
      <c r="AL4196" s="18" t="str">
        <f>IFERROR(__xludf.DUMMYFUNCTION("""COMPUTED_VALUE"""),"Персик кактус")</f>
        <v>Персик кактус</v>
      </c>
      <c r="AM4196" s="18" t="str">
        <f>IFERROR(__xludf.DUMMYFUNCTION("""COMPUTED_VALUE"""),"Спрайт")</f>
        <v>Спрайт</v>
      </c>
      <c r="AN4196" s="18" t="str">
        <f>IFERROR(__xludf.DUMMYFUNCTION("""COMPUTED_VALUE"""),"Черничная фанта")</f>
        <v>Черничная фанта</v>
      </c>
      <c r="AO4196" s="18" t="str">
        <f>IFERROR(__xludf.DUMMYFUNCTION("""COMPUTED_VALUE"""),"Ягодная жвачка")</f>
        <v>Ягодная жвачка</v>
      </c>
      <c r="AP4196" s="18" t="str">
        <f>IFERROR(__xludf.DUMMYFUNCTION("""COMPUTED_VALUE"""),"Ягодный энергетик")</f>
        <v>Ягодный энергетик</v>
      </c>
      <c r="AQ4196" s="18" t="str">
        <f>IFERROR(__xludf.DUMMYFUNCTION("""COMPUTED_VALUE"""),"Ягодный пунш ")</f>
        <v>Ягодный пунш </v>
      </c>
      <c r="AR4196" s="18" t="str">
        <f>IFERROR(__xludf.DUMMYFUNCTION("""COMPUTED_VALUE"""),"Виноградный холс")</f>
        <v>Виноградный холс</v>
      </c>
      <c r="AS4196" s="18" t="str">
        <f>IFERROR(__xludf.DUMMYFUNCTION("""COMPUTED_VALUE"""),"Грейпфрут смородина")</f>
        <v>Грейпфрут смородина</v>
      </c>
      <c r="AT4196" s="18" t="str">
        <f>IFERROR(__xludf.DUMMYFUNCTION("""COMPUTED_VALUE"""),"Дыня персик")</f>
        <v>Дыня персик</v>
      </c>
      <c r="AU4196" s="18" t="str">
        <f>IFERROR(__xludf.DUMMYFUNCTION("""COMPUTED_VALUE"""),"Земляника виноград")</f>
        <v>Земляника виноград</v>
      </c>
      <c r="AV4196" s="18" t="str">
        <f>IFERROR(__xludf.DUMMYFUNCTION("""COMPUTED_VALUE"""),"Киви маракуйя гуава")</f>
        <v>Киви маракуйя гуава</v>
      </c>
      <c r="AW4196" s="18" t="str">
        <f>IFERROR(__xludf.DUMMYFUNCTION("""COMPUTED_VALUE"""),"Кислые вишнёвые червячки")</f>
        <v>Кислые вишнёвые червячки</v>
      </c>
      <c r="AX4196" s="18" t="str">
        <f>IFERROR(__xludf.DUMMYFUNCTION("""COMPUTED_VALUE"""),"Кислые чернично-малиновое червячки")</f>
        <v>Кислые чернично-малиновое червячки</v>
      </c>
    </row>
    <row r="4197">
      <c r="A4197" s="18" t="str">
        <f>IFERROR(__xludf.DUMMYFUNCTION("""COMPUTED_VALUE"""),"Кислый малиново-грейпфрутовый швепс")</f>
        <v>Кислый малиново-грейпфрутовый швепс</v>
      </c>
      <c r="B4197" s="18" t="str">
        <f>IFERROR(__xludf.DUMMYFUNCTION("""COMPUTED_VALUE"""),"Ананас апельсин")</f>
        <v>Ананас апельсин</v>
      </c>
      <c r="C4197" s="18" t="str">
        <f>IFERROR(__xludf.DUMMYFUNCTION("""COMPUTED_VALUE"""),"Пинаколада")</f>
        <v>Пинаколада</v>
      </c>
      <c r="D4197" s="18" t="str">
        <f>IFERROR(__xludf.DUMMYFUNCTION("""COMPUTED_VALUE"""),"Мятный бабл гам")</f>
        <v>Мятный бабл гам</v>
      </c>
      <c r="E4197" s="18" t="str">
        <f>IFERROR(__xludf.DUMMYFUNCTION("""COMPUTED_VALUE"""),"Мянго драгонфрут")</f>
        <v>Мянго драгонфрут</v>
      </c>
      <c r="F4197" s="18" t="str">
        <f>IFERROR(__xludf.DUMMYFUNCTION("""COMPUTED_VALUE"""),"Клубничная фанта")</f>
        <v>Клубничная фанта</v>
      </c>
      <c r="G4197" s="18" t="str">
        <f>IFERROR(__xludf.DUMMYFUNCTION("""COMPUTED_VALUE"""),"Клубничная арбуз")</f>
        <v>Клубничная арбуз</v>
      </c>
      <c r="H4197" s="18" t="str">
        <f>IFERROR(__xludf.DUMMYFUNCTION("""COMPUTED_VALUE"""),"Кислый скитлс")</f>
        <v>Кислый скитлс</v>
      </c>
      <c r="I4197" s="18" t="str">
        <f>IFERROR(__xludf.DUMMYFUNCTION("""COMPUTED_VALUE"""),"Кислый лайм арбуз")</f>
        <v>Кислый лайм арбуз</v>
      </c>
      <c r="J4197" s="18" t="str">
        <f>IFERROR(__xludf.DUMMYFUNCTION("""COMPUTED_VALUE"""),"Тропический банан")</f>
        <v>Тропический банан</v>
      </c>
      <c r="K4197" s="18" t="str">
        <f>IFERROR(__xludf.DUMMYFUNCTION("""COMPUTED_VALUE"""),"Яблочный энергетик")</f>
        <v>Яблочный энергетик</v>
      </c>
      <c r="L4197" s="18" t="str">
        <f>IFERROR(__xludf.DUMMYFUNCTION("""COMPUTED_VALUE"""),"Барбарисовый лимонад")</f>
        <v>Барбарисовый лимонад</v>
      </c>
      <c r="M4197" s="18" t="str">
        <f>IFERROR(__xludf.DUMMYFUNCTION("""COMPUTED_VALUE"""),"Лимонад виноград вишня")</f>
        <v>Лимонад виноград вишня</v>
      </c>
      <c r="N4197" s="18" t="str">
        <f>IFERROR(__xludf.DUMMYFUNCTION("""COMPUTED_VALUE"""),"Розовый лимонад")</f>
        <v>Розовый лимонад</v>
      </c>
      <c r="O4197" s="18" t="str">
        <f>IFERROR(__xludf.DUMMYFUNCTION("""COMPUTED_VALUE"""),"Двойной манго")</f>
        <v>Двойной манго</v>
      </c>
      <c r="P4197" s="18" t="str">
        <f>IFERROR(__xludf.DUMMYFUNCTION("""COMPUTED_VALUE"""),"Лесные ягоды ")</f>
        <v>Лесные ягоды </v>
      </c>
      <c r="Q4197" s="18" t="str">
        <f>IFERROR(__xludf.DUMMYFUNCTION("""COMPUTED_VALUE"""),"Ежевика малина ")</f>
        <v>Ежевика малина </v>
      </c>
      <c r="R4197" s="18" t="str">
        <f>IFERROR(__xludf.DUMMYFUNCTION("""COMPUTED_VALUE"""),"Смородиновый лимонад")</f>
        <v>Смородиновый лимонад</v>
      </c>
      <c r="S4197" s="18" t="str">
        <f>IFERROR(__xludf.DUMMYFUNCTION("""COMPUTED_VALUE"""),"Кола вишня")</f>
        <v>Кола вишня</v>
      </c>
      <c r="T4197" s="18" t="str">
        <f>IFERROR(__xludf.DUMMYFUNCTION("""COMPUTED_VALUE"""),"Манго арбуз")</f>
        <v>Манго арбуз</v>
      </c>
      <c r="U4197" s="18" t="str">
        <f>IFERROR(__xludf.DUMMYFUNCTION("""COMPUTED_VALUE"""),"Алоэ виноград")</f>
        <v>Алоэ виноград</v>
      </c>
      <c r="V4197" s="18" t="str">
        <f>IFERROR(__xludf.DUMMYFUNCTION("""COMPUTED_VALUE"""),"Банан клубника")</f>
        <v>Банан клубника</v>
      </c>
      <c r="W4197" s="18" t="str">
        <f>IFERROR(__xludf.DUMMYFUNCTION("""COMPUTED_VALUE"""),"Малиновый мармелад")</f>
        <v>Малиновый мармелад</v>
      </c>
      <c r="X4197" s="18" t="str">
        <f>IFERROR(__xludf.DUMMYFUNCTION("""COMPUTED_VALUE"""),"Клубника киви")</f>
        <v>Клубника киви</v>
      </c>
      <c r="Y4197" s="18" t="str">
        <f>IFERROR(__xludf.DUMMYFUNCTION("""COMPUTED_VALUE"""),"Клюква лайм")</f>
        <v>Клюква лайм</v>
      </c>
      <c r="Z4197" s="18" t="str">
        <f>IFERROR(__xludf.DUMMYFUNCTION("""COMPUTED_VALUE"""),"Гуава ананас")</f>
        <v>Гуава ананас</v>
      </c>
      <c r="AA4197" s="18" t="str">
        <f>IFERROR(__xludf.DUMMYFUNCTION("""COMPUTED_VALUE"""),"Морс")</f>
        <v>Морс</v>
      </c>
      <c r="AB4197" s="18" t="str">
        <f>IFERROR(__xludf.DUMMYFUNCTION("""COMPUTED_VALUE"""),"Красный апельсин")</f>
        <v>Красный апельсин</v>
      </c>
      <c r="AC4197" s="18" t="str">
        <f>IFERROR(__xludf.DUMMYFUNCTION("""COMPUTED_VALUE"""),"Арбузная жвачка")</f>
        <v>Арбузная жвачка</v>
      </c>
      <c r="AD4197" s="18" t="str">
        <f>IFERROR(__xludf.DUMMYFUNCTION("""COMPUTED_VALUE"""),"Смородина Виноград")</f>
        <v>Смородина Виноград</v>
      </c>
      <c r="AE4197" s="18" t="str">
        <f>IFERROR(__xludf.DUMMYFUNCTION("""COMPUTED_VALUE"""),"Гранатовая Мармелад")</f>
        <v>Гранатовая Мармелад</v>
      </c>
      <c r="AF4197" s="18" t="str">
        <f>IFERROR(__xludf.DUMMYFUNCTION("""COMPUTED_VALUE"""),"Яблоко Киви")</f>
        <v>Яблоко Киви</v>
      </c>
      <c r="AG4197" s="18" t="str">
        <f>IFERROR(__xludf.DUMMYFUNCTION("""COMPUTED_VALUE"""),"Клубника Ежевика")</f>
        <v>Клубника Ежевика</v>
      </c>
      <c r="AH4197" s="18" t="str">
        <f>IFERROR(__xludf.DUMMYFUNCTION("""COMPUTED_VALUE"""),"Клубничный Коктейль")</f>
        <v>Клубничный Коктейль</v>
      </c>
      <c r="AI4197" s="18" t="str">
        <f>IFERROR(__xludf.DUMMYFUNCTION("""COMPUTED_VALUE"""),"Клюква Земляника ")</f>
        <v>Клюква Земляника </v>
      </c>
      <c r="AJ4197" s="18" t="str">
        <f>IFERROR(__xludf.DUMMYFUNCTION("""COMPUTED_VALUE"""),"Какос Дыня")</f>
        <v>Какос Дыня</v>
      </c>
      <c r="AK4197" s="18" t="str">
        <f>IFERROR(__xludf.DUMMYFUNCTION("""COMPUTED_VALUE"""),"Маракуйя мандарин")</f>
        <v>Маракуйя мандарин</v>
      </c>
      <c r="AL4197" s="18" t="str">
        <f>IFERROR(__xludf.DUMMYFUNCTION("""COMPUTED_VALUE"""),"Персик кактус")</f>
        <v>Персик кактус</v>
      </c>
      <c r="AM4197" s="18" t="str">
        <f>IFERROR(__xludf.DUMMYFUNCTION("""COMPUTED_VALUE"""),"Спрайт")</f>
        <v>Спрайт</v>
      </c>
      <c r="AN4197" s="18" t="str">
        <f>IFERROR(__xludf.DUMMYFUNCTION("""COMPUTED_VALUE"""),"Черничная фанта")</f>
        <v>Черничная фанта</v>
      </c>
      <c r="AO4197" s="18" t="str">
        <f>IFERROR(__xludf.DUMMYFUNCTION("""COMPUTED_VALUE"""),"Ягодная жвачка")</f>
        <v>Ягодная жвачка</v>
      </c>
      <c r="AP4197" s="18" t="str">
        <f>IFERROR(__xludf.DUMMYFUNCTION("""COMPUTED_VALUE"""),"Ягодный энергетик")</f>
        <v>Ягодный энергетик</v>
      </c>
      <c r="AQ4197" s="18" t="str">
        <f>IFERROR(__xludf.DUMMYFUNCTION("""COMPUTED_VALUE"""),"Ягодный пунш ")</f>
        <v>Ягодный пунш </v>
      </c>
      <c r="AR4197" s="18" t="str">
        <f>IFERROR(__xludf.DUMMYFUNCTION("""COMPUTED_VALUE"""),"Виноградный холс")</f>
        <v>Виноградный холс</v>
      </c>
      <c r="AS4197" s="18" t="str">
        <f>IFERROR(__xludf.DUMMYFUNCTION("""COMPUTED_VALUE"""),"Грейпфрут смородина")</f>
        <v>Грейпфрут смородина</v>
      </c>
      <c r="AT4197" s="18" t="str">
        <f>IFERROR(__xludf.DUMMYFUNCTION("""COMPUTED_VALUE"""),"Дыня персик")</f>
        <v>Дыня персик</v>
      </c>
      <c r="AU4197" s="18" t="str">
        <f>IFERROR(__xludf.DUMMYFUNCTION("""COMPUTED_VALUE"""),"Земляника виноград")</f>
        <v>Земляника виноград</v>
      </c>
      <c r="AV4197" s="18" t="str">
        <f>IFERROR(__xludf.DUMMYFUNCTION("""COMPUTED_VALUE"""),"Киви маракуйя гуава")</f>
        <v>Киви маракуйя гуава</v>
      </c>
      <c r="AW4197" s="18" t="str">
        <f>IFERROR(__xludf.DUMMYFUNCTION("""COMPUTED_VALUE"""),"Кислые вишнёвые червячки")</f>
        <v>Кислые вишнёвые червячки</v>
      </c>
      <c r="AX4197" s="18" t="str">
        <f>IFERROR(__xludf.DUMMYFUNCTION("""COMPUTED_VALUE"""),"Кислые чернично-малиновое червячки")</f>
        <v>Кислые чернично-малиновое червячки</v>
      </c>
    </row>
    <row r="4198">
      <c r="A4198" s="18" t="str">
        <f>IFERROR(__xludf.DUMMYFUNCTION("""COMPUTED_VALUE"""),"Экзотический микс")</f>
        <v>Экзотический микс</v>
      </c>
      <c r="B4198" s="18" t="str">
        <f>IFERROR(__xludf.DUMMYFUNCTION("""COMPUTED_VALUE"""),"Энергетик")</f>
        <v>Энергетик</v>
      </c>
      <c r="C4198" s="18" t="str">
        <f>IFERROR(__xludf.DUMMYFUNCTION("""COMPUTED_VALUE"""),"Виноградный чупа-чупс")</f>
        <v>Виноградный чупа-чупс</v>
      </c>
      <c r="D4198" s="18" t="str">
        <f>IFERROR(__xludf.DUMMYFUNCTION("""COMPUTED_VALUE"""),"Кислая лесная клюква")</f>
        <v>Кислая лесная клюква</v>
      </c>
      <c r="E4198" s="18" t="str">
        <f>IFERROR(__xludf.DUMMYFUNCTION("""COMPUTED_VALUE"""),"Смородина персик")</f>
        <v>Смородина персик</v>
      </c>
      <c r="F4198" s="18" t="str">
        <f>IFERROR(__xludf.DUMMYFUNCTION("""COMPUTED_VALUE"""),"Спелый киви кисло сладкий")</f>
        <v>Спелый киви кисло сладкий</v>
      </c>
      <c r="G4198" s="18" t="str">
        <f>IFERROR(__xludf.DUMMYFUNCTION("""COMPUTED_VALUE"""),"Кислые черви в вишневом сиропе")</f>
        <v>Кислые черви в вишневом сиропе</v>
      </c>
      <c r="H4198" s="18" t="str">
        <f>IFERROR(__xludf.DUMMYFUNCTION("""COMPUTED_VALUE"""),"Грушевый лимонад")</f>
        <v>Грушевый лимонад</v>
      </c>
      <c r="I4198" s="18" t="str">
        <f>IFERROR(__xludf.DUMMYFUNCTION("""COMPUTED_VALUE"""),"Лимонад с сладкой малиной")</f>
        <v>Лимонад с сладкой малиной</v>
      </c>
      <c r="J4198" s="18" t="str">
        <f>IFERROR(__xludf.DUMMYFUNCTION("""COMPUTED_VALUE"""),"Ананасовая кислинка")</f>
        <v>Ананасовая кислинка</v>
      </c>
      <c r="K4198" s="18" t="str">
        <f>IFERROR(__xludf.DUMMYFUNCTION("""COMPUTED_VALUE"""),"Мармеладные мишки")</f>
        <v>Мармеладные мишки</v>
      </c>
      <c r="L4198" s="18" t="str">
        <f>IFERROR(__xludf.DUMMYFUNCTION("""COMPUTED_VALUE"""),"Мандариновый сок с цедрой")</f>
        <v>Мандариновый сок с цедрой</v>
      </c>
      <c r="M4198" s="18" t="str">
        <f>IFERROR(__xludf.DUMMYFUNCTION("""COMPUTED_VALUE"""),"Кисло-сладкое ягодное драже")</f>
        <v>Кисло-сладкое ягодное драже</v>
      </c>
      <c r="N4198" s="18" t="str">
        <f>IFERROR(__xludf.DUMMYFUNCTION("""COMPUTED_VALUE"""),"Классическая фанта")</f>
        <v>Классическая фанта</v>
      </c>
      <c r="O4198" s="18" t="str">
        <f>IFERROR(__xludf.DUMMYFUNCTION("""COMPUTED_VALUE"""),"Сладкие барбарисоввые конфеты")</f>
        <v>Сладкие барбарисоввые конфеты</v>
      </c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  <c r="AA4198" s="18"/>
      <c r="AB4198" s="18"/>
      <c r="AC4198" s="18"/>
      <c r="AD4198" s="18"/>
      <c r="AE4198" s="18"/>
      <c r="AF4198" s="18"/>
      <c r="AG4198" s="18"/>
      <c r="AH4198" s="18"/>
      <c r="AI4198" s="18"/>
      <c r="AJ4198" s="18"/>
      <c r="AK4198" s="18"/>
      <c r="AL4198" s="18"/>
      <c r="AM4198" s="18"/>
      <c r="AN4198" s="18"/>
      <c r="AO4198" s="18"/>
      <c r="AP4198" s="18"/>
      <c r="AQ4198" s="18"/>
      <c r="AR4198" s="18"/>
      <c r="AS4198" s="18"/>
      <c r="AT4198" s="18"/>
      <c r="AU4198" s="18"/>
      <c r="AV4198" s="18"/>
      <c r="AW4198" s="18"/>
      <c r="AX4198" s="18"/>
    </row>
    <row r="4199">
      <c r="A4199" s="18"/>
      <c r="B4199" s="18"/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  <c r="AA4199" s="18"/>
      <c r="AB4199" s="18"/>
      <c r="AC4199" s="18"/>
      <c r="AD4199" s="18"/>
      <c r="AE4199" s="18"/>
      <c r="AF4199" s="18"/>
      <c r="AG4199" s="18"/>
      <c r="AH4199" s="18"/>
      <c r="AI4199" s="18"/>
      <c r="AJ4199" s="18"/>
      <c r="AK4199" s="18"/>
      <c r="AL4199" s="18"/>
      <c r="AM4199" s="18"/>
      <c r="AN4199" s="18"/>
      <c r="AO4199" s="18"/>
      <c r="AP4199" s="18"/>
      <c r="AQ4199" s="18"/>
      <c r="AR4199" s="18"/>
      <c r="AS4199" s="18"/>
      <c r="AT4199" s="18"/>
      <c r="AU4199" s="18"/>
      <c r="AV4199" s="18"/>
      <c r="AW4199" s="18"/>
      <c r="AX4199" s="18"/>
    </row>
    <row r="4200">
      <c r="A4200" s="18"/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  <c r="X4200" s="18"/>
      <c r="Y4200" s="18"/>
      <c r="Z4200" s="18"/>
      <c r="AA4200" s="18"/>
      <c r="AB4200" s="18"/>
      <c r="AC4200" s="18"/>
      <c r="AD4200" s="18"/>
      <c r="AE4200" s="18"/>
      <c r="AF4200" s="18"/>
      <c r="AG4200" s="18"/>
      <c r="AH4200" s="18"/>
      <c r="AI4200" s="18"/>
      <c r="AJ4200" s="18"/>
      <c r="AK4200" s="18"/>
      <c r="AL4200" s="18"/>
      <c r="AM4200" s="18"/>
      <c r="AN4200" s="18"/>
      <c r="AO4200" s="18"/>
      <c r="AP4200" s="18"/>
      <c r="AQ4200" s="18"/>
      <c r="AR4200" s="18"/>
      <c r="AS4200" s="18"/>
      <c r="AT4200" s="18"/>
      <c r="AU4200" s="18"/>
      <c r="AV4200" s="18"/>
      <c r="AW4200" s="18"/>
      <c r="AX4200" s="18"/>
    </row>
    <row r="4201">
      <c r="A4201" s="18"/>
      <c r="B4201" s="18"/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  <c r="AA4201" s="18"/>
      <c r="AB4201" s="18"/>
      <c r="AC4201" s="18"/>
      <c r="AD4201" s="18"/>
      <c r="AE4201" s="18"/>
      <c r="AF4201" s="18"/>
      <c r="AG4201" s="18"/>
      <c r="AH4201" s="18"/>
      <c r="AI4201" s="18"/>
      <c r="AJ4201" s="18"/>
      <c r="AK4201" s="18"/>
      <c r="AL4201" s="18"/>
      <c r="AM4201" s="18"/>
      <c r="AN4201" s="18"/>
      <c r="AO4201" s="18"/>
      <c r="AP4201" s="18"/>
      <c r="AQ4201" s="18"/>
      <c r="AR4201" s="18"/>
      <c r="AS4201" s="18"/>
      <c r="AT4201" s="18"/>
      <c r="AU4201" s="18"/>
      <c r="AV4201" s="18"/>
      <c r="AW4201" s="18"/>
      <c r="AX4201" s="18"/>
    </row>
    <row r="4202">
      <c r="A4202" s="18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  <c r="AA4202" s="18"/>
      <c r="AB4202" s="18"/>
      <c r="AC4202" s="18"/>
      <c r="AD4202" s="18"/>
      <c r="AE4202" s="18"/>
      <c r="AF4202" s="18"/>
      <c r="AG4202" s="18"/>
      <c r="AH4202" s="18"/>
      <c r="AI4202" s="18"/>
      <c r="AJ4202" s="18"/>
      <c r="AK4202" s="18"/>
      <c r="AL4202" s="18"/>
      <c r="AM4202" s="18"/>
      <c r="AN4202" s="18"/>
      <c r="AO4202" s="18"/>
      <c r="AP4202" s="18"/>
      <c r="AQ4202" s="18"/>
      <c r="AR4202" s="18"/>
      <c r="AS4202" s="18"/>
      <c r="AT4202" s="18"/>
      <c r="AU4202" s="18"/>
      <c r="AV4202" s="18"/>
      <c r="AW4202" s="18"/>
      <c r="AX4202" s="18"/>
    </row>
    <row r="4203">
      <c r="A4203" s="18"/>
      <c r="B4203" s="18"/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  <c r="AA4203" s="18"/>
      <c r="AB4203" s="18"/>
      <c r="AC4203" s="18"/>
      <c r="AD4203" s="18"/>
      <c r="AE4203" s="18"/>
      <c r="AF4203" s="18"/>
      <c r="AG4203" s="18"/>
      <c r="AH4203" s="18"/>
      <c r="AI4203" s="18"/>
      <c r="AJ4203" s="18"/>
      <c r="AK4203" s="18"/>
      <c r="AL4203" s="18"/>
      <c r="AM4203" s="18"/>
      <c r="AN4203" s="18"/>
      <c r="AO4203" s="18"/>
      <c r="AP4203" s="18"/>
      <c r="AQ4203" s="18"/>
      <c r="AR4203" s="18"/>
      <c r="AS4203" s="18"/>
      <c r="AT4203" s="18"/>
      <c r="AU4203" s="18"/>
      <c r="AV4203" s="18"/>
      <c r="AW4203" s="18"/>
      <c r="AX4203" s="18"/>
    </row>
    <row r="4204">
      <c r="A4204" s="18"/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  <c r="AA4204" s="18"/>
      <c r="AB4204" s="18"/>
      <c r="AC4204" s="18"/>
      <c r="AD4204" s="18"/>
      <c r="AE4204" s="18"/>
      <c r="AF4204" s="18"/>
      <c r="AG4204" s="18"/>
      <c r="AH4204" s="18"/>
      <c r="AI4204" s="18"/>
      <c r="AJ4204" s="18"/>
      <c r="AK4204" s="18"/>
      <c r="AL4204" s="18"/>
      <c r="AM4204" s="18"/>
      <c r="AN4204" s="18"/>
      <c r="AO4204" s="18"/>
      <c r="AP4204" s="18"/>
      <c r="AQ4204" s="18"/>
      <c r="AR4204" s="18"/>
      <c r="AS4204" s="18"/>
      <c r="AT4204" s="18"/>
      <c r="AU4204" s="18"/>
      <c r="AV4204" s="18"/>
      <c r="AW4204" s="18"/>
      <c r="AX4204" s="18"/>
    </row>
    <row r="4205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  <c r="AA4205" s="18"/>
      <c r="AB4205" s="18"/>
      <c r="AC4205" s="18"/>
      <c r="AD4205" s="18"/>
      <c r="AE4205" s="18"/>
      <c r="AF4205" s="18"/>
      <c r="AG4205" s="18"/>
      <c r="AH4205" s="18"/>
      <c r="AI4205" s="18"/>
      <c r="AJ4205" s="18"/>
      <c r="AK4205" s="18"/>
      <c r="AL4205" s="18"/>
      <c r="AM4205" s="18"/>
      <c r="AN4205" s="18"/>
      <c r="AO4205" s="18"/>
      <c r="AP4205" s="18"/>
      <c r="AQ4205" s="18"/>
      <c r="AR4205" s="18"/>
      <c r="AS4205" s="18"/>
      <c r="AT4205" s="18"/>
      <c r="AU4205" s="18"/>
      <c r="AV4205" s="18"/>
      <c r="AW4205" s="18"/>
      <c r="AX4205" s="18"/>
    </row>
    <row r="4206">
      <c r="A4206" s="18"/>
      <c r="B4206" s="18"/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  <c r="AA4206" s="18"/>
      <c r="AB4206" s="18"/>
      <c r="AC4206" s="18"/>
      <c r="AD4206" s="18"/>
      <c r="AE4206" s="18"/>
      <c r="AF4206" s="18"/>
      <c r="AG4206" s="18"/>
      <c r="AH4206" s="18"/>
      <c r="AI4206" s="18"/>
      <c r="AJ4206" s="18"/>
      <c r="AK4206" s="18"/>
      <c r="AL4206" s="18"/>
      <c r="AM4206" s="18"/>
      <c r="AN4206" s="18"/>
      <c r="AO4206" s="18"/>
      <c r="AP4206" s="18"/>
      <c r="AQ4206" s="18"/>
      <c r="AR4206" s="18"/>
      <c r="AS4206" s="18"/>
      <c r="AT4206" s="18"/>
      <c r="AU4206" s="18"/>
      <c r="AV4206" s="18"/>
      <c r="AW4206" s="18"/>
      <c r="AX4206" s="18"/>
    </row>
    <row r="4207">
      <c r="A4207" s="18"/>
      <c r="B4207" s="18"/>
      <c r="C4207" s="18"/>
      <c r="D4207" s="18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  <c r="AA4207" s="18"/>
      <c r="AB4207" s="18"/>
      <c r="AC4207" s="18"/>
      <c r="AD4207" s="18"/>
      <c r="AE4207" s="18"/>
      <c r="AF4207" s="18"/>
      <c r="AG4207" s="18"/>
      <c r="AH4207" s="18"/>
      <c r="AI4207" s="18"/>
      <c r="AJ4207" s="18"/>
      <c r="AK4207" s="18"/>
      <c r="AL4207" s="18"/>
      <c r="AM4207" s="18"/>
      <c r="AN4207" s="18"/>
      <c r="AO4207" s="18"/>
      <c r="AP4207" s="18"/>
      <c r="AQ4207" s="18"/>
      <c r="AR4207" s="18"/>
      <c r="AS4207" s="18"/>
      <c r="AT4207" s="18"/>
      <c r="AU4207" s="18"/>
      <c r="AV4207" s="18"/>
      <c r="AW4207" s="18"/>
      <c r="AX4207" s="18"/>
    </row>
    <row r="4208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  <c r="AA4208" s="18"/>
      <c r="AB4208" s="18"/>
      <c r="AC4208" s="18"/>
      <c r="AD4208" s="18"/>
      <c r="AE4208" s="18"/>
      <c r="AF4208" s="18"/>
      <c r="AG4208" s="18"/>
      <c r="AH4208" s="18"/>
      <c r="AI4208" s="18"/>
      <c r="AJ4208" s="18"/>
      <c r="AK4208" s="18"/>
      <c r="AL4208" s="18"/>
      <c r="AM4208" s="18"/>
      <c r="AN4208" s="18"/>
      <c r="AO4208" s="18"/>
      <c r="AP4208" s="18"/>
      <c r="AQ4208" s="18"/>
      <c r="AR4208" s="18"/>
      <c r="AS4208" s="18"/>
      <c r="AT4208" s="18"/>
      <c r="AU4208" s="18"/>
      <c r="AV4208" s="18"/>
      <c r="AW4208" s="18"/>
      <c r="AX4208" s="18"/>
    </row>
    <row r="4209">
      <c r="A4209" s="18"/>
      <c r="B4209" s="18"/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  <c r="AA4209" s="18"/>
      <c r="AB4209" s="18"/>
      <c r="AC4209" s="18"/>
      <c r="AD4209" s="18"/>
      <c r="AE4209" s="18"/>
      <c r="AF4209" s="18"/>
      <c r="AG4209" s="18"/>
      <c r="AH4209" s="18"/>
      <c r="AI4209" s="18"/>
      <c r="AJ4209" s="18"/>
      <c r="AK4209" s="18"/>
      <c r="AL4209" s="18"/>
      <c r="AM4209" s="18"/>
      <c r="AN4209" s="18"/>
      <c r="AO4209" s="18"/>
      <c r="AP4209" s="18"/>
      <c r="AQ4209" s="18"/>
      <c r="AR4209" s="18"/>
      <c r="AS4209" s="18"/>
      <c r="AT4209" s="18"/>
      <c r="AU4209" s="18"/>
      <c r="AV4209" s="18"/>
      <c r="AW4209" s="18"/>
      <c r="AX4209" s="18"/>
    </row>
    <row r="4210">
      <c r="A4210" s="18"/>
      <c r="B4210" s="18"/>
      <c r="C4210" s="18"/>
      <c r="D4210" s="18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  <c r="AA4210" s="18"/>
      <c r="AB4210" s="18"/>
      <c r="AC4210" s="18"/>
      <c r="AD4210" s="18"/>
      <c r="AE4210" s="18"/>
      <c r="AF4210" s="18"/>
      <c r="AG4210" s="18"/>
      <c r="AH4210" s="18"/>
      <c r="AI4210" s="18"/>
      <c r="AJ4210" s="18"/>
      <c r="AK4210" s="18"/>
      <c r="AL4210" s="18"/>
      <c r="AM4210" s="18"/>
      <c r="AN4210" s="18"/>
      <c r="AO4210" s="18"/>
      <c r="AP4210" s="18"/>
      <c r="AQ4210" s="18"/>
      <c r="AR4210" s="18"/>
      <c r="AS4210" s="18"/>
      <c r="AT4210" s="18"/>
      <c r="AU4210" s="18"/>
      <c r="AV4210" s="18"/>
      <c r="AW4210" s="18"/>
      <c r="AX4210" s="18"/>
    </row>
    <row r="4211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  <c r="AA4211" s="18"/>
      <c r="AB4211" s="18"/>
      <c r="AC4211" s="18"/>
      <c r="AD4211" s="18"/>
      <c r="AE4211" s="18"/>
      <c r="AF4211" s="18"/>
      <c r="AG4211" s="18"/>
      <c r="AH4211" s="18"/>
      <c r="AI4211" s="18"/>
      <c r="AJ4211" s="18"/>
      <c r="AK4211" s="18"/>
      <c r="AL4211" s="18"/>
      <c r="AM4211" s="18"/>
      <c r="AN4211" s="18"/>
      <c r="AO4211" s="18"/>
      <c r="AP4211" s="18"/>
      <c r="AQ4211" s="18"/>
      <c r="AR4211" s="18"/>
      <c r="AS4211" s="18"/>
      <c r="AT4211" s="18"/>
      <c r="AU4211" s="18"/>
      <c r="AV4211" s="18"/>
      <c r="AW4211" s="18"/>
      <c r="AX4211" s="18"/>
    </row>
    <row r="4212">
      <c r="A4212" s="18"/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  <c r="AA4212" s="18"/>
      <c r="AB4212" s="18"/>
      <c r="AC4212" s="18"/>
      <c r="AD4212" s="18"/>
      <c r="AE4212" s="18"/>
      <c r="AF4212" s="18"/>
      <c r="AG4212" s="18"/>
      <c r="AH4212" s="18"/>
      <c r="AI4212" s="18"/>
      <c r="AJ4212" s="18"/>
      <c r="AK4212" s="18"/>
      <c r="AL4212" s="18"/>
      <c r="AM4212" s="18"/>
      <c r="AN4212" s="18"/>
      <c r="AO4212" s="18"/>
      <c r="AP4212" s="18"/>
      <c r="AQ4212" s="18"/>
      <c r="AR4212" s="18"/>
      <c r="AS4212" s="18"/>
      <c r="AT4212" s="18"/>
      <c r="AU4212" s="18"/>
      <c r="AV4212" s="18"/>
      <c r="AW4212" s="18"/>
      <c r="AX4212" s="18"/>
    </row>
    <row r="4213">
      <c r="A4213" s="18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  <c r="AA4213" s="18"/>
      <c r="AB4213" s="18"/>
      <c r="AC4213" s="18"/>
      <c r="AD4213" s="18"/>
      <c r="AE4213" s="18"/>
      <c r="AF4213" s="18"/>
      <c r="AG4213" s="18"/>
      <c r="AH4213" s="18"/>
      <c r="AI4213" s="18"/>
      <c r="AJ4213" s="18"/>
      <c r="AK4213" s="18"/>
      <c r="AL4213" s="18"/>
      <c r="AM4213" s="18"/>
      <c r="AN4213" s="18"/>
      <c r="AO4213" s="18"/>
      <c r="AP4213" s="18"/>
      <c r="AQ4213" s="18"/>
      <c r="AR4213" s="18"/>
      <c r="AS4213" s="18"/>
      <c r="AT4213" s="18"/>
      <c r="AU4213" s="18"/>
      <c r="AV4213" s="18"/>
      <c r="AW4213" s="18"/>
      <c r="AX4213" s="18"/>
    </row>
    <row r="4214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  <c r="AA4214" s="18"/>
      <c r="AB4214" s="18"/>
      <c r="AC4214" s="18"/>
      <c r="AD4214" s="18"/>
      <c r="AE4214" s="18"/>
      <c r="AF4214" s="18"/>
      <c r="AG4214" s="18"/>
      <c r="AH4214" s="18"/>
      <c r="AI4214" s="18"/>
      <c r="AJ4214" s="18"/>
      <c r="AK4214" s="18"/>
      <c r="AL4214" s="18"/>
      <c r="AM4214" s="18"/>
      <c r="AN4214" s="18"/>
      <c r="AO4214" s="18"/>
      <c r="AP4214" s="18"/>
      <c r="AQ4214" s="18"/>
      <c r="AR4214" s="18"/>
      <c r="AS4214" s="18"/>
      <c r="AT4214" s="18"/>
      <c r="AU4214" s="18"/>
      <c r="AV4214" s="18"/>
      <c r="AW4214" s="18"/>
      <c r="AX4214" s="18"/>
    </row>
    <row r="4215">
      <c r="A4215" s="18"/>
      <c r="B4215" s="18"/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  <c r="AA4215" s="18"/>
      <c r="AB4215" s="18"/>
      <c r="AC4215" s="18"/>
      <c r="AD4215" s="18"/>
      <c r="AE4215" s="18"/>
      <c r="AF4215" s="18"/>
      <c r="AG4215" s="18"/>
      <c r="AH4215" s="18"/>
      <c r="AI4215" s="18"/>
      <c r="AJ4215" s="18"/>
      <c r="AK4215" s="18"/>
      <c r="AL4215" s="18"/>
      <c r="AM4215" s="18"/>
      <c r="AN4215" s="18"/>
      <c r="AO4215" s="18"/>
      <c r="AP4215" s="18"/>
      <c r="AQ4215" s="18"/>
      <c r="AR4215" s="18"/>
      <c r="AS4215" s="18"/>
      <c r="AT4215" s="18"/>
      <c r="AU4215" s="18"/>
      <c r="AV4215" s="18"/>
      <c r="AW4215" s="18"/>
      <c r="AX4215" s="18"/>
    </row>
    <row r="4216">
      <c r="A4216" s="18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  <c r="AA4216" s="18"/>
      <c r="AB4216" s="18"/>
      <c r="AC4216" s="18"/>
      <c r="AD4216" s="18"/>
      <c r="AE4216" s="18"/>
      <c r="AF4216" s="18"/>
      <c r="AG4216" s="18"/>
      <c r="AH4216" s="18"/>
      <c r="AI4216" s="18"/>
      <c r="AJ4216" s="18"/>
      <c r="AK4216" s="18"/>
      <c r="AL4216" s="18"/>
      <c r="AM4216" s="18"/>
      <c r="AN4216" s="18"/>
      <c r="AO4216" s="18"/>
      <c r="AP4216" s="18"/>
      <c r="AQ4216" s="18"/>
      <c r="AR4216" s="18"/>
      <c r="AS4216" s="18"/>
      <c r="AT4216" s="18"/>
      <c r="AU4216" s="18"/>
      <c r="AV4216" s="18"/>
      <c r="AW4216" s="18"/>
      <c r="AX4216" s="18"/>
    </row>
    <row r="4217">
      <c r="A4217" s="18" t="str">
        <f>IFERROR(__xludf.DUMMYFUNCTION("""COMPUTED_VALUE"""),"Арбуз Малина ")</f>
        <v>Арбуз Малина </v>
      </c>
      <c r="B4217" s="18" t="str">
        <f>IFERROR(__xludf.DUMMYFUNCTION("""COMPUTED_VALUE"""),"Банан Кокос ")</f>
        <v>Банан Кокос </v>
      </c>
      <c r="C4217" s="18" t="str">
        <f>IFERROR(__xludf.DUMMYFUNCTION("""COMPUTED_VALUE"""),"Барбарисовый Энергетик ")</f>
        <v>Барбарисовый Энергетик </v>
      </c>
      <c r="D4217" s="18" t="str">
        <f>IFERROR(__xludf.DUMMYFUNCTION("""COMPUTED_VALUE"""),"Виноградный Энергетик")</f>
        <v>Виноградный Энергетик</v>
      </c>
      <c r="E4217" s="18" t="str">
        <f>IFERROR(__xludf.DUMMYFUNCTION("""COMPUTED_VALUE"""),"Гранат Клубника ")</f>
        <v>Гранат Клубника </v>
      </c>
      <c r="F4217" s="18" t="str">
        <f>IFERROR(__xludf.DUMMYFUNCTION("""COMPUTED_VALUE"""),"Гранат Смородина ")</f>
        <v>Гранат Смородина </v>
      </c>
      <c r="G4217" s="18" t="str">
        <f>IFERROR(__xludf.DUMMYFUNCTION("""COMPUTED_VALUE"""),"Грейпфрутовый Швепс ")</f>
        <v>Грейпфрутовый Швепс </v>
      </c>
      <c r="H4217" s="18" t="str">
        <f>IFERROR(__xludf.DUMMYFUNCTION("""COMPUTED_VALUE"""),"Земляника Драгонфрут ")</f>
        <v>Земляника Драгонфрут </v>
      </c>
      <c r="I4217" s="18" t="str">
        <f>IFERROR(__xludf.DUMMYFUNCTION("""COMPUTED_VALUE"""),"Киви Личи ")</f>
        <v>Киви Личи </v>
      </c>
      <c r="J4217" s="18" t="str">
        <f>IFERROR(__xludf.DUMMYFUNCTION("""COMPUTED_VALUE"""),"Киви Маракуйя Гуава ")</f>
        <v>Киви Маракуйя Гуава </v>
      </c>
      <c r="K4217" s="18" t="str">
        <f>IFERROR(__xludf.DUMMYFUNCTION("""COMPUTED_VALUE"""),"Клубника Банан ")</f>
        <v>Клубника Банан </v>
      </c>
      <c r="L4217" s="18" t="str">
        <f>IFERROR(__xludf.DUMMYFUNCTION("""COMPUTED_VALUE"""),"Клубника Вишня ")</f>
        <v>Клубника Вишня </v>
      </c>
      <c r="M4217" s="18" t="str">
        <f>IFERROR(__xludf.DUMMYFUNCTION("""COMPUTED_VALUE"""),"Клубника Земляника ")</f>
        <v>Клубника Земляника </v>
      </c>
      <c r="N4217" s="18" t="str">
        <f>IFERROR(__xludf.DUMMYFUNCTION("""COMPUTED_VALUE"""),"Клубничный Мохито ")</f>
        <v>Клубничный Мохито </v>
      </c>
      <c r="O4217" s="18" t="str">
        <f>IFERROR(__xludf.DUMMYFUNCTION("""COMPUTED_VALUE"""),"Манго Грейпфрут ")</f>
        <v>Манго Грейпфрут </v>
      </c>
      <c r="P4217" s="18" t="str">
        <f>IFERROR(__xludf.DUMMYFUNCTION("""COMPUTED_VALUE"""),"Манго Персик Личи ")</f>
        <v>Манго Персик Личи </v>
      </c>
      <c r="Q4217" s="18" t="str">
        <f>IFERROR(__xludf.DUMMYFUNCTION("""COMPUTED_VALUE"""),"Персик Бабл Гам ")</f>
        <v>Персик Бабл Гам </v>
      </c>
      <c r="R4217" s="18" t="str">
        <f>IFERROR(__xludf.DUMMYFUNCTION("""COMPUTED_VALUE"""),"Садовые Ягоды ")</f>
        <v>Садовые Ягоды </v>
      </c>
      <c r="S4217" s="18" t="str">
        <f>IFERROR(__xludf.DUMMYFUNCTION("""COMPUTED_VALUE"""),"Скитлс Лимон Лайм 2")</f>
        <v>Скитлс Лимон Лайм 2</v>
      </c>
      <c r="T4217" s="18" t="str">
        <f>IFERROR(__xludf.DUMMYFUNCTION("""COMPUTED_VALUE"""),"Смородина Мармелад 1")</f>
        <v>Смородина Мармелад 1</v>
      </c>
      <c r="U4217" s="18" t="str">
        <f>IFERROR(__xludf.DUMMYFUNCTION("""COMPUTED_VALUE"""),"Темная Вишня 1")</f>
        <v>Темная Вишня 1</v>
      </c>
      <c r="V4217" s="18" t="str">
        <f>IFERROR(__xludf.DUMMYFUNCTION("""COMPUTED_VALUE"""),"Фруктовые Пластинки 1")</f>
        <v>Фруктовые Пластинки 1</v>
      </c>
      <c r="W4217" s="18" t="str">
        <f>IFERROR(__xludf.DUMMYFUNCTION("""COMPUTED_VALUE"""),"Черника Ежевика 1")</f>
        <v>Черника Ежевика 1</v>
      </c>
      <c r="X4217" s="18" t="str">
        <f>IFERROR(__xludf.DUMMYFUNCTION("""COMPUTED_VALUE"""),"Черника Малина 1")</f>
        <v>Черника Малина 1</v>
      </c>
      <c r="Y4217" s="18" t="str">
        <f>IFERROR(__xludf.DUMMYFUNCTION("""COMPUTED_VALUE"""),"Черника Мята 2")</f>
        <v>Черника Мята 2</v>
      </c>
      <c r="Z4217" s="18" t="str">
        <f>IFERROR(__xludf.DUMMYFUNCTION("""COMPUTED_VALUE"""),"Яблоко Виноград 2")</f>
        <v>Яблоко Виноград 2</v>
      </c>
      <c r="AA4217" s="18" t="str">
        <f>IFERROR(__xludf.DUMMYFUNCTION("""COMPUTED_VALUE"""),"Яблоко Малина 4")</f>
        <v>Яблоко Малина 4</v>
      </c>
      <c r="AB4217" s="18"/>
      <c r="AC4217" s="18"/>
      <c r="AD4217" s="18"/>
      <c r="AE4217" s="18"/>
      <c r="AF4217" s="18"/>
      <c r="AG4217" s="18"/>
      <c r="AH4217" s="18"/>
      <c r="AI4217" s="18"/>
      <c r="AJ4217" s="18"/>
      <c r="AK4217" s="18"/>
      <c r="AL4217" s="18"/>
      <c r="AM4217" s="18"/>
      <c r="AN4217" s="18"/>
      <c r="AO4217" s="18"/>
      <c r="AP4217" s="18"/>
      <c r="AQ4217" s="18"/>
      <c r="AR4217" s="18"/>
      <c r="AS4217" s="18"/>
      <c r="AT4217" s="18"/>
      <c r="AU4217" s="18"/>
      <c r="AV4217" s="18"/>
      <c r="AW4217" s="18"/>
      <c r="AX4217" s="18"/>
    </row>
    <row r="4218">
      <c r="A4218" s="18" t="str">
        <f>IFERROR(__xludf.DUMMYFUNCTION("""COMPUTED_VALUE"""),"кислая земляника")</f>
        <v>кислая земляника</v>
      </c>
      <c r="B4218" s="18" t="str">
        <f>IFERROR(__xludf.DUMMYFUNCTION("""COMPUTED_VALUE"""),"кислая фанта с черникой")</f>
        <v>кислая фанта с черникой</v>
      </c>
      <c r="C4218" s="18" t="str">
        <f>IFERROR(__xludf.DUMMYFUNCTION("""COMPUTED_VALUE"""),"кислое харибо с колой и черешней")</f>
        <v>кислое харибо с колой и черешней</v>
      </c>
      <c r="D4218" s="18" t="str">
        <f>IFERROR(__xludf.DUMMYFUNCTION("""COMPUTED_VALUE"""),"кислое яблочно клубничная шипучка")</f>
        <v>кислое яблочно клубничная шипучка</v>
      </c>
      <c r="E4218" s="18" t="str">
        <f>IFERROR(__xludf.DUMMYFUNCTION("""COMPUTED_VALUE"""),"кислые желатинки маракуйя ананас")</f>
        <v>кислые желатинки маракуйя ананас</v>
      </c>
      <c r="F4218" s="18" t="str">
        <f>IFERROR(__xludf.DUMMYFUNCTION("""COMPUTED_VALUE"""),"кислые ленточки маракуя манго")</f>
        <v>кислые ленточки маракуя манго</v>
      </c>
      <c r="G4218" s="18" t="str">
        <f>IFERROR(__xludf.DUMMYFUNCTION("""COMPUTED_VALUE"""),"кислые мармеладные ягоды")</f>
        <v>кислые мармеладные ягоды</v>
      </c>
      <c r="H4218" s="18" t="str">
        <f>IFERROR(__xludf.DUMMYFUNCTION("""COMPUTED_VALUE"""),"кислый виноград лайм")</f>
        <v>кислый виноград лайм</v>
      </c>
      <c r="I4218" s="18" t="str">
        <f>IFERROR(__xludf.DUMMYFUNCTION("""COMPUTED_VALUE"""),"кислый грейпфрут с вишней")</f>
        <v>кислый грейпфрут с вишней</v>
      </c>
      <c r="J4218" s="18" t="str">
        <f>IFERROR(__xludf.DUMMYFUNCTION("""COMPUTED_VALUE"""),"кислый леденец виноград киви яблоко")</f>
        <v>кислый леденец виноград киви яблоко</v>
      </c>
      <c r="K4218" s="18" t="str">
        <f>IFERROR(__xludf.DUMMYFUNCTION("""COMPUTED_VALUE"""),"кислый лимонад арбуз лайм малина")</f>
        <v>кислый лимонад арбуз лайм малина</v>
      </c>
      <c r="L4218" s="18" t="str">
        <f>IFERROR(__xludf.DUMMYFUNCTION("""COMPUTED_VALUE"""),"кислый персик клубника")</f>
        <v>кислый персик клубника</v>
      </c>
      <c r="M4218" s="18" t="str">
        <f>IFERROR(__xludf.DUMMYFUNCTION("""COMPUTED_VALUE"""),"кислый яблочно лимонные колечки")</f>
        <v>кислый яблочно лимонные колечки</v>
      </c>
      <c r="N4218" s="18" t="str">
        <f>IFERROR(__xludf.DUMMYFUNCTION("""COMPUTED_VALUE"""),"фанта апельсин с кислой малиной")</f>
        <v>фанта апельсин с кислой малиной</v>
      </c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  <c r="AA4218" s="18"/>
      <c r="AB4218" s="18"/>
      <c r="AC4218" s="18"/>
      <c r="AD4218" s="18"/>
      <c r="AE4218" s="18"/>
      <c r="AF4218" s="18"/>
      <c r="AG4218" s="18"/>
      <c r="AH4218" s="18"/>
      <c r="AI4218" s="18"/>
      <c r="AJ4218" s="18"/>
      <c r="AK4218" s="18"/>
      <c r="AL4218" s="18"/>
      <c r="AM4218" s="18"/>
      <c r="AN4218" s="18"/>
      <c r="AO4218" s="18"/>
      <c r="AP4218" s="18"/>
      <c r="AQ4218" s="18"/>
      <c r="AR4218" s="18"/>
      <c r="AS4218" s="18"/>
      <c r="AT4218" s="18"/>
      <c r="AU4218" s="18"/>
      <c r="AV4218" s="18"/>
      <c r="AW4218" s="18"/>
      <c r="AX4218" s="18"/>
    </row>
    <row r="4219">
      <c r="A4219" s="18" t="str">
        <f>IFERROR(__xludf.DUMMYFUNCTION("""COMPUTED_VALUE"""),"0.4")</f>
        <v>0.4</v>
      </c>
      <c r="B4219" s="18" t="str">
        <f>IFERROR(__xludf.DUMMYFUNCTION("""COMPUTED_VALUE"""),"0.6")</f>
        <v>0.6</v>
      </c>
      <c r="C4219" s="18" t="str">
        <f>IFERROR(__xludf.DUMMYFUNCTION("""COMPUTED_VALUE"""),"0.7")</f>
        <v>0.7</v>
      </c>
      <c r="D4219" s="18" t="str">
        <f>IFERROR(__xludf.DUMMYFUNCTION("""COMPUTED_VALUE"""),"0.8")</f>
        <v>0.8</v>
      </c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  <c r="AA4219" s="18"/>
      <c r="AB4219" s="18"/>
      <c r="AC4219" s="18"/>
      <c r="AD4219" s="18"/>
      <c r="AE4219" s="18"/>
      <c r="AF4219" s="18"/>
      <c r="AG4219" s="18"/>
      <c r="AH4219" s="18"/>
      <c r="AI4219" s="18"/>
      <c r="AJ4219" s="18"/>
      <c r="AK4219" s="18"/>
      <c r="AL4219" s="18"/>
      <c r="AM4219" s="18"/>
      <c r="AN4219" s="18"/>
      <c r="AO4219" s="18"/>
      <c r="AP4219" s="18"/>
      <c r="AQ4219" s="18"/>
      <c r="AR4219" s="18"/>
      <c r="AS4219" s="18"/>
      <c r="AT4219" s="18"/>
      <c r="AU4219" s="18"/>
      <c r="AV4219" s="18"/>
      <c r="AW4219" s="18"/>
      <c r="AX4219" s="18"/>
    </row>
    <row r="4220">
      <c r="A4220" s="18" t="str">
        <f>IFERROR(__xludf.DUMMYFUNCTION("""COMPUTED_VALUE"""),"0.4")</f>
        <v>0.4</v>
      </c>
      <c r="B4220" s="18" t="str">
        <f>IFERROR(__xludf.DUMMYFUNCTION("""COMPUTED_VALUE"""),"0.6")</f>
        <v>0.6</v>
      </c>
      <c r="C4220" s="18" t="str">
        <f>IFERROR(__xludf.DUMMYFUNCTION("""COMPUTED_VALUE"""),"0.7")</f>
        <v>0.7</v>
      </c>
      <c r="D4220" s="18" t="str">
        <f>IFERROR(__xludf.DUMMYFUNCTION("""COMPUTED_VALUE"""),"0.8")</f>
        <v>0.8</v>
      </c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  <c r="AA4220" s="18"/>
      <c r="AB4220" s="18"/>
      <c r="AC4220" s="18"/>
      <c r="AD4220" s="18"/>
      <c r="AE4220" s="18"/>
      <c r="AF4220" s="18"/>
      <c r="AG4220" s="18"/>
      <c r="AH4220" s="18"/>
      <c r="AI4220" s="18"/>
      <c r="AJ4220" s="18"/>
      <c r="AK4220" s="18"/>
      <c r="AL4220" s="18"/>
      <c r="AM4220" s="18"/>
      <c r="AN4220" s="18"/>
      <c r="AO4220" s="18"/>
      <c r="AP4220" s="18"/>
      <c r="AQ4220" s="18"/>
      <c r="AR4220" s="18"/>
      <c r="AS4220" s="18"/>
      <c r="AT4220" s="18"/>
      <c r="AU4220" s="18"/>
      <c r="AV4220" s="18"/>
      <c r="AW4220" s="18"/>
      <c r="AX4220" s="18"/>
    </row>
    <row r="4221">
      <c r="A4221" s="18" t="str">
        <f>IFERROR(__xludf.DUMMYFUNCTION("""COMPUTED_VALUE"""),"Кислый малиново-грейпфрутовый швепс")</f>
        <v>Кислый малиново-грейпфрутовый швепс</v>
      </c>
      <c r="B4221" s="18" t="str">
        <f>IFERROR(__xludf.DUMMYFUNCTION("""COMPUTED_VALUE"""),"Ананас апельсин")</f>
        <v>Ананас апельсин</v>
      </c>
      <c r="C4221" s="18" t="str">
        <f>IFERROR(__xludf.DUMMYFUNCTION("""COMPUTED_VALUE"""),"Пинаколада")</f>
        <v>Пинаколада</v>
      </c>
      <c r="D4221" s="18" t="str">
        <f>IFERROR(__xludf.DUMMYFUNCTION("""COMPUTED_VALUE"""),"Мятный бабл гам")</f>
        <v>Мятный бабл гам</v>
      </c>
      <c r="E4221" s="18" t="str">
        <f>IFERROR(__xludf.DUMMYFUNCTION("""COMPUTED_VALUE"""),"Мянго драгонфрут")</f>
        <v>Мянго драгонфрут</v>
      </c>
      <c r="F4221" s="18" t="str">
        <f>IFERROR(__xludf.DUMMYFUNCTION("""COMPUTED_VALUE"""),"Клубничная фанта")</f>
        <v>Клубничная фанта</v>
      </c>
      <c r="G4221" s="18" t="str">
        <f>IFERROR(__xludf.DUMMYFUNCTION("""COMPUTED_VALUE"""),"Клубничная арбуз")</f>
        <v>Клубничная арбуз</v>
      </c>
      <c r="H4221" s="18" t="str">
        <f>IFERROR(__xludf.DUMMYFUNCTION("""COMPUTED_VALUE"""),"Кислый скитлс")</f>
        <v>Кислый скитлс</v>
      </c>
      <c r="I4221" s="18" t="str">
        <f>IFERROR(__xludf.DUMMYFUNCTION("""COMPUTED_VALUE"""),"Кислый лайм арбуз")</f>
        <v>Кислый лайм арбуз</v>
      </c>
      <c r="J4221" s="18" t="str">
        <f>IFERROR(__xludf.DUMMYFUNCTION("""COMPUTED_VALUE"""),"Тропический банан")</f>
        <v>Тропический банан</v>
      </c>
      <c r="K4221" s="18" t="str">
        <f>IFERROR(__xludf.DUMMYFUNCTION("""COMPUTED_VALUE"""),"Яблочный энергетик")</f>
        <v>Яблочный энергетик</v>
      </c>
      <c r="L4221" s="18" t="str">
        <f>IFERROR(__xludf.DUMMYFUNCTION("""COMPUTED_VALUE"""),"Барбарисовый лимонад")</f>
        <v>Барбарисовый лимонад</v>
      </c>
      <c r="M4221" s="18" t="str">
        <f>IFERROR(__xludf.DUMMYFUNCTION("""COMPUTED_VALUE"""),"Лимонад виноград вишня")</f>
        <v>Лимонад виноград вишня</v>
      </c>
      <c r="N4221" s="18" t="str">
        <f>IFERROR(__xludf.DUMMYFUNCTION("""COMPUTED_VALUE"""),"Розовый лимонад")</f>
        <v>Розовый лимонад</v>
      </c>
      <c r="O4221" s="18" t="str">
        <f>IFERROR(__xludf.DUMMYFUNCTION("""COMPUTED_VALUE"""),"Двойной манго")</f>
        <v>Двойной манго</v>
      </c>
      <c r="P4221" s="18" t="str">
        <f>IFERROR(__xludf.DUMMYFUNCTION("""COMPUTED_VALUE"""),"Лесные ягоды ")</f>
        <v>Лесные ягоды </v>
      </c>
      <c r="Q4221" s="18" t="str">
        <f>IFERROR(__xludf.DUMMYFUNCTION("""COMPUTED_VALUE"""),"Ежевика малина ")</f>
        <v>Ежевика малина </v>
      </c>
      <c r="R4221" s="18" t="str">
        <f>IFERROR(__xludf.DUMMYFUNCTION("""COMPUTED_VALUE"""),"Смородиновый лимонад")</f>
        <v>Смородиновый лимонад</v>
      </c>
      <c r="S4221" s="18" t="str">
        <f>IFERROR(__xludf.DUMMYFUNCTION("""COMPUTED_VALUE"""),"Кола вишня")</f>
        <v>Кола вишня</v>
      </c>
      <c r="T4221" s="18" t="str">
        <f>IFERROR(__xludf.DUMMYFUNCTION("""COMPUTED_VALUE"""),"Манго арбуз")</f>
        <v>Манго арбуз</v>
      </c>
      <c r="U4221" s="18" t="str">
        <f>IFERROR(__xludf.DUMMYFUNCTION("""COMPUTED_VALUE"""),"Алоэ виноград")</f>
        <v>Алоэ виноград</v>
      </c>
      <c r="V4221" s="18" t="str">
        <f>IFERROR(__xludf.DUMMYFUNCTION("""COMPUTED_VALUE"""),"Банан клубника")</f>
        <v>Банан клубника</v>
      </c>
      <c r="W4221" s="18" t="str">
        <f>IFERROR(__xludf.DUMMYFUNCTION("""COMPUTED_VALUE"""),"Малиновый мармелад")</f>
        <v>Малиновый мармелад</v>
      </c>
      <c r="X4221" s="18" t="str">
        <f>IFERROR(__xludf.DUMMYFUNCTION("""COMPUTED_VALUE"""),"Клубника киви")</f>
        <v>Клубника киви</v>
      </c>
      <c r="Y4221" s="18" t="str">
        <f>IFERROR(__xludf.DUMMYFUNCTION("""COMPUTED_VALUE"""),"Клюква лайм")</f>
        <v>Клюква лайм</v>
      </c>
      <c r="Z4221" s="18" t="str">
        <f>IFERROR(__xludf.DUMMYFUNCTION("""COMPUTED_VALUE"""),"Гуава ананас")</f>
        <v>Гуава ананас</v>
      </c>
      <c r="AA4221" s="18" t="str">
        <f>IFERROR(__xludf.DUMMYFUNCTION("""COMPUTED_VALUE"""),"Морс")</f>
        <v>Морс</v>
      </c>
      <c r="AB4221" s="18" t="str">
        <f>IFERROR(__xludf.DUMMYFUNCTION("""COMPUTED_VALUE"""),"Красный апельсин")</f>
        <v>Красный апельсин</v>
      </c>
      <c r="AC4221" s="18" t="str">
        <f>IFERROR(__xludf.DUMMYFUNCTION("""COMPUTED_VALUE"""),"Арбузная жвачка")</f>
        <v>Арбузная жвачка</v>
      </c>
      <c r="AD4221" s="18" t="str">
        <f>IFERROR(__xludf.DUMMYFUNCTION("""COMPUTED_VALUE"""),"Смородина Виноград")</f>
        <v>Смородина Виноград</v>
      </c>
      <c r="AE4221" s="18" t="str">
        <f>IFERROR(__xludf.DUMMYFUNCTION("""COMPUTED_VALUE"""),"Гранатовая Мармелад")</f>
        <v>Гранатовая Мармелад</v>
      </c>
      <c r="AF4221" s="18" t="str">
        <f>IFERROR(__xludf.DUMMYFUNCTION("""COMPUTED_VALUE"""),"Яблоко Киви")</f>
        <v>Яблоко Киви</v>
      </c>
      <c r="AG4221" s="18" t="str">
        <f>IFERROR(__xludf.DUMMYFUNCTION("""COMPUTED_VALUE"""),"Клубника Ежевика")</f>
        <v>Клубника Ежевика</v>
      </c>
      <c r="AH4221" s="18" t="str">
        <f>IFERROR(__xludf.DUMMYFUNCTION("""COMPUTED_VALUE"""),"Клубничный Коктейль")</f>
        <v>Клубничный Коктейль</v>
      </c>
      <c r="AI4221" s="18" t="str">
        <f>IFERROR(__xludf.DUMMYFUNCTION("""COMPUTED_VALUE"""),"Клюква Земляника ")</f>
        <v>Клюква Земляника </v>
      </c>
      <c r="AJ4221" s="18" t="str">
        <f>IFERROR(__xludf.DUMMYFUNCTION("""COMPUTED_VALUE"""),"Какос Дыня")</f>
        <v>Какос Дыня</v>
      </c>
      <c r="AK4221" s="18" t="str">
        <f>IFERROR(__xludf.DUMMYFUNCTION("""COMPUTED_VALUE"""),"Маракуйя мандарин")</f>
        <v>Маракуйя мандарин</v>
      </c>
      <c r="AL4221" s="18" t="str">
        <f>IFERROR(__xludf.DUMMYFUNCTION("""COMPUTED_VALUE"""),"Персик кактус")</f>
        <v>Персик кактус</v>
      </c>
      <c r="AM4221" s="18" t="str">
        <f>IFERROR(__xludf.DUMMYFUNCTION("""COMPUTED_VALUE"""),"Спрайт")</f>
        <v>Спрайт</v>
      </c>
      <c r="AN4221" s="18" t="str">
        <f>IFERROR(__xludf.DUMMYFUNCTION("""COMPUTED_VALUE"""),"Черничная фанта")</f>
        <v>Черничная фанта</v>
      </c>
      <c r="AO4221" s="18" t="str">
        <f>IFERROR(__xludf.DUMMYFUNCTION("""COMPUTED_VALUE"""),"Ягодная жвачка")</f>
        <v>Ягодная жвачка</v>
      </c>
      <c r="AP4221" s="18" t="str">
        <f>IFERROR(__xludf.DUMMYFUNCTION("""COMPUTED_VALUE"""),"Ягодный энергетик")</f>
        <v>Ягодный энергетик</v>
      </c>
      <c r="AQ4221" s="18" t="str">
        <f>IFERROR(__xludf.DUMMYFUNCTION("""COMPUTED_VALUE"""),"Ягодный пунш ")</f>
        <v>Ягодный пунш </v>
      </c>
      <c r="AR4221" s="18" t="str">
        <f>IFERROR(__xludf.DUMMYFUNCTION("""COMPUTED_VALUE"""),"Виноградный холс")</f>
        <v>Виноградный холс</v>
      </c>
      <c r="AS4221" s="18" t="str">
        <f>IFERROR(__xludf.DUMMYFUNCTION("""COMPUTED_VALUE"""),"Грейпфрут смородина")</f>
        <v>Грейпфрут смородина</v>
      </c>
      <c r="AT4221" s="18" t="str">
        <f>IFERROR(__xludf.DUMMYFUNCTION("""COMPUTED_VALUE"""),"Дыня персик")</f>
        <v>Дыня персик</v>
      </c>
      <c r="AU4221" s="18" t="str">
        <f>IFERROR(__xludf.DUMMYFUNCTION("""COMPUTED_VALUE"""),"Земляника виноград")</f>
        <v>Земляника виноград</v>
      </c>
      <c r="AV4221" s="18" t="str">
        <f>IFERROR(__xludf.DUMMYFUNCTION("""COMPUTED_VALUE"""),"Киви маракуйя гуава")</f>
        <v>Киви маракуйя гуава</v>
      </c>
      <c r="AW4221" s="18" t="str">
        <f>IFERROR(__xludf.DUMMYFUNCTION("""COMPUTED_VALUE"""),"Кислые вишнёвые червячки")</f>
        <v>Кислые вишнёвые червячки</v>
      </c>
      <c r="AX4221" s="18" t="str">
        <f>IFERROR(__xludf.DUMMYFUNCTION("""COMPUTED_VALUE"""),"Кислые чернично-малиновое червячки")</f>
        <v>Кислые чернично-малиновое червячки</v>
      </c>
    </row>
    <row r="4222">
      <c r="A4222" s="18" t="str">
        <f>IFERROR(__xludf.DUMMYFUNCTION("""COMPUTED_VALUE"""),"0.4")</f>
        <v>0.4</v>
      </c>
      <c r="B4222" s="18" t="str">
        <f>IFERROR(__xludf.DUMMYFUNCTION("""COMPUTED_VALUE"""),"0.6")</f>
        <v>0.6</v>
      </c>
      <c r="C4222" s="18" t="str">
        <f>IFERROR(__xludf.DUMMYFUNCTION("""COMPUTED_VALUE"""),"0.7")</f>
        <v>0.7</v>
      </c>
      <c r="D4222" s="18" t="str">
        <f>IFERROR(__xludf.DUMMYFUNCTION("""COMPUTED_VALUE"""),"0.8")</f>
        <v>0.8</v>
      </c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  <c r="AA4222" s="18"/>
      <c r="AB4222" s="18"/>
      <c r="AC4222" s="18"/>
      <c r="AD4222" s="18"/>
      <c r="AE4222" s="18"/>
      <c r="AF4222" s="18"/>
      <c r="AG4222" s="18"/>
      <c r="AH4222" s="18"/>
      <c r="AI4222" s="18"/>
      <c r="AJ4222" s="18"/>
      <c r="AK4222" s="18"/>
      <c r="AL4222" s="18"/>
      <c r="AM4222" s="18"/>
      <c r="AN4222" s="18"/>
      <c r="AO4222" s="18"/>
      <c r="AP4222" s="18"/>
      <c r="AQ4222" s="18"/>
      <c r="AR4222" s="18"/>
      <c r="AS4222" s="18"/>
      <c r="AT4222" s="18"/>
      <c r="AU4222" s="18"/>
      <c r="AV4222" s="18"/>
      <c r="AW4222" s="18"/>
      <c r="AX4222" s="18"/>
    </row>
    <row r="4223">
      <c r="A4223" s="18" t="str">
        <f>IFERROR(__xludf.DUMMYFUNCTION("""COMPUTED_VALUE"""),"кислая земляника")</f>
        <v>кислая земляника</v>
      </c>
      <c r="B4223" s="18" t="str">
        <f>IFERROR(__xludf.DUMMYFUNCTION("""COMPUTED_VALUE"""),"кислая фанта с черникой")</f>
        <v>кислая фанта с черникой</v>
      </c>
      <c r="C4223" s="18" t="str">
        <f>IFERROR(__xludf.DUMMYFUNCTION("""COMPUTED_VALUE"""),"кислое харибо с колой и черешней")</f>
        <v>кислое харибо с колой и черешней</v>
      </c>
      <c r="D4223" s="18" t="str">
        <f>IFERROR(__xludf.DUMMYFUNCTION("""COMPUTED_VALUE"""),"кислое яблочно клубничная шипучка")</f>
        <v>кислое яблочно клубничная шипучка</v>
      </c>
      <c r="E4223" s="18" t="str">
        <f>IFERROR(__xludf.DUMMYFUNCTION("""COMPUTED_VALUE"""),"кислые желатинки маракуйя ананас")</f>
        <v>кислые желатинки маракуйя ананас</v>
      </c>
      <c r="F4223" s="18" t="str">
        <f>IFERROR(__xludf.DUMMYFUNCTION("""COMPUTED_VALUE"""),"кислые ленточки маракуя манго")</f>
        <v>кислые ленточки маракуя манго</v>
      </c>
      <c r="G4223" s="18" t="str">
        <f>IFERROR(__xludf.DUMMYFUNCTION("""COMPUTED_VALUE"""),"кислые мармеладные ягоды")</f>
        <v>кислые мармеладные ягоды</v>
      </c>
      <c r="H4223" s="18" t="str">
        <f>IFERROR(__xludf.DUMMYFUNCTION("""COMPUTED_VALUE"""),"кислый виноград лайм")</f>
        <v>кислый виноград лайм</v>
      </c>
      <c r="I4223" s="18" t="str">
        <f>IFERROR(__xludf.DUMMYFUNCTION("""COMPUTED_VALUE"""),"кислый грейпфрут с вишней")</f>
        <v>кислый грейпфрут с вишней</v>
      </c>
      <c r="J4223" s="18" t="str">
        <f>IFERROR(__xludf.DUMMYFUNCTION("""COMPUTED_VALUE"""),"кислый леденец виноград киви яблоко")</f>
        <v>кислый леденец виноград киви яблоко</v>
      </c>
      <c r="K4223" s="18" t="str">
        <f>IFERROR(__xludf.DUMMYFUNCTION("""COMPUTED_VALUE"""),"кислый лимонад арбуз лайм малина")</f>
        <v>кислый лимонад арбуз лайм малина</v>
      </c>
      <c r="L4223" s="18" t="str">
        <f>IFERROR(__xludf.DUMMYFUNCTION("""COMPUTED_VALUE"""),"кислый персик клубника")</f>
        <v>кислый персик клубника</v>
      </c>
      <c r="M4223" s="18" t="str">
        <f>IFERROR(__xludf.DUMMYFUNCTION("""COMPUTED_VALUE"""),"кислый яблочно лимонные колечки")</f>
        <v>кислый яблочно лимонные колечки</v>
      </c>
      <c r="N4223" s="18" t="str">
        <f>IFERROR(__xludf.DUMMYFUNCTION("""COMPUTED_VALUE"""),"фанта апельсин с кислой малиной")</f>
        <v>фанта апельсин с кислой малиной</v>
      </c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  <c r="AA4223" s="18"/>
      <c r="AB4223" s="18"/>
      <c r="AC4223" s="18"/>
      <c r="AD4223" s="18"/>
      <c r="AE4223" s="18"/>
      <c r="AF4223" s="18"/>
      <c r="AG4223" s="18"/>
      <c r="AH4223" s="18"/>
      <c r="AI4223" s="18"/>
      <c r="AJ4223" s="18"/>
      <c r="AK4223" s="18"/>
      <c r="AL4223" s="18"/>
      <c r="AM4223" s="18"/>
      <c r="AN4223" s="18"/>
      <c r="AO4223" s="18"/>
      <c r="AP4223" s="18"/>
      <c r="AQ4223" s="18"/>
      <c r="AR4223" s="18"/>
      <c r="AS4223" s="18"/>
      <c r="AT4223" s="18"/>
      <c r="AU4223" s="18"/>
      <c r="AV4223" s="18"/>
      <c r="AW4223" s="18"/>
      <c r="AX4223" s="18"/>
    </row>
    <row r="4224">
      <c r="A4224" s="18" t="str">
        <f>IFERROR(__xludf.DUMMYFUNCTION("""COMPUTED_VALUE"""),"кислая земляника")</f>
        <v>кислая земляника</v>
      </c>
      <c r="B4224" s="18" t="str">
        <f>IFERROR(__xludf.DUMMYFUNCTION("""COMPUTED_VALUE"""),"кислая фанта с черникой")</f>
        <v>кислая фанта с черникой</v>
      </c>
      <c r="C4224" s="18" t="str">
        <f>IFERROR(__xludf.DUMMYFUNCTION("""COMPUTED_VALUE"""),"кислое харибо с колой и черешней")</f>
        <v>кислое харибо с колой и черешней</v>
      </c>
      <c r="D4224" s="18" t="str">
        <f>IFERROR(__xludf.DUMMYFUNCTION("""COMPUTED_VALUE"""),"кислое яблочно клубничная шипучка")</f>
        <v>кислое яблочно клубничная шипучка</v>
      </c>
      <c r="E4224" s="18" t="str">
        <f>IFERROR(__xludf.DUMMYFUNCTION("""COMPUTED_VALUE"""),"кислые желатинки маракуйя ананас")</f>
        <v>кислые желатинки маракуйя ананас</v>
      </c>
      <c r="F4224" s="18" t="str">
        <f>IFERROR(__xludf.DUMMYFUNCTION("""COMPUTED_VALUE"""),"кислые ленточки маракуя манго")</f>
        <v>кислые ленточки маракуя манго</v>
      </c>
      <c r="G4224" s="18" t="str">
        <f>IFERROR(__xludf.DUMMYFUNCTION("""COMPUTED_VALUE"""),"кислые мармеладные ягоды")</f>
        <v>кислые мармеладные ягоды</v>
      </c>
      <c r="H4224" s="18" t="str">
        <f>IFERROR(__xludf.DUMMYFUNCTION("""COMPUTED_VALUE"""),"кислый виноград лайм")</f>
        <v>кислый виноград лайм</v>
      </c>
      <c r="I4224" s="18" t="str">
        <f>IFERROR(__xludf.DUMMYFUNCTION("""COMPUTED_VALUE"""),"кислый грейпфрут с вишней")</f>
        <v>кислый грейпфрут с вишней</v>
      </c>
      <c r="J4224" s="18" t="str">
        <f>IFERROR(__xludf.DUMMYFUNCTION("""COMPUTED_VALUE"""),"кислый леденец виноград киви яблоко")</f>
        <v>кислый леденец виноград киви яблоко</v>
      </c>
      <c r="K4224" s="18" t="str">
        <f>IFERROR(__xludf.DUMMYFUNCTION("""COMPUTED_VALUE"""),"кислый лимонад арбуз лайм малина")</f>
        <v>кислый лимонад арбуз лайм малина</v>
      </c>
      <c r="L4224" s="18" t="str">
        <f>IFERROR(__xludf.DUMMYFUNCTION("""COMPUTED_VALUE"""),"кислый персик клубника")</f>
        <v>кислый персик клубника</v>
      </c>
      <c r="M4224" s="18" t="str">
        <f>IFERROR(__xludf.DUMMYFUNCTION("""COMPUTED_VALUE"""),"кислый яблочно лимонные колечки")</f>
        <v>кислый яблочно лимонные колечки</v>
      </c>
      <c r="N4224" s="18" t="str">
        <f>IFERROR(__xludf.DUMMYFUNCTION("""COMPUTED_VALUE"""),"фанта апельсин с кислой малиной")</f>
        <v>фанта апельсин с кислой малиной</v>
      </c>
      <c r="O4224" s="18"/>
      <c r="P4224" s="18"/>
      <c r="Q4224" s="18"/>
      <c r="R4224" s="18"/>
      <c r="S4224" s="18"/>
      <c r="T4224" s="18"/>
      <c r="U4224" s="18"/>
      <c r="V4224" s="18"/>
      <c r="W4224" s="18"/>
      <c r="X4224" s="18"/>
      <c r="Y4224" s="18"/>
      <c r="Z4224" s="18"/>
      <c r="AA4224" s="18"/>
      <c r="AB4224" s="18"/>
      <c r="AC4224" s="18"/>
      <c r="AD4224" s="18"/>
      <c r="AE4224" s="18"/>
      <c r="AF4224" s="18"/>
      <c r="AG4224" s="18"/>
      <c r="AH4224" s="18"/>
      <c r="AI4224" s="18"/>
      <c r="AJ4224" s="18"/>
      <c r="AK4224" s="18"/>
      <c r="AL4224" s="18"/>
      <c r="AM4224" s="18"/>
      <c r="AN4224" s="18"/>
      <c r="AO4224" s="18"/>
      <c r="AP4224" s="18"/>
      <c r="AQ4224" s="18"/>
      <c r="AR4224" s="18"/>
      <c r="AS4224" s="18"/>
      <c r="AT4224" s="18"/>
      <c r="AU4224" s="18"/>
      <c r="AV4224" s="18"/>
      <c r="AW4224" s="18"/>
      <c r="AX4224" s="18"/>
    </row>
    <row r="4225">
      <c r="A4225" s="18" t="str">
        <f>IFERROR(__xludf.DUMMYFUNCTION("""COMPUTED_VALUE"""),"0.4")</f>
        <v>0.4</v>
      </c>
      <c r="B4225" s="18" t="str">
        <f>IFERROR(__xludf.DUMMYFUNCTION("""COMPUTED_VALUE"""),"0.6")</f>
        <v>0.6</v>
      </c>
      <c r="C4225" s="18" t="str">
        <f>IFERROR(__xludf.DUMMYFUNCTION("""COMPUTED_VALUE"""),"0.7")</f>
        <v>0.7</v>
      </c>
      <c r="D4225" s="18" t="str">
        <f>IFERROR(__xludf.DUMMYFUNCTION("""COMPUTED_VALUE"""),"0.8")</f>
        <v>0.8</v>
      </c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  <c r="AA4225" s="18"/>
      <c r="AB4225" s="18"/>
      <c r="AC4225" s="18"/>
      <c r="AD4225" s="18"/>
      <c r="AE4225" s="18"/>
      <c r="AF4225" s="18"/>
      <c r="AG4225" s="18"/>
      <c r="AH4225" s="18"/>
      <c r="AI4225" s="18"/>
      <c r="AJ4225" s="18"/>
      <c r="AK4225" s="18"/>
      <c r="AL4225" s="18"/>
      <c r="AM4225" s="18"/>
      <c r="AN4225" s="18"/>
      <c r="AO4225" s="18"/>
      <c r="AP4225" s="18"/>
      <c r="AQ4225" s="18"/>
      <c r="AR4225" s="18"/>
      <c r="AS4225" s="18"/>
      <c r="AT4225" s="18"/>
      <c r="AU4225" s="18"/>
      <c r="AV4225" s="18"/>
      <c r="AW4225" s="18"/>
      <c r="AX4225" s="18"/>
    </row>
    <row r="4226">
      <c r="A4226" s="18" t="str">
        <f>IFERROR(__xludf.DUMMYFUNCTION("""COMPUTED_VALUE"""),"Смородина холс")</f>
        <v>Смородина холс</v>
      </c>
      <c r="B4226" s="18" t="str">
        <f>IFERROR(__xludf.DUMMYFUNCTION("""COMPUTED_VALUE"""),"Тропические фрукты")</f>
        <v>Тропические фрукты</v>
      </c>
      <c r="C4226" s="18" t="str">
        <f>IFERROR(__xludf.DUMMYFUNCTION("""COMPUTED_VALUE"""),"Черничная конфета")</f>
        <v>Черничная конфета</v>
      </c>
      <c r="D4226" s="18" t="str">
        <f>IFERROR(__xludf.DUMMYFUNCTION("""COMPUTED_VALUE"""),"Яблоко вишня")</f>
        <v>Яблоко вишня</v>
      </c>
      <c r="E4226" s="18" t="str">
        <f>IFERROR(__xludf.DUMMYFUNCTION("""COMPUTED_VALUE"""),"Виноград мята")</f>
        <v>Виноград мята</v>
      </c>
      <c r="F4226" s="18" t="str">
        <f>IFERROR(__xludf.DUMMYFUNCTION("""COMPUTED_VALUE"""),"Виноград холс")</f>
        <v>Виноград холс</v>
      </c>
      <c r="G4226" s="18" t="str">
        <f>IFERROR(__xludf.DUMMYFUNCTION("""COMPUTED_VALUE"""),"Грейпфрутовый лимонад")</f>
        <v>Грейпфрутовый лимонад</v>
      </c>
      <c r="H4226" s="18" t="str">
        <f>IFERROR(__xludf.DUMMYFUNCTION("""COMPUTED_VALUE"""),"Дыня банан")</f>
        <v>Дыня банан</v>
      </c>
      <c r="I4226" s="18" t="str">
        <f>IFERROR(__xludf.DUMMYFUNCTION("""COMPUTED_VALUE"""),"Ежевичный лимонад")</f>
        <v>Ежевичный лимонад</v>
      </c>
      <c r="J4226" s="18" t="str">
        <f>IFERROR(__xludf.DUMMYFUNCTION("""COMPUTED_VALUE"""),"Земляничная конфета ")</f>
        <v>Земляничная конфета </v>
      </c>
      <c r="K4226" s="18" t="str">
        <f>IFERROR(__xludf.DUMMYFUNCTION("""COMPUTED_VALUE"""),"Ананас манго ")</f>
        <v>Ананас манго </v>
      </c>
      <c r="L4226" s="18" t="str">
        <f>IFERROR(__xludf.DUMMYFUNCTION("""COMPUTED_VALUE"""),"Жвачка черника мята ")</f>
        <v>Жвачка черника мята </v>
      </c>
      <c r="M4226" s="18" t="str">
        <f>IFERROR(__xludf.DUMMYFUNCTION("""COMPUTED_VALUE"""),"Зеленый манго")</f>
        <v>Зеленый манго</v>
      </c>
      <c r="N4226" s="18" t="str">
        <f>IFERROR(__xludf.DUMMYFUNCTION("""COMPUTED_VALUE"""),"Клюква брусника")</f>
        <v>Клюква брусника</v>
      </c>
      <c r="O4226" s="18" t="str">
        <f>IFERROR(__xludf.DUMMYFUNCTION("""COMPUTED_VALUE"""),"Апельсин ")</f>
        <v>Апельсин </v>
      </c>
      <c r="P4226" s="18" t="str">
        <f>IFERROR(__xludf.DUMMYFUNCTION("""COMPUTED_VALUE"""),"Кокос малина")</f>
        <v>Кокос малина</v>
      </c>
      <c r="Q4226" s="18" t="str">
        <f>IFERROR(__xludf.DUMMYFUNCTION("""COMPUTED_VALUE"""),"Лимонные черви")</f>
        <v>Лимонные черви</v>
      </c>
      <c r="R4226" s="18" t="str">
        <f>IFERROR(__xludf.DUMMYFUNCTION("""COMPUTED_VALUE"""),"Малиновый лимонад")</f>
        <v>Малиновый лимонад</v>
      </c>
      <c r="S4226" s="18" t="str">
        <f>IFERROR(__xludf.DUMMYFUNCTION("""COMPUTED_VALUE"""),"Смородина малина")</f>
        <v>Смородина малина</v>
      </c>
      <c r="T4226" s="18"/>
      <c r="U4226" s="18"/>
      <c r="V4226" s="18"/>
      <c r="W4226" s="18"/>
      <c r="X4226" s="18"/>
      <c r="Y4226" s="18"/>
      <c r="Z4226" s="18"/>
      <c r="AA4226" s="18"/>
      <c r="AB4226" s="18"/>
      <c r="AC4226" s="18"/>
      <c r="AD4226" s="18"/>
      <c r="AE4226" s="18"/>
      <c r="AF4226" s="18"/>
      <c r="AG4226" s="18"/>
      <c r="AH4226" s="18"/>
      <c r="AI4226" s="18"/>
      <c r="AJ4226" s="18"/>
      <c r="AK4226" s="18"/>
      <c r="AL4226" s="18"/>
      <c r="AM4226" s="18"/>
      <c r="AN4226" s="18"/>
      <c r="AO4226" s="18"/>
      <c r="AP4226" s="18"/>
      <c r="AQ4226" s="18"/>
      <c r="AR4226" s="18"/>
      <c r="AS4226" s="18"/>
      <c r="AT4226" s="18"/>
      <c r="AU4226" s="18"/>
      <c r="AV4226" s="18"/>
      <c r="AW4226" s="18"/>
      <c r="AX4226" s="18"/>
    </row>
    <row r="4227">
      <c r="A4227" s="18" t="str">
        <f>IFERROR(__xludf.DUMMYFUNCTION("""COMPUTED_VALUE"""),"Арбуз Малина ")</f>
        <v>Арбуз Малина </v>
      </c>
      <c r="B4227" s="18" t="str">
        <f>IFERROR(__xludf.DUMMYFUNCTION("""COMPUTED_VALUE"""),"Банан Кокос ")</f>
        <v>Банан Кокос </v>
      </c>
      <c r="C4227" s="18" t="str">
        <f>IFERROR(__xludf.DUMMYFUNCTION("""COMPUTED_VALUE"""),"Барбарисовый Энергетик ")</f>
        <v>Барбарисовый Энергетик </v>
      </c>
      <c r="D4227" s="18" t="str">
        <f>IFERROR(__xludf.DUMMYFUNCTION("""COMPUTED_VALUE"""),"Виноградный Энергетик")</f>
        <v>Виноградный Энергетик</v>
      </c>
      <c r="E4227" s="18" t="str">
        <f>IFERROR(__xludf.DUMMYFUNCTION("""COMPUTED_VALUE"""),"Гранат Клубника ")</f>
        <v>Гранат Клубника </v>
      </c>
      <c r="F4227" s="18" t="str">
        <f>IFERROR(__xludf.DUMMYFUNCTION("""COMPUTED_VALUE"""),"Гранат Смородина ")</f>
        <v>Гранат Смородина </v>
      </c>
      <c r="G4227" s="18" t="str">
        <f>IFERROR(__xludf.DUMMYFUNCTION("""COMPUTED_VALUE"""),"Грейпфрутовый Швепс ")</f>
        <v>Грейпфрутовый Швепс </v>
      </c>
      <c r="H4227" s="18" t="str">
        <f>IFERROR(__xludf.DUMMYFUNCTION("""COMPUTED_VALUE"""),"Земляника Драгонфрут ")</f>
        <v>Земляника Драгонфрут </v>
      </c>
      <c r="I4227" s="18" t="str">
        <f>IFERROR(__xludf.DUMMYFUNCTION("""COMPUTED_VALUE"""),"Киви Личи ")</f>
        <v>Киви Личи </v>
      </c>
      <c r="J4227" s="18" t="str">
        <f>IFERROR(__xludf.DUMMYFUNCTION("""COMPUTED_VALUE"""),"Киви Маракуйя Гуава ")</f>
        <v>Киви Маракуйя Гуава </v>
      </c>
      <c r="K4227" s="18" t="str">
        <f>IFERROR(__xludf.DUMMYFUNCTION("""COMPUTED_VALUE"""),"Клубника Банан ")</f>
        <v>Клубника Банан </v>
      </c>
      <c r="L4227" s="18" t="str">
        <f>IFERROR(__xludf.DUMMYFUNCTION("""COMPUTED_VALUE"""),"Клубника Вишня ")</f>
        <v>Клубника Вишня </v>
      </c>
      <c r="M4227" s="18" t="str">
        <f>IFERROR(__xludf.DUMMYFUNCTION("""COMPUTED_VALUE"""),"Клубника Земляника ")</f>
        <v>Клубника Земляника </v>
      </c>
      <c r="N4227" s="18" t="str">
        <f>IFERROR(__xludf.DUMMYFUNCTION("""COMPUTED_VALUE"""),"Клубничный Мохито ")</f>
        <v>Клубничный Мохито </v>
      </c>
      <c r="O4227" s="18" t="str">
        <f>IFERROR(__xludf.DUMMYFUNCTION("""COMPUTED_VALUE"""),"Манго Грейпфрут ")</f>
        <v>Манго Грейпфрут </v>
      </c>
      <c r="P4227" s="18" t="str">
        <f>IFERROR(__xludf.DUMMYFUNCTION("""COMPUTED_VALUE"""),"Манго Персик Личи ")</f>
        <v>Манго Персик Личи </v>
      </c>
      <c r="Q4227" s="18" t="str">
        <f>IFERROR(__xludf.DUMMYFUNCTION("""COMPUTED_VALUE"""),"Персик Бабл Гам ")</f>
        <v>Персик Бабл Гам </v>
      </c>
      <c r="R4227" s="18" t="str">
        <f>IFERROR(__xludf.DUMMYFUNCTION("""COMPUTED_VALUE"""),"Садовые Ягоды ")</f>
        <v>Садовые Ягоды </v>
      </c>
      <c r="S4227" s="18" t="str">
        <f>IFERROR(__xludf.DUMMYFUNCTION("""COMPUTED_VALUE"""),"Скитлс Лимон Лайм 2")</f>
        <v>Скитлс Лимон Лайм 2</v>
      </c>
      <c r="T4227" s="18" t="str">
        <f>IFERROR(__xludf.DUMMYFUNCTION("""COMPUTED_VALUE"""),"Смородина Мармелад 1")</f>
        <v>Смородина Мармелад 1</v>
      </c>
      <c r="U4227" s="18" t="str">
        <f>IFERROR(__xludf.DUMMYFUNCTION("""COMPUTED_VALUE"""),"Темная Вишня 1")</f>
        <v>Темная Вишня 1</v>
      </c>
      <c r="V4227" s="18" t="str">
        <f>IFERROR(__xludf.DUMMYFUNCTION("""COMPUTED_VALUE"""),"Фруктовые Пластинки 1")</f>
        <v>Фруктовые Пластинки 1</v>
      </c>
      <c r="W4227" s="18" t="str">
        <f>IFERROR(__xludf.DUMMYFUNCTION("""COMPUTED_VALUE"""),"Черника Ежевика 1")</f>
        <v>Черника Ежевика 1</v>
      </c>
      <c r="X4227" s="18" t="str">
        <f>IFERROR(__xludf.DUMMYFUNCTION("""COMPUTED_VALUE"""),"Черника Малина 1")</f>
        <v>Черника Малина 1</v>
      </c>
      <c r="Y4227" s="18" t="str">
        <f>IFERROR(__xludf.DUMMYFUNCTION("""COMPUTED_VALUE"""),"Черника Мята 2")</f>
        <v>Черника Мята 2</v>
      </c>
      <c r="Z4227" s="18" t="str">
        <f>IFERROR(__xludf.DUMMYFUNCTION("""COMPUTED_VALUE"""),"Яблоко Виноград 2")</f>
        <v>Яблоко Виноград 2</v>
      </c>
      <c r="AA4227" s="18" t="str">
        <f>IFERROR(__xludf.DUMMYFUNCTION("""COMPUTED_VALUE"""),"Яблоко Малина 4")</f>
        <v>Яблоко Малина 4</v>
      </c>
      <c r="AB4227" s="18"/>
      <c r="AC4227" s="18"/>
      <c r="AD4227" s="18"/>
      <c r="AE4227" s="18"/>
      <c r="AF4227" s="18"/>
      <c r="AG4227" s="18"/>
      <c r="AH4227" s="18"/>
      <c r="AI4227" s="18"/>
      <c r="AJ4227" s="18"/>
      <c r="AK4227" s="18"/>
      <c r="AL4227" s="18"/>
      <c r="AM4227" s="18"/>
      <c r="AN4227" s="18"/>
      <c r="AO4227" s="18"/>
      <c r="AP4227" s="18"/>
      <c r="AQ4227" s="18"/>
      <c r="AR4227" s="18"/>
      <c r="AS4227" s="18"/>
      <c r="AT4227" s="18"/>
      <c r="AU4227" s="18"/>
      <c r="AV4227" s="18"/>
      <c r="AW4227" s="18"/>
      <c r="AX4227" s="18"/>
    </row>
    <row r="4228">
      <c r="A4228" s="18" t="str">
        <f>IFERROR(__xludf.DUMMYFUNCTION("""COMPUTED_VALUE"""),"Ягодный микс")</f>
        <v>Ягодный микс</v>
      </c>
      <c r="B4228" s="18" t="str">
        <f>IFERROR(__xludf.DUMMYFUNCTION("""COMPUTED_VALUE"""),"Энергетик малина")</f>
        <v>Энергетик малина</v>
      </c>
      <c r="C4228" s="18" t="str">
        <f>IFERROR(__xludf.DUMMYFUNCTION("""COMPUTED_VALUE"""),"Клубника арбуз")</f>
        <v>Клубника арбуз</v>
      </c>
      <c r="D4228" s="18" t="str">
        <f>IFERROR(__xludf.DUMMYFUNCTION("""COMPUTED_VALUE"""),"Ежевика малина")</f>
        <v>Ежевика малина</v>
      </c>
      <c r="E4228" s="18" t="str">
        <f>IFERROR(__xludf.DUMMYFUNCTION("""COMPUTED_VALUE"""),"Голубая малина виноград")</f>
        <v>Голубая малина виноград</v>
      </c>
      <c r="F4228" s="18" t="str">
        <f>IFERROR(__xludf.DUMMYFUNCTION("""COMPUTED_VALUE"""),"Вишня яблоко")</f>
        <v>Вишня яблоко</v>
      </c>
      <c r="G4228" s="18" t="str">
        <f>IFERROR(__xludf.DUMMYFUNCTION("""COMPUTED_VALUE"""),"Виноград лёд")</f>
        <v>Виноград лёд</v>
      </c>
      <c r="H4228" s="18" t="str">
        <f>IFERROR(__xludf.DUMMYFUNCTION("""COMPUTED_VALUE"""),"Бабл гам")</f>
        <v>Бабл гам</v>
      </c>
      <c r="I4228" s="18" t="str">
        <f>IFERROR(__xludf.DUMMYFUNCTION("""COMPUTED_VALUE"""),"Энергетик лайм")</f>
        <v>Энергетик лайм</v>
      </c>
      <c r="J4228" s="18" t="str">
        <f>IFERROR(__xludf.DUMMYFUNCTION("""COMPUTED_VALUE"""),"Черника смородина айс")</f>
        <v>Черника смородина айс</v>
      </c>
      <c r="K4228" s="18" t="str">
        <f>IFERROR(__xludf.DUMMYFUNCTION("""COMPUTED_VALUE"""),"Мохито клубничный лёд")</f>
        <v>Мохито клубничный лёд</v>
      </c>
      <c r="L4228" s="18" t="str">
        <f>IFERROR(__xludf.DUMMYFUNCTION("""COMPUTED_VALUE"""),"Черная вишня лёд")</f>
        <v>Черная вишня лёд</v>
      </c>
      <c r="M4228" s="18" t="str">
        <f>IFERROR(__xludf.DUMMYFUNCTION("""COMPUTED_VALUE"""),"Ананас кокос лёд")</f>
        <v>Ананас кокос лёд</v>
      </c>
      <c r="N4228" s="18" t="str">
        <f>IFERROR(__xludf.DUMMYFUNCTION("""COMPUTED_VALUE"""),"Киви лёд")</f>
        <v>Киви лёд</v>
      </c>
      <c r="O4228" s="18" t="str">
        <f>IFERROR(__xludf.DUMMYFUNCTION("""COMPUTED_VALUE"""),"Кислая клюква лёд")</f>
        <v>Кислая клюква лёд</v>
      </c>
      <c r="P4228" s="18" t="str">
        <f>IFERROR(__xludf.DUMMYFUNCTION("""COMPUTED_VALUE"""),"Кислый скитлс лёд")</f>
        <v>Кислый скитлс лёд</v>
      </c>
      <c r="Q4228" s="18" t="str">
        <f>IFERROR(__xludf.DUMMYFUNCTION("""COMPUTED_VALUE"""),"Клубника черника лёд")</f>
        <v>Клубника черника лёд</v>
      </c>
      <c r="R4228" s="18" t="str">
        <f>IFERROR(__xludf.DUMMYFUNCTION("""COMPUTED_VALUE"""),"Малина смородина лёд")</f>
        <v>Малина смородина лёд</v>
      </c>
      <c r="S4228" s="18" t="str">
        <f>IFERROR(__xludf.DUMMYFUNCTION("""COMPUTED_VALUE"""),"Манго лёд")</f>
        <v>Манго лёд</v>
      </c>
      <c r="T4228" s="18" t="str">
        <f>IFERROR(__xludf.DUMMYFUNCTION("""COMPUTED_VALUE"""),"Малина вишня лёд")</f>
        <v>Малина вишня лёд</v>
      </c>
      <c r="U4228" s="18"/>
      <c r="V4228" s="18"/>
      <c r="W4228" s="18"/>
      <c r="X4228" s="18"/>
      <c r="Y4228" s="18"/>
      <c r="Z4228" s="18"/>
      <c r="AA4228" s="18"/>
      <c r="AB4228" s="18"/>
      <c r="AC4228" s="18"/>
      <c r="AD4228" s="18"/>
      <c r="AE4228" s="18"/>
      <c r="AF4228" s="18"/>
      <c r="AG4228" s="18"/>
      <c r="AH4228" s="18"/>
      <c r="AI4228" s="18"/>
      <c r="AJ4228" s="18"/>
      <c r="AK4228" s="18"/>
      <c r="AL4228" s="18"/>
      <c r="AM4228" s="18"/>
      <c r="AN4228" s="18"/>
      <c r="AO4228" s="18"/>
      <c r="AP4228" s="18"/>
      <c r="AQ4228" s="18"/>
      <c r="AR4228" s="18"/>
      <c r="AS4228" s="18"/>
      <c r="AT4228" s="18"/>
      <c r="AU4228" s="18"/>
      <c r="AV4228" s="18"/>
      <c r="AW4228" s="18"/>
      <c r="AX4228" s="18"/>
    </row>
    <row r="4229">
      <c r="A4229" s="18" t="str">
        <f>IFERROR(__xludf.DUMMYFUNCTION("""COMPUTED_VALUE"""),"0.3")</f>
        <v>0.3</v>
      </c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  <c r="AA4229" s="18"/>
      <c r="AB4229" s="18"/>
      <c r="AC4229" s="18"/>
      <c r="AD4229" s="18"/>
      <c r="AE4229" s="18"/>
      <c r="AF4229" s="18"/>
      <c r="AG4229" s="18"/>
      <c r="AH4229" s="18"/>
      <c r="AI4229" s="18"/>
      <c r="AJ4229" s="18"/>
      <c r="AK4229" s="18"/>
      <c r="AL4229" s="18"/>
      <c r="AM4229" s="18"/>
      <c r="AN4229" s="18"/>
      <c r="AO4229" s="18"/>
      <c r="AP4229" s="18"/>
      <c r="AQ4229" s="18"/>
      <c r="AR4229" s="18"/>
      <c r="AS4229" s="18"/>
      <c r="AT4229" s="18"/>
      <c r="AU4229" s="18"/>
      <c r="AV4229" s="18"/>
      <c r="AW4229" s="18"/>
      <c r="AX4229" s="18"/>
    </row>
    <row r="4230">
      <c r="A4230" s="18" t="str">
        <f>IFERROR(__xludf.DUMMYFUNCTION("""COMPUTED_VALUE"""),"Арбуз Малина ")</f>
        <v>Арбуз Малина </v>
      </c>
      <c r="B4230" s="18" t="str">
        <f>IFERROR(__xludf.DUMMYFUNCTION("""COMPUTED_VALUE"""),"Банан Кокос ")</f>
        <v>Банан Кокос </v>
      </c>
      <c r="C4230" s="18" t="str">
        <f>IFERROR(__xludf.DUMMYFUNCTION("""COMPUTED_VALUE"""),"Барбарисовый Энергетик ")</f>
        <v>Барбарисовый Энергетик </v>
      </c>
      <c r="D4230" s="18" t="str">
        <f>IFERROR(__xludf.DUMMYFUNCTION("""COMPUTED_VALUE"""),"Виноградный Энергетик")</f>
        <v>Виноградный Энергетик</v>
      </c>
      <c r="E4230" s="18" t="str">
        <f>IFERROR(__xludf.DUMMYFUNCTION("""COMPUTED_VALUE"""),"Гранат Клубника ")</f>
        <v>Гранат Клубника </v>
      </c>
      <c r="F4230" s="18" t="str">
        <f>IFERROR(__xludf.DUMMYFUNCTION("""COMPUTED_VALUE"""),"Гранат Смородина ")</f>
        <v>Гранат Смородина </v>
      </c>
      <c r="G4230" s="18" t="str">
        <f>IFERROR(__xludf.DUMMYFUNCTION("""COMPUTED_VALUE"""),"Грейпфрутовый Швепс ")</f>
        <v>Грейпфрутовый Швепс </v>
      </c>
      <c r="H4230" s="18" t="str">
        <f>IFERROR(__xludf.DUMMYFUNCTION("""COMPUTED_VALUE"""),"Земляника Драгонфрут ")</f>
        <v>Земляника Драгонфрут </v>
      </c>
      <c r="I4230" s="18" t="str">
        <f>IFERROR(__xludf.DUMMYFUNCTION("""COMPUTED_VALUE"""),"Киви Личи ")</f>
        <v>Киви Личи </v>
      </c>
      <c r="J4230" s="18" t="str">
        <f>IFERROR(__xludf.DUMMYFUNCTION("""COMPUTED_VALUE"""),"Киви Маракуйя Гуава ")</f>
        <v>Киви Маракуйя Гуава </v>
      </c>
      <c r="K4230" s="18" t="str">
        <f>IFERROR(__xludf.DUMMYFUNCTION("""COMPUTED_VALUE"""),"Клубника Банан ")</f>
        <v>Клубника Банан </v>
      </c>
      <c r="L4230" s="18" t="str">
        <f>IFERROR(__xludf.DUMMYFUNCTION("""COMPUTED_VALUE"""),"Клубника Вишня ")</f>
        <v>Клубника Вишня </v>
      </c>
      <c r="M4230" s="18" t="str">
        <f>IFERROR(__xludf.DUMMYFUNCTION("""COMPUTED_VALUE"""),"Клубника Земляника ")</f>
        <v>Клубника Земляника </v>
      </c>
      <c r="N4230" s="18" t="str">
        <f>IFERROR(__xludf.DUMMYFUNCTION("""COMPUTED_VALUE"""),"Клубничный Мохито ")</f>
        <v>Клубничный Мохито </v>
      </c>
      <c r="O4230" s="18" t="str">
        <f>IFERROR(__xludf.DUMMYFUNCTION("""COMPUTED_VALUE"""),"Манго Грейпфрут ")</f>
        <v>Манго Грейпфрут </v>
      </c>
      <c r="P4230" s="18" t="str">
        <f>IFERROR(__xludf.DUMMYFUNCTION("""COMPUTED_VALUE"""),"Манго Персик Личи ")</f>
        <v>Манго Персик Личи </v>
      </c>
      <c r="Q4230" s="18" t="str">
        <f>IFERROR(__xludf.DUMMYFUNCTION("""COMPUTED_VALUE"""),"Персик Бабл Гам ")</f>
        <v>Персик Бабл Гам </v>
      </c>
      <c r="R4230" s="18" t="str">
        <f>IFERROR(__xludf.DUMMYFUNCTION("""COMPUTED_VALUE"""),"Садовые Ягоды ")</f>
        <v>Садовые Ягоды </v>
      </c>
      <c r="S4230" s="18" t="str">
        <f>IFERROR(__xludf.DUMMYFUNCTION("""COMPUTED_VALUE"""),"Скитлс Лимон Лайм 2")</f>
        <v>Скитлс Лимон Лайм 2</v>
      </c>
      <c r="T4230" s="18" t="str">
        <f>IFERROR(__xludf.DUMMYFUNCTION("""COMPUTED_VALUE"""),"Смородина Мармелад 1")</f>
        <v>Смородина Мармелад 1</v>
      </c>
      <c r="U4230" s="18" t="str">
        <f>IFERROR(__xludf.DUMMYFUNCTION("""COMPUTED_VALUE"""),"Темная Вишня 1")</f>
        <v>Темная Вишня 1</v>
      </c>
      <c r="V4230" s="18" t="str">
        <f>IFERROR(__xludf.DUMMYFUNCTION("""COMPUTED_VALUE"""),"Фруктовые Пластинки 1")</f>
        <v>Фруктовые Пластинки 1</v>
      </c>
      <c r="W4230" s="18" t="str">
        <f>IFERROR(__xludf.DUMMYFUNCTION("""COMPUTED_VALUE"""),"Черника Ежевика 1")</f>
        <v>Черника Ежевика 1</v>
      </c>
      <c r="X4230" s="18" t="str">
        <f>IFERROR(__xludf.DUMMYFUNCTION("""COMPUTED_VALUE"""),"Черника Малина 1")</f>
        <v>Черника Малина 1</v>
      </c>
      <c r="Y4230" s="18" t="str">
        <f>IFERROR(__xludf.DUMMYFUNCTION("""COMPUTED_VALUE"""),"Черника Мята 2")</f>
        <v>Черника Мята 2</v>
      </c>
      <c r="Z4230" s="18" t="str">
        <f>IFERROR(__xludf.DUMMYFUNCTION("""COMPUTED_VALUE"""),"Яблоко Виноград 2")</f>
        <v>Яблоко Виноград 2</v>
      </c>
      <c r="AA4230" s="18" t="str">
        <f>IFERROR(__xludf.DUMMYFUNCTION("""COMPUTED_VALUE"""),"Яблоко Малина 4")</f>
        <v>Яблоко Малина 4</v>
      </c>
      <c r="AB4230" s="18"/>
      <c r="AC4230" s="18"/>
      <c r="AD4230" s="18"/>
      <c r="AE4230" s="18"/>
      <c r="AF4230" s="18"/>
      <c r="AG4230" s="18"/>
      <c r="AH4230" s="18"/>
      <c r="AI4230" s="18"/>
      <c r="AJ4230" s="18"/>
      <c r="AK4230" s="18"/>
      <c r="AL4230" s="18"/>
      <c r="AM4230" s="18"/>
      <c r="AN4230" s="18"/>
      <c r="AO4230" s="18"/>
      <c r="AP4230" s="18"/>
      <c r="AQ4230" s="18"/>
      <c r="AR4230" s="18"/>
      <c r="AS4230" s="18"/>
      <c r="AT4230" s="18"/>
      <c r="AU4230" s="18"/>
      <c r="AV4230" s="18"/>
      <c r="AW4230" s="18"/>
      <c r="AX4230" s="18"/>
    </row>
    <row r="4231">
      <c r="A4231" s="18" t="str">
        <f>IFERROR(__xludf.DUMMYFUNCTION("""COMPUTED_VALUE"""),"Ягодный микс")</f>
        <v>Ягодный микс</v>
      </c>
      <c r="B4231" s="18" t="str">
        <f>IFERROR(__xludf.DUMMYFUNCTION("""COMPUTED_VALUE"""),"Энергетик малина")</f>
        <v>Энергетик малина</v>
      </c>
      <c r="C4231" s="18" t="str">
        <f>IFERROR(__xludf.DUMMYFUNCTION("""COMPUTED_VALUE"""),"Клубника арбуз")</f>
        <v>Клубника арбуз</v>
      </c>
      <c r="D4231" s="18" t="str">
        <f>IFERROR(__xludf.DUMMYFUNCTION("""COMPUTED_VALUE"""),"Ежевика малина")</f>
        <v>Ежевика малина</v>
      </c>
      <c r="E4231" s="18" t="str">
        <f>IFERROR(__xludf.DUMMYFUNCTION("""COMPUTED_VALUE"""),"Голубая малина виноград")</f>
        <v>Голубая малина виноград</v>
      </c>
      <c r="F4231" s="18" t="str">
        <f>IFERROR(__xludf.DUMMYFUNCTION("""COMPUTED_VALUE"""),"Вишня яблоко")</f>
        <v>Вишня яблоко</v>
      </c>
      <c r="G4231" s="18" t="str">
        <f>IFERROR(__xludf.DUMMYFUNCTION("""COMPUTED_VALUE"""),"Виноград лёд")</f>
        <v>Виноград лёд</v>
      </c>
      <c r="H4231" s="18" t="str">
        <f>IFERROR(__xludf.DUMMYFUNCTION("""COMPUTED_VALUE"""),"Бабл гам")</f>
        <v>Бабл гам</v>
      </c>
      <c r="I4231" s="18" t="str">
        <f>IFERROR(__xludf.DUMMYFUNCTION("""COMPUTED_VALUE"""),"Энергетик лайм")</f>
        <v>Энергетик лайм</v>
      </c>
      <c r="J4231" s="18" t="str">
        <f>IFERROR(__xludf.DUMMYFUNCTION("""COMPUTED_VALUE"""),"Черника смородина айс")</f>
        <v>Черника смородина айс</v>
      </c>
      <c r="K4231" s="18" t="str">
        <f>IFERROR(__xludf.DUMMYFUNCTION("""COMPUTED_VALUE"""),"Мохито клубничный лёд")</f>
        <v>Мохито клубничный лёд</v>
      </c>
      <c r="L4231" s="18" t="str">
        <f>IFERROR(__xludf.DUMMYFUNCTION("""COMPUTED_VALUE"""),"Черная вишня лёд")</f>
        <v>Черная вишня лёд</v>
      </c>
      <c r="M4231" s="18" t="str">
        <f>IFERROR(__xludf.DUMMYFUNCTION("""COMPUTED_VALUE"""),"Ананас кокос лёд")</f>
        <v>Ананас кокос лёд</v>
      </c>
      <c r="N4231" s="18" t="str">
        <f>IFERROR(__xludf.DUMMYFUNCTION("""COMPUTED_VALUE"""),"Киви лёд")</f>
        <v>Киви лёд</v>
      </c>
      <c r="O4231" s="18" t="str">
        <f>IFERROR(__xludf.DUMMYFUNCTION("""COMPUTED_VALUE"""),"Кислая клюква лёд")</f>
        <v>Кислая клюква лёд</v>
      </c>
      <c r="P4231" s="18" t="str">
        <f>IFERROR(__xludf.DUMMYFUNCTION("""COMPUTED_VALUE"""),"Кислый скитлс лёд")</f>
        <v>Кислый скитлс лёд</v>
      </c>
      <c r="Q4231" s="18" t="str">
        <f>IFERROR(__xludf.DUMMYFUNCTION("""COMPUTED_VALUE"""),"Клубника черника лёд")</f>
        <v>Клубника черника лёд</v>
      </c>
      <c r="R4231" s="18" t="str">
        <f>IFERROR(__xludf.DUMMYFUNCTION("""COMPUTED_VALUE"""),"Малина смородина лёд")</f>
        <v>Малина смородина лёд</v>
      </c>
      <c r="S4231" s="18" t="str">
        <f>IFERROR(__xludf.DUMMYFUNCTION("""COMPUTED_VALUE"""),"Манго лёд")</f>
        <v>Манго лёд</v>
      </c>
      <c r="T4231" s="18" t="str">
        <f>IFERROR(__xludf.DUMMYFUNCTION("""COMPUTED_VALUE"""),"Малина вишня лёд")</f>
        <v>Малина вишня лёд</v>
      </c>
      <c r="U4231" s="18"/>
      <c r="V4231" s="18"/>
      <c r="W4231" s="18"/>
      <c r="X4231" s="18"/>
      <c r="Y4231" s="18"/>
      <c r="Z4231" s="18"/>
      <c r="AA4231" s="18"/>
      <c r="AB4231" s="18"/>
      <c r="AC4231" s="18"/>
      <c r="AD4231" s="18"/>
      <c r="AE4231" s="18"/>
      <c r="AF4231" s="18"/>
      <c r="AG4231" s="18"/>
      <c r="AH4231" s="18"/>
      <c r="AI4231" s="18"/>
      <c r="AJ4231" s="18"/>
      <c r="AK4231" s="18"/>
      <c r="AL4231" s="18"/>
      <c r="AM4231" s="18"/>
      <c r="AN4231" s="18"/>
      <c r="AO4231" s="18"/>
      <c r="AP4231" s="18"/>
      <c r="AQ4231" s="18"/>
      <c r="AR4231" s="18"/>
      <c r="AS4231" s="18"/>
      <c r="AT4231" s="18"/>
      <c r="AU4231" s="18"/>
      <c r="AV4231" s="18"/>
      <c r="AW4231" s="18"/>
      <c r="AX4231" s="18"/>
    </row>
    <row r="4232">
      <c r="A4232" s="18" t="str">
        <f>IFERROR(__xludf.DUMMYFUNCTION("""COMPUTED_VALUE"""),"Малина вишня лёд")</f>
        <v>Малина вишня лёд</v>
      </c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  <c r="AA4232" s="18"/>
      <c r="AB4232" s="18"/>
      <c r="AC4232" s="18"/>
      <c r="AD4232" s="18"/>
      <c r="AE4232" s="18"/>
      <c r="AF4232" s="18"/>
      <c r="AG4232" s="18"/>
      <c r="AH4232" s="18"/>
      <c r="AI4232" s="18"/>
      <c r="AJ4232" s="18"/>
      <c r="AK4232" s="18"/>
      <c r="AL4232" s="18"/>
      <c r="AM4232" s="18"/>
      <c r="AN4232" s="18"/>
      <c r="AO4232" s="18"/>
      <c r="AP4232" s="18"/>
      <c r="AQ4232" s="18"/>
      <c r="AR4232" s="18"/>
      <c r="AS4232" s="18"/>
      <c r="AT4232" s="18"/>
      <c r="AU4232" s="18"/>
      <c r="AV4232" s="18"/>
      <c r="AW4232" s="18"/>
      <c r="AX4232" s="18"/>
    </row>
    <row r="4233">
      <c r="A4233" s="18" t="str">
        <f>IFERROR(__xludf.DUMMYFUNCTION("""COMPUTED_VALUE"""),"0.4")</f>
        <v>0.4</v>
      </c>
      <c r="B4233" s="18" t="str">
        <f>IFERROR(__xludf.DUMMYFUNCTION("""COMPUTED_VALUE"""),"0.6")</f>
        <v>0.6</v>
      </c>
      <c r="C4233" s="18" t="str">
        <f>IFERROR(__xludf.DUMMYFUNCTION("""COMPUTED_VALUE"""),"0.7")</f>
        <v>0.7</v>
      </c>
      <c r="D4233" s="18" t="str">
        <f>IFERROR(__xludf.DUMMYFUNCTION("""COMPUTED_VALUE"""),"0.8")</f>
        <v>0.8</v>
      </c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  <c r="AA4233" s="18"/>
      <c r="AB4233" s="18"/>
      <c r="AC4233" s="18"/>
      <c r="AD4233" s="18"/>
      <c r="AE4233" s="18"/>
      <c r="AF4233" s="18"/>
      <c r="AG4233" s="18"/>
      <c r="AH4233" s="18"/>
      <c r="AI4233" s="18"/>
      <c r="AJ4233" s="18"/>
      <c r="AK4233" s="18"/>
      <c r="AL4233" s="18"/>
      <c r="AM4233" s="18"/>
      <c r="AN4233" s="18"/>
      <c r="AO4233" s="18"/>
      <c r="AP4233" s="18"/>
      <c r="AQ4233" s="18"/>
      <c r="AR4233" s="18"/>
      <c r="AS4233" s="18"/>
      <c r="AT4233" s="18"/>
      <c r="AU4233" s="18"/>
      <c r="AV4233" s="18"/>
      <c r="AW4233" s="18"/>
      <c r="AX4233" s="18"/>
    </row>
    <row r="4234">
      <c r="A4234" s="18" t="str">
        <f>IFERROR(__xludf.DUMMYFUNCTION("""COMPUTED_VALUE"""),"0.4")</f>
        <v>0.4</v>
      </c>
      <c r="B4234" s="18" t="str">
        <f>IFERROR(__xludf.DUMMYFUNCTION("""COMPUTED_VALUE"""),"0.6")</f>
        <v>0.6</v>
      </c>
      <c r="C4234" s="18" t="str">
        <f>IFERROR(__xludf.DUMMYFUNCTION("""COMPUTED_VALUE"""),"0.7")</f>
        <v>0.7</v>
      </c>
      <c r="D4234" s="18" t="str">
        <f>IFERROR(__xludf.DUMMYFUNCTION("""COMPUTED_VALUE"""),"0.8")</f>
        <v>0.8</v>
      </c>
      <c r="E4234" s="18"/>
      <c r="F4234" s="18"/>
      <c r="G4234" s="18"/>
      <c r="H4234" s="18"/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  <c r="AA4234" s="18"/>
      <c r="AB4234" s="18"/>
      <c r="AC4234" s="18"/>
      <c r="AD4234" s="18"/>
      <c r="AE4234" s="18"/>
      <c r="AF4234" s="18"/>
      <c r="AG4234" s="18"/>
      <c r="AH4234" s="18"/>
      <c r="AI4234" s="18"/>
      <c r="AJ4234" s="18"/>
      <c r="AK4234" s="18"/>
      <c r="AL4234" s="18"/>
      <c r="AM4234" s="18"/>
      <c r="AN4234" s="18"/>
      <c r="AO4234" s="18"/>
      <c r="AP4234" s="18"/>
      <c r="AQ4234" s="18"/>
      <c r="AR4234" s="18"/>
      <c r="AS4234" s="18"/>
      <c r="AT4234" s="18"/>
      <c r="AU4234" s="18"/>
      <c r="AV4234" s="18"/>
      <c r="AW4234" s="18"/>
      <c r="AX4234" s="18"/>
    </row>
    <row r="4235">
      <c r="A4235" s="18" t="str">
        <f>IFERROR(__xludf.DUMMYFUNCTION("""COMPUTED_VALUE"""),"Малина вишня лёд")</f>
        <v>Малина вишня лёд</v>
      </c>
      <c r="B4235" s="18"/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8"/>
      <c r="N4235" s="18"/>
      <c r="O4235" s="18"/>
      <c r="P4235" s="18"/>
      <c r="Q4235" s="18"/>
      <c r="R4235" s="18"/>
      <c r="S4235" s="18"/>
      <c r="T4235" s="18"/>
      <c r="U4235" s="18"/>
      <c r="V4235" s="18"/>
      <c r="W4235" s="18"/>
      <c r="X4235" s="18"/>
      <c r="Y4235" s="18"/>
      <c r="Z4235" s="18"/>
      <c r="AA4235" s="18"/>
      <c r="AB4235" s="18"/>
      <c r="AC4235" s="18"/>
      <c r="AD4235" s="18"/>
      <c r="AE4235" s="18"/>
      <c r="AF4235" s="18"/>
      <c r="AG4235" s="18"/>
      <c r="AH4235" s="18"/>
      <c r="AI4235" s="18"/>
      <c r="AJ4235" s="18"/>
      <c r="AK4235" s="18"/>
      <c r="AL4235" s="18"/>
      <c r="AM4235" s="18"/>
      <c r="AN4235" s="18"/>
      <c r="AO4235" s="18"/>
      <c r="AP4235" s="18"/>
      <c r="AQ4235" s="18"/>
      <c r="AR4235" s="18"/>
      <c r="AS4235" s="18"/>
      <c r="AT4235" s="18"/>
      <c r="AU4235" s="18"/>
      <c r="AV4235" s="18"/>
      <c r="AW4235" s="18"/>
      <c r="AX4235" s="18"/>
    </row>
    <row r="4236">
      <c r="A4236" s="18" t="str">
        <f>IFERROR(__xludf.DUMMYFUNCTION("""COMPUTED_VALUE"""),"Арбуз Малина ")</f>
        <v>Арбуз Малина </v>
      </c>
      <c r="B4236" s="18" t="str">
        <f>IFERROR(__xludf.DUMMYFUNCTION("""COMPUTED_VALUE"""),"Банан Кокос ")</f>
        <v>Банан Кокос </v>
      </c>
      <c r="C4236" s="18" t="str">
        <f>IFERROR(__xludf.DUMMYFUNCTION("""COMPUTED_VALUE"""),"Барбарисовый Энергетик ")</f>
        <v>Барбарисовый Энергетик </v>
      </c>
      <c r="D4236" s="18" t="str">
        <f>IFERROR(__xludf.DUMMYFUNCTION("""COMPUTED_VALUE"""),"Виноградный Энергетик")</f>
        <v>Виноградный Энергетик</v>
      </c>
      <c r="E4236" s="18" t="str">
        <f>IFERROR(__xludf.DUMMYFUNCTION("""COMPUTED_VALUE"""),"Гранат Клубника ")</f>
        <v>Гранат Клубника </v>
      </c>
      <c r="F4236" s="18" t="str">
        <f>IFERROR(__xludf.DUMMYFUNCTION("""COMPUTED_VALUE"""),"Гранат Смородина ")</f>
        <v>Гранат Смородина </v>
      </c>
      <c r="G4236" s="18" t="str">
        <f>IFERROR(__xludf.DUMMYFUNCTION("""COMPUTED_VALUE"""),"Грейпфрутовый Швепс ")</f>
        <v>Грейпфрутовый Швепс </v>
      </c>
      <c r="H4236" s="18" t="str">
        <f>IFERROR(__xludf.DUMMYFUNCTION("""COMPUTED_VALUE"""),"Земляника Драгонфрут ")</f>
        <v>Земляника Драгонфрут </v>
      </c>
      <c r="I4236" s="18" t="str">
        <f>IFERROR(__xludf.DUMMYFUNCTION("""COMPUTED_VALUE"""),"Киви Личи ")</f>
        <v>Киви Личи </v>
      </c>
      <c r="J4236" s="18" t="str">
        <f>IFERROR(__xludf.DUMMYFUNCTION("""COMPUTED_VALUE"""),"Киви Маракуйя Гуава ")</f>
        <v>Киви Маракуйя Гуава </v>
      </c>
      <c r="K4236" s="18" t="str">
        <f>IFERROR(__xludf.DUMMYFUNCTION("""COMPUTED_VALUE"""),"Клубника Банан ")</f>
        <v>Клубника Банан </v>
      </c>
      <c r="L4236" s="18" t="str">
        <f>IFERROR(__xludf.DUMMYFUNCTION("""COMPUTED_VALUE"""),"Клубника Вишня ")</f>
        <v>Клубника Вишня </v>
      </c>
      <c r="M4236" s="18" t="str">
        <f>IFERROR(__xludf.DUMMYFUNCTION("""COMPUTED_VALUE"""),"Клубника Земляника ")</f>
        <v>Клубника Земляника </v>
      </c>
      <c r="N4236" s="18" t="str">
        <f>IFERROR(__xludf.DUMMYFUNCTION("""COMPUTED_VALUE"""),"Клубничный Мохито ")</f>
        <v>Клубничный Мохито </v>
      </c>
      <c r="O4236" s="18" t="str">
        <f>IFERROR(__xludf.DUMMYFUNCTION("""COMPUTED_VALUE"""),"Манго Грейпфрут ")</f>
        <v>Манго Грейпфрут </v>
      </c>
      <c r="P4236" s="18" t="str">
        <f>IFERROR(__xludf.DUMMYFUNCTION("""COMPUTED_VALUE"""),"Манго Персик Личи ")</f>
        <v>Манго Персик Личи </v>
      </c>
      <c r="Q4236" s="18" t="str">
        <f>IFERROR(__xludf.DUMMYFUNCTION("""COMPUTED_VALUE"""),"Персик Бабл Гам ")</f>
        <v>Персик Бабл Гам </v>
      </c>
      <c r="R4236" s="18" t="str">
        <f>IFERROR(__xludf.DUMMYFUNCTION("""COMPUTED_VALUE"""),"Садовые Ягоды ")</f>
        <v>Садовые Ягоды </v>
      </c>
      <c r="S4236" s="18" t="str">
        <f>IFERROR(__xludf.DUMMYFUNCTION("""COMPUTED_VALUE"""),"Скитлс Лимон Лайм 2")</f>
        <v>Скитлс Лимон Лайм 2</v>
      </c>
      <c r="T4236" s="18" t="str">
        <f>IFERROR(__xludf.DUMMYFUNCTION("""COMPUTED_VALUE"""),"Смородина Мармелад 1")</f>
        <v>Смородина Мармелад 1</v>
      </c>
      <c r="U4236" s="18" t="str">
        <f>IFERROR(__xludf.DUMMYFUNCTION("""COMPUTED_VALUE"""),"Темная Вишня 1")</f>
        <v>Темная Вишня 1</v>
      </c>
      <c r="V4236" s="18" t="str">
        <f>IFERROR(__xludf.DUMMYFUNCTION("""COMPUTED_VALUE"""),"Фруктовые Пластинки 1")</f>
        <v>Фруктовые Пластинки 1</v>
      </c>
      <c r="W4236" s="18" t="str">
        <f>IFERROR(__xludf.DUMMYFUNCTION("""COMPUTED_VALUE"""),"Черника Ежевика 1")</f>
        <v>Черника Ежевика 1</v>
      </c>
      <c r="X4236" s="18" t="str">
        <f>IFERROR(__xludf.DUMMYFUNCTION("""COMPUTED_VALUE"""),"Черника Малина 1")</f>
        <v>Черника Малина 1</v>
      </c>
      <c r="Y4236" s="18" t="str">
        <f>IFERROR(__xludf.DUMMYFUNCTION("""COMPUTED_VALUE"""),"Черника Мята 2")</f>
        <v>Черника Мята 2</v>
      </c>
      <c r="Z4236" s="18" t="str">
        <f>IFERROR(__xludf.DUMMYFUNCTION("""COMPUTED_VALUE"""),"Яблоко Виноград 2")</f>
        <v>Яблоко Виноград 2</v>
      </c>
      <c r="AA4236" s="18" t="str">
        <f>IFERROR(__xludf.DUMMYFUNCTION("""COMPUTED_VALUE"""),"Яблоко Малина 4")</f>
        <v>Яблоко Малина 4</v>
      </c>
      <c r="AB4236" s="18"/>
      <c r="AC4236" s="18"/>
      <c r="AD4236" s="18"/>
      <c r="AE4236" s="18"/>
      <c r="AF4236" s="18"/>
      <c r="AG4236" s="18"/>
      <c r="AH4236" s="18"/>
      <c r="AI4236" s="18"/>
      <c r="AJ4236" s="18"/>
      <c r="AK4236" s="18"/>
      <c r="AL4236" s="18"/>
      <c r="AM4236" s="18"/>
      <c r="AN4236" s="18"/>
      <c r="AO4236" s="18"/>
      <c r="AP4236" s="18"/>
      <c r="AQ4236" s="18"/>
      <c r="AR4236" s="18"/>
      <c r="AS4236" s="18"/>
      <c r="AT4236" s="18"/>
      <c r="AU4236" s="18"/>
      <c r="AV4236" s="18"/>
      <c r="AW4236" s="18"/>
      <c r="AX4236" s="18"/>
    </row>
    <row r="4237">
      <c r="A4237" s="18" t="str">
        <f>IFERROR(__xludf.DUMMYFUNCTION("""COMPUTED_VALUE"""),"Малина вишня лёд")</f>
        <v>Малина вишня лёд</v>
      </c>
      <c r="B4237" s="18"/>
      <c r="C4237" s="18"/>
      <c r="D4237" s="18"/>
      <c r="E4237" s="18"/>
      <c r="F4237" s="18"/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  <c r="AA4237" s="18"/>
      <c r="AB4237" s="18"/>
      <c r="AC4237" s="18"/>
      <c r="AD4237" s="18"/>
      <c r="AE4237" s="18"/>
      <c r="AF4237" s="18"/>
      <c r="AG4237" s="18"/>
      <c r="AH4237" s="18"/>
      <c r="AI4237" s="18"/>
      <c r="AJ4237" s="18"/>
      <c r="AK4237" s="18"/>
      <c r="AL4237" s="18"/>
      <c r="AM4237" s="18"/>
      <c r="AN4237" s="18"/>
      <c r="AO4237" s="18"/>
      <c r="AP4237" s="18"/>
      <c r="AQ4237" s="18"/>
      <c r="AR4237" s="18"/>
      <c r="AS4237" s="18"/>
      <c r="AT4237" s="18"/>
      <c r="AU4237" s="18"/>
      <c r="AV4237" s="18"/>
      <c r="AW4237" s="18"/>
      <c r="AX4237" s="18"/>
    </row>
    <row r="4238">
      <c r="A4238" s="18" t="str">
        <f>IFERROR(__xludf.DUMMYFUNCTION("""COMPUTED_VALUE"""),"Арбуз Малина ")</f>
        <v>Арбуз Малина </v>
      </c>
      <c r="B4238" s="18" t="str">
        <f>IFERROR(__xludf.DUMMYFUNCTION("""COMPUTED_VALUE"""),"Банан Кокос ")</f>
        <v>Банан Кокос </v>
      </c>
      <c r="C4238" s="18" t="str">
        <f>IFERROR(__xludf.DUMMYFUNCTION("""COMPUTED_VALUE"""),"Барбарисовый Энергетик ")</f>
        <v>Барбарисовый Энергетик </v>
      </c>
      <c r="D4238" s="18" t="str">
        <f>IFERROR(__xludf.DUMMYFUNCTION("""COMPUTED_VALUE"""),"Виноградный Энергетик")</f>
        <v>Виноградный Энергетик</v>
      </c>
      <c r="E4238" s="18" t="str">
        <f>IFERROR(__xludf.DUMMYFUNCTION("""COMPUTED_VALUE"""),"Гранат Клубника ")</f>
        <v>Гранат Клубника </v>
      </c>
      <c r="F4238" s="18" t="str">
        <f>IFERROR(__xludf.DUMMYFUNCTION("""COMPUTED_VALUE"""),"Гранат Смородина ")</f>
        <v>Гранат Смородина </v>
      </c>
      <c r="G4238" s="18" t="str">
        <f>IFERROR(__xludf.DUMMYFUNCTION("""COMPUTED_VALUE"""),"Грейпфрутовый Швепс ")</f>
        <v>Грейпфрутовый Швепс </v>
      </c>
      <c r="H4238" s="18" t="str">
        <f>IFERROR(__xludf.DUMMYFUNCTION("""COMPUTED_VALUE"""),"Земляника Драгонфрут ")</f>
        <v>Земляника Драгонфрут </v>
      </c>
      <c r="I4238" s="18" t="str">
        <f>IFERROR(__xludf.DUMMYFUNCTION("""COMPUTED_VALUE"""),"Киви Личи ")</f>
        <v>Киви Личи </v>
      </c>
      <c r="J4238" s="18" t="str">
        <f>IFERROR(__xludf.DUMMYFUNCTION("""COMPUTED_VALUE"""),"Киви Маракуйя Гуава ")</f>
        <v>Киви Маракуйя Гуава </v>
      </c>
      <c r="K4238" s="18" t="str">
        <f>IFERROR(__xludf.DUMMYFUNCTION("""COMPUTED_VALUE"""),"Клубника Банан ")</f>
        <v>Клубника Банан </v>
      </c>
      <c r="L4238" s="18" t="str">
        <f>IFERROR(__xludf.DUMMYFUNCTION("""COMPUTED_VALUE"""),"Клубника Вишня ")</f>
        <v>Клубника Вишня </v>
      </c>
      <c r="M4238" s="18" t="str">
        <f>IFERROR(__xludf.DUMMYFUNCTION("""COMPUTED_VALUE"""),"Клубника Земляника ")</f>
        <v>Клубника Земляника </v>
      </c>
      <c r="N4238" s="18" t="str">
        <f>IFERROR(__xludf.DUMMYFUNCTION("""COMPUTED_VALUE"""),"Клубничный Мохито ")</f>
        <v>Клубничный Мохито </v>
      </c>
      <c r="O4238" s="18" t="str">
        <f>IFERROR(__xludf.DUMMYFUNCTION("""COMPUTED_VALUE"""),"Манго Грейпфрут ")</f>
        <v>Манго Грейпфрут </v>
      </c>
      <c r="P4238" s="18" t="str">
        <f>IFERROR(__xludf.DUMMYFUNCTION("""COMPUTED_VALUE"""),"Манго Персик Личи ")</f>
        <v>Манго Персик Личи </v>
      </c>
      <c r="Q4238" s="18" t="str">
        <f>IFERROR(__xludf.DUMMYFUNCTION("""COMPUTED_VALUE"""),"Персик Бабл Гам ")</f>
        <v>Персик Бабл Гам </v>
      </c>
      <c r="R4238" s="18" t="str">
        <f>IFERROR(__xludf.DUMMYFUNCTION("""COMPUTED_VALUE"""),"Садовые Ягоды ")</f>
        <v>Садовые Ягоды </v>
      </c>
      <c r="S4238" s="18" t="str">
        <f>IFERROR(__xludf.DUMMYFUNCTION("""COMPUTED_VALUE"""),"Скитлс Лимон Лайм 2")</f>
        <v>Скитлс Лимон Лайм 2</v>
      </c>
      <c r="T4238" s="18" t="str">
        <f>IFERROR(__xludf.DUMMYFUNCTION("""COMPUTED_VALUE"""),"Смородина Мармелад 1")</f>
        <v>Смородина Мармелад 1</v>
      </c>
      <c r="U4238" s="18" t="str">
        <f>IFERROR(__xludf.DUMMYFUNCTION("""COMPUTED_VALUE"""),"Темная Вишня 1")</f>
        <v>Темная Вишня 1</v>
      </c>
      <c r="V4238" s="18" t="str">
        <f>IFERROR(__xludf.DUMMYFUNCTION("""COMPUTED_VALUE"""),"Фруктовые Пластинки 1")</f>
        <v>Фруктовые Пластинки 1</v>
      </c>
      <c r="W4238" s="18" t="str">
        <f>IFERROR(__xludf.DUMMYFUNCTION("""COMPUTED_VALUE"""),"Черника Ежевика 1")</f>
        <v>Черника Ежевика 1</v>
      </c>
      <c r="X4238" s="18" t="str">
        <f>IFERROR(__xludf.DUMMYFUNCTION("""COMPUTED_VALUE"""),"Черника Малина 1")</f>
        <v>Черника Малина 1</v>
      </c>
      <c r="Y4238" s="18" t="str">
        <f>IFERROR(__xludf.DUMMYFUNCTION("""COMPUTED_VALUE"""),"Черника Мята 2")</f>
        <v>Черника Мята 2</v>
      </c>
      <c r="Z4238" s="18" t="str">
        <f>IFERROR(__xludf.DUMMYFUNCTION("""COMPUTED_VALUE"""),"Яблоко Виноград 2")</f>
        <v>Яблоко Виноград 2</v>
      </c>
      <c r="AA4238" s="18" t="str">
        <f>IFERROR(__xludf.DUMMYFUNCTION("""COMPUTED_VALUE"""),"Яблоко Малина 4")</f>
        <v>Яблоко Малина 4</v>
      </c>
      <c r="AB4238" s="18"/>
      <c r="AC4238" s="18"/>
      <c r="AD4238" s="18"/>
      <c r="AE4238" s="18"/>
      <c r="AF4238" s="18"/>
      <c r="AG4238" s="18"/>
      <c r="AH4238" s="18"/>
      <c r="AI4238" s="18"/>
      <c r="AJ4238" s="18"/>
      <c r="AK4238" s="18"/>
      <c r="AL4238" s="18"/>
      <c r="AM4238" s="18"/>
      <c r="AN4238" s="18"/>
      <c r="AO4238" s="18"/>
      <c r="AP4238" s="18"/>
      <c r="AQ4238" s="18"/>
      <c r="AR4238" s="18"/>
      <c r="AS4238" s="18"/>
      <c r="AT4238" s="18"/>
      <c r="AU4238" s="18"/>
      <c r="AV4238" s="18"/>
      <c r="AW4238" s="18"/>
      <c r="AX4238" s="18"/>
    </row>
    <row r="4239">
      <c r="A4239" s="18" t="str">
        <f>IFERROR(__xludf.DUMMYFUNCTION("""COMPUTED_VALUE"""),"Яблоко вишня")</f>
        <v>Яблоко вишня</v>
      </c>
      <c r="B4239" s="18" t="str">
        <f>IFERROR(__xludf.DUMMYFUNCTION("""COMPUTED_VALUE"""),"Банан дыня клубника")</f>
        <v>Банан дыня клубника</v>
      </c>
      <c r="C4239" s="18" t="str">
        <f>IFERROR(__xludf.DUMMYFUNCTION("""COMPUTED_VALUE"""),"Барбарисовый энергетик")</f>
        <v>Барбарисовый энергетик</v>
      </c>
      <c r="D4239" s="18" t="str">
        <f>IFERROR(__xludf.DUMMYFUNCTION("""COMPUTED_VALUE"""),"Черная смородина личи")</f>
        <v>Черная смородина личи</v>
      </c>
      <c r="E4239" s="18" t="str">
        <f>IFERROR(__xludf.DUMMYFUNCTION("""COMPUTED_VALUE"""),"Вишневый энергетик")</f>
        <v>Вишневый энергетик</v>
      </c>
      <c r="F4239" s="18" t="str">
        <f>IFERROR(__xludf.DUMMYFUNCTION("""COMPUTED_VALUE"""),"Цитрусовый микс")</f>
        <v>Цитрусовый микс</v>
      </c>
      <c r="G4239" s="18" t="str">
        <f>IFERROR(__xludf.DUMMYFUNCTION("""COMPUTED_VALUE"""),"Кола ягоды")</f>
        <v>Кола ягоды</v>
      </c>
      <c r="H4239" s="18" t="str">
        <f>IFERROR(__xludf.DUMMYFUNCTION("""COMPUTED_VALUE"""),"Виноград ежевика")</f>
        <v>Виноград ежевика</v>
      </c>
      <c r="I4239" s="18" t="str">
        <f>IFERROR(__xludf.DUMMYFUNCTION("""COMPUTED_VALUE"""),"Киви персик")</f>
        <v>Киви персик</v>
      </c>
      <c r="J4239" s="18" t="str">
        <f>IFERROR(__xludf.DUMMYFUNCTION("""COMPUTED_VALUE"""),"Лимонад голубика")</f>
        <v>Лимонад голубика</v>
      </c>
      <c r="K4239" s="18" t="str">
        <f>IFERROR(__xludf.DUMMYFUNCTION("""COMPUTED_VALUE"""),"Манго маракуйя")</f>
        <v>Манго маракуйя</v>
      </c>
      <c r="L4239" s="18" t="str">
        <f>IFERROR(__xludf.DUMMYFUNCTION("""COMPUTED_VALUE"""),"Маунтедью яблоко")</f>
        <v>Маунтедью яблоко</v>
      </c>
      <c r="M4239" s="18" t="str">
        <f>IFERROR(__xludf.DUMMYFUNCTION("""COMPUTED_VALUE"""),"Нектарин")</f>
        <v>Нектарин</v>
      </c>
      <c r="N4239" s="18" t="str">
        <f>IFERROR(__xludf.DUMMYFUNCTION("""COMPUTED_VALUE"""),"Малина черника")</f>
        <v>Малина черника</v>
      </c>
      <c r="O4239" s="18" t="str">
        <f>IFERROR(__xludf.DUMMYFUNCTION("""COMPUTED_VALUE"""),"Малиновый мармелад")</f>
        <v>Малиновый мармелад</v>
      </c>
      <c r="P4239" s="18" t="str">
        <f>IFERROR(__xludf.DUMMYFUNCTION("""COMPUTED_VALUE"""),"Скитлс лайм")</f>
        <v>Скитлс лайм</v>
      </c>
      <c r="Q4239" s="18" t="str">
        <f>IFERROR(__xludf.DUMMYFUNCTION("""COMPUTED_VALUE"""),"Клубника ананасовые кольца")</f>
        <v>Клубника ананасовые кольца</v>
      </c>
      <c r="R4239" s="18" t="str">
        <f>IFERROR(__xludf.DUMMYFUNCTION("""COMPUTED_VALUE"""),"Сладкая мятная жвачка")</f>
        <v>Сладкая мятная жвачка</v>
      </c>
      <c r="S4239" s="18" t="str">
        <f>IFERROR(__xludf.DUMMYFUNCTION("""COMPUTED_VALUE"""),"Арбузный слаш")</f>
        <v>Арбузный слаш</v>
      </c>
      <c r="T4239" s="18" t="str">
        <f>IFERROR(__xludf.DUMMYFUNCTION("""COMPUTED_VALUE"""),"Лесные ягоды")</f>
        <v>Лесные ягоды</v>
      </c>
      <c r="U4239" s="18"/>
      <c r="V4239" s="18"/>
      <c r="W4239" s="18"/>
      <c r="X4239" s="18"/>
      <c r="Y4239" s="18"/>
      <c r="Z4239" s="18"/>
      <c r="AA4239" s="18"/>
      <c r="AB4239" s="18"/>
      <c r="AC4239" s="18"/>
      <c r="AD4239" s="18"/>
      <c r="AE4239" s="18"/>
      <c r="AF4239" s="18"/>
      <c r="AG4239" s="18"/>
      <c r="AH4239" s="18"/>
      <c r="AI4239" s="18"/>
      <c r="AJ4239" s="18"/>
      <c r="AK4239" s="18"/>
      <c r="AL4239" s="18"/>
      <c r="AM4239" s="18"/>
      <c r="AN4239" s="18"/>
      <c r="AO4239" s="18"/>
      <c r="AP4239" s="18"/>
      <c r="AQ4239" s="18"/>
      <c r="AR4239" s="18"/>
      <c r="AS4239" s="18"/>
      <c r="AT4239" s="18"/>
      <c r="AU4239" s="18"/>
      <c r="AV4239" s="18"/>
      <c r="AW4239" s="18"/>
      <c r="AX4239" s="18"/>
    </row>
    <row r="4240">
      <c r="A4240" s="18" t="str">
        <f>IFERROR(__xludf.DUMMYFUNCTION("""COMPUTED_VALUE"""),"Арбуз Малина ")</f>
        <v>Арбуз Малина </v>
      </c>
      <c r="B4240" s="18" t="str">
        <f>IFERROR(__xludf.DUMMYFUNCTION("""COMPUTED_VALUE"""),"Банан Кокос ")</f>
        <v>Банан Кокос </v>
      </c>
      <c r="C4240" s="18" t="str">
        <f>IFERROR(__xludf.DUMMYFUNCTION("""COMPUTED_VALUE"""),"Барбарисовый Энергетик ")</f>
        <v>Барбарисовый Энергетик </v>
      </c>
      <c r="D4240" s="18" t="str">
        <f>IFERROR(__xludf.DUMMYFUNCTION("""COMPUTED_VALUE"""),"Виноградный Энергетик")</f>
        <v>Виноградный Энергетик</v>
      </c>
      <c r="E4240" s="18" t="str">
        <f>IFERROR(__xludf.DUMMYFUNCTION("""COMPUTED_VALUE"""),"Гранат Клубника ")</f>
        <v>Гранат Клубника </v>
      </c>
      <c r="F4240" s="18" t="str">
        <f>IFERROR(__xludf.DUMMYFUNCTION("""COMPUTED_VALUE"""),"Гранат Смородина ")</f>
        <v>Гранат Смородина </v>
      </c>
      <c r="G4240" s="18" t="str">
        <f>IFERROR(__xludf.DUMMYFUNCTION("""COMPUTED_VALUE"""),"Грейпфрутовый Швепс ")</f>
        <v>Грейпфрутовый Швепс </v>
      </c>
      <c r="H4240" s="18" t="str">
        <f>IFERROR(__xludf.DUMMYFUNCTION("""COMPUTED_VALUE"""),"Земляника Драгонфрут ")</f>
        <v>Земляника Драгонфрут </v>
      </c>
      <c r="I4240" s="18" t="str">
        <f>IFERROR(__xludf.DUMMYFUNCTION("""COMPUTED_VALUE"""),"Киви Личи ")</f>
        <v>Киви Личи </v>
      </c>
      <c r="J4240" s="18" t="str">
        <f>IFERROR(__xludf.DUMMYFUNCTION("""COMPUTED_VALUE"""),"Киви Маракуйя Гуава ")</f>
        <v>Киви Маракуйя Гуава </v>
      </c>
      <c r="K4240" s="18" t="str">
        <f>IFERROR(__xludf.DUMMYFUNCTION("""COMPUTED_VALUE"""),"Клубника Банан ")</f>
        <v>Клубника Банан </v>
      </c>
      <c r="L4240" s="18" t="str">
        <f>IFERROR(__xludf.DUMMYFUNCTION("""COMPUTED_VALUE"""),"Клубника Вишня ")</f>
        <v>Клубника Вишня </v>
      </c>
      <c r="M4240" s="18" t="str">
        <f>IFERROR(__xludf.DUMMYFUNCTION("""COMPUTED_VALUE"""),"Клубника Земляника ")</f>
        <v>Клубника Земляника </v>
      </c>
      <c r="N4240" s="18" t="str">
        <f>IFERROR(__xludf.DUMMYFUNCTION("""COMPUTED_VALUE"""),"Клубничный Мохито ")</f>
        <v>Клубничный Мохито </v>
      </c>
      <c r="O4240" s="18" t="str">
        <f>IFERROR(__xludf.DUMMYFUNCTION("""COMPUTED_VALUE"""),"Манго Грейпфрут ")</f>
        <v>Манго Грейпфрут </v>
      </c>
      <c r="P4240" s="18" t="str">
        <f>IFERROR(__xludf.DUMMYFUNCTION("""COMPUTED_VALUE"""),"Манго Персик Личи ")</f>
        <v>Манго Персик Личи </v>
      </c>
      <c r="Q4240" s="18" t="str">
        <f>IFERROR(__xludf.DUMMYFUNCTION("""COMPUTED_VALUE"""),"Персик Бабл Гам ")</f>
        <v>Персик Бабл Гам </v>
      </c>
      <c r="R4240" s="18" t="str">
        <f>IFERROR(__xludf.DUMMYFUNCTION("""COMPUTED_VALUE"""),"Садовые Ягоды ")</f>
        <v>Садовые Ягоды </v>
      </c>
      <c r="S4240" s="18" t="str">
        <f>IFERROR(__xludf.DUMMYFUNCTION("""COMPUTED_VALUE"""),"Скитлс Лимон Лайм 2")</f>
        <v>Скитлс Лимон Лайм 2</v>
      </c>
      <c r="T4240" s="18" t="str">
        <f>IFERROR(__xludf.DUMMYFUNCTION("""COMPUTED_VALUE"""),"Смородина Мармелад 1")</f>
        <v>Смородина Мармелад 1</v>
      </c>
      <c r="U4240" s="18" t="str">
        <f>IFERROR(__xludf.DUMMYFUNCTION("""COMPUTED_VALUE"""),"Темная Вишня 1")</f>
        <v>Темная Вишня 1</v>
      </c>
      <c r="V4240" s="18" t="str">
        <f>IFERROR(__xludf.DUMMYFUNCTION("""COMPUTED_VALUE"""),"Фруктовые Пластинки 1")</f>
        <v>Фруктовые Пластинки 1</v>
      </c>
      <c r="W4240" s="18" t="str">
        <f>IFERROR(__xludf.DUMMYFUNCTION("""COMPUTED_VALUE"""),"Черника Ежевика 1")</f>
        <v>Черника Ежевика 1</v>
      </c>
      <c r="X4240" s="18" t="str">
        <f>IFERROR(__xludf.DUMMYFUNCTION("""COMPUTED_VALUE"""),"Черника Малина 1")</f>
        <v>Черника Малина 1</v>
      </c>
      <c r="Y4240" s="18" t="str">
        <f>IFERROR(__xludf.DUMMYFUNCTION("""COMPUTED_VALUE"""),"Черника Мята 2")</f>
        <v>Черника Мята 2</v>
      </c>
      <c r="Z4240" s="18" t="str">
        <f>IFERROR(__xludf.DUMMYFUNCTION("""COMPUTED_VALUE"""),"Яблоко Виноград 2")</f>
        <v>Яблоко Виноград 2</v>
      </c>
      <c r="AA4240" s="18" t="str">
        <f>IFERROR(__xludf.DUMMYFUNCTION("""COMPUTED_VALUE"""),"Яблоко Малина 4")</f>
        <v>Яблоко Малина 4</v>
      </c>
      <c r="AB4240" s="18"/>
      <c r="AC4240" s="18"/>
      <c r="AD4240" s="18"/>
      <c r="AE4240" s="18"/>
      <c r="AF4240" s="18"/>
      <c r="AG4240" s="18"/>
      <c r="AH4240" s="18"/>
      <c r="AI4240" s="18"/>
      <c r="AJ4240" s="18"/>
      <c r="AK4240" s="18"/>
      <c r="AL4240" s="18"/>
      <c r="AM4240" s="18"/>
      <c r="AN4240" s="18"/>
      <c r="AO4240" s="18"/>
      <c r="AP4240" s="18"/>
      <c r="AQ4240" s="18"/>
      <c r="AR4240" s="18"/>
      <c r="AS4240" s="18"/>
      <c r="AT4240" s="18"/>
      <c r="AU4240" s="18"/>
      <c r="AV4240" s="18"/>
      <c r="AW4240" s="18"/>
      <c r="AX4240" s="18"/>
    </row>
    <row r="4241">
      <c r="A4241" s="18" t="str">
        <f>IFERROR(__xludf.DUMMYFUNCTION("""COMPUTED_VALUE"""),"Малина вишня лёд")</f>
        <v>Малина вишня лёд</v>
      </c>
      <c r="B4241" s="18"/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8"/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  <c r="AA4241" s="18"/>
      <c r="AB4241" s="18"/>
      <c r="AC4241" s="18"/>
      <c r="AD4241" s="18"/>
      <c r="AE4241" s="18"/>
      <c r="AF4241" s="18"/>
      <c r="AG4241" s="18"/>
      <c r="AH4241" s="18"/>
      <c r="AI4241" s="18"/>
      <c r="AJ4241" s="18"/>
      <c r="AK4241" s="18"/>
      <c r="AL4241" s="18"/>
      <c r="AM4241" s="18"/>
      <c r="AN4241" s="18"/>
      <c r="AO4241" s="18"/>
      <c r="AP4241" s="18"/>
      <c r="AQ4241" s="18"/>
      <c r="AR4241" s="18"/>
      <c r="AS4241" s="18"/>
      <c r="AT4241" s="18"/>
      <c r="AU4241" s="18"/>
      <c r="AV4241" s="18"/>
      <c r="AW4241" s="18"/>
      <c r="AX4241" s="18"/>
    </row>
    <row r="4242">
      <c r="A4242" s="18" t="str">
        <f>IFERROR(__xludf.DUMMYFUNCTION("""COMPUTED_VALUE"""),"кислая земляника")</f>
        <v>кислая земляника</v>
      </c>
      <c r="B4242" s="18" t="str">
        <f>IFERROR(__xludf.DUMMYFUNCTION("""COMPUTED_VALUE"""),"кислая фанта с черникой")</f>
        <v>кислая фанта с черникой</v>
      </c>
      <c r="C4242" s="18" t="str">
        <f>IFERROR(__xludf.DUMMYFUNCTION("""COMPUTED_VALUE"""),"кислое харибо с колой и черешней")</f>
        <v>кислое харибо с колой и черешней</v>
      </c>
      <c r="D4242" s="18" t="str">
        <f>IFERROR(__xludf.DUMMYFUNCTION("""COMPUTED_VALUE"""),"кислое яблочно клубничная шипучка")</f>
        <v>кислое яблочно клубничная шипучка</v>
      </c>
      <c r="E4242" s="18" t="str">
        <f>IFERROR(__xludf.DUMMYFUNCTION("""COMPUTED_VALUE"""),"кислые желатинки маракуйя ананас")</f>
        <v>кислые желатинки маракуйя ананас</v>
      </c>
      <c r="F4242" s="18" t="str">
        <f>IFERROR(__xludf.DUMMYFUNCTION("""COMPUTED_VALUE"""),"кислые ленточки маракуя манго")</f>
        <v>кислые ленточки маракуя манго</v>
      </c>
      <c r="G4242" s="18" t="str">
        <f>IFERROR(__xludf.DUMMYFUNCTION("""COMPUTED_VALUE"""),"кислые мармеладные ягоды")</f>
        <v>кислые мармеладные ягоды</v>
      </c>
      <c r="H4242" s="18" t="str">
        <f>IFERROR(__xludf.DUMMYFUNCTION("""COMPUTED_VALUE"""),"кислый виноград лайм")</f>
        <v>кислый виноград лайм</v>
      </c>
      <c r="I4242" s="18" t="str">
        <f>IFERROR(__xludf.DUMMYFUNCTION("""COMPUTED_VALUE"""),"кислый грейпфрут с вишней")</f>
        <v>кислый грейпфрут с вишней</v>
      </c>
      <c r="J4242" s="18" t="str">
        <f>IFERROR(__xludf.DUMMYFUNCTION("""COMPUTED_VALUE"""),"кислый леденец виноград киви яблоко")</f>
        <v>кислый леденец виноград киви яблоко</v>
      </c>
      <c r="K4242" s="18" t="str">
        <f>IFERROR(__xludf.DUMMYFUNCTION("""COMPUTED_VALUE"""),"кислый лимонад арбуз лайм малина")</f>
        <v>кислый лимонад арбуз лайм малина</v>
      </c>
      <c r="L4242" s="18" t="str">
        <f>IFERROR(__xludf.DUMMYFUNCTION("""COMPUTED_VALUE"""),"кислый персик клубника")</f>
        <v>кислый персик клубника</v>
      </c>
      <c r="M4242" s="18" t="str">
        <f>IFERROR(__xludf.DUMMYFUNCTION("""COMPUTED_VALUE"""),"кислый яблочно лимонные колечки")</f>
        <v>кислый яблочно лимонные колечки</v>
      </c>
      <c r="N4242" s="18" t="str">
        <f>IFERROR(__xludf.DUMMYFUNCTION("""COMPUTED_VALUE"""),"фанта апельсин с кислой малиной")</f>
        <v>фанта апельсин с кислой малиной</v>
      </c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  <c r="AA4242" s="18"/>
      <c r="AB4242" s="18"/>
      <c r="AC4242" s="18"/>
      <c r="AD4242" s="18"/>
      <c r="AE4242" s="18"/>
      <c r="AF4242" s="18"/>
      <c r="AG4242" s="18"/>
      <c r="AH4242" s="18"/>
      <c r="AI4242" s="18"/>
      <c r="AJ4242" s="18"/>
      <c r="AK4242" s="18"/>
      <c r="AL4242" s="18"/>
      <c r="AM4242" s="18"/>
      <c r="AN4242" s="18"/>
      <c r="AO4242" s="18"/>
      <c r="AP4242" s="18"/>
      <c r="AQ4242" s="18"/>
      <c r="AR4242" s="18"/>
      <c r="AS4242" s="18"/>
      <c r="AT4242" s="18"/>
      <c r="AU4242" s="18"/>
      <c r="AV4242" s="18"/>
      <c r="AW4242" s="18"/>
      <c r="AX4242" s="18"/>
    </row>
    <row r="4243">
      <c r="A4243" s="18" t="str">
        <f>IFERROR(__xludf.DUMMYFUNCTION("""COMPUTED_VALUE"""),"Кислый малиново-грейпфрутовый швепс")</f>
        <v>Кислый малиново-грейпфрутовый швепс</v>
      </c>
      <c r="B4243" s="18" t="str">
        <f>IFERROR(__xludf.DUMMYFUNCTION("""COMPUTED_VALUE"""),"Ананас апельсин")</f>
        <v>Ананас апельсин</v>
      </c>
      <c r="C4243" s="18" t="str">
        <f>IFERROR(__xludf.DUMMYFUNCTION("""COMPUTED_VALUE"""),"Пинаколада")</f>
        <v>Пинаколада</v>
      </c>
      <c r="D4243" s="18" t="str">
        <f>IFERROR(__xludf.DUMMYFUNCTION("""COMPUTED_VALUE"""),"Мятный бабл гам")</f>
        <v>Мятный бабл гам</v>
      </c>
      <c r="E4243" s="18" t="str">
        <f>IFERROR(__xludf.DUMMYFUNCTION("""COMPUTED_VALUE"""),"Мянго драгонфрут")</f>
        <v>Мянго драгонфрут</v>
      </c>
      <c r="F4243" s="18" t="str">
        <f>IFERROR(__xludf.DUMMYFUNCTION("""COMPUTED_VALUE"""),"Клубничная фанта")</f>
        <v>Клубничная фанта</v>
      </c>
      <c r="G4243" s="18" t="str">
        <f>IFERROR(__xludf.DUMMYFUNCTION("""COMPUTED_VALUE"""),"Клубничная арбуз")</f>
        <v>Клубничная арбуз</v>
      </c>
      <c r="H4243" s="18" t="str">
        <f>IFERROR(__xludf.DUMMYFUNCTION("""COMPUTED_VALUE"""),"Кислый скитлс")</f>
        <v>Кислый скитлс</v>
      </c>
      <c r="I4243" s="18" t="str">
        <f>IFERROR(__xludf.DUMMYFUNCTION("""COMPUTED_VALUE"""),"Кислый лайм арбуз")</f>
        <v>Кислый лайм арбуз</v>
      </c>
      <c r="J4243" s="18" t="str">
        <f>IFERROR(__xludf.DUMMYFUNCTION("""COMPUTED_VALUE"""),"Тропический банан")</f>
        <v>Тропический банан</v>
      </c>
      <c r="K4243" s="18" t="str">
        <f>IFERROR(__xludf.DUMMYFUNCTION("""COMPUTED_VALUE"""),"Яблочный энергетик")</f>
        <v>Яблочный энергетик</v>
      </c>
      <c r="L4243" s="18" t="str">
        <f>IFERROR(__xludf.DUMMYFUNCTION("""COMPUTED_VALUE"""),"Барбарисовый лимонад")</f>
        <v>Барбарисовый лимонад</v>
      </c>
      <c r="M4243" s="18" t="str">
        <f>IFERROR(__xludf.DUMMYFUNCTION("""COMPUTED_VALUE"""),"Лимонад виноград вишня")</f>
        <v>Лимонад виноград вишня</v>
      </c>
      <c r="N4243" s="18" t="str">
        <f>IFERROR(__xludf.DUMMYFUNCTION("""COMPUTED_VALUE"""),"Розовый лимонад")</f>
        <v>Розовый лимонад</v>
      </c>
      <c r="O4243" s="18" t="str">
        <f>IFERROR(__xludf.DUMMYFUNCTION("""COMPUTED_VALUE"""),"Двойной манго")</f>
        <v>Двойной манго</v>
      </c>
      <c r="P4243" s="18" t="str">
        <f>IFERROR(__xludf.DUMMYFUNCTION("""COMPUTED_VALUE"""),"Лесные ягоды ")</f>
        <v>Лесные ягоды </v>
      </c>
      <c r="Q4243" s="18" t="str">
        <f>IFERROR(__xludf.DUMMYFUNCTION("""COMPUTED_VALUE"""),"Ежевика малина ")</f>
        <v>Ежевика малина </v>
      </c>
      <c r="R4243" s="18" t="str">
        <f>IFERROR(__xludf.DUMMYFUNCTION("""COMPUTED_VALUE"""),"Смородиновый лимонад")</f>
        <v>Смородиновый лимонад</v>
      </c>
      <c r="S4243" s="18" t="str">
        <f>IFERROR(__xludf.DUMMYFUNCTION("""COMPUTED_VALUE"""),"Кола вишня")</f>
        <v>Кола вишня</v>
      </c>
      <c r="T4243" s="18" t="str">
        <f>IFERROR(__xludf.DUMMYFUNCTION("""COMPUTED_VALUE"""),"Манго арбуз")</f>
        <v>Манго арбуз</v>
      </c>
      <c r="U4243" s="18" t="str">
        <f>IFERROR(__xludf.DUMMYFUNCTION("""COMPUTED_VALUE"""),"Алоэ виноград")</f>
        <v>Алоэ виноград</v>
      </c>
      <c r="V4243" s="18" t="str">
        <f>IFERROR(__xludf.DUMMYFUNCTION("""COMPUTED_VALUE"""),"Банан клубника")</f>
        <v>Банан клубника</v>
      </c>
      <c r="W4243" s="18" t="str">
        <f>IFERROR(__xludf.DUMMYFUNCTION("""COMPUTED_VALUE"""),"Малиновый мармелад")</f>
        <v>Малиновый мармелад</v>
      </c>
      <c r="X4243" s="18" t="str">
        <f>IFERROR(__xludf.DUMMYFUNCTION("""COMPUTED_VALUE"""),"Клубника киви")</f>
        <v>Клубника киви</v>
      </c>
      <c r="Y4243" s="18" t="str">
        <f>IFERROR(__xludf.DUMMYFUNCTION("""COMPUTED_VALUE"""),"Клюква лайм")</f>
        <v>Клюква лайм</v>
      </c>
      <c r="Z4243" s="18" t="str">
        <f>IFERROR(__xludf.DUMMYFUNCTION("""COMPUTED_VALUE"""),"Гуава ананас")</f>
        <v>Гуава ананас</v>
      </c>
      <c r="AA4243" s="18" t="str">
        <f>IFERROR(__xludf.DUMMYFUNCTION("""COMPUTED_VALUE"""),"Морс")</f>
        <v>Морс</v>
      </c>
      <c r="AB4243" s="18" t="str">
        <f>IFERROR(__xludf.DUMMYFUNCTION("""COMPUTED_VALUE"""),"Красный апельсин")</f>
        <v>Красный апельсин</v>
      </c>
      <c r="AC4243" s="18" t="str">
        <f>IFERROR(__xludf.DUMMYFUNCTION("""COMPUTED_VALUE"""),"Арбузная жвачка")</f>
        <v>Арбузная жвачка</v>
      </c>
      <c r="AD4243" s="18" t="str">
        <f>IFERROR(__xludf.DUMMYFUNCTION("""COMPUTED_VALUE"""),"Смородина Виноград")</f>
        <v>Смородина Виноград</v>
      </c>
      <c r="AE4243" s="18" t="str">
        <f>IFERROR(__xludf.DUMMYFUNCTION("""COMPUTED_VALUE"""),"Гранатовая Мармелад")</f>
        <v>Гранатовая Мармелад</v>
      </c>
      <c r="AF4243" s="18" t="str">
        <f>IFERROR(__xludf.DUMMYFUNCTION("""COMPUTED_VALUE"""),"Яблоко Киви")</f>
        <v>Яблоко Киви</v>
      </c>
      <c r="AG4243" s="18" t="str">
        <f>IFERROR(__xludf.DUMMYFUNCTION("""COMPUTED_VALUE"""),"Клубника Ежевика")</f>
        <v>Клубника Ежевика</v>
      </c>
      <c r="AH4243" s="18" t="str">
        <f>IFERROR(__xludf.DUMMYFUNCTION("""COMPUTED_VALUE"""),"Клубничный Коктейль")</f>
        <v>Клубничный Коктейль</v>
      </c>
      <c r="AI4243" s="18" t="str">
        <f>IFERROR(__xludf.DUMMYFUNCTION("""COMPUTED_VALUE"""),"Клюква Земляника ")</f>
        <v>Клюква Земляника </v>
      </c>
      <c r="AJ4243" s="18" t="str">
        <f>IFERROR(__xludf.DUMMYFUNCTION("""COMPUTED_VALUE"""),"Какос Дыня")</f>
        <v>Какос Дыня</v>
      </c>
      <c r="AK4243" s="18" t="str">
        <f>IFERROR(__xludf.DUMMYFUNCTION("""COMPUTED_VALUE"""),"Маракуйя мандарин")</f>
        <v>Маракуйя мандарин</v>
      </c>
      <c r="AL4243" s="18" t="str">
        <f>IFERROR(__xludf.DUMMYFUNCTION("""COMPUTED_VALUE"""),"Персик кактус")</f>
        <v>Персик кактус</v>
      </c>
      <c r="AM4243" s="18" t="str">
        <f>IFERROR(__xludf.DUMMYFUNCTION("""COMPUTED_VALUE"""),"Спрайт")</f>
        <v>Спрайт</v>
      </c>
      <c r="AN4243" s="18" t="str">
        <f>IFERROR(__xludf.DUMMYFUNCTION("""COMPUTED_VALUE"""),"Черничная фанта")</f>
        <v>Черничная фанта</v>
      </c>
      <c r="AO4243" s="18" t="str">
        <f>IFERROR(__xludf.DUMMYFUNCTION("""COMPUTED_VALUE"""),"Ягодная жвачка")</f>
        <v>Ягодная жвачка</v>
      </c>
      <c r="AP4243" s="18" t="str">
        <f>IFERROR(__xludf.DUMMYFUNCTION("""COMPUTED_VALUE"""),"Ягодный энергетик")</f>
        <v>Ягодный энергетик</v>
      </c>
      <c r="AQ4243" s="18" t="str">
        <f>IFERROR(__xludf.DUMMYFUNCTION("""COMPUTED_VALUE"""),"Ягодный пунш ")</f>
        <v>Ягодный пунш </v>
      </c>
      <c r="AR4243" s="18" t="str">
        <f>IFERROR(__xludf.DUMMYFUNCTION("""COMPUTED_VALUE"""),"Виноградный холс")</f>
        <v>Виноградный холс</v>
      </c>
      <c r="AS4243" s="18" t="str">
        <f>IFERROR(__xludf.DUMMYFUNCTION("""COMPUTED_VALUE"""),"Грейпфрут смородина")</f>
        <v>Грейпфрут смородина</v>
      </c>
      <c r="AT4243" s="18" t="str">
        <f>IFERROR(__xludf.DUMMYFUNCTION("""COMPUTED_VALUE"""),"Дыня персик")</f>
        <v>Дыня персик</v>
      </c>
      <c r="AU4243" s="18" t="str">
        <f>IFERROR(__xludf.DUMMYFUNCTION("""COMPUTED_VALUE"""),"Земляника виноград")</f>
        <v>Земляника виноград</v>
      </c>
      <c r="AV4243" s="18" t="str">
        <f>IFERROR(__xludf.DUMMYFUNCTION("""COMPUTED_VALUE"""),"Киви маракуйя гуава")</f>
        <v>Киви маракуйя гуава</v>
      </c>
      <c r="AW4243" s="18" t="str">
        <f>IFERROR(__xludf.DUMMYFUNCTION("""COMPUTED_VALUE"""),"Кислые вишнёвые червячки")</f>
        <v>Кислые вишнёвые червячки</v>
      </c>
      <c r="AX4243" s="18" t="str">
        <f>IFERROR(__xludf.DUMMYFUNCTION("""COMPUTED_VALUE"""),"Кислые чернично-малиновое червячки")</f>
        <v>Кислые чернично-малиновое червячки</v>
      </c>
    </row>
    <row r="4244">
      <c r="A4244" s="18" t="str">
        <f>IFERROR(__xludf.DUMMYFUNCTION("""COMPUTED_VALUE"""),"Экзотический микс")</f>
        <v>Экзотический микс</v>
      </c>
      <c r="B4244" s="18" t="str">
        <f>IFERROR(__xludf.DUMMYFUNCTION("""COMPUTED_VALUE"""),"Энергетик")</f>
        <v>Энергетик</v>
      </c>
      <c r="C4244" s="18" t="str">
        <f>IFERROR(__xludf.DUMMYFUNCTION("""COMPUTED_VALUE"""),"Виноградный чупа-чупс")</f>
        <v>Виноградный чупа-чупс</v>
      </c>
      <c r="D4244" s="18" t="str">
        <f>IFERROR(__xludf.DUMMYFUNCTION("""COMPUTED_VALUE"""),"Кислая лесная клюква")</f>
        <v>Кислая лесная клюква</v>
      </c>
      <c r="E4244" s="18" t="str">
        <f>IFERROR(__xludf.DUMMYFUNCTION("""COMPUTED_VALUE"""),"Смородина персик")</f>
        <v>Смородина персик</v>
      </c>
      <c r="F4244" s="18" t="str">
        <f>IFERROR(__xludf.DUMMYFUNCTION("""COMPUTED_VALUE"""),"Спелый киви кисло сладкий")</f>
        <v>Спелый киви кисло сладкий</v>
      </c>
      <c r="G4244" s="18" t="str">
        <f>IFERROR(__xludf.DUMMYFUNCTION("""COMPUTED_VALUE"""),"Кислые черви в вишневом сиропе")</f>
        <v>Кислые черви в вишневом сиропе</v>
      </c>
      <c r="H4244" s="18" t="str">
        <f>IFERROR(__xludf.DUMMYFUNCTION("""COMPUTED_VALUE"""),"Грушевый лимонад")</f>
        <v>Грушевый лимонад</v>
      </c>
      <c r="I4244" s="18" t="str">
        <f>IFERROR(__xludf.DUMMYFUNCTION("""COMPUTED_VALUE"""),"Лимонад с сладкой малиной")</f>
        <v>Лимонад с сладкой малиной</v>
      </c>
      <c r="J4244" s="18" t="str">
        <f>IFERROR(__xludf.DUMMYFUNCTION("""COMPUTED_VALUE"""),"Ананасовая кислинка")</f>
        <v>Ананасовая кислинка</v>
      </c>
      <c r="K4244" s="18" t="str">
        <f>IFERROR(__xludf.DUMMYFUNCTION("""COMPUTED_VALUE"""),"Мармеладные мишки")</f>
        <v>Мармеладные мишки</v>
      </c>
      <c r="L4244" s="18" t="str">
        <f>IFERROR(__xludf.DUMMYFUNCTION("""COMPUTED_VALUE"""),"Мандариновый сок с цедрой")</f>
        <v>Мандариновый сок с цедрой</v>
      </c>
      <c r="M4244" s="18" t="str">
        <f>IFERROR(__xludf.DUMMYFUNCTION("""COMPUTED_VALUE"""),"Кисло-сладкое ягодное драже")</f>
        <v>Кисло-сладкое ягодное драже</v>
      </c>
      <c r="N4244" s="18" t="str">
        <f>IFERROR(__xludf.DUMMYFUNCTION("""COMPUTED_VALUE"""),"Классическая фанта")</f>
        <v>Классическая фанта</v>
      </c>
      <c r="O4244" s="18" t="str">
        <f>IFERROR(__xludf.DUMMYFUNCTION("""COMPUTED_VALUE"""),"Сладкие барбарисоввые конфеты")</f>
        <v>Сладкие барбарисоввые конфеты</v>
      </c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  <c r="AA4244" s="18"/>
      <c r="AB4244" s="18"/>
      <c r="AC4244" s="18"/>
      <c r="AD4244" s="18"/>
      <c r="AE4244" s="18"/>
      <c r="AF4244" s="18"/>
      <c r="AG4244" s="18"/>
      <c r="AH4244" s="18"/>
      <c r="AI4244" s="18"/>
      <c r="AJ4244" s="18"/>
      <c r="AK4244" s="18"/>
      <c r="AL4244" s="18"/>
      <c r="AM4244" s="18"/>
      <c r="AN4244" s="18"/>
      <c r="AO4244" s="18"/>
      <c r="AP4244" s="18"/>
      <c r="AQ4244" s="18"/>
      <c r="AR4244" s="18"/>
      <c r="AS4244" s="18"/>
      <c r="AT4244" s="18"/>
      <c r="AU4244" s="18"/>
      <c r="AV4244" s="18"/>
      <c r="AW4244" s="18"/>
      <c r="AX4244" s="18"/>
    </row>
    <row r="4245">
      <c r="A4245" s="18" t="str">
        <f>IFERROR(__xludf.DUMMYFUNCTION("""COMPUTED_VALUE"""),"Лесные ягоды")</f>
        <v>Лесные ягоды</v>
      </c>
      <c r="B4245" s="18" t="str">
        <f>IFERROR(__xludf.DUMMYFUNCTION("""COMPUTED_VALUE"""),"Алоэ виноград ")</f>
        <v>Алоэ виноград </v>
      </c>
      <c r="C4245" s="18" t="str">
        <f>IFERROR(__xludf.DUMMYFUNCTION("""COMPUTED_VALUE"""),"Апельсиновый адреналин")</f>
        <v>Апельсиновый адреналин</v>
      </c>
      <c r="D4245" s="18" t="str">
        <f>IFERROR(__xludf.DUMMYFUNCTION("""COMPUTED_VALUE"""),"Клюква лайм")</f>
        <v>Клюква лайм</v>
      </c>
      <c r="E4245" s="18" t="str">
        <f>IFERROR(__xludf.DUMMYFUNCTION("""COMPUTED_VALUE"""),"Виноградная фанта ")</f>
        <v>Виноградная фанта </v>
      </c>
      <c r="F4245" s="18" t="str">
        <f>IFERROR(__xludf.DUMMYFUNCTION("""COMPUTED_VALUE"""),"Зеленый чай лемонграсс")</f>
        <v>Зеленый чай лемонграсс</v>
      </c>
      <c r="G4245" s="18" t="str">
        <f>IFERROR(__xludf.DUMMYFUNCTION("""COMPUTED_VALUE"""),"Малина арбуз")</f>
        <v>Малина арбуз</v>
      </c>
      <c r="H4245" s="18" t="str">
        <f>IFERROR(__xludf.DUMMYFUNCTION("""COMPUTED_VALUE"""),"Ананас персик")</f>
        <v>Ананас персик</v>
      </c>
      <c r="I4245" s="18" t="str">
        <f>IFERROR(__xludf.DUMMYFUNCTION("""COMPUTED_VALUE"""),"Клубничный мохито ")</f>
        <v>Клубничный мохито </v>
      </c>
      <c r="J4245" s="18" t="str">
        <f>IFERROR(__xludf.DUMMYFUNCTION("""COMPUTED_VALUE"""),"Яблоко лайм")</f>
        <v>Яблоко лайм</v>
      </c>
      <c r="K4245" s="18" t="str">
        <f>IFERROR(__xludf.DUMMYFUNCTION("""COMPUTED_VALUE"""),"Спрайт арбуз лайм ")</f>
        <v>Спрайт арбуз лайм </v>
      </c>
      <c r="L4245" s="18" t="str">
        <f>IFERROR(__xludf.DUMMYFUNCTION("""COMPUTED_VALUE"""),"Черничная фанта")</f>
        <v>Черничная фанта</v>
      </c>
      <c r="M4245" s="18" t="str">
        <f>IFERROR(__xludf.DUMMYFUNCTION("""COMPUTED_VALUE"""),"Чёрная смородина")</f>
        <v>Чёрная смородина</v>
      </c>
      <c r="N4245" s="18" t="str">
        <f>IFERROR(__xludf.DUMMYFUNCTION("""COMPUTED_VALUE"""),"Червячки голубика малина")</f>
        <v>Червячки голубика малина</v>
      </c>
      <c r="O4245" s="18" t="str">
        <f>IFERROR(__xludf.DUMMYFUNCTION("""COMPUTED_VALUE"""),"Малина смородина ")</f>
        <v>Малина смородина </v>
      </c>
      <c r="P4245" s="18" t="str">
        <f>IFERROR(__xludf.DUMMYFUNCTION("""COMPUTED_VALUE"""),"Черника лайм ")</f>
        <v>Черника лайм </v>
      </c>
      <c r="Q4245" s="18" t="str">
        <f>IFERROR(__xludf.DUMMYFUNCTION("""COMPUTED_VALUE"""),"Виноградный чупа чупс")</f>
        <v>Виноградный чупа чупс</v>
      </c>
      <c r="R4245" s="18" t="str">
        <f>IFERROR(__xludf.DUMMYFUNCTION("""COMPUTED_VALUE"""),"Киви лайм")</f>
        <v>Киви лайм</v>
      </c>
      <c r="S4245" s="18" t="str">
        <f>IFERROR(__xludf.DUMMYFUNCTION("""COMPUTED_VALUE"""),"Ягодный морс")</f>
        <v>Ягодный морс</v>
      </c>
      <c r="T4245" s="18" t="str">
        <f>IFERROR(__xludf.DUMMYFUNCTION("""COMPUTED_VALUE"""),"Фруктовый скитлс")</f>
        <v>Фруктовый скитлс</v>
      </c>
      <c r="U4245" s="18" t="str">
        <f>IFERROR(__xludf.DUMMYFUNCTION("""COMPUTED_VALUE"""),"черника лимон ")</f>
        <v>черника лимон </v>
      </c>
      <c r="V4245" s="18" t="str">
        <f>IFERROR(__xludf.DUMMYFUNCTION("""COMPUTED_VALUE"""),"Вишнёвая бомба")</f>
        <v>Вишнёвая бомба</v>
      </c>
      <c r="W4245" s="18" t="str">
        <f>IFERROR(__xludf.DUMMYFUNCTION("""COMPUTED_VALUE"""),"Тропический манго")</f>
        <v>Тропический манго</v>
      </c>
      <c r="X4245" s="18"/>
      <c r="Y4245" s="18"/>
      <c r="Z4245" s="18"/>
      <c r="AA4245" s="18"/>
      <c r="AB4245" s="18"/>
      <c r="AC4245" s="18"/>
      <c r="AD4245" s="18"/>
      <c r="AE4245" s="18"/>
      <c r="AF4245" s="18"/>
      <c r="AG4245" s="18"/>
      <c r="AH4245" s="18"/>
      <c r="AI4245" s="18"/>
      <c r="AJ4245" s="18"/>
      <c r="AK4245" s="18"/>
      <c r="AL4245" s="18"/>
      <c r="AM4245" s="18"/>
      <c r="AN4245" s="18"/>
      <c r="AO4245" s="18"/>
      <c r="AP4245" s="18"/>
      <c r="AQ4245" s="18"/>
      <c r="AR4245" s="18"/>
      <c r="AS4245" s="18"/>
      <c r="AT4245" s="18"/>
      <c r="AU4245" s="18"/>
      <c r="AV4245" s="18"/>
      <c r="AW4245" s="18"/>
      <c r="AX4245" s="18"/>
    </row>
    <row r="4246">
      <c r="A4246" s="18" t="str">
        <f>IFERROR(__xludf.DUMMYFUNCTION("""COMPUTED_VALUE"""),"Ягодный микс")</f>
        <v>Ягодный микс</v>
      </c>
      <c r="B4246" s="18" t="str">
        <f>IFERROR(__xludf.DUMMYFUNCTION("""COMPUTED_VALUE"""),"Энергетик малина")</f>
        <v>Энергетик малина</v>
      </c>
      <c r="C4246" s="18" t="str">
        <f>IFERROR(__xludf.DUMMYFUNCTION("""COMPUTED_VALUE"""),"Клубника арбуз")</f>
        <v>Клубника арбуз</v>
      </c>
      <c r="D4246" s="18" t="str">
        <f>IFERROR(__xludf.DUMMYFUNCTION("""COMPUTED_VALUE"""),"Ежевика малина")</f>
        <v>Ежевика малина</v>
      </c>
      <c r="E4246" s="18" t="str">
        <f>IFERROR(__xludf.DUMMYFUNCTION("""COMPUTED_VALUE"""),"Голубая малина виноград")</f>
        <v>Голубая малина виноград</v>
      </c>
      <c r="F4246" s="18" t="str">
        <f>IFERROR(__xludf.DUMMYFUNCTION("""COMPUTED_VALUE"""),"Вишня яблоко")</f>
        <v>Вишня яблоко</v>
      </c>
      <c r="G4246" s="18" t="str">
        <f>IFERROR(__xludf.DUMMYFUNCTION("""COMPUTED_VALUE"""),"Виноград лёд")</f>
        <v>Виноград лёд</v>
      </c>
      <c r="H4246" s="18" t="str">
        <f>IFERROR(__xludf.DUMMYFUNCTION("""COMPUTED_VALUE"""),"Бабл гам")</f>
        <v>Бабл гам</v>
      </c>
      <c r="I4246" s="18" t="str">
        <f>IFERROR(__xludf.DUMMYFUNCTION("""COMPUTED_VALUE"""),"Энергетик лайм")</f>
        <v>Энергетик лайм</v>
      </c>
      <c r="J4246" s="18" t="str">
        <f>IFERROR(__xludf.DUMMYFUNCTION("""COMPUTED_VALUE"""),"Черника смородина айс")</f>
        <v>Черника смородина айс</v>
      </c>
      <c r="K4246" s="18" t="str">
        <f>IFERROR(__xludf.DUMMYFUNCTION("""COMPUTED_VALUE"""),"Мохито клубничный лёд")</f>
        <v>Мохито клубничный лёд</v>
      </c>
      <c r="L4246" s="18" t="str">
        <f>IFERROR(__xludf.DUMMYFUNCTION("""COMPUTED_VALUE"""),"Черная вишня лёд")</f>
        <v>Черная вишня лёд</v>
      </c>
      <c r="M4246" s="18" t="str">
        <f>IFERROR(__xludf.DUMMYFUNCTION("""COMPUTED_VALUE"""),"Ананас кокос лёд")</f>
        <v>Ананас кокос лёд</v>
      </c>
      <c r="N4246" s="18" t="str">
        <f>IFERROR(__xludf.DUMMYFUNCTION("""COMPUTED_VALUE"""),"Киви лёд")</f>
        <v>Киви лёд</v>
      </c>
      <c r="O4246" s="18" t="str">
        <f>IFERROR(__xludf.DUMMYFUNCTION("""COMPUTED_VALUE"""),"Кислая клюква лёд")</f>
        <v>Кислая клюква лёд</v>
      </c>
      <c r="P4246" s="18" t="str">
        <f>IFERROR(__xludf.DUMMYFUNCTION("""COMPUTED_VALUE"""),"Кислый скитлс лёд")</f>
        <v>Кислый скитлс лёд</v>
      </c>
      <c r="Q4246" s="18" t="str">
        <f>IFERROR(__xludf.DUMMYFUNCTION("""COMPUTED_VALUE"""),"Клубника черника лёд")</f>
        <v>Клубника черника лёд</v>
      </c>
      <c r="R4246" s="18" t="str">
        <f>IFERROR(__xludf.DUMMYFUNCTION("""COMPUTED_VALUE"""),"Малина смородина лёд")</f>
        <v>Малина смородина лёд</v>
      </c>
      <c r="S4246" s="18" t="str">
        <f>IFERROR(__xludf.DUMMYFUNCTION("""COMPUTED_VALUE"""),"Манго лёд")</f>
        <v>Манго лёд</v>
      </c>
      <c r="T4246" s="18" t="str">
        <f>IFERROR(__xludf.DUMMYFUNCTION("""COMPUTED_VALUE"""),"Малина вишня лёд")</f>
        <v>Малина вишня лёд</v>
      </c>
      <c r="U4246" s="18"/>
      <c r="V4246" s="18"/>
      <c r="W4246" s="18"/>
      <c r="X4246" s="18"/>
      <c r="Y4246" s="18"/>
      <c r="Z4246" s="18"/>
      <c r="AA4246" s="18"/>
      <c r="AB4246" s="18"/>
      <c r="AC4246" s="18"/>
      <c r="AD4246" s="18"/>
      <c r="AE4246" s="18"/>
      <c r="AF4246" s="18"/>
      <c r="AG4246" s="18"/>
      <c r="AH4246" s="18"/>
      <c r="AI4246" s="18"/>
      <c r="AJ4246" s="18"/>
      <c r="AK4246" s="18"/>
      <c r="AL4246" s="18"/>
      <c r="AM4246" s="18"/>
      <c r="AN4246" s="18"/>
      <c r="AO4246" s="18"/>
      <c r="AP4246" s="18"/>
      <c r="AQ4246" s="18"/>
      <c r="AR4246" s="18"/>
      <c r="AS4246" s="18"/>
      <c r="AT4246" s="18"/>
      <c r="AU4246" s="18"/>
      <c r="AV4246" s="18"/>
      <c r="AW4246" s="18"/>
      <c r="AX4246" s="18"/>
    </row>
    <row r="4247">
      <c r="A4247" s="18"/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  <c r="AA4247" s="18"/>
      <c r="AB4247" s="18"/>
      <c r="AC4247" s="18"/>
      <c r="AD4247" s="18"/>
      <c r="AE4247" s="18"/>
      <c r="AF4247" s="18"/>
      <c r="AG4247" s="18"/>
      <c r="AH4247" s="18"/>
      <c r="AI4247" s="18"/>
      <c r="AJ4247" s="18"/>
      <c r="AK4247" s="18"/>
      <c r="AL4247" s="18"/>
      <c r="AM4247" s="18"/>
      <c r="AN4247" s="18"/>
      <c r="AO4247" s="18"/>
      <c r="AP4247" s="18"/>
      <c r="AQ4247" s="18"/>
      <c r="AR4247" s="18"/>
      <c r="AS4247" s="18"/>
      <c r="AT4247" s="18"/>
      <c r="AU4247" s="18"/>
      <c r="AV4247" s="18"/>
      <c r="AW4247" s="18"/>
      <c r="AX4247" s="18"/>
    </row>
    <row r="4248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  <c r="AA4248" s="18"/>
      <c r="AB4248" s="18"/>
      <c r="AC4248" s="18"/>
      <c r="AD4248" s="18"/>
      <c r="AE4248" s="18"/>
      <c r="AF4248" s="18"/>
      <c r="AG4248" s="18"/>
      <c r="AH4248" s="18"/>
      <c r="AI4248" s="18"/>
      <c r="AJ4248" s="18"/>
      <c r="AK4248" s="18"/>
      <c r="AL4248" s="18"/>
      <c r="AM4248" s="18"/>
      <c r="AN4248" s="18"/>
      <c r="AO4248" s="18"/>
      <c r="AP4248" s="18"/>
      <c r="AQ4248" s="18"/>
      <c r="AR4248" s="18"/>
      <c r="AS4248" s="18"/>
      <c r="AT4248" s="18"/>
      <c r="AU4248" s="18"/>
      <c r="AV4248" s="18"/>
      <c r="AW4248" s="18"/>
      <c r="AX4248" s="18"/>
    </row>
    <row r="4249">
      <c r="A4249" s="18"/>
      <c r="B4249" s="18"/>
      <c r="C4249" s="18"/>
      <c r="D4249" s="18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  <c r="AA4249" s="18"/>
      <c r="AB4249" s="18"/>
      <c r="AC4249" s="18"/>
      <c r="AD4249" s="18"/>
      <c r="AE4249" s="18"/>
      <c r="AF4249" s="18"/>
      <c r="AG4249" s="18"/>
      <c r="AH4249" s="18"/>
      <c r="AI4249" s="18"/>
      <c r="AJ4249" s="18"/>
      <c r="AK4249" s="18"/>
      <c r="AL4249" s="18"/>
      <c r="AM4249" s="18"/>
      <c r="AN4249" s="18"/>
      <c r="AO4249" s="18"/>
      <c r="AP4249" s="18"/>
      <c r="AQ4249" s="18"/>
      <c r="AR4249" s="18"/>
      <c r="AS4249" s="18"/>
      <c r="AT4249" s="18"/>
      <c r="AU4249" s="18"/>
      <c r="AV4249" s="18"/>
      <c r="AW4249" s="18"/>
      <c r="AX4249" s="18"/>
    </row>
    <row r="4250">
      <c r="A4250" s="18"/>
      <c r="B4250" s="18"/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  <c r="AA4250" s="18"/>
      <c r="AB4250" s="18"/>
      <c r="AC4250" s="18"/>
      <c r="AD4250" s="18"/>
      <c r="AE4250" s="18"/>
      <c r="AF4250" s="18"/>
      <c r="AG4250" s="18"/>
      <c r="AH4250" s="18"/>
      <c r="AI4250" s="18"/>
      <c r="AJ4250" s="18"/>
      <c r="AK4250" s="18"/>
      <c r="AL4250" s="18"/>
      <c r="AM4250" s="18"/>
      <c r="AN4250" s="18"/>
      <c r="AO4250" s="18"/>
      <c r="AP4250" s="18"/>
      <c r="AQ4250" s="18"/>
      <c r="AR4250" s="18"/>
      <c r="AS4250" s="18"/>
      <c r="AT4250" s="18"/>
      <c r="AU4250" s="18"/>
      <c r="AV4250" s="18"/>
      <c r="AW4250" s="18"/>
      <c r="AX4250" s="18"/>
    </row>
    <row r="4251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  <c r="X4251" s="18"/>
      <c r="Y4251" s="18"/>
      <c r="Z4251" s="18"/>
      <c r="AA4251" s="18"/>
      <c r="AB4251" s="18"/>
      <c r="AC4251" s="18"/>
      <c r="AD4251" s="18"/>
      <c r="AE4251" s="18"/>
      <c r="AF4251" s="18"/>
      <c r="AG4251" s="18"/>
      <c r="AH4251" s="18"/>
      <c r="AI4251" s="18"/>
      <c r="AJ4251" s="18"/>
      <c r="AK4251" s="18"/>
      <c r="AL4251" s="18"/>
      <c r="AM4251" s="18"/>
      <c r="AN4251" s="18"/>
      <c r="AO4251" s="18"/>
      <c r="AP4251" s="18"/>
      <c r="AQ4251" s="18"/>
      <c r="AR4251" s="18"/>
      <c r="AS4251" s="18"/>
      <c r="AT4251" s="18"/>
      <c r="AU4251" s="18"/>
      <c r="AV4251" s="18"/>
      <c r="AW4251" s="18"/>
      <c r="AX4251" s="18"/>
    </row>
    <row r="4252">
      <c r="A4252" s="18"/>
      <c r="B4252" s="18"/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  <c r="AA4252" s="18"/>
      <c r="AB4252" s="18"/>
      <c r="AC4252" s="18"/>
      <c r="AD4252" s="18"/>
      <c r="AE4252" s="18"/>
      <c r="AF4252" s="18"/>
      <c r="AG4252" s="18"/>
      <c r="AH4252" s="18"/>
      <c r="AI4252" s="18"/>
      <c r="AJ4252" s="18"/>
      <c r="AK4252" s="18"/>
      <c r="AL4252" s="18"/>
      <c r="AM4252" s="18"/>
      <c r="AN4252" s="18"/>
      <c r="AO4252" s="18"/>
      <c r="AP4252" s="18"/>
      <c r="AQ4252" s="18"/>
      <c r="AR4252" s="18"/>
      <c r="AS4252" s="18"/>
      <c r="AT4252" s="18"/>
      <c r="AU4252" s="18"/>
      <c r="AV4252" s="18"/>
      <c r="AW4252" s="18"/>
      <c r="AX4252" s="18"/>
    </row>
    <row r="4253">
      <c r="A4253" s="18"/>
      <c r="B4253" s="18"/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8"/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  <c r="AA4253" s="18"/>
      <c r="AB4253" s="18"/>
      <c r="AC4253" s="18"/>
      <c r="AD4253" s="18"/>
      <c r="AE4253" s="18"/>
      <c r="AF4253" s="18"/>
      <c r="AG4253" s="18"/>
      <c r="AH4253" s="18"/>
      <c r="AI4253" s="18"/>
      <c r="AJ4253" s="18"/>
      <c r="AK4253" s="18"/>
      <c r="AL4253" s="18"/>
      <c r="AM4253" s="18"/>
      <c r="AN4253" s="18"/>
      <c r="AO4253" s="18"/>
      <c r="AP4253" s="18"/>
      <c r="AQ4253" s="18"/>
      <c r="AR4253" s="18"/>
      <c r="AS4253" s="18"/>
      <c r="AT4253" s="18"/>
      <c r="AU4253" s="18"/>
      <c r="AV4253" s="18"/>
      <c r="AW4253" s="18"/>
      <c r="AX4253" s="18"/>
    </row>
    <row r="4254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  <c r="AA4254" s="18"/>
      <c r="AB4254" s="18"/>
      <c r="AC4254" s="18"/>
      <c r="AD4254" s="18"/>
      <c r="AE4254" s="18"/>
      <c r="AF4254" s="18"/>
      <c r="AG4254" s="18"/>
      <c r="AH4254" s="18"/>
      <c r="AI4254" s="18"/>
      <c r="AJ4254" s="18"/>
      <c r="AK4254" s="18"/>
      <c r="AL4254" s="18"/>
      <c r="AM4254" s="18"/>
      <c r="AN4254" s="18"/>
      <c r="AO4254" s="18"/>
      <c r="AP4254" s="18"/>
      <c r="AQ4254" s="18"/>
      <c r="AR4254" s="18"/>
      <c r="AS4254" s="18"/>
      <c r="AT4254" s="18"/>
      <c r="AU4254" s="18"/>
      <c r="AV4254" s="18"/>
      <c r="AW4254" s="18"/>
      <c r="AX4254" s="18"/>
    </row>
    <row r="4255">
      <c r="A4255" s="18"/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  <c r="X4255" s="18"/>
      <c r="Y4255" s="18"/>
      <c r="Z4255" s="18"/>
      <c r="AA4255" s="18"/>
      <c r="AB4255" s="18"/>
      <c r="AC4255" s="18"/>
      <c r="AD4255" s="18"/>
      <c r="AE4255" s="18"/>
      <c r="AF4255" s="18"/>
      <c r="AG4255" s="18"/>
      <c r="AH4255" s="18"/>
      <c r="AI4255" s="18"/>
      <c r="AJ4255" s="18"/>
      <c r="AK4255" s="18"/>
      <c r="AL4255" s="18"/>
      <c r="AM4255" s="18"/>
      <c r="AN4255" s="18"/>
      <c r="AO4255" s="18"/>
      <c r="AP4255" s="18"/>
      <c r="AQ4255" s="18"/>
      <c r="AR4255" s="18"/>
      <c r="AS4255" s="18"/>
      <c r="AT4255" s="18"/>
      <c r="AU4255" s="18"/>
      <c r="AV4255" s="18"/>
      <c r="AW4255" s="18"/>
      <c r="AX4255" s="18"/>
    </row>
    <row r="4256">
      <c r="A4256" s="18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  <c r="AA4256" s="18"/>
      <c r="AB4256" s="18"/>
      <c r="AC4256" s="18"/>
      <c r="AD4256" s="18"/>
      <c r="AE4256" s="18"/>
      <c r="AF4256" s="18"/>
      <c r="AG4256" s="18"/>
      <c r="AH4256" s="18"/>
      <c r="AI4256" s="18"/>
      <c r="AJ4256" s="18"/>
      <c r="AK4256" s="18"/>
      <c r="AL4256" s="18"/>
      <c r="AM4256" s="18"/>
      <c r="AN4256" s="18"/>
      <c r="AO4256" s="18"/>
      <c r="AP4256" s="18"/>
      <c r="AQ4256" s="18"/>
      <c r="AR4256" s="18"/>
      <c r="AS4256" s="18"/>
      <c r="AT4256" s="18"/>
      <c r="AU4256" s="18"/>
      <c r="AV4256" s="18"/>
      <c r="AW4256" s="18"/>
      <c r="AX4256" s="18"/>
    </row>
    <row r="4257">
      <c r="A4257" s="18"/>
      <c r="B4257" s="18"/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  <c r="AA4257" s="18"/>
      <c r="AB4257" s="18"/>
      <c r="AC4257" s="18"/>
      <c r="AD4257" s="18"/>
      <c r="AE4257" s="18"/>
      <c r="AF4257" s="18"/>
      <c r="AG4257" s="18"/>
      <c r="AH4257" s="18"/>
      <c r="AI4257" s="18"/>
      <c r="AJ4257" s="18"/>
      <c r="AK4257" s="18"/>
      <c r="AL4257" s="18"/>
      <c r="AM4257" s="18"/>
      <c r="AN4257" s="18"/>
      <c r="AO4257" s="18"/>
      <c r="AP4257" s="18"/>
      <c r="AQ4257" s="18"/>
      <c r="AR4257" s="18"/>
      <c r="AS4257" s="18"/>
      <c r="AT4257" s="18"/>
      <c r="AU4257" s="18"/>
      <c r="AV4257" s="18"/>
      <c r="AW4257" s="18"/>
      <c r="AX4257" s="18"/>
    </row>
    <row r="4258">
      <c r="A4258" s="18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  <c r="AA4258" s="18"/>
      <c r="AB4258" s="18"/>
      <c r="AC4258" s="18"/>
      <c r="AD4258" s="18"/>
      <c r="AE4258" s="18"/>
      <c r="AF4258" s="18"/>
      <c r="AG4258" s="18"/>
      <c r="AH4258" s="18"/>
      <c r="AI4258" s="18"/>
      <c r="AJ4258" s="18"/>
      <c r="AK4258" s="18"/>
      <c r="AL4258" s="18"/>
      <c r="AM4258" s="18"/>
      <c r="AN4258" s="18"/>
      <c r="AO4258" s="18"/>
      <c r="AP4258" s="18"/>
      <c r="AQ4258" s="18"/>
      <c r="AR4258" s="18"/>
      <c r="AS4258" s="18"/>
      <c r="AT4258" s="18"/>
      <c r="AU4258" s="18"/>
      <c r="AV4258" s="18"/>
      <c r="AW4258" s="18"/>
      <c r="AX4258" s="18"/>
    </row>
    <row r="4259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  <c r="AA4259" s="18"/>
      <c r="AB4259" s="18"/>
      <c r="AC4259" s="18"/>
      <c r="AD4259" s="18"/>
      <c r="AE4259" s="18"/>
      <c r="AF4259" s="18"/>
      <c r="AG4259" s="18"/>
      <c r="AH4259" s="18"/>
      <c r="AI4259" s="18"/>
      <c r="AJ4259" s="18"/>
      <c r="AK4259" s="18"/>
      <c r="AL4259" s="18"/>
      <c r="AM4259" s="18"/>
      <c r="AN4259" s="18"/>
      <c r="AO4259" s="18"/>
      <c r="AP4259" s="18"/>
      <c r="AQ4259" s="18"/>
      <c r="AR4259" s="18"/>
      <c r="AS4259" s="18"/>
      <c r="AT4259" s="18"/>
      <c r="AU4259" s="18"/>
      <c r="AV4259" s="18"/>
      <c r="AW4259" s="18"/>
      <c r="AX4259" s="18"/>
    </row>
    <row r="4260">
      <c r="A4260" s="18"/>
      <c r="B4260" s="18"/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  <c r="AA4260" s="18"/>
      <c r="AB4260" s="18"/>
      <c r="AC4260" s="18"/>
      <c r="AD4260" s="18"/>
      <c r="AE4260" s="18"/>
      <c r="AF4260" s="18"/>
      <c r="AG4260" s="18"/>
      <c r="AH4260" s="18"/>
      <c r="AI4260" s="18"/>
      <c r="AJ4260" s="18"/>
      <c r="AK4260" s="18"/>
      <c r="AL4260" s="18"/>
      <c r="AM4260" s="18"/>
      <c r="AN4260" s="18"/>
      <c r="AO4260" s="18"/>
      <c r="AP4260" s="18"/>
      <c r="AQ4260" s="18"/>
      <c r="AR4260" s="18"/>
      <c r="AS4260" s="18"/>
      <c r="AT4260" s="18"/>
      <c r="AU4260" s="18"/>
      <c r="AV4260" s="18"/>
      <c r="AW4260" s="18"/>
      <c r="AX4260" s="18"/>
    </row>
    <row r="4261">
      <c r="A4261" s="18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  <c r="AA4261" s="18"/>
      <c r="AB4261" s="18"/>
      <c r="AC4261" s="18"/>
      <c r="AD4261" s="18"/>
      <c r="AE4261" s="18"/>
      <c r="AF4261" s="18"/>
      <c r="AG4261" s="18"/>
      <c r="AH4261" s="18"/>
      <c r="AI4261" s="18"/>
      <c r="AJ4261" s="18"/>
      <c r="AK4261" s="18"/>
      <c r="AL4261" s="18"/>
      <c r="AM4261" s="18"/>
      <c r="AN4261" s="18"/>
      <c r="AO4261" s="18"/>
      <c r="AP4261" s="18"/>
      <c r="AQ4261" s="18"/>
      <c r="AR4261" s="18"/>
      <c r="AS4261" s="18"/>
      <c r="AT4261" s="18"/>
      <c r="AU4261" s="18"/>
      <c r="AV4261" s="18"/>
      <c r="AW4261" s="18"/>
      <c r="AX4261" s="18"/>
    </row>
    <row r="4262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  <c r="AA4262" s="18"/>
      <c r="AB4262" s="18"/>
      <c r="AC4262" s="18"/>
      <c r="AD4262" s="18"/>
      <c r="AE4262" s="18"/>
      <c r="AF4262" s="18"/>
      <c r="AG4262" s="18"/>
      <c r="AH4262" s="18"/>
      <c r="AI4262" s="18"/>
      <c r="AJ4262" s="18"/>
      <c r="AK4262" s="18"/>
      <c r="AL4262" s="18"/>
      <c r="AM4262" s="18"/>
      <c r="AN4262" s="18"/>
      <c r="AO4262" s="18"/>
      <c r="AP4262" s="18"/>
      <c r="AQ4262" s="18"/>
      <c r="AR4262" s="18"/>
      <c r="AS4262" s="18"/>
      <c r="AT4262" s="18"/>
      <c r="AU4262" s="18"/>
      <c r="AV4262" s="18"/>
      <c r="AW4262" s="18"/>
      <c r="AX4262" s="18"/>
    </row>
    <row r="4263">
      <c r="A4263" s="18"/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  <c r="AA4263" s="18"/>
      <c r="AB4263" s="18"/>
      <c r="AC4263" s="18"/>
      <c r="AD4263" s="18"/>
      <c r="AE4263" s="18"/>
      <c r="AF4263" s="18"/>
      <c r="AG4263" s="18"/>
      <c r="AH4263" s="18"/>
      <c r="AI4263" s="18"/>
      <c r="AJ4263" s="18"/>
      <c r="AK4263" s="18"/>
      <c r="AL4263" s="18"/>
      <c r="AM4263" s="18"/>
      <c r="AN4263" s="18"/>
      <c r="AO4263" s="18"/>
      <c r="AP4263" s="18"/>
      <c r="AQ4263" s="18"/>
      <c r="AR4263" s="18"/>
      <c r="AS4263" s="18"/>
      <c r="AT4263" s="18"/>
      <c r="AU4263" s="18"/>
      <c r="AV4263" s="18"/>
      <c r="AW4263" s="18"/>
      <c r="AX4263" s="18"/>
    </row>
    <row r="4264">
      <c r="A4264" s="18"/>
      <c r="B4264" s="18"/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  <c r="AA4264" s="18"/>
      <c r="AB4264" s="18"/>
      <c r="AC4264" s="18"/>
      <c r="AD4264" s="18"/>
      <c r="AE4264" s="18"/>
      <c r="AF4264" s="18"/>
      <c r="AG4264" s="18"/>
      <c r="AH4264" s="18"/>
      <c r="AI4264" s="18"/>
      <c r="AJ4264" s="18"/>
      <c r="AK4264" s="18"/>
      <c r="AL4264" s="18"/>
      <c r="AM4264" s="18"/>
      <c r="AN4264" s="18"/>
      <c r="AO4264" s="18"/>
      <c r="AP4264" s="18"/>
      <c r="AQ4264" s="18"/>
      <c r="AR4264" s="18"/>
      <c r="AS4264" s="18"/>
      <c r="AT4264" s="18"/>
      <c r="AU4264" s="18"/>
      <c r="AV4264" s="18"/>
      <c r="AW4264" s="18"/>
      <c r="AX4264" s="18"/>
    </row>
    <row r="4265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  <c r="AA4265" s="18"/>
      <c r="AB4265" s="18"/>
      <c r="AC4265" s="18"/>
      <c r="AD4265" s="18"/>
      <c r="AE4265" s="18"/>
      <c r="AF4265" s="18"/>
      <c r="AG4265" s="18"/>
      <c r="AH4265" s="18"/>
      <c r="AI4265" s="18"/>
      <c r="AJ4265" s="18"/>
      <c r="AK4265" s="18"/>
      <c r="AL4265" s="18"/>
      <c r="AM4265" s="18"/>
      <c r="AN4265" s="18"/>
      <c r="AO4265" s="18"/>
      <c r="AP4265" s="18"/>
      <c r="AQ4265" s="18"/>
      <c r="AR4265" s="18"/>
      <c r="AS4265" s="18"/>
      <c r="AT4265" s="18"/>
      <c r="AU4265" s="18"/>
      <c r="AV4265" s="18"/>
      <c r="AW4265" s="18"/>
      <c r="AX4265" s="18"/>
    </row>
    <row r="4266">
      <c r="A4266" s="18"/>
      <c r="B4266" s="18"/>
      <c r="C4266" s="18"/>
      <c r="D4266" s="18"/>
      <c r="E4266" s="18"/>
      <c r="F4266" s="18"/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  <c r="AA4266" s="18"/>
      <c r="AB4266" s="18"/>
      <c r="AC4266" s="18"/>
      <c r="AD4266" s="18"/>
      <c r="AE4266" s="18"/>
      <c r="AF4266" s="18"/>
      <c r="AG4266" s="18"/>
      <c r="AH4266" s="18"/>
      <c r="AI4266" s="18"/>
      <c r="AJ4266" s="18"/>
      <c r="AK4266" s="18"/>
      <c r="AL4266" s="18"/>
      <c r="AM4266" s="18"/>
      <c r="AN4266" s="18"/>
      <c r="AO4266" s="18"/>
      <c r="AP4266" s="18"/>
      <c r="AQ4266" s="18"/>
      <c r="AR4266" s="18"/>
      <c r="AS4266" s="18"/>
      <c r="AT4266" s="18"/>
      <c r="AU4266" s="18"/>
      <c r="AV4266" s="18"/>
      <c r="AW4266" s="18"/>
      <c r="AX4266" s="18"/>
    </row>
    <row r="4267">
      <c r="A4267" s="18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  <c r="AA4267" s="18"/>
      <c r="AB4267" s="18"/>
      <c r="AC4267" s="18"/>
      <c r="AD4267" s="18"/>
      <c r="AE4267" s="18"/>
      <c r="AF4267" s="18"/>
      <c r="AG4267" s="18"/>
      <c r="AH4267" s="18"/>
      <c r="AI4267" s="18"/>
      <c r="AJ4267" s="18"/>
      <c r="AK4267" s="18"/>
      <c r="AL4267" s="18"/>
      <c r="AM4267" s="18"/>
      <c r="AN4267" s="18"/>
      <c r="AO4267" s="18"/>
      <c r="AP4267" s="18"/>
      <c r="AQ4267" s="18"/>
      <c r="AR4267" s="18"/>
      <c r="AS4267" s="18"/>
      <c r="AT4267" s="18"/>
      <c r="AU4267" s="18"/>
      <c r="AV4267" s="18"/>
      <c r="AW4267" s="18"/>
      <c r="AX4267" s="18"/>
    </row>
    <row r="4268">
      <c r="A4268" s="18"/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  <c r="AA4268" s="18"/>
      <c r="AB4268" s="18"/>
      <c r="AC4268" s="18"/>
      <c r="AD4268" s="18"/>
      <c r="AE4268" s="18"/>
      <c r="AF4268" s="18"/>
      <c r="AG4268" s="18"/>
      <c r="AH4268" s="18"/>
      <c r="AI4268" s="18"/>
      <c r="AJ4268" s="18"/>
      <c r="AK4268" s="18"/>
      <c r="AL4268" s="18"/>
      <c r="AM4268" s="18"/>
      <c r="AN4268" s="18"/>
      <c r="AO4268" s="18"/>
      <c r="AP4268" s="18"/>
      <c r="AQ4268" s="18"/>
      <c r="AR4268" s="18"/>
      <c r="AS4268" s="18"/>
      <c r="AT4268" s="18"/>
      <c r="AU4268" s="18"/>
      <c r="AV4268" s="18"/>
      <c r="AW4268" s="18"/>
      <c r="AX4268" s="18"/>
    </row>
    <row r="4269">
      <c r="A4269" s="18"/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  <c r="X4269" s="18"/>
      <c r="Y4269" s="18"/>
      <c r="Z4269" s="18"/>
      <c r="AA4269" s="18"/>
      <c r="AB4269" s="18"/>
      <c r="AC4269" s="18"/>
      <c r="AD4269" s="18"/>
      <c r="AE4269" s="18"/>
      <c r="AF4269" s="18"/>
      <c r="AG4269" s="18"/>
      <c r="AH4269" s="18"/>
      <c r="AI4269" s="18"/>
      <c r="AJ4269" s="18"/>
      <c r="AK4269" s="18"/>
      <c r="AL4269" s="18"/>
      <c r="AM4269" s="18"/>
      <c r="AN4269" s="18"/>
      <c r="AO4269" s="18"/>
      <c r="AP4269" s="18"/>
      <c r="AQ4269" s="18"/>
      <c r="AR4269" s="18"/>
      <c r="AS4269" s="18"/>
      <c r="AT4269" s="18"/>
      <c r="AU4269" s="18"/>
      <c r="AV4269" s="18"/>
      <c r="AW4269" s="18"/>
      <c r="AX4269" s="18"/>
    </row>
    <row r="4270">
      <c r="A4270" s="18"/>
      <c r="B4270" s="18"/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  <c r="AA4270" s="18"/>
      <c r="AB4270" s="18"/>
      <c r="AC4270" s="18"/>
      <c r="AD4270" s="18"/>
      <c r="AE4270" s="18"/>
      <c r="AF4270" s="18"/>
      <c r="AG4270" s="18"/>
      <c r="AH4270" s="18"/>
      <c r="AI4270" s="18"/>
      <c r="AJ4270" s="18"/>
      <c r="AK4270" s="18"/>
      <c r="AL4270" s="18"/>
      <c r="AM4270" s="18"/>
      <c r="AN4270" s="18"/>
      <c r="AO4270" s="18"/>
      <c r="AP4270" s="18"/>
      <c r="AQ4270" s="18"/>
      <c r="AR4270" s="18"/>
      <c r="AS4270" s="18"/>
      <c r="AT4270" s="18"/>
      <c r="AU4270" s="18"/>
      <c r="AV4270" s="18"/>
      <c r="AW4270" s="18"/>
      <c r="AX4270" s="18"/>
    </row>
    <row r="4271">
      <c r="A4271" s="18"/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  <c r="AA4271" s="18"/>
      <c r="AB4271" s="18"/>
      <c r="AC4271" s="18"/>
      <c r="AD4271" s="18"/>
      <c r="AE4271" s="18"/>
      <c r="AF4271" s="18"/>
      <c r="AG4271" s="18"/>
      <c r="AH4271" s="18"/>
      <c r="AI4271" s="18"/>
      <c r="AJ4271" s="18"/>
      <c r="AK4271" s="18"/>
      <c r="AL4271" s="18"/>
      <c r="AM4271" s="18"/>
      <c r="AN4271" s="18"/>
      <c r="AO4271" s="18"/>
      <c r="AP4271" s="18"/>
      <c r="AQ4271" s="18"/>
      <c r="AR4271" s="18"/>
      <c r="AS4271" s="18"/>
      <c r="AT4271" s="18"/>
      <c r="AU4271" s="18"/>
      <c r="AV4271" s="18"/>
      <c r="AW4271" s="18"/>
      <c r="AX4271" s="18"/>
    </row>
    <row r="4272">
      <c r="A4272" s="18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  <c r="AA4272" s="18"/>
      <c r="AB4272" s="18"/>
      <c r="AC4272" s="18"/>
      <c r="AD4272" s="18"/>
      <c r="AE4272" s="18"/>
      <c r="AF4272" s="18"/>
      <c r="AG4272" s="18"/>
      <c r="AH4272" s="18"/>
      <c r="AI4272" s="18"/>
      <c r="AJ4272" s="18"/>
      <c r="AK4272" s="18"/>
      <c r="AL4272" s="18"/>
      <c r="AM4272" s="18"/>
      <c r="AN4272" s="18"/>
      <c r="AO4272" s="18"/>
      <c r="AP4272" s="18"/>
      <c r="AQ4272" s="18"/>
      <c r="AR4272" s="18"/>
      <c r="AS4272" s="18"/>
      <c r="AT4272" s="18"/>
      <c r="AU4272" s="18"/>
      <c r="AV4272" s="18"/>
      <c r="AW4272" s="18"/>
      <c r="AX4272" s="18"/>
    </row>
    <row r="4273">
      <c r="A4273" s="18"/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  <c r="AA4273" s="18"/>
      <c r="AB4273" s="18"/>
      <c r="AC4273" s="18"/>
      <c r="AD4273" s="18"/>
      <c r="AE4273" s="18"/>
      <c r="AF4273" s="18"/>
      <c r="AG4273" s="18"/>
      <c r="AH4273" s="18"/>
      <c r="AI4273" s="18"/>
      <c r="AJ4273" s="18"/>
      <c r="AK4273" s="18"/>
      <c r="AL4273" s="18"/>
      <c r="AM4273" s="18"/>
      <c r="AN4273" s="18"/>
      <c r="AO4273" s="18"/>
      <c r="AP4273" s="18"/>
      <c r="AQ4273" s="18"/>
      <c r="AR4273" s="18"/>
      <c r="AS4273" s="18"/>
      <c r="AT4273" s="18"/>
      <c r="AU4273" s="18"/>
      <c r="AV4273" s="18"/>
      <c r="AW4273" s="18"/>
      <c r="AX4273" s="18"/>
    </row>
    <row r="4274">
      <c r="A4274" s="18"/>
      <c r="B4274" s="18"/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8"/>
      <c r="N4274" s="18"/>
      <c r="O4274" s="18"/>
      <c r="P4274" s="18"/>
      <c r="Q4274" s="18"/>
      <c r="R4274" s="18"/>
      <c r="S4274" s="18"/>
      <c r="T4274" s="18"/>
      <c r="U4274" s="18"/>
      <c r="V4274" s="18"/>
      <c r="W4274" s="18"/>
      <c r="X4274" s="18"/>
      <c r="Y4274" s="18"/>
      <c r="Z4274" s="18"/>
      <c r="AA4274" s="18"/>
      <c r="AB4274" s="18"/>
      <c r="AC4274" s="18"/>
      <c r="AD4274" s="18"/>
      <c r="AE4274" s="18"/>
      <c r="AF4274" s="18"/>
      <c r="AG4274" s="18"/>
      <c r="AH4274" s="18"/>
      <c r="AI4274" s="18"/>
      <c r="AJ4274" s="18"/>
      <c r="AK4274" s="18"/>
      <c r="AL4274" s="18"/>
      <c r="AM4274" s="18"/>
      <c r="AN4274" s="18"/>
      <c r="AO4274" s="18"/>
      <c r="AP4274" s="18"/>
      <c r="AQ4274" s="18"/>
      <c r="AR4274" s="18"/>
      <c r="AS4274" s="18"/>
      <c r="AT4274" s="18"/>
      <c r="AU4274" s="18"/>
      <c r="AV4274" s="18"/>
      <c r="AW4274" s="18"/>
      <c r="AX4274" s="18"/>
    </row>
    <row r="4275">
      <c r="A4275" s="18"/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  <c r="AA4275" s="18"/>
      <c r="AB4275" s="18"/>
      <c r="AC4275" s="18"/>
      <c r="AD4275" s="18"/>
      <c r="AE4275" s="18"/>
      <c r="AF4275" s="18"/>
      <c r="AG4275" s="18"/>
      <c r="AH4275" s="18"/>
      <c r="AI4275" s="18"/>
      <c r="AJ4275" s="18"/>
      <c r="AK4275" s="18"/>
      <c r="AL4275" s="18"/>
      <c r="AM4275" s="18"/>
      <c r="AN4275" s="18"/>
      <c r="AO4275" s="18"/>
      <c r="AP4275" s="18"/>
      <c r="AQ4275" s="18"/>
      <c r="AR4275" s="18"/>
      <c r="AS4275" s="18"/>
      <c r="AT4275" s="18"/>
      <c r="AU4275" s="18"/>
      <c r="AV4275" s="18"/>
      <c r="AW4275" s="18"/>
      <c r="AX4275" s="18"/>
    </row>
    <row r="4276">
      <c r="A4276" s="18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8"/>
      <c r="N4276" s="18"/>
      <c r="O4276" s="18"/>
      <c r="P4276" s="18"/>
      <c r="Q4276" s="18"/>
      <c r="R4276" s="18"/>
      <c r="S4276" s="18"/>
      <c r="T4276" s="18"/>
      <c r="U4276" s="18"/>
      <c r="V4276" s="18"/>
      <c r="W4276" s="18"/>
      <c r="X4276" s="18"/>
      <c r="Y4276" s="18"/>
      <c r="Z4276" s="18"/>
      <c r="AA4276" s="18"/>
      <c r="AB4276" s="18"/>
      <c r="AC4276" s="18"/>
      <c r="AD4276" s="18"/>
      <c r="AE4276" s="18"/>
      <c r="AF4276" s="18"/>
      <c r="AG4276" s="18"/>
      <c r="AH4276" s="18"/>
      <c r="AI4276" s="18"/>
      <c r="AJ4276" s="18"/>
      <c r="AK4276" s="18"/>
      <c r="AL4276" s="18"/>
      <c r="AM4276" s="18"/>
      <c r="AN4276" s="18"/>
      <c r="AO4276" s="18"/>
      <c r="AP4276" s="18"/>
      <c r="AQ4276" s="18"/>
      <c r="AR4276" s="18"/>
      <c r="AS4276" s="18"/>
      <c r="AT4276" s="18"/>
      <c r="AU4276" s="18"/>
      <c r="AV4276" s="18"/>
      <c r="AW4276" s="18"/>
      <c r="AX4276" s="18"/>
    </row>
    <row r="4277">
      <c r="A4277" s="18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8"/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  <c r="AA4277" s="18"/>
      <c r="AB4277" s="18"/>
      <c r="AC4277" s="18"/>
      <c r="AD4277" s="18"/>
      <c r="AE4277" s="18"/>
      <c r="AF4277" s="18"/>
      <c r="AG4277" s="18"/>
      <c r="AH4277" s="18"/>
      <c r="AI4277" s="18"/>
      <c r="AJ4277" s="18"/>
      <c r="AK4277" s="18"/>
      <c r="AL4277" s="18"/>
      <c r="AM4277" s="18"/>
      <c r="AN4277" s="18"/>
      <c r="AO4277" s="18"/>
      <c r="AP4277" s="18"/>
      <c r="AQ4277" s="18"/>
      <c r="AR4277" s="18"/>
      <c r="AS4277" s="18"/>
      <c r="AT4277" s="18"/>
      <c r="AU4277" s="18"/>
      <c r="AV4277" s="18"/>
      <c r="AW4277" s="18"/>
      <c r="AX4277" s="18"/>
    </row>
    <row r="4278">
      <c r="A4278" s="18"/>
      <c r="B4278" s="18"/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8"/>
      <c r="N4278" s="18"/>
      <c r="O4278" s="18"/>
      <c r="P4278" s="18"/>
      <c r="Q4278" s="18"/>
      <c r="R4278" s="18"/>
      <c r="S4278" s="18"/>
      <c r="T4278" s="18"/>
      <c r="U4278" s="18"/>
      <c r="V4278" s="18"/>
      <c r="W4278" s="18"/>
      <c r="X4278" s="18"/>
      <c r="Y4278" s="18"/>
      <c r="Z4278" s="18"/>
      <c r="AA4278" s="18"/>
      <c r="AB4278" s="18"/>
      <c r="AC4278" s="18"/>
      <c r="AD4278" s="18"/>
      <c r="AE4278" s="18"/>
      <c r="AF4278" s="18"/>
      <c r="AG4278" s="18"/>
      <c r="AH4278" s="18"/>
      <c r="AI4278" s="18"/>
      <c r="AJ4278" s="18"/>
      <c r="AK4278" s="18"/>
      <c r="AL4278" s="18"/>
      <c r="AM4278" s="18"/>
      <c r="AN4278" s="18"/>
      <c r="AO4278" s="18"/>
      <c r="AP4278" s="18"/>
      <c r="AQ4278" s="18"/>
      <c r="AR4278" s="18"/>
      <c r="AS4278" s="18"/>
      <c r="AT4278" s="18"/>
      <c r="AU4278" s="18"/>
      <c r="AV4278" s="18"/>
      <c r="AW4278" s="18"/>
      <c r="AX4278" s="18"/>
    </row>
    <row r="4279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  <c r="X4279" s="18"/>
      <c r="Y4279" s="18"/>
      <c r="Z4279" s="18"/>
      <c r="AA4279" s="18"/>
      <c r="AB4279" s="18"/>
      <c r="AC4279" s="18"/>
      <c r="AD4279" s="18"/>
      <c r="AE4279" s="18"/>
      <c r="AF4279" s="18"/>
      <c r="AG4279" s="18"/>
      <c r="AH4279" s="18"/>
      <c r="AI4279" s="18"/>
      <c r="AJ4279" s="18"/>
      <c r="AK4279" s="18"/>
      <c r="AL4279" s="18"/>
      <c r="AM4279" s="18"/>
      <c r="AN4279" s="18"/>
      <c r="AO4279" s="18"/>
      <c r="AP4279" s="18"/>
      <c r="AQ4279" s="18"/>
      <c r="AR4279" s="18"/>
      <c r="AS4279" s="18"/>
      <c r="AT4279" s="18"/>
      <c r="AU4279" s="18"/>
      <c r="AV4279" s="18"/>
      <c r="AW4279" s="18"/>
      <c r="AX4279" s="18"/>
    </row>
    <row r="4280">
      <c r="A4280" s="18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8"/>
      <c r="N4280" s="18"/>
      <c r="O4280" s="18"/>
      <c r="P4280" s="18"/>
      <c r="Q4280" s="18"/>
      <c r="R4280" s="18"/>
      <c r="S4280" s="18"/>
      <c r="T4280" s="18"/>
      <c r="U4280" s="18"/>
      <c r="V4280" s="18"/>
      <c r="W4280" s="18"/>
      <c r="X4280" s="18"/>
      <c r="Y4280" s="18"/>
      <c r="Z4280" s="18"/>
      <c r="AA4280" s="18"/>
      <c r="AB4280" s="18"/>
      <c r="AC4280" s="18"/>
      <c r="AD4280" s="18"/>
      <c r="AE4280" s="18"/>
      <c r="AF4280" s="18"/>
      <c r="AG4280" s="18"/>
      <c r="AH4280" s="18"/>
      <c r="AI4280" s="18"/>
      <c r="AJ4280" s="18"/>
      <c r="AK4280" s="18"/>
      <c r="AL4280" s="18"/>
      <c r="AM4280" s="18"/>
      <c r="AN4280" s="18"/>
      <c r="AO4280" s="18"/>
      <c r="AP4280" s="18"/>
      <c r="AQ4280" s="18"/>
      <c r="AR4280" s="18"/>
      <c r="AS4280" s="18"/>
      <c r="AT4280" s="18"/>
      <c r="AU4280" s="18"/>
      <c r="AV4280" s="18"/>
      <c r="AW4280" s="18"/>
      <c r="AX4280" s="18"/>
    </row>
    <row r="4281">
      <c r="A4281" s="18"/>
      <c r="B4281" s="18"/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8"/>
      <c r="N4281" s="18"/>
      <c r="O4281" s="18"/>
      <c r="P4281" s="18"/>
      <c r="Q4281" s="18"/>
      <c r="R4281" s="18"/>
      <c r="S4281" s="18"/>
      <c r="T4281" s="18"/>
      <c r="U4281" s="18"/>
      <c r="V4281" s="18"/>
      <c r="W4281" s="18"/>
      <c r="X4281" s="18"/>
      <c r="Y4281" s="18"/>
      <c r="Z4281" s="18"/>
      <c r="AA4281" s="18"/>
      <c r="AB4281" s="18"/>
      <c r="AC4281" s="18"/>
      <c r="AD4281" s="18"/>
      <c r="AE4281" s="18"/>
      <c r="AF4281" s="18"/>
      <c r="AG4281" s="18"/>
      <c r="AH4281" s="18"/>
      <c r="AI4281" s="18"/>
      <c r="AJ4281" s="18"/>
      <c r="AK4281" s="18"/>
      <c r="AL4281" s="18"/>
      <c r="AM4281" s="18"/>
      <c r="AN4281" s="18"/>
      <c r="AO4281" s="18"/>
      <c r="AP4281" s="18"/>
      <c r="AQ4281" s="18"/>
      <c r="AR4281" s="18"/>
      <c r="AS4281" s="18"/>
      <c r="AT4281" s="18"/>
      <c r="AU4281" s="18"/>
      <c r="AV4281" s="18"/>
      <c r="AW4281" s="18"/>
      <c r="AX4281" s="18"/>
    </row>
    <row r="4282">
      <c r="A4282" s="18" t="str">
        <f>IFERROR(__xludf.DUMMYFUNCTION("""COMPUTED_VALUE"""),"Кислый малиново-грейпфрутовый швепс")</f>
        <v>Кислый малиново-грейпфрутовый швепс</v>
      </c>
      <c r="B4282" s="18" t="str">
        <f>IFERROR(__xludf.DUMMYFUNCTION("""COMPUTED_VALUE"""),"Ананас апельсин")</f>
        <v>Ананас апельсин</v>
      </c>
      <c r="C4282" s="18" t="str">
        <f>IFERROR(__xludf.DUMMYFUNCTION("""COMPUTED_VALUE"""),"Пинаколада")</f>
        <v>Пинаколада</v>
      </c>
      <c r="D4282" s="18" t="str">
        <f>IFERROR(__xludf.DUMMYFUNCTION("""COMPUTED_VALUE"""),"Мятный бабл гам")</f>
        <v>Мятный бабл гам</v>
      </c>
      <c r="E4282" s="18" t="str">
        <f>IFERROR(__xludf.DUMMYFUNCTION("""COMPUTED_VALUE"""),"Мянго драгонфрут")</f>
        <v>Мянго драгонфрут</v>
      </c>
      <c r="F4282" s="18" t="str">
        <f>IFERROR(__xludf.DUMMYFUNCTION("""COMPUTED_VALUE"""),"Клубничная фанта")</f>
        <v>Клубничная фанта</v>
      </c>
      <c r="G4282" s="18" t="str">
        <f>IFERROR(__xludf.DUMMYFUNCTION("""COMPUTED_VALUE"""),"Клубничная арбуз")</f>
        <v>Клубничная арбуз</v>
      </c>
      <c r="H4282" s="18" t="str">
        <f>IFERROR(__xludf.DUMMYFUNCTION("""COMPUTED_VALUE"""),"Кислый скитлс")</f>
        <v>Кислый скитлс</v>
      </c>
      <c r="I4282" s="18" t="str">
        <f>IFERROR(__xludf.DUMMYFUNCTION("""COMPUTED_VALUE"""),"Кислый лайм арбуз")</f>
        <v>Кислый лайм арбуз</v>
      </c>
      <c r="J4282" s="18" t="str">
        <f>IFERROR(__xludf.DUMMYFUNCTION("""COMPUTED_VALUE"""),"Тропический банан")</f>
        <v>Тропический банан</v>
      </c>
      <c r="K4282" s="18" t="str">
        <f>IFERROR(__xludf.DUMMYFUNCTION("""COMPUTED_VALUE"""),"Яблочный энергетик")</f>
        <v>Яблочный энергетик</v>
      </c>
      <c r="L4282" s="18" t="str">
        <f>IFERROR(__xludf.DUMMYFUNCTION("""COMPUTED_VALUE"""),"Барбарисовый лимонад")</f>
        <v>Барбарисовый лимонад</v>
      </c>
      <c r="M4282" s="18" t="str">
        <f>IFERROR(__xludf.DUMMYFUNCTION("""COMPUTED_VALUE"""),"Лимонад виноград вишня")</f>
        <v>Лимонад виноград вишня</v>
      </c>
      <c r="N4282" s="18" t="str">
        <f>IFERROR(__xludf.DUMMYFUNCTION("""COMPUTED_VALUE"""),"Розовый лимонад")</f>
        <v>Розовый лимонад</v>
      </c>
      <c r="O4282" s="18" t="str">
        <f>IFERROR(__xludf.DUMMYFUNCTION("""COMPUTED_VALUE"""),"Двойной манго")</f>
        <v>Двойной манго</v>
      </c>
      <c r="P4282" s="18" t="str">
        <f>IFERROR(__xludf.DUMMYFUNCTION("""COMPUTED_VALUE"""),"Лесные ягоды ")</f>
        <v>Лесные ягоды </v>
      </c>
      <c r="Q4282" s="18" t="str">
        <f>IFERROR(__xludf.DUMMYFUNCTION("""COMPUTED_VALUE"""),"Ежевика малина ")</f>
        <v>Ежевика малина </v>
      </c>
      <c r="R4282" s="18" t="str">
        <f>IFERROR(__xludf.DUMMYFUNCTION("""COMPUTED_VALUE"""),"Смородиновый лимонад")</f>
        <v>Смородиновый лимонад</v>
      </c>
      <c r="S4282" s="18" t="str">
        <f>IFERROR(__xludf.DUMMYFUNCTION("""COMPUTED_VALUE"""),"Кола вишня")</f>
        <v>Кола вишня</v>
      </c>
      <c r="T4282" s="18" t="str">
        <f>IFERROR(__xludf.DUMMYFUNCTION("""COMPUTED_VALUE"""),"Манго арбуз")</f>
        <v>Манго арбуз</v>
      </c>
      <c r="U4282" s="18" t="str">
        <f>IFERROR(__xludf.DUMMYFUNCTION("""COMPUTED_VALUE"""),"Алоэ виноград")</f>
        <v>Алоэ виноград</v>
      </c>
      <c r="V4282" s="18" t="str">
        <f>IFERROR(__xludf.DUMMYFUNCTION("""COMPUTED_VALUE"""),"Банан клубника")</f>
        <v>Банан клубника</v>
      </c>
      <c r="W4282" s="18" t="str">
        <f>IFERROR(__xludf.DUMMYFUNCTION("""COMPUTED_VALUE"""),"Малиновый мармелад")</f>
        <v>Малиновый мармелад</v>
      </c>
      <c r="X4282" s="18" t="str">
        <f>IFERROR(__xludf.DUMMYFUNCTION("""COMPUTED_VALUE"""),"Клубника киви")</f>
        <v>Клубника киви</v>
      </c>
      <c r="Y4282" s="18" t="str">
        <f>IFERROR(__xludf.DUMMYFUNCTION("""COMPUTED_VALUE"""),"Клюква лайм")</f>
        <v>Клюква лайм</v>
      </c>
      <c r="Z4282" s="18" t="str">
        <f>IFERROR(__xludf.DUMMYFUNCTION("""COMPUTED_VALUE"""),"Гуава ананас")</f>
        <v>Гуава ананас</v>
      </c>
      <c r="AA4282" s="18" t="str">
        <f>IFERROR(__xludf.DUMMYFUNCTION("""COMPUTED_VALUE"""),"Морс")</f>
        <v>Морс</v>
      </c>
      <c r="AB4282" s="18" t="str">
        <f>IFERROR(__xludf.DUMMYFUNCTION("""COMPUTED_VALUE"""),"Красный апельсин")</f>
        <v>Красный апельсин</v>
      </c>
      <c r="AC4282" s="18" t="str">
        <f>IFERROR(__xludf.DUMMYFUNCTION("""COMPUTED_VALUE"""),"Арбузная жвачка")</f>
        <v>Арбузная жвачка</v>
      </c>
      <c r="AD4282" s="18" t="str">
        <f>IFERROR(__xludf.DUMMYFUNCTION("""COMPUTED_VALUE"""),"Смородина Виноград")</f>
        <v>Смородина Виноград</v>
      </c>
      <c r="AE4282" s="18" t="str">
        <f>IFERROR(__xludf.DUMMYFUNCTION("""COMPUTED_VALUE"""),"Гранатовая Мармелад")</f>
        <v>Гранатовая Мармелад</v>
      </c>
      <c r="AF4282" s="18" t="str">
        <f>IFERROR(__xludf.DUMMYFUNCTION("""COMPUTED_VALUE"""),"Яблоко Киви")</f>
        <v>Яблоко Киви</v>
      </c>
      <c r="AG4282" s="18" t="str">
        <f>IFERROR(__xludf.DUMMYFUNCTION("""COMPUTED_VALUE"""),"Клубника Ежевика")</f>
        <v>Клубника Ежевика</v>
      </c>
      <c r="AH4282" s="18" t="str">
        <f>IFERROR(__xludf.DUMMYFUNCTION("""COMPUTED_VALUE"""),"Клубничный Коктейль")</f>
        <v>Клубничный Коктейль</v>
      </c>
      <c r="AI4282" s="18" t="str">
        <f>IFERROR(__xludf.DUMMYFUNCTION("""COMPUTED_VALUE"""),"Клюква Земляника ")</f>
        <v>Клюква Земляника </v>
      </c>
      <c r="AJ4282" s="18" t="str">
        <f>IFERROR(__xludf.DUMMYFUNCTION("""COMPUTED_VALUE"""),"Какос Дыня")</f>
        <v>Какос Дыня</v>
      </c>
      <c r="AK4282" s="18" t="str">
        <f>IFERROR(__xludf.DUMMYFUNCTION("""COMPUTED_VALUE"""),"Маракуйя мандарин")</f>
        <v>Маракуйя мандарин</v>
      </c>
      <c r="AL4282" s="18" t="str">
        <f>IFERROR(__xludf.DUMMYFUNCTION("""COMPUTED_VALUE"""),"Персик кактус")</f>
        <v>Персик кактус</v>
      </c>
      <c r="AM4282" s="18" t="str">
        <f>IFERROR(__xludf.DUMMYFUNCTION("""COMPUTED_VALUE"""),"Спрайт")</f>
        <v>Спрайт</v>
      </c>
      <c r="AN4282" s="18" t="str">
        <f>IFERROR(__xludf.DUMMYFUNCTION("""COMPUTED_VALUE"""),"Черничная фанта")</f>
        <v>Черничная фанта</v>
      </c>
      <c r="AO4282" s="18" t="str">
        <f>IFERROR(__xludf.DUMMYFUNCTION("""COMPUTED_VALUE"""),"Ягодная жвачка")</f>
        <v>Ягодная жвачка</v>
      </c>
      <c r="AP4282" s="18" t="str">
        <f>IFERROR(__xludf.DUMMYFUNCTION("""COMPUTED_VALUE"""),"Ягодный энергетик")</f>
        <v>Ягодный энергетик</v>
      </c>
      <c r="AQ4282" s="18" t="str">
        <f>IFERROR(__xludf.DUMMYFUNCTION("""COMPUTED_VALUE"""),"Ягодный пунш ")</f>
        <v>Ягодный пунш </v>
      </c>
      <c r="AR4282" s="18" t="str">
        <f>IFERROR(__xludf.DUMMYFUNCTION("""COMPUTED_VALUE"""),"Виноградный холс")</f>
        <v>Виноградный холс</v>
      </c>
      <c r="AS4282" s="18" t="str">
        <f>IFERROR(__xludf.DUMMYFUNCTION("""COMPUTED_VALUE"""),"Грейпфрут смородина")</f>
        <v>Грейпфрут смородина</v>
      </c>
      <c r="AT4282" s="18" t="str">
        <f>IFERROR(__xludf.DUMMYFUNCTION("""COMPUTED_VALUE"""),"Дыня персик")</f>
        <v>Дыня персик</v>
      </c>
      <c r="AU4282" s="18" t="str">
        <f>IFERROR(__xludf.DUMMYFUNCTION("""COMPUTED_VALUE"""),"Земляника виноград")</f>
        <v>Земляника виноград</v>
      </c>
      <c r="AV4282" s="18" t="str">
        <f>IFERROR(__xludf.DUMMYFUNCTION("""COMPUTED_VALUE"""),"Киви маракуйя гуава")</f>
        <v>Киви маракуйя гуава</v>
      </c>
      <c r="AW4282" s="18" t="str">
        <f>IFERROR(__xludf.DUMMYFUNCTION("""COMPUTED_VALUE"""),"Кислые вишнёвые червячки")</f>
        <v>Кислые вишнёвые червячки</v>
      </c>
      <c r="AX4282" s="18" t="str">
        <f>IFERROR(__xludf.DUMMYFUNCTION("""COMPUTED_VALUE"""),"Кислые чернично-малиновое червячки")</f>
        <v>Кислые чернично-малиновое червячки</v>
      </c>
    </row>
    <row r="4283">
      <c r="A4283" s="18" t="str">
        <f>IFERROR(__xludf.DUMMYFUNCTION("""COMPUTED_VALUE"""),"Кислый малиново-грейпфрутовый швепс")</f>
        <v>Кислый малиново-грейпфрутовый швепс</v>
      </c>
      <c r="B4283" s="18" t="str">
        <f>IFERROR(__xludf.DUMMYFUNCTION("""COMPUTED_VALUE"""),"Ананас апельсин")</f>
        <v>Ананас апельсин</v>
      </c>
      <c r="C4283" s="18" t="str">
        <f>IFERROR(__xludf.DUMMYFUNCTION("""COMPUTED_VALUE"""),"Пинаколада")</f>
        <v>Пинаколада</v>
      </c>
      <c r="D4283" s="18" t="str">
        <f>IFERROR(__xludf.DUMMYFUNCTION("""COMPUTED_VALUE"""),"Мятный бабл гам")</f>
        <v>Мятный бабл гам</v>
      </c>
      <c r="E4283" s="18" t="str">
        <f>IFERROR(__xludf.DUMMYFUNCTION("""COMPUTED_VALUE"""),"Мянго драгонфрут")</f>
        <v>Мянго драгонфрут</v>
      </c>
      <c r="F4283" s="18" t="str">
        <f>IFERROR(__xludf.DUMMYFUNCTION("""COMPUTED_VALUE"""),"Клубничная фанта")</f>
        <v>Клубничная фанта</v>
      </c>
      <c r="G4283" s="18" t="str">
        <f>IFERROR(__xludf.DUMMYFUNCTION("""COMPUTED_VALUE"""),"Клубничная арбуз")</f>
        <v>Клубничная арбуз</v>
      </c>
      <c r="H4283" s="18" t="str">
        <f>IFERROR(__xludf.DUMMYFUNCTION("""COMPUTED_VALUE"""),"Кислый скитлс")</f>
        <v>Кислый скитлс</v>
      </c>
      <c r="I4283" s="18" t="str">
        <f>IFERROR(__xludf.DUMMYFUNCTION("""COMPUTED_VALUE"""),"Кислый лайм арбуз")</f>
        <v>Кислый лайм арбуз</v>
      </c>
      <c r="J4283" s="18" t="str">
        <f>IFERROR(__xludf.DUMMYFUNCTION("""COMPUTED_VALUE"""),"Тропический банан")</f>
        <v>Тропический банан</v>
      </c>
      <c r="K4283" s="18" t="str">
        <f>IFERROR(__xludf.DUMMYFUNCTION("""COMPUTED_VALUE"""),"Яблочный энергетик")</f>
        <v>Яблочный энергетик</v>
      </c>
      <c r="L4283" s="18" t="str">
        <f>IFERROR(__xludf.DUMMYFUNCTION("""COMPUTED_VALUE"""),"Барбарисовый лимонад")</f>
        <v>Барбарисовый лимонад</v>
      </c>
      <c r="M4283" s="18" t="str">
        <f>IFERROR(__xludf.DUMMYFUNCTION("""COMPUTED_VALUE"""),"Лимонад виноград вишня")</f>
        <v>Лимонад виноград вишня</v>
      </c>
      <c r="N4283" s="18" t="str">
        <f>IFERROR(__xludf.DUMMYFUNCTION("""COMPUTED_VALUE"""),"Розовый лимонад")</f>
        <v>Розовый лимонад</v>
      </c>
      <c r="O4283" s="18" t="str">
        <f>IFERROR(__xludf.DUMMYFUNCTION("""COMPUTED_VALUE"""),"Двойной манго")</f>
        <v>Двойной манго</v>
      </c>
      <c r="P4283" s="18" t="str">
        <f>IFERROR(__xludf.DUMMYFUNCTION("""COMPUTED_VALUE"""),"Лесные ягоды ")</f>
        <v>Лесные ягоды </v>
      </c>
      <c r="Q4283" s="18" t="str">
        <f>IFERROR(__xludf.DUMMYFUNCTION("""COMPUTED_VALUE"""),"Ежевика малина ")</f>
        <v>Ежевика малина </v>
      </c>
      <c r="R4283" s="18" t="str">
        <f>IFERROR(__xludf.DUMMYFUNCTION("""COMPUTED_VALUE"""),"Смородиновый лимонад")</f>
        <v>Смородиновый лимонад</v>
      </c>
      <c r="S4283" s="18" t="str">
        <f>IFERROR(__xludf.DUMMYFUNCTION("""COMPUTED_VALUE"""),"Кола вишня")</f>
        <v>Кола вишня</v>
      </c>
      <c r="T4283" s="18" t="str">
        <f>IFERROR(__xludf.DUMMYFUNCTION("""COMPUTED_VALUE"""),"Манго арбуз")</f>
        <v>Манго арбуз</v>
      </c>
      <c r="U4283" s="18" t="str">
        <f>IFERROR(__xludf.DUMMYFUNCTION("""COMPUTED_VALUE"""),"Алоэ виноград")</f>
        <v>Алоэ виноград</v>
      </c>
      <c r="V4283" s="18" t="str">
        <f>IFERROR(__xludf.DUMMYFUNCTION("""COMPUTED_VALUE"""),"Банан клубника")</f>
        <v>Банан клубника</v>
      </c>
      <c r="W4283" s="18" t="str">
        <f>IFERROR(__xludf.DUMMYFUNCTION("""COMPUTED_VALUE"""),"Малиновый мармелад")</f>
        <v>Малиновый мармелад</v>
      </c>
      <c r="X4283" s="18" t="str">
        <f>IFERROR(__xludf.DUMMYFUNCTION("""COMPUTED_VALUE"""),"Клубника киви")</f>
        <v>Клубника киви</v>
      </c>
      <c r="Y4283" s="18" t="str">
        <f>IFERROR(__xludf.DUMMYFUNCTION("""COMPUTED_VALUE"""),"Клюква лайм")</f>
        <v>Клюква лайм</v>
      </c>
      <c r="Z4283" s="18" t="str">
        <f>IFERROR(__xludf.DUMMYFUNCTION("""COMPUTED_VALUE"""),"Гуава ананас")</f>
        <v>Гуава ананас</v>
      </c>
      <c r="AA4283" s="18" t="str">
        <f>IFERROR(__xludf.DUMMYFUNCTION("""COMPUTED_VALUE"""),"Морс")</f>
        <v>Морс</v>
      </c>
      <c r="AB4283" s="18" t="str">
        <f>IFERROR(__xludf.DUMMYFUNCTION("""COMPUTED_VALUE"""),"Красный апельсин")</f>
        <v>Красный апельсин</v>
      </c>
      <c r="AC4283" s="18" t="str">
        <f>IFERROR(__xludf.DUMMYFUNCTION("""COMPUTED_VALUE"""),"Арбузная жвачка")</f>
        <v>Арбузная жвачка</v>
      </c>
      <c r="AD4283" s="18" t="str">
        <f>IFERROR(__xludf.DUMMYFUNCTION("""COMPUTED_VALUE"""),"Смородина Виноград")</f>
        <v>Смородина Виноград</v>
      </c>
      <c r="AE4283" s="18" t="str">
        <f>IFERROR(__xludf.DUMMYFUNCTION("""COMPUTED_VALUE"""),"Гранатовая Мармелад")</f>
        <v>Гранатовая Мармелад</v>
      </c>
      <c r="AF4283" s="18" t="str">
        <f>IFERROR(__xludf.DUMMYFUNCTION("""COMPUTED_VALUE"""),"Яблоко Киви")</f>
        <v>Яблоко Киви</v>
      </c>
      <c r="AG4283" s="18" t="str">
        <f>IFERROR(__xludf.DUMMYFUNCTION("""COMPUTED_VALUE"""),"Клубника Ежевика")</f>
        <v>Клубника Ежевика</v>
      </c>
      <c r="AH4283" s="18" t="str">
        <f>IFERROR(__xludf.DUMMYFUNCTION("""COMPUTED_VALUE"""),"Клубничный Коктейль")</f>
        <v>Клубничный Коктейль</v>
      </c>
      <c r="AI4283" s="18" t="str">
        <f>IFERROR(__xludf.DUMMYFUNCTION("""COMPUTED_VALUE"""),"Клюква Земляника ")</f>
        <v>Клюква Земляника </v>
      </c>
      <c r="AJ4283" s="18" t="str">
        <f>IFERROR(__xludf.DUMMYFUNCTION("""COMPUTED_VALUE"""),"Какос Дыня")</f>
        <v>Какос Дыня</v>
      </c>
      <c r="AK4283" s="18" t="str">
        <f>IFERROR(__xludf.DUMMYFUNCTION("""COMPUTED_VALUE"""),"Маракуйя мандарин")</f>
        <v>Маракуйя мандарин</v>
      </c>
      <c r="AL4283" s="18" t="str">
        <f>IFERROR(__xludf.DUMMYFUNCTION("""COMPUTED_VALUE"""),"Персик кактус")</f>
        <v>Персик кактус</v>
      </c>
      <c r="AM4283" s="18" t="str">
        <f>IFERROR(__xludf.DUMMYFUNCTION("""COMPUTED_VALUE"""),"Спрайт")</f>
        <v>Спрайт</v>
      </c>
      <c r="AN4283" s="18" t="str">
        <f>IFERROR(__xludf.DUMMYFUNCTION("""COMPUTED_VALUE"""),"Черничная фанта")</f>
        <v>Черничная фанта</v>
      </c>
      <c r="AO4283" s="18" t="str">
        <f>IFERROR(__xludf.DUMMYFUNCTION("""COMPUTED_VALUE"""),"Ягодная жвачка")</f>
        <v>Ягодная жвачка</v>
      </c>
      <c r="AP4283" s="18" t="str">
        <f>IFERROR(__xludf.DUMMYFUNCTION("""COMPUTED_VALUE"""),"Ягодный энергетик")</f>
        <v>Ягодный энергетик</v>
      </c>
      <c r="AQ4283" s="18" t="str">
        <f>IFERROR(__xludf.DUMMYFUNCTION("""COMPUTED_VALUE"""),"Ягодный пунш ")</f>
        <v>Ягодный пунш </v>
      </c>
      <c r="AR4283" s="18" t="str">
        <f>IFERROR(__xludf.DUMMYFUNCTION("""COMPUTED_VALUE"""),"Виноградный холс")</f>
        <v>Виноградный холс</v>
      </c>
      <c r="AS4283" s="18" t="str">
        <f>IFERROR(__xludf.DUMMYFUNCTION("""COMPUTED_VALUE"""),"Грейпфрут смородина")</f>
        <v>Грейпфрут смородина</v>
      </c>
      <c r="AT4283" s="18" t="str">
        <f>IFERROR(__xludf.DUMMYFUNCTION("""COMPUTED_VALUE"""),"Дыня персик")</f>
        <v>Дыня персик</v>
      </c>
      <c r="AU4283" s="18" t="str">
        <f>IFERROR(__xludf.DUMMYFUNCTION("""COMPUTED_VALUE"""),"Земляника виноград")</f>
        <v>Земляника виноград</v>
      </c>
      <c r="AV4283" s="18" t="str">
        <f>IFERROR(__xludf.DUMMYFUNCTION("""COMPUTED_VALUE"""),"Киви маракуйя гуава")</f>
        <v>Киви маракуйя гуава</v>
      </c>
      <c r="AW4283" s="18" t="str">
        <f>IFERROR(__xludf.DUMMYFUNCTION("""COMPUTED_VALUE"""),"Кислые вишнёвые червячки")</f>
        <v>Кислые вишнёвые червячки</v>
      </c>
      <c r="AX4283" s="18" t="str">
        <f>IFERROR(__xludf.DUMMYFUNCTION("""COMPUTED_VALUE"""),"Кислые чернично-малиновое червячки")</f>
        <v>Кислые чернично-малиновое червячки</v>
      </c>
    </row>
    <row r="4284">
      <c r="A4284" s="18" t="str">
        <f>IFERROR(__xludf.DUMMYFUNCTION("""COMPUTED_VALUE"""),"Кислый малиново-грейпфрутовый швепс")</f>
        <v>Кислый малиново-грейпфрутовый швепс</v>
      </c>
      <c r="B4284" s="18" t="str">
        <f>IFERROR(__xludf.DUMMYFUNCTION("""COMPUTED_VALUE"""),"Ананас апельсин")</f>
        <v>Ананас апельсин</v>
      </c>
      <c r="C4284" s="18" t="str">
        <f>IFERROR(__xludf.DUMMYFUNCTION("""COMPUTED_VALUE"""),"Пинаколада")</f>
        <v>Пинаколада</v>
      </c>
      <c r="D4284" s="18" t="str">
        <f>IFERROR(__xludf.DUMMYFUNCTION("""COMPUTED_VALUE"""),"Мятный бабл гам")</f>
        <v>Мятный бабл гам</v>
      </c>
      <c r="E4284" s="18" t="str">
        <f>IFERROR(__xludf.DUMMYFUNCTION("""COMPUTED_VALUE"""),"Мянго драгонфрут")</f>
        <v>Мянго драгонфрут</v>
      </c>
      <c r="F4284" s="18" t="str">
        <f>IFERROR(__xludf.DUMMYFUNCTION("""COMPUTED_VALUE"""),"Клубничная фанта")</f>
        <v>Клубничная фанта</v>
      </c>
      <c r="G4284" s="18" t="str">
        <f>IFERROR(__xludf.DUMMYFUNCTION("""COMPUTED_VALUE"""),"Клубничная арбуз")</f>
        <v>Клубничная арбуз</v>
      </c>
      <c r="H4284" s="18" t="str">
        <f>IFERROR(__xludf.DUMMYFUNCTION("""COMPUTED_VALUE"""),"Кислый скитлс")</f>
        <v>Кислый скитлс</v>
      </c>
      <c r="I4284" s="18" t="str">
        <f>IFERROR(__xludf.DUMMYFUNCTION("""COMPUTED_VALUE"""),"Кислый лайм арбуз")</f>
        <v>Кислый лайм арбуз</v>
      </c>
      <c r="J4284" s="18" t="str">
        <f>IFERROR(__xludf.DUMMYFUNCTION("""COMPUTED_VALUE"""),"Тропический банан")</f>
        <v>Тропический банан</v>
      </c>
      <c r="K4284" s="18" t="str">
        <f>IFERROR(__xludf.DUMMYFUNCTION("""COMPUTED_VALUE"""),"Яблочный энергетик")</f>
        <v>Яблочный энергетик</v>
      </c>
      <c r="L4284" s="18" t="str">
        <f>IFERROR(__xludf.DUMMYFUNCTION("""COMPUTED_VALUE"""),"Барбарисовый лимонад")</f>
        <v>Барбарисовый лимонад</v>
      </c>
      <c r="M4284" s="18" t="str">
        <f>IFERROR(__xludf.DUMMYFUNCTION("""COMPUTED_VALUE"""),"Лимонад виноград вишня")</f>
        <v>Лимонад виноград вишня</v>
      </c>
      <c r="N4284" s="18" t="str">
        <f>IFERROR(__xludf.DUMMYFUNCTION("""COMPUTED_VALUE"""),"Розовый лимонад")</f>
        <v>Розовый лимонад</v>
      </c>
      <c r="O4284" s="18" t="str">
        <f>IFERROR(__xludf.DUMMYFUNCTION("""COMPUTED_VALUE"""),"Двойной манго")</f>
        <v>Двойной манго</v>
      </c>
      <c r="P4284" s="18" t="str">
        <f>IFERROR(__xludf.DUMMYFUNCTION("""COMPUTED_VALUE"""),"Лесные ягоды ")</f>
        <v>Лесные ягоды </v>
      </c>
      <c r="Q4284" s="18" t="str">
        <f>IFERROR(__xludf.DUMMYFUNCTION("""COMPUTED_VALUE"""),"Ежевика малина ")</f>
        <v>Ежевика малина </v>
      </c>
      <c r="R4284" s="18" t="str">
        <f>IFERROR(__xludf.DUMMYFUNCTION("""COMPUTED_VALUE"""),"Смородиновый лимонад")</f>
        <v>Смородиновый лимонад</v>
      </c>
      <c r="S4284" s="18" t="str">
        <f>IFERROR(__xludf.DUMMYFUNCTION("""COMPUTED_VALUE"""),"Кола вишня")</f>
        <v>Кола вишня</v>
      </c>
      <c r="T4284" s="18" t="str">
        <f>IFERROR(__xludf.DUMMYFUNCTION("""COMPUTED_VALUE"""),"Манго арбуз")</f>
        <v>Манго арбуз</v>
      </c>
      <c r="U4284" s="18" t="str">
        <f>IFERROR(__xludf.DUMMYFUNCTION("""COMPUTED_VALUE"""),"Алоэ виноград")</f>
        <v>Алоэ виноград</v>
      </c>
      <c r="V4284" s="18" t="str">
        <f>IFERROR(__xludf.DUMMYFUNCTION("""COMPUTED_VALUE"""),"Банан клубника")</f>
        <v>Банан клубника</v>
      </c>
      <c r="W4284" s="18" t="str">
        <f>IFERROR(__xludf.DUMMYFUNCTION("""COMPUTED_VALUE"""),"Малиновый мармелад")</f>
        <v>Малиновый мармелад</v>
      </c>
      <c r="X4284" s="18" t="str">
        <f>IFERROR(__xludf.DUMMYFUNCTION("""COMPUTED_VALUE"""),"Клубника киви")</f>
        <v>Клубника киви</v>
      </c>
      <c r="Y4284" s="18" t="str">
        <f>IFERROR(__xludf.DUMMYFUNCTION("""COMPUTED_VALUE"""),"Клюква лайм")</f>
        <v>Клюква лайм</v>
      </c>
      <c r="Z4284" s="18" t="str">
        <f>IFERROR(__xludf.DUMMYFUNCTION("""COMPUTED_VALUE"""),"Гуава ананас")</f>
        <v>Гуава ананас</v>
      </c>
      <c r="AA4284" s="18" t="str">
        <f>IFERROR(__xludf.DUMMYFUNCTION("""COMPUTED_VALUE"""),"Морс")</f>
        <v>Морс</v>
      </c>
      <c r="AB4284" s="18" t="str">
        <f>IFERROR(__xludf.DUMMYFUNCTION("""COMPUTED_VALUE"""),"Красный апельсин")</f>
        <v>Красный апельсин</v>
      </c>
      <c r="AC4284" s="18" t="str">
        <f>IFERROR(__xludf.DUMMYFUNCTION("""COMPUTED_VALUE"""),"Арбузная жвачка")</f>
        <v>Арбузная жвачка</v>
      </c>
      <c r="AD4284" s="18" t="str">
        <f>IFERROR(__xludf.DUMMYFUNCTION("""COMPUTED_VALUE"""),"Смородина Виноград")</f>
        <v>Смородина Виноград</v>
      </c>
      <c r="AE4284" s="18" t="str">
        <f>IFERROR(__xludf.DUMMYFUNCTION("""COMPUTED_VALUE"""),"Гранатовая Мармелад")</f>
        <v>Гранатовая Мармелад</v>
      </c>
      <c r="AF4284" s="18" t="str">
        <f>IFERROR(__xludf.DUMMYFUNCTION("""COMPUTED_VALUE"""),"Яблоко Киви")</f>
        <v>Яблоко Киви</v>
      </c>
      <c r="AG4284" s="18" t="str">
        <f>IFERROR(__xludf.DUMMYFUNCTION("""COMPUTED_VALUE"""),"Клубника Ежевика")</f>
        <v>Клубника Ежевика</v>
      </c>
      <c r="AH4284" s="18" t="str">
        <f>IFERROR(__xludf.DUMMYFUNCTION("""COMPUTED_VALUE"""),"Клубничный Коктейль")</f>
        <v>Клубничный Коктейль</v>
      </c>
      <c r="AI4284" s="18" t="str">
        <f>IFERROR(__xludf.DUMMYFUNCTION("""COMPUTED_VALUE"""),"Клюква Земляника ")</f>
        <v>Клюква Земляника </v>
      </c>
      <c r="AJ4284" s="18" t="str">
        <f>IFERROR(__xludf.DUMMYFUNCTION("""COMPUTED_VALUE"""),"Какос Дыня")</f>
        <v>Какос Дыня</v>
      </c>
      <c r="AK4284" s="18" t="str">
        <f>IFERROR(__xludf.DUMMYFUNCTION("""COMPUTED_VALUE"""),"Маракуйя мандарин")</f>
        <v>Маракуйя мандарин</v>
      </c>
      <c r="AL4284" s="18" t="str">
        <f>IFERROR(__xludf.DUMMYFUNCTION("""COMPUTED_VALUE"""),"Персик кактус")</f>
        <v>Персик кактус</v>
      </c>
      <c r="AM4284" s="18" t="str">
        <f>IFERROR(__xludf.DUMMYFUNCTION("""COMPUTED_VALUE"""),"Спрайт")</f>
        <v>Спрайт</v>
      </c>
      <c r="AN4284" s="18" t="str">
        <f>IFERROR(__xludf.DUMMYFUNCTION("""COMPUTED_VALUE"""),"Черничная фанта")</f>
        <v>Черничная фанта</v>
      </c>
      <c r="AO4284" s="18" t="str">
        <f>IFERROR(__xludf.DUMMYFUNCTION("""COMPUTED_VALUE"""),"Ягодная жвачка")</f>
        <v>Ягодная жвачка</v>
      </c>
      <c r="AP4284" s="18" t="str">
        <f>IFERROR(__xludf.DUMMYFUNCTION("""COMPUTED_VALUE"""),"Ягодный энергетик")</f>
        <v>Ягодный энергетик</v>
      </c>
      <c r="AQ4284" s="18" t="str">
        <f>IFERROR(__xludf.DUMMYFUNCTION("""COMPUTED_VALUE"""),"Ягодный пунш ")</f>
        <v>Ягодный пунш </v>
      </c>
      <c r="AR4284" s="18" t="str">
        <f>IFERROR(__xludf.DUMMYFUNCTION("""COMPUTED_VALUE"""),"Виноградный холс")</f>
        <v>Виноградный холс</v>
      </c>
      <c r="AS4284" s="18" t="str">
        <f>IFERROR(__xludf.DUMMYFUNCTION("""COMPUTED_VALUE"""),"Грейпфрут смородина")</f>
        <v>Грейпфрут смородина</v>
      </c>
      <c r="AT4284" s="18" t="str">
        <f>IFERROR(__xludf.DUMMYFUNCTION("""COMPUTED_VALUE"""),"Дыня персик")</f>
        <v>Дыня персик</v>
      </c>
      <c r="AU4284" s="18" t="str">
        <f>IFERROR(__xludf.DUMMYFUNCTION("""COMPUTED_VALUE"""),"Земляника виноград")</f>
        <v>Земляника виноград</v>
      </c>
      <c r="AV4284" s="18" t="str">
        <f>IFERROR(__xludf.DUMMYFUNCTION("""COMPUTED_VALUE"""),"Киви маракуйя гуава")</f>
        <v>Киви маракуйя гуава</v>
      </c>
      <c r="AW4284" s="18" t="str">
        <f>IFERROR(__xludf.DUMMYFUNCTION("""COMPUTED_VALUE"""),"Кислые вишнёвые червячки")</f>
        <v>Кислые вишнёвые червячки</v>
      </c>
      <c r="AX4284" s="18" t="str">
        <f>IFERROR(__xludf.DUMMYFUNCTION("""COMPUTED_VALUE"""),"Кислые чернично-малиновое червячки")</f>
        <v>Кислые чернично-малиновое червячки</v>
      </c>
    </row>
    <row r="4285">
      <c r="A4285" s="18" t="str">
        <f>IFERROR(__xludf.DUMMYFUNCTION("""COMPUTED_VALUE"""),"Ягодный микс")</f>
        <v>Ягодный микс</v>
      </c>
      <c r="B4285" s="18" t="str">
        <f>IFERROR(__xludf.DUMMYFUNCTION("""COMPUTED_VALUE"""),"Энергетик малина")</f>
        <v>Энергетик малина</v>
      </c>
      <c r="C4285" s="18" t="str">
        <f>IFERROR(__xludf.DUMMYFUNCTION("""COMPUTED_VALUE"""),"Клубника арбуз")</f>
        <v>Клубника арбуз</v>
      </c>
      <c r="D4285" s="18" t="str">
        <f>IFERROR(__xludf.DUMMYFUNCTION("""COMPUTED_VALUE"""),"Ежевика малина")</f>
        <v>Ежевика малина</v>
      </c>
      <c r="E4285" s="18" t="str">
        <f>IFERROR(__xludf.DUMMYFUNCTION("""COMPUTED_VALUE"""),"Голубая малина виноград")</f>
        <v>Голубая малина виноград</v>
      </c>
      <c r="F4285" s="18" t="str">
        <f>IFERROR(__xludf.DUMMYFUNCTION("""COMPUTED_VALUE"""),"Вишня яблоко")</f>
        <v>Вишня яблоко</v>
      </c>
      <c r="G4285" s="18" t="str">
        <f>IFERROR(__xludf.DUMMYFUNCTION("""COMPUTED_VALUE"""),"Виноград лёд")</f>
        <v>Виноград лёд</v>
      </c>
      <c r="H4285" s="18" t="str">
        <f>IFERROR(__xludf.DUMMYFUNCTION("""COMPUTED_VALUE"""),"Бабл гам")</f>
        <v>Бабл гам</v>
      </c>
      <c r="I4285" s="18" t="str">
        <f>IFERROR(__xludf.DUMMYFUNCTION("""COMPUTED_VALUE"""),"Энергетик лайм")</f>
        <v>Энергетик лайм</v>
      </c>
      <c r="J4285" s="18" t="str">
        <f>IFERROR(__xludf.DUMMYFUNCTION("""COMPUTED_VALUE"""),"Черника смородина айс")</f>
        <v>Черника смородина айс</v>
      </c>
      <c r="K4285" s="18" t="str">
        <f>IFERROR(__xludf.DUMMYFUNCTION("""COMPUTED_VALUE"""),"Мохито клубничный лёд")</f>
        <v>Мохито клубничный лёд</v>
      </c>
      <c r="L4285" s="18" t="str">
        <f>IFERROR(__xludf.DUMMYFUNCTION("""COMPUTED_VALUE"""),"Черная вишня лёд")</f>
        <v>Черная вишня лёд</v>
      </c>
      <c r="M4285" s="18" t="str">
        <f>IFERROR(__xludf.DUMMYFUNCTION("""COMPUTED_VALUE"""),"Ананас кокос лёд")</f>
        <v>Ананас кокос лёд</v>
      </c>
      <c r="N4285" s="18" t="str">
        <f>IFERROR(__xludf.DUMMYFUNCTION("""COMPUTED_VALUE"""),"Киви лёд")</f>
        <v>Киви лёд</v>
      </c>
      <c r="O4285" s="18" t="str">
        <f>IFERROR(__xludf.DUMMYFUNCTION("""COMPUTED_VALUE"""),"Кислая клюква лёд")</f>
        <v>Кислая клюква лёд</v>
      </c>
      <c r="P4285" s="18" t="str">
        <f>IFERROR(__xludf.DUMMYFUNCTION("""COMPUTED_VALUE"""),"Кислый скитлс лёд")</f>
        <v>Кислый скитлс лёд</v>
      </c>
      <c r="Q4285" s="18" t="str">
        <f>IFERROR(__xludf.DUMMYFUNCTION("""COMPUTED_VALUE"""),"Клубника черника лёд")</f>
        <v>Клубника черника лёд</v>
      </c>
      <c r="R4285" s="18" t="str">
        <f>IFERROR(__xludf.DUMMYFUNCTION("""COMPUTED_VALUE"""),"Малина смородина лёд")</f>
        <v>Малина смородина лёд</v>
      </c>
      <c r="S4285" s="18" t="str">
        <f>IFERROR(__xludf.DUMMYFUNCTION("""COMPUTED_VALUE"""),"Манго лёд")</f>
        <v>Манго лёд</v>
      </c>
      <c r="T4285" s="18" t="str">
        <f>IFERROR(__xludf.DUMMYFUNCTION("""COMPUTED_VALUE"""),"Малина вишня лёд")</f>
        <v>Малина вишня лёд</v>
      </c>
      <c r="U4285" s="18"/>
      <c r="V4285" s="18"/>
      <c r="W4285" s="18"/>
      <c r="X4285" s="18"/>
      <c r="Y4285" s="18"/>
      <c r="Z4285" s="18"/>
      <c r="AA4285" s="18"/>
      <c r="AB4285" s="18"/>
      <c r="AC4285" s="18"/>
      <c r="AD4285" s="18"/>
      <c r="AE4285" s="18"/>
      <c r="AF4285" s="18"/>
      <c r="AG4285" s="18"/>
      <c r="AH4285" s="18"/>
      <c r="AI4285" s="18"/>
      <c r="AJ4285" s="18"/>
      <c r="AK4285" s="18"/>
      <c r="AL4285" s="18"/>
      <c r="AM4285" s="18"/>
      <c r="AN4285" s="18"/>
      <c r="AO4285" s="18"/>
      <c r="AP4285" s="18"/>
      <c r="AQ4285" s="18"/>
      <c r="AR4285" s="18"/>
      <c r="AS4285" s="18"/>
      <c r="AT4285" s="18"/>
      <c r="AU4285" s="18"/>
      <c r="AV4285" s="18"/>
      <c r="AW4285" s="18"/>
      <c r="AX4285" s="18"/>
    </row>
    <row r="4286">
      <c r="A4286" s="18" t="str">
        <f>IFERROR(__xludf.DUMMYFUNCTION("""COMPUTED_VALUE"""),"Ягодный микс")</f>
        <v>Ягодный микс</v>
      </c>
      <c r="B4286" s="18" t="str">
        <f>IFERROR(__xludf.DUMMYFUNCTION("""COMPUTED_VALUE"""),"Энергетик малина")</f>
        <v>Энергетик малина</v>
      </c>
      <c r="C4286" s="18" t="str">
        <f>IFERROR(__xludf.DUMMYFUNCTION("""COMPUTED_VALUE"""),"Клубника арбуз")</f>
        <v>Клубника арбуз</v>
      </c>
      <c r="D4286" s="18" t="str">
        <f>IFERROR(__xludf.DUMMYFUNCTION("""COMPUTED_VALUE"""),"Ежевика малина")</f>
        <v>Ежевика малина</v>
      </c>
      <c r="E4286" s="18" t="str">
        <f>IFERROR(__xludf.DUMMYFUNCTION("""COMPUTED_VALUE"""),"Голубая малина виноград")</f>
        <v>Голубая малина виноград</v>
      </c>
      <c r="F4286" s="18" t="str">
        <f>IFERROR(__xludf.DUMMYFUNCTION("""COMPUTED_VALUE"""),"Вишня яблоко")</f>
        <v>Вишня яблоко</v>
      </c>
      <c r="G4286" s="18" t="str">
        <f>IFERROR(__xludf.DUMMYFUNCTION("""COMPUTED_VALUE"""),"Виноград лёд")</f>
        <v>Виноград лёд</v>
      </c>
      <c r="H4286" s="18" t="str">
        <f>IFERROR(__xludf.DUMMYFUNCTION("""COMPUTED_VALUE"""),"Бабл гам")</f>
        <v>Бабл гам</v>
      </c>
      <c r="I4286" s="18" t="str">
        <f>IFERROR(__xludf.DUMMYFUNCTION("""COMPUTED_VALUE"""),"Энергетик лайм")</f>
        <v>Энергетик лайм</v>
      </c>
      <c r="J4286" s="18" t="str">
        <f>IFERROR(__xludf.DUMMYFUNCTION("""COMPUTED_VALUE"""),"Черника смородина айс")</f>
        <v>Черника смородина айс</v>
      </c>
      <c r="K4286" s="18" t="str">
        <f>IFERROR(__xludf.DUMMYFUNCTION("""COMPUTED_VALUE"""),"Мохито клубничный лёд")</f>
        <v>Мохито клубничный лёд</v>
      </c>
      <c r="L4286" s="18" t="str">
        <f>IFERROR(__xludf.DUMMYFUNCTION("""COMPUTED_VALUE"""),"Черная вишня лёд")</f>
        <v>Черная вишня лёд</v>
      </c>
      <c r="M4286" s="18" t="str">
        <f>IFERROR(__xludf.DUMMYFUNCTION("""COMPUTED_VALUE"""),"Ананас кокос лёд")</f>
        <v>Ананас кокос лёд</v>
      </c>
      <c r="N4286" s="18" t="str">
        <f>IFERROR(__xludf.DUMMYFUNCTION("""COMPUTED_VALUE"""),"Киви лёд")</f>
        <v>Киви лёд</v>
      </c>
      <c r="O4286" s="18" t="str">
        <f>IFERROR(__xludf.DUMMYFUNCTION("""COMPUTED_VALUE"""),"Кислая клюква лёд")</f>
        <v>Кислая клюква лёд</v>
      </c>
      <c r="P4286" s="18" t="str">
        <f>IFERROR(__xludf.DUMMYFUNCTION("""COMPUTED_VALUE"""),"Кислый скитлс лёд")</f>
        <v>Кислый скитлс лёд</v>
      </c>
      <c r="Q4286" s="18" t="str">
        <f>IFERROR(__xludf.DUMMYFUNCTION("""COMPUTED_VALUE"""),"Клубника черника лёд")</f>
        <v>Клубника черника лёд</v>
      </c>
      <c r="R4286" s="18" t="str">
        <f>IFERROR(__xludf.DUMMYFUNCTION("""COMPUTED_VALUE"""),"Малина смородина лёд")</f>
        <v>Малина смородина лёд</v>
      </c>
      <c r="S4286" s="18" t="str">
        <f>IFERROR(__xludf.DUMMYFUNCTION("""COMPUTED_VALUE"""),"Манго лёд")</f>
        <v>Манго лёд</v>
      </c>
      <c r="T4286" s="18" t="str">
        <f>IFERROR(__xludf.DUMMYFUNCTION("""COMPUTED_VALUE"""),"Малина вишня лёд")</f>
        <v>Малина вишня лёд</v>
      </c>
      <c r="U4286" s="18"/>
      <c r="V4286" s="18"/>
      <c r="W4286" s="18"/>
      <c r="X4286" s="18"/>
      <c r="Y4286" s="18"/>
      <c r="Z4286" s="18"/>
      <c r="AA4286" s="18"/>
      <c r="AB4286" s="18"/>
      <c r="AC4286" s="18"/>
      <c r="AD4286" s="18"/>
      <c r="AE4286" s="18"/>
      <c r="AF4286" s="18"/>
      <c r="AG4286" s="18"/>
      <c r="AH4286" s="18"/>
      <c r="AI4286" s="18"/>
      <c r="AJ4286" s="18"/>
      <c r="AK4286" s="18"/>
      <c r="AL4286" s="18"/>
      <c r="AM4286" s="18"/>
      <c r="AN4286" s="18"/>
      <c r="AO4286" s="18"/>
      <c r="AP4286" s="18"/>
      <c r="AQ4286" s="18"/>
      <c r="AR4286" s="18"/>
      <c r="AS4286" s="18"/>
      <c r="AT4286" s="18"/>
      <c r="AU4286" s="18"/>
      <c r="AV4286" s="18"/>
      <c r="AW4286" s="18"/>
      <c r="AX4286" s="18"/>
    </row>
    <row r="4287">
      <c r="A4287" s="18" t="str">
        <f>IFERROR(__xludf.DUMMYFUNCTION("""COMPUTED_VALUE"""),"Ягодный микс")</f>
        <v>Ягодный микс</v>
      </c>
      <c r="B4287" s="18" t="str">
        <f>IFERROR(__xludf.DUMMYFUNCTION("""COMPUTED_VALUE"""),"Энергетик малина")</f>
        <v>Энергетик малина</v>
      </c>
      <c r="C4287" s="18" t="str">
        <f>IFERROR(__xludf.DUMMYFUNCTION("""COMPUTED_VALUE"""),"Клубника арбуз")</f>
        <v>Клубника арбуз</v>
      </c>
      <c r="D4287" s="18" t="str">
        <f>IFERROR(__xludf.DUMMYFUNCTION("""COMPUTED_VALUE"""),"Ежевика малина")</f>
        <v>Ежевика малина</v>
      </c>
      <c r="E4287" s="18" t="str">
        <f>IFERROR(__xludf.DUMMYFUNCTION("""COMPUTED_VALUE"""),"Голубая малина виноград")</f>
        <v>Голубая малина виноград</v>
      </c>
      <c r="F4287" s="18" t="str">
        <f>IFERROR(__xludf.DUMMYFUNCTION("""COMPUTED_VALUE"""),"Вишня яблоко")</f>
        <v>Вишня яблоко</v>
      </c>
      <c r="G4287" s="18" t="str">
        <f>IFERROR(__xludf.DUMMYFUNCTION("""COMPUTED_VALUE"""),"Виноград лёд")</f>
        <v>Виноград лёд</v>
      </c>
      <c r="H4287" s="18" t="str">
        <f>IFERROR(__xludf.DUMMYFUNCTION("""COMPUTED_VALUE"""),"Бабл гам")</f>
        <v>Бабл гам</v>
      </c>
      <c r="I4287" s="18" t="str">
        <f>IFERROR(__xludf.DUMMYFUNCTION("""COMPUTED_VALUE"""),"Энергетик лайм")</f>
        <v>Энергетик лайм</v>
      </c>
      <c r="J4287" s="18" t="str">
        <f>IFERROR(__xludf.DUMMYFUNCTION("""COMPUTED_VALUE"""),"Черника смородина айс")</f>
        <v>Черника смородина айс</v>
      </c>
      <c r="K4287" s="18" t="str">
        <f>IFERROR(__xludf.DUMMYFUNCTION("""COMPUTED_VALUE"""),"Мохито клубничный лёд")</f>
        <v>Мохито клубничный лёд</v>
      </c>
      <c r="L4287" s="18" t="str">
        <f>IFERROR(__xludf.DUMMYFUNCTION("""COMPUTED_VALUE"""),"Черная вишня лёд")</f>
        <v>Черная вишня лёд</v>
      </c>
      <c r="M4287" s="18" t="str">
        <f>IFERROR(__xludf.DUMMYFUNCTION("""COMPUTED_VALUE"""),"Ананас кокос лёд")</f>
        <v>Ананас кокос лёд</v>
      </c>
      <c r="N4287" s="18" t="str">
        <f>IFERROR(__xludf.DUMMYFUNCTION("""COMPUTED_VALUE"""),"Киви лёд")</f>
        <v>Киви лёд</v>
      </c>
      <c r="O4287" s="18" t="str">
        <f>IFERROR(__xludf.DUMMYFUNCTION("""COMPUTED_VALUE"""),"Кислая клюква лёд")</f>
        <v>Кислая клюква лёд</v>
      </c>
      <c r="P4287" s="18" t="str">
        <f>IFERROR(__xludf.DUMMYFUNCTION("""COMPUTED_VALUE"""),"Кислый скитлс лёд")</f>
        <v>Кислый скитлс лёд</v>
      </c>
      <c r="Q4287" s="18" t="str">
        <f>IFERROR(__xludf.DUMMYFUNCTION("""COMPUTED_VALUE"""),"Клубника черника лёд")</f>
        <v>Клубника черника лёд</v>
      </c>
      <c r="R4287" s="18" t="str">
        <f>IFERROR(__xludf.DUMMYFUNCTION("""COMPUTED_VALUE"""),"Малина смородина лёд")</f>
        <v>Малина смородина лёд</v>
      </c>
      <c r="S4287" s="18" t="str">
        <f>IFERROR(__xludf.DUMMYFUNCTION("""COMPUTED_VALUE"""),"Манго лёд")</f>
        <v>Манго лёд</v>
      </c>
      <c r="T4287" s="18" t="str">
        <f>IFERROR(__xludf.DUMMYFUNCTION("""COMPUTED_VALUE"""),"Малина вишня лёд")</f>
        <v>Малина вишня лёд</v>
      </c>
      <c r="U4287" s="18"/>
      <c r="V4287" s="18"/>
      <c r="W4287" s="18"/>
      <c r="X4287" s="18"/>
      <c r="Y4287" s="18"/>
      <c r="Z4287" s="18"/>
      <c r="AA4287" s="18"/>
      <c r="AB4287" s="18"/>
      <c r="AC4287" s="18"/>
      <c r="AD4287" s="18"/>
      <c r="AE4287" s="18"/>
      <c r="AF4287" s="18"/>
      <c r="AG4287" s="18"/>
      <c r="AH4287" s="18"/>
      <c r="AI4287" s="18"/>
      <c r="AJ4287" s="18"/>
      <c r="AK4287" s="18"/>
      <c r="AL4287" s="18"/>
      <c r="AM4287" s="18"/>
      <c r="AN4287" s="18"/>
      <c r="AO4287" s="18"/>
      <c r="AP4287" s="18"/>
      <c r="AQ4287" s="18"/>
      <c r="AR4287" s="18"/>
      <c r="AS4287" s="18"/>
      <c r="AT4287" s="18"/>
      <c r="AU4287" s="18"/>
      <c r="AV4287" s="18"/>
      <c r="AW4287" s="18"/>
      <c r="AX4287" s="18"/>
    </row>
    <row r="4288">
      <c r="A4288" s="18" t="str">
        <f>IFERROR(__xludf.DUMMYFUNCTION("""COMPUTED_VALUE"""),"Лесные ягоды")</f>
        <v>Лесные ягоды</v>
      </c>
      <c r="B4288" s="18" t="str">
        <f>IFERROR(__xludf.DUMMYFUNCTION("""COMPUTED_VALUE"""),"Алоэ виноград ")</f>
        <v>Алоэ виноград </v>
      </c>
      <c r="C4288" s="18" t="str">
        <f>IFERROR(__xludf.DUMMYFUNCTION("""COMPUTED_VALUE"""),"Апельсиновый адреналин")</f>
        <v>Апельсиновый адреналин</v>
      </c>
      <c r="D4288" s="18" t="str">
        <f>IFERROR(__xludf.DUMMYFUNCTION("""COMPUTED_VALUE"""),"Клюква лайм")</f>
        <v>Клюква лайм</v>
      </c>
      <c r="E4288" s="18" t="str">
        <f>IFERROR(__xludf.DUMMYFUNCTION("""COMPUTED_VALUE"""),"Виноградная фанта ")</f>
        <v>Виноградная фанта </v>
      </c>
      <c r="F4288" s="18" t="str">
        <f>IFERROR(__xludf.DUMMYFUNCTION("""COMPUTED_VALUE"""),"Зеленый чай лемонграсс")</f>
        <v>Зеленый чай лемонграсс</v>
      </c>
      <c r="G4288" s="18" t="str">
        <f>IFERROR(__xludf.DUMMYFUNCTION("""COMPUTED_VALUE"""),"Малина арбуз")</f>
        <v>Малина арбуз</v>
      </c>
      <c r="H4288" s="18" t="str">
        <f>IFERROR(__xludf.DUMMYFUNCTION("""COMPUTED_VALUE"""),"Ананас персик")</f>
        <v>Ананас персик</v>
      </c>
      <c r="I4288" s="18" t="str">
        <f>IFERROR(__xludf.DUMMYFUNCTION("""COMPUTED_VALUE"""),"Клубничный мохито ")</f>
        <v>Клубничный мохито </v>
      </c>
      <c r="J4288" s="18" t="str">
        <f>IFERROR(__xludf.DUMMYFUNCTION("""COMPUTED_VALUE"""),"Яблоко лайм")</f>
        <v>Яблоко лайм</v>
      </c>
      <c r="K4288" s="18" t="str">
        <f>IFERROR(__xludf.DUMMYFUNCTION("""COMPUTED_VALUE"""),"Спрайт арбуз лайм ")</f>
        <v>Спрайт арбуз лайм </v>
      </c>
      <c r="L4288" s="18" t="str">
        <f>IFERROR(__xludf.DUMMYFUNCTION("""COMPUTED_VALUE"""),"Черничная фанта")</f>
        <v>Черничная фанта</v>
      </c>
      <c r="M4288" s="18" t="str">
        <f>IFERROR(__xludf.DUMMYFUNCTION("""COMPUTED_VALUE"""),"Чёрная смородина")</f>
        <v>Чёрная смородина</v>
      </c>
      <c r="N4288" s="18" t="str">
        <f>IFERROR(__xludf.DUMMYFUNCTION("""COMPUTED_VALUE"""),"Червячки голубика малина")</f>
        <v>Червячки голубика малина</v>
      </c>
      <c r="O4288" s="18" t="str">
        <f>IFERROR(__xludf.DUMMYFUNCTION("""COMPUTED_VALUE"""),"Малина смородина ")</f>
        <v>Малина смородина </v>
      </c>
      <c r="P4288" s="18" t="str">
        <f>IFERROR(__xludf.DUMMYFUNCTION("""COMPUTED_VALUE"""),"Черника лайм ")</f>
        <v>Черника лайм </v>
      </c>
      <c r="Q4288" s="18" t="str">
        <f>IFERROR(__xludf.DUMMYFUNCTION("""COMPUTED_VALUE"""),"Виноградный чупа чупс")</f>
        <v>Виноградный чупа чупс</v>
      </c>
      <c r="R4288" s="18" t="str">
        <f>IFERROR(__xludf.DUMMYFUNCTION("""COMPUTED_VALUE"""),"Киви лайм")</f>
        <v>Киви лайм</v>
      </c>
      <c r="S4288" s="18" t="str">
        <f>IFERROR(__xludf.DUMMYFUNCTION("""COMPUTED_VALUE"""),"Ягодный морс")</f>
        <v>Ягодный морс</v>
      </c>
      <c r="T4288" s="18" t="str">
        <f>IFERROR(__xludf.DUMMYFUNCTION("""COMPUTED_VALUE"""),"Фруктовый скитлс")</f>
        <v>Фруктовый скитлс</v>
      </c>
      <c r="U4288" s="18" t="str">
        <f>IFERROR(__xludf.DUMMYFUNCTION("""COMPUTED_VALUE"""),"черника лимон ")</f>
        <v>черника лимон </v>
      </c>
      <c r="V4288" s="18" t="str">
        <f>IFERROR(__xludf.DUMMYFUNCTION("""COMPUTED_VALUE"""),"Вишнёвая бомба")</f>
        <v>Вишнёвая бомба</v>
      </c>
      <c r="W4288" s="18" t="str">
        <f>IFERROR(__xludf.DUMMYFUNCTION("""COMPUTED_VALUE"""),"Тропический манго")</f>
        <v>Тропический манго</v>
      </c>
      <c r="X4288" s="18"/>
      <c r="Y4288" s="18"/>
      <c r="Z4288" s="18"/>
      <c r="AA4288" s="18"/>
      <c r="AB4288" s="18"/>
      <c r="AC4288" s="18"/>
      <c r="AD4288" s="18"/>
      <c r="AE4288" s="18"/>
      <c r="AF4288" s="18"/>
      <c r="AG4288" s="18"/>
      <c r="AH4288" s="18"/>
      <c r="AI4288" s="18"/>
      <c r="AJ4288" s="18"/>
      <c r="AK4288" s="18"/>
      <c r="AL4288" s="18"/>
      <c r="AM4288" s="18"/>
      <c r="AN4288" s="18"/>
      <c r="AO4288" s="18"/>
      <c r="AP4288" s="18"/>
      <c r="AQ4288" s="18"/>
      <c r="AR4288" s="18"/>
      <c r="AS4288" s="18"/>
      <c r="AT4288" s="18"/>
      <c r="AU4288" s="18"/>
      <c r="AV4288" s="18"/>
      <c r="AW4288" s="18"/>
      <c r="AX4288" s="18"/>
    </row>
    <row r="4289">
      <c r="A4289" s="18" t="str">
        <f>IFERROR(__xludf.DUMMYFUNCTION("""COMPUTED_VALUE"""),"Лесные ягоды")</f>
        <v>Лесные ягоды</v>
      </c>
      <c r="B4289" s="18" t="str">
        <f>IFERROR(__xludf.DUMMYFUNCTION("""COMPUTED_VALUE"""),"Алоэ виноград ")</f>
        <v>Алоэ виноград </v>
      </c>
      <c r="C4289" s="18" t="str">
        <f>IFERROR(__xludf.DUMMYFUNCTION("""COMPUTED_VALUE"""),"Апельсиновый адреналин")</f>
        <v>Апельсиновый адреналин</v>
      </c>
      <c r="D4289" s="18" t="str">
        <f>IFERROR(__xludf.DUMMYFUNCTION("""COMPUTED_VALUE"""),"Клюква лайм")</f>
        <v>Клюква лайм</v>
      </c>
      <c r="E4289" s="18" t="str">
        <f>IFERROR(__xludf.DUMMYFUNCTION("""COMPUTED_VALUE"""),"Виноградная фанта ")</f>
        <v>Виноградная фанта </v>
      </c>
      <c r="F4289" s="18" t="str">
        <f>IFERROR(__xludf.DUMMYFUNCTION("""COMPUTED_VALUE"""),"Зеленый чай лемонграсс")</f>
        <v>Зеленый чай лемонграсс</v>
      </c>
      <c r="G4289" s="18" t="str">
        <f>IFERROR(__xludf.DUMMYFUNCTION("""COMPUTED_VALUE"""),"Малина арбуз")</f>
        <v>Малина арбуз</v>
      </c>
      <c r="H4289" s="18" t="str">
        <f>IFERROR(__xludf.DUMMYFUNCTION("""COMPUTED_VALUE"""),"Ананас персик")</f>
        <v>Ананас персик</v>
      </c>
      <c r="I4289" s="18" t="str">
        <f>IFERROR(__xludf.DUMMYFUNCTION("""COMPUTED_VALUE"""),"Клубничный мохито ")</f>
        <v>Клубничный мохито </v>
      </c>
      <c r="J4289" s="18" t="str">
        <f>IFERROR(__xludf.DUMMYFUNCTION("""COMPUTED_VALUE"""),"Яблоко лайм")</f>
        <v>Яблоко лайм</v>
      </c>
      <c r="K4289" s="18" t="str">
        <f>IFERROR(__xludf.DUMMYFUNCTION("""COMPUTED_VALUE"""),"Спрайт арбуз лайм ")</f>
        <v>Спрайт арбуз лайм </v>
      </c>
      <c r="L4289" s="18" t="str">
        <f>IFERROR(__xludf.DUMMYFUNCTION("""COMPUTED_VALUE"""),"Черничная фанта")</f>
        <v>Черничная фанта</v>
      </c>
      <c r="M4289" s="18" t="str">
        <f>IFERROR(__xludf.DUMMYFUNCTION("""COMPUTED_VALUE"""),"Чёрная смородина")</f>
        <v>Чёрная смородина</v>
      </c>
      <c r="N4289" s="18" t="str">
        <f>IFERROR(__xludf.DUMMYFUNCTION("""COMPUTED_VALUE"""),"Червячки голубика малина")</f>
        <v>Червячки голубика малина</v>
      </c>
      <c r="O4289" s="18" t="str">
        <f>IFERROR(__xludf.DUMMYFUNCTION("""COMPUTED_VALUE"""),"Малина смородина ")</f>
        <v>Малина смородина </v>
      </c>
      <c r="P4289" s="18" t="str">
        <f>IFERROR(__xludf.DUMMYFUNCTION("""COMPUTED_VALUE"""),"Черника лайм ")</f>
        <v>Черника лайм </v>
      </c>
      <c r="Q4289" s="18" t="str">
        <f>IFERROR(__xludf.DUMMYFUNCTION("""COMPUTED_VALUE"""),"Виноградный чупа чупс")</f>
        <v>Виноградный чупа чупс</v>
      </c>
      <c r="R4289" s="18" t="str">
        <f>IFERROR(__xludf.DUMMYFUNCTION("""COMPUTED_VALUE"""),"Киви лайм")</f>
        <v>Киви лайм</v>
      </c>
      <c r="S4289" s="18" t="str">
        <f>IFERROR(__xludf.DUMMYFUNCTION("""COMPUTED_VALUE"""),"Ягодный морс")</f>
        <v>Ягодный морс</v>
      </c>
      <c r="T4289" s="18" t="str">
        <f>IFERROR(__xludf.DUMMYFUNCTION("""COMPUTED_VALUE"""),"Фруктовый скитлс")</f>
        <v>Фруктовый скитлс</v>
      </c>
      <c r="U4289" s="18" t="str">
        <f>IFERROR(__xludf.DUMMYFUNCTION("""COMPUTED_VALUE"""),"черника лимон ")</f>
        <v>черника лимон </v>
      </c>
      <c r="V4289" s="18" t="str">
        <f>IFERROR(__xludf.DUMMYFUNCTION("""COMPUTED_VALUE"""),"Вишнёвая бомба")</f>
        <v>Вишнёвая бомба</v>
      </c>
      <c r="W4289" s="18" t="str">
        <f>IFERROR(__xludf.DUMMYFUNCTION("""COMPUTED_VALUE"""),"Тропический манго")</f>
        <v>Тропический манго</v>
      </c>
      <c r="X4289" s="18"/>
      <c r="Y4289" s="18"/>
      <c r="Z4289" s="18"/>
      <c r="AA4289" s="18"/>
      <c r="AB4289" s="18"/>
      <c r="AC4289" s="18"/>
      <c r="AD4289" s="18"/>
      <c r="AE4289" s="18"/>
      <c r="AF4289" s="18"/>
      <c r="AG4289" s="18"/>
      <c r="AH4289" s="18"/>
      <c r="AI4289" s="18"/>
      <c r="AJ4289" s="18"/>
      <c r="AK4289" s="18"/>
      <c r="AL4289" s="18"/>
      <c r="AM4289" s="18"/>
      <c r="AN4289" s="18"/>
      <c r="AO4289" s="18"/>
      <c r="AP4289" s="18"/>
      <c r="AQ4289" s="18"/>
      <c r="AR4289" s="18"/>
      <c r="AS4289" s="18"/>
      <c r="AT4289" s="18"/>
      <c r="AU4289" s="18"/>
      <c r="AV4289" s="18"/>
      <c r="AW4289" s="18"/>
      <c r="AX4289" s="18"/>
    </row>
    <row r="4290">
      <c r="A4290" s="18" t="str">
        <f>IFERROR(__xludf.DUMMYFUNCTION("""COMPUTED_VALUE"""),"Арбуз Малина ")</f>
        <v>Арбуз Малина </v>
      </c>
      <c r="B4290" s="18" t="str">
        <f>IFERROR(__xludf.DUMMYFUNCTION("""COMPUTED_VALUE"""),"Банан Кокос ")</f>
        <v>Банан Кокос </v>
      </c>
      <c r="C4290" s="18" t="str">
        <f>IFERROR(__xludf.DUMMYFUNCTION("""COMPUTED_VALUE"""),"Барбарисовый Энергетик ")</f>
        <v>Барбарисовый Энергетик </v>
      </c>
      <c r="D4290" s="18" t="str">
        <f>IFERROR(__xludf.DUMMYFUNCTION("""COMPUTED_VALUE"""),"Виноградный Энергетик")</f>
        <v>Виноградный Энергетик</v>
      </c>
      <c r="E4290" s="18" t="str">
        <f>IFERROR(__xludf.DUMMYFUNCTION("""COMPUTED_VALUE"""),"Гранат Клубника ")</f>
        <v>Гранат Клубника </v>
      </c>
      <c r="F4290" s="18" t="str">
        <f>IFERROR(__xludf.DUMMYFUNCTION("""COMPUTED_VALUE"""),"Гранат Смородина ")</f>
        <v>Гранат Смородина </v>
      </c>
      <c r="G4290" s="18" t="str">
        <f>IFERROR(__xludf.DUMMYFUNCTION("""COMPUTED_VALUE"""),"Грейпфрутовый Швепс ")</f>
        <v>Грейпфрутовый Швепс </v>
      </c>
      <c r="H4290" s="18" t="str">
        <f>IFERROR(__xludf.DUMMYFUNCTION("""COMPUTED_VALUE"""),"Земляника Драгонфрут ")</f>
        <v>Земляника Драгонфрут </v>
      </c>
      <c r="I4290" s="18" t="str">
        <f>IFERROR(__xludf.DUMMYFUNCTION("""COMPUTED_VALUE"""),"Киви Личи ")</f>
        <v>Киви Личи </v>
      </c>
      <c r="J4290" s="18" t="str">
        <f>IFERROR(__xludf.DUMMYFUNCTION("""COMPUTED_VALUE"""),"Киви Маракуйя Гуава ")</f>
        <v>Киви Маракуйя Гуава </v>
      </c>
      <c r="K4290" s="18" t="str">
        <f>IFERROR(__xludf.DUMMYFUNCTION("""COMPUTED_VALUE"""),"Клубника Банан ")</f>
        <v>Клубника Банан </v>
      </c>
      <c r="L4290" s="18" t="str">
        <f>IFERROR(__xludf.DUMMYFUNCTION("""COMPUTED_VALUE"""),"Клубника Вишня ")</f>
        <v>Клубника Вишня </v>
      </c>
      <c r="M4290" s="18" t="str">
        <f>IFERROR(__xludf.DUMMYFUNCTION("""COMPUTED_VALUE"""),"Клубника Земляника ")</f>
        <v>Клубника Земляника </v>
      </c>
      <c r="N4290" s="18" t="str">
        <f>IFERROR(__xludf.DUMMYFUNCTION("""COMPUTED_VALUE"""),"Клубничный Мохито ")</f>
        <v>Клубничный Мохито </v>
      </c>
      <c r="O4290" s="18" t="str">
        <f>IFERROR(__xludf.DUMMYFUNCTION("""COMPUTED_VALUE"""),"Манго Грейпфрут ")</f>
        <v>Манго Грейпфрут </v>
      </c>
      <c r="P4290" s="18" t="str">
        <f>IFERROR(__xludf.DUMMYFUNCTION("""COMPUTED_VALUE"""),"Манго Персик Личи ")</f>
        <v>Манго Персик Личи </v>
      </c>
      <c r="Q4290" s="18" t="str">
        <f>IFERROR(__xludf.DUMMYFUNCTION("""COMPUTED_VALUE"""),"Персик Бабл Гам ")</f>
        <v>Персик Бабл Гам </v>
      </c>
      <c r="R4290" s="18" t="str">
        <f>IFERROR(__xludf.DUMMYFUNCTION("""COMPUTED_VALUE"""),"Садовые Ягоды ")</f>
        <v>Садовые Ягоды </v>
      </c>
      <c r="S4290" s="18" t="str">
        <f>IFERROR(__xludf.DUMMYFUNCTION("""COMPUTED_VALUE"""),"Скитлс Лимон Лайм 2")</f>
        <v>Скитлс Лимон Лайм 2</v>
      </c>
      <c r="T4290" s="18" t="str">
        <f>IFERROR(__xludf.DUMMYFUNCTION("""COMPUTED_VALUE"""),"Смородина Мармелад 1")</f>
        <v>Смородина Мармелад 1</v>
      </c>
      <c r="U4290" s="18" t="str">
        <f>IFERROR(__xludf.DUMMYFUNCTION("""COMPUTED_VALUE"""),"Темная Вишня 1")</f>
        <v>Темная Вишня 1</v>
      </c>
      <c r="V4290" s="18" t="str">
        <f>IFERROR(__xludf.DUMMYFUNCTION("""COMPUTED_VALUE"""),"Фруктовые Пластинки 1")</f>
        <v>Фруктовые Пластинки 1</v>
      </c>
      <c r="W4290" s="18" t="str">
        <f>IFERROR(__xludf.DUMMYFUNCTION("""COMPUTED_VALUE"""),"Черника Ежевика 1")</f>
        <v>Черника Ежевика 1</v>
      </c>
      <c r="X4290" s="18" t="str">
        <f>IFERROR(__xludf.DUMMYFUNCTION("""COMPUTED_VALUE"""),"Черника Малина 1")</f>
        <v>Черника Малина 1</v>
      </c>
      <c r="Y4290" s="18" t="str">
        <f>IFERROR(__xludf.DUMMYFUNCTION("""COMPUTED_VALUE"""),"Черника Мята 2")</f>
        <v>Черника Мята 2</v>
      </c>
      <c r="Z4290" s="18" t="str">
        <f>IFERROR(__xludf.DUMMYFUNCTION("""COMPUTED_VALUE"""),"Яблоко Виноград 2")</f>
        <v>Яблоко Виноград 2</v>
      </c>
      <c r="AA4290" s="18" t="str">
        <f>IFERROR(__xludf.DUMMYFUNCTION("""COMPUTED_VALUE"""),"Яблоко Малина 4")</f>
        <v>Яблоко Малина 4</v>
      </c>
      <c r="AB4290" s="18"/>
      <c r="AC4290" s="18"/>
      <c r="AD4290" s="18"/>
      <c r="AE4290" s="18"/>
      <c r="AF4290" s="18"/>
      <c r="AG4290" s="18"/>
      <c r="AH4290" s="18"/>
      <c r="AI4290" s="18"/>
      <c r="AJ4290" s="18"/>
      <c r="AK4290" s="18"/>
      <c r="AL4290" s="18"/>
      <c r="AM4290" s="18"/>
      <c r="AN4290" s="18"/>
      <c r="AO4290" s="18"/>
      <c r="AP4290" s="18"/>
      <c r="AQ4290" s="18"/>
      <c r="AR4290" s="18"/>
      <c r="AS4290" s="18"/>
      <c r="AT4290" s="18"/>
      <c r="AU4290" s="18"/>
      <c r="AV4290" s="18"/>
      <c r="AW4290" s="18"/>
      <c r="AX4290" s="18"/>
    </row>
    <row r="4291">
      <c r="A4291" s="18" t="str">
        <f>IFERROR(__xludf.DUMMYFUNCTION("""COMPUTED_VALUE"""),"Арбуз Малина ")</f>
        <v>Арбуз Малина </v>
      </c>
      <c r="B4291" s="18" t="str">
        <f>IFERROR(__xludf.DUMMYFUNCTION("""COMPUTED_VALUE"""),"Банан Кокос ")</f>
        <v>Банан Кокос </v>
      </c>
      <c r="C4291" s="18" t="str">
        <f>IFERROR(__xludf.DUMMYFUNCTION("""COMPUTED_VALUE"""),"Барбарисовый Энергетик ")</f>
        <v>Барбарисовый Энергетик </v>
      </c>
      <c r="D4291" s="18" t="str">
        <f>IFERROR(__xludf.DUMMYFUNCTION("""COMPUTED_VALUE"""),"Виноградный Энергетик")</f>
        <v>Виноградный Энергетик</v>
      </c>
      <c r="E4291" s="18" t="str">
        <f>IFERROR(__xludf.DUMMYFUNCTION("""COMPUTED_VALUE"""),"Гранат Клубника ")</f>
        <v>Гранат Клубника </v>
      </c>
      <c r="F4291" s="18" t="str">
        <f>IFERROR(__xludf.DUMMYFUNCTION("""COMPUTED_VALUE"""),"Гранат Смородина ")</f>
        <v>Гранат Смородина </v>
      </c>
      <c r="G4291" s="18" t="str">
        <f>IFERROR(__xludf.DUMMYFUNCTION("""COMPUTED_VALUE"""),"Грейпфрутовый Швепс ")</f>
        <v>Грейпфрутовый Швепс </v>
      </c>
      <c r="H4291" s="18" t="str">
        <f>IFERROR(__xludf.DUMMYFUNCTION("""COMPUTED_VALUE"""),"Земляника Драгонфрут ")</f>
        <v>Земляника Драгонфрут </v>
      </c>
      <c r="I4291" s="18" t="str">
        <f>IFERROR(__xludf.DUMMYFUNCTION("""COMPUTED_VALUE"""),"Киви Личи ")</f>
        <v>Киви Личи </v>
      </c>
      <c r="J4291" s="18" t="str">
        <f>IFERROR(__xludf.DUMMYFUNCTION("""COMPUTED_VALUE"""),"Киви Маракуйя Гуава ")</f>
        <v>Киви Маракуйя Гуава </v>
      </c>
      <c r="K4291" s="18" t="str">
        <f>IFERROR(__xludf.DUMMYFUNCTION("""COMPUTED_VALUE"""),"Клубника Банан ")</f>
        <v>Клубника Банан </v>
      </c>
      <c r="L4291" s="18" t="str">
        <f>IFERROR(__xludf.DUMMYFUNCTION("""COMPUTED_VALUE"""),"Клубника Вишня ")</f>
        <v>Клубника Вишня </v>
      </c>
      <c r="M4291" s="18" t="str">
        <f>IFERROR(__xludf.DUMMYFUNCTION("""COMPUTED_VALUE"""),"Клубника Земляника ")</f>
        <v>Клубника Земляника </v>
      </c>
      <c r="N4291" s="18" t="str">
        <f>IFERROR(__xludf.DUMMYFUNCTION("""COMPUTED_VALUE"""),"Клубничный Мохито ")</f>
        <v>Клубничный Мохито </v>
      </c>
      <c r="O4291" s="18" t="str">
        <f>IFERROR(__xludf.DUMMYFUNCTION("""COMPUTED_VALUE"""),"Манго Грейпфрут ")</f>
        <v>Манго Грейпфрут </v>
      </c>
      <c r="P4291" s="18" t="str">
        <f>IFERROR(__xludf.DUMMYFUNCTION("""COMPUTED_VALUE"""),"Манго Персик Личи ")</f>
        <v>Манго Персик Личи </v>
      </c>
      <c r="Q4291" s="18" t="str">
        <f>IFERROR(__xludf.DUMMYFUNCTION("""COMPUTED_VALUE"""),"Персик Бабл Гам ")</f>
        <v>Персик Бабл Гам </v>
      </c>
      <c r="R4291" s="18" t="str">
        <f>IFERROR(__xludf.DUMMYFUNCTION("""COMPUTED_VALUE"""),"Садовые Ягоды ")</f>
        <v>Садовые Ягоды </v>
      </c>
      <c r="S4291" s="18" t="str">
        <f>IFERROR(__xludf.DUMMYFUNCTION("""COMPUTED_VALUE"""),"Скитлс Лимон Лайм 2")</f>
        <v>Скитлс Лимон Лайм 2</v>
      </c>
      <c r="T4291" s="18" t="str">
        <f>IFERROR(__xludf.DUMMYFUNCTION("""COMPUTED_VALUE"""),"Смородина Мармелад 1")</f>
        <v>Смородина Мармелад 1</v>
      </c>
      <c r="U4291" s="18" t="str">
        <f>IFERROR(__xludf.DUMMYFUNCTION("""COMPUTED_VALUE"""),"Темная Вишня 1")</f>
        <v>Темная Вишня 1</v>
      </c>
      <c r="V4291" s="18" t="str">
        <f>IFERROR(__xludf.DUMMYFUNCTION("""COMPUTED_VALUE"""),"Фруктовые Пластинки 1")</f>
        <v>Фруктовые Пластинки 1</v>
      </c>
      <c r="W4291" s="18" t="str">
        <f>IFERROR(__xludf.DUMMYFUNCTION("""COMPUTED_VALUE"""),"Черника Ежевика 1")</f>
        <v>Черника Ежевика 1</v>
      </c>
      <c r="X4291" s="18" t="str">
        <f>IFERROR(__xludf.DUMMYFUNCTION("""COMPUTED_VALUE"""),"Черника Малина 1")</f>
        <v>Черника Малина 1</v>
      </c>
      <c r="Y4291" s="18" t="str">
        <f>IFERROR(__xludf.DUMMYFUNCTION("""COMPUTED_VALUE"""),"Черника Мята 2")</f>
        <v>Черника Мята 2</v>
      </c>
      <c r="Z4291" s="18" t="str">
        <f>IFERROR(__xludf.DUMMYFUNCTION("""COMPUTED_VALUE"""),"Яблоко Виноград 2")</f>
        <v>Яблоко Виноград 2</v>
      </c>
      <c r="AA4291" s="18" t="str">
        <f>IFERROR(__xludf.DUMMYFUNCTION("""COMPUTED_VALUE"""),"Яблоко Малина 4")</f>
        <v>Яблоко Малина 4</v>
      </c>
      <c r="AB4291" s="18"/>
      <c r="AC4291" s="18"/>
      <c r="AD4291" s="18"/>
      <c r="AE4291" s="18"/>
      <c r="AF4291" s="18"/>
      <c r="AG4291" s="18"/>
      <c r="AH4291" s="18"/>
      <c r="AI4291" s="18"/>
      <c r="AJ4291" s="18"/>
      <c r="AK4291" s="18"/>
      <c r="AL4291" s="18"/>
      <c r="AM4291" s="18"/>
      <c r="AN4291" s="18"/>
      <c r="AO4291" s="18"/>
      <c r="AP4291" s="18"/>
      <c r="AQ4291" s="18"/>
      <c r="AR4291" s="18"/>
      <c r="AS4291" s="18"/>
      <c r="AT4291" s="18"/>
      <c r="AU4291" s="18"/>
      <c r="AV4291" s="18"/>
      <c r="AW4291" s="18"/>
      <c r="AX4291" s="18"/>
    </row>
    <row r="4292">
      <c r="A4292" s="18" t="str">
        <f>IFERROR(__xludf.DUMMYFUNCTION("""COMPUTED_VALUE"""),"Малина вишня лёд")</f>
        <v>Малина вишня лёд</v>
      </c>
      <c r="B4292" s="18"/>
      <c r="C4292" s="18"/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  <c r="AA4292" s="18"/>
      <c r="AB4292" s="18"/>
      <c r="AC4292" s="18"/>
      <c r="AD4292" s="18"/>
      <c r="AE4292" s="18"/>
      <c r="AF4292" s="18"/>
      <c r="AG4292" s="18"/>
      <c r="AH4292" s="18"/>
      <c r="AI4292" s="18"/>
      <c r="AJ4292" s="18"/>
      <c r="AK4292" s="18"/>
      <c r="AL4292" s="18"/>
      <c r="AM4292" s="18"/>
      <c r="AN4292" s="18"/>
      <c r="AO4292" s="18"/>
      <c r="AP4292" s="18"/>
      <c r="AQ4292" s="18"/>
      <c r="AR4292" s="18"/>
      <c r="AS4292" s="18"/>
      <c r="AT4292" s="18"/>
      <c r="AU4292" s="18"/>
      <c r="AV4292" s="18"/>
      <c r="AW4292" s="18"/>
      <c r="AX4292" s="18"/>
    </row>
    <row r="4293">
      <c r="A4293" s="18" t="str">
        <f>IFERROR(__xludf.DUMMYFUNCTION("""COMPUTED_VALUE"""),"Лесные ягоды")</f>
        <v>Лесные ягоды</v>
      </c>
      <c r="B4293" s="18" t="str">
        <f>IFERROR(__xludf.DUMMYFUNCTION("""COMPUTED_VALUE"""),"Алоэ виноград ")</f>
        <v>Алоэ виноград </v>
      </c>
      <c r="C4293" s="18" t="str">
        <f>IFERROR(__xludf.DUMMYFUNCTION("""COMPUTED_VALUE"""),"Апельсиновый адреналин")</f>
        <v>Апельсиновый адреналин</v>
      </c>
      <c r="D4293" s="18" t="str">
        <f>IFERROR(__xludf.DUMMYFUNCTION("""COMPUTED_VALUE"""),"Клюква лайм")</f>
        <v>Клюква лайм</v>
      </c>
      <c r="E4293" s="18" t="str">
        <f>IFERROR(__xludf.DUMMYFUNCTION("""COMPUTED_VALUE"""),"Виноградная фанта ")</f>
        <v>Виноградная фанта </v>
      </c>
      <c r="F4293" s="18" t="str">
        <f>IFERROR(__xludf.DUMMYFUNCTION("""COMPUTED_VALUE"""),"Зеленый чай лемонграсс")</f>
        <v>Зеленый чай лемонграсс</v>
      </c>
      <c r="G4293" s="18" t="str">
        <f>IFERROR(__xludf.DUMMYFUNCTION("""COMPUTED_VALUE"""),"Малина арбуз")</f>
        <v>Малина арбуз</v>
      </c>
      <c r="H4293" s="18" t="str">
        <f>IFERROR(__xludf.DUMMYFUNCTION("""COMPUTED_VALUE"""),"Ананас персик")</f>
        <v>Ананас персик</v>
      </c>
      <c r="I4293" s="18" t="str">
        <f>IFERROR(__xludf.DUMMYFUNCTION("""COMPUTED_VALUE"""),"Клубничный мохито ")</f>
        <v>Клубничный мохито </v>
      </c>
      <c r="J4293" s="18" t="str">
        <f>IFERROR(__xludf.DUMMYFUNCTION("""COMPUTED_VALUE"""),"Яблоко лайм")</f>
        <v>Яблоко лайм</v>
      </c>
      <c r="K4293" s="18" t="str">
        <f>IFERROR(__xludf.DUMMYFUNCTION("""COMPUTED_VALUE"""),"Спрайт арбуз лайм ")</f>
        <v>Спрайт арбуз лайм </v>
      </c>
      <c r="L4293" s="18" t="str">
        <f>IFERROR(__xludf.DUMMYFUNCTION("""COMPUTED_VALUE"""),"Черничная фанта")</f>
        <v>Черничная фанта</v>
      </c>
      <c r="M4293" s="18" t="str">
        <f>IFERROR(__xludf.DUMMYFUNCTION("""COMPUTED_VALUE"""),"Чёрная смородина")</f>
        <v>Чёрная смородина</v>
      </c>
      <c r="N4293" s="18" t="str">
        <f>IFERROR(__xludf.DUMMYFUNCTION("""COMPUTED_VALUE"""),"Червячки голубика малина")</f>
        <v>Червячки голубика малина</v>
      </c>
      <c r="O4293" s="18" t="str">
        <f>IFERROR(__xludf.DUMMYFUNCTION("""COMPUTED_VALUE"""),"Малина смородина ")</f>
        <v>Малина смородина </v>
      </c>
      <c r="P4293" s="18" t="str">
        <f>IFERROR(__xludf.DUMMYFUNCTION("""COMPUTED_VALUE"""),"Черника лайм ")</f>
        <v>Черника лайм </v>
      </c>
      <c r="Q4293" s="18" t="str">
        <f>IFERROR(__xludf.DUMMYFUNCTION("""COMPUTED_VALUE"""),"Виноградный чупа чупс")</f>
        <v>Виноградный чупа чупс</v>
      </c>
      <c r="R4293" s="18" t="str">
        <f>IFERROR(__xludf.DUMMYFUNCTION("""COMPUTED_VALUE"""),"Киви лайм")</f>
        <v>Киви лайм</v>
      </c>
      <c r="S4293" s="18" t="str">
        <f>IFERROR(__xludf.DUMMYFUNCTION("""COMPUTED_VALUE"""),"Ягодный морс")</f>
        <v>Ягодный морс</v>
      </c>
      <c r="T4293" s="18" t="str">
        <f>IFERROR(__xludf.DUMMYFUNCTION("""COMPUTED_VALUE"""),"Фруктовый скитлс")</f>
        <v>Фруктовый скитлс</v>
      </c>
      <c r="U4293" s="18" t="str">
        <f>IFERROR(__xludf.DUMMYFUNCTION("""COMPUTED_VALUE"""),"черника лимон ")</f>
        <v>черника лимон </v>
      </c>
      <c r="V4293" s="18" t="str">
        <f>IFERROR(__xludf.DUMMYFUNCTION("""COMPUTED_VALUE"""),"Вишнёвая бомба")</f>
        <v>Вишнёвая бомба</v>
      </c>
      <c r="W4293" s="18" t="str">
        <f>IFERROR(__xludf.DUMMYFUNCTION("""COMPUTED_VALUE"""),"Тропический манго")</f>
        <v>Тропический манго</v>
      </c>
      <c r="X4293" s="18"/>
      <c r="Y4293" s="18"/>
      <c r="Z4293" s="18"/>
      <c r="AA4293" s="18"/>
      <c r="AB4293" s="18"/>
      <c r="AC4293" s="18"/>
      <c r="AD4293" s="18"/>
      <c r="AE4293" s="18"/>
      <c r="AF4293" s="18"/>
      <c r="AG4293" s="18"/>
      <c r="AH4293" s="18"/>
      <c r="AI4293" s="18"/>
      <c r="AJ4293" s="18"/>
      <c r="AK4293" s="18"/>
      <c r="AL4293" s="18"/>
      <c r="AM4293" s="18"/>
      <c r="AN4293" s="18"/>
      <c r="AO4293" s="18"/>
      <c r="AP4293" s="18"/>
      <c r="AQ4293" s="18"/>
      <c r="AR4293" s="18"/>
      <c r="AS4293" s="18"/>
      <c r="AT4293" s="18"/>
      <c r="AU4293" s="18"/>
      <c r="AV4293" s="18"/>
      <c r="AW4293" s="18"/>
      <c r="AX4293" s="18"/>
    </row>
    <row r="4294">
      <c r="A4294" s="18" t="str">
        <f>IFERROR(__xludf.DUMMYFUNCTION("""COMPUTED_VALUE"""),"0.4")</f>
        <v>0.4</v>
      </c>
      <c r="B4294" s="18" t="str">
        <f>IFERROR(__xludf.DUMMYFUNCTION("""COMPUTED_VALUE"""),"0.6")</f>
        <v>0.6</v>
      </c>
      <c r="C4294" s="18" t="str">
        <f>IFERROR(__xludf.DUMMYFUNCTION("""COMPUTED_VALUE"""),"0.7")</f>
        <v>0.7</v>
      </c>
      <c r="D4294" s="18" t="str">
        <f>IFERROR(__xludf.DUMMYFUNCTION("""COMPUTED_VALUE"""),"0.8")</f>
        <v>0.8</v>
      </c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  <c r="X4294" s="18"/>
      <c r="Y4294" s="18"/>
      <c r="Z4294" s="18"/>
      <c r="AA4294" s="18"/>
      <c r="AB4294" s="18"/>
      <c r="AC4294" s="18"/>
      <c r="AD4294" s="18"/>
      <c r="AE4294" s="18"/>
      <c r="AF4294" s="18"/>
      <c r="AG4294" s="18"/>
      <c r="AH4294" s="18"/>
      <c r="AI4294" s="18"/>
      <c r="AJ4294" s="18"/>
      <c r="AK4294" s="18"/>
      <c r="AL4294" s="18"/>
      <c r="AM4294" s="18"/>
      <c r="AN4294" s="18"/>
      <c r="AO4294" s="18"/>
      <c r="AP4294" s="18"/>
      <c r="AQ4294" s="18"/>
      <c r="AR4294" s="18"/>
      <c r="AS4294" s="18"/>
      <c r="AT4294" s="18"/>
      <c r="AU4294" s="18"/>
      <c r="AV4294" s="18"/>
      <c r="AW4294" s="18"/>
      <c r="AX4294" s="18"/>
    </row>
    <row r="4295">
      <c r="A4295" s="18" t="str">
        <f>IFERROR(__xludf.DUMMYFUNCTION("""COMPUTED_VALUE"""),"Ягодный микс")</f>
        <v>Ягодный микс</v>
      </c>
      <c r="B4295" s="18" t="str">
        <f>IFERROR(__xludf.DUMMYFUNCTION("""COMPUTED_VALUE"""),"Энергетик малина")</f>
        <v>Энергетик малина</v>
      </c>
      <c r="C4295" s="18" t="str">
        <f>IFERROR(__xludf.DUMMYFUNCTION("""COMPUTED_VALUE"""),"Клубника арбуз")</f>
        <v>Клубника арбуз</v>
      </c>
      <c r="D4295" s="18" t="str">
        <f>IFERROR(__xludf.DUMMYFUNCTION("""COMPUTED_VALUE"""),"Ежевика малина")</f>
        <v>Ежевика малина</v>
      </c>
      <c r="E4295" s="18" t="str">
        <f>IFERROR(__xludf.DUMMYFUNCTION("""COMPUTED_VALUE"""),"Голубая малина виноград")</f>
        <v>Голубая малина виноград</v>
      </c>
      <c r="F4295" s="18" t="str">
        <f>IFERROR(__xludf.DUMMYFUNCTION("""COMPUTED_VALUE"""),"Вишня яблоко")</f>
        <v>Вишня яблоко</v>
      </c>
      <c r="G4295" s="18" t="str">
        <f>IFERROR(__xludf.DUMMYFUNCTION("""COMPUTED_VALUE"""),"Виноград лёд")</f>
        <v>Виноград лёд</v>
      </c>
      <c r="H4295" s="18" t="str">
        <f>IFERROR(__xludf.DUMMYFUNCTION("""COMPUTED_VALUE"""),"Бабл гам")</f>
        <v>Бабл гам</v>
      </c>
      <c r="I4295" s="18" t="str">
        <f>IFERROR(__xludf.DUMMYFUNCTION("""COMPUTED_VALUE"""),"Энергетик лайм")</f>
        <v>Энергетик лайм</v>
      </c>
      <c r="J4295" s="18" t="str">
        <f>IFERROR(__xludf.DUMMYFUNCTION("""COMPUTED_VALUE"""),"Черника смородина айс")</f>
        <v>Черника смородина айс</v>
      </c>
      <c r="K4295" s="18" t="str">
        <f>IFERROR(__xludf.DUMMYFUNCTION("""COMPUTED_VALUE"""),"Мохито клубничный лёд")</f>
        <v>Мохито клубничный лёд</v>
      </c>
      <c r="L4295" s="18" t="str">
        <f>IFERROR(__xludf.DUMMYFUNCTION("""COMPUTED_VALUE"""),"Черная вишня лёд")</f>
        <v>Черная вишня лёд</v>
      </c>
      <c r="M4295" s="18" t="str">
        <f>IFERROR(__xludf.DUMMYFUNCTION("""COMPUTED_VALUE"""),"Ананас кокос лёд")</f>
        <v>Ананас кокос лёд</v>
      </c>
      <c r="N4295" s="18" t="str">
        <f>IFERROR(__xludf.DUMMYFUNCTION("""COMPUTED_VALUE"""),"Киви лёд")</f>
        <v>Киви лёд</v>
      </c>
      <c r="O4295" s="18" t="str">
        <f>IFERROR(__xludf.DUMMYFUNCTION("""COMPUTED_VALUE"""),"Кислая клюква лёд")</f>
        <v>Кислая клюква лёд</v>
      </c>
      <c r="P4295" s="18" t="str">
        <f>IFERROR(__xludf.DUMMYFUNCTION("""COMPUTED_VALUE"""),"Кислый скитлс лёд")</f>
        <v>Кислый скитлс лёд</v>
      </c>
      <c r="Q4295" s="18" t="str">
        <f>IFERROR(__xludf.DUMMYFUNCTION("""COMPUTED_VALUE"""),"Клубника черника лёд")</f>
        <v>Клубника черника лёд</v>
      </c>
      <c r="R4295" s="18" t="str">
        <f>IFERROR(__xludf.DUMMYFUNCTION("""COMPUTED_VALUE"""),"Малина смородина лёд")</f>
        <v>Малина смородина лёд</v>
      </c>
      <c r="S4295" s="18" t="str">
        <f>IFERROR(__xludf.DUMMYFUNCTION("""COMPUTED_VALUE"""),"Манго лёд")</f>
        <v>Манго лёд</v>
      </c>
      <c r="T4295" s="18" t="str">
        <f>IFERROR(__xludf.DUMMYFUNCTION("""COMPUTED_VALUE"""),"Малина вишня лёд")</f>
        <v>Малина вишня лёд</v>
      </c>
      <c r="U4295" s="18"/>
      <c r="V4295" s="18"/>
      <c r="W4295" s="18"/>
      <c r="X4295" s="18"/>
      <c r="Y4295" s="18"/>
      <c r="Z4295" s="18"/>
      <c r="AA4295" s="18"/>
      <c r="AB4295" s="18"/>
      <c r="AC4295" s="18"/>
      <c r="AD4295" s="18"/>
      <c r="AE4295" s="18"/>
      <c r="AF4295" s="18"/>
      <c r="AG4295" s="18"/>
      <c r="AH4295" s="18"/>
      <c r="AI4295" s="18"/>
      <c r="AJ4295" s="18"/>
      <c r="AK4295" s="18"/>
      <c r="AL4295" s="18"/>
      <c r="AM4295" s="18"/>
      <c r="AN4295" s="18"/>
      <c r="AO4295" s="18"/>
      <c r="AP4295" s="18"/>
      <c r="AQ4295" s="18"/>
      <c r="AR4295" s="18"/>
      <c r="AS4295" s="18"/>
      <c r="AT4295" s="18"/>
      <c r="AU4295" s="18"/>
      <c r="AV4295" s="18"/>
      <c r="AW4295" s="18"/>
      <c r="AX4295" s="18"/>
    </row>
    <row r="4296">
      <c r="A4296" s="18" t="str">
        <f>IFERROR(__xludf.DUMMYFUNCTION("""COMPUTED_VALUE"""),"Арбуз Малина ")</f>
        <v>Арбуз Малина </v>
      </c>
      <c r="B4296" s="18" t="str">
        <f>IFERROR(__xludf.DUMMYFUNCTION("""COMPUTED_VALUE"""),"Банан Кокос ")</f>
        <v>Банан Кокос </v>
      </c>
      <c r="C4296" s="18" t="str">
        <f>IFERROR(__xludf.DUMMYFUNCTION("""COMPUTED_VALUE"""),"Барбарисовый Энергетик ")</f>
        <v>Барбарисовый Энергетик </v>
      </c>
      <c r="D4296" s="18" t="str">
        <f>IFERROR(__xludf.DUMMYFUNCTION("""COMPUTED_VALUE"""),"Виноградный Энергетик")</f>
        <v>Виноградный Энергетик</v>
      </c>
      <c r="E4296" s="18" t="str">
        <f>IFERROR(__xludf.DUMMYFUNCTION("""COMPUTED_VALUE"""),"Гранат Клубника ")</f>
        <v>Гранат Клубника </v>
      </c>
      <c r="F4296" s="18" t="str">
        <f>IFERROR(__xludf.DUMMYFUNCTION("""COMPUTED_VALUE"""),"Гранат Смородина ")</f>
        <v>Гранат Смородина </v>
      </c>
      <c r="G4296" s="18" t="str">
        <f>IFERROR(__xludf.DUMMYFUNCTION("""COMPUTED_VALUE"""),"Грейпфрутовый Швепс ")</f>
        <v>Грейпфрутовый Швепс </v>
      </c>
      <c r="H4296" s="18" t="str">
        <f>IFERROR(__xludf.DUMMYFUNCTION("""COMPUTED_VALUE"""),"Земляника Драгонфрут ")</f>
        <v>Земляника Драгонфрут </v>
      </c>
      <c r="I4296" s="18" t="str">
        <f>IFERROR(__xludf.DUMMYFUNCTION("""COMPUTED_VALUE"""),"Киви Личи ")</f>
        <v>Киви Личи </v>
      </c>
      <c r="J4296" s="18" t="str">
        <f>IFERROR(__xludf.DUMMYFUNCTION("""COMPUTED_VALUE"""),"Киви Маракуйя Гуава ")</f>
        <v>Киви Маракуйя Гуава </v>
      </c>
      <c r="K4296" s="18" t="str">
        <f>IFERROR(__xludf.DUMMYFUNCTION("""COMPUTED_VALUE"""),"Клубника Банан ")</f>
        <v>Клубника Банан </v>
      </c>
      <c r="L4296" s="18" t="str">
        <f>IFERROR(__xludf.DUMMYFUNCTION("""COMPUTED_VALUE"""),"Клубника Вишня ")</f>
        <v>Клубника Вишня </v>
      </c>
      <c r="M4296" s="18" t="str">
        <f>IFERROR(__xludf.DUMMYFUNCTION("""COMPUTED_VALUE"""),"Клубника Земляника ")</f>
        <v>Клубника Земляника </v>
      </c>
      <c r="N4296" s="18" t="str">
        <f>IFERROR(__xludf.DUMMYFUNCTION("""COMPUTED_VALUE"""),"Клубничный Мохито ")</f>
        <v>Клубничный Мохито </v>
      </c>
      <c r="O4296" s="18" t="str">
        <f>IFERROR(__xludf.DUMMYFUNCTION("""COMPUTED_VALUE"""),"Манго Грейпфрут ")</f>
        <v>Манго Грейпфрут </v>
      </c>
      <c r="P4296" s="18" t="str">
        <f>IFERROR(__xludf.DUMMYFUNCTION("""COMPUTED_VALUE"""),"Манго Персик Личи ")</f>
        <v>Манго Персик Личи </v>
      </c>
      <c r="Q4296" s="18" t="str">
        <f>IFERROR(__xludf.DUMMYFUNCTION("""COMPUTED_VALUE"""),"Персик Бабл Гам ")</f>
        <v>Персик Бабл Гам </v>
      </c>
      <c r="R4296" s="18" t="str">
        <f>IFERROR(__xludf.DUMMYFUNCTION("""COMPUTED_VALUE"""),"Садовые Ягоды ")</f>
        <v>Садовые Ягоды </v>
      </c>
      <c r="S4296" s="18" t="str">
        <f>IFERROR(__xludf.DUMMYFUNCTION("""COMPUTED_VALUE"""),"Скитлс Лимон Лайм 2")</f>
        <v>Скитлс Лимон Лайм 2</v>
      </c>
      <c r="T4296" s="18" t="str">
        <f>IFERROR(__xludf.DUMMYFUNCTION("""COMPUTED_VALUE"""),"Смородина Мармелад 1")</f>
        <v>Смородина Мармелад 1</v>
      </c>
      <c r="U4296" s="18" t="str">
        <f>IFERROR(__xludf.DUMMYFUNCTION("""COMPUTED_VALUE"""),"Темная Вишня 1")</f>
        <v>Темная Вишня 1</v>
      </c>
      <c r="V4296" s="18" t="str">
        <f>IFERROR(__xludf.DUMMYFUNCTION("""COMPUTED_VALUE"""),"Фруктовые Пластинки 1")</f>
        <v>Фруктовые Пластинки 1</v>
      </c>
      <c r="W4296" s="18" t="str">
        <f>IFERROR(__xludf.DUMMYFUNCTION("""COMPUTED_VALUE"""),"Черника Ежевика 1")</f>
        <v>Черника Ежевика 1</v>
      </c>
      <c r="X4296" s="18" t="str">
        <f>IFERROR(__xludf.DUMMYFUNCTION("""COMPUTED_VALUE"""),"Черника Малина 1")</f>
        <v>Черника Малина 1</v>
      </c>
      <c r="Y4296" s="18" t="str">
        <f>IFERROR(__xludf.DUMMYFUNCTION("""COMPUTED_VALUE"""),"Черника Мята 2")</f>
        <v>Черника Мята 2</v>
      </c>
      <c r="Z4296" s="18" t="str">
        <f>IFERROR(__xludf.DUMMYFUNCTION("""COMPUTED_VALUE"""),"Яблоко Виноград 2")</f>
        <v>Яблоко Виноград 2</v>
      </c>
      <c r="AA4296" s="18" t="str">
        <f>IFERROR(__xludf.DUMMYFUNCTION("""COMPUTED_VALUE"""),"Яблоко Малина 4")</f>
        <v>Яблоко Малина 4</v>
      </c>
      <c r="AB4296" s="18"/>
      <c r="AC4296" s="18"/>
      <c r="AD4296" s="18"/>
      <c r="AE4296" s="18"/>
      <c r="AF4296" s="18"/>
      <c r="AG4296" s="18"/>
      <c r="AH4296" s="18"/>
      <c r="AI4296" s="18"/>
      <c r="AJ4296" s="18"/>
      <c r="AK4296" s="18"/>
      <c r="AL4296" s="18"/>
      <c r="AM4296" s="18"/>
      <c r="AN4296" s="18"/>
      <c r="AO4296" s="18"/>
      <c r="AP4296" s="18"/>
      <c r="AQ4296" s="18"/>
      <c r="AR4296" s="18"/>
      <c r="AS4296" s="18"/>
      <c r="AT4296" s="18"/>
      <c r="AU4296" s="18"/>
      <c r="AV4296" s="18"/>
      <c r="AW4296" s="18"/>
      <c r="AX4296" s="18"/>
    </row>
    <row r="4297">
      <c r="A4297" s="18" t="str">
        <f>IFERROR(__xludf.DUMMYFUNCTION("""COMPUTED_VALUE"""),"Арбуз Малина ")</f>
        <v>Арбуз Малина </v>
      </c>
      <c r="B4297" s="18" t="str">
        <f>IFERROR(__xludf.DUMMYFUNCTION("""COMPUTED_VALUE"""),"Банан Кокос ")</f>
        <v>Банан Кокос </v>
      </c>
      <c r="C4297" s="18" t="str">
        <f>IFERROR(__xludf.DUMMYFUNCTION("""COMPUTED_VALUE"""),"Барбарисовый Энергетик ")</f>
        <v>Барбарисовый Энергетик </v>
      </c>
      <c r="D4297" s="18" t="str">
        <f>IFERROR(__xludf.DUMMYFUNCTION("""COMPUTED_VALUE"""),"Виноградный Энергетик")</f>
        <v>Виноградный Энергетик</v>
      </c>
      <c r="E4297" s="18" t="str">
        <f>IFERROR(__xludf.DUMMYFUNCTION("""COMPUTED_VALUE"""),"Гранат Клубника ")</f>
        <v>Гранат Клубника </v>
      </c>
      <c r="F4297" s="18" t="str">
        <f>IFERROR(__xludf.DUMMYFUNCTION("""COMPUTED_VALUE"""),"Гранат Смородина ")</f>
        <v>Гранат Смородина </v>
      </c>
      <c r="G4297" s="18" t="str">
        <f>IFERROR(__xludf.DUMMYFUNCTION("""COMPUTED_VALUE"""),"Грейпфрутовый Швепс ")</f>
        <v>Грейпфрутовый Швепс </v>
      </c>
      <c r="H4297" s="18" t="str">
        <f>IFERROR(__xludf.DUMMYFUNCTION("""COMPUTED_VALUE"""),"Земляника Драгонфрут ")</f>
        <v>Земляника Драгонфрут </v>
      </c>
      <c r="I4297" s="18" t="str">
        <f>IFERROR(__xludf.DUMMYFUNCTION("""COMPUTED_VALUE"""),"Киви Личи ")</f>
        <v>Киви Личи </v>
      </c>
      <c r="J4297" s="18" t="str">
        <f>IFERROR(__xludf.DUMMYFUNCTION("""COMPUTED_VALUE"""),"Киви Маракуйя Гуава ")</f>
        <v>Киви Маракуйя Гуава </v>
      </c>
      <c r="K4297" s="18" t="str">
        <f>IFERROR(__xludf.DUMMYFUNCTION("""COMPUTED_VALUE"""),"Клубника Банан ")</f>
        <v>Клубника Банан </v>
      </c>
      <c r="L4297" s="18" t="str">
        <f>IFERROR(__xludf.DUMMYFUNCTION("""COMPUTED_VALUE"""),"Клубника Вишня ")</f>
        <v>Клубника Вишня </v>
      </c>
      <c r="M4297" s="18" t="str">
        <f>IFERROR(__xludf.DUMMYFUNCTION("""COMPUTED_VALUE"""),"Клубника Земляника ")</f>
        <v>Клубника Земляника </v>
      </c>
      <c r="N4297" s="18" t="str">
        <f>IFERROR(__xludf.DUMMYFUNCTION("""COMPUTED_VALUE"""),"Клубничный Мохито ")</f>
        <v>Клубничный Мохито </v>
      </c>
      <c r="O4297" s="18" t="str">
        <f>IFERROR(__xludf.DUMMYFUNCTION("""COMPUTED_VALUE"""),"Манго Грейпфрут ")</f>
        <v>Манго Грейпфрут </v>
      </c>
      <c r="P4297" s="18" t="str">
        <f>IFERROR(__xludf.DUMMYFUNCTION("""COMPUTED_VALUE"""),"Манго Персик Личи ")</f>
        <v>Манго Персик Личи </v>
      </c>
      <c r="Q4297" s="18" t="str">
        <f>IFERROR(__xludf.DUMMYFUNCTION("""COMPUTED_VALUE"""),"Персик Бабл Гам ")</f>
        <v>Персик Бабл Гам </v>
      </c>
      <c r="R4297" s="18" t="str">
        <f>IFERROR(__xludf.DUMMYFUNCTION("""COMPUTED_VALUE"""),"Садовые Ягоды ")</f>
        <v>Садовые Ягоды </v>
      </c>
      <c r="S4297" s="18" t="str">
        <f>IFERROR(__xludf.DUMMYFUNCTION("""COMPUTED_VALUE"""),"Скитлс Лимон Лайм 2")</f>
        <v>Скитлс Лимон Лайм 2</v>
      </c>
      <c r="T4297" s="18" t="str">
        <f>IFERROR(__xludf.DUMMYFUNCTION("""COMPUTED_VALUE"""),"Смородина Мармелад 1")</f>
        <v>Смородина Мармелад 1</v>
      </c>
      <c r="U4297" s="18" t="str">
        <f>IFERROR(__xludf.DUMMYFUNCTION("""COMPUTED_VALUE"""),"Темная Вишня 1")</f>
        <v>Темная Вишня 1</v>
      </c>
      <c r="V4297" s="18" t="str">
        <f>IFERROR(__xludf.DUMMYFUNCTION("""COMPUTED_VALUE"""),"Фруктовые Пластинки 1")</f>
        <v>Фруктовые Пластинки 1</v>
      </c>
      <c r="W4297" s="18" t="str">
        <f>IFERROR(__xludf.DUMMYFUNCTION("""COMPUTED_VALUE"""),"Черника Ежевика 1")</f>
        <v>Черника Ежевика 1</v>
      </c>
      <c r="X4297" s="18" t="str">
        <f>IFERROR(__xludf.DUMMYFUNCTION("""COMPUTED_VALUE"""),"Черника Малина 1")</f>
        <v>Черника Малина 1</v>
      </c>
      <c r="Y4297" s="18" t="str">
        <f>IFERROR(__xludf.DUMMYFUNCTION("""COMPUTED_VALUE"""),"Черника Мята 2")</f>
        <v>Черника Мята 2</v>
      </c>
      <c r="Z4297" s="18" t="str">
        <f>IFERROR(__xludf.DUMMYFUNCTION("""COMPUTED_VALUE"""),"Яблоко Виноград 2")</f>
        <v>Яблоко Виноград 2</v>
      </c>
      <c r="AA4297" s="18" t="str">
        <f>IFERROR(__xludf.DUMMYFUNCTION("""COMPUTED_VALUE"""),"Яблоко Малина 4")</f>
        <v>Яблоко Малина 4</v>
      </c>
      <c r="AB4297" s="18"/>
      <c r="AC4297" s="18"/>
      <c r="AD4297" s="18"/>
      <c r="AE4297" s="18"/>
      <c r="AF4297" s="18"/>
      <c r="AG4297" s="18"/>
      <c r="AH4297" s="18"/>
      <c r="AI4297" s="18"/>
      <c r="AJ4297" s="18"/>
      <c r="AK4297" s="18"/>
      <c r="AL4297" s="18"/>
      <c r="AM4297" s="18"/>
      <c r="AN4297" s="18"/>
      <c r="AO4297" s="18"/>
      <c r="AP4297" s="18"/>
      <c r="AQ4297" s="18"/>
      <c r="AR4297" s="18"/>
      <c r="AS4297" s="18"/>
      <c r="AT4297" s="18"/>
      <c r="AU4297" s="18"/>
      <c r="AV4297" s="18"/>
      <c r="AW4297" s="18"/>
      <c r="AX4297" s="18"/>
    </row>
    <row r="4298">
      <c r="A4298" s="18" t="str">
        <f>IFERROR(__xludf.DUMMYFUNCTION("""COMPUTED_VALUE"""),"Смородина холс")</f>
        <v>Смородина холс</v>
      </c>
      <c r="B4298" s="18" t="str">
        <f>IFERROR(__xludf.DUMMYFUNCTION("""COMPUTED_VALUE"""),"Тропические фрукты")</f>
        <v>Тропические фрукты</v>
      </c>
      <c r="C4298" s="18" t="str">
        <f>IFERROR(__xludf.DUMMYFUNCTION("""COMPUTED_VALUE"""),"Черничная конфета")</f>
        <v>Черничная конфета</v>
      </c>
      <c r="D4298" s="18" t="str">
        <f>IFERROR(__xludf.DUMMYFUNCTION("""COMPUTED_VALUE"""),"Яблоко вишня")</f>
        <v>Яблоко вишня</v>
      </c>
      <c r="E4298" s="18" t="str">
        <f>IFERROR(__xludf.DUMMYFUNCTION("""COMPUTED_VALUE"""),"Виноград мята")</f>
        <v>Виноград мята</v>
      </c>
      <c r="F4298" s="18" t="str">
        <f>IFERROR(__xludf.DUMMYFUNCTION("""COMPUTED_VALUE"""),"Виноград холс")</f>
        <v>Виноград холс</v>
      </c>
      <c r="G4298" s="18" t="str">
        <f>IFERROR(__xludf.DUMMYFUNCTION("""COMPUTED_VALUE"""),"Грейпфрутовый лимонад")</f>
        <v>Грейпфрутовый лимонад</v>
      </c>
      <c r="H4298" s="18" t="str">
        <f>IFERROR(__xludf.DUMMYFUNCTION("""COMPUTED_VALUE"""),"Дыня банан")</f>
        <v>Дыня банан</v>
      </c>
      <c r="I4298" s="18" t="str">
        <f>IFERROR(__xludf.DUMMYFUNCTION("""COMPUTED_VALUE"""),"Ежевичный лимонад")</f>
        <v>Ежевичный лимонад</v>
      </c>
      <c r="J4298" s="18" t="str">
        <f>IFERROR(__xludf.DUMMYFUNCTION("""COMPUTED_VALUE"""),"Земляничная конфета ")</f>
        <v>Земляничная конфета </v>
      </c>
      <c r="K4298" s="18" t="str">
        <f>IFERROR(__xludf.DUMMYFUNCTION("""COMPUTED_VALUE"""),"Ананас манго ")</f>
        <v>Ананас манго </v>
      </c>
      <c r="L4298" s="18" t="str">
        <f>IFERROR(__xludf.DUMMYFUNCTION("""COMPUTED_VALUE"""),"Жвачка черника мята ")</f>
        <v>Жвачка черника мята </v>
      </c>
      <c r="M4298" s="18" t="str">
        <f>IFERROR(__xludf.DUMMYFUNCTION("""COMPUTED_VALUE"""),"Зеленый манго")</f>
        <v>Зеленый манго</v>
      </c>
      <c r="N4298" s="18" t="str">
        <f>IFERROR(__xludf.DUMMYFUNCTION("""COMPUTED_VALUE"""),"Клюква брусника")</f>
        <v>Клюква брусника</v>
      </c>
      <c r="O4298" s="18" t="str">
        <f>IFERROR(__xludf.DUMMYFUNCTION("""COMPUTED_VALUE"""),"Апельсин ")</f>
        <v>Апельсин </v>
      </c>
      <c r="P4298" s="18" t="str">
        <f>IFERROR(__xludf.DUMMYFUNCTION("""COMPUTED_VALUE"""),"Кокос малина")</f>
        <v>Кокос малина</v>
      </c>
      <c r="Q4298" s="18" t="str">
        <f>IFERROR(__xludf.DUMMYFUNCTION("""COMPUTED_VALUE"""),"Лимонные черви")</f>
        <v>Лимонные черви</v>
      </c>
      <c r="R4298" s="18" t="str">
        <f>IFERROR(__xludf.DUMMYFUNCTION("""COMPUTED_VALUE"""),"Малиновый лимонад")</f>
        <v>Малиновый лимонад</v>
      </c>
      <c r="S4298" s="18" t="str">
        <f>IFERROR(__xludf.DUMMYFUNCTION("""COMPUTED_VALUE"""),"Смородина малина")</f>
        <v>Смородина малина</v>
      </c>
      <c r="T4298" s="18"/>
      <c r="U4298" s="18"/>
      <c r="V4298" s="18"/>
      <c r="W4298" s="18"/>
      <c r="X4298" s="18"/>
      <c r="Y4298" s="18"/>
      <c r="Z4298" s="18"/>
      <c r="AA4298" s="18"/>
      <c r="AB4298" s="18"/>
      <c r="AC4298" s="18"/>
      <c r="AD4298" s="18"/>
      <c r="AE4298" s="18"/>
      <c r="AF4298" s="18"/>
      <c r="AG4298" s="18"/>
      <c r="AH4298" s="18"/>
      <c r="AI4298" s="18"/>
      <c r="AJ4298" s="18"/>
      <c r="AK4298" s="18"/>
      <c r="AL4298" s="18"/>
      <c r="AM4298" s="18"/>
      <c r="AN4298" s="18"/>
      <c r="AO4298" s="18"/>
      <c r="AP4298" s="18"/>
      <c r="AQ4298" s="18"/>
      <c r="AR4298" s="18"/>
      <c r="AS4298" s="18"/>
      <c r="AT4298" s="18"/>
      <c r="AU4298" s="18"/>
      <c r="AV4298" s="18"/>
      <c r="AW4298" s="18"/>
      <c r="AX4298" s="18"/>
    </row>
    <row r="4299">
      <c r="A4299" s="18" t="str">
        <f>IFERROR(__xludf.DUMMYFUNCTION("""COMPUTED_VALUE"""),"кислая земляника")</f>
        <v>кислая земляника</v>
      </c>
      <c r="B4299" s="18" t="str">
        <f>IFERROR(__xludf.DUMMYFUNCTION("""COMPUTED_VALUE"""),"кислая фанта с черникой")</f>
        <v>кислая фанта с черникой</v>
      </c>
      <c r="C4299" s="18" t="str">
        <f>IFERROR(__xludf.DUMMYFUNCTION("""COMPUTED_VALUE"""),"кислое харибо с колой и черешней")</f>
        <v>кислое харибо с колой и черешней</v>
      </c>
      <c r="D4299" s="18" t="str">
        <f>IFERROR(__xludf.DUMMYFUNCTION("""COMPUTED_VALUE"""),"кислое яблочно клубничная шипучка")</f>
        <v>кислое яблочно клубничная шипучка</v>
      </c>
      <c r="E4299" s="18" t="str">
        <f>IFERROR(__xludf.DUMMYFUNCTION("""COMPUTED_VALUE"""),"кислые желатинки маракуйя ананас")</f>
        <v>кислые желатинки маракуйя ананас</v>
      </c>
      <c r="F4299" s="18" t="str">
        <f>IFERROR(__xludf.DUMMYFUNCTION("""COMPUTED_VALUE"""),"кислые ленточки маракуя манго")</f>
        <v>кислые ленточки маракуя манго</v>
      </c>
      <c r="G4299" s="18" t="str">
        <f>IFERROR(__xludf.DUMMYFUNCTION("""COMPUTED_VALUE"""),"кислые мармеладные ягоды")</f>
        <v>кислые мармеладные ягоды</v>
      </c>
      <c r="H4299" s="18" t="str">
        <f>IFERROR(__xludf.DUMMYFUNCTION("""COMPUTED_VALUE"""),"кислый виноград лайм")</f>
        <v>кислый виноград лайм</v>
      </c>
      <c r="I4299" s="18" t="str">
        <f>IFERROR(__xludf.DUMMYFUNCTION("""COMPUTED_VALUE"""),"кислый грейпфрут с вишней")</f>
        <v>кислый грейпфрут с вишней</v>
      </c>
      <c r="J4299" s="18" t="str">
        <f>IFERROR(__xludf.DUMMYFUNCTION("""COMPUTED_VALUE"""),"кислый леденец виноград киви яблоко")</f>
        <v>кислый леденец виноград киви яблоко</v>
      </c>
      <c r="K4299" s="18" t="str">
        <f>IFERROR(__xludf.DUMMYFUNCTION("""COMPUTED_VALUE"""),"кислый лимонад арбуз лайм малина")</f>
        <v>кислый лимонад арбуз лайм малина</v>
      </c>
      <c r="L4299" s="18" t="str">
        <f>IFERROR(__xludf.DUMMYFUNCTION("""COMPUTED_VALUE"""),"кислый персик клубника")</f>
        <v>кислый персик клубника</v>
      </c>
      <c r="M4299" s="18" t="str">
        <f>IFERROR(__xludf.DUMMYFUNCTION("""COMPUTED_VALUE"""),"кислый яблочно лимонные колечки")</f>
        <v>кислый яблочно лимонные колечки</v>
      </c>
      <c r="N4299" s="18" t="str">
        <f>IFERROR(__xludf.DUMMYFUNCTION("""COMPUTED_VALUE"""),"фанта апельсин с кислой малиной")</f>
        <v>фанта апельсин с кислой малиной</v>
      </c>
      <c r="O4299" s="18"/>
      <c r="P4299" s="18"/>
      <c r="Q4299" s="18"/>
      <c r="R4299" s="18"/>
      <c r="S4299" s="18"/>
      <c r="T4299" s="18"/>
      <c r="U4299" s="18"/>
      <c r="V4299" s="18"/>
      <c r="W4299" s="18"/>
      <c r="X4299" s="18"/>
      <c r="Y4299" s="18"/>
      <c r="Z4299" s="18"/>
      <c r="AA4299" s="18"/>
      <c r="AB4299" s="18"/>
      <c r="AC4299" s="18"/>
      <c r="AD4299" s="18"/>
      <c r="AE4299" s="18"/>
      <c r="AF4299" s="18"/>
      <c r="AG4299" s="18"/>
      <c r="AH4299" s="18"/>
      <c r="AI4299" s="18"/>
      <c r="AJ4299" s="18"/>
      <c r="AK4299" s="18"/>
      <c r="AL4299" s="18"/>
      <c r="AM4299" s="18"/>
      <c r="AN4299" s="18"/>
      <c r="AO4299" s="18"/>
      <c r="AP4299" s="18"/>
      <c r="AQ4299" s="18"/>
      <c r="AR4299" s="18"/>
      <c r="AS4299" s="18"/>
      <c r="AT4299" s="18"/>
      <c r="AU4299" s="18"/>
      <c r="AV4299" s="18"/>
      <c r="AW4299" s="18"/>
      <c r="AX4299" s="18"/>
    </row>
    <row r="4300">
      <c r="A4300" s="18" t="str">
        <f>IFERROR(__xludf.DUMMYFUNCTION("""COMPUTED_VALUE"""),"кислая земляника")</f>
        <v>кислая земляника</v>
      </c>
      <c r="B4300" s="18" t="str">
        <f>IFERROR(__xludf.DUMMYFUNCTION("""COMPUTED_VALUE"""),"кислая фанта с черникой")</f>
        <v>кислая фанта с черникой</v>
      </c>
      <c r="C4300" s="18" t="str">
        <f>IFERROR(__xludf.DUMMYFUNCTION("""COMPUTED_VALUE"""),"кислое харибо с колой и черешней")</f>
        <v>кислое харибо с колой и черешней</v>
      </c>
      <c r="D4300" s="18" t="str">
        <f>IFERROR(__xludf.DUMMYFUNCTION("""COMPUTED_VALUE"""),"кислое яблочно клубничная шипучка")</f>
        <v>кислое яблочно клубничная шипучка</v>
      </c>
      <c r="E4300" s="18" t="str">
        <f>IFERROR(__xludf.DUMMYFUNCTION("""COMPUTED_VALUE"""),"кислые желатинки маракуйя ананас")</f>
        <v>кислые желатинки маракуйя ананас</v>
      </c>
      <c r="F4300" s="18" t="str">
        <f>IFERROR(__xludf.DUMMYFUNCTION("""COMPUTED_VALUE"""),"кислые ленточки маракуя манго")</f>
        <v>кислые ленточки маракуя манго</v>
      </c>
      <c r="G4300" s="18" t="str">
        <f>IFERROR(__xludf.DUMMYFUNCTION("""COMPUTED_VALUE"""),"кислые мармеладные ягоды")</f>
        <v>кислые мармеладные ягоды</v>
      </c>
      <c r="H4300" s="18" t="str">
        <f>IFERROR(__xludf.DUMMYFUNCTION("""COMPUTED_VALUE"""),"кислый виноград лайм")</f>
        <v>кислый виноград лайм</v>
      </c>
      <c r="I4300" s="18" t="str">
        <f>IFERROR(__xludf.DUMMYFUNCTION("""COMPUTED_VALUE"""),"кислый грейпфрут с вишней")</f>
        <v>кислый грейпфрут с вишней</v>
      </c>
      <c r="J4300" s="18" t="str">
        <f>IFERROR(__xludf.DUMMYFUNCTION("""COMPUTED_VALUE"""),"кислый леденец виноград киви яблоко")</f>
        <v>кислый леденец виноград киви яблоко</v>
      </c>
      <c r="K4300" s="18" t="str">
        <f>IFERROR(__xludf.DUMMYFUNCTION("""COMPUTED_VALUE"""),"кислый лимонад арбуз лайм малина")</f>
        <v>кислый лимонад арбуз лайм малина</v>
      </c>
      <c r="L4300" s="18" t="str">
        <f>IFERROR(__xludf.DUMMYFUNCTION("""COMPUTED_VALUE"""),"кислый персик клубника")</f>
        <v>кислый персик клубника</v>
      </c>
      <c r="M4300" s="18" t="str">
        <f>IFERROR(__xludf.DUMMYFUNCTION("""COMPUTED_VALUE"""),"кислый яблочно лимонные колечки")</f>
        <v>кислый яблочно лимонные колечки</v>
      </c>
      <c r="N4300" s="18" t="str">
        <f>IFERROR(__xludf.DUMMYFUNCTION("""COMPUTED_VALUE"""),"фанта апельсин с кислой малиной")</f>
        <v>фанта апельсин с кислой малиной</v>
      </c>
      <c r="O4300" s="18"/>
      <c r="P4300" s="18"/>
      <c r="Q4300" s="18"/>
      <c r="R4300" s="18"/>
      <c r="S4300" s="18"/>
      <c r="T4300" s="18"/>
      <c r="U4300" s="18"/>
      <c r="V4300" s="18"/>
      <c r="W4300" s="18"/>
      <c r="X4300" s="18"/>
      <c r="Y4300" s="18"/>
      <c r="Z4300" s="18"/>
      <c r="AA4300" s="18"/>
      <c r="AB4300" s="18"/>
      <c r="AC4300" s="18"/>
      <c r="AD4300" s="18"/>
      <c r="AE4300" s="18"/>
      <c r="AF4300" s="18"/>
      <c r="AG4300" s="18"/>
      <c r="AH4300" s="18"/>
      <c r="AI4300" s="18"/>
      <c r="AJ4300" s="18"/>
      <c r="AK4300" s="18"/>
      <c r="AL4300" s="18"/>
      <c r="AM4300" s="18"/>
      <c r="AN4300" s="18"/>
      <c r="AO4300" s="18"/>
      <c r="AP4300" s="18"/>
      <c r="AQ4300" s="18"/>
      <c r="AR4300" s="18"/>
      <c r="AS4300" s="18"/>
      <c r="AT4300" s="18"/>
      <c r="AU4300" s="18"/>
      <c r="AV4300" s="18"/>
      <c r="AW4300" s="18"/>
      <c r="AX4300" s="18"/>
    </row>
    <row r="4301">
      <c r="A4301" s="18" t="str">
        <f>IFERROR(__xludf.DUMMYFUNCTION("""COMPUTED_VALUE"""),"Арбуз Малина ")</f>
        <v>Арбуз Малина </v>
      </c>
      <c r="B4301" s="18" t="str">
        <f>IFERROR(__xludf.DUMMYFUNCTION("""COMPUTED_VALUE"""),"Банан Кокос ")</f>
        <v>Банан Кокос </v>
      </c>
      <c r="C4301" s="18" t="str">
        <f>IFERROR(__xludf.DUMMYFUNCTION("""COMPUTED_VALUE"""),"Барбарисовый Энергетик ")</f>
        <v>Барбарисовый Энергетик </v>
      </c>
      <c r="D4301" s="18" t="str">
        <f>IFERROR(__xludf.DUMMYFUNCTION("""COMPUTED_VALUE"""),"Виноградный Энергетик")</f>
        <v>Виноградный Энергетик</v>
      </c>
      <c r="E4301" s="18" t="str">
        <f>IFERROR(__xludf.DUMMYFUNCTION("""COMPUTED_VALUE"""),"Гранат Клубника ")</f>
        <v>Гранат Клубника </v>
      </c>
      <c r="F4301" s="18" t="str">
        <f>IFERROR(__xludf.DUMMYFUNCTION("""COMPUTED_VALUE"""),"Гранат Смородина ")</f>
        <v>Гранат Смородина </v>
      </c>
      <c r="G4301" s="18" t="str">
        <f>IFERROR(__xludf.DUMMYFUNCTION("""COMPUTED_VALUE"""),"Грейпфрутовый Швепс ")</f>
        <v>Грейпфрутовый Швепс </v>
      </c>
      <c r="H4301" s="18" t="str">
        <f>IFERROR(__xludf.DUMMYFUNCTION("""COMPUTED_VALUE"""),"Земляника Драгонфрут ")</f>
        <v>Земляника Драгонфрут </v>
      </c>
      <c r="I4301" s="18" t="str">
        <f>IFERROR(__xludf.DUMMYFUNCTION("""COMPUTED_VALUE"""),"Киви Личи ")</f>
        <v>Киви Личи </v>
      </c>
      <c r="J4301" s="18" t="str">
        <f>IFERROR(__xludf.DUMMYFUNCTION("""COMPUTED_VALUE"""),"Киви Маракуйя Гуава ")</f>
        <v>Киви Маракуйя Гуава </v>
      </c>
      <c r="K4301" s="18" t="str">
        <f>IFERROR(__xludf.DUMMYFUNCTION("""COMPUTED_VALUE"""),"Клубника Банан ")</f>
        <v>Клубника Банан </v>
      </c>
      <c r="L4301" s="18" t="str">
        <f>IFERROR(__xludf.DUMMYFUNCTION("""COMPUTED_VALUE"""),"Клубника Вишня ")</f>
        <v>Клубника Вишня </v>
      </c>
      <c r="M4301" s="18" t="str">
        <f>IFERROR(__xludf.DUMMYFUNCTION("""COMPUTED_VALUE"""),"Клубника Земляника ")</f>
        <v>Клубника Земляника </v>
      </c>
      <c r="N4301" s="18" t="str">
        <f>IFERROR(__xludf.DUMMYFUNCTION("""COMPUTED_VALUE"""),"Клубничный Мохито ")</f>
        <v>Клубничный Мохито </v>
      </c>
      <c r="O4301" s="18" t="str">
        <f>IFERROR(__xludf.DUMMYFUNCTION("""COMPUTED_VALUE"""),"Манго Грейпфрут ")</f>
        <v>Манго Грейпфрут </v>
      </c>
      <c r="P4301" s="18" t="str">
        <f>IFERROR(__xludf.DUMMYFUNCTION("""COMPUTED_VALUE"""),"Манго Персик Личи ")</f>
        <v>Манго Персик Личи </v>
      </c>
      <c r="Q4301" s="18" t="str">
        <f>IFERROR(__xludf.DUMMYFUNCTION("""COMPUTED_VALUE"""),"Персик Бабл Гам ")</f>
        <v>Персик Бабл Гам </v>
      </c>
      <c r="R4301" s="18" t="str">
        <f>IFERROR(__xludf.DUMMYFUNCTION("""COMPUTED_VALUE"""),"Садовые Ягоды ")</f>
        <v>Садовые Ягоды </v>
      </c>
      <c r="S4301" s="18" t="str">
        <f>IFERROR(__xludf.DUMMYFUNCTION("""COMPUTED_VALUE"""),"Скитлс Лимон Лайм 2")</f>
        <v>Скитлс Лимон Лайм 2</v>
      </c>
      <c r="T4301" s="18" t="str">
        <f>IFERROR(__xludf.DUMMYFUNCTION("""COMPUTED_VALUE"""),"Смородина Мармелад 1")</f>
        <v>Смородина Мармелад 1</v>
      </c>
      <c r="U4301" s="18" t="str">
        <f>IFERROR(__xludf.DUMMYFUNCTION("""COMPUTED_VALUE"""),"Темная Вишня 1")</f>
        <v>Темная Вишня 1</v>
      </c>
      <c r="V4301" s="18" t="str">
        <f>IFERROR(__xludf.DUMMYFUNCTION("""COMPUTED_VALUE"""),"Фруктовые Пластинки 1")</f>
        <v>Фруктовые Пластинки 1</v>
      </c>
      <c r="W4301" s="18" t="str">
        <f>IFERROR(__xludf.DUMMYFUNCTION("""COMPUTED_VALUE"""),"Черника Ежевика 1")</f>
        <v>Черника Ежевика 1</v>
      </c>
      <c r="X4301" s="18" t="str">
        <f>IFERROR(__xludf.DUMMYFUNCTION("""COMPUTED_VALUE"""),"Черника Малина 1")</f>
        <v>Черника Малина 1</v>
      </c>
      <c r="Y4301" s="18" t="str">
        <f>IFERROR(__xludf.DUMMYFUNCTION("""COMPUTED_VALUE"""),"Черника Мята 2")</f>
        <v>Черника Мята 2</v>
      </c>
      <c r="Z4301" s="18" t="str">
        <f>IFERROR(__xludf.DUMMYFUNCTION("""COMPUTED_VALUE"""),"Яблоко Виноград 2")</f>
        <v>Яблоко Виноград 2</v>
      </c>
      <c r="AA4301" s="18" t="str">
        <f>IFERROR(__xludf.DUMMYFUNCTION("""COMPUTED_VALUE"""),"Яблоко Малина 4")</f>
        <v>Яблоко Малина 4</v>
      </c>
      <c r="AB4301" s="18"/>
      <c r="AC4301" s="18"/>
      <c r="AD4301" s="18"/>
      <c r="AE4301" s="18"/>
      <c r="AF4301" s="18"/>
      <c r="AG4301" s="18"/>
      <c r="AH4301" s="18"/>
      <c r="AI4301" s="18"/>
      <c r="AJ4301" s="18"/>
      <c r="AK4301" s="18"/>
      <c r="AL4301" s="18"/>
      <c r="AM4301" s="18"/>
      <c r="AN4301" s="18"/>
      <c r="AO4301" s="18"/>
      <c r="AP4301" s="18"/>
      <c r="AQ4301" s="18"/>
      <c r="AR4301" s="18"/>
      <c r="AS4301" s="18"/>
      <c r="AT4301" s="18"/>
      <c r="AU4301" s="18"/>
      <c r="AV4301" s="18"/>
      <c r="AW4301" s="18"/>
      <c r="AX4301" s="18"/>
    </row>
    <row r="4302">
      <c r="A4302" s="18" t="str">
        <f>IFERROR(__xludf.DUMMYFUNCTION("""COMPUTED_VALUE"""),"Ягодный микс")</f>
        <v>Ягодный микс</v>
      </c>
      <c r="B4302" s="18" t="str">
        <f>IFERROR(__xludf.DUMMYFUNCTION("""COMPUTED_VALUE"""),"Энергетик малина")</f>
        <v>Энергетик малина</v>
      </c>
      <c r="C4302" s="18" t="str">
        <f>IFERROR(__xludf.DUMMYFUNCTION("""COMPUTED_VALUE"""),"Клубника арбуз")</f>
        <v>Клубника арбуз</v>
      </c>
      <c r="D4302" s="18" t="str">
        <f>IFERROR(__xludf.DUMMYFUNCTION("""COMPUTED_VALUE"""),"Ежевика малина")</f>
        <v>Ежевика малина</v>
      </c>
      <c r="E4302" s="18" t="str">
        <f>IFERROR(__xludf.DUMMYFUNCTION("""COMPUTED_VALUE"""),"Голубая малина виноград")</f>
        <v>Голубая малина виноград</v>
      </c>
      <c r="F4302" s="18" t="str">
        <f>IFERROR(__xludf.DUMMYFUNCTION("""COMPUTED_VALUE"""),"Вишня яблоко")</f>
        <v>Вишня яблоко</v>
      </c>
      <c r="G4302" s="18" t="str">
        <f>IFERROR(__xludf.DUMMYFUNCTION("""COMPUTED_VALUE"""),"Виноград лёд")</f>
        <v>Виноград лёд</v>
      </c>
      <c r="H4302" s="18" t="str">
        <f>IFERROR(__xludf.DUMMYFUNCTION("""COMPUTED_VALUE"""),"Бабл гам")</f>
        <v>Бабл гам</v>
      </c>
      <c r="I4302" s="18" t="str">
        <f>IFERROR(__xludf.DUMMYFUNCTION("""COMPUTED_VALUE"""),"Энергетик лайм")</f>
        <v>Энергетик лайм</v>
      </c>
      <c r="J4302" s="18" t="str">
        <f>IFERROR(__xludf.DUMMYFUNCTION("""COMPUTED_VALUE"""),"Черника смородина айс")</f>
        <v>Черника смородина айс</v>
      </c>
      <c r="K4302" s="18" t="str">
        <f>IFERROR(__xludf.DUMMYFUNCTION("""COMPUTED_VALUE"""),"Мохито клубничный лёд")</f>
        <v>Мохито клубничный лёд</v>
      </c>
      <c r="L4302" s="18" t="str">
        <f>IFERROR(__xludf.DUMMYFUNCTION("""COMPUTED_VALUE"""),"Черная вишня лёд")</f>
        <v>Черная вишня лёд</v>
      </c>
      <c r="M4302" s="18" t="str">
        <f>IFERROR(__xludf.DUMMYFUNCTION("""COMPUTED_VALUE"""),"Ананас кокос лёд")</f>
        <v>Ананас кокос лёд</v>
      </c>
      <c r="N4302" s="18" t="str">
        <f>IFERROR(__xludf.DUMMYFUNCTION("""COMPUTED_VALUE"""),"Киви лёд")</f>
        <v>Киви лёд</v>
      </c>
      <c r="O4302" s="18" t="str">
        <f>IFERROR(__xludf.DUMMYFUNCTION("""COMPUTED_VALUE"""),"Кислая клюква лёд")</f>
        <v>Кислая клюква лёд</v>
      </c>
      <c r="P4302" s="18" t="str">
        <f>IFERROR(__xludf.DUMMYFUNCTION("""COMPUTED_VALUE"""),"Кислый скитлс лёд")</f>
        <v>Кислый скитлс лёд</v>
      </c>
      <c r="Q4302" s="18" t="str">
        <f>IFERROR(__xludf.DUMMYFUNCTION("""COMPUTED_VALUE"""),"Клубника черника лёд")</f>
        <v>Клубника черника лёд</v>
      </c>
      <c r="R4302" s="18" t="str">
        <f>IFERROR(__xludf.DUMMYFUNCTION("""COMPUTED_VALUE"""),"Малина смородина лёд")</f>
        <v>Малина смородина лёд</v>
      </c>
      <c r="S4302" s="18" t="str">
        <f>IFERROR(__xludf.DUMMYFUNCTION("""COMPUTED_VALUE"""),"Манго лёд")</f>
        <v>Манго лёд</v>
      </c>
      <c r="T4302" s="18" t="str">
        <f>IFERROR(__xludf.DUMMYFUNCTION("""COMPUTED_VALUE"""),"Малина вишня лёд")</f>
        <v>Малина вишня лёд</v>
      </c>
      <c r="U4302" s="18"/>
      <c r="V4302" s="18"/>
      <c r="W4302" s="18"/>
      <c r="X4302" s="18"/>
      <c r="Y4302" s="18"/>
      <c r="Z4302" s="18"/>
      <c r="AA4302" s="18"/>
      <c r="AB4302" s="18"/>
      <c r="AC4302" s="18"/>
      <c r="AD4302" s="18"/>
      <c r="AE4302" s="18"/>
      <c r="AF4302" s="18"/>
      <c r="AG4302" s="18"/>
      <c r="AH4302" s="18"/>
      <c r="AI4302" s="18"/>
      <c r="AJ4302" s="18"/>
      <c r="AK4302" s="18"/>
      <c r="AL4302" s="18"/>
      <c r="AM4302" s="18"/>
      <c r="AN4302" s="18"/>
      <c r="AO4302" s="18"/>
      <c r="AP4302" s="18"/>
      <c r="AQ4302" s="18"/>
      <c r="AR4302" s="18"/>
      <c r="AS4302" s="18"/>
      <c r="AT4302" s="18"/>
      <c r="AU4302" s="18"/>
      <c r="AV4302" s="18"/>
      <c r="AW4302" s="18"/>
      <c r="AX4302" s="18"/>
    </row>
    <row r="4303">
      <c r="A4303" s="18" t="str">
        <f>IFERROR(__xludf.DUMMYFUNCTION("""COMPUTED_VALUE"""),"Банановое мороженое")</f>
        <v>Банановое мороженое</v>
      </c>
      <c r="B4303" s="18" t="str">
        <f>IFERROR(__xludf.DUMMYFUNCTION("""COMPUTED_VALUE"""),"Вишнёвый маффин")</f>
        <v>Вишнёвый маффин</v>
      </c>
      <c r="C4303" s="18" t="str">
        <f>IFERROR(__xludf.DUMMYFUNCTION("""COMPUTED_VALUE"""),"Жвачка виноград")</f>
        <v>Жвачка виноград</v>
      </c>
      <c r="D4303" s="18" t="str">
        <f>IFERROR(__xludf.DUMMYFUNCTION("""COMPUTED_VALUE"""),"Кислая жвачка яблоко")</f>
        <v>Кислая жвачка яблоко</v>
      </c>
      <c r="E4303" s="18" t="str">
        <f>IFERROR(__xludf.DUMMYFUNCTION("""COMPUTED_VALUE"""),"Кислая малиновая вата")</f>
        <v>Кислая малиновая вата</v>
      </c>
      <c r="F4303" s="18" t="str">
        <f>IFERROR(__xludf.DUMMYFUNCTION("""COMPUTED_VALUE"""),"Клюква в сахарной пудре")</f>
        <v>Клюква в сахарной пудре</v>
      </c>
      <c r="G4303" s="18" t="str">
        <f>IFERROR(__xludf.DUMMYFUNCTION("""COMPUTED_VALUE"""),"Кола вишня")</f>
        <v>Кола вишня</v>
      </c>
      <c r="H4303" s="18" t="str">
        <f>IFERROR(__xludf.DUMMYFUNCTION("""COMPUTED_VALUE"""),"Ледяная груша яблоко")</f>
        <v>Ледяная груша яблоко</v>
      </c>
      <c r="I4303" s="18" t="str">
        <f>IFERROR(__xludf.DUMMYFUNCTION("""COMPUTED_VALUE"""),"Лесные ягоды эвкалипт")</f>
        <v>Лесные ягоды эвкалипт</v>
      </c>
      <c r="J4303" s="18" t="str">
        <f>IFERROR(__xludf.DUMMYFUNCTION("""COMPUTED_VALUE"""),"Лимонад голубая малина")</f>
        <v>Лимонад голубая малина</v>
      </c>
      <c r="K4303" s="18" t="str">
        <f>IFERROR(__xludf.DUMMYFUNCTION("""COMPUTED_VALUE"""),"Малиновый лимонад")</f>
        <v>Малиновый лимонад</v>
      </c>
      <c r="L4303" s="18" t="str">
        <f>IFERROR(__xludf.DUMMYFUNCTION("""COMPUTED_VALUE"""),"Манго клубника")</f>
        <v>Манго клубника</v>
      </c>
      <c r="M4303" s="18" t="str">
        <f>IFERROR(__xludf.DUMMYFUNCTION("""COMPUTED_VALUE"""),"Мармеладные змейки с дикими ягодами")</f>
        <v>Мармеладные змейки с дикими ягодами</v>
      </c>
      <c r="N4303" s="18" t="str">
        <f>IFERROR(__xludf.DUMMYFUNCTION("""COMPUTED_VALUE"""),"Морозная фанта")</f>
        <v>Морозная фанта</v>
      </c>
      <c r="O4303" s="18" t="str">
        <f>IFERROR(__xludf.DUMMYFUNCTION("""COMPUTED_VALUE"""),"Морозный мохито")</f>
        <v>Морозный мохито</v>
      </c>
      <c r="P4303" s="18" t="str">
        <f>IFERROR(__xludf.DUMMYFUNCTION("""COMPUTED_VALUE"""),"Пина колада")</f>
        <v>Пина колада</v>
      </c>
      <c r="Q4303" s="18" t="str">
        <f>IFERROR(__xludf.DUMMYFUNCTION("""COMPUTED_VALUE"""),"Спрайт огурец")</f>
        <v>Спрайт огурец</v>
      </c>
      <c r="R4303" s="18" t="str">
        <f>IFERROR(__xludf.DUMMYFUNCTION("""COMPUTED_VALUE"""),"Цитрусовые дольки")</f>
        <v>Цитрусовые дольки</v>
      </c>
      <c r="S4303" s="18" t="str">
        <f>IFERROR(__xludf.DUMMYFUNCTION("""COMPUTED_VALUE"""),"Червяки с ананасом")</f>
        <v>Червяки с ананасом</v>
      </c>
      <c r="T4303" s="18" t="str">
        <f>IFERROR(__xludf.DUMMYFUNCTION("""COMPUTED_VALUE"""),"Энергетик черника")</f>
        <v>Энергетик черника</v>
      </c>
      <c r="U4303" s="18"/>
      <c r="V4303" s="18"/>
      <c r="W4303" s="18"/>
      <c r="X4303" s="18"/>
      <c r="Y4303" s="18"/>
      <c r="Z4303" s="18"/>
      <c r="AA4303" s="18"/>
      <c r="AB4303" s="18"/>
      <c r="AC4303" s="18"/>
      <c r="AD4303" s="18"/>
      <c r="AE4303" s="18"/>
      <c r="AF4303" s="18"/>
      <c r="AG4303" s="18"/>
      <c r="AH4303" s="18"/>
      <c r="AI4303" s="18"/>
      <c r="AJ4303" s="18"/>
      <c r="AK4303" s="18"/>
      <c r="AL4303" s="18"/>
      <c r="AM4303" s="18"/>
      <c r="AN4303" s="18"/>
      <c r="AO4303" s="18"/>
      <c r="AP4303" s="18"/>
      <c r="AQ4303" s="18"/>
      <c r="AR4303" s="18"/>
      <c r="AS4303" s="18"/>
      <c r="AT4303" s="18"/>
      <c r="AU4303" s="18"/>
      <c r="AV4303" s="18"/>
      <c r="AW4303" s="18"/>
      <c r="AX4303" s="18"/>
    </row>
    <row r="4304">
      <c r="A4304" s="18" t="str">
        <f>IFERROR(__xludf.DUMMYFUNCTION("""COMPUTED_VALUE"""),"Арбуз Малина ")</f>
        <v>Арбуз Малина </v>
      </c>
      <c r="B4304" s="18" t="str">
        <f>IFERROR(__xludf.DUMMYFUNCTION("""COMPUTED_VALUE"""),"Банан Кокос ")</f>
        <v>Банан Кокос </v>
      </c>
      <c r="C4304" s="18" t="str">
        <f>IFERROR(__xludf.DUMMYFUNCTION("""COMPUTED_VALUE"""),"Барбарисовый Энергетик ")</f>
        <v>Барбарисовый Энергетик </v>
      </c>
      <c r="D4304" s="18" t="str">
        <f>IFERROR(__xludf.DUMMYFUNCTION("""COMPUTED_VALUE"""),"Виноградный Энергетик")</f>
        <v>Виноградный Энергетик</v>
      </c>
      <c r="E4304" s="18" t="str">
        <f>IFERROR(__xludf.DUMMYFUNCTION("""COMPUTED_VALUE"""),"Гранат Клубника ")</f>
        <v>Гранат Клубника </v>
      </c>
      <c r="F4304" s="18" t="str">
        <f>IFERROR(__xludf.DUMMYFUNCTION("""COMPUTED_VALUE"""),"Гранат Смородина ")</f>
        <v>Гранат Смородина </v>
      </c>
      <c r="G4304" s="18" t="str">
        <f>IFERROR(__xludf.DUMMYFUNCTION("""COMPUTED_VALUE"""),"Грейпфрутовый Швепс ")</f>
        <v>Грейпфрутовый Швепс </v>
      </c>
      <c r="H4304" s="18" t="str">
        <f>IFERROR(__xludf.DUMMYFUNCTION("""COMPUTED_VALUE"""),"Земляника Драгонфрут ")</f>
        <v>Земляника Драгонфрут </v>
      </c>
      <c r="I4304" s="18" t="str">
        <f>IFERROR(__xludf.DUMMYFUNCTION("""COMPUTED_VALUE"""),"Киви Личи ")</f>
        <v>Киви Личи </v>
      </c>
      <c r="J4304" s="18" t="str">
        <f>IFERROR(__xludf.DUMMYFUNCTION("""COMPUTED_VALUE"""),"Киви Маракуйя Гуава ")</f>
        <v>Киви Маракуйя Гуава </v>
      </c>
      <c r="K4304" s="18" t="str">
        <f>IFERROR(__xludf.DUMMYFUNCTION("""COMPUTED_VALUE"""),"Клубника Банан ")</f>
        <v>Клубника Банан </v>
      </c>
      <c r="L4304" s="18" t="str">
        <f>IFERROR(__xludf.DUMMYFUNCTION("""COMPUTED_VALUE"""),"Клубника Вишня ")</f>
        <v>Клубника Вишня </v>
      </c>
      <c r="M4304" s="18" t="str">
        <f>IFERROR(__xludf.DUMMYFUNCTION("""COMPUTED_VALUE"""),"Клубника Земляника ")</f>
        <v>Клубника Земляника </v>
      </c>
      <c r="N4304" s="18" t="str">
        <f>IFERROR(__xludf.DUMMYFUNCTION("""COMPUTED_VALUE"""),"Клубничный Мохито ")</f>
        <v>Клубничный Мохито </v>
      </c>
      <c r="O4304" s="18" t="str">
        <f>IFERROR(__xludf.DUMMYFUNCTION("""COMPUTED_VALUE"""),"Манго Грейпфрут ")</f>
        <v>Манго Грейпфрут </v>
      </c>
      <c r="P4304" s="18" t="str">
        <f>IFERROR(__xludf.DUMMYFUNCTION("""COMPUTED_VALUE"""),"Манго Персик Личи ")</f>
        <v>Манго Персик Личи </v>
      </c>
      <c r="Q4304" s="18" t="str">
        <f>IFERROR(__xludf.DUMMYFUNCTION("""COMPUTED_VALUE"""),"Персик Бабл Гам ")</f>
        <v>Персик Бабл Гам </v>
      </c>
      <c r="R4304" s="18" t="str">
        <f>IFERROR(__xludf.DUMMYFUNCTION("""COMPUTED_VALUE"""),"Садовые Ягоды ")</f>
        <v>Садовые Ягоды </v>
      </c>
      <c r="S4304" s="18" t="str">
        <f>IFERROR(__xludf.DUMMYFUNCTION("""COMPUTED_VALUE"""),"Скитлс Лимон Лайм 2")</f>
        <v>Скитлс Лимон Лайм 2</v>
      </c>
      <c r="T4304" s="18" t="str">
        <f>IFERROR(__xludf.DUMMYFUNCTION("""COMPUTED_VALUE"""),"Смородина Мармелад 1")</f>
        <v>Смородина Мармелад 1</v>
      </c>
      <c r="U4304" s="18" t="str">
        <f>IFERROR(__xludf.DUMMYFUNCTION("""COMPUTED_VALUE"""),"Темная Вишня 1")</f>
        <v>Темная Вишня 1</v>
      </c>
      <c r="V4304" s="18" t="str">
        <f>IFERROR(__xludf.DUMMYFUNCTION("""COMPUTED_VALUE"""),"Фруктовые Пластинки 1")</f>
        <v>Фруктовые Пластинки 1</v>
      </c>
      <c r="W4304" s="18" t="str">
        <f>IFERROR(__xludf.DUMMYFUNCTION("""COMPUTED_VALUE"""),"Черника Ежевика 1")</f>
        <v>Черника Ежевика 1</v>
      </c>
      <c r="X4304" s="18" t="str">
        <f>IFERROR(__xludf.DUMMYFUNCTION("""COMPUTED_VALUE"""),"Черника Малина 1")</f>
        <v>Черника Малина 1</v>
      </c>
      <c r="Y4304" s="18" t="str">
        <f>IFERROR(__xludf.DUMMYFUNCTION("""COMPUTED_VALUE"""),"Черника Мята 2")</f>
        <v>Черника Мята 2</v>
      </c>
      <c r="Z4304" s="18" t="str">
        <f>IFERROR(__xludf.DUMMYFUNCTION("""COMPUTED_VALUE"""),"Яблоко Виноград 2")</f>
        <v>Яблоко Виноград 2</v>
      </c>
      <c r="AA4304" s="18" t="str">
        <f>IFERROR(__xludf.DUMMYFUNCTION("""COMPUTED_VALUE"""),"Яблоко Малина 4")</f>
        <v>Яблоко Малина 4</v>
      </c>
      <c r="AB4304" s="18"/>
      <c r="AC4304" s="18"/>
      <c r="AD4304" s="18"/>
      <c r="AE4304" s="18"/>
      <c r="AF4304" s="18"/>
      <c r="AG4304" s="18"/>
      <c r="AH4304" s="18"/>
      <c r="AI4304" s="18"/>
      <c r="AJ4304" s="18"/>
      <c r="AK4304" s="18"/>
      <c r="AL4304" s="18"/>
      <c r="AM4304" s="18"/>
      <c r="AN4304" s="18"/>
      <c r="AO4304" s="18"/>
      <c r="AP4304" s="18"/>
      <c r="AQ4304" s="18"/>
      <c r="AR4304" s="18"/>
      <c r="AS4304" s="18"/>
      <c r="AT4304" s="18"/>
      <c r="AU4304" s="18"/>
      <c r="AV4304" s="18"/>
      <c r="AW4304" s="18"/>
      <c r="AX4304" s="18"/>
    </row>
    <row r="4305">
      <c r="A4305" s="18" t="str">
        <f>IFERROR(__xludf.DUMMYFUNCTION("""COMPUTED_VALUE"""),"Кислый малиново-грейпфрутовый швепс")</f>
        <v>Кислый малиново-грейпфрутовый швепс</v>
      </c>
      <c r="B4305" s="18" t="str">
        <f>IFERROR(__xludf.DUMMYFUNCTION("""COMPUTED_VALUE"""),"Ананас апельсин")</f>
        <v>Ананас апельсин</v>
      </c>
      <c r="C4305" s="18" t="str">
        <f>IFERROR(__xludf.DUMMYFUNCTION("""COMPUTED_VALUE"""),"Пинаколада")</f>
        <v>Пинаколада</v>
      </c>
      <c r="D4305" s="18" t="str">
        <f>IFERROR(__xludf.DUMMYFUNCTION("""COMPUTED_VALUE"""),"Мятный бабл гам")</f>
        <v>Мятный бабл гам</v>
      </c>
      <c r="E4305" s="18" t="str">
        <f>IFERROR(__xludf.DUMMYFUNCTION("""COMPUTED_VALUE"""),"Мянго драгонфрут")</f>
        <v>Мянго драгонфрут</v>
      </c>
      <c r="F4305" s="18" t="str">
        <f>IFERROR(__xludf.DUMMYFUNCTION("""COMPUTED_VALUE"""),"Клубничная фанта")</f>
        <v>Клубничная фанта</v>
      </c>
      <c r="G4305" s="18" t="str">
        <f>IFERROR(__xludf.DUMMYFUNCTION("""COMPUTED_VALUE"""),"Клубничная арбуз")</f>
        <v>Клубничная арбуз</v>
      </c>
      <c r="H4305" s="18" t="str">
        <f>IFERROR(__xludf.DUMMYFUNCTION("""COMPUTED_VALUE"""),"Кислый скитлс")</f>
        <v>Кислый скитлс</v>
      </c>
      <c r="I4305" s="18" t="str">
        <f>IFERROR(__xludf.DUMMYFUNCTION("""COMPUTED_VALUE"""),"Кислый лайм арбуз")</f>
        <v>Кислый лайм арбуз</v>
      </c>
      <c r="J4305" s="18" t="str">
        <f>IFERROR(__xludf.DUMMYFUNCTION("""COMPUTED_VALUE"""),"Тропический банан")</f>
        <v>Тропический банан</v>
      </c>
      <c r="K4305" s="18" t="str">
        <f>IFERROR(__xludf.DUMMYFUNCTION("""COMPUTED_VALUE"""),"Яблочный энергетик")</f>
        <v>Яблочный энергетик</v>
      </c>
      <c r="L4305" s="18" t="str">
        <f>IFERROR(__xludf.DUMMYFUNCTION("""COMPUTED_VALUE"""),"Барбарисовый лимонад")</f>
        <v>Барбарисовый лимонад</v>
      </c>
      <c r="M4305" s="18" t="str">
        <f>IFERROR(__xludf.DUMMYFUNCTION("""COMPUTED_VALUE"""),"Лимонад виноград вишня")</f>
        <v>Лимонад виноград вишня</v>
      </c>
      <c r="N4305" s="18" t="str">
        <f>IFERROR(__xludf.DUMMYFUNCTION("""COMPUTED_VALUE"""),"Розовый лимонад")</f>
        <v>Розовый лимонад</v>
      </c>
      <c r="O4305" s="18" t="str">
        <f>IFERROR(__xludf.DUMMYFUNCTION("""COMPUTED_VALUE"""),"Двойной манго")</f>
        <v>Двойной манго</v>
      </c>
      <c r="P4305" s="18" t="str">
        <f>IFERROR(__xludf.DUMMYFUNCTION("""COMPUTED_VALUE"""),"Лесные ягоды ")</f>
        <v>Лесные ягоды </v>
      </c>
      <c r="Q4305" s="18" t="str">
        <f>IFERROR(__xludf.DUMMYFUNCTION("""COMPUTED_VALUE"""),"Ежевика малина ")</f>
        <v>Ежевика малина </v>
      </c>
      <c r="R4305" s="18" t="str">
        <f>IFERROR(__xludf.DUMMYFUNCTION("""COMPUTED_VALUE"""),"Смородиновый лимонад")</f>
        <v>Смородиновый лимонад</v>
      </c>
      <c r="S4305" s="18" t="str">
        <f>IFERROR(__xludf.DUMMYFUNCTION("""COMPUTED_VALUE"""),"Кола вишня")</f>
        <v>Кола вишня</v>
      </c>
      <c r="T4305" s="18" t="str">
        <f>IFERROR(__xludf.DUMMYFUNCTION("""COMPUTED_VALUE"""),"Манго арбуз")</f>
        <v>Манго арбуз</v>
      </c>
      <c r="U4305" s="18" t="str">
        <f>IFERROR(__xludf.DUMMYFUNCTION("""COMPUTED_VALUE"""),"Алоэ виноград")</f>
        <v>Алоэ виноград</v>
      </c>
      <c r="V4305" s="18" t="str">
        <f>IFERROR(__xludf.DUMMYFUNCTION("""COMPUTED_VALUE"""),"Банан клубника")</f>
        <v>Банан клубника</v>
      </c>
      <c r="W4305" s="18" t="str">
        <f>IFERROR(__xludf.DUMMYFUNCTION("""COMPUTED_VALUE"""),"Малиновый мармелад")</f>
        <v>Малиновый мармелад</v>
      </c>
      <c r="X4305" s="18" t="str">
        <f>IFERROR(__xludf.DUMMYFUNCTION("""COMPUTED_VALUE"""),"Клубника киви")</f>
        <v>Клубника киви</v>
      </c>
      <c r="Y4305" s="18" t="str">
        <f>IFERROR(__xludf.DUMMYFUNCTION("""COMPUTED_VALUE"""),"Клюква лайм")</f>
        <v>Клюква лайм</v>
      </c>
      <c r="Z4305" s="18" t="str">
        <f>IFERROR(__xludf.DUMMYFUNCTION("""COMPUTED_VALUE"""),"Гуава ананас")</f>
        <v>Гуава ананас</v>
      </c>
      <c r="AA4305" s="18" t="str">
        <f>IFERROR(__xludf.DUMMYFUNCTION("""COMPUTED_VALUE"""),"Морс")</f>
        <v>Морс</v>
      </c>
      <c r="AB4305" s="18" t="str">
        <f>IFERROR(__xludf.DUMMYFUNCTION("""COMPUTED_VALUE"""),"Красный апельсин")</f>
        <v>Красный апельсин</v>
      </c>
      <c r="AC4305" s="18" t="str">
        <f>IFERROR(__xludf.DUMMYFUNCTION("""COMPUTED_VALUE"""),"Арбузная жвачка")</f>
        <v>Арбузная жвачка</v>
      </c>
      <c r="AD4305" s="18" t="str">
        <f>IFERROR(__xludf.DUMMYFUNCTION("""COMPUTED_VALUE"""),"Смородина Виноград")</f>
        <v>Смородина Виноград</v>
      </c>
      <c r="AE4305" s="18" t="str">
        <f>IFERROR(__xludf.DUMMYFUNCTION("""COMPUTED_VALUE"""),"Гранатовая Мармелад")</f>
        <v>Гранатовая Мармелад</v>
      </c>
      <c r="AF4305" s="18" t="str">
        <f>IFERROR(__xludf.DUMMYFUNCTION("""COMPUTED_VALUE"""),"Яблоко Киви")</f>
        <v>Яблоко Киви</v>
      </c>
      <c r="AG4305" s="18" t="str">
        <f>IFERROR(__xludf.DUMMYFUNCTION("""COMPUTED_VALUE"""),"Клубника Ежевика")</f>
        <v>Клубника Ежевика</v>
      </c>
      <c r="AH4305" s="18" t="str">
        <f>IFERROR(__xludf.DUMMYFUNCTION("""COMPUTED_VALUE"""),"Клубничный Коктейль")</f>
        <v>Клубничный Коктейль</v>
      </c>
      <c r="AI4305" s="18" t="str">
        <f>IFERROR(__xludf.DUMMYFUNCTION("""COMPUTED_VALUE"""),"Клюква Земляника ")</f>
        <v>Клюква Земляника </v>
      </c>
      <c r="AJ4305" s="18" t="str">
        <f>IFERROR(__xludf.DUMMYFUNCTION("""COMPUTED_VALUE"""),"Какос Дыня")</f>
        <v>Какос Дыня</v>
      </c>
      <c r="AK4305" s="18" t="str">
        <f>IFERROR(__xludf.DUMMYFUNCTION("""COMPUTED_VALUE"""),"Маракуйя мандарин")</f>
        <v>Маракуйя мандарин</v>
      </c>
      <c r="AL4305" s="18" t="str">
        <f>IFERROR(__xludf.DUMMYFUNCTION("""COMPUTED_VALUE"""),"Персик кактус")</f>
        <v>Персик кактус</v>
      </c>
      <c r="AM4305" s="18" t="str">
        <f>IFERROR(__xludf.DUMMYFUNCTION("""COMPUTED_VALUE"""),"Спрайт")</f>
        <v>Спрайт</v>
      </c>
      <c r="AN4305" s="18" t="str">
        <f>IFERROR(__xludf.DUMMYFUNCTION("""COMPUTED_VALUE"""),"Черничная фанта")</f>
        <v>Черничная фанта</v>
      </c>
      <c r="AO4305" s="18" t="str">
        <f>IFERROR(__xludf.DUMMYFUNCTION("""COMPUTED_VALUE"""),"Ягодная жвачка")</f>
        <v>Ягодная жвачка</v>
      </c>
      <c r="AP4305" s="18" t="str">
        <f>IFERROR(__xludf.DUMMYFUNCTION("""COMPUTED_VALUE"""),"Ягодный энергетик")</f>
        <v>Ягодный энергетик</v>
      </c>
      <c r="AQ4305" s="18" t="str">
        <f>IFERROR(__xludf.DUMMYFUNCTION("""COMPUTED_VALUE"""),"Ягодный пунш ")</f>
        <v>Ягодный пунш </v>
      </c>
      <c r="AR4305" s="18" t="str">
        <f>IFERROR(__xludf.DUMMYFUNCTION("""COMPUTED_VALUE"""),"Виноградный холс")</f>
        <v>Виноградный холс</v>
      </c>
      <c r="AS4305" s="18" t="str">
        <f>IFERROR(__xludf.DUMMYFUNCTION("""COMPUTED_VALUE"""),"Грейпфрут смородина")</f>
        <v>Грейпфрут смородина</v>
      </c>
      <c r="AT4305" s="18" t="str">
        <f>IFERROR(__xludf.DUMMYFUNCTION("""COMPUTED_VALUE"""),"Дыня персик")</f>
        <v>Дыня персик</v>
      </c>
      <c r="AU4305" s="18" t="str">
        <f>IFERROR(__xludf.DUMMYFUNCTION("""COMPUTED_VALUE"""),"Земляника виноград")</f>
        <v>Земляника виноград</v>
      </c>
      <c r="AV4305" s="18" t="str">
        <f>IFERROR(__xludf.DUMMYFUNCTION("""COMPUTED_VALUE"""),"Киви маракуйя гуава")</f>
        <v>Киви маракуйя гуава</v>
      </c>
      <c r="AW4305" s="18" t="str">
        <f>IFERROR(__xludf.DUMMYFUNCTION("""COMPUTED_VALUE"""),"Кислые вишнёвые червячки")</f>
        <v>Кислые вишнёвые червячки</v>
      </c>
      <c r="AX4305" s="18" t="str">
        <f>IFERROR(__xludf.DUMMYFUNCTION("""COMPUTED_VALUE"""),"Кислые чернично-малиновое червячки")</f>
        <v>Кислые чернично-малиновое червячки</v>
      </c>
    </row>
    <row r="4306">
      <c r="A4306" s="18" t="str">
        <f>IFERROR(__xludf.DUMMYFUNCTION("""COMPUTED_VALUE"""),"0.4")</f>
        <v>0.4</v>
      </c>
      <c r="B4306" s="18" t="str">
        <f>IFERROR(__xludf.DUMMYFUNCTION("""COMPUTED_VALUE"""),"0.6")</f>
        <v>0.6</v>
      </c>
      <c r="C4306" s="18" t="str">
        <f>IFERROR(__xludf.DUMMYFUNCTION("""COMPUTED_VALUE"""),"0.7")</f>
        <v>0.7</v>
      </c>
      <c r="D4306" s="18" t="str">
        <f>IFERROR(__xludf.DUMMYFUNCTION("""COMPUTED_VALUE"""),"0.8")</f>
        <v>0.8</v>
      </c>
      <c r="E4306" s="18"/>
      <c r="F4306" s="18"/>
      <c r="G4306" s="18"/>
      <c r="H4306" s="18"/>
      <c r="I4306" s="18"/>
      <c r="J4306" s="18"/>
      <c r="K4306" s="18"/>
      <c r="L4306" s="18"/>
      <c r="M4306" s="18"/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  <c r="X4306" s="18"/>
      <c r="Y4306" s="18"/>
      <c r="Z4306" s="18"/>
      <c r="AA4306" s="18"/>
      <c r="AB4306" s="18"/>
      <c r="AC4306" s="18"/>
      <c r="AD4306" s="18"/>
      <c r="AE4306" s="18"/>
      <c r="AF4306" s="18"/>
      <c r="AG4306" s="18"/>
      <c r="AH4306" s="18"/>
      <c r="AI4306" s="18"/>
      <c r="AJ4306" s="18"/>
      <c r="AK4306" s="18"/>
      <c r="AL4306" s="18"/>
      <c r="AM4306" s="18"/>
      <c r="AN4306" s="18"/>
      <c r="AO4306" s="18"/>
      <c r="AP4306" s="18"/>
      <c r="AQ4306" s="18"/>
      <c r="AR4306" s="18"/>
      <c r="AS4306" s="18"/>
      <c r="AT4306" s="18"/>
      <c r="AU4306" s="18"/>
      <c r="AV4306" s="18"/>
      <c r="AW4306" s="18"/>
      <c r="AX4306" s="18"/>
    </row>
    <row r="4307">
      <c r="A4307" s="18" t="str">
        <f>IFERROR(__xludf.DUMMYFUNCTION("""COMPUTED_VALUE"""),"Арбуз Малина ")</f>
        <v>Арбуз Малина </v>
      </c>
      <c r="B4307" s="18" t="str">
        <f>IFERROR(__xludf.DUMMYFUNCTION("""COMPUTED_VALUE"""),"Банан Кокос ")</f>
        <v>Банан Кокос </v>
      </c>
      <c r="C4307" s="18" t="str">
        <f>IFERROR(__xludf.DUMMYFUNCTION("""COMPUTED_VALUE"""),"Барбарисовый Энергетик ")</f>
        <v>Барбарисовый Энергетик </v>
      </c>
      <c r="D4307" s="18" t="str">
        <f>IFERROR(__xludf.DUMMYFUNCTION("""COMPUTED_VALUE"""),"Виноградный Энергетик")</f>
        <v>Виноградный Энергетик</v>
      </c>
      <c r="E4307" s="18" t="str">
        <f>IFERROR(__xludf.DUMMYFUNCTION("""COMPUTED_VALUE"""),"Гранат Клубника ")</f>
        <v>Гранат Клубника </v>
      </c>
      <c r="F4307" s="18" t="str">
        <f>IFERROR(__xludf.DUMMYFUNCTION("""COMPUTED_VALUE"""),"Гранат Смородина ")</f>
        <v>Гранат Смородина </v>
      </c>
      <c r="G4307" s="18" t="str">
        <f>IFERROR(__xludf.DUMMYFUNCTION("""COMPUTED_VALUE"""),"Грейпфрутовый Швепс ")</f>
        <v>Грейпфрутовый Швепс </v>
      </c>
      <c r="H4307" s="18" t="str">
        <f>IFERROR(__xludf.DUMMYFUNCTION("""COMPUTED_VALUE"""),"Земляника Драгонфрут ")</f>
        <v>Земляника Драгонфрут </v>
      </c>
      <c r="I4307" s="18" t="str">
        <f>IFERROR(__xludf.DUMMYFUNCTION("""COMPUTED_VALUE"""),"Киви Личи ")</f>
        <v>Киви Личи </v>
      </c>
      <c r="J4307" s="18" t="str">
        <f>IFERROR(__xludf.DUMMYFUNCTION("""COMPUTED_VALUE"""),"Киви Маракуйя Гуава ")</f>
        <v>Киви Маракуйя Гуава </v>
      </c>
      <c r="K4307" s="18" t="str">
        <f>IFERROR(__xludf.DUMMYFUNCTION("""COMPUTED_VALUE"""),"Клубника Банан ")</f>
        <v>Клубника Банан </v>
      </c>
      <c r="L4307" s="18" t="str">
        <f>IFERROR(__xludf.DUMMYFUNCTION("""COMPUTED_VALUE"""),"Клубника Вишня ")</f>
        <v>Клубника Вишня </v>
      </c>
      <c r="M4307" s="18" t="str">
        <f>IFERROR(__xludf.DUMMYFUNCTION("""COMPUTED_VALUE"""),"Клубника Земляника ")</f>
        <v>Клубника Земляника </v>
      </c>
      <c r="N4307" s="18" t="str">
        <f>IFERROR(__xludf.DUMMYFUNCTION("""COMPUTED_VALUE"""),"Клубничный Мохито ")</f>
        <v>Клубничный Мохито </v>
      </c>
      <c r="O4307" s="18" t="str">
        <f>IFERROR(__xludf.DUMMYFUNCTION("""COMPUTED_VALUE"""),"Манго Грейпфрут ")</f>
        <v>Манго Грейпфрут </v>
      </c>
      <c r="P4307" s="18" t="str">
        <f>IFERROR(__xludf.DUMMYFUNCTION("""COMPUTED_VALUE"""),"Манго Персик Личи ")</f>
        <v>Манго Персик Личи </v>
      </c>
      <c r="Q4307" s="18" t="str">
        <f>IFERROR(__xludf.DUMMYFUNCTION("""COMPUTED_VALUE"""),"Персик Бабл Гам ")</f>
        <v>Персик Бабл Гам </v>
      </c>
      <c r="R4307" s="18" t="str">
        <f>IFERROR(__xludf.DUMMYFUNCTION("""COMPUTED_VALUE"""),"Садовые Ягоды ")</f>
        <v>Садовые Ягоды </v>
      </c>
      <c r="S4307" s="18" t="str">
        <f>IFERROR(__xludf.DUMMYFUNCTION("""COMPUTED_VALUE"""),"Скитлс Лимон Лайм 2")</f>
        <v>Скитлс Лимон Лайм 2</v>
      </c>
      <c r="T4307" s="18" t="str">
        <f>IFERROR(__xludf.DUMMYFUNCTION("""COMPUTED_VALUE"""),"Смородина Мармелад 1")</f>
        <v>Смородина Мармелад 1</v>
      </c>
      <c r="U4307" s="18" t="str">
        <f>IFERROR(__xludf.DUMMYFUNCTION("""COMPUTED_VALUE"""),"Темная Вишня 1")</f>
        <v>Темная Вишня 1</v>
      </c>
      <c r="V4307" s="18" t="str">
        <f>IFERROR(__xludf.DUMMYFUNCTION("""COMPUTED_VALUE"""),"Фруктовые Пластинки 1")</f>
        <v>Фруктовые Пластинки 1</v>
      </c>
      <c r="W4307" s="18" t="str">
        <f>IFERROR(__xludf.DUMMYFUNCTION("""COMPUTED_VALUE"""),"Черника Ежевика 1")</f>
        <v>Черника Ежевика 1</v>
      </c>
      <c r="X4307" s="18" t="str">
        <f>IFERROR(__xludf.DUMMYFUNCTION("""COMPUTED_VALUE"""),"Черника Малина 1")</f>
        <v>Черника Малина 1</v>
      </c>
      <c r="Y4307" s="18" t="str">
        <f>IFERROR(__xludf.DUMMYFUNCTION("""COMPUTED_VALUE"""),"Черника Мята 2")</f>
        <v>Черника Мята 2</v>
      </c>
      <c r="Z4307" s="18" t="str">
        <f>IFERROR(__xludf.DUMMYFUNCTION("""COMPUTED_VALUE"""),"Яблоко Виноград 2")</f>
        <v>Яблоко Виноград 2</v>
      </c>
      <c r="AA4307" s="18" t="str">
        <f>IFERROR(__xludf.DUMMYFUNCTION("""COMPUTED_VALUE"""),"Яблоко Малина 4")</f>
        <v>Яблоко Малина 4</v>
      </c>
      <c r="AB4307" s="18"/>
      <c r="AC4307" s="18"/>
      <c r="AD4307" s="18"/>
      <c r="AE4307" s="18"/>
      <c r="AF4307" s="18"/>
      <c r="AG4307" s="18"/>
      <c r="AH4307" s="18"/>
      <c r="AI4307" s="18"/>
      <c r="AJ4307" s="18"/>
      <c r="AK4307" s="18"/>
      <c r="AL4307" s="18"/>
      <c r="AM4307" s="18"/>
      <c r="AN4307" s="18"/>
      <c r="AO4307" s="18"/>
      <c r="AP4307" s="18"/>
      <c r="AQ4307" s="18"/>
      <c r="AR4307" s="18"/>
      <c r="AS4307" s="18"/>
      <c r="AT4307" s="18"/>
      <c r="AU4307" s="18"/>
      <c r="AV4307" s="18"/>
      <c r="AW4307" s="18"/>
      <c r="AX4307" s="18"/>
    </row>
    <row r="4308">
      <c r="A4308" s="18" t="str">
        <f>IFERROR(__xludf.DUMMYFUNCTION("""COMPUTED_VALUE"""),"0.4")</f>
        <v>0.4</v>
      </c>
      <c r="B4308" s="18" t="str">
        <f>IFERROR(__xludf.DUMMYFUNCTION("""COMPUTED_VALUE"""),"0.6")</f>
        <v>0.6</v>
      </c>
      <c r="C4308" s="18" t="str">
        <f>IFERROR(__xludf.DUMMYFUNCTION("""COMPUTED_VALUE"""),"0.7")</f>
        <v>0.7</v>
      </c>
      <c r="D4308" s="18" t="str">
        <f>IFERROR(__xludf.DUMMYFUNCTION("""COMPUTED_VALUE"""),"0.8")</f>
        <v>0.8</v>
      </c>
      <c r="E4308" s="18"/>
      <c r="F4308" s="18"/>
      <c r="G4308" s="18"/>
      <c r="H4308" s="18"/>
      <c r="I4308" s="18"/>
      <c r="J4308" s="18"/>
      <c r="K4308" s="18"/>
      <c r="L4308" s="18"/>
      <c r="M4308" s="18"/>
      <c r="N4308" s="18"/>
      <c r="O4308" s="18"/>
      <c r="P4308" s="18"/>
      <c r="Q4308" s="18"/>
      <c r="R4308" s="18"/>
      <c r="S4308" s="18"/>
      <c r="T4308" s="18"/>
      <c r="U4308" s="18"/>
      <c r="V4308" s="18"/>
      <c r="W4308" s="18"/>
      <c r="X4308" s="18"/>
      <c r="Y4308" s="18"/>
      <c r="Z4308" s="18"/>
      <c r="AA4308" s="18"/>
      <c r="AB4308" s="18"/>
      <c r="AC4308" s="18"/>
      <c r="AD4308" s="18"/>
      <c r="AE4308" s="18"/>
      <c r="AF4308" s="18"/>
      <c r="AG4308" s="18"/>
      <c r="AH4308" s="18"/>
      <c r="AI4308" s="18"/>
      <c r="AJ4308" s="18"/>
      <c r="AK4308" s="18"/>
      <c r="AL4308" s="18"/>
      <c r="AM4308" s="18"/>
      <c r="AN4308" s="18"/>
      <c r="AO4308" s="18"/>
      <c r="AP4308" s="18"/>
      <c r="AQ4308" s="18"/>
      <c r="AR4308" s="18"/>
      <c r="AS4308" s="18"/>
      <c r="AT4308" s="18"/>
      <c r="AU4308" s="18"/>
      <c r="AV4308" s="18"/>
      <c r="AW4308" s="18"/>
      <c r="AX4308" s="18"/>
    </row>
    <row r="4309">
      <c r="A4309" s="18" t="str">
        <f>IFERROR(__xludf.DUMMYFUNCTION("""COMPUTED_VALUE"""),"0.7")</f>
        <v>0.7</v>
      </c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  <c r="AC4309" s="18"/>
      <c r="AD4309" s="18"/>
      <c r="AE4309" s="18"/>
      <c r="AF4309" s="18"/>
      <c r="AG4309" s="18"/>
      <c r="AH4309" s="18"/>
      <c r="AI4309" s="18"/>
      <c r="AJ4309" s="18"/>
      <c r="AK4309" s="18"/>
      <c r="AL4309" s="18"/>
      <c r="AM4309" s="18"/>
      <c r="AN4309" s="18"/>
      <c r="AO4309" s="18"/>
      <c r="AP4309" s="18"/>
      <c r="AQ4309" s="18"/>
      <c r="AR4309" s="18"/>
      <c r="AS4309" s="18"/>
      <c r="AT4309" s="18"/>
      <c r="AU4309" s="18"/>
      <c r="AV4309" s="18"/>
      <c r="AW4309" s="18"/>
      <c r="AX4309" s="18"/>
    </row>
    <row r="4310">
      <c r="A4310" s="18" t="str">
        <f>IFERROR(__xludf.DUMMYFUNCTION("""COMPUTED_VALUE"""),"0.7")</f>
        <v>0.7</v>
      </c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  <c r="AA4310" s="18"/>
      <c r="AB4310" s="18"/>
      <c r="AC4310" s="18"/>
      <c r="AD4310" s="18"/>
      <c r="AE4310" s="18"/>
      <c r="AF4310" s="18"/>
      <c r="AG4310" s="18"/>
      <c r="AH4310" s="18"/>
      <c r="AI4310" s="18"/>
      <c r="AJ4310" s="18"/>
      <c r="AK4310" s="18"/>
      <c r="AL4310" s="18"/>
      <c r="AM4310" s="18"/>
      <c r="AN4310" s="18"/>
      <c r="AO4310" s="18"/>
      <c r="AP4310" s="18"/>
      <c r="AQ4310" s="18"/>
      <c r="AR4310" s="18"/>
      <c r="AS4310" s="18"/>
      <c r="AT4310" s="18"/>
      <c r="AU4310" s="18"/>
      <c r="AV4310" s="18"/>
      <c r="AW4310" s="18"/>
      <c r="AX4310" s="18"/>
    </row>
    <row r="4311">
      <c r="A4311" s="18" t="str">
        <f>IFERROR(__xludf.DUMMYFUNCTION("""COMPUTED_VALUE"""),"Арбуз Малина ")</f>
        <v>Арбуз Малина </v>
      </c>
      <c r="B4311" s="18" t="str">
        <f>IFERROR(__xludf.DUMMYFUNCTION("""COMPUTED_VALUE"""),"Банан Кокос ")</f>
        <v>Банан Кокос </v>
      </c>
      <c r="C4311" s="18" t="str">
        <f>IFERROR(__xludf.DUMMYFUNCTION("""COMPUTED_VALUE"""),"Барбарисовый Энергетик ")</f>
        <v>Барбарисовый Энергетик </v>
      </c>
      <c r="D4311" s="18" t="str">
        <f>IFERROR(__xludf.DUMMYFUNCTION("""COMPUTED_VALUE"""),"Виноградный Энергетик")</f>
        <v>Виноградный Энергетик</v>
      </c>
      <c r="E4311" s="18" t="str">
        <f>IFERROR(__xludf.DUMMYFUNCTION("""COMPUTED_VALUE"""),"Гранат Клубника ")</f>
        <v>Гранат Клубника </v>
      </c>
      <c r="F4311" s="18" t="str">
        <f>IFERROR(__xludf.DUMMYFUNCTION("""COMPUTED_VALUE"""),"Гранат Смородина ")</f>
        <v>Гранат Смородина </v>
      </c>
      <c r="G4311" s="18" t="str">
        <f>IFERROR(__xludf.DUMMYFUNCTION("""COMPUTED_VALUE"""),"Грейпфрутовый Швепс ")</f>
        <v>Грейпфрутовый Швепс </v>
      </c>
      <c r="H4311" s="18" t="str">
        <f>IFERROR(__xludf.DUMMYFUNCTION("""COMPUTED_VALUE"""),"Земляника Драгонфрут ")</f>
        <v>Земляника Драгонфрут </v>
      </c>
      <c r="I4311" s="18" t="str">
        <f>IFERROR(__xludf.DUMMYFUNCTION("""COMPUTED_VALUE"""),"Киви Личи ")</f>
        <v>Киви Личи </v>
      </c>
      <c r="J4311" s="18" t="str">
        <f>IFERROR(__xludf.DUMMYFUNCTION("""COMPUTED_VALUE"""),"Киви Маракуйя Гуава ")</f>
        <v>Киви Маракуйя Гуава </v>
      </c>
      <c r="K4311" s="18" t="str">
        <f>IFERROR(__xludf.DUMMYFUNCTION("""COMPUTED_VALUE"""),"Клубника Банан ")</f>
        <v>Клубника Банан </v>
      </c>
      <c r="L4311" s="18" t="str">
        <f>IFERROR(__xludf.DUMMYFUNCTION("""COMPUTED_VALUE"""),"Клубника Вишня ")</f>
        <v>Клубника Вишня </v>
      </c>
      <c r="M4311" s="18" t="str">
        <f>IFERROR(__xludf.DUMMYFUNCTION("""COMPUTED_VALUE"""),"Клубника Земляника ")</f>
        <v>Клубника Земляника </v>
      </c>
      <c r="N4311" s="18" t="str">
        <f>IFERROR(__xludf.DUMMYFUNCTION("""COMPUTED_VALUE"""),"Клубничный Мохито ")</f>
        <v>Клубничный Мохито </v>
      </c>
      <c r="O4311" s="18" t="str">
        <f>IFERROR(__xludf.DUMMYFUNCTION("""COMPUTED_VALUE"""),"Манго Грейпфрут ")</f>
        <v>Манго Грейпфрут </v>
      </c>
      <c r="P4311" s="18" t="str">
        <f>IFERROR(__xludf.DUMMYFUNCTION("""COMPUTED_VALUE"""),"Манго Персик Личи ")</f>
        <v>Манго Персик Личи </v>
      </c>
      <c r="Q4311" s="18" t="str">
        <f>IFERROR(__xludf.DUMMYFUNCTION("""COMPUTED_VALUE"""),"Персик Бабл Гам ")</f>
        <v>Персик Бабл Гам </v>
      </c>
      <c r="R4311" s="18" t="str">
        <f>IFERROR(__xludf.DUMMYFUNCTION("""COMPUTED_VALUE"""),"Садовые Ягоды ")</f>
        <v>Садовые Ягоды </v>
      </c>
      <c r="S4311" s="18" t="str">
        <f>IFERROR(__xludf.DUMMYFUNCTION("""COMPUTED_VALUE"""),"Скитлс Лимон Лайм 2")</f>
        <v>Скитлс Лимон Лайм 2</v>
      </c>
      <c r="T4311" s="18" t="str">
        <f>IFERROR(__xludf.DUMMYFUNCTION("""COMPUTED_VALUE"""),"Смородина Мармелад 1")</f>
        <v>Смородина Мармелад 1</v>
      </c>
      <c r="U4311" s="18" t="str">
        <f>IFERROR(__xludf.DUMMYFUNCTION("""COMPUTED_VALUE"""),"Темная Вишня 1")</f>
        <v>Темная Вишня 1</v>
      </c>
      <c r="V4311" s="18" t="str">
        <f>IFERROR(__xludf.DUMMYFUNCTION("""COMPUTED_VALUE"""),"Фруктовые Пластинки 1")</f>
        <v>Фруктовые Пластинки 1</v>
      </c>
      <c r="W4311" s="18" t="str">
        <f>IFERROR(__xludf.DUMMYFUNCTION("""COMPUTED_VALUE"""),"Черника Ежевика 1")</f>
        <v>Черника Ежевика 1</v>
      </c>
      <c r="X4311" s="18" t="str">
        <f>IFERROR(__xludf.DUMMYFUNCTION("""COMPUTED_VALUE"""),"Черника Малина 1")</f>
        <v>Черника Малина 1</v>
      </c>
      <c r="Y4311" s="18" t="str">
        <f>IFERROR(__xludf.DUMMYFUNCTION("""COMPUTED_VALUE"""),"Черника Мята 2")</f>
        <v>Черника Мята 2</v>
      </c>
      <c r="Z4311" s="18" t="str">
        <f>IFERROR(__xludf.DUMMYFUNCTION("""COMPUTED_VALUE"""),"Яблоко Виноград 2")</f>
        <v>Яблоко Виноград 2</v>
      </c>
      <c r="AA4311" s="18" t="str">
        <f>IFERROR(__xludf.DUMMYFUNCTION("""COMPUTED_VALUE"""),"Яблоко Малина 4")</f>
        <v>Яблоко Малина 4</v>
      </c>
      <c r="AB4311" s="18"/>
      <c r="AC4311" s="18"/>
      <c r="AD4311" s="18"/>
      <c r="AE4311" s="18"/>
      <c r="AF4311" s="18"/>
      <c r="AG4311" s="18"/>
      <c r="AH4311" s="18"/>
      <c r="AI4311" s="18"/>
      <c r="AJ4311" s="18"/>
      <c r="AK4311" s="18"/>
      <c r="AL4311" s="18"/>
      <c r="AM4311" s="18"/>
      <c r="AN4311" s="18"/>
      <c r="AO4311" s="18"/>
      <c r="AP4311" s="18"/>
      <c r="AQ4311" s="18"/>
      <c r="AR4311" s="18"/>
      <c r="AS4311" s="18"/>
      <c r="AT4311" s="18"/>
      <c r="AU4311" s="18"/>
      <c r="AV4311" s="18"/>
      <c r="AW4311" s="18"/>
      <c r="AX4311" s="18"/>
    </row>
    <row r="4312">
      <c r="A4312" s="18" t="str">
        <f>IFERROR(__xludf.DUMMYFUNCTION("""COMPUTED_VALUE"""),"Арбуз Малина ")</f>
        <v>Арбуз Малина </v>
      </c>
      <c r="B4312" s="18" t="str">
        <f>IFERROR(__xludf.DUMMYFUNCTION("""COMPUTED_VALUE"""),"Банан Кокос ")</f>
        <v>Банан Кокос </v>
      </c>
      <c r="C4312" s="18" t="str">
        <f>IFERROR(__xludf.DUMMYFUNCTION("""COMPUTED_VALUE"""),"Барбарисовый Энергетик ")</f>
        <v>Барбарисовый Энергетик </v>
      </c>
      <c r="D4312" s="18" t="str">
        <f>IFERROR(__xludf.DUMMYFUNCTION("""COMPUTED_VALUE"""),"Виноградный Энергетик")</f>
        <v>Виноградный Энергетик</v>
      </c>
      <c r="E4312" s="18" t="str">
        <f>IFERROR(__xludf.DUMMYFUNCTION("""COMPUTED_VALUE"""),"Гранат Клубника ")</f>
        <v>Гранат Клубника </v>
      </c>
      <c r="F4312" s="18" t="str">
        <f>IFERROR(__xludf.DUMMYFUNCTION("""COMPUTED_VALUE"""),"Гранат Смородина ")</f>
        <v>Гранат Смородина </v>
      </c>
      <c r="G4312" s="18" t="str">
        <f>IFERROR(__xludf.DUMMYFUNCTION("""COMPUTED_VALUE"""),"Грейпфрутовый Швепс ")</f>
        <v>Грейпфрутовый Швепс </v>
      </c>
      <c r="H4312" s="18" t="str">
        <f>IFERROR(__xludf.DUMMYFUNCTION("""COMPUTED_VALUE"""),"Земляника Драгонфрут ")</f>
        <v>Земляника Драгонфрут </v>
      </c>
      <c r="I4312" s="18" t="str">
        <f>IFERROR(__xludf.DUMMYFUNCTION("""COMPUTED_VALUE"""),"Киви Личи ")</f>
        <v>Киви Личи </v>
      </c>
      <c r="J4312" s="18" t="str">
        <f>IFERROR(__xludf.DUMMYFUNCTION("""COMPUTED_VALUE"""),"Киви Маракуйя Гуава ")</f>
        <v>Киви Маракуйя Гуава </v>
      </c>
      <c r="K4312" s="18" t="str">
        <f>IFERROR(__xludf.DUMMYFUNCTION("""COMPUTED_VALUE"""),"Клубника Банан ")</f>
        <v>Клубника Банан </v>
      </c>
      <c r="L4312" s="18" t="str">
        <f>IFERROR(__xludf.DUMMYFUNCTION("""COMPUTED_VALUE"""),"Клубника Вишня ")</f>
        <v>Клубника Вишня </v>
      </c>
      <c r="M4312" s="18" t="str">
        <f>IFERROR(__xludf.DUMMYFUNCTION("""COMPUTED_VALUE"""),"Клубника Земляника ")</f>
        <v>Клубника Земляника </v>
      </c>
      <c r="N4312" s="18" t="str">
        <f>IFERROR(__xludf.DUMMYFUNCTION("""COMPUTED_VALUE"""),"Клубничный Мохито ")</f>
        <v>Клубничный Мохито </v>
      </c>
      <c r="O4312" s="18" t="str">
        <f>IFERROR(__xludf.DUMMYFUNCTION("""COMPUTED_VALUE"""),"Манго Грейпфрут ")</f>
        <v>Манго Грейпфрут </v>
      </c>
      <c r="P4312" s="18" t="str">
        <f>IFERROR(__xludf.DUMMYFUNCTION("""COMPUTED_VALUE"""),"Манго Персик Личи ")</f>
        <v>Манго Персик Личи </v>
      </c>
      <c r="Q4312" s="18" t="str">
        <f>IFERROR(__xludf.DUMMYFUNCTION("""COMPUTED_VALUE"""),"Персик Бабл Гам ")</f>
        <v>Персик Бабл Гам </v>
      </c>
      <c r="R4312" s="18" t="str">
        <f>IFERROR(__xludf.DUMMYFUNCTION("""COMPUTED_VALUE"""),"Садовые Ягоды ")</f>
        <v>Садовые Ягоды </v>
      </c>
      <c r="S4312" s="18" t="str">
        <f>IFERROR(__xludf.DUMMYFUNCTION("""COMPUTED_VALUE"""),"Скитлс Лимон Лайм 2")</f>
        <v>Скитлс Лимон Лайм 2</v>
      </c>
      <c r="T4312" s="18" t="str">
        <f>IFERROR(__xludf.DUMMYFUNCTION("""COMPUTED_VALUE"""),"Смородина Мармелад 1")</f>
        <v>Смородина Мармелад 1</v>
      </c>
      <c r="U4312" s="18" t="str">
        <f>IFERROR(__xludf.DUMMYFUNCTION("""COMPUTED_VALUE"""),"Темная Вишня 1")</f>
        <v>Темная Вишня 1</v>
      </c>
      <c r="V4312" s="18" t="str">
        <f>IFERROR(__xludf.DUMMYFUNCTION("""COMPUTED_VALUE"""),"Фруктовые Пластинки 1")</f>
        <v>Фруктовые Пластинки 1</v>
      </c>
      <c r="W4312" s="18" t="str">
        <f>IFERROR(__xludf.DUMMYFUNCTION("""COMPUTED_VALUE"""),"Черника Ежевика 1")</f>
        <v>Черника Ежевика 1</v>
      </c>
      <c r="X4312" s="18" t="str">
        <f>IFERROR(__xludf.DUMMYFUNCTION("""COMPUTED_VALUE"""),"Черника Малина 1")</f>
        <v>Черника Малина 1</v>
      </c>
      <c r="Y4312" s="18" t="str">
        <f>IFERROR(__xludf.DUMMYFUNCTION("""COMPUTED_VALUE"""),"Черника Мята 2")</f>
        <v>Черника Мята 2</v>
      </c>
      <c r="Z4312" s="18" t="str">
        <f>IFERROR(__xludf.DUMMYFUNCTION("""COMPUTED_VALUE"""),"Яблоко Виноград 2")</f>
        <v>Яблоко Виноград 2</v>
      </c>
      <c r="AA4312" s="18" t="str">
        <f>IFERROR(__xludf.DUMMYFUNCTION("""COMPUTED_VALUE"""),"Яблоко Малина 4")</f>
        <v>Яблоко Малина 4</v>
      </c>
      <c r="AB4312" s="18"/>
      <c r="AC4312" s="18"/>
      <c r="AD4312" s="18"/>
      <c r="AE4312" s="18"/>
      <c r="AF4312" s="18"/>
      <c r="AG4312" s="18"/>
      <c r="AH4312" s="18"/>
      <c r="AI4312" s="18"/>
      <c r="AJ4312" s="18"/>
      <c r="AK4312" s="18"/>
      <c r="AL4312" s="18"/>
      <c r="AM4312" s="18"/>
      <c r="AN4312" s="18"/>
      <c r="AO4312" s="18"/>
      <c r="AP4312" s="18"/>
      <c r="AQ4312" s="18"/>
      <c r="AR4312" s="18"/>
      <c r="AS4312" s="18"/>
      <c r="AT4312" s="18"/>
      <c r="AU4312" s="18"/>
      <c r="AV4312" s="18"/>
      <c r="AW4312" s="18"/>
      <c r="AX4312" s="18"/>
    </row>
    <row r="4313">
      <c r="A4313" s="18" t="str">
        <f>IFERROR(__xludf.DUMMYFUNCTION("""COMPUTED_VALUE"""),"0.4")</f>
        <v>0.4</v>
      </c>
      <c r="B4313" s="18" t="str">
        <f>IFERROR(__xludf.DUMMYFUNCTION("""COMPUTED_VALUE"""),"0.6")</f>
        <v>0.6</v>
      </c>
      <c r="C4313" s="18" t="str">
        <f>IFERROR(__xludf.DUMMYFUNCTION("""COMPUTED_VALUE"""),"0.7")</f>
        <v>0.7</v>
      </c>
      <c r="D4313" s="18" t="str">
        <f>IFERROR(__xludf.DUMMYFUNCTION("""COMPUTED_VALUE"""),"0.8")</f>
        <v>0.8</v>
      </c>
      <c r="E4313" s="18"/>
      <c r="F4313" s="18"/>
      <c r="G4313" s="18"/>
      <c r="H4313" s="18"/>
      <c r="I4313" s="18"/>
      <c r="J4313" s="18"/>
      <c r="K4313" s="18"/>
      <c r="L4313" s="18"/>
      <c r="M4313" s="18"/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  <c r="AA4313" s="18"/>
      <c r="AB4313" s="18"/>
      <c r="AC4313" s="18"/>
      <c r="AD4313" s="18"/>
      <c r="AE4313" s="18"/>
      <c r="AF4313" s="18"/>
      <c r="AG4313" s="18"/>
      <c r="AH4313" s="18"/>
      <c r="AI4313" s="18"/>
      <c r="AJ4313" s="18"/>
      <c r="AK4313" s="18"/>
      <c r="AL4313" s="18"/>
      <c r="AM4313" s="18"/>
      <c r="AN4313" s="18"/>
      <c r="AO4313" s="18"/>
      <c r="AP4313" s="18"/>
      <c r="AQ4313" s="18"/>
      <c r="AR4313" s="18"/>
      <c r="AS4313" s="18"/>
      <c r="AT4313" s="18"/>
      <c r="AU4313" s="18"/>
      <c r="AV4313" s="18"/>
      <c r="AW4313" s="18"/>
      <c r="AX4313" s="18"/>
    </row>
    <row r="4314">
      <c r="A4314" s="18" t="str">
        <f>IFERROR(__xludf.DUMMYFUNCTION("""COMPUTED_VALUE"""),"Кислый малиново-грейпфрутовый швепс")</f>
        <v>Кислый малиново-грейпфрутовый швепс</v>
      </c>
      <c r="B4314" s="18" t="str">
        <f>IFERROR(__xludf.DUMMYFUNCTION("""COMPUTED_VALUE"""),"Ананас апельсин")</f>
        <v>Ананас апельсин</v>
      </c>
      <c r="C4314" s="18" t="str">
        <f>IFERROR(__xludf.DUMMYFUNCTION("""COMPUTED_VALUE"""),"Пинаколада")</f>
        <v>Пинаколада</v>
      </c>
      <c r="D4314" s="18" t="str">
        <f>IFERROR(__xludf.DUMMYFUNCTION("""COMPUTED_VALUE"""),"Мятный бабл гам")</f>
        <v>Мятный бабл гам</v>
      </c>
      <c r="E4314" s="18" t="str">
        <f>IFERROR(__xludf.DUMMYFUNCTION("""COMPUTED_VALUE"""),"Мянго драгонфрут")</f>
        <v>Мянго драгонфрут</v>
      </c>
      <c r="F4314" s="18" t="str">
        <f>IFERROR(__xludf.DUMMYFUNCTION("""COMPUTED_VALUE"""),"Клубничная фанта")</f>
        <v>Клубничная фанта</v>
      </c>
      <c r="G4314" s="18" t="str">
        <f>IFERROR(__xludf.DUMMYFUNCTION("""COMPUTED_VALUE"""),"Клубничная арбуз")</f>
        <v>Клубничная арбуз</v>
      </c>
      <c r="H4314" s="18" t="str">
        <f>IFERROR(__xludf.DUMMYFUNCTION("""COMPUTED_VALUE"""),"Кислый скитлс")</f>
        <v>Кислый скитлс</v>
      </c>
      <c r="I4314" s="18" t="str">
        <f>IFERROR(__xludf.DUMMYFUNCTION("""COMPUTED_VALUE"""),"Кислый лайм арбуз")</f>
        <v>Кислый лайм арбуз</v>
      </c>
      <c r="J4314" s="18" t="str">
        <f>IFERROR(__xludf.DUMMYFUNCTION("""COMPUTED_VALUE"""),"Тропический банан")</f>
        <v>Тропический банан</v>
      </c>
      <c r="K4314" s="18" t="str">
        <f>IFERROR(__xludf.DUMMYFUNCTION("""COMPUTED_VALUE"""),"Яблочный энергетик")</f>
        <v>Яблочный энергетик</v>
      </c>
      <c r="L4314" s="18" t="str">
        <f>IFERROR(__xludf.DUMMYFUNCTION("""COMPUTED_VALUE"""),"Барбарисовый лимонад")</f>
        <v>Барбарисовый лимонад</v>
      </c>
      <c r="M4314" s="18" t="str">
        <f>IFERROR(__xludf.DUMMYFUNCTION("""COMPUTED_VALUE"""),"Лимонад виноград вишня")</f>
        <v>Лимонад виноград вишня</v>
      </c>
      <c r="N4314" s="18" t="str">
        <f>IFERROR(__xludf.DUMMYFUNCTION("""COMPUTED_VALUE"""),"Розовый лимонад")</f>
        <v>Розовый лимонад</v>
      </c>
      <c r="O4314" s="18" t="str">
        <f>IFERROR(__xludf.DUMMYFUNCTION("""COMPUTED_VALUE"""),"Двойной манго")</f>
        <v>Двойной манго</v>
      </c>
      <c r="P4314" s="18" t="str">
        <f>IFERROR(__xludf.DUMMYFUNCTION("""COMPUTED_VALUE"""),"Лесные ягоды ")</f>
        <v>Лесные ягоды </v>
      </c>
      <c r="Q4314" s="18" t="str">
        <f>IFERROR(__xludf.DUMMYFUNCTION("""COMPUTED_VALUE"""),"Ежевика малина ")</f>
        <v>Ежевика малина </v>
      </c>
      <c r="R4314" s="18" t="str">
        <f>IFERROR(__xludf.DUMMYFUNCTION("""COMPUTED_VALUE"""),"Смородиновый лимонад")</f>
        <v>Смородиновый лимонад</v>
      </c>
      <c r="S4314" s="18" t="str">
        <f>IFERROR(__xludf.DUMMYFUNCTION("""COMPUTED_VALUE"""),"Кола вишня")</f>
        <v>Кола вишня</v>
      </c>
      <c r="T4314" s="18" t="str">
        <f>IFERROR(__xludf.DUMMYFUNCTION("""COMPUTED_VALUE"""),"Манго арбуз")</f>
        <v>Манго арбуз</v>
      </c>
      <c r="U4314" s="18" t="str">
        <f>IFERROR(__xludf.DUMMYFUNCTION("""COMPUTED_VALUE"""),"Алоэ виноград")</f>
        <v>Алоэ виноград</v>
      </c>
      <c r="V4314" s="18" t="str">
        <f>IFERROR(__xludf.DUMMYFUNCTION("""COMPUTED_VALUE"""),"Банан клубника")</f>
        <v>Банан клубника</v>
      </c>
      <c r="W4314" s="18" t="str">
        <f>IFERROR(__xludf.DUMMYFUNCTION("""COMPUTED_VALUE"""),"Малиновый мармелад")</f>
        <v>Малиновый мармелад</v>
      </c>
      <c r="X4314" s="18" t="str">
        <f>IFERROR(__xludf.DUMMYFUNCTION("""COMPUTED_VALUE"""),"Клубника киви")</f>
        <v>Клубника киви</v>
      </c>
      <c r="Y4314" s="18" t="str">
        <f>IFERROR(__xludf.DUMMYFUNCTION("""COMPUTED_VALUE"""),"Клюква лайм")</f>
        <v>Клюква лайм</v>
      </c>
      <c r="Z4314" s="18" t="str">
        <f>IFERROR(__xludf.DUMMYFUNCTION("""COMPUTED_VALUE"""),"Гуава ананас")</f>
        <v>Гуава ананас</v>
      </c>
      <c r="AA4314" s="18" t="str">
        <f>IFERROR(__xludf.DUMMYFUNCTION("""COMPUTED_VALUE"""),"Морс")</f>
        <v>Морс</v>
      </c>
      <c r="AB4314" s="18" t="str">
        <f>IFERROR(__xludf.DUMMYFUNCTION("""COMPUTED_VALUE"""),"Красный апельсин")</f>
        <v>Красный апельсин</v>
      </c>
      <c r="AC4314" s="18" t="str">
        <f>IFERROR(__xludf.DUMMYFUNCTION("""COMPUTED_VALUE"""),"Арбузная жвачка")</f>
        <v>Арбузная жвачка</v>
      </c>
      <c r="AD4314" s="18" t="str">
        <f>IFERROR(__xludf.DUMMYFUNCTION("""COMPUTED_VALUE"""),"Смородина Виноград")</f>
        <v>Смородина Виноград</v>
      </c>
      <c r="AE4314" s="18" t="str">
        <f>IFERROR(__xludf.DUMMYFUNCTION("""COMPUTED_VALUE"""),"Гранатовая Мармелад")</f>
        <v>Гранатовая Мармелад</v>
      </c>
      <c r="AF4314" s="18" t="str">
        <f>IFERROR(__xludf.DUMMYFUNCTION("""COMPUTED_VALUE"""),"Яблоко Киви")</f>
        <v>Яблоко Киви</v>
      </c>
      <c r="AG4314" s="18" t="str">
        <f>IFERROR(__xludf.DUMMYFUNCTION("""COMPUTED_VALUE"""),"Клубника Ежевика")</f>
        <v>Клубника Ежевика</v>
      </c>
      <c r="AH4314" s="18" t="str">
        <f>IFERROR(__xludf.DUMMYFUNCTION("""COMPUTED_VALUE"""),"Клубничный Коктейль")</f>
        <v>Клубничный Коктейль</v>
      </c>
      <c r="AI4314" s="18" t="str">
        <f>IFERROR(__xludf.DUMMYFUNCTION("""COMPUTED_VALUE"""),"Клюква Земляника ")</f>
        <v>Клюква Земляника </v>
      </c>
      <c r="AJ4314" s="18" t="str">
        <f>IFERROR(__xludf.DUMMYFUNCTION("""COMPUTED_VALUE"""),"Какос Дыня")</f>
        <v>Какос Дыня</v>
      </c>
      <c r="AK4314" s="18" t="str">
        <f>IFERROR(__xludf.DUMMYFUNCTION("""COMPUTED_VALUE"""),"Маракуйя мандарин")</f>
        <v>Маракуйя мандарин</v>
      </c>
      <c r="AL4314" s="18" t="str">
        <f>IFERROR(__xludf.DUMMYFUNCTION("""COMPUTED_VALUE"""),"Персик кактус")</f>
        <v>Персик кактус</v>
      </c>
      <c r="AM4314" s="18" t="str">
        <f>IFERROR(__xludf.DUMMYFUNCTION("""COMPUTED_VALUE"""),"Спрайт")</f>
        <v>Спрайт</v>
      </c>
      <c r="AN4314" s="18" t="str">
        <f>IFERROR(__xludf.DUMMYFUNCTION("""COMPUTED_VALUE"""),"Черничная фанта")</f>
        <v>Черничная фанта</v>
      </c>
      <c r="AO4314" s="18" t="str">
        <f>IFERROR(__xludf.DUMMYFUNCTION("""COMPUTED_VALUE"""),"Ягодная жвачка")</f>
        <v>Ягодная жвачка</v>
      </c>
      <c r="AP4314" s="18" t="str">
        <f>IFERROR(__xludf.DUMMYFUNCTION("""COMPUTED_VALUE"""),"Ягодный энергетик")</f>
        <v>Ягодный энергетик</v>
      </c>
      <c r="AQ4314" s="18" t="str">
        <f>IFERROR(__xludf.DUMMYFUNCTION("""COMPUTED_VALUE"""),"Ягодный пунш ")</f>
        <v>Ягодный пунш </v>
      </c>
      <c r="AR4314" s="18" t="str">
        <f>IFERROR(__xludf.DUMMYFUNCTION("""COMPUTED_VALUE"""),"Виноградный холс")</f>
        <v>Виноградный холс</v>
      </c>
      <c r="AS4314" s="18" t="str">
        <f>IFERROR(__xludf.DUMMYFUNCTION("""COMPUTED_VALUE"""),"Грейпфрут смородина")</f>
        <v>Грейпфрут смородина</v>
      </c>
      <c r="AT4314" s="18" t="str">
        <f>IFERROR(__xludf.DUMMYFUNCTION("""COMPUTED_VALUE"""),"Дыня персик")</f>
        <v>Дыня персик</v>
      </c>
      <c r="AU4314" s="18" t="str">
        <f>IFERROR(__xludf.DUMMYFUNCTION("""COMPUTED_VALUE"""),"Земляника виноград")</f>
        <v>Земляника виноград</v>
      </c>
      <c r="AV4314" s="18" t="str">
        <f>IFERROR(__xludf.DUMMYFUNCTION("""COMPUTED_VALUE"""),"Киви маракуйя гуава")</f>
        <v>Киви маракуйя гуава</v>
      </c>
      <c r="AW4314" s="18" t="str">
        <f>IFERROR(__xludf.DUMMYFUNCTION("""COMPUTED_VALUE"""),"Кислые вишнёвые червячки")</f>
        <v>Кислые вишнёвые червячки</v>
      </c>
      <c r="AX4314" s="18" t="str">
        <f>IFERROR(__xludf.DUMMYFUNCTION("""COMPUTED_VALUE"""),"Кислые чернично-малиновое червячки")</f>
        <v>Кислые чернично-малиновое червячки</v>
      </c>
    </row>
    <row r="4315">
      <c r="A4315" s="18" t="str">
        <f>IFERROR(__xludf.DUMMYFUNCTION("""COMPUTED_VALUE"""),"0.4")</f>
        <v>0.4</v>
      </c>
      <c r="B4315" s="18" t="str">
        <f>IFERROR(__xludf.DUMMYFUNCTION("""COMPUTED_VALUE"""),"0.6")</f>
        <v>0.6</v>
      </c>
      <c r="C4315" s="18" t="str">
        <f>IFERROR(__xludf.DUMMYFUNCTION("""COMPUTED_VALUE"""),"0.7")</f>
        <v>0.7</v>
      </c>
      <c r="D4315" s="18" t="str">
        <f>IFERROR(__xludf.DUMMYFUNCTION("""COMPUTED_VALUE"""),"0.8")</f>
        <v>0.8</v>
      </c>
      <c r="E4315" s="18"/>
      <c r="F4315" s="18"/>
      <c r="G4315" s="18"/>
      <c r="H4315" s="18"/>
      <c r="I4315" s="18"/>
      <c r="J4315" s="18"/>
      <c r="K4315" s="18"/>
      <c r="L4315" s="18"/>
      <c r="M4315" s="18"/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  <c r="AA4315" s="18"/>
      <c r="AB4315" s="18"/>
      <c r="AC4315" s="18"/>
      <c r="AD4315" s="18"/>
      <c r="AE4315" s="18"/>
      <c r="AF4315" s="18"/>
      <c r="AG4315" s="18"/>
      <c r="AH4315" s="18"/>
      <c r="AI4315" s="18"/>
      <c r="AJ4315" s="18"/>
      <c r="AK4315" s="18"/>
      <c r="AL4315" s="18"/>
      <c r="AM4315" s="18"/>
      <c r="AN4315" s="18"/>
      <c r="AO4315" s="18"/>
      <c r="AP4315" s="18"/>
      <c r="AQ4315" s="18"/>
      <c r="AR4315" s="18"/>
      <c r="AS4315" s="18"/>
      <c r="AT4315" s="18"/>
      <c r="AU4315" s="18"/>
      <c r="AV4315" s="18"/>
      <c r="AW4315" s="18"/>
      <c r="AX4315" s="18"/>
    </row>
    <row r="4316">
      <c r="A4316" s="18" t="str">
        <f>IFERROR(__xludf.DUMMYFUNCTION("""COMPUTED_VALUE"""),"Кислый малиново-грейпфрутовый швепс")</f>
        <v>Кислый малиново-грейпфрутовый швепс</v>
      </c>
      <c r="B4316" s="18" t="str">
        <f>IFERROR(__xludf.DUMMYFUNCTION("""COMPUTED_VALUE"""),"Ананас апельсин")</f>
        <v>Ананас апельсин</v>
      </c>
      <c r="C4316" s="18" t="str">
        <f>IFERROR(__xludf.DUMMYFUNCTION("""COMPUTED_VALUE"""),"Пинаколада")</f>
        <v>Пинаколада</v>
      </c>
      <c r="D4316" s="18" t="str">
        <f>IFERROR(__xludf.DUMMYFUNCTION("""COMPUTED_VALUE"""),"Мятный бабл гам")</f>
        <v>Мятный бабл гам</v>
      </c>
      <c r="E4316" s="18" t="str">
        <f>IFERROR(__xludf.DUMMYFUNCTION("""COMPUTED_VALUE"""),"Мянго драгонфрут")</f>
        <v>Мянго драгонфрут</v>
      </c>
      <c r="F4316" s="18" t="str">
        <f>IFERROR(__xludf.DUMMYFUNCTION("""COMPUTED_VALUE"""),"Клубничная фанта")</f>
        <v>Клубничная фанта</v>
      </c>
      <c r="G4316" s="18" t="str">
        <f>IFERROR(__xludf.DUMMYFUNCTION("""COMPUTED_VALUE"""),"Клубничная арбуз")</f>
        <v>Клубничная арбуз</v>
      </c>
      <c r="H4316" s="18" t="str">
        <f>IFERROR(__xludf.DUMMYFUNCTION("""COMPUTED_VALUE"""),"Кислый скитлс")</f>
        <v>Кислый скитлс</v>
      </c>
      <c r="I4316" s="18" t="str">
        <f>IFERROR(__xludf.DUMMYFUNCTION("""COMPUTED_VALUE"""),"Кислый лайм арбуз")</f>
        <v>Кислый лайм арбуз</v>
      </c>
      <c r="J4316" s="18" t="str">
        <f>IFERROR(__xludf.DUMMYFUNCTION("""COMPUTED_VALUE"""),"Тропический банан")</f>
        <v>Тропический банан</v>
      </c>
      <c r="K4316" s="18" t="str">
        <f>IFERROR(__xludf.DUMMYFUNCTION("""COMPUTED_VALUE"""),"Яблочный энергетик")</f>
        <v>Яблочный энергетик</v>
      </c>
      <c r="L4316" s="18" t="str">
        <f>IFERROR(__xludf.DUMMYFUNCTION("""COMPUTED_VALUE"""),"Барбарисовый лимонад")</f>
        <v>Барбарисовый лимонад</v>
      </c>
      <c r="M4316" s="18" t="str">
        <f>IFERROR(__xludf.DUMMYFUNCTION("""COMPUTED_VALUE"""),"Лимонад виноград вишня")</f>
        <v>Лимонад виноград вишня</v>
      </c>
      <c r="N4316" s="18" t="str">
        <f>IFERROR(__xludf.DUMMYFUNCTION("""COMPUTED_VALUE"""),"Розовый лимонад")</f>
        <v>Розовый лимонад</v>
      </c>
      <c r="O4316" s="18" t="str">
        <f>IFERROR(__xludf.DUMMYFUNCTION("""COMPUTED_VALUE"""),"Двойной манго")</f>
        <v>Двойной манго</v>
      </c>
      <c r="P4316" s="18" t="str">
        <f>IFERROR(__xludf.DUMMYFUNCTION("""COMPUTED_VALUE"""),"Лесные ягоды ")</f>
        <v>Лесные ягоды </v>
      </c>
      <c r="Q4316" s="18" t="str">
        <f>IFERROR(__xludf.DUMMYFUNCTION("""COMPUTED_VALUE"""),"Ежевика малина ")</f>
        <v>Ежевика малина </v>
      </c>
      <c r="R4316" s="18" t="str">
        <f>IFERROR(__xludf.DUMMYFUNCTION("""COMPUTED_VALUE"""),"Смородиновый лимонад")</f>
        <v>Смородиновый лимонад</v>
      </c>
      <c r="S4316" s="18" t="str">
        <f>IFERROR(__xludf.DUMMYFUNCTION("""COMPUTED_VALUE"""),"Кола вишня")</f>
        <v>Кола вишня</v>
      </c>
      <c r="T4316" s="18" t="str">
        <f>IFERROR(__xludf.DUMMYFUNCTION("""COMPUTED_VALUE"""),"Манго арбуз")</f>
        <v>Манго арбуз</v>
      </c>
      <c r="U4316" s="18" t="str">
        <f>IFERROR(__xludf.DUMMYFUNCTION("""COMPUTED_VALUE"""),"Алоэ виноград")</f>
        <v>Алоэ виноград</v>
      </c>
      <c r="V4316" s="18" t="str">
        <f>IFERROR(__xludf.DUMMYFUNCTION("""COMPUTED_VALUE"""),"Банан клубника")</f>
        <v>Банан клубника</v>
      </c>
      <c r="W4316" s="18" t="str">
        <f>IFERROR(__xludf.DUMMYFUNCTION("""COMPUTED_VALUE"""),"Малиновый мармелад")</f>
        <v>Малиновый мармелад</v>
      </c>
      <c r="X4316" s="18" t="str">
        <f>IFERROR(__xludf.DUMMYFUNCTION("""COMPUTED_VALUE"""),"Клубника киви")</f>
        <v>Клубника киви</v>
      </c>
      <c r="Y4316" s="18" t="str">
        <f>IFERROR(__xludf.DUMMYFUNCTION("""COMPUTED_VALUE"""),"Клюква лайм")</f>
        <v>Клюква лайм</v>
      </c>
      <c r="Z4316" s="18" t="str">
        <f>IFERROR(__xludf.DUMMYFUNCTION("""COMPUTED_VALUE"""),"Гуава ананас")</f>
        <v>Гуава ананас</v>
      </c>
      <c r="AA4316" s="18" t="str">
        <f>IFERROR(__xludf.DUMMYFUNCTION("""COMPUTED_VALUE"""),"Морс")</f>
        <v>Морс</v>
      </c>
      <c r="AB4316" s="18" t="str">
        <f>IFERROR(__xludf.DUMMYFUNCTION("""COMPUTED_VALUE"""),"Красный апельсин")</f>
        <v>Красный апельсин</v>
      </c>
      <c r="AC4316" s="18" t="str">
        <f>IFERROR(__xludf.DUMMYFUNCTION("""COMPUTED_VALUE"""),"Арбузная жвачка")</f>
        <v>Арбузная жвачка</v>
      </c>
      <c r="AD4316" s="18" t="str">
        <f>IFERROR(__xludf.DUMMYFUNCTION("""COMPUTED_VALUE"""),"Смородина Виноград")</f>
        <v>Смородина Виноград</v>
      </c>
      <c r="AE4316" s="18" t="str">
        <f>IFERROR(__xludf.DUMMYFUNCTION("""COMPUTED_VALUE"""),"Гранатовая Мармелад")</f>
        <v>Гранатовая Мармелад</v>
      </c>
      <c r="AF4316" s="18" t="str">
        <f>IFERROR(__xludf.DUMMYFUNCTION("""COMPUTED_VALUE"""),"Яблоко Киви")</f>
        <v>Яблоко Киви</v>
      </c>
      <c r="AG4316" s="18" t="str">
        <f>IFERROR(__xludf.DUMMYFUNCTION("""COMPUTED_VALUE"""),"Клубника Ежевика")</f>
        <v>Клубника Ежевика</v>
      </c>
      <c r="AH4316" s="18" t="str">
        <f>IFERROR(__xludf.DUMMYFUNCTION("""COMPUTED_VALUE"""),"Клубничный Коктейль")</f>
        <v>Клубничный Коктейль</v>
      </c>
      <c r="AI4316" s="18" t="str">
        <f>IFERROR(__xludf.DUMMYFUNCTION("""COMPUTED_VALUE"""),"Клюква Земляника ")</f>
        <v>Клюква Земляника </v>
      </c>
      <c r="AJ4316" s="18" t="str">
        <f>IFERROR(__xludf.DUMMYFUNCTION("""COMPUTED_VALUE"""),"Какос Дыня")</f>
        <v>Какос Дыня</v>
      </c>
      <c r="AK4316" s="18" t="str">
        <f>IFERROR(__xludf.DUMMYFUNCTION("""COMPUTED_VALUE"""),"Маракуйя мандарин")</f>
        <v>Маракуйя мандарин</v>
      </c>
      <c r="AL4316" s="18" t="str">
        <f>IFERROR(__xludf.DUMMYFUNCTION("""COMPUTED_VALUE"""),"Персик кактус")</f>
        <v>Персик кактус</v>
      </c>
      <c r="AM4316" s="18" t="str">
        <f>IFERROR(__xludf.DUMMYFUNCTION("""COMPUTED_VALUE"""),"Спрайт")</f>
        <v>Спрайт</v>
      </c>
      <c r="AN4316" s="18" t="str">
        <f>IFERROR(__xludf.DUMMYFUNCTION("""COMPUTED_VALUE"""),"Черничная фанта")</f>
        <v>Черничная фанта</v>
      </c>
      <c r="AO4316" s="18" t="str">
        <f>IFERROR(__xludf.DUMMYFUNCTION("""COMPUTED_VALUE"""),"Ягодная жвачка")</f>
        <v>Ягодная жвачка</v>
      </c>
      <c r="AP4316" s="18" t="str">
        <f>IFERROR(__xludf.DUMMYFUNCTION("""COMPUTED_VALUE"""),"Ягодный энергетик")</f>
        <v>Ягодный энергетик</v>
      </c>
      <c r="AQ4316" s="18" t="str">
        <f>IFERROR(__xludf.DUMMYFUNCTION("""COMPUTED_VALUE"""),"Ягодный пунш ")</f>
        <v>Ягодный пунш </v>
      </c>
      <c r="AR4316" s="18" t="str">
        <f>IFERROR(__xludf.DUMMYFUNCTION("""COMPUTED_VALUE"""),"Виноградный холс")</f>
        <v>Виноградный холс</v>
      </c>
      <c r="AS4316" s="18" t="str">
        <f>IFERROR(__xludf.DUMMYFUNCTION("""COMPUTED_VALUE"""),"Грейпфрут смородина")</f>
        <v>Грейпфрут смородина</v>
      </c>
      <c r="AT4316" s="18" t="str">
        <f>IFERROR(__xludf.DUMMYFUNCTION("""COMPUTED_VALUE"""),"Дыня персик")</f>
        <v>Дыня персик</v>
      </c>
      <c r="AU4316" s="18" t="str">
        <f>IFERROR(__xludf.DUMMYFUNCTION("""COMPUTED_VALUE"""),"Земляника виноград")</f>
        <v>Земляника виноград</v>
      </c>
      <c r="AV4316" s="18" t="str">
        <f>IFERROR(__xludf.DUMMYFUNCTION("""COMPUTED_VALUE"""),"Киви маракуйя гуава")</f>
        <v>Киви маракуйя гуава</v>
      </c>
      <c r="AW4316" s="18" t="str">
        <f>IFERROR(__xludf.DUMMYFUNCTION("""COMPUTED_VALUE"""),"Кислые вишнёвые червячки")</f>
        <v>Кислые вишнёвые червячки</v>
      </c>
      <c r="AX4316" s="18" t="str">
        <f>IFERROR(__xludf.DUMMYFUNCTION("""COMPUTED_VALUE"""),"Кислые чернично-малиновое червячки")</f>
        <v>Кислые чернично-малиновое червячки</v>
      </c>
    </row>
    <row r="4317">
      <c r="A4317" s="18" t="str">
        <f>IFERROR(__xludf.DUMMYFUNCTION("""COMPUTED_VALUE"""),"0.4")</f>
        <v>0.4</v>
      </c>
      <c r="B4317" s="18" t="str">
        <f>IFERROR(__xludf.DUMMYFUNCTION("""COMPUTED_VALUE"""),"0.6")</f>
        <v>0.6</v>
      </c>
      <c r="C4317" s="18" t="str">
        <f>IFERROR(__xludf.DUMMYFUNCTION("""COMPUTED_VALUE"""),"0.7")</f>
        <v>0.7</v>
      </c>
      <c r="D4317" s="18" t="str">
        <f>IFERROR(__xludf.DUMMYFUNCTION("""COMPUTED_VALUE"""),"0.8")</f>
        <v>0.8</v>
      </c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  <c r="AA4317" s="18"/>
      <c r="AB4317" s="18"/>
      <c r="AC4317" s="18"/>
      <c r="AD4317" s="18"/>
      <c r="AE4317" s="18"/>
      <c r="AF4317" s="18"/>
      <c r="AG4317" s="18"/>
      <c r="AH4317" s="18"/>
      <c r="AI4317" s="18"/>
      <c r="AJ4317" s="18"/>
      <c r="AK4317" s="18"/>
      <c r="AL4317" s="18"/>
      <c r="AM4317" s="18"/>
      <c r="AN4317" s="18"/>
      <c r="AO4317" s="18"/>
      <c r="AP4317" s="18"/>
      <c r="AQ4317" s="18"/>
      <c r="AR4317" s="18"/>
      <c r="AS4317" s="18"/>
      <c r="AT4317" s="18"/>
      <c r="AU4317" s="18"/>
      <c r="AV4317" s="18"/>
      <c r="AW4317" s="18"/>
      <c r="AX4317" s="18"/>
    </row>
    <row r="4318">
      <c r="A4318" s="18" t="str">
        <f>IFERROR(__xludf.DUMMYFUNCTION("""COMPUTED_VALUE"""),"Ананас ежевика")</f>
        <v>Ананас ежевика</v>
      </c>
      <c r="B4318" s="18" t="str">
        <f>IFERROR(__xludf.DUMMYFUNCTION("""COMPUTED_VALUE"""),"Перечная мята")</f>
        <v>Перечная мята</v>
      </c>
      <c r="C4318" s="18" t="str">
        <f>IFERROR(__xludf.DUMMYFUNCTION("""COMPUTED_VALUE"""),"Яблоко груша")</f>
        <v>Яблоко груша</v>
      </c>
      <c r="D4318" s="18" t="str">
        <f>IFERROR(__xludf.DUMMYFUNCTION("""COMPUTED_VALUE"""),"Манго грейпфрут")</f>
        <v>Манго грейпфрут</v>
      </c>
      <c r="E4318" s="18" t="str">
        <f>IFERROR(__xludf.DUMMYFUNCTION("""COMPUTED_VALUE"""),"Хвоя грейпфрут")</f>
        <v>Хвоя грейпфрут</v>
      </c>
      <c r="F4318" s="18" t="str">
        <f>IFERROR(__xludf.DUMMYFUNCTION("""COMPUTED_VALUE"""),"Дыня черника")</f>
        <v>Дыня черника</v>
      </c>
      <c r="G4318" s="18" t="str">
        <f>IFERROR(__xludf.DUMMYFUNCTION("""COMPUTED_VALUE"""),"Смородина мята")</f>
        <v>Смородина мята</v>
      </c>
      <c r="H4318" s="18" t="str">
        <f>IFERROR(__xludf.DUMMYFUNCTION("""COMPUTED_VALUE"""),"Киви помело")</f>
        <v>Киви помело</v>
      </c>
      <c r="I4318" s="18" t="str">
        <f>IFERROR(__xludf.DUMMYFUNCTION("""COMPUTED_VALUE"""),"Манго персик")</f>
        <v>Манго персик</v>
      </c>
      <c r="J4318" s="18" t="str">
        <f>IFERROR(__xludf.DUMMYFUNCTION("""COMPUTED_VALUE"""),"Персик маракуйя")</f>
        <v>Персик маракуйя</v>
      </c>
      <c r="K4318" s="18" t="str">
        <f>IFERROR(__xludf.DUMMYFUNCTION("""COMPUTED_VALUE"""),"Личи лайм")</f>
        <v>Личи лайм</v>
      </c>
      <c r="L4318" s="18" t="str">
        <f>IFERROR(__xludf.DUMMYFUNCTION("""COMPUTED_VALUE"""),"Ананас кокос")</f>
        <v>Ананас кокос</v>
      </c>
      <c r="M4318" s="18" t="str">
        <f>IFERROR(__xludf.DUMMYFUNCTION("""COMPUTED_VALUE"""),"Брусника лимон")</f>
        <v>Брусника лимон</v>
      </c>
      <c r="N4318" s="18" t="str">
        <f>IFERROR(__xludf.DUMMYFUNCTION("""COMPUTED_VALUE"""),"Киви банан")</f>
        <v>Киви банан</v>
      </c>
      <c r="O4318" s="18" t="str">
        <f>IFERROR(__xludf.DUMMYFUNCTION("""COMPUTED_VALUE"""),"Кислые лесные ягоды")</f>
        <v>Кислые лесные ягоды</v>
      </c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  <c r="AA4318" s="18"/>
      <c r="AB4318" s="18"/>
      <c r="AC4318" s="18"/>
      <c r="AD4318" s="18"/>
      <c r="AE4318" s="18"/>
      <c r="AF4318" s="18"/>
      <c r="AG4318" s="18"/>
      <c r="AH4318" s="18"/>
      <c r="AI4318" s="18"/>
      <c r="AJ4318" s="18"/>
      <c r="AK4318" s="18"/>
      <c r="AL4318" s="18"/>
      <c r="AM4318" s="18"/>
      <c r="AN4318" s="18"/>
      <c r="AO4318" s="18"/>
      <c r="AP4318" s="18"/>
      <c r="AQ4318" s="18"/>
      <c r="AR4318" s="18"/>
      <c r="AS4318" s="18"/>
      <c r="AT4318" s="18"/>
      <c r="AU4318" s="18"/>
      <c r="AV4318" s="18"/>
      <c r="AW4318" s="18"/>
      <c r="AX4318" s="18"/>
    </row>
    <row r="4319">
      <c r="A4319" s="18" t="str">
        <f>IFERROR(__xludf.DUMMYFUNCTION("""COMPUTED_VALUE"""),"Арбуз Малина ")</f>
        <v>Арбуз Малина </v>
      </c>
      <c r="B4319" s="18" t="str">
        <f>IFERROR(__xludf.DUMMYFUNCTION("""COMPUTED_VALUE"""),"Банан Кокос ")</f>
        <v>Банан Кокос </v>
      </c>
      <c r="C4319" s="18" t="str">
        <f>IFERROR(__xludf.DUMMYFUNCTION("""COMPUTED_VALUE"""),"Барбарисовый Энергетик ")</f>
        <v>Барбарисовый Энергетик </v>
      </c>
      <c r="D4319" s="18" t="str">
        <f>IFERROR(__xludf.DUMMYFUNCTION("""COMPUTED_VALUE"""),"Виноградный Энергетик")</f>
        <v>Виноградный Энергетик</v>
      </c>
      <c r="E4319" s="18" t="str">
        <f>IFERROR(__xludf.DUMMYFUNCTION("""COMPUTED_VALUE"""),"Гранат Клубника ")</f>
        <v>Гранат Клубника </v>
      </c>
      <c r="F4319" s="18" t="str">
        <f>IFERROR(__xludf.DUMMYFUNCTION("""COMPUTED_VALUE"""),"Гранат Смородина ")</f>
        <v>Гранат Смородина </v>
      </c>
      <c r="G4319" s="18" t="str">
        <f>IFERROR(__xludf.DUMMYFUNCTION("""COMPUTED_VALUE"""),"Грейпфрутовый Швепс ")</f>
        <v>Грейпфрутовый Швепс </v>
      </c>
      <c r="H4319" s="18" t="str">
        <f>IFERROR(__xludf.DUMMYFUNCTION("""COMPUTED_VALUE"""),"Земляника Драгонфрут ")</f>
        <v>Земляника Драгонфрут </v>
      </c>
      <c r="I4319" s="18" t="str">
        <f>IFERROR(__xludf.DUMMYFUNCTION("""COMPUTED_VALUE"""),"Киви Личи ")</f>
        <v>Киви Личи </v>
      </c>
      <c r="J4319" s="18" t="str">
        <f>IFERROR(__xludf.DUMMYFUNCTION("""COMPUTED_VALUE"""),"Киви Маракуйя Гуава ")</f>
        <v>Киви Маракуйя Гуава </v>
      </c>
      <c r="K4319" s="18" t="str">
        <f>IFERROR(__xludf.DUMMYFUNCTION("""COMPUTED_VALUE"""),"Клубника Банан ")</f>
        <v>Клубника Банан </v>
      </c>
      <c r="L4319" s="18" t="str">
        <f>IFERROR(__xludf.DUMMYFUNCTION("""COMPUTED_VALUE"""),"Клубника Вишня ")</f>
        <v>Клубника Вишня </v>
      </c>
      <c r="M4319" s="18" t="str">
        <f>IFERROR(__xludf.DUMMYFUNCTION("""COMPUTED_VALUE"""),"Клубника Земляника ")</f>
        <v>Клубника Земляника </v>
      </c>
      <c r="N4319" s="18" t="str">
        <f>IFERROR(__xludf.DUMMYFUNCTION("""COMPUTED_VALUE"""),"Клубничный Мохито ")</f>
        <v>Клубничный Мохито </v>
      </c>
      <c r="O4319" s="18" t="str">
        <f>IFERROR(__xludf.DUMMYFUNCTION("""COMPUTED_VALUE"""),"Манго Грейпфрут ")</f>
        <v>Манго Грейпфрут </v>
      </c>
      <c r="P4319" s="18" t="str">
        <f>IFERROR(__xludf.DUMMYFUNCTION("""COMPUTED_VALUE"""),"Манго Персик Личи ")</f>
        <v>Манго Персик Личи </v>
      </c>
      <c r="Q4319" s="18" t="str">
        <f>IFERROR(__xludf.DUMMYFUNCTION("""COMPUTED_VALUE"""),"Персик Бабл Гам ")</f>
        <v>Персик Бабл Гам </v>
      </c>
      <c r="R4319" s="18" t="str">
        <f>IFERROR(__xludf.DUMMYFUNCTION("""COMPUTED_VALUE"""),"Садовые Ягоды ")</f>
        <v>Садовые Ягоды </v>
      </c>
      <c r="S4319" s="18" t="str">
        <f>IFERROR(__xludf.DUMMYFUNCTION("""COMPUTED_VALUE"""),"Скитлс Лимон Лайм 2")</f>
        <v>Скитлс Лимон Лайм 2</v>
      </c>
      <c r="T4319" s="18" t="str">
        <f>IFERROR(__xludf.DUMMYFUNCTION("""COMPUTED_VALUE"""),"Смородина Мармелад 1")</f>
        <v>Смородина Мармелад 1</v>
      </c>
      <c r="U4319" s="18" t="str">
        <f>IFERROR(__xludf.DUMMYFUNCTION("""COMPUTED_VALUE"""),"Темная Вишня 1")</f>
        <v>Темная Вишня 1</v>
      </c>
      <c r="V4319" s="18" t="str">
        <f>IFERROR(__xludf.DUMMYFUNCTION("""COMPUTED_VALUE"""),"Фруктовые Пластинки 1")</f>
        <v>Фруктовые Пластинки 1</v>
      </c>
      <c r="W4319" s="18" t="str">
        <f>IFERROR(__xludf.DUMMYFUNCTION("""COMPUTED_VALUE"""),"Черника Ежевика 1")</f>
        <v>Черника Ежевика 1</v>
      </c>
      <c r="X4319" s="18" t="str">
        <f>IFERROR(__xludf.DUMMYFUNCTION("""COMPUTED_VALUE"""),"Черника Малина 1")</f>
        <v>Черника Малина 1</v>
      </c>
      <c r="Y4319" s="18" t="str">
        <f>IFERROR(__xludf.DUMMYFUNCTION("""COMPUTED_VALUE"""),"Черника Мята 2")</f>
        <v>Черника Мята 2</v>
      </c>
      <c r="Z4319" s="18" t="str">
        <f>IFERROR(__xludf.DUMMYFUNCTION("""COMPUTED_VALUE"""),"Яблоко Виноград 2")</f>
        <v>Яблоко Виноград 2</v>
      </c>
      <c r="AA4319" s="18" t="str">
        <f>IFERROR(__xludf.DUMMYFUNCTION("""COMPUTED_VALUE"""),"Яблоко Малина 4")</f>
        <v>Яблоко Малина 4</v>
      </c>
      <c r="AB4319" s="18"/>
      <c r="AC4319" s="18"/>
      <c r="AD4319" s="18"/>
      <c r="AE4319" s="18"/>
      <c r="AF4319" s="18"/>
      <c r="AG4319" s="18"/>
      <c r="AH4319" s="18"/>
      <c r="AI4319" s="18"/>
      <c r="AJ4319" s="18"/>
      <c r="AK4319" s="18"/>
      <c r="AL4319" s="18"/>
      <c r="AM4319" s="18"/>
      <c r="AN4319" s="18"/>
      <c r="AO4319" s="18"/>
      <c r="AP4319" s="18"/>
      <c r="AQ4319" s="18"/>
      <c r="AR4319" s="18"/>
      <c r="AS4319" s="18"/>
      <c r="AT4319" s="18"/>
      <c r="AU4319" s="18"/>
      <c r="AV4319" s="18"/>
      <c r="AW4319" s="18"/>
      <c r="AX4319" s="18"/>
    </row>
    <row r="4320">
      <c r="A4320" s="18" t="str">
        <f>IFERROR(__xludf.DUMMYFUNCTION("""COMPUTED_VALUE"""),"0.4")</f>
        <v>0.4</v>
      </c>
      <c r="B4320" s="18" t="str">
        <f>IFERROR(__xludf.DUMMYFUNCTION("""COMPUTED_VALUE"""),"0.6")</f>
        <v>0.6</v>
      </c>
      <c r="C4320" s="18" t="str">
        <f>IFERROR(__xludf.DUMMYFUNCTION("""COMPUTED_VALUE"""),"0.7")</f>
        <v>0.7</v>
      </c>
      <c r="D4320" s="18" t="str">
        <f>IFERROR(__xludf.DUMMYFUNCTION("""COMPUTED_VALUE"""),"0.8")</f>
        <v>0.8</v>
      </c>
      <c r="E4320" s="18"/>
      <c r="F4320" s="18"/>
      <c r="G4320" s="18"/>
      <c r="H4320" s="18"/>
      <c r="I4320" s="18"/>
      <c r="J4320" s="18"/>
      <c r="K4320" s="18"/>
      <c r="L4320" s="18"/>
      <c r="M4320" s="18"/>
      <c r="N4320" s="18"/>
      <c r="O4320" s="18"/>
      <c r="P4320" s="18"/>
      <c r="Q4320" s="18"/>
      <c r="R4320" s="18"/>
      <c r="S4320" s="18"/>
      <c r="T4320" s="18"/>
      <c r="U4320" s="18"/>
      <c r="V4320" s="18"/>
      <c r="W4320" s="18"/>
      <c r="X4320" s="18"/>
      <c r="Y4320" s="18"/>
      <c r="Z4320" s="18"/>
      <c r="AA4320" s="18"/>
      <c r="AB4320" s="18"/>
      <c r="AC4320" s="18"/>
      <c r="AD4320" s="18"/>
      <c r="AE4320" s="18"/>
      <c r="AF4320" s="18"/>
      <c r="AG4320" s="18"/>
      <c r="AH4320" s="18"/>
      <c r="AI4320" s="18"/>
      <c r="AJ4320" s="18"/>
      <c r="AK4320" s="18"/>
      <c r="AL4320" s="18"/>
      <c r="AM4320" s="18"/>
      <c r="AN4320" s="18"/>
      <c r="AO4320" s="18"/>
      <c r="AP4320" s="18"/>
      <c r="AQ4320" s="18"/>
      <c r="AR4320" s="18"/>
      <c r="AS4320" s="18"/>
      <c r="AT4320" s="18"/>
      <c r="AU4320" s="18"/>
      <c r="AV4320" s="18"/>
      <c r="AW4320" s="18"/>
      <c r="AX4320" s="18"/>
    </row>
    <row r="4321">
      <c r="A4321" s="18" t="str">
        <f>IFERROR(__xludf.DUMMYFUNCTION("""COMPUTED_VALUE"""),"Арбуз Малина ")</f>
        <v>Арбуз Малина </v>
      </c>
      <c r="B4321" s="18" t="str">
        <f>IFERROR(__xludf.DUMMYFUNCTION("""COMPUTED_VALUE"""),"Банан Кокос ")</f>
        <v>Банан Кокос </v>
      </c>
      <c r="C4321" s="18" t="str">
        <f>IFERROR(__xludf.DUMMYFUNCTION("""COMPUTED_VALUE"""),"Барбарисовый Энергетик ")</f>
        <v>Барбарисовый Энергетик </v>
      </c>
      <c r="D4321" s="18" t="str">
        <f>IFERROR(__xludf.DUMMYFUNCTION("""COMPUTED_VALUE"""),"Виноградный Энергетик")</f>
        <v>Виноградный Энергетик</v>
      </c>
      <c r="E4321" s="18" t="str">
        <f>IFERROR(__xludf.DUMMYFUNCTION("""COMPUTED_VALUE"""),"Гранат Клубника ")</f>
        <v>Гранат Клубника </v>
      </c>
      <c r="F4321" s="18" t="str">
        <f>IFERROR(__xludf.DUMMYFUNCTION("""COMPUTED_VALUE"""),"Гранат Смородина ")</f>
        <v>Гранат Смородина </v>
      </c>
      <c r="G4321" s="18" t="str">
        <f>IFERROR(__xludf.DUMMYFUNCTION("""COMPUTED_VALUE"""),"Грейпфрутовый Швепс ")</f>
        <v>Грейпфрутовый Швепс </v>
      </c>
      <c r="H4321" s="18" t="str">
        <f>IFERROR(__xludf.DUMMYFUNCTION("""COMPUTED_VALUE"""),"Земляника Драгонфрут ")</f>
        <v>Земляника Драгонфрут </v>
      </c>
      <c r="I4321" s="18" t="str">
        <f>IFERROR(__xludf.DUMMYFUNCTION("""COMPUTED_VALUE"""),"Киви Личи ")</f>
        <v>Киви Личи </v>
      </c>
      <c r="J4321" s="18" t="str">
        <f>IFERROR(__xludf.DUMMYFUNCTION("""COMPUTED_VALUE"""),"Киви Маракуйя Гуава ")</f>
        <v>Киви Маракуйя Гуава </v>
      </c>
      <c r="K4321" s="18" t="str">
        <f>IFERROR(__xludf.DUMMYFUNCTION("""COMPUTED_VALUE"""),"Клубника Банан ")</f>
        <v>Клубника Банан </v>
      </c>
      <c r="L4321" s="18" t="str">
        <f>IFERROR(__xludf.DUMMYFUNCTION("""COMPUTED_VALUE"""),"Клубника Вишня ")</f>
        <v>Клубника Вишня </v>
      </c>
      <c r="M4321" s="18" t="str">
        <f>IFERROR(__xludf.DUMMYFUNCTION("""COMPUTED_VALUE"""),"Клубника Земляника ")</f>
        <v>Клубника Земляника </v>
      </c>
      <c r="N4321" s="18" t="str">
        <f>IFERROR(__xludf.DUMMYFUNCTION("""COMPUTED_VALUE"""),"Клубничный Мохито ")</f>
        <v>Клубничный Мохито </v>
      </c>
      <c r="O4321" s="18" t="str">
        <f>IFERROR(__xludf.DUMMYFUNCTION("""COMPUTED_VALUE"""),"Манго Грейпфрут ")</f>
        <v>Манго Грейпфрут </v>
      </c>
      <c r="P4321" s="18" t="str">
        <f>IFERROR(__xludf.DUMMYFUNCTION("""COMPUTED_VALUE"""),"Манго Персик Личи ")</f>
        <v>Манго Персик Личи </v>
      </c>
      <c r="Q4321" s="18" t="str">
        <f>IFERROR(__xludf.DUMMYFUNCTION("""COMPUTED_VALUE"""),"Персик Бабл Гам ")</f>
        <v>Персик Бабл Гам </v>
      </c>
      <c r="R4321" s="18" t="str">
        <f>IFERROR(__xludf.DUMMYFUNCTION("""COMPUTED_VALUE"""),"Садовые Ягоды ")</f>
        <v>Садовые Ягоды </v>
      </c>
      <c r="S4321" s="18" t="str">
        <f>IFERROR(__xludf.DUMMYFUNCTION("""COMPUTED_VALUE"""),"Скитлс Лимон Лайм 2")</f>
        <v>Скитлс Лимон Лайм 2</v>
      </c>
      <c r="T4321" s="18" t="str">
        <f>IFERROR(__xludf.DUMMYFUNCTION("""COMPUTED_VALUE"""),"Смородина Мармелад 1")</f>
        <v>Смородина Мармелад 1</v>
      </c>
      <c r="U4321" s="18" t="str">
        <f>IFERROR(__xludf.DUMMYFUNCTION("""COMPUTED_VALUE"""),"Темная Вишня 1")</f>
        <v>Темная Вишня 1</v>
      </c>
      <c r="V4321" s="18" t="str">
        <f>IFERROR(__xludf.DUMMYFUNCTION("""COMPUTED_VALUE"""),"Фруктовые Пластинки 1")</f>
        <v>Фруктовые Пластинки 1</v>
      </c>
      <c r="W4321" s="18" t="str">
        <f>IFERROR(__xludf.DUMMYFUNCTION("""COMPUTED_VALUE"""),"Черника Ежевика 1")</f>
        <v>Черника Ежевика 1</v>
      </c>
      <c r="X4321" s="18" t="str">
        <f>IFERROR(__xludf.DUMMYFUNCTION("""COMPUTED_VALUE"""),"Черника Малина 1")</f>
        <v>Черника Малина 1</v>
      </c>
      <c r="Y4321" s="18" t="str">
        <f>IFERROR(__xludf.DUMMYFUNCTION("""COMPUTED_VALUE"""),"Черника Мята 2")</f>
        <v>Черника Мята 2</v>
      </c>
      <c r="Z4321" s="18" t="str">
        <f>IFERROR(__xludf.DUMMYFUNCTION("""COMPUTED_VALUE"""),"Яблоко Виноград 2")</f>
        <v>Яблоко Виноград 2</v>
      </c>
      <c r="AA4321" s="18" t="str">
        <f>IFERROR(__xludf.DUMMYFUNCTION("""COMPUTED_VALUE"""),"Яблоко Малина 4")</f>
        <v>Яблоко Малина 4</v>
      </c>
      <c r="AB4321" s="18"/>
      <c r="AC4321" s="18"/>
      <c r="AD4321" s="18"/>
      <c r="AE4321" s="18"/>
      <c r="AF4321" s="18"/>
      <c r="AG4321" s="18"/>
      <c r="AH4321" s="18"/>
      <c r="AI4321" s="18"/>
      <c r="AJ4321" s="18"/>
      <c r="AK4321" s="18"/>
      <c r="AL4321" s="18"/>
      <c r="AM4321" s="18"/>
      <c r="AN4321" s="18"/>
      <c r="AO4321" s="18"/>
      <c r="AP4321" s="18"/>
      <c r="AQ4321" s="18"/>
      <c r="AR4321" s="18"/>
      <c r="AS4321" s="18"/>
      <c r="AT4321" s="18"/>
      <c r="AU4321" s="18"/>
      <c r="AV4321" s="18"/>
      <c r="AW4321" s="18"/>
      <c r="AX4321" s="18"/>
    </row>
    <row r="4322">
      <c r="A4322" s="18" t="str">
        <f>IFERROR(__xludf.DUMMYFUNCTION("""COMPUTED_VALUE"""),"Арбуз Малина ")</f>
        <v>Арбуз Малина </v>
      </c>
      <c r="B4322" s="18" t="str">
        <f>IFERROR(__xludf.DUMMYFUNCTION("""COMPUTED_VALUE"""),"Банан Кокос ")</f>
        <v>Банан Кокос </v>
      </c>
      <c r="C4322" s="18" t="str">
        <f>IFERROR(__xludf.DUMMYFUNCTION("""COMPUTED_VALUE"""),"Барбарисовый Энергетик ")</f>
        <v>Барбарисовый Энергетик </v>
      </c>
      <c r="D4322" s="18" t="str">
        <f>IFERROR(__xludf.DUMMYFUNCTION("""COMPUTED_VALUE"""),"Виноградный Энергетик")</f>
        <v>Виноградный Энергетик</v>
      </c>
      <c r="E4322" s="18" t="str">
        <f>IFERROR(__xludf.DUMMYFUNCTION("""COMPUTED_VALUE"""),"Гранат Клубника ")</f>
        <v>Гранат Клубника </v>
      </c>
      <c r="F4322" s="18" t="str">
        <f>IFERROR(__xludf.DUMMYFUNCTION("""COMPUTED_VALUE"""),"Гранат Смородина ")</f>
        <v>Гранат Смородина </v>
      </c>
      <c r="G4322" s="18" t="str">
        <f>IFERROR(__xludf.DUMMYFUNCTION("""COMPUTED_VALUE"""),"Грейпфрутовый Швепс ")</f>
        <v>Грейпфрутовый Швепс </v>
      </c>
      <c r="H4322" s="18" t="str">
        <f>IFERROR(__xludf.DUMMYFUNCTION("""COMPUTED_VALUE"""),"Земляника Драгонфрут ")</f>
        <v>Земляника Драгонфрут </v>
      </c>
      <c r="I4322" s="18" t="str">
        <f>IFERROR(__xludf.DUMMYFUNCTION("""COMPUTED_VALUE"""),"Киви Личи ")</f>
        <v>Киви Личи </v>
      </c>
      <c r="J4322" s="18" t="str">
        <f>IFERROR(__xludf.DUMMYFUNCTION("""COMPUTED_VALUE"""),"Киви Маракуйя Гуава ")</f>
        <v>Киви Маракуйя Гуава </v>
      </c>
      <c r="K4322" s="18" t="str">
        <f>IFERROR(__xludf.DUMMYFUNCTION("""COMPUTED_VALUE"""),"Клубника Банан ")</f>
        <v>Клубника Банан </v>
      </c>
      <c r="L4322" s="18" t="str">
        <f>IFERROR(__xludf.DUMMYFUNCTION("""COMPUTED_VALUE"""),"Клубника Вишня ")</f>
        <v>Клубника Вишня </v>
      </c>
      <c r="M4322" s="18" t="str">
        <f>IFERROR(__xludf.DUMMYFUNCTION("""COMPUTED_VALUE"""),"Клубника Земляника ")</f>
        <v>Клубника Земляника </v>
      </c>
      <c r="N4322" s="18" t="str">
        <f>IFERROR(__xludf.DUMMYFUNCTION("""COMPUTED_VALUE"""),"Клубничный Мохито ")</f>
        <v>Клубничный Мохито </v>
      </c>
      <c r="O4322" s="18" t="str">
        <f>IFERROR(__xludf.DUMMYFUNCTION("""COMPUTED_VALUE"""),"Манго Грейпфрут ")</f>
        <v>Манго Грейпфрут </v>
      </c>
      <c r="P4322" s="18" t="str">
        <f>IFERROR(__xludf.DUMMYFUNCTION("""COMPUTED_VALUE"""),"Манго Персик Личи ")</f>
        <v>Манго Персик Личи </v>
      </c>
      <c r="Q4322" s="18" t="str">
        <f>IFERROR(__xludf.DUMMYFUNCTION("""COMPUTED_VALUE"""),"Персик Бабл Гам ")</f>
        <v>Персик Бабл Гам </v>
      </c>
      <c r="R4322" s="18" t="str">
        <f>IFERROR(__xludf.DUMMYFUNCTION("""COMPUTED_VALUE"""),"Садовые Ягоды ")</f>
        <v>Садовые Ягоды </v>
      </c>
      <c r="S4322" s="18" t="str">
        <f>IFERROR(__xludf.DUMMYFUNCTION("""COMPUTED_VALUE"""),"Скитлс Лимон Лайм 2")</f>
        <v>Скитлс Лимон Лайм 2</v>
      </c>
      <c r="T4322" s="18" t="str">
        <f>IFERROR(__xludf.DUMMYFUNCTION("""COMPUTED_VALUE"""),"Смородина Мармелад 1")</f>
        <v>Смородина Мармелад 1</v>
      </c>
      <c r="U4322" s="18" t="str">
        <f>IFERROR(__xludf.DUMMYFUNCTION("""COMPUTED_VALUE"""),"Темная Вишня 1")</f>
        <v>Темная Вишня 1</v>
      </c>
      <c r="V4322" s="18" t="str">
        <f>IFERROR(__xludf.DUMMYFUNCTION("""COMPUTED_VALUE"""),"Фруктовые Пластинки 1")</f>
        <v>Фруктовые Пластинки 1</v>
      </c>
      <c r="W4322" s="18" t="str">
        <f>IFERROR(__xludf.DUMMYFUNCTION("""COMPUTED_VALUE"""),"Черника Ежевика 1")</f>
        <v>Черника Ежевика 1</v>
      </c>
      <c r="X4322" s="18" t="str">
        <f>IFERROR(__xludf.DUMMYFUNCTION("""COMPUTED_VALUE"""),"Черника Малина 1")</f>
        <v>Черника Малина 1</v>
      </c>
      <c r="Y4322" s="18" t="str">
        <f>IFERROR(__xludf.DUMMYFUNCTION("""COMPUTED_VALUE"""),"Черника Мята 2")</f>
        <v>Черника Мята 2</v>
      </c>
      <c r="Z4322" s="18" t="str">
        <f>IFERROR(__xludf.DUMMYFUNCTION("""COMPUTED_VALUE"""),"Яблоко Виноград 2")</f>
        <v>Яблоко Виноград 2</v>
      </c>
      <c r="AA4322" s="18" t="str">
        <f>IFERROR(__xludf.DUMMYFUNCTION("""COMPUTED_VALUE"""),"Яблоко Малина 4")</f>
        <v>Яблоко Малина 4</v>
      </c>
      <c r="AB4322" s="18"/>
      <c r="AC4322" s="18"/>
      <c r="AD4322" s="18"/>
      <c r="AE4322" s="18"/>
      <c r="AF4322" s="18"/>
      <c r="AG4322" s="18"/>
      <c r="AH4322" s="18"/>
      <c r="AI4322" s="18"/>
      <c r="AJ4322" s="18"/>
      <c r="AK4322" s="18"/>
      <c r="AL4322" s="18"/>
      <c r="AM4322" s="18"/>
      <c r="AN4322" s="18"/>
      <c r="AO4322" s="18"/>
      <c r="AP4322" s="18"/>
      <c r="AQ4322" s="18"/>
      <c r="AR4322" s="18"/>
      <c r="AS4322" s="18"/>
      <c r="AT4322" s="18"/>
      <c r="AU4322" s="18"/>
      <c r="AV4322" s="18"/>
      <c r="AW4322" s="18"/>
      <c r="AX4322" s="18"/>
    </row>
    <row r="4323">
      <c r="A4323" s="18" t="str">
        <f>IFERROR(__xludf.DUMMYFUNCTION("""COMPUTED_VALUE"""),"Лесные ягоды")</f>
        <v>Лесные ягоды</v>
      </c>
      <c r="B4323" s="18" t="str">
        <f>IFERROR(__xludf.DUMMYFUNCTION("""COMPUTED_VALUE"""),"Алоэ виноград ")</f>
        <v>Алоэ виноград </v>
      </c>
      <c r="C4323" s="18" t="str">
        <f>IFERROR(__xludf.DUMMYFUNCTION("""COMPUTED_VALUE"""),"Апельсиновый адреналин")</f>
        <v>Апельсиновый адреналин</v>
      </c>
      <c r="D4323" s="18" t="str">
        <f>IFERROR(__xludf.DUMMYFUNCTION("""COMPUTED_VALUE"""),"Клюква лайм")</f>
        <v>Клюква лайм</v>
      </c>
      <c r="E4323" s="18" t="str">
        <f>IFERROR(__xludf.DUMMYFUNCTION("""COMPUTED_VALUE"""),"Виноградная фанта ")</f>
        <v>Виноградная фанта </v>
      </c>
      <c r="F4323" s="18" t="str">
        <f>IFERROR(__xludf.DUMMYFUNCTION("""COMPUTED_VALUE"""),"Зеленый чай лемонграсс")</f>
        <v>Зеленый чай лемонграсс</v>
      </c>
      <c r="G4323" s="18" t="str">
        <f>IFERROR(__xludf.DUMMYFUNCTION("""COMPUTED_VALUE"""),"Малина арбуз")</f>
        <v>Малина арбуз</v>
      </c>
      <c r="H4323" s="18" t="str">
        <f>IFERROR(__xludf.DUMMYFUNCTION("""COMPUTED_VALUE"""),"Ананас персик")</f>
        <v>Ананас персик</v>
      </c>
      <c r="I4323" s="18" t="str">
        <f>IFERROR(__xludf.DUMMYFUNCTION("""COMPUTED_VALUE"""),"Клубничный мохито ")</f>
        <v>Клубничный мохито </v>
      </c>
      <c r="J4323" s="18" t="str">
        <f>IFERROR(__xludf.DUMMYFUNCTION("""COMPUTED_VALUE"""),"Яблоко лайм")</f>
        <v>Яблоко лайм</v>
      </c>
      <c r="K4323" s="18" t="str">
        <f>IFERROR(__xludf.DUMMYFUNCTION("""COMPUTED_VALUE"""),"Спрайт арбуз лайм ")</f>
        <v>Спрайт арбуз лайм </v>
      </c>
      <c r="L4323" s="18" t="str">
        <f>IFERROR(__xludf.DUMMYFUNCTION("""COMPUTED_VALUE"""),"Черничная фанта")</f>
        <v>Черничная фанта</v>
      </c>
      <c r="M4323" s="18" t="str">
        <f>IFERROR(__xludf.DUMMYFUNCTION("""COMPUTED_VALUE"""),"Чёрная смородина")</f>
        <v>Чёрная смородина</v>
      </c>
      <c r="N4323" s="18" t="str">
        <f>IFERROR(__xludf.DUMMYFUNCTION("""COMPUTED_VALUE"""),"Червячки голубика малина")</f>
        <v>Червячки голубика малина</v>
      </c>
      <c r="O4323" s="18" t="str">
        <f>IFERROR(__xludf.DUMMYFUNCTION("""COMPUTED_VALUE"""),"Малина смородина ")</f>
        <v>Малина смородина </v>
      </c>
      <c r="P4323" s="18" t="str">
        <f>IFERROR(__xludf.DUMMYFUNCTION("""COMPUTED_VALUE"""),"Черника лайм ")</f>
        <v>Черника лайм </v>
      </c>
      <c r="Q4323" s="18" t="str">
        <f>IFERROR(__xludf.DUMMYFUNCTION("""COMPUTED_VALUE"""),"Виноградный чупа чупс")</f>
        <v>Виноградный чупа чупс</v>
      </c>
      <c r="R4323" s="18" t="str">
        <f>IFERROR(__xludf.DUMMYFUNCTION("""COMPUTED_VALUE"""),"Киви лайм")</f>
        <v>Киви лайм</v>
      </c>
      <c r="S4323" s="18" t="str">
        <f>IFERROR(__xludf.DUMMYFUNCTION("""COMPUTED_VALUE"""),"Ягодный морс")</f>
        <v>Ягодный морс</v>
      </c>
      <c r="T4323" s="18" t="str">
        <f>IFERROR(__xludf.DUMMYFUNCTION("""COMPUTED_VALUE"""),"Фруктовый скитлс")</f>
        <v>Фруктовый скитлс</v>
      </c>
      <c r="U4323" s="18" t="str">
        <f>IFERROR(__xludf.DUMMYFUNCTION("""COMPUTED_VALUE"""),"черника лимон ")</f>
        <v>черника лимон </v>
      </c>
      <c r="V4323" s="18" t="str">
        <f>IFERROR(__xludf.DUMMYFUNCTION("""COMPUTED_VALUE"""),"Вишнёвая бомба")</f>
        <v>Вишнёвая бомба</v>
      </c>
      <c r="W4323" s="18" t="str">
        <f>IFERROR(__xludf.DUMMYFUNCTION("""COMPUTED_VALUE"""),"Тропический манго")</f>
        <v>Тропический манго</v>
      </c>
      <c r="X4323" s="18"/>
      <c r="Y4323" s="18"/>
      <c r="Z4323" s="18"/>
      <c r="AA4323" s="18"/>
      <c r="AB4323" s="18"/>
      <c r="AC4323" s="18"/>
      <c r="AD4323" s="18"/>
      <c r="AE4323" s="18"/>
      <c r="AF4323" s="18"/>
      <c r="AG4323" s="18"/>
      <c r="AH4323" s="18"/>
      <c r="AI4323" s="18"/>
      <c r="AJ4323" s="18"/>
      <c r="AK4323" s="18"/>
      <c r="AL4323" s="18"/>
      <c r="AM4323" s="18"/>
      <c r="AN4323" s="18"/>
      <c r="AO4323" s="18"/>
      <c r="AP4323" s="18"/>
      <c r="AQ4323" s="18"/>
      <c r="AR4323" s="18"/>
      <c r="AS4323" s="18"/>
      <c r="AT4323" s="18"/>
      <c r="AU4323" s="18"/>
      <c r="AV4323" s="18"/>
      <c r="AW4323" s="18"/>
      <c r="AX4323" s="18"/>
    </row>
    <row r="4324">
      <c r="A4324" s="18" t="str">
        <f>IFERROR(__xludf.DUMMYFUNCTION("""COMPUTED_VALUE"""),"0.4")</f>
        <v>0.4</v>
      </c>
      <c r="B4324" s="18" t="str">
        <f>IFERROR(__xludf.DUMMYFUNCTION("""COMPUTED_VALUE"""),"0.6")</f>
        <v>0.6</v>
      </c>
      <c r="C4324" s="18" t="str">
        <f>IFERROR(__xludf.DUMMYFUNCTION("""COMPUTED_VALUE"""),"0.7")</f>
        <v>0.7</v>
      </c>
      <c r="D4324" s="18" t="str">
        <f>IFERROR(__xludf.DUMMYFUNCTION("""COMPUTED_VALUE"""),"0.8")</f>
        <v>0.8</v>
      </c>
      <c r="E4324" s="18"/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  <c r="Q4324" s="18"/>
      <c r="R4324" s="18"/>
      <c r="S4324" s="18"/>
      <c r="T4324" s="18"/>
      <c r="U4324" s="18"/>
      <c r="V4324" s="18"/>
      <c r="W4324" s="18"/>
      <c r="X4324" s="18"/>
      <c r="Y4324" s="18"/>
      <c r="Z4324" s="18"/>
      <c r="AA4324" s="18"/>
      <c r="AB4324" s="18"/>
      <c r="AC4324" s="18"/>
      <c r="AD4324" s="18"/>
      <c r="AE4324" s="18"/>
      <c r="AF4324" s="18"/>
      <c r="AG4324" s="18"/>
      <c r="AH4324" s="18"/>
      <c r="AI4324" s="18"/>
      <c r="AJ4324" s="18"/>
      <c r="AK4324" s="18"/>
      <c r="AL4324" s="18"/>
      <c r="AM4324" s="18"/>
      <c r="AN4324" s="18"/>
      <c r="AO4324" s="18"/>
      <c r="AP4324" s="18"/>
      <c r="AQ4324" s="18"/>
      <c r="AR4324" s="18"/>
      <c r="AS4324" s="18"/>
      <c r="AT4324" s="18"/>
      <c r="AU4324" s="18"/>
      <c r="AV4324" s="18"/>
      <c r="AW4324" s="18"/>
      <c r="AX4324" s="18"/>
    </row>
    <row r="4325">
      <c r="A4325" s="18" t="str">
        <f>IFERROR(__xludf.DUMMYFUNCTION("""COMPUTED_VALUE"""),"Арбуз Малина ")</f>
        <v>Арбуз Малина </v>
      </c>
      <c r="B4325" s="18" t="str">
        <f>IFERROR(__xludf.DUMMYFUNCTION("""COMPUTED_VALUE"""),"Банан Кокос ")</f>
        <v>Банан Кокос </v>
      </c>
      <c r="C4325" s="18" t="str">
        <f>IFERROR(__xludf.DUMMYFUNCTION("""COMPUTED_VALUE"""),"Барбарисовый Энергетик ")</f>
        <v>Барбарисовый Энергетик </v>
      </c>
      <c r="D4325" s="18" t="str">
        <f>IFERROR(__xludf.DUMMYFUNCTION("""COMPUTED_VALUE"""),"Виноградный Энергетик")</f>
        <v>Виноградный Энергетик</v>
      </c>
      <c r="E4325" s="18" t="str">
        <f>IFERROR(__xludf.DUMMYFUNCTION("""COMPUTED_VALUE"""),"Гранат Клубника ")</f>
        <v>Гранат Клубника </v>
      </c>
      <c r="F4325" s="18" t="str">
        <f>IFERROR(__xludf.DUMMYFUNCTION("""COMPUTED_VALUE"""),"Гранат Смородина ")</f>
        <v>Гранат Смородина </v>
      </c>
      <c r="G4325" s="18" t="str">
        <f>IFERROR(__xludf.DUMMYFUNCTION("""COMPUTED_VALUE"""),"Грейпфрутовый Швепс ")</f>
        <v>Грейпфрутовый Швепс </v>
      </c>
      <c r="H4325" s="18" t="str">
        <f>IFERROR(__xludf.DUMMYFUNCTION("""COMPUTED_VALUE"""),"Земляника Драгонфрут ")</f>
        <v>Земляника Драгонфрут </v>
      </c>
      <c r="I4325" s="18" t="str">
        <f>IFERROR(__xludf.DUMMYFUNCTION("""COMPUTED_VALUE"""),"Киви Личи ")</f>
        <v>Киви Личи </v>
      </c>
      <c r="J4325" s="18" t="str">
        <f>IFERROR(__xludf.DUMMYFUNCTION("""COMPUTED_VALUE"""),"Киви Маракуйя Гуава ")</f>
        <v>Киви Маракуйя Гуава </v>
      </c>
      <c r="K4325" s="18" t="str">
        <f>IFERROR(__xludf.DUMMYFUNCTION("""COMPUTED_VALUE"""),"Клубника Банан ")</f>
        <v>Клубника Банан </v>
      </c>
      <c r="L4325" s="18" t="str">
        <f>IFERROR(__xludf.DUMMYFUNCTION("""COMPUTED_VALUE"""),"Клубника Вишня ")</f>
        <v>Клубника Вишня </v>
      </c>
      <c r="M4325" s="18" t="str">
        <f>IFERROR(__xludf.DUMMYFUNCTION("""COMPUTED_VALUE"""),"Клубника Земляника ")</f>
        <v>Клубника Земляника </v>
      </c>
      <c r="N4325" s="18" t="str">
        <f>IFERROR(__xludf.DUMMYFUNCTION("""COMPUTED_VALUE"""),"Клубничный Мохито ")</f>
        <v>Клубничный Мохито </v>
      </c>
      <c r="O4325" s="18" t="str">
        <f>IFERROR(__xludf.DUMMYFUNCTION("""COMPUTED_VALUE"""),"Манго Грейпфрут ")</f>
        <v>Манго Грейпфрут </v>
      </c>
      <c r="P4325" s="18" t="str">
        <f>IFERROR(__xludf.DUMMYFUNCTION("""COMPUTED_VALUE"""),"Манго Персик Личи ")</f>
        <v>Манго Персик Личи </v>
      </c>
      <c r="Q4325" s="18" t="str">
        <f>IFERROR(__xludf.DUMMYFUNCTION("""COMPUTED_VALUE"""),"Персик Бабл Гам ")</f>
        <v>Персик Бабл Гам </v>
      </c>
      <c r="R4325" s="18" t="str">
        <f>IFERROR(__xludf.DUMMYFUNCTION("""COMPUTED_VALUE"""),"Садовые Ягоды ")</f>
        <v>Садовые Ягоды </v>
      </c>
      <c r="S4325" s="18" t="str">
        <f>IFERROR(__xludf.DUMMYFUNCTION("""COMPUTED_VALUE"""),"Скитлс Лимон Лайм 2")</f>
        <v>Скитлс Лимон Лайм 2</v>
      </c>
      <c r="T4325" s="18" t="str">
        <f>IFERROR(__xludf.DUMMYFUNCTION("""COMPUTED_VALUE"""),"Смородина Мармелад 1")</f>
        <v>Смородина Мармелад 1</v>
      </c>
      <c r="U4325" s="18" t="str">
        <f>IFERROR(__xludf.DUMMYFUNCTION("""COMPUTED_VALUE"""),"Темная Вишня 1")</f>
        <v>Темная Вишня 1</v>
      </c>
      <c r="V4325" s="18" t="str">
        <f>IFERROR(__xludf.DUMMYFUNCTION("""COMPUTED_VALUE"""),"Фруктовые Пластинки 1")</f>
        <v>Фруктовые Пластинки 1</v>
      </c>
      <c r="W4325" s="18" t="str">
        <f>IFERROR(__xludf.DUMMYFUNCTION("""COMPUTED_VALUE"""),"Черника Ежевика 1")</f>
        <v>Черника Ежевика 1</v>
      </c>
      <c r="X4325" s="18" t="str">
        <f>IFERROR(__xludf.DUMMYFUNCTION("""COMPUTED_VALUE"""),"Черника Малина 1")</f>
        <v>Черника Малина 1</v>
      </c>
      <c r="Y4325" s="18" t="str">
        <f>IFERROR(__xludf.DUMMYFUNCTION("""COMPUTED_VALUE"""),"Черника Мята 2")</f>
        <v>Черника Мята 2</v>
      </c>
      <c r="Z4325" s="18" t="str">
        <f>IFERROR(__xludf.DUMMYFUNCTION("""COMPUTED_VALUE"""),"Яблоко Виноград 2")</f>
        <v>Яблоко Виноград 2</v>
      </c>
      <c r="AA4325" s="18" t="str">
        <f>IFERROR(__xludf.DUMMYFUNCTION("""COMPUTED_VALUE"""),"Яблоко Малина 4")</f>
        <v>Яблоко Малина 4</v>
      </c>
      <c r="AB4325" s="18"/>
      <c r="AC4325" s="18"/>
      <c r="AD4325" s="18"/>
      <c r="AE4325" s="18"/>
      <c r="AF4325" s="18"/>
      <c r="AG4325" s="18"/>
      <c r="AH4325" s="18"/>
      <c r="AI4325" s="18"/>
      <c r="AJ4325" s="18"/>
      <c r="AK4325" s="18"/>
      <c r="AL4325" s="18"/>
      <c r="AM4325" s="18"/>
      <c r="AN4325" s="18"/>
      <c r="AO4325" s="18"/>
      <c r="AP4325" s="18"/>
      <c r="AQ4325" s="18"/>
      <c r="AR4325" s="18"/>
      <c r="AS4325" s="18"/>
      <c r="AT4325" s="18"/>
      <c r="AU4325" s="18"/>
      <c r="AV4325" s="18"/>
      <c r="AW4325" s="18"/>
      <c r="AX4325" s="18"/>
    </row>
    <row r="4326">
      <c r="A4326" s="18" t="str">
        <f>IFERROR(__xludf.DUMMYFUNCTION("""COMPUTED_VALUE"""),"кислая земляника")</f>
        <v>кислая земляника</v>
      </c>
      <c r="B4326" s="18" t="str">
        <f>IFERROR(__xludf.DUMMYFUNCTION("""COMPUTED_VALUE"""),"кислая фанта с черникой")</f>
        <v>кислая фанта с черникой</v>
      </c>
      <c r="C4326" s="18" t="str">
        <f>IFERROR(__xludf.DUMMYFUNCTION("""COMPUTED_VALUE"""),"кислое харибо с колой и черешней")</f>
        <v>кислое харибо с колой и черешней</v>
      </c>
      <c r="D4326" s="18" t="str">
        <f>IFERROR(__xludf.DUMMYFUNCTION("""COMPUTED_VALUE"""),"кислое яблочно клубничная шипучка")</f>
        <v>кислое яблочно клубничная шипучка</v>
      </c>
      <c r="E4326" s="18" t="str">
        <f>IFERROR(__xludf.DUMMYFUNCTION("""COMPUTED_VALUE"""),"кислые желатинки маракуйя ананас")</f>
        <v>кислые желатинки маракуйя ананас</v>
      </c>
      <c r="F4326" s="18" t="str">
        <f>IFERROR(__xludf.DUMMYFUNCTION("""COMPUTED_VALUE"""),"кислые ленточки маракуя манго")</f>
        <v>кислые ленточки маракуя манго</v>
      </c>
      <c r="G4326" s="18" t="str">
        <f>IFERROR(__xludf.DUMMYFUNCTION("""COMPUTED_VALUE"""),"кислые мармеладные ягоды")</f>
        <v>кислые мармеладные ягоды</v>
      </c>
      <c r="H4326" s="18" t="str">
        <f>IFERROR(__xludf.DUMMYFUNCTION("""COMPUTED_VALUE"""),"кислый виноград лайм")</f>
        <v>кислый виноград лайм</v>
      </c>
      <c r="I4326" s="18" t="str">
        <f>IFERROR(__xludf.DUMMYFUNCTION("""COMPUTED_VALUE"""),"кислый грейпфрут с вишней")</f>
        <v>кислый грейпфрут с вишней</v>
      </c>
      <c r="J4326" s="18" t="str">
        <f>IFERROR(__xludf.DUMMYFUNCTION("""COMPUTED_VALUE"""),"кислый леденец виноград киви яблоко")</f>
        <v>кислый леденец виноград киви яблоко</v>
      </c>
      <c r="K4326" s="18" t="str">
        <f>IFERROR(__xludf.DUMMYFUNCTION("""COMPUTED_VALUE"""),"кислый лимонад арбуз лайм малина")</f>
        <v>кислый лимонад арбуз лайм малина</v>
      </c>
      <c r="L4326" s="18" t="str">
        <f>IFERROR(__xludf.DUMMYFUNCTION("""COMPUTED_VALUE"""),"кислый персик клубника")</f>
        <v>кислый персик клубника</v>
      </c>
      <c r="M4326" s="18" t="str">
        <f>IFERROR(__xludf.DUMMYFUNCTION("""COMPUTED_VALUE"""),"кислый яблочно лимонные колечки")</f>
        <v>кислый яблочно лимонные колечки</v>
      </c>
      <c r="N4326" s="18" t="str">
        <f>IFERROR(__xludf.DUMMYFUNCTION("""COMPUTED_VALUE"""),"фанта апельсин с кислой малиной")</f>
        <v>фанта апельсин с кислой малиной</v>
      </c>
      <c r="O4326" s="18"/>
      <c r="P4326" s="18"/>
      <c r="Q4326" s="18"/>
      <c r="R4326" s="18"/>
      <c r="S4326" s="18"/>
      <c r="T4326" s="18"/>
      <c r="U4326" s="18"/>
      <c r="V4326" s="18"/>
      <c r="W4326" s="18"/>
      <c r="X4326" s="18"/>
      <c r="Y4326" s="18"/>
      <c r="Z4326" s="18"/>
      <c r="AA4326" s="18"/>
      <c r="AB4326" s="18"/>
      <c r="AC4326" s="18"/>
      <c r="AD4326" s="18"/>
      <c r="AE4326" s="18"/>
      <c r="AF4326" s="18"/>
      <c r="AG4326" s="18"/>
      <c r="AH4326" s="18"/>
      <c r="AI4326" s="18"/>
      <c r="AJ4326" s="18"/>
      <c r="AK4326" s="18"/>
      <c r="AL4326" s="18"/>
      <c r="AM4326" s="18"/>
      <c r="AN4326" s="18"/>
      <c r="AO4326" s="18"/>
      <c r="AP4326" s="18"/>
      <c r="AQ4326" s="18"/>
      <c r="AR4326" s="18"/>
      <c r="AS4326" s="18"/>
      <c r="AT4326" s="18"/>
      <c r="AU4326" s="18"/>
      <c r="AV4326" s="18"/>
      <c r="AW4326" s="18"/>
      <c r="AX4326" s="18"/>
    </row>
    <row r="4327">
      <c r="A4327" s="18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8"/>
      <c r="N4327" s="18"/>
      <c r="O4327" s="18"/>
      <c r="P4327" s="18"/>
      <c r="Q4327" s="18"/>
      <c r="R4327" s="18"/>
      <c r="S4327" s="18"/>
      <c r="T4327" s="18"/>
      <c r="U4327" s="18"/>
      <c r="V4327" s="18"/>
      <c r="W4327" s="18"/>
      <c r="X4327" s="18"/>
      <c r="Y4327" s="18"/>
      <c r="Z4327" s="18"/>
      <c r="AA4327" s="18"/>
      <c r="AB4327" s="18"/>
      <c r="AC4327" s="18"/>
      <c r="AD4327" s="18"/>
      <c r="AE4327" s="18"/>
      <c r="AF4327" s="18"/>
      <c r="AG4327" s="18"/>
      <c r="AH4327" s="18"/>
      <c r="AI4327" s="18"/>
      <c r="AJ4327" s="18"/>
      <c r="AK4327" s="18"/>
      <c r="AL4327" s="18"/>
      <c r="AM4327" s="18"/>
      <c r="AN4327" s="18"/>
      <c r="AO4327" s="18"/>
      <c r="AP4327" s="18"/>
      <c r="AQ4327" s="18"/>
      <c r="AR4327" s="18"/>
      <c r="AS4327" s="18"/>
      <c r="AT4327" s="18"/>
      <c r="AU4327" s="18"/>
      <c r="AV4327" s="18"/>
      <c r="AW4327" s="18"/>
      <c r="AX4327" s="18"/>
    </row>
    <row r="4328">
      <c r="A4328" s="18"/>
      <c r="B4328" s="18"/>
      <c r="C4328" s="18"/>
      <c r="D4328" s="18"/>
      <c r="E4328" s="18"/>
      <c r="F4328" s="18"/>
      <c r="G4328" s="18"/>
      <c r="H4328" s="18"/>
      <c r="I4328" s="18"/>
      <c r="J4328" s="18"/>
      <c r="K4328" s="18"/>
      <c r="L4328" s="18"/>
      <c r="M4328" s="18"/>
      <c r="N4328" s="18"/>
      <c r="O4328" s="18"/>
      <c r="P4328" s="18"/>
      <c r="Q4328" s="18"/>
      <c r="R4328" s="18"/>
      <c r="S4328" s="18"/>
      <c r="T4328" s="18"/>
      <c r="U4328" s="18"/>
      <c r="V4328" s="18"/>
      <c r="W4328" s="18"/>
      <c r="X4328" s="18"/>
      <c r="Y4328" s="18"/>
      <c r="Z4328" s="18"/>
      <c r="AA4328" s="18"/>
      <c r="AB4328" s="18"/>
      <c r="AC4328" s="18"/>
      <c r="AD4328" s="18"/>
      <c r="AE4328" s="18"/>
      <c r="AF4328" s="18"/>
      <c r="AG4328" s="18"/>
      <c r="AH4328" s="18"/>
      <c r="AI4328" s="18"/>
      <c r="AJ4328" s="18"/>
      <c r="AK4328" s="18"/>
      <c r="AL4328" s="18"/>
      <c r="AM4328" s="18"/>
      <c r="AN4328" s="18"/>
      <c r="AO4328" s="18"/>
      <c r="AP4328" s="18"/>
      <c r="AQ4328" s="18"/>
      <c r="AR4328" s="18"/>
      <c r="AS4328" s="18"/>
      <c r="AT4328" s="18"/>
      <c r="AU4328" s="18"/>
      <c r="AV4328" s="18"/>
      <c r="AW4328" s="18"/>
      <c r="AX4328" s="18"/>
    </row>
    <row r="4329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  <c r="X4329" s="18"/>
      <c r="Y4329" s="18"/>
      <c r="Z4329" s="18"/>
      <c r="AA4329" s="18"/>
      <c r="AB4329" s="18"/>
      <c r="AC4329" s="18"/>
      <c r="AD4329" s="18"/>
      <c r="AE4329" s="18"/>
      <c r="AF4329" s="18"/>
      <c r="AG4329" s="18"/>
      <c r="AH4329" s="18"/>
      <c r="AI4329" s="18"/>
      <c r="AJ4329" s="18"/>
      <c r="AK4329" s="18"/>
      <c r="AL4329" s="18"/>
      <c r="AM4329" s="18"/>
      <c r="AN4329" s="18"/>
      <c r="AO4329" s="18"/>
      <c r="AP4329" s="18"/>
      <c r="AQ4329" s="18"/>
      <c r="AR4329" s="18"/>
      <c r="AS4329" s="18"/>
      <c r="AT4329" s="18"/>
      <c r="AU4329" s="18"/>
      <c r="AV4329" s="18"/>
      <c r="AW4329" s="18"/>
      <c r="AX4329" s="18"/>
    </row>
    <row r="4330">
      <c r="A4330" s="18"/>
      <c r="B4330" s="18"/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8"/>
      <c r="N4330" s="18"/>
      <c r="O4330" s="18"/>
      <c r="P4330" s="18"/>
      <c r="Q4330" s="18"/>
      <c r="R4330" s="18"/>
      <c r="S4330" s="18"/>
      <c r="T4330" s="18"/>
      <c r="U4330" s="18"/>
      <c r="V4330" s="18"/>
      <c r="W4330" s="18"/>
      <c r="X4330" s="18"/>
      <c r="Y4330" s="18"/>
      <c r="Z4330" s="18"/>
      <c r="AA4330" s="18"/>
      <c r="AB4330" s="18"/>
      <c r="AC4330" s="18"/>
      <c r="AD4330" s="18"/>
      <c r="AE4330" s="18"/>
      <c r="AF4330" s="18"/>
      <c r="AG4330" s="18"/>
      <c r="AH4330" s="18"/>
      <c r="AI4330" s="18"/>
      <c r="AJ4330" s="18"/>
      <c r="AK4330" s="18"/>
      <c r="AL4330" s="18"/>
      <c r="AM4330" s="18"/>
      <c r="AN4330" s="18"/>
      <c r="AO4330" s="18"/>
      <c r="AP4330" s="18"/>
      <c r="AQ4330" s="18"/>
      <c r="AR4330" s="18"/>
      <c r="AS4330" s="18"/>
      <c r="AT4330" s="18"/>
      <c r="AU4330" s="18"/>
      <c r="AV4330" s="18"/>
      <c r="AW4330" s="18"/>
      <c r="AX4330" s="18"/>
    </row>
    <row r="4331">
      <c r="A4331" s="18"/>
      <c r="B4331" s="18"/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8"/>
      <c r="N4331" s="18"/>
      <c r="O4331" s="18"/>
      <c r="P4331" s="18"/>
      <c r="Q4331" s="18"/>
      <c r="R4331" s="18"/>
      <c r="S4331" s="18"/>
      <c r="T4331" s="18"/>
      <c r="U4331" s="18"/>
      <c r="V4331" s="18"/>
      <c r="W4331" s="18"/>
      <c r="X4331" s="18"/>
      <c r="Y4331" s="18"/>
      <c r="Z4331" s="18"/>
      <c r="AA4331" s="18"/>
      <c r="AB4331" s="18"/>
      <c r="AC4331" s="18"/>
      <c r="AD4331" s="18"/>
      <c r="AE4331" s="18"/>
      <c r="AF4331" s="18"/>
      <c r="AG4331" s="18"/>
      <c r="AH4331" s="18"/>
      <c r="AI4331" s="18"/>
      <c r="AJ4331" s="18"/>
      <c r="AK4331" s="18"/>
      <c r="AL4331" s="18"/>
      <c r="AM4331" s="18"/>
      <c r="AN4331" s="18"/>
      <c r="AO4331" s="18"/>
      <c r="AP4331" s="18"/>
      <c r="AQ4331" s="18"/>
      <c r="AR4331" s="18"/>
      <c r="AS4331" s="18"/>
      <c r="AT4331" s="18"/>
      <c r="AU4331" s="18"/>
      <c r="AV4331" s="18"/>
      <c r="AW4331" s="18"/>
      <c r="AX4331" s="18"/>
    </row>
    <row r="4332">
      <c r="A4332" s="18"/>
      <c r="B4332" s="18"/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8"/>
      <c r="N4332" s="18"/>
      <c r="O4332" s="18"/>
      <c r="P4332" s="18"/>
      <c r="Q4332" s="18"/>
      <c r="R4332" s="18"/>
      <c r="S4332" s="18"/>
      <c r="T4332" s="18"/>
      <c r="U4332" s="18"/>
      <c r="V4332" s="18"/>
      <c r="W4332" s="18"/>
      <c r="X4332" s="18"/>
      <c r="Y4332" s="18"/>
      <c r="Z4332" s="18"/>
      <c r="AA4332" s="18"/>
      <c r="AB4332" s="18"/>
      <c r="AC4332" s="18"/>
      <c r="AD4332" s="18"/>
      <c r="AE4332" s="18"/>
      <c r="AF4332" s="18"/>
      <c r="AG4332" s="18"/>
      <c r="AH4332" s="18"/>
      <c r="AI4332" s="18"/>
      <c r="AJ4332" s="18"/>
      <c r="AK4332" s="18"/>
      <c r="AL4332" s="18"/>
      <c r="AM4332" s="18"/>
      <c r="AN4332" s="18"/>
      <c r="AO4332" s="18"/>
      <c r="AP4332" s="18"/>
      <c r="AQ4332" s="18"/>
      <c r="AR4332" s="18"/>
      <c r="AS4332" s="18"/>
      <c r="AT4332" s="18"/>
      <c r="AU4332" s="18"/>
      <c r="AV4332" s="18"/>
      <c r="AW4332" s="18"/>
      <c r="AX4332" s="18"/>
    </row>
    <row r="4333">
      <c r="A4333" s="18"/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  <c r="X4333" s="18"/>
      <c r="Y4333" s="18"/>
      <c r="Z4333" s="18"/>
      <c r="AA4333" s="18"/>
      <c r="AB4333" s="18"/>
      <c r="AC4333" s="18"/>
      <c r="AD4333" s="18"/>
      <c r="AE4333" s="18"/>
      <c r="AF4333" s="18"/>
      <c r="AG4333" s="18"/>
      <c r="AH4333" s="18"/>
      <c r="AI4333" s="18"/>
      <c r="AJ4333" s="18"/>
      <c r="AK4333" s="18"/>
      <c r="AL4333" s="18"/>
      <c r="AM4333" s="18"/>
      <c r="AN4333" s="18"/>
      <c r="AO4333" s="18"/>
      <c r="AP4333" s="18"/>
      <c r="AQ4333" s="18"/>
      <c r="AR4333" s="18"/>
      <c r="AS4333" s="18"/>
      <c r="AT4333" s="18"/>
      <c r="AU4333" s="18"/>
      <c r="AV4333" s="18"/>
      <c r="AW4333" s="18"/>
      <c r="AX4333" s="18"/>
    </row>
    <row r="4334">
      <c r="A4334" s="18"/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/>
      <c r="N4334" s="18"/>
      <c r="O4334" s="18"/>
      <c r="P4334" s="18"/>
      <c r="Q4334" s="18"/>
      <c r="R4334" s="18"/>
      <c r="S4334" s="18"/>
      <c r="T4334" s="18"/>
      <c r="U4334" s="18"/>
      <c r="V4334" s="18"/>
      <c r="W4334" s="18"/>
      <c r="X4334" s="18"/>
      <c r="Y4334" s="18"/>
      <c r="Z4334" s="18"/>
      <c r="AA4334" s="18"/>
      <c r="AB4334" s="18"/>
      <c r="AC4334" s="18"/>
      <c r="AD4334" s="18"/>
      <c r="AE4334" s="18"/>
      <c r="AF4334" s="18"/>
      <c r="AG4334" s="18"/>
      <c r="AH4334" s="18"/>
      <c r="AI4334" s="18"/>
      <c r="AJ4334" s="18"/>
      <c r="AK4334" s="18"/>
      <c r="AL4334" s="18"/>
      <c r="AM4334" s="18"/>
      <c r="AN4334" s="18"/>
      <c r="AO4334" s="18"/>
      <c r="AP4334" s="18"/>
      <c r="AQ4334" s="18"/>
      <c r="AR4334" s="18"/>
      <c r="AS4334" s="18"/>
      <c r="AT4334" s="18"/>
      <c r="AU4334" s="18"/>
      <c r="AV4334" s="18"/>
      <c r="AW4334" s="18"/>
      <c r="AX4334" s="18"/>
    </row>
    <row r="4335">
      <c r="A4335" s="18"/>
      <c r="B4335" s="18"/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8"/>
      <c r="N4335" s="18"/>
      <c r="O4335" s="18"/>
      <c r="P4335" s="18"/>
      <c r="Q4335" s="18"/>
      <c r="R4335" s="18"/>
      <c r="S4335" s="18"/>
      <c r="T4335" s="18"/>
      <c r="U4335" s="18"/>
      <c r="V4335" s="18"/>
      <c r="W4335" s="18"/>
      <c r="X4335" s="18"/>
      <c r="Y4335" s="18"/>
      <c r="Z4335" s="18"/>
      <c r="AA4335" s="18"/>
      <c r="AB4335" s="18"/>
      <c r="AC4335" s="18"/>
      <c r="AD4335" s="18"/>
      <c r="AE4335" s="18"/>
      <c r="AF4335" s="18"/>
      <c r="AG4335" s="18"/>
      <c r="AH4335" s="18"/>
      <c r="AI4335" s="18"/>
      <c r="AJ4335" s="18"/>
      <c r="AK4335" s="18"/>
      <c r="AL4335" s="18"/>
      <c r="AM4335" s="18"/>
      <c r="AN4335" s="18"/>
      <c r="AO4335" s="18"/>
      <c r="AP4335" s="18"/>
      <c r="AQ4335" s="18"/>
      <c r="AR4335" s="18"/>
      <c r="AS4335" s="18"/>
      <c r="AT4335" s="18"/>
      <c r="AU4335" s="18"/>
      <c r="AV4335" s="18"/>
      <c r="AW4335" s="18"/>
      <c r="AX4335" s="18"/>
    </row>
    <row r="4336">
      <c r="A4336" s="18"/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  <c r="X4336" s="18"/>
      <c r="Y4336" s="18"/>
      <c r="Z4336" s="18"/>
      <c r="AA4336" s="18"/>
      <c r="AB4336" s="18"/>
      <c r="AC4336" s="18"/>
      <c r="AD4336" s="18"/>
      <c r="AE4336" s="18"/>
      <c r="AF4336" s="18"/>
      <c r="AG4336" s="18"/>
      <c r="AH4336" s="18"/>
      <c r="AI4336" s="18"/>
      <c r="AJ4336" s="18"/>
      <c r="AK4336" s="18"/>
      <c r="AL4336" s="18"/>
      <c r="AM4336" s="18"/>
      <c r="AN4336" s="18"/>
      <c r="AO4336" s="18"/>
      <c r="AP4336" s="18"/>
      <c r="AQ4336" s="18"/>
      <c r="AR4336" s="18"/>
      <c r="AS4336" s="18"/>
      <c r="AT4336" s="18"/>
      <c r="AU4336" s="18"/>
      <c r="AV4336" s="18"/>
      <c r="AW4336" s="18"/>
      <c r="AX4336" s="18"/>
    </row>
    <row r="4337">
      <c r="A4337" s="18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8"/>
      <c r="N4337" s="18"/>
      <c r="O4337" s="18"/>
      <c r="P4337" s="18"/>
      <c r="Q4337" s="18"/>
      <c r="R4337" s="18"/>
      <c r="S4337" s="18"/>
      <c r="T4337" s="18"/>
      <c r="U4337" s="18"/>
      <c r="V4337" s="18"/>
      <c r="W4337" s="18"/>
      <c r="X4337" s="18"/>
      <c r="Y4337" s="18"/>
      <c r="Z4337" s="18"/>
      <c r="AA4337" s="18"/>
      <c r="AB4337" s="18"/>
      <c r="AC4337" s="18"/>
      <c r="AD4337" s="18"/>
      <c r="AE4337" s="18"/>
      <c r="AF4337" s="18"/>
      <c r="AG4337" s="18"/>
      <c r="AH4337" s="18"/>
      <c r="AI4337" s="18"/>
      <c r="AJ4337" s="18"/>
      <c r="AK4337" s="18"/>
      <c r="AL4337" s="18"/>
      <c r="AM4337" s="18"/>
      <c r="AN4337" s="18"/>
      <c r="AO4337" s="18"/>
      <c r="AP4337" s="18"/>
      <c r="AQ4337" s="18"/>
      <c r="AR4337" s="18"/>
      <c r="AS4337" s="18"/>
      <c r="AT4337" s="18"/>
      <c r="AU4337" s="18"/>
      <c r="AV4337" s="18"/>
      <c r="AW4337" s="18"/>
      <c r="AX4337" s="18"/>
    </row>
    <row r="4338">
      <c r="A4338" s="18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8"/>
      <c r="N4338" s="18"/>
      <c r="O4338" s="18"/>
      <c r="P4338" s="18"/>
      <c r="Q4338" s="18"/>
      <c r="R4338" s="18"/>
      <c r="S4338" s="18"/>
      <c r="T4338" s="18"/>
      <c r="U4338" s="18"/>
      <c r="V4338" s="18"/>
      <c r="W4338" s="18"/>
      <c r="X4338" s="18"/>
      <c r="Y4338" s="18"/>
      <c r="Z4338" s="18"/>
      <c r="AA4338" s="18"/>
      <c r="AB4338" s="18"/>
      <c r="AC4338" s="18"/>
      <c r="AD4338" s="18"/>
      <c r="AE4338" s="18"/>
      <c r="AF4338" s="18"/>
      <c r="AG4338" s="18"/>
      <c r="AH4338" s="18"/>
      <c r="AI4338" s="18"/>
      <c r="AJ4338" s="18"/>
      <c r="AK4338" s="18"/>
      <c r="AL4338" s="18"/>
      <c r="AM4338" s="18"/>
      <c r="AN4338" s="18"/>
      <c r="AO4338" s="18"/>
      <c r="AP4338" s="18"/>
      <c r="AQ4338" s="18"/>
      <c r="AR4338" s="18"/>
      <c r="AS4338" s="18"/>
      <c r="AT4338" s="18"/>
      <c r="AU4338" s="18"/>
      <c r="AV4338" s="18"/>
      <c r="AW4338" s="18"/>
      <c r="AX4338" s="18"/>
    </row>
    <row r="4339">
      <c r="A4339" s="18"/>
      <c r="B4339" s="18"/>
      <c r="C4339" s="18"/>
      <c r="D4339" s="18"/>
      <c r="E4339" s="18"/>
      <c r="F4339" s="18"/>
      <c r="G4339" s="18"/>
      <c r="H4339" s="18"/>
      <c r="I4339" s="18"/>
      <c r="J4339" s="18"/>
      <c r="K4339" s="18"/>
      <c r="L4339" s="18"/>
      <c r="M4339" s="18"/>
      <c r="N4339" s="18"/>
      <c r="O4339" s="18"/>
      <c r="P4339" s="18"/>
      <c r="Q4339" s="18"/>
      <c r="R4339" s="18"/>
      <c r="S4339" s="18"/>
      <c r="T4339" s="18"/>
      <c r="U4339" s="18"/>
      <c r="V4339" s="18"/>
      <c r="W4339" s="18"/>
      <c r="X4339" s="18"/>
      <c r="Y4339" s="18"/>
      <c r="Z4339" s="18"/>
      <c r="AA4339" s="18"/>
      <c r="AB4339" s="18"/>
      <c r="AC4339" s="18"/>
      <c r="AD4339" s="18"/>
      <c r="AE4339" s="18"/>
      <c r="AF4339" s="18"/>
      <c r="AG4339" s="18"/>
      <c r="AH4339" s="18"/>
      <c r="AI4339" s="18"/>
      <c r="AJ4339" s="18"/>
      <c r="AK4339" s="18"/>
      <c r="AL4339" s="18"/>
      <c r="AM4339" s="18"/>
      <c r="AN4339" s="18"/>
      <c r="AO4339" s="18"/>
      <c r="AP4339" s="18"/>
      <c r="AQ4339" s="18"/>
      <c r="AR4339" s="18"/>
      <c r="AS4339" s="18"/>
      <c r="AT4339" s="18"/>
      <c r="AU4339" s="18"/>
      <c r="AV4339" s="18"/>
      <c r="AW4339" s="18"/>
      <c r="AX4339" s="18"/>
    </row>
    <row r="4340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  <c r="X4340" s="18"/>
      <c r="Y4340" s="18"/>
      <c r="Z4340" s="18"/>
      <c r="AA4340" s="18"/>
      <c r="AB4340" s="18"/>
      <c r="AC4340" s="18"/>
      <c r="AD4340" s="18"/>
      <c r="AE4340" s="18"/>
      <c r="AF4340" s="18"/>
      <c r="AG4340" s="18"/>
      <c r="AH4340" s="18"/>
      <c r="AI4340" s="18"/>
      <c r="AJ4340" s="18"/>
      <c r="AK4340" s="18"/>
      <c r="AL4340" s="18"/>
      <c r="AM4340" s="18"/>
      <c r="AN4340" s="18"/>
      <c r="AO4340" s="18"/>
      <c r="AP4340" s="18"/>
      <c r="AQ4340" s="18"/>
      <c r="AR4340" s="18"/>
      <c r="AS4340" s="18"/>
      <c r="AT4340" s="18"/>
      <c r="AU4340" s="18"/>
      <c r="AV4340" s="18"/>
      <c r="AW4340" s="18"/>
      <c r="AX4340" s="18"/>
    </row>
    <row r="4341">
      <c r="A4341" s="18"/>
      <c r="B4341" s="18"/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8"/>
      <c r="N4341" s="18"/>
      <c r="O4341" s="18"/>
      <c r="P4341" s="18"/>
      <c r="Q4341" s="18"/>
      <c r="R4341" s="18"/>
      <c r="S4341" s="18"/>
      <c r="T4341" s="18"/>
      <c r="U4341" s="18"/>
      <c r="V4341" s="18"/>
      <c r="W4341" s="18"/>
      <c r="X4341" s="18"/>
      <c r="Y4341" s="18"/>
      <c r="Z4341" s="18"/>
      <c r="AA4341" s="18"/>
      <c r="AB4341" s="18"/>
      <c r="AC4341" s="18"/>
      <c r="AD4341" s="18"/>
      <c r="AE4341" s="18"/>
      <c r="AF4341" s="18"/>
      <c r="AG4341" s="18"/>
      <c r="AH4341" s="18"/>
      <c r="AI4341" s="18"/>
      <c r="AJ4341" s="18"/>
      <c r="AK4341" s="18"/>
      <c r="AL4341" s="18"/>
      <c r="AM4341" s="18"/>
      <c r="AN4341" s="18"/>
      <c r="AO4341" s="18"/>
      <c r="AP4341" s="18"/>
      <c r="AQ4341" s="18"/>
      <c r="AR4341" s="18"/>
      <c r="AS4341" s="18"/>
      <c r="AT4341" s="18"/>
      <c r="AU4341" s="18"/>
      <c r="AV4341" s="18"/>
      <c r="AW4341" s="18"/>
      <c r="AX4341" s="18"/>
    </row>
    <row r="4342">
      <c r="A4342" s="18"/>
      <c r="B4342" s="18"/>
      <c r="C4342" s="18"/>
      <c r="D4342" s="18"/>
      <c r="E4342" s="18"/>
      <c r="F4342" s="18"/>
      <c r="G4342" s="18"/>
      <c r="H4342" s="18"/>
      <c r="I4342" s="18"/>
      <c r="J4342" s="18"/>
      <c r="K4342" s="18"/>
      <c r="L4342" s="18"/>
      <c r="M4342" s="18"/>
      <c r="N4342" s="18"/>
      <c r="O4342" s="18"/>
      <c r="P4342" s="18"/>
      <c r="Q4342" s="18"/>
      <c r="R4342" s="18"/>
      <c r="S4342" s="18"/>
      <c r="T4342" s="18"/>
      <c r="U4342" s="18"/>
      <c r="V4342" s="18"/>
      <c r="W4342" s="18"/>
      <c r="X4342" s="18"/>
      <c r="Y4342" s="18"/>
      <c r="Z4342" s="18"/>
      <c r="AA4342" s="18"/>
      <c r="AB4342" s="18"/>
      <c r="AC4342" s="18"/>
      <c r="AD4342" s="18"/>
      <c r="AE4342" s="18"/>
      <c r="AF4342" s="18"/>
      <c r="AG4342" s="18"/>
      <c r="AH4342" s="18"/>
      <c r="AI4342" s="18"/>
      <c r="AJ4342" s="18"/>
      <c r="AK4342" s="18"/>
      <c r="AL4342" s="18"/>
      <c r="AM4342" s="18"/>
      <c r="AN4342" s="18"/>
      <c r="AO4342" s="18"/>
      <c r="AP4342" s="18"/>
      <c r="AQ4342" s="18"/>
      <c r="AR4342" s="18"/>
      <c r="AS4342" s="18"/>
      <c r="AT4342" s="18"/>
      <c r="AU4342" s="18"/>
      <c r="AV4342" s="18"/>
      <c r="AW4342" s="18"/>
      <c r="AX4342" s="18"/>
    </row>
    <row r="4343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8"/>
      <c r="N4343" s="18"/>
      <c r="O4343" s="18"/>
      <c r="P4343" s="18"/>
      <c r="Q4343" s="18"/>
      <c r="R4343" s="18"/>
      <c r="S4343" s="18"/>
      <c r="T4343" s="18"/>
      <c r="U4343" s="18"/>
      <c r="V4343" s="18"/>
      <c r="W4343" s="18"/>
      <c r="X4343" s="18"/>
      <c r="Y4343" s="18"/>
      <c r="Z4343" s="18"/>
      <c r="AA4343" s="18"/>
      <c r="AB4343" s="18"/>
      <c r="AC4343" s="18"/>
      <c r="AD4343" s="18"/>
      <c r="AE4343" s="18"/>
      <c r="AF4343" s="18"/>
      <c r="AG4343" s="18"/>
      <c r="AH4343" s="18"/>
      <c r="AI4343" s="18"/>
      <c r="AJ4343" s="18"/>
      <c r="AK4343" s="18"/>
      <c r="AL4343" s="18"/>
      <c r="AM4343" s="18"/>
      <c r="AN4343" s="18"/>
      <c r="AO4343" s="18"/>
      <c r="AP4343" s="18"/>
      <c r="AQ4343" s="18"/>
      <c r="AR4343" s="18"/>
      <c r="AS4343" s="18"/>
      <c r="AT4343" s="18"/>
      <c r="AU4343" s="18"/>
      <c r="AV4343" s="18"/>
      <c r="AW4343" s="18"/>
      <c r="AX4343" s="18"/>
    </row>
    <row r="4344">
      <c r="A4344" s="18"/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  <c r="X4344" s="18"/>
      <c r="Y4344" s="18"/>
      <c r="Z4344" s="18"/>
      <c r="AA4344" s="18"/>
      <c r="AB4344" s="18"/>
      <c r="AC4344" s="18"/>
      <c r="AD4344" s="18"/>
      <c r="AE4344" s="18"/>
      <c r="AF4344" s="18"/>
      <c r="AG4344" s="18"/>
      <c r="AH4344" s="18"/>
      <c r="AI4344" s="18"/>
      <c r="AJ4344" s="18"/>
      <c r="AK4344" s="18"/>
      <c r="AL4344" s="18"/>
      <c r="AM4344" s="18"/>
      <c r="AN4344" s="18"/>
      <c r="AO4344" s="18"/>
      <c r="AP4344" s="18"/>
      <c r="AQ4344" s="18"/>
      <c r="AR4344" s="18"/>
      <c r="AS4344" s="18"/>
      <c r="AT4344" s="18"/>
      <c r="AU4344" s="18"/>
      <c r="AV4344" s="18"/>
      <c r="AW4344" s="18"/>
      <c r="AX4344" s="18"/>
    </row>
    <row r="4345">
      <c r="A4345" s="18"/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  <c r="X4345" s="18"/>
      <c r="Y4345" s="18"/>
      <c r="Z4345" s="18"/>
      <c r="AA4345" s="18"/>
      <c r="AB4345" s="18"/>
      <c r="AC4345" s="18"/>
      <c r="AD4345" s="18"/>
      <c r="AE4345" s="18"/>
      <c r="AF4345" s="18"/>
      <c r="AG4345" s="18"/>
      <c r="AH4345" s="18"/>
      <c r="AI4345" s="18"/>
      <c r="AJ4345" s="18"/>
      <c r="AK4345" s="18"/>
      <c r="AL4345" s="18"/>
      <c r="AM4345" s="18"/>
      <c r="AN4345" s="18"/>
      <c r="AO4345" s="18"/>
      <c r="AP4345" s="18"/>
      <c r="AQ4345" s="18"/>
      <c r="AR4345" s="18"/>
      <c r="AS4345" s="18"/>
      <c r="AT4345" s="18"/>
      <c r="AU4345" s="18"/>
      <c r="AV4345" s="18"/>
      <c r="AW4345" s="18"/>
      <c r="AX4345" s="18"/>
    </row>
    <row r="4346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  <c r="AA4346" s="18"/>
      <c r="AB4346" s="18"/>
      <c r="AC4346" s="18"/>
      <c r="AD4346" s="18"/>
      <c r="AE4346" s="18"/>
      <c r="AF4346" s="18"/>
      <c r="AG4346" s="18"/>
      <c r="AH4346" s="18"/>
      <c r="AI4346" s="18"/>
      <c r="AJ4346" s="18"/>
      <c r="AK4346" s="18"/>
      <c r="AL4346" s="18"/>
      <c r="AM4346" s="18"/>
      <c r="AN4346" s="18"/>
      <c r="AO4346" s="18"/>
      <c r="AP4346" s="18"/>
      <c r="AQ4346" s="18"/>
      <c r="AR4346" s="18"/>
      <c r="AS4346" s="18"/>
      <c r="AT4346" s="18"/>
      <c r="AU4346" s="18"/>
      <c r="AV4346" s="18"/>
      <c r="AW4346" s="18"/>
      <c r="AX4346" s="18"/>
    </row>
    <row r="4347">
      <c r="A4347" s="18" t="str">
        <f>IFERROR(__xludf.DUMMYFUNCTION("""COMPUTED_VALUE"""),"Кислый малиново-грейпфрутовый швепс")</f>
        <v>Кислый малиново-грейпфрутовый швепс</v>
      </c>
      <c r="B4347" s="18" t="str">
        <f>IFERROR(__xludf.DUMMYFUNCTION("""COMPUTED_VALUE"""),"Ананас апельсин")</f>
        <v>Ананас апельсин</v>
      </c>
      <c r="C4347" s="18" t="str">
        <f>IFERROR(__xludf.DUMMYFUNCTION("""COMPUTED_VALUE"""),"Пинаколада")</f>
        <v>Пинаколада</v>
      </c>
      <c r="D4347" s="18" t="str">
        <f>IFERROR(__xludf.DUMMYFUNCTION("""COMPUTED_VALUE"""),"Мятный бабл гам")</f>
        <v>Мятный бабл гам</v>
      </c>
      <c r="E4347" s="18" t="str">
        <f>IFERROR(__xludf.DUMMYFUNCTION("""COMPUTED_VALUE"""),"Мянго драгонфрут")</f>
        <v>Мянго драгонфрут</v>
      </c>
      <c r="F4347" s="18" t="str">
        <f>IFERROR(__xludf.DUMMYFUNCTION("""COMPUTED_VALUE"""),"Клубничная фанта")</f>
        <v>Клубничная фанта</v>
      </c>
      <c r="G4347" s="18" t="str">
        <f>IFERROR(__xludf.DUMMYFUNCTION("""COMPUTED_VALUE"""),"Клубничная арбуз")</f>
        <v>Клубничная арбуз</v>
      </c>
      <c r="H4347" s="18" t="str">
        <f>IFERROR(__xludf.DUMMYFUNCTION("""COMPUTED_VALUE"""),"Кислый скитлс")</f>
        <v>Кислый скитлс</v>
      </c>
      <c r="I4347" s="18" t="str">
        <f>IFERROR(__xludf.DUMMYFUNCTION("""COMPUTED_VALUE"""),"Кислый лайм арбуз")</f>
        <v>Кислый лайм арбуз</v>
      </c>
      <c r="J4347" s="18" t="str">
        <f>IFERROR(__xludf.DUMMYFUNCTION("""COMPUTED_VALUE"""),"Тропический банан")</f>
        <v>Тропический банан</v>
      </c>
      <c r="K4347" s="18" t="str">
        <f>IFERROR(__xludf.DUMMYFUNCTION("""COMPUTED_VALUE"""),"Яблочный энергетик")</f>
        <v>Яблочный энергетик</v>
      </c>
      <c r="L4347" s="18" t="str">
        <f>IFERROR(__xludf.DUMMYFUNCTION("""COMPUTED_VALUE"""),"Барбарисовый лимонад")</f>
        <v>Барбарисовый лимонад</v>
      </c>
      <c r="M4347" s="18" t="str">
        <f>IFERROR(__xludf.DUMMYFUNCTION("""COMPUTED_VALUE"""),"Лимонад виноград вишня")</f>
        <v>Лимонад виноград вишня</v>
      </c>
      <c r="N4347" s="18" t="str">
        <f>IFERROR(__xludf.DUMMYFUNCTION("""COMPUTED_VALUE"""),"Розовый лимонад")</f>
        <v>Розовый лимонад</v>
      </c>
      <c r="O4347" s="18" t="str">
        <f>IFERROR(__xludf.DUMMYFUNCTION("""COMPUTED_VALUE"""),"Двойной манго")</f>
        <v>Двойной манго</v>
      </c>
      <c r="P4347" s="18" t="str">
        <f>IFERROR(__xludf.DUMMYFUNCTION("""COMPUTED_VALUE"""),"Лесные ягоды ")</f>
        <v>Лесные ягоды </v>
      </c>
      <c r="Q4347" s="18" t="str">
        <f>IFERROR(__xludf.DUMMYFUNCTION("""COMPUTED_VALUE"""),"Ежевика малина ")</f>
        <v>Ежевика малина </v>
      </c>
      <c r="R4347" s="18" t="str">
        <f>IFERROR(__xludf.DUMMYFUNCTION("""COMPUTED_VALUE"""),"Смородиновый лимонад")</f>
        <v>Смородиновый лимонад</v>
      </c>
      <c r="S4347" s="18" t="str">
        <f>IFERROR(__xludf.DUMMYFUNCTION("""COMPUTED_VALUE"""),"Кола вишня")</f>
        <v>Кола вишня</v>
      </c>
      <c r="T4347" s="18" t="str">
        <f>IFERROR(__xludf.DUMMYFUNCTION("""COMPUTED_VALUE"""),"Манго арбуз")</f>
        <v>Манго арбуз</v>
      </c>
      <c r="U4347" s="18" t="str">
        <f>IFERROR(__xludf.DUMMYFUNCTION("""COMPUTED_VALUE"""),"Алоэ виноград")</f>
        <v>Алоэ виноград</v>
      </c>
      <c r="V4347" s="18" t="str">
        <f>IFERROR(__xludf.DUMMYFUNCTION("""COMPUTED_VALUE"""),"Банан клубника")</f>
        <v>Банан клубника</v>
      </c>
      <c r="W4347" s="18" t="str">
        <f>IFERROR(__xludf.DUMMYFUNCTION("""COMPUTED_VALUE"""),"Малиновый мармелад")</f>
        <v>Малиновый мармелад</v>
      </c>
      <c r="X4347" s="18" t="str">
        <f>IFERROR(__xludf.DUMMYFUNCTION("""COMPUTED_VALUE"""),"Клубника киви")</f>
        <v>Клубника киви</v>
      </c>
      <c r="Y4347" s="18" t="str">
        <f>IFERROR(__xludf.DUMMYFUNCTION("""COMPUTED_VALUE"""),"Клюква лайм")</f>
        <v>Клюква лайм</v>
      </c>
      <c r="Z4347" s="18" t="str">
        <f>IFERROR(__xludf.DUMMYFUNCTION("""COMPUTED_VALUE"""),"Гуава ананас")</f>
        <v>Гуава ананас</v>
      </c>
      <c r="AA4347" s="18" t="str">
        <f>IFERROR(__xludf.DUMMYFUNCTION("""COMPUTED_VALUE"""),"Морс")</f>
        <v>Морс</v>
      </c>
      <c r="AB4347" s="18" t="str">
        <f>IFERROR(__xludf.DUMMYFUNCTION("""COMPUTED_VALUE"""),"Красный апельсин")</f>
        <v>Красный апельсин</v>
      </c>
      <c r="AC4347" s="18" t="str">
        <f>IFERROR(__xludf.DUMMYFUNCTION("""COMPUTED_VALUE"""),"Арбузная жвачка")</f>
        <v>Арбузная жвачка</v>
      </c>
      <c r="AD4347" s="18" t="str">
        <f>IFERROR(__xludf.DUMMYFUNCTION("""COMPUTED_VALUE"""),"Смородина Виноград")</f>
        <v>Смородина Виноград</v>
      </c>
      <c r="AE4347" s="18" t="str">
        <f>IFERROR(__xludf.DUMMYFUNCTION("""COMPUTED_VALUE"""),"Гранатовая Мармелад")</f>
        <v>Гранатовая Мармелад</v>
      </c>
      <c r="AF4347" s="18" t="str">
        <f>IFERROR(__xludf.DUMMYFUNCTION("""COMPUTED_VALUE"""),"Яблоко Киви")</f>
        <v>Яблоко Киви</v>
      </c>
      <c r="AG4347" s="18" t="str">
        <f>IFERROR(__xludf.DUMMYFUNCTION("""COMPUTED_VALUE"""),"Клубника Ежевика")</f>
        <v>Клубника Ежевика</v>
      </c>
      <c r="AH4347" s="18" t="str">
        <f>IFERROR(__xludf.DUMMYFUNCTION("""COMPUTED_VALUE"""),"Клубничный Коктейль")</f>
        <v>Клубничный Коктейль</v>
      </c>
      <c r="AI4347" s="18" t="str">
        <f>IFERROR(__xludf.DUMMYFUNCTION("""COMPUTED_VALUE"""),"Клюква Земляника ")</f>
        <v>Клюква Земляника </v>
      </c>
      <c r="AJ4347" s="18" t="str">
        <f>IFERROR(__xludf.DUMMYFUNCTION("""COMPUTED_VALUE"""),"Какос Дыня")</f>
        <v>Какос Дыня</v>
      </c>
      <c r="AK4347" s="18" t="str">
        <f>IFERROR(__xludf.DUMMYFUNCTION("""COMPUTED_VALUE"""),"Маракуйя мандарин")</f>
        <v>Маракуйя мандарин</v>
      </c>
      <c r="AL4347" s="18" t="str">
        <f>IFERROR(__xludf.DUMMYFUNCTION("""COMPUTED_VALUE"""),"Персик кактус")</f>
        <v>Персик кактус</v>
      </c>
      <c r="AM4347" s="18" t="str">
        <f>IFERROR(__xludf.DUMMYFUNCTION("""COMPUTED_VALUE"""),"Спрайт")</f>
        <v>Спрайт</v>
      </c>
      <c r="AN4347" s="18" t="str">
        <f>IFERROR(__xludf.DUMMYFUNCTION("""COMPUTED_VALUE"""),"Черничная фанта")</f>
        <v>Черничная фанта</v>
      </c>
      <c r="AO4347" s="18" t="str">
        <f>IFERROR(__xludf.DUMMYFUNCTION("""COMPUTED_VALUE"""),"Ягодная жвачка")</f>
        <v>Ягодная жвачка</v>
      </c>
      <c r="AP4347" s="18" t="str">
        <f>IFERROR(__xludf.DUMMYFUNCTION("""COMPUTED_VALUE"""),"Ягодный энергетик")</f>
        <v>Ягодный энергетик</v>
      </c>
      <c r="AQ4347" s="18" t="str">
        <f>IFERROR(__xludf.DUMMYFUNCTION("""COMPUTED_VALUE"""),"Ягодный пунш ")</f>
        <v>Ягодный пунш </v>
      </c>
      <c r="AR4347" s="18" t="str">
        <f>IFERROR(__xludf.DUMMYFUNCTION("""COMPUTED_VALUE"""),"Виноградный холс")</f>
        <v>Виноградный холс</v>
      </c>
      <c r="AS4347" s="18" t="str">
        <f>IFERROR(__xludf.DUMMYFUNCTION("""COMPUTED_VALUE"""),"Грейпфрут смородина")</f>
        <v>Грейпфрут смородина</v>
      </c>
      <c r="AT4347" s="18" t="str">
        <f>IFERROR(__xludf.DUMMYFUNCTION("""COMPUTED_VALUE"""),"Дыня персик")</f>
        <v>Дыня персик</v>
      </c>
      <c r="AU4347" s="18" t="str">
        <f>IFERROR(__xludf.DUMMYFUNCTION("""COMPUTED_VALUE"""),"Земляника виноград")</f>
        <v>Земляника виноград</v>
      </c>
      <c r="AV4347" s="18" t="str">
        <f>IFERROR(__xludf.DUMMYFUNCTION("""COMPUTED_VALUE"""),"Киви маракуйя гуава")</f>
        <v>Киви маракуйя гуава</v>
      </c>
      <c r="AW4347" s="18" t="str">
        <f>IFERROR(__xludf.DUMMYFUNCTION("""COMPUTED_VALUE"""),"Кислые вишнёвые червячки")</f>
        <v>Кислые вишнёвые червячки</v>
      </c>
      <c r="AX4347" s="18" t="str">
        <f>IFERROR(__xludf.DUMMYFUNCTION("""COMPUTED_VALUE"""),"Кислые чернично-малиновое червячки")</f>
        <v>Кислые чернично-малиновое червячки</v>
      </c>
    </row>
    <row r="4348">
      <c r="A4348" s="18" t="str">
        <f>IFERROR(__xludf.DUMMYFUNCTION("""COMPUTED_VALUE"""),"0.4")</f>
        <v>0.4</v>
      </c>
      <c r="B4348" s="18" t="str">
        <f>IFERROR(__xludf.DUMMYFUNCTION("""COMPUTED_VALUE"""),"0.6")</f>
        <v>0.6</v>
      </c>
      <c r="C4348" s="18" t="str">
        <f>IFERROR(__xludf.DUMMYFUNCTION("""COMPUTED_VALUE"""),"0.7")</f>
        <v>0.7</v>
      </c>
      <c r="D4348" s="18" t="str">
        <f>IFERROR(__xludf.DUMMYFUNCTION("""COMPUTED_VALUE"""),"0.8")</f>
        <v>0.8</v>
      </c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  <c r="X4348" s="18"/>
      <c r="Y4348" s="18"/>
      <c r="Z4348" s="18"/>
      <c r="AA4348" s="18"/>
      <c r="AB4348" s="18"/>
      <c r="AC4348" s="18"/>
      <c r="AD4348" s="18"/>
      <c r="AE4348" s="18"/>
      <c r="AF4348" s="18"/>
      <c r="AG4348" s="18"/>
      <c r="AH4348" s="18"/>
      <c r="AI4348" s="18"/>
      <c r="AJ4348" s="18"/>
      <c r="AK4348" s="18"/>
      <c r="AL4348" s="18"/>
      <c r="AM4348" s="18"/>
      <c r="AN4348" s="18"/>
      <c r="AO4348" s="18"/>
      <c r="AP4348" s="18"/>
      <c r="AQ4348" s="18"/>
      <c r="AR4348" s="18"/>
      <c r="AS4348" s="18"/>
      <c r="AT4348" s="18"/>
      <c r="AU4348" s="18"/>
      <c r="AV4348" s="18"/>
      <c r="AW4348" s="18"/>
      <c r="AX4348" s="18"/>
    </row>
    <row r="4349">
      <c r="A4349" s="18" t="str">
        <f>IFERROR(__xludf.DUMMYFUNCTION("""COMPUTED_VALUE"""),"Банановое мороженое")</f>
        <v>Банановое мороженое</v>
      </c>
      <c r="B4349" s="18" t="str">
        <f>IFERROR(__xludf.DUMMYFUNCTION("""COMPUTED_VALUE"""),"Вишнёвый маффин")</f>
        <v>Вишнёвый маффин</v>
      </c>
      <c r="C4349" s="18" t="str">
        <f>IFERROR(__xludf.DUMMYFUNCTION("""COMPUTED_VALUE"""),"Жвачка виноград")</f>
        <v>Жвачка виноград</v>
      </c>
      <c r="D4349" s="18" t="str">
        <f>IFERROR(__xludf.DUMMYFUNCTION("""COMPUTED_VALUE"""),"Кислая жвачка яблоко")</f>
        <v>Кислая жвачка яблоко</v>
      </c>
      <c r="E4349" s="18" t="str">
        <f>IFERROR(__xludf.DUMMYFUNCTION("""COMPUTED_VALUE"""),"Кислая малиновая вата")</f>
        <v>Кислая малиновая вата</v>
      </c>
      <c r="F4349" s="18" t="str">
        <f>IFERROR(__xludf.DUMMYFUNCTION("""COMPUTED_VALUE"""),"Клюква в сахарной пудре")</f>
        <v>Клюква в сахарной пудре</v>
      </c>
      <c r="G4349" s="18" t="str">
        <f>IFERROR(__xludf.DUMMYFUNCTION("""COMPUTED_VALUE"""),"Кола вишня")</f>
        <v>Кола вишня</v>
      </c>
      <c r="H4349" s="18" t="str">
        <f>IFERROR(__xludf.DUMMYFUNCTION("""COMPUTED_VALUE"""),"Ледяная груша яблоко")</f>
        <v>Ледяная груша яблоко</v>
      </c>
      <c r="I4349" s="18" t="str">
        <f>IFERROR(__xludf.DUMMYFUNCTION("""COMPUTED_VALUE"""),"Лесные ягоды эвкалипт")</f>
        <v>Лесные ягоды эвкалипт</v>
      </c>
      <c r="J4349" s="18" t="str">
        <f>IFERROR(__xludf.DUMMYFUNCTION("""COMPUTED_VALUE"""),"Лимонад голубая малина")</f>
        <v>Лимонад голубая малина</v>
      </c>
      <c r="K4349" s="18" t="str">
        <f>IFERROR(__xludf.DUMMYFUNCTION("""COMPUTED_VALUE"""),"Малиновый лимонад")</f>
        <v>Малиновый лимонад</v>
      </c>
      <c r="L4349" s="18" t="str">
        <f>IFERROR(__xludf.DUMMYFUNCTION("""COMPUTED_VALUE"""),"Манго клубника")</f>
        <v>Манго клубника</v>
      </c>
      <c r="M4349" s="18" t="str">
        <f>IFERROR(__xludf.DUMMYFUNCTION("""COMPUTED_VALUE"""),"Мармеладные змейки с дикими ягодами")</f>
        <v>Мармеладные змейки с дикими ягодами</v>
      </c>
      <c r="N4349" s="18" t="str">
        <f>IFERROR(__xludf.DUMMYFUNCTION("""COMPUTED_VALUE"""),"Морозная фанта")</f>
        <v>Морозная фанта</v>
      </c>
      <c r="O4349" s="18" t="str">
        <f>IFERROR(__xludf.DUMMYFUNCTION("""COMPUTED_VALUE"""),"Морозный мохито")</f>
        <v>Морозный мохито</v>
      </c>
      <c r="P4349" s="18" t="str">
        <f>IFERROR(__xludf.DUMMYFUNCTION("""COMPUTED_VALUE"""),"Пина колада")</f>
        <v>Пина колада</v>
      </c>
      <c r="Q4349" s="18" t="str">
        <f>IFERROR(__xludf.DUMMYFUNCTION("""COMPUTED_VALUE"""),"Спрайт огурец")</f>
        <v>Спрайт огурец</v>
      </c>
      <c r="R4349" s="18" t="str">
        <f>IFERROR(__xludf.DUMMYFUNCTION("""COMPUTED_VALUE"""),"Цитрусовые дольки")</f>
        <v>Цитрусовые дольки</v>
      </c>
      <c r="S4349" s="18" t="str">
        <f>IFERROR(__xludf.DUMMYFUNCTION("""COMPUTED_VALUE"""),"Червяки с ананасом")</f>
        <v>Червяки с ананасом</v>
      </c>
      <c r="T4349" s="18" t="str">
        <f>IFERROR(__xludf.DUMMYFUNCTION("""COMPUTED_VALUE"""),"Энергетик черника")</f>
        <v>Энергетик черника</v>
      </c>
      <c r="U4349" s="18"/>
      <c r="V4349" s="18"/>
      <c r="W4349" s="18"/>
      <c r="X4349" s="18"/>
      <c r="Y4349" s="18"/>
      <c r="Z4349" s="18"/>
      <c r="AA4349" s="18"/>
      <c r="AB4349" s="18"/>
      <c r="AC4349" s="18"/>
      <c r="AD4349" s="18"/>
      <c r="AE4349" s="18"/>
      <c r="AF4349" s="18"/>
      <c r="AG4349" s="18"/>
      <c r="AH4349" s="18"/>
      <c r="AI4349" s="18"/>
      <c r="AJ4349" s="18"/>
      <c r="AK4349" s="18"/>
      <c r="AL4349" s="18"/>
      <c r="AM4349" s="18"/>
      <c r="AN4349" s="18"/>
      <c r="AO4349" s="18"/>
      <c r="AP4349" s="18"/>
      <c r="AQ4349" s="18"/>
      <c r="AR4349" s="18"/>
      <c r="AS4349" s="18"/>
      <c r="AT4349" s="18"/>
      <c r="AU4349" s="18"/>
      <c r="AV4349" s="18"/>
      <c r="AW4349" s="18"/>
      <c r="AX4349" s="18"/>
    </row>
    <row r="4350">
      <c r="A4350" s="18" t="str">
        <f>IFERROR(__xludf.DUMMYFUNCTION("""COMPUTED_VALUE"""),"Кислый малиново-грейпфрутовый швепс")</f>
        <v>Кислый малиново-грейпфрутовый швепс</v>
      </c>
      <c r="B4350" s="18" t="str">
        <f>IFERROR(__xludf.DUMMYFUNCTION("""COMPUTED_VALUE"""),"Ананас апельсин")</f>
        <v>Ананас апельсин</v>
      </c>
      <c r="C4350" s="18" t="str">
        <f>IFERROR(__xludf.DUMMYFUNCTION("""COMPUTED_VALUE"""),"Пинаколада")</f>
        <v>Пинаколада</v>
      </c>
      <c r="D4350" s="18" t="str">
        <f>IFERROR(__xludf.DUMMYFUNCTION("""COMPUTED_VALUE"""),"Мятный бабл гам")</f>
        <v>Мятный бабл гам</v>
      </c>
      <c r="E4350" s="18" t="str">
        <f>IFERROR(__xludf.DUMMYFUNCTION("""COMPUTED_VALUE"""),"Мянго драгонфрут")</f>
        <v>Мянго драгонфрут</v>
      </c>
      <c r="F4350" s="18" t="str">
        <f>IFERROR(__xludf.DUMMYFUNCTION("""COMPUTED_VALUE"""),"Клубничная фанта")</f>
        <v>Клубничная фанта</v>
      </c>
      <c r="G4350" s="18" t="str">
        <f>IFERROR(__xludf.DUMMYFUNCTION("""COMPUTED_VALUE"""),"Клубничная арбуз")</f>
        <v>Клубничная арбуз</v>
      </c>
      <c r="H4350" s="18" t="str">
        <f>IFERROR(__xludf.DUMMYFUNCTION("""COMPUTED_VALUE"""),"Кислый скитлс")</f>
        <v>Кислый скитлс</v>
      </c>
      <c r="I4350" s="18" t="str">
        <f>IFERROR(__xludf.DUMMYFUNCTION("""COMPUTED_VALUE"""),"Кислый лайм арбуз")</f>
        <v>Кислый лайм арбуз</v>
      </c>
      <c r="J4350" s="18" t="str">
        <f>IFERROR(__xludf.DUMMYFUNCTION("""COMPUTED_VALUE"""),"Тропический банан")</f>
        <v>Тропический банан</v>
      </c>
      <c r="K4350" s="18" t="str">
        <f>IFERROR(__xludf.DUMMYFUNCTION("""COMPUTED_VALUE"""),"Яблочный энергетик")</f>
        <v>Яблочный энергетик</v>
      </c>
      <c r="L4350" s="18" t="str">
        <f>IFERROR(__xludf.DUMMYFUNCTION("""COMPUTED_VALUE"""),"Барбарисовый лимонад")</f>
        <v>Барбарисовый лимонад</v>
      </c>
      <c r="M4350" s="18" t="str">
        <f>IFERROR(__xludf.DUMMYFUNCTION("""COMPUTED_VALUE"""),"Лимонад виноград вишня")</f>
        <v>Лимонад виноград вишня</v>
      </c>
      <c r="N4350" s="18" t="str">
        <f>IFERROR(__xludf.DUMMYFUNCTION("""COMPUTED_VALUE"""),"Розовый лимонад")</f>
        <v>Розовый лимонад</v>
      </c>
      <c r="O4350" s="18" t="str">
        <f>IFERROR(__xludf.DUMMYFUNCTION("""COMPUTED_VALUE"""),"Двойной манго")</f>
        <v>Двойной манго</v>
      </c>
      <c r="P4350" s="18" t="str">
        <f>IFERROR(__xludf.DUMMYFUNCTION("""COMPUTED_VALUE"""),"Лесные ягоды ")</f>
        <v>Лесные ягоды </v>
      </c>
      <c r="Q4350" s="18" t="str">
        <f>IFERROR(__xludf.DUMMYFUNCTION("""COMPUTED_VALUE"""),"Ежевика малина ")</f>
        <v>Ежевика малина </v>
      </c>
      <c r="R4350" s="18" t="str">
        <f>IFERROR(__xludf.DUMMYFUNCTION("""COMPUTED_VALUE"""),"Смородиновый лимонад")</f>
        <v>Смородиновый лимонад</v>
      </c>
      <c r="S4350" s="18" t="str">
        <f>IFERROR(__xludf.DUMMYFUNCTION("""COMPUTED_VALUE"""),"Кола вишня")</f>
        <v>Кола вишня</v>
      </c>
      <c r="T4350" s="18" t="str">
        <f>IFERROR(__xludf.DUMMYFUNCTION("""COMPUTED_VALUE"""),"Манго арбуз")</f>
        <v>Манго арбуз</v>
      </c>
      <c r="U4350" s="18" t="str">
        <f>IFERROR(__xludf.DUMMYFUNCTION("""COMPUTED_VALUE"""),"Алоэ виноград")</f>
        <v>Алоэ виноград</v>
      </c>
      <c r="V4350" s="18" t="str">
        <f>IFERROR(__xludf.DUMMYFUNCTION("""COMPUTED_VALUE"""),"Банан клубника")</f>
        <v>Банан клубника</v>
      </c>
      <c r="W4350" s="18" t="str">
        <f>IFERROR(__xludf.DUMMYFUNCTION("""COMPUTED_VALUE"""),"Малиновый мармелад")</f>
        <v>Малиновый мармелад</v>
      </c>
      <c r="X4350" s="18" t="str">
        <f>IFERROR(__xludf.DUMMYFUNCTION("""COMPUTED_VALUE"""),"Клубника киви")</f>
        <v>Клубника киви</v>
      </c>
      <c r="Y4350" s="18" t="str">
        <f>IFERROR(__xludf.DUMMYFUNCTION("""COMPUTED_VALUE"""),"Клюква лайм")</f>
        <v>Клюква лайм</v>
      </c>
      <c r="Z4350" s="18" t="str">
        <f>IFERROR(__xludf.DUMMYFUNCTION("""COMPUTED_VALUE"""),"Гуава ананас")</f>
        <v>Гуава ананас</v>
      </c>
      <c r="AA4350" s="18" t="str">
        <f>IFERROR(__xludf.DUMMYFUNCTION("""COMPUTED_VALUE"""),"Морс")</f>
        <v>Морс</v>
      </c>
      <c r="AB4350" s="18" t="str">
        <f>IFERROR(__xludf.DUMMYFUNCTION("""COMPUTED_VALUE"""),"Красный апельсин")</f>
        <v>Красный апельсин</v>
      </c>
      <c r="AC4350" s="18" t="str">
        <f>IFERROR(__xludf.DUMMYFUNCTION("""COMPUTED_VALUE"""),"Арбузная жвачка")</f>
        <v>Арбузная жвачка</v>
      </c>
      <c r="AD4350" s="18" t="str">
        <f>IFERROR(__xludf.DUMMYFUNCTION("""COMPUTED_VALUE"""),"Смородина Виноград")</f>
        <v>Смородина Виноград</v>
      </c>
      <c r="AE4350" s="18" t="str">
        <f>IFERROR(__xludf.DUMMYFUNCTION("""COMPUTED_VALUE"""),"Гранатовая Мармелад")</f>
        <v>Гранатовая Мармелад</v>
      </c>
      <c r="AF4350" s="18" t="str">
        <f>IFERROR(__xludf.DUMMYFUNCTION("""COMPUTED_VALUE"""),"Яблоко Киви")</f>
        <v>Яблоко Киви</v>
      </c>
      <c r="AG4350" s="18" t="str">
        <f>IFERROR(__xludf.DUMMYFUNCTION("""COMPUTED_VALUE"""),"Клубника Ежевика")</f>
        <v>Клубника Ежевика</v>
      </c>
      <c r="AH4350" s="18" t="str">
        <f>IFERROR(__xludf.DUMMYFUNCTION("""COMPUTED_VALUE"""),"Клубничный Коктейль")</f>
        <v>Клубничный Коктейль</v>
      </c>
      <c r="AI4350" s="18" t="str">
        <f>IFERROR(__xludf.DUMMYFUNCTION("""COMPUTED_VALUE"""),"Клюква Земляника ")</f>
        <v>Клюква Земляника </v>
      </c>
      <c r="AJ4350" s="18" t="str">
        <f>IFERROR(__xludf.DUMMYFUNCTION("""COMPUTED_VALUE"""),"Какос Дыня")</f>
        <v>Какос Дыня</v>
      </c>
      <c r="AK4350" s="18" t="str">
        <f>IFERROR(__xludf.DUMMYFUNCTION("""COMPUTED_VALUE"""),"Маракуйя мандарин")</f>
        <v>Маракуйя мандарин</v>
      </c>
      <c r="AL4350" s="18" t="str">
        <f>IFERROR(__xludf.DUMMYFUNCTION("""COMPUTED_VALUE"""),"Персик кактус")</f>
        <v>Персик кактус</v>
      </c>
      <c r="AM4350" s="18" t="str">
        <f>IFERROR(__xludf.DUMMYFUNCTION("""COMPUTED_VALUE"""),"Спрайт")</f>
        <v>Спрайт</v>
      </c>
      <c r="AN4350" s="18" t="str">
        <f>IFERROR(__xludf.DUMMYFUNCTION("""COMPUTED_VALUE"""),"Черничная фанта")</f>
        <v>Черничная фанта</v>
      </c>
      <c r="AO4350" s="18" t="str">
        <f>IFERROR(__xludf.DUMMYFUNCTION("""COMPUTED_VALUE"""),"Ягодная жвачка")</f>
        <v>Ягодная жвачка</v>
      </c>
      <c r="AP4350" s="18" t="str">
        <f>IFERROR(__xludf.DUMMYFUNCTION("""COMPUTED_VALUE"""),"Ягодный энергетик")</f>
        <v>Ягодный энергетик</v>
      </c>
      <c r="AQ4350" s="18" t="str">
        <f>IFERROR(__xludf.DUMMYFUNCTION("""COMPUTED_VALUE"""),"Ягодный пунш ")</f>
        <v>Ягодный пунш </v>
      </c>
      <c r="AR4350" s="18" t="str">
        <f>IFERROR(__xludf.DUMMYFUNCTION("""COMPUTED_VALUE"""),"Виноградный холс")</f>
        <v>Виноградный холс</v>
      </c>
      <c r="AS4350" s="18" t="str">
        <f>IFERROR(__xludf.DUMMYFUNCTION("""COMPUTED_VALUE"""),"Грейпфрут смородина")</f>
        <v>Грейпфрут смородина</v>
      </c>
      <c r="AT4350" s="18" t="str">
        <f>IFERROR(__xludf.DUMMYFUNCTION("""COMPUTED_VALUE"""),"Дыня персик")</f>
        <v>Дыня персик</v>
      </c>
      <c r="AU4350" s="18" t="str">
        <f>IFERROR(__xludf.DUMMYFUNCTION("""COMPUTED_VALUE"""),"Земляника виноград")</f>
        <v>Земляника виноград</v>
      </c>
      <c r="AV4350" s="18" t="str">
        <f>IFERROR(__xludf.DUMMYFUNCTION("""COMPUTED_VALUE"""),"Киви маракуйя гуава")</f>
        <v>Киви маракуйя гуава</v>
      </c>
      <c r="AW4350" s="18" t="str">
        <f>IFERROR(__xludf.DUMMYFUNCTION("""COMPUTED_VALUE"""),"Кислые вишнёвые червячки")</f>
        <v>Кислые вишнёвые червячки</v>
      </c>
      <c r="AX4350" s="18" t="str">
        <f>IFERROR(__xludf.DUMMYFUNCTION("""COMPUTED_VALUE"""),"Кислые чернично-малиновое червячки")</f>
        <v>Кислые чернично-малиновое червячки</v>
      </c>
    </row>
    <row r="4351">
      <c r="A4351" s="18" t="str">
        <f>IFERROR(__xludf.DUMMYFUNCTION("""COMPUTED_VALUE"""),"Лесные ягоды")</f>
        <v>Лесные ягоды</v>
      </c>
      <c r="B4351" s="18" t="str">
        <f>IFERROR(__xludf.DUMMYFUNCTION("""COMPUTED_VALUE"""),"Алоэ виноград ")</f>
        <v>Алоэ виноград </v>
      </c>
      <c r="C4351" s="18" t="str">
        <f>IFERROR(__xludf.DUMMYFUNCTION("""COMPUTED_VALUE"""),"Апельсиновый адреналин")</f>
        <v>Апельсиновый адреналин</v>
      </c>
      <c r="D4351" s="18" t="str">
        <f>IFERROR(__xludf.DUMMYFUNCTION("""COMPUTED_VALUE"""),"Клюква лайм")</f>
        <v>Клюква лайм</v>
      </c>
      <c r="E4351" s="18" t="str">
        <f>IFERROR(__xludf.DUMMYFUNCTION("""COMPUTED_VALUE"""),"Виноградная фанта ")</f>
        <v>Виноградная фанта </v>
      </c>
      <c r="F4351" s="18" t="str">
        <f>IFERROR(__xludf.DUMMYFUNCTION("""COMPUTED_VALUE"""),"Зеленый чай лемонграсс")</f>
        <v>Зеленый чай лемонграсс</v>
      </c>
      <c r="G4351" s="18" t="str">
        <f>IFERROR(__xludf.DUMMYFUNCTION("""COMPUTED_VALUE"""),"Малина арбуз")</f>
        <v>Малина арбуз</v>
      </c>
      <c r="H4351" s="18" t="str">
        <f>IFERROR(__xludf.DUMMYFUNCTION("""COMPUTED_VALUE"""),"Ананас персик")</f>
        <v>Ананас персик</v>
      </c>
      <c r="I4351" s="18" t="str">
        <f>IFERROR(__xludf.DUMMYFUNCTION("""COMPUTED_VALUE"""),"Клубничный мохито ")</f>
        <v>Клубничный мохито </v>
      </c>
      <c r="J4351" s="18" t="str">
        <f>IFERROR(__xludf.DUMMYFUNCTION("""COMPUTED_VALUE"""),"Яблоко лайм")</f>
        <v>Яблоко лайм</v>
      </c>
      <c r="K4351" s="18" t="str">
        <f>IFERROR(__xludf.DUMMYFUNCTION("""COMPUTED_VALUE"""),"Спрайт арбуз лайм ")</f>
        <v>Спрайт арбуз лайм </v>
      </c>
      <c r="L4351" s="18" t="str">
        <f>IFERROR(__xludf.DUMMYFUNCTION("""COMPUTED_VALUE"""),"Черничная фанта")</f>
        <v>Черничная фанта</v>
      </c>
      <c r="M4351" s="18" t="str">
        <f>IFERROR(__xludf.DUMMYFUNCTION("""COMPUTED_VALUE"""),"Чёрная смородина")</f>
        <v>Чёрная смородина</v>
      </c>
      <c r="N4351" s="18" t="str">
        <f>IFERROR(__xludf.DUMMYFUNCTION("""COMPUTED_VALUE"""),"Червячки голубика малина")</f>
        <v>Червячки голубика малина</v>
      </c>
      <c r="O4351" s="18" t="str">
        <f>IFERROR(__xludf.DUMMYFUNCTION("""COMPUTED_VALUE"""),"Малина смородина ")</f>
        <v>Малина смородина </v>
      </c>
      <c r="P4351" s="18" t="str">
        <f>IFERROR(__xludf.DUMMYFUNCTION("""COMPUTED_VALUE"""),"Черника лайм ")</f>
        <v>Черника лайм </v>
      </c>
      <c r="Q4351" s="18" t="str">
        <f>IFERROR(__xludf.DUMMYFUNCTION("""COMPUTED_VALUE"""),"Виноградный чупа чупс")</f>
        <v>Виноградный чупа чупс</v>
      </c>
      <c r="R4351" s="18" t="str">
        <f>IFERROR(__xludf.DUMMYFUNCTION("""COMPUTED_VALUE"""),"Киви лайм")</f>
        <v>Киви лайм</v>
      </c>
      <c r="S4351" s="18" t="str">
        <f>IFERROR(__xludf.DUMMYFUNCTION("""COMPUTED_VALUE"""),"Ягодный морс")</f>
        <v>Ягодный морс</v>
      </c>
      <c r="T4351" s="18" t="str">
        <f>IFERROR(__xludf.DUMMYFUNCTION("""COMPUTED_VALUE"""),"Фруктовый скитлс")</f>
        <v>Фруктовый скитлс</v>
      </c>
      <c r="U4351" s="18" t="str">
        <f>IFERROR(__xludf.DUMMYFUNCTION("""COMPUTED_VALUE"""),"черника лимон ")</f>
        <v>черника лимон </v>
      </c>
      <c r="V4351" s="18" t="str">
        <f>IFERROR(__xludf.DUMMYFUNCTION("""COMPUTED_VALUE"""),"Вишнёвая бомба")</f>
        <v>Вишнёвая бомба</v>
      </c>
      <c r="W4351" s="18" t="str">
        <f>IFERROR(__xludf.DUMMYFUNCTION("""COMPUTED_VALUE"""),"Тропический манго")</f>
        <v>Тропический манго</v>
      </c>
      <c r="X4351" s="18"/>
      <c r="Y4351" s="18"/>
      <c r="Z4351" s="18"/>
      <c r="AA4351" s="18"/>
      <c r="AB4351" s="18"/>
      <c r="AC4351" s="18"/>
      <c r="AD4351" s="18"/>
      <c r="AE4351" s="18"/>
      <c r="AF4351" s="18"/>
      <c r="AG4351" s="18"/>
      <c r="AH4351" s="18"/>
      <c r="AI4351" s="18"/>
      <c r="AJ4351" s="18"/>
      <c r="AK4351" s="18"/>
      <c r="AL4351" s="18"/>
      <c r="AM4351" s="18"/>
      <c r="AN4351" s="18"/>
      <c r="AO4351" s="18"/>
      <c r="AP4351" s="18"/>
      <c r="AQ4351" s="18"/>
      <c r="AR4351" s="18"/>
      <c r="AS4351" s="18"/>
      <c r="AT4351" s="18"/>
      <c r="AU4351" s="18"/>
      <c r="AV4351" s="18"/>
      <c r="AW4351" s="18"/>
      <c r="AX4351" s="18"/>
    </row>
    <row r="4352">
      <c r="A4352" s="18" t="str">
        <f>IFERROR(__xludf.DUMMYFUNCTION("""COMPUTED_VALUE"""),"Кислый малиново-грейпфрутовый швепс")</f>
        <v>Кислый малиново-грейпфрутовый швепс</v>
      </c>
      <c r="B4352" s="18" t="str">
        <f>IFERROR(__xludf.DUMMYFUNCTION("""COMPUTED_VALUE"""),"Ананас апельсин")</f>
        <v>Ананас апельсин</v>
      </c>
      <c r="C4352" s="18" t="str">
        <f>IFERROR(__xludf.DUMMYFUNCTION("""COMPUTED_VALUE"""),"Пинаколада")</f>
        <v>Пинаколада</v>
      </c>
      <c r="D4352" s="18" t="str">
        <f>IFERROR(__xludf.DUMMYFUNCTION("""COMPUTED_VALUE"""),"Мятный бабл гам")</f>
        <v>Мятный бабл гам</v>
      </c>
      <c r="E4352" s="18" t="str">
        <f>IFERROR(__xludf.DUMMYFUNCTION("""COMPUTED_VALUE"""),"Мянго драгонфрут")</f>
        <v>Мянго драгонфрут</v>
      </c>
      <c r="F4352" s="18" t="str">
        <f>IFERROR(__xludf.DUMMYFUNCTION("""COMPUTED_VALUE"""),"Клубничная фанта")</f>
        <v>Клубничная фанта</v>
      </c>
      <c r="G4352" s="18" t="str">
        <f>IFERROR(__xludf.DUMMYFUNCTION("""COMPUTED_VALUE"""),"Клубничная арбуз")</f>
        <v>Клубничная арбуз</v>
      </c>
      <c r="H4352" s="18" t="str">
        <f>IFERROR(__xludf.DUMMYFUNCTION("""COMPUTED_VALUE"""),"Кислый скитлс")</f>
        <v>Кислый скитлс</v>
      </c>
      <c r="I4352" s="18" t="str">
        <f>IFERROR(__xludf.DUMMYFUNCTION("""COMPUTED_VALUE"""),"Кислый лайм арбуз")</f>
        <v>Кислый лайм арбуз</v>
      </c>
      <c r="J4352" s="18" t="str">
        <f>IFERROR(__xludf.DUMMYFUNCTION("""COMPUTED_VALUE"""),"Тропический банан")</f>
        <v>Тропический банан</v>
      </c>
      <c r="K4352" s="18" t="str">
        <f>IFERROR(__xludf.DUMMYFUNCTION("""COMPUTED_VALUE"""),"Яблочный энергетик")</f>
        <v>Яблочный энергетик</v>
      </c>
      <c r="L4352" s="18" t="str">
        <f>IFERROR(__xludf.DUMMYFUNCTION("""COMPUTED_VALUE"""),"Барбарисовый лимонад")</f>
        <v>Барбарисовый лимонад</v>
      </c>
      <c r="M4352" s="18" t="str">
        <f>IFERROR(__xludf.DUMMYFUNCTION("""COMPUTED_VALUE"""),"Лимонад виноград вишня")</f>
        <v>Лимонад виноград вишня</v>
      </c>
      <c r="N4352" s="18" t="str">
        <f>IFERROR(__xludf.DUMMYFUNCTION("""COMPUTED_VALUE"""),"Розовый лимонад")</f>
        <v>Розовый лимонад</v>
      </c>
      <c r="O4352" s="18" t="str">
        <f>IFERROR(__xludf.DUMMYFUNCTION("""COMPUTED_VALUE"""),"Двойной манго")</f>
        <v>Двойной манго</v>
      </c>
      <c r="P4352" s="18" t="str">
        <f>IFERROR(__xludf.DUMMYFUNCTION("""COMPUTED_VALUE"""),"Лесные ягоды ")</f>
        <v>Лесные ягоды </v>
      </c>
      <c r="Q4352" s="18" t="str">
        <f>IFERROR(__xludf.DUMMYFUNCTION("""COMPUTED_VALUE"""),"Ежевика малина ")</f>
        <v>Ежевика малина </v>
      </c>
      <c r="R4352" s="18" t="str">
        <f>IFERROR(__xludf.DUMMYFUNCTION("""COMPUTED_VALUE"""),"Смородиновый лимонад")</f>
        <v>Смородиновый лимонад</v>
      </c>
      <c r="S4352" s="18" t="str">
        <f>IFERROR(__xludf.DUMMYFUNCTION("""COMPUTED_VALUE"""),"Кола вишня")</f>
        <v>Кола вишня</v>
      </c>
      <c r="T4352" s="18" t="str">
        <f>IFERROR(__xludf.DUMMYFUNCTION("""COMPUTED_VALUE"""),"Манго арбуз")</f>
        <v>Манго арбуз</v>
      </c>
      <c r="U4352" s="18" t="str">
        <f>IFERROR(__xludf.DUMMYFUNCTION("""COMPUTED_VALUE"""),"Алоэ виноград")</f>
        <v>Алоэ виноград</v>
      </c>
      <c r="V4352" s="18" t="str">
        <f>IFERROR(__xludf.DUMMYFUNCTION("""COMPUTED_VALUE"""),"Банан клубника")</f>
        <v>Банан клубника</v>
      </c>
      <c r="W4352" s="18" t="str">
        <f>IFERROR(__xludf.DUMMYFUNCTION("""COMPUTED_VALUE"""),"Малиновый мармелад")</f>
        <v>Малиновый мармелад</v>
      </c>
      <c r="X4352" s="18" t="str">
        <f>IFERROR(__xludf.DUMMYFUNCTION("""COMPUTED_VALUE"""),"Клубника киви")</f>
        <v>Клубника киви</v>
      </c>
      <c r="Y4352" s="18" t="str">
        <f>IFERROR(__xludf.DUMMYFUNCTION("""COMPUTED_VALUE"""),"Клюква лайм")</f>
        <v>Клюква лайм</v>
      </c>
      <c r="Z4352" s="18" t="str">
        <f>IFERROR(__xludf.DUMMYFUNCTION("""COMPUTED_VALUE"""),"Гуава ананас")</f>
        <v>Гуава ананас</v>
      </c>
      <c r="AA4352" s="18" t="str">
        <f>IFERROR(__xludf.DUMMYFUNCTION("""COMPUTED_VALUE"""),"Морс")</f>
        <v>Морс</v>
      </c>
      <c r="AB4352" s="18" t="str">
        <f>IFERROR(__xludf.DUMMYFUNCTION("""COMPUTED_VALUE"""),"Красный апельсин")</f>
        <v>Красный апельсин</v>
      </c>
      <c r="AC4352" s="18" t="str">
        <f>IFERROR(__xludf.DUMMYFUNCTION("""COMPUTED_VALUE"""),"Арбузная жвачка")</f>
        <v>Арбузная жвачка</v>
      </c>
      <c r="AD4352" s="18" t="str">
        <f>IFERROR(__xludf.DUMMYFUNCTION("""COMPUTED_VALUE"""),"Смородина Виноград")</f>
        <v>Смородина Виноград</v>
      </c>
      <c r="AE4352" s="18" t="str">
        <f>IFERROR(__xludf.DUMMYFUNCTION("""COMPUTED_VALUE"""),"Гранатовая Мармелад")</f>
        <v>Гранатовая Мармелад</v>
      </c>
      <c r="AF4352" s="18" t="str">
        <f>IFERROR(__xludf.DUMMYFUNCTION("""COMPUTED_VALUE"""),"Яблоко Киви")</f>
        <v>Яблоко Киви</v>
      </c>
      <c r="AG4352" s="18" t="str">
        <f>IFERROR(__xludf.DUMMYFUNCTION("""COMPUTED_VALUE"""),"Клубника Ежевика")</f>
        <v>Клубника Ежевика</v>
      </c>
      <c r="AH4352" s="18" t="str">
        <f>IFERROR(__xludf.DUMMYFUNCTION("""COMPUTED_VALUE"""),"Клубничный Коктейль")</f>
        <v>Клубничный Коктейль</v>
      </c>
      <c r="AI4352" s="18" t="str">
        <f>IFERROR(__xludf.DUMMYFUNCTION("""COMPUTED_VALUE"""),"Клюква Земляника ")</f>
        <v>Клюква Земляника </v>
      </c>
      <c r="AJ4352" s="18" t="str">
        <f>IFERROR(__xludf.DUMMYFUNCTION("""COMPUTED_VALUE"""),"Какос Дыня")</f>
        <v>Какос Дыня</v>
      </c>
      <c r="AK4352" s="18" t="str">
        <f>IFERROR(__xludf.DUMMYFUNCTION("""COMPUTED_VALUE"""),"Маракуйя мандарин")</f>
        <v>Маракуйя мандарин</v>
      </c>
      <c r="AL4352" s="18" t="str">
        <f>IFERROR(__xludf.DUMMYFUNCTION("""COMPUTED_VALUE"""),"Персик кактус")</f>
        <v>Персик кактус</v>
      </c>
      <c r="AM4352" s="18" t="str">
        <f>IFERROR(__xludf.DUMMYFUNCTION("""COMPUTED_VALUE"""),"Спрайт")</f>
        <v>Спрайт</v>
      </c>
      <c r="AN4352" s="18" t="str">
        <f>IFERROR(__xludf.DUMMYFUNCTION("""COMPUTED_VALUE"""),"Черничная фанта")</f>
        <v>Черничная фанта</v>
      </c>
      <c r="AO4352" s="18" t="str">
        <f>IFERROR(__xludf.DUMMYFUNCTION("""COMPUTED_VALUE"""),"Ягодная жвачка")</f>
        <v>Ягодная жвачка</v>
      </c>
      <c r="AP4352" s="18" t="str">
        <f>IFERROR(__xludf.DUMMYFUNCTION("""COMPUTED_VALUE"""),"Ягодный энергетик")</f>
        <v>Ягодный энергетик</v>
      </c>
      <c r="AQ4352" s="18" t="str">
        <f>IFERROR(__xludf.DUMMYFUNCTION("""COMPUTED_VALUE"""),"Ягодный пунш ")</f>
        <v>Ягодный пунш </v>
      </c>
      <c r="AR4352" s="18" t="str">
        <f>IFERROR(__xludf.DUMMYFUNCTION("""COMPUTED_VALUE"""),"Виноградный холс")</f>
        <v>Виноградный холс</v>
      </c>
      <c r="AS4352" s="18" t="str">
        <f>IFERROR(__xludf.DUMMYFUNCTION("""COMPUTED_VALUE"""),"Грейпфрут смородина")</f>
        <v>Грейпфрут смородина</v>
      </c>
      <c r="AT4352" s="18" t="str">
        <f>IFERROR(__xludf.DUMMYFUNCTION("""COMPUTED_VALUE"""),"Дыня персик")</f>
        <v>Дыня персик</v>
      </c>
      <c r="AU4352" s="18" t="str">
        <f>IFERROR(__xludf.DUMMYFUNCTION("""COMPUTED_VALUE"""),"Земляника виноград")</f>
        <v>Земляника виноград</v>
      </c>
      <c r="AV4352" s="18" t="str">
        <f>IFERROR(__xludf.DUMMYFUNCTION("""COMPUTED_VALUE"""),"Киви маракуйя гуава")</f>
        <v>Киви маракуйя гуава</v>
      </c>
      <c r="AW4352" s="18" t="str">
        <f>IFERROR(__xludf.DUMMYFUNCTION("""COMPUTED_VALUE"""),"Кислые вишнёвые червячки")</f>
        <v>Кислые вишнёвые червячки</v>
      </c>
      <c r="AX4352" s="18" t="str">
        <f>IFERROR(__xludf.DUMMYFUNCTION("""COMPUTED_VALUE"""),"Кислые чернично-малиновое червячки")</f>
        <v>Кислые чернично-малиновое червячки</v>
      </c>
    </row>
    <row r="4353">
      <c r="A4353" s="18" t="str">
        <f>IFERROR(__xludf.DUMMYFUNCTION("""COMPUTED_VALUE"""),"0.4")</f>
        <v>0.4</v>
      </c>
      <c r="B4353" s="18" t="str">
        <f>IFERROR(__xludf.DUMMYFUNCTION("""COMPUTED_VALUE"""),"0.6")</f>
        <v>0.6</v>
      </c>
      <c r="C4353" s="18" t="str">
        <f>IFERROR(__xludf.DUMMYFUNCTION("""COMPUTED_VALUE"""),"0.7")</f>
        <v>0.7</v>
      </c>
      <c r="D4353" s="18" t="str">
        <f>IFERROR(__xludf.DUMMYFUNCTION("""COMPUTED_VALUE"""),"0.8")</f>
        <v>0.8</v>
      </c>
      <c r="E4353" s="18"/>
      <c r="F4353" s="18"/>
      <c r="G4353" s="18"/>
      <c r="H4353" s="18"/>
      <c r="I4353" s="18"/>
      <c r="J4353" s="18"/>
      <c r="K4353" s="18"/>
      <c r="L4353" s="18"/>
      <c r="M4353" s="18"/>
      <c r="N4353" s="18"/>
      <c r="O4353" s="18"/>
      <c r="P4353" s="18"/>
      <c r="Q4353" s="18"/>
      <c r="R4353" s="18"/>
      <c r="S4353" s="18"/>
      <c r="T4353" s="18"/>
      <c r="U4353" s="18"/>
      <c r="V4353" s="18"/>
      <c r="W4353" s="18"/>
      <c r="X4353" s="18"/>
      <c r="Y4353" s="18"/>
      <c r="Z4353" s="18"/>
      <c r="AA4353" s="18"/>
      <c r="AB4353" s="18"/>
      <c r="AC4353" s="18"/>
      <c r="AD4353" s="18"/>
      <c r="AE4353" s="18"/>
      <c r="AF4353" s="18"/>
      <c r="AG4353" s="18"/>
      <c r="AH4353" s="18"/>
      <c r="AI4353" s="18"/>
      <c r="AJ4353" s="18"/>
      <c r="AK4353" s="18"/>
      <c r="AL4353" s="18"/>
      <c r="AM4353" s="18"/>
      <c r="AN4353" s="18"/>
      <c r="AO4353" s="18"/>
      <c r="AP4353" s="18"/>
      <c r="AQ4353" s="18"/>
      <c r="AR4353" s="18"/>
      <c r="AS4353" s="18"/>
      <c r="AT4353" s="18"/>
      <c r="AU4353" s="18"/>
      <c r="AV4353" s="18"/>
      <c r="AW4353" s="18"/>
      <c r="AX4353" s="18"/>
    </row>
    <row r="4354">
      <c r="A4354" s="18" t="str">
        <f>IFERROR(__xludf.DUMMYFUNCTION("""COMPUTED_VALUE"""),"Ягодный микс")</f>
        <v>Ягодный микс</v>
      </c>
      <c r="B4354" s="18" t="str">
        <f>IFERROR(__xludf.DUMMYFUNCTION("""COMPUTED_VALUE"""),"Энергетик малина")</f>
        <v>Энергетик малина</v>
      </c>
      <c r="C4354" s="18" t="str">
        <f>IFERROR(__xludf.DUMMYFUNCTION("""COMPUTED_VALUE"""),"Клубника арбуз")</f>
        <v>Клубника арбуз</v>
      </c>
      <c r="D4354" s="18" t="str">
        <f>IFERROR(__xludf.DUMMYFUNCTION("""COMPUTED_VALUE"""),"Ежевика малина")</f>
        <v>Ежевика малина</v>
      </c>
      <c r="E4354" s="18" t="str">
        <f>IFERROR(__xludf.DUMMYFUNCTION("""COMPUTED_VALUE"""),"Голубая малина виноград")</f>
        <v>Голубая малина виноград</v>
      </c>
      <c r="F4354" s="18" t="str">
        <f>IFERROR(__xludf.DUMMYFUNCTION("""COMPUTED_VALUE"""),"Вишня яблоко")</f>
        <v>Вишня яблоко</v>
      </c>
      <c r="G4354" s="18" t="str">
        <f>IFERROR(__xludf.DUMMYFUNCTION("""COMPUTED_VALUE"""),"Виноград лёд")</f>
        <v>Виноград лёд</v>
      </c>
      <c r="H4354" s="18" t="str">
        <f>IFERROR(__xludf.DUMMYFUNCTION("""COMPUTED_VALUE"""),"Бабл гам")</f>
        <v>Бабл гам</v>
      </c>
      <c r="I4354" s="18" t="str">
        <f>IFERROR(__xludf.DUMMYFUNCTION("""COMPUTED_VALUE"""),"Энергетик лайм")</f>
        <v>Энергетик лайм</v>
      </c>
      <c r="J4354" s="18" t="str">
        <f>IFERROR(__xludf.DUMMYFUNCTION("""COMPUTED_VALUE"""),"Черника смородина айс")</f>
        <v>Черника смородина айс</v>
      </c>
      <c r="K4354" s="18" t="str">
        <f>IFERROR(__xludf.DUMMYFUNCTION("""COMPUTED_VALUE"""),"Мохито клубничный лёд")</f>
        <v>Мохито клубничный лёд</v>
      </c>
      <c r="L4354" s="18" t="str">
        <f>IFERROR(__xludf.DUMMYFUNCTION("""COMPUTED_VALUE"""),"Черная вишня лёд")</f>
        <v>Черная вишня лёд</v>
      </c>
      <c r="M4354" s="18" t="str">
        <f>IFERROR(__xludf.DUMMYFUNCTION("""COMPUTED_VALUE"""),"Ананас кокос лёд")</f>
        <v>Ананас кокос лёд</v>
      </c>
      <c r="N4354" s="18" t="str">
        <f>IFERROR(__xludf.DUMMYFUNCTION("""COMPUTED_VALUE"""),"Киви лёд")</f>
        <v>Киви лёд</v>
      </c>
      <c r="O4354" s="18" t="str">
        <f>IFERROR(__xludf.DUMMYFUNCTION("""COMPUTED_VALUE"""),"Кислая клюква лёд")</f>
        <v>Кислая клюква лёд</v>
      </c>
      <c r="P4354" s="18" t="str">
        <f>IFERROR(__xludf.DUMMYFUNCTION("""COMPUTED_VALUE"""),"Кислый скитлс лёд")</f>
        <v>Кислый скитлс лёд</v>
      </c>
      <c r="Q4354" s="18" t="str">
        <f>IFERROR(__xludf.DUMMYFUNCTION("""COMPUTED_VALUE"""),"Клубника черника лёд")</f>
        <v>Клубника черника лёд</v>
      </c>
      <c r="R4354" s="18" t="str">
        <f>IFERROR(__xludf.DUMMYFUNCTION("""COMPUTED_VALUE"""),"Малина смородина лёд")</f>
        <v>Малина смородина лёд</v>
      </c>
      <c r="S4354" s="18" t="str">
        <f>IFERROR(__xludf.DUMMYFUNCTION("""COMPUTED_VALUE"""),"Манго лёд")</f>
        <v>Манго лёд</v>
      </c>
      <c r="T4354" s="18" t="str">
        <f>IFERROR(__xludf.DUMMYFUNCTION("""COMPUTED_VALUE"""),"Малина вишня лёд")</f>
        <v>Малина вишня лёд</v>
      </c>
      <c r="U4354" s="18"/>
      <c r="V4354" s="18"/>
      <c r="W4354" s="18"/>
      <c r="X4354" s="18"/>
      <c r="Y4354" s="18"/>
      <c r="Z4354" s="18"/>
      <c r="AA4354" s="18"/>
      <c r="AB4354" s="18"/>
      <c r="AC4354" s="18"/>
      <c r="AD4354" s="18"/>
      <c r="AE4354" s="18"/>
      <c r="AF4354" s="18"/>
      <c r="AG4354" s="18"/>
      <c r="AH4354" s="18"/>
      <c r="AI4354" s="18"/>
      <c r="AJ4354" s="18"/>
      <c r="AK4354" s="18"/>
      <c r="AL4354" s="18"/>
      <c r="AM4354" s="18"/>
      <c r="AN4354" s="18"/>
      <c r="AO4354" s="18"/>
      <c r="AP4354" s="18"/>
      <c r="AQ4354" s="18"/>
      <c r="AR4354" s="18"/>
      <c r="AS4354" s="18"/>
      <c r="AT4354" s="18"/>
      <c r="AU4354" s="18"/>
      <c r="AV4354" s="18"/>
      <c r="AW4354" s="18"/>
      <c r="AX4354" s="18"/>
    </row>
    <row r="4355">
      <c r="A4355" s="18" t="str">
        <f>IFERROR(__xludf.DUMMYFUNCTION("""COMPUTED_VALUE"""),"кислая земляника")</f>
        <v>кислая земляника</v>
      </c>
      <c r="B4355" s="18" t="str">
        <f>IFERROR(__xludf.DUMMYFUNCTION("""COMPUTED_VALUE"""),"кислая фанта с черникой")</f>
        <v>кислая фанта с черникой</v>
      </c>
      <c r="C4355" s="18" t="str">
        <f>IFERROR(__xludf.DUMMYFUNCTION("""COMPUTED_VALUE"""),"кислое харибо с колой и черешней")</f>
        <v>кислое харибо с колой и черешней</v>
      </c>
      <c r="D4355" s="18" t="str">
        <f>IFERROR(__xludf.DUMMYFUNCTION("""COMPUTED_VALUE"""),"кислое яблочно клубничная шипучка")</f>
        <v>кислое яблочно клубничная шипучка</v>
      </c>
      <c r="E4355" s="18" t="str">
        <f>IFERROR(__xludf.DUMMYFUNCTION("""COMPUTED_VALUE"""),"кислые желатинки маракуйя ананас")</f>
        <v>кислые желатинки маракуйя ананас</v>
      </c>
      <c r="F4355" s="18" t="str">
        <f>IFERROR(__xludf.DUMMYFUNCTION("""COMPUTED_VALUE"""),"кислые ленточки маракуя манго")</f>
        <v>кислые ленточки маракуя манго</v>
      </c>
      <c r="G4355" s="18" t="str">
        <f>IFERROR(__xludf.DUMMYFUNCTION("""COMPUTED_VALUE"""),"кислые мармеладные ягоды")</f>
        <v>кислые мармеладные ягоды</v>
      </c>
      <c r="H4355" s="18" t="str">
        <f>IFERROR(__xludf.DUMMYFUNCTION("""COMPUTED_VALUE"""),"кислый виноград лайм")</f>
        <v>кислый виноград лайм</v>
      </c>
      <c r="I4355" s="18" t="str">
        <f>IFERROR(__xludf.DUMMYFUNCTION("""COMPUTED_VALUE"""),"кислый грейпфрут с вишней")</f>
        <v>кислый грейпфрут с вишней</v>
      </c>
      <c r="J4355" s="18" t="str">
        <f>IFERROR(__xludf.DUMMYFUNCTION("""COMPUTED_VALUE"""),"кислый леденец виноград киви яблоко")</f>
        <v>кислый леденец виноград киви яблоко</v>
      </c>
      <c r="K4355" s="18" t="str">
        <f>IFERROR(__xludf.DUMMYFUNCTION("""COMPUTED_VALUE"""),"кислый лимонад арбуз лайм малина")</f>
        <v>кислый лимонад арбуз лайм малина</v>
      </c>
      <c r="L4355" s="18" t="str">
        <f>IFERROR(__xludf.DUMMYFUNCTION("""COMPUTED_VALUE"""),"кислый персик клубника")</f>
        <v>кислый персик клубника</v>
      </c>
      <c r="M4355" s="18" t="str">
        <f>IFERROR(__xludf.DUMMYFUNCTION("""COMPUTED_VALUE"""),"кислый яблочно лимонные колечки")</f>
        <v>кислый яблочно лимонные колечки</v>
      </c>
      <c r="N4355" s="18" t="str">
        <f>IFERROR(__xludf.DUMMYFUNCTION("""COMPUTED_VALUE"""),"фанта апельсин с кислой малиной")</f>
        <v>фанта апельсин с кислой малиной</v>
      </c>
      <c r="O4355" s="18"/>
      <c r="P4355" s="18"/>
      <c r="Q4355" s="18"/>
      <c r="R4355" s="18"/>
      <c r="S4355" s="18"/>
      <c r="T4355" s="18"/>
      <c r="U4355" s="18"/>
      <c r="V4355" s="18"/>
      <c r="W4355" s="18"/>
      <c r="X4355" s="18"/>
      <c r="Y4355" s="18"/>
      <c r="Z4355" s="18"/>
      <c r="AA4355" s="18"/>
      <c r="AB4355" s="18"/>
      <c r="AC4355" s="18"/>
      <c r="AD4355" s="18"/>
      <c r="AE4355" s="18"/>
      <c r="AF4355" s="18"/>
      <c r="AG4355" s="18"/>
      <c r="AH4355" s="18"/>
      <c r="AI4355" s="18"/>
      <c r="AJ4355" s="18"/>
      <c r="AK4355" s="18"/>
      <c r="AL4355" s="18"/>
      <c r="AM4355" s="18"/>
      <c r="AN4355" s="18"/>
      <c r="AO4355" s="18"/>
      <c r="AP4355" s="18"/>
      <c r="AQ4355" s="18"/>
      <c r="AR4355" s="18"/>
      <c r="AS4355" s="18"/>
      <c r="AT4355" s="18"/>
      <c r="AU4355" s="18"/>
      <c r="AV4355" s="18"/>
      <c r="AW4355" s="18"/>
      <c r="AX4355" s="18"/>
    </row>
    <row r="4356">
      <c r="A4356" s="18" t="str">
        <f>IFERROR(__xludf.DUMMYFUNCTION("""COMPUTED_VALUE"""),"Маракуйя с тропическими нотками")</f>
        <v>Маракуйя с тропическими нотками</v>
      </c>
      <c r="B4356" s="18" t="str">
        <f>IFERROR(__xludf.DUMMYFUNCTION("""COMPUTED_VALUE"""),"Арбузный милкшейк")</f>
        <v>Арбузный милкшейк</v>
      </c>
      <c r="C4356" s="18" t="str">
        <f>IFERROR(__xludf.DUMMYFUNCTION("""COMPUTED_VALUE"""),"Конфеты со вкусом винограда")</f>
        <v>Конфеты со вкусом винограда</v>
      </c>
      <c r="D4356" s="18" t="str">
        <f>IFERROR(__xludf.DUMMYFUNCTION("""COMPUTED_VALUE"""),"Манго с апельсином и послевкусием гуавы")</f>
        <v>Манго с апельсином и послевкусием гуавы</v>
      </c>
      <c r="E4356" s="18" t="str">
        <f>IFERROR(__xludf.DUMMYFUNCTION("""COMPUTED_VALUE"""),"Холодное сочетание мяты и конфет холс")</f>
        <v>Холодное сочетание мяты и конфет холс</v>
      </c>
      <c r="F4356" s="18" t="str">
        <f>IFERROR(__xludf.DUMMYFUNCTION("""COMPUTED_VALUE"""),"Яблочные мармеладные червячки")</f>
        <v>Яблочные мармеладные червячки</v>
      </c>
      <c r="G435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356" s="18" t="str">
        <f>IFERROR(__xludf.DUMMYFUNCTION("""COMPUTED_VALUE"""),"Лимон лайм")</f>
        <v>Лимон лайм</v>
      </c>
      <c r="I4356" s="18" t="str">
        <f>IFERROR(__xludf.DUMMYFUNCTION("""COMPUTED_VALUE"""),"Классика энергетика с кислой малиной")</f>
        <v>Классика энергетика с кислой малиной</v>
      </c>
      <c r="J4356" s="18" t="str">
        <f>IFERROR(__xludf.DUMMYFUNCTION("""COMPUTED_VALUE"""),"Зеленое манго и смородина")</f>
        <v>Зеленое манго и смородина</v>
      </c>
      <c r="K4356" s="18" t="str">
        <f>IFERROR(__xludf.DUMMYFUNCTION("""COMPUTED_VALUE"""),"Дуэт лемонграсса и сладкой малины")</f>
        <v>Дуэт лемонграсса и сладкой малины</v>
      </c>
      <c r="L4356" s="18" t="str">
        <f>IFERROR(__xludf.DUMMYFUNCTION("""COMPUTED_VALUE"""),"Сладкий мармелад из черной смородины")</f>
        <v>Сладкий мармелад из черной смородины</v>
      </c>
      <c r="M4356" s="18" t="str">
        <f>IFERROR(__xludf.DUMMYFUNCTION("""COMPUTED_VALUE"""),"Вишня кола")</f>
        <v>Вишня кола</v>
      </c>
      <c r="N4356" s="18" t="str">
        <f>IFERROR(__xludf.DUMMYFUNCTION("""COMPUTED_VALUE"""),"Малина с кокосом")</f>
        <v>Малина с кокосом</v>
      </c>
      <c r="O4356" s="18" t="str">
        <f>IFERROR(__xludf.DUMMYFUNCTION("""COMPUTED_VALUE"""),"Сладкие конфеты СКИТЛЗ и смородина")</f>
        <v>Сладкие конфеты СКИТЛЗ и смородина</v>
      </c>
      <c r="P4356" s="18" t="str">
        <f>IFERROR(__xludf.DUMMYFUNCTION("""COMPUTED_VALUE"""),"Ежевичный лимонад")</f>
        <v>Ежевичный лимонад</v>
      </c>
      <c r="Q4356" s="18" t="str">
        <f>IFERROR(__xludf.DUMMYFUNCTION("""COMPUTED_VALUE"""),"Дыня кокос")</f>
        <v>Дыня кокос</v>
      </c>
      <c r="R4356" s="18" t="str">
        <f>IFERROR(__xludf.DUMMYFUNCTION("""COMPUTED_VALUE"""),"Земляничный бабл гам")</f>
        <v>Земляничный бабл гам</v>
      </c>
      <c r="S4356" s="18" t="str">
        <f>IFERROR(__xludf.DUMMYFUNCTION("""COMPUTED_VALUE"""),"Лимонные леденцы")</f>
        <v>Лимонные леденцы</v>
      </c>
      <c r="T4356" s="18" t="str">
        <f>IFERROR(__xludf.DUMMYFUNCTION("""COMPUTED_VALUE"""),"Экзотический фрукты")</f>
        <v>Экзотический фрукты</v>
      </c>
      <c r="U4356" s="18" t="str">
        <f>IFERROR(__xludf.DUMMYFUNCTION("""COMPUTED_VALUE"""),"Личи виноград мята")</f>
        <v>Личи виноград мята</v>
      </c>
      <c r="V4356" s="18" t="str">
        <f>IFERROR(__xludf.DUMMYFUNCTION("""COMPUTED_VALUE"""),"Черника малина мята")</f>
        <v>Черника малина мята</v>
      </c>
      <c r="W4356" s="18" t="str">
        <f>IFERROR(__xludf.DUMMYFUNCTION("""COMPUTED_VALUE"""),"Абрикосовый йогурт")</f>
        <v>Абрикосовый йогурт</v>
      </c>
      <c r="X4356" s="18" t="str">
        <f>IFERROR(__xludf.DUMMYFUNCTION("""COMPUTED_VALUE"""),"Арбуз лед")</f>
        <v>Арбуз лед</v>
      </c>
      <c r="Y4356" s="18" t="str">
        <f>IFERROR(__xludf.DUMMYFUNCTION("""COMPUTED_VALUE"""),"Банан клубника лед")</f>
        <v>Банан клубника лед</v>
      </c>
      <c r="Z4356" s="18" t="str">
        <f>IFERROR(__xludf.DUMMYFUNCTION("""COMPUTED_VALUE"""),"Арбузное мороженное")</f>
        <v>Арбузное мороженное</v>
      </c>
      <c r="AA4356" s="18" t="str">
        <f>IFERROR(__xludf.DUMMYFUNCTION("""COMPUTED_VALUE"""),"Клубника малина жвачка")</f>
        <v>Клубника малина жвачка</v>
      </c>
      <c r="AB4356" s="18" t="str">
        <f>IFERROR(__xludf.DUMMYFUNCTION("""COMPUTED_VALUE"""),"Клубничное мороженное")</f>
        <v>Клубничное мороженное</v>
      </c>
      <c r="AC4356" s="18" t="str">
        <f>IFERROR(__xludf.DUMMYFUNCTION("""COMPUTED_VALUE"""),"Кола сода лед")</f>
        <v>Кола сода лед</v>
      </c>
      <c r="AD4356" s="18" t="str">
        <f>IFERROR(__xludf.DUMMYFUNCTION("""COMPUTED_VALUE"""),"Банановый милкшейк")</f>
        <v>Банановый милкшейк</v>
      </c>
      <c r="AE4356" s="18" t="str">
        <f>IFERROR(__xludf.DUMMYFUNCTION("""COMPUTED_VALUE"""),"Микс ягод лед")</f>
        <v>Микс ягод лед</v>
      </c>
      <c r="AF4356" s="18" t="str">
        <f>IFERROR(__xludf.DUMMYFUNCTION("""COMPUTED_VALUE"""),"Брусничный морс")</f>
        <v>Брусничный морс</v>
      </c>
      <c r="AG4356" s="18" t="str">
        <f>IFERROR(__xludf.DUMMYFUNCTION("""COMPUTED_VALUE"""),"Яблочный лимонад")</f>
        <v>Яблочный лимонад</v>
      </c>
      <c r="AH4356" s="18" t="str">
        <f>IFERROR(__xludf.DUMMYFUNCTION("""COMPUTED_VALUE"""),"Лесные ягоды")</f>
        <v>Лесные ягоды</v>
      </c>
      <c r="AI4356" s="18" t="str">
        <f>IFERROR(__xludf.DUMMYFUNCTION("""COMPUTED_VALUE"""),"Смородиновый лимонад")</f>
        <v>Смородиновый лимонад</v>
      </c>
      <c r="AJ4356" s="18" t="str">
        <f>IFERROR(__xludf.DUMMYFUNCTION("""COMPUTED_VALUE"""),"Вишня лайм лед")</f>
        <v>Вишня лайм лед</v>
      </c>
      <c r="AK4356" s="18" t="str">
        <f>IFERROR(__xludf.DUMMYFUNCTION("""COMPUTED_VALUE"""),"Лист виноград мята энергетик")</f>
        <v>Лист виноград мята энергетик</v>
      </c>
      <c r="AL4356" s="18" t="str">
        <f>IFERROR(__xludf.DUMMYFUNCTION("""COMPUTED_VALUE"""),"Двойное яблоко лед")</f>
        <v>Двойное яблоко лед</v>
      </c>
      <c r="AM4356" s="18" t="str">
        <f>IFERROR(__xludf.DUMMYFUNCTION("""COMPUTED_VALUE"""),"Смородиновый холс")</f>
        <v>Смородиновый холс</v>
      </c>
      <c r="AN4356" s="18" t="str">
        <f>IFERROR(__xludf.DUMMYFUNCTION("""COMPUTED_VALUE"""),"Клубничное шампанское")</f>
        <v>Клубничное шампанское</v>
      </c>
      <c r="AO4356" s="18"/>
      <c r="AP4356" s="18"/>
      <c r="AQ4356" s="18"/>
      <c r="AR4356" s="18"/>
      <c r="AS4356" s="18"/>
      <c r="AT4356" s="18"/>
      <c r="AU4356" s="18"/>
      <c r="AV4356" s="18"/>
      <c r="AW4356" s="18"/>
      <c r="AX4356" s="18"/>
    </row>
    <row r="4357">
      <c r="A4357" s="18" t="str">
        <f>IFERROR(__xludf.DUMMYFUNCTION("""COMPUTED_VALUE"""),"Кислый малиново-грейпфрутовый швепс")</f>
        <v>Кислый малиново-грейпфрутовый швепс</v>
      </c>
      <c r="B4357" s="18" t="str">
        <f>IFERROR(__xludf.DUMMYFUNCTION("""COMPUTED_VALUE"""),"Ананас апельсин")</f>
        <v>Ананас апельсин</v>
      </c>
      <c r="C4357" s="18" t="str">
        <f>IFERROR(__xludf.DUMMYFUNCTION("""COMPUTED_VALUE"""),"Пинаколада")</f>
        <v>Пинаколада</v>
      </c>
      <c r="D4357" s="18" t="str">
        <f>IFERROR(__xludf.DUMMYFUNCTION("""COMPUTED_VALUE"""),"Мятный бабл гам")</f>
        <v>Мятный бабл гам</v>
      </c>
      <c r="E4357" s="18" t="str">
        <f>IFERROR(__xludf.DUMMYFUNCTION("""COMPUTED_VALUE"""),"Мянго драгонфрут")</f>
        <v>Мянго драгонфрут</v>
      </c>
      <c r="F4357" s="18" t="str">
        <f>IFERROR(__xludf.DUMMYFUNCTION("""COMPUTED_VALUE"""),"Клубничная фанта")</f>
        <v>Клубничная фанта</v>
      </c>
      <c r="G4357" s="18" t="str">
        <f>IFERROR(__xludf.DUMMYFUNCTION("""COMPUTED_VALUE"""),"Клубничная арбуз")</f>
        <v>Клубничная арбуз</v>
      </c>
      <c r="H4357" s="18" t="str">
        <f>IFERROR(__xludf.DUMMYFUNCTION("""COMPUTED_VALUE"""),"Кислый скитлс")</f>
        <v>Кислый скитлс</v>
      </c>
      <c r="I4357" s="18" t="str">
        <f>IFERROR(__xludf.DUMMYFUNCTION("""COMPUTED_VALUE"""),"Кислый лайм арбуз")</f>
        <v>Кислый лайм арбуз</v>
      </c>
      <c r="J4357" s="18" t="str">
        <f>IFERROR(__xludf.DUMMYFUNCTION("""COMPUTED_VALUE"""),"Тропический банан")</f>
        <v>Тропический банан</v>
      </c>
      <c r="K4357" s="18" t="str">
        <f>IFERROR(__xludf.DUMMYFUNCTION("""COMPUTED_VALUE"""),"Яблочный энергетик")</f>
        <v>Яблочный энергетик</v>
      </c>
      <c r="L4357" s="18" t="str">
        <f>IFERROR(__xludf.DUMMYFUNCTION("""COMPUTED_VALUE"""),"Барбарисовый лимонад")</f>
        <v>Барбарисовый лимонад</v>
      </c>
      <c r="M4357" s="18" t="str">
        <f>IFERROR(__xludf.DUMMYFUNCTION("""COMPUTED_VALUE"""),"Лимонад виноград вишня")</f>
        <v>Лимонад виноград вишня</v>
      </c>
      <c r="N4357" s="18" t="str">
        <f>IFERROR(__xludf.DUMMYFUNCTION("""COMPUTED_VALUE"""),"Розовый лимонад")</f>
        <v>Розовый лимонад</v>
      </c>
      <c r="O4357" s="18" t="str">
        <f>IFERROR(__xludf.DUMMYFUNCTION("""COMPUTED_VALUE"""),"Двойной манго")</f>
        <v>Двойной манго</v>
      </c>
      <c r="P4357" s="18" t="str">
        <f>IFERROR(__xludf.DUMMYFUNCTION("""COMPUTED_VALUE"""),"Лесные ягоды ")</f>
        <v>Лесные ягоды </v>
      </c>
      <c r="Q4357" s="18" t="str">
        <f>IFERROR(__xludf.DUMMYFUNCTION("""COMPUTED_VALUE"""),"Ежевика малина ")</f>
        <v>Ежевика малина </v>
      </c>
      <c r="R4357" s="18" t="str">
        <f>IFERROR(__xludf.DUMMYFUNCTION("""COMPUTED_VALUE"""),"Смородиновый лимонад")</f>
        <v>Смородиновый лимонад</v>
      </c>
      <c r="S4357" s="18" t="str">
        <f>IFERROR(__xludf.DUMMYFUNCTION("""COMPUTED_VALUE"""),"Кола вишня")</f>
        <v>Кола вишня</v>
      </c>
      <c r="T4357" s="18" t="str">
        <f>IFERROR(__xludf.DUMMYFUNCTION("""COMPUTED_VALUE"""),"Манго арбуз")</f>
        <v>Манго арбуз</v>
      </c>
      <c r="U4357" s="18" t="str">
        <f>IFERROR(__xludf.DUMMYFUNCTION("""COMPUTED_VALUE"""),"Алоэ виноград")</f>
        <v>Алоэ виноград</v>
      </c>
      <c r="V4357" s="18" t="str">
        <f>IFERROR(__xludf.DUMMYFUNCTION("""COMPUTED_VALUE"""),"Банан клубника")</f>
        <v>Банан клубника</v>
      </c>
      <c r="W4357" s="18" t="str">
        <f>IFERROR(__xludf.DUMMYFUNCTION("""COMPUTED_VALUE"""),"Малиновый мармелад")</f>
        <v>Малиновый мармелад</v>
      </c>
      <c r="X4357" s="18" t="str">
        <f>IFERROR(__xludf.DUMMYFUNCTION("""COMPUTED_VALUE"""),"Клубника киви")</f>
        <v>Клубника киви</v>
      </c>
      <c r="Y4357" s="18" t="str">
        <f>IFERROR(__xludf.DUMMYFUNCTION("""COMPUTED_VALUE"""),"Клюква лайм")</f>
        <v>Клюква лайм</v>
      </c>
      <c r="Z4357" s="18" t="str">
        <f>IFERROR(__xludf.DUMMYFUNCTION("""COMPUTED_VALUE"""),"Гуава ананас")</f>
        <v>Гуава ананас</v>
      </c>
      <c r="AA4357" s="18" t="str">
        <f>IFERROR(__xludf.DUMMYFUNCTION("""COMPUTED_VALUE"""),"Морс")</f>
        <v>Морс</v>
      </c>
      <c r="AB4357" s="18" t="str">
        <f>IFERROR(__xludf.DUMMYFUNCTION("""COMPUTED_VALUE"""),"Красный апельсин")</f>
        <v>Красный апельсин</v>
      </c>
      <c r="AC4357" s="18" t="str">
        <f>IFERROR(__xludf.DUMMYFUNCTION("""COMPUTED_VALUE"""),"Арбузная жвачка")</f>
        <v>Арбузная жвачка</v>
      </c>
      <c r="AD4357" s="18" t="str">
        <f>IFERROR(__xludf.DUMMYFUNCTION("""COMPUTED_VALUE"""),"Смородина Виноград")</f>
        <v>Смородина Виноград</v>
      </c>
      <c r="AE4357" s="18" t="str">
        <f>IFERROR(__xludf.DUMMYFUNCTION("""COMPUTED_VALUE"""),"Гранатовая Мармелад")</f>
        <v>Гранатовая Мармелад</v>
      </c>
      <c r="AF4357" s="18" t="str">
        <f>IFERROR(__xludf.DUMMYFUNCTION("""COMPUTED_VALUE"""),"Яблоко Киви")</f>
        <v>Яблоко Киви</v>
      </c>
      <c r="AG4357" s="18" t="str">
        <f>IFERROR(__xludf.DUMMYFUNCTION("""COMPUTED_VALUE"""),"Клубника Ежевика")</f>
        <v>Клубника Ежевика</v>
      </c>
      <c r="AH4357" s="18" t="str">
        <f>IFERROR(__xludf.DUMMYFUNCTION("""COMPUTED_VALUE"""),"Клубничный Коктейль")</f>
        <v>Клубничный Коктейль</v>
      </c>
      <c r="AI4357" s="18" t="str">
        <f>IFERROR(__xludf.DUMMYFUNCTION("""COMPUTED_VALUE"""),"Клюква Земляника ")</f>
        <v>Клюква Земляника </v>
      </c>
      <c r="AJ4357" s="18" t="str">
        <f>IFERROR(__xludf.DUMMYFUNCTION("""COMPUTED_VALUE"""),"Какос Дыня")</f>
        <v>Какос Дыня</v>
      </c>
      <c r="AK4357" s="18" t="str">
        <f>IFERROR(__xludf.DUMMYFUNCTION("""COMPUTED_VALUE"""),"Маракуйя мандарин")</f>
        <v>Маракуйя мандарин</v>
      </c>
      <c r="AL4357" s="18" t="str">
        <f>IFERROR(__xludf.DUMMYFUNCTION("""COMPUTED_VALUE"""),"Персик кактус")</f>
        <v>Персик кактус</v>
      </c>
      <c r="AM4357" s="18" t="str">
        <f>IFERROR(__xludf.DUMMYFUNCTION("""COMPUTED_VALUE"""),"Спрайт")</f>
        <v>Спрайт</v>
      </c>
      <c r="AN4357" s="18" t="str">
        <f>IFERROR(__xludf.DUMMYFUNCTION("""COMPUTED_VALUE"""),"Черничная фанта")</f>
        <v>Черничная фанта</v>
      </c>
      <c r="AO4357" s="18" t="str">
        <f>IFERROR(__xludf.DUMMYFUNCTION("""COMPUTED_VALUE"""),"Ягодная жвачка")</f>
        <v>Ягодная жвачка</v>
      </c>
      <c r="AP4357" s="18" t="str">
        <f>IFERROR(__xludf.DUMMYFUNCTION("""COMPUTED_VALUE"""),"Ягодный энергетик")</f>
        <v>Ягодный энергетик</v>
      </c>
      <c r="AQ4357" s="18" t="str">
        <f>IFERROR(__xludf.DUMMYFUNCTION("""COMPUTED_VALUE"""),"Ягодный пунш ")</f>
        <v>Ягодный пунш </v>
      </c>
      <c r="AR4357" s="18" t="str">
        <f>IFERROR(__xludf.DUMMYFUNCTION("""COMPUTED_VALUE"""),"Виноградный холс")</f>
        <v>Виноградный холс</v>
      </c>
      <c r="AS4357" s="18" t="str">
        <f>IFERROR(__xludf.DUMMYFUNCTION("""COMPUTED_VALUE"""),"Грейпфрут смородина")</f>
        <v>Грейпфрут смородина</v>
      </c>
      <c r="AT4357" s="18" t="str">
        <f>IFERROR(__xludf.DUMMYFUNCTION("""COMPUTED_VALUE"""),"Дыня персик")</f>
        <v>Дыня персик</v>
      </c>
      <c r="AU4357" s="18" t="str">
        <f>IFERROR(__xludf.DUMMYFUNCTION("""COMPUTED_VALUE"""),"Земляника виноград")</f>
        <v>Земляника виноград</v>
      </c>
      <c r="AV4357" s="18" t="str">
        <f>IFERROR(__xludf.DUMMYFUNCTION("""COMPUTED_VALUE"""),"Киви маракуйя гуава")</f>
        <v>Киви маракуйя гуава</v>
      </c>
      <c r="AW4357" s="18" t="str">
        <f>IFERROR(__xludf.DUMMYFUNCTION("""COMPUTED_VALUE"""),"Кислые вишнёвые червячки")</f>
        <v>Кислые вишнёвые червячки</v>
      </c>
      <c r="AX4357" s="18" t="str">
        <f>IFERROR(__xludf.DUMMYFUNCTION("""COMPUTED_VALUE"""),"Кислые чернично-малиновое червячки")</f>
        <v>Кислые чернично-малиновое червячки</v>
      </c>
    </row>
    <row r="4358">
      <c r="A4358" s="18" t="str">
        <f>IFERROR(__xludf.DUMMYFUNCTION("""COMPUTED_VALUE"""),"Кислый малиново-грейпфрутовый швепс")</f>
        <v>Кислый малиново-грейпфрутовый швепс</v>
      </c>
      <c r="B4358" s="18" t="str">
        <f>IFERROR(__xludf.DUMMYFUNCTION("""COMPUTED_VALUE"""),"Ананас апельсин")</f>
        <v>Ананас апельсин</v>
      </c>
      <c r="C4358" s="18" t="str">
        <f>IFERROR(__xludf.DUMMYFUNCTION("""COMPUTED_VALUE"""),"Пинаколада")</f>
        <v>Пинаколада</v>
      </c>
      <c r="D4358" s="18" t="str">
        <f>IFERROR(__xludf.DUMMYFUNCTION("""COMPUTED_VALUE"""),"Мятный бабл гам")</f>
        <v>Мятный бабл гам</v>
      </c>
      <c r="E4358" s="18" t="str">
        <f>IFERROR(__xludf.DUMMYFUNCTION("""COMPUTED_VALUE"""),"Мянго драгонфрут")</f>
        <v>Мянго драгонфрут</v>
      </c>
      <c r="F4358" s="18" t="str">
        <f>IFERROR(__xludf.DUMMYFUNCTION("""COMPUTED_VALUE"""),"Клубничная фанта")</f>
        <v>Клубничная фанта</v>
      </c>
      <c r="G4358" s="18" t="str">
        <f>IFERROR(__xludf.DUMMYFUNCTION("""COMPUTED_VALUE"""),"Клубничная арбуз")</f>
        <v>Клубничная арбуз</v>
      </c>
      <c r="H4358" s="18" t="str">
        <f>IFERROR(__xludf.DUMMYFUNCTION("""COMPUTED_VALUE"""),"Кислый скитлс")</f>
        <v>Кислый скитлс</v>
      </c>
      <c r="I4358" s="18" t="str">
        <f>IFERROR(__xludf.DUMMYFUNCTION("""COMPUTED_VALUE"""),"Кислый лайм арбуз")</f>
        <v>Кислый лайм арбуз</v>
      </c>
      <c r="J4358" s="18" t="str">
        <f>IFERROR(__xludf.DUMMYFUNCTION("""COMPUTED_VALUE"""),"Тропический банан")</f>
        <v>Тропический банан</v>
      </c>
      <c r="K4358" s="18" t="str">
        <f>IFERROR(__xludf.DUMMYFUNCTION("""COMPUTED_VALUE"""),"Яблочный энергетик")</f>
        <v>Яблочный энергетик</v>
      </c>
      <c r="L4358" s="18" t="str">
        <f>IFERROR(__xludf.DUMMYFUNCTION("""COMPUTED_VALUE"""),"Барбарисовый лимонад")</f>
        <v>Барбарисовый лимонад</v>
      </c>
      <c r="M4358" s="18" t="str">
        <f>IFERROR(__xludf.DUMMYFUNCTION("""COMPUTED_VALUE"""),"Лимонад виноград вишня")</f>
        <v>Лимонад виноград вишня</v>
      </c>
      <c r="N4358" s="18" t="str">
        <f>IFERROR(__xludf.DUMMYFUNCTION("""COMPUTED_VALUE"""),"Розовый лимонад")</f>
        <v>Розовый лимонад</v>
      </c>
      <c r="O4358" s="18" t="str">
        <f>IFERROR(__xludf.DUMMYFUNCTION("""COMPUTED_VALUE"""),"Двойной манго")</f>
        <v>Двойной манго</v>
      </c>
      <c r="P4358" s="18" t="str">
        <f>IFERROR(__xludf.DUMMYFUNCTION("""COMPUTED_VALUE"""),"Лесные ягоды ")</f>
        <v>Лесные ягоды </v>
      </c>
      <c r="Q4358" s="18" t="str">
        <f>IFERROR(__xludf.DUMMYFUNCTION("""COMPUTED_VALUE"""),"Ежевика малина ")</f>
        <v>Ежевика малина </v>
      </c>
      <c r="R4358" s="18" t="str">
        <f>IFERROR(__xludf.DUMMYFUNCTION("""COMPUTED_VALUE"""),"Смородиновый лимонад")</f>
        <v>Смородиновый лимонад</v>
      </c>
      <c r="S4358" s="18" t="str">
        <f>IFERROR(__xludf.DUMMYFUNCTION("""COMPUTED_VALUE"""),"Кола вишня")</f>
        <v>Кола вишня</v>
      </c>
      <c r="T4358" s="18" t="str">
        <f>IFERROR(__xludf.DUMMYFUNCTION("""COMPUTED_VALUE"""),"Манго арбуз")</f>
        <v>Манго арбуз</v>
      </c>
      <c r="U4358" s="18" t="str">
        <f>IFERROR(__xludf.DUMMYFUNCTION("""COMPUTED_VALUE"""),"Алоэ виноград")</f>
        <v>Алоэ виноград</v>
      </c>
      <c r="V4358" s="18" t="str">
        <f>IFERROR(__xludf.DUMMYFUNCTION("""COMPUTED_VALUE"""),"Банан клубника")</f>
        <v>Банан клубника</v>
      </c>
      <c r="W4358" s="18" t="str">
        <f>IFERROR(__xludf.DUMMYFUNCTION("""COMPUTED_VALUE"""),"Малиновый мармелад")</f>
        <v>Малиновый мармелад</v>
      </c>
      <c r="X4358" s="18" t="str">
        <f>IFERROR(__xludf.DUMMYFUNCTION("""COMPUTED_VALUE"""),"Клубника киви")</f>
        <v>Клубника киви</v>
      </c>
      <c r="Y4358" s="18" t="str">
        <f>IFERROR(__xludf.DUMMYFUNCTION("""COMPUTED_VALUE"""),"Клюква лайм")</f>
        <v>Клюква лайм</v>
      </c>
      <c r="Z4358" s="18" t="str">
        <f>IFERROR(__xludf.DUMMYFUNCTION("""COMPUTED_VALUE"""),"Гуава ананас")</f>
        <v>Гуава ананас</v>
      </c>
      <c r="AA4358" s="18" t="str">
        <f>IFERROR(__xludf.DUMMYFUNCTION("""COMPUTED_VALUE"""),"Морс")</f>
        <v>Морс</v>
      </c>
      <c r="AB4358" s="18" t="str">
        <f>IFERROR(__xludf.DUMMYFUNCTION("""COMPUTED_VALUE"""),"Красный апельсин")</f>
        <v>Красный апельсин</v>
      </c>
      <c r="AC4358" s="18" t="str">
        <f>IFERROR(__xludf.DUMMYFUNCTION("""COMPUTED_VALUE"""),"Арбузная жвачка")</f>
        <v>Арбузная жвачка</v>
      </c>
      <c r="AD4358" s="18" t="str">
        <f>IFERROR(__xludf.DUMMYFUNCTION("""COMPUTED_VALUE"""),"Смородина Виноград")</f>
        <v>Смородина Виноград</v>
      </c>
      <c r="AE4358" s="18" t="str">
        <f>IFERROR(__xludf.DUMMYFUNCTION("""COMPUTED_VALUE"""),"Гранатовая Мармелад")</f>
        <v>Гранатовая Мармелад</v>
      </c>
      <c r="AF4358" s="18" t="str">
        <f>IFERROR(__xludf.DUMMYFUNCTION("""COMPUTED_VALUE"""),"Яблоко Киви")</f>
        <v>Яблоко Киви</v>
      </c>
      <c r="AG4358" s="18" t="str">
        <f>IFERROR(__xludf.DUMMYFUNCTION("""COMPUTED_VALUE"""),"Клубника Ежевика")</f>
        <v>Клубника Ежевика</v>
      </c>
      <c r="AH4358" s="18" t="str">
        <f>IFERROR(__xludf.DUMMYFUNCTION("""COMPUTED_VALUE"""),"Клубничный Коктейль")</f>
        <v>Клубничный Коктейль</v>
      </c>
      <c r="AI4358" s="18" t="str">
        <f>IFERROR(__xludf.DUMMYFUNCTION("""COMPUTED_VALUE"""),"Клюква Земляника ")</f>
        <v>Клюква Земляника </v>
      </c>
      <c r="AJ4358" s="18" t="str">
        <f>IFERROR(__xludf.DUMMYFUNCTION("""COMPUTED_VALUE"""),"Какос Дыня")</f>
        <v>Какос Дыня</v>
      </c>
      <c r="AK4358" s="18" t="str">
        <f>IFERROR(__xludf.DUMMYFUNCTION("""COMPUTED_VALUE"""),"Маракуйя мандарин")</f>
        <v>Маракуйя мандарин</v>
      </c>
      <c r="AL4358" s="18" t="str">
        <f>IFERROR(__xludf.DUMMYFUNCTION("""COMPUTED_VALUE"""),"Персик кактус")</f>
        <v>Персик кактус</v>
      </c>
      <c r="AM4358" s="18" t="str">
        <f>IFERROR(__xludf.DUMMYFUNCTION("""COMPUTED_VALUE"""),"Спрайт")</f>
        <v>Спрайт</v>
      </c>
      <c r="AN4358" s="18" t="str">
        <f>IFERROR(__xludf.DUMMYFUNCTION("""COMPUTED_VALUE"""),"Черничная фанта")</f>
        <v>Черничная фанта</v>
      </c>
      <c r="AO4358" s="18" t="str">
        <f>IFERROR(__xludf.DUMMYFUNCTION("""COMPUTED_VALUE"""),"Ягодная жвачка")</f>
        <v>Ягодная жвачка</v>
      </c>
      <c r="AP4358" s="18" t="str">
        <f>IFERROR(__xludf.DUMMYFUNCTION("""COMPUTED_VALUE"""),"Ягодный энергетик")</f>
        <v>Ягодный энергетик</v>
      </c>
      <c r="AQ4358" s="18" t="str">
        <f>IFERROR(__xludf.DUMMYFUNCTION("""COMPUTED_VALUE"""),"Ягодный пунш ")</f>
        <v>Ягодный пунш </v>
      </c>
      <c r="AR4358" s="18" t="str">
        <f>IFERROR(__xludf.DUMMYFUNCTION("""COMPUTED_VALUE"""),"Виноградный холс")</f>
        <v>Виноградный холс</v>
      </c>
      <c r="AS4358" s="18" t="str">
        <f>IFERROR(__xludf.DUMMYFUNCTION("""COMPUTED_VALUE"""),"Грейпфрут смородина")</f>
        <v>Грейпфрут смородина</v>
      </c>
      <c r="AT4358" s="18" t="str">
        <f>IFERROR(__xludf.DUMMYFUNCTION("""COMPUTED_VALUE"""),"Дыня персик")</f>
        <v>Дыня персик</v>
      </c>
      <c r="AU4358" s="18" t="str">
        <f>IFERROR(__xludf.DUMMYFUNCTION("""COMPUTED_VALUE"""),"Земляника виноград")</f>
        <v>Земляника виноград</v>
      </c>
      <c r="AV4358" s="18" t="str">
        <f>IFERROR(__xludf.DUMMYFUNCTION("""COMPUTED_VALUE"""),"Киви маракуйя гуава")</f>
        <v>Киви маракуйя гуава</v>
      </c>
      <c r="AW4358" s="18" t="str">
        <f>IFERROR(__xludf.DUMMYFUNCTION("""COMPUTED_VALUE"""),"Кислые вишнёвые червячки")</f>
        <v>Кислые вишнёвые червячки</v>
      </c>
      <c r="AX4358" s="18" t="str">
        <f>IFERROR(__xludf.DUMMYFUNCTION("""COMPUTED_VALUE"""),"Кислые чернично-малиновое червячки")</f>
        <v>Кислые чернично-малиновое червячки</v>
      </c>
    </row>
    <row r="4359">
      <c r="A4359" s="18" t="str">
        <f>IFERROR(__xludf.DUMMYFUNCTION("""COMPUTED_VALUE"""),"кислая земляника")</f>
        <v>кислая земляника</v>
      </c>
      <c r="B4359" s="18" t="str">
        <f>IFERROR(__xludf.DUMMYFUNCTION("""COMPUTED_VALUE"""),"кислая фанта с черникой")</f>
        <v>кислая фанта с черникой</v>
      </c>
      <c r="C4359" s="18" t="str">
        <f>IFERROR(__xludf.DUMMYFUNCTION("""COMPUTED_VALUE"""),"кислое харибо с колой и черешней")</f>
        <v>кислое харибо с колой и черешней</v>
      </c>
      <c r="D4359" s="18" t="str">
        <f>IFERROR(__xludf.DUMMYFUNCTION("""COMPUTED_VALUE"""),"кислое яблочно клубничная шипучка")</f>
        <v>кислое яблочно клубничная шипучка</v>
      </c>
      <c r="E4359" s="18" t="str">
        <f>IFERROR(__xludf.DUMMYFUNCTION("""COMPUTED_VALUE"""),"кислые желатинки маракуйя ананас")</f>
        <v>кислые желатинки маракуйя ананас</v>
      </c>
      <c r="F4359" s="18" t="str">
        <f>IFERROR(__xludf.DUMMYFUNCTION("""COMPUTED_VALUE"""),"кислые ленточки маракуя манго")</f>
        <v>кислые ленточки маракуя манго</v>
      </c>
      <c r="G4359" s="18" t="str">
        <f>IFERROR(__xludf.DUMMYFUNCTION("""COMPUTED_VALUE"""),"кислые мармеладные ягоды")</f>
        <v>кислые мармеладные ягоды</v>
      </c>
      <c r="H4359" s="18" t="str">
        <f>IFERROR(__xludf.DUMMYFUNCTION("""COMPUTED_VALUE"""),"кислый виноград лайм")</f>
        <v>кислый виноград лайм</v>
      </c>
      <c r="I4359" s="18" t="str">
        <f>IFERROR(__xludf.DUMMYFUNCTION("""COMPUTED_VALUE"""),"кислый грейпфрут с вишней")</f>
        <v>кислый грейпфрут с вишней</v>
      </c>
      <c r="J4359" s="18" t="str">
        <f>IFERROR(__xludf.DUMMYFUNCTION("""COMPUTED_VALUE"""),"кислый леденец виноград киви яблоко")</f>
        <v>кислый леденец виноград киви яблоко</v>
      </c>
      <c r="K4359" s="18" t="str">
        <f>IFERROR(__xludf.DUMMYFUNCTION("""COMPUTED_VALUE"""),"кислый лимонад арбуз лайм малина")</f>
        <v>кислый лимонад арбуз лайм малина</v>
      </c>
      <c r="L4359" s="18" t="str">
        <f>IFERROR(__xludf.DUMMYFUNCTION("""COMPUTED_VALUE"""),"кислый персик клубника")</f>
        <v>кислый персик клубника</v>
      </c>
      <c r="M4359" s="18" t="str">
        <f>IFERROR(__xludf.DUMMYFUNCTION("""COMPUTED_VALUE"""),"кислый яблочно лимонные колечки")</f>
        <v>кислый яблочно лимонные колечки</v>
      </c>
      <c r="N4359" s="18" t="str">
        <f>IFERROR(__xludf.DUMMYFUNCTION("""COMPUTED_VALUE"""),"фанта апельсин с кислой малиной")</f>
        <v>фанта апельсин с кислой малиной</v>
      </c>
      <c r="O4359" s="18"/>
      <c r="P4359" s="18"/>
      <c r="Q4359" s="18"/>
      <c r="R4359" s="18"/>
      <c r="S4359" s="18"/>
      <c r="T4359" s="18"/>
      <c r="U4359" s="18"/>
      <c r="V4359" s="18"/>
      <c r="W4359" s="18"/>
      <c r="X4359" s="18"/>
      <c r="Y4359" s="18"/>
      <c r="Z4359" s="18"/>
      <c r="AA4359" s="18"/>
      <c r="AB4359" s="18"/>
      <c r="AC4359" s="18"/>
      <c r="AD4359" s="18"/>
      <c r="AE4359" s="18"/>
      <c r="AF4359" s="18"/>
      <c r="AG4359" s="18"/>
      <c r="AH4359" s="18"/>
      <c r="AI4359" s="18"/>
      <c r="AJ4359" s="18"/>
      <c r="AK4359" s="18"/>
      <c r="AL4359" s="18"/>
      <c r="AM4359" s="18"/>
      <c r="AN4359" s="18"/>
      <c r="AO4359" s="18"/>
      <c r="AP4359" s="18"/>
      <c r="AQ4359" s="18"/>
      <c r="AR4359" s="18"/>
      <c r="AS4359" s="18"/>
      <c r="AT4359" s="18"/>
      <c r="AU4359" s="18"/>
      <c r="AV4359" s="18"/>
      <c r="AW4359" s="18"/>
      <c r="AX4359" s="18"/>
    </row>
    <row r="4360">
      <c r="A4360" s="18" t="str">
        <f>IFERROR(__xludf.DUMMYFUNCTION("""COMPUTED_VALUE"""),"0.4")</f>
        <v>0.4</v>
      </c>
      <c r="B4360" s="18" t="str">
        <f>IFERROR(__xludf.DUMMYFUNCTION("""COMPUTED_VALUE"""),"0.6")</f>
        <v>0.6</v>
      </c>
      <c r="C4360" s="18" t="str">
        <f>IFERROR(__xludf.DUMMYFUNCTION("""COMPUTED_VALUE"""),"0.7")</f>
        <v>0.7</v>
      </c>
      <c r="D4360" s="18" t="str">
        <f>IFERROR(__xludf.DUMMYFUNCTION("""COMPUTED_VALUE"""),"0.8")</f>
        <v>0.8</v>
      </c>
      <c r="E4360" s="18"/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  <c r="X4360" s="18"/>
      <c r="Y4360" s="18"/>
      <c r="Z4360" s="18"/>
      <c r="AA4360" s="18"/>
      <c r="AB4360" s="18"/>
      <c r="AC4360" s="18"/>
      <c r="AD4360" s="18"/>
      <c r="AE4360" s="18"/>
      <c r="AF4360" s="18"/>
      <c r="AG4360" s="18"/>
      <c r="AH4360" s="18"/>
      <c r="AI4360" s="18"/>
      <c r="AJ4360" s="18"/>
      <c r="AK4360" s="18"/>
      <c r="AL4360" s="18"/>
      <c r="AM4360" s="18"/>
      <c r="AN4360" s="18"/>
      <c r="AO4360" s="18"/>
      <c r="AP4360" s="18"/>
      <c r="AQ4360" s="18"/>
      <c r="AR4360" s="18"/>
      <c r="AS4360" s="18"/>
      <c r="AT4360" s="18"/>
      <c r="AU4360" s="18"/>
      <c r="AV4360" s="18"/>
      <c r="AW4360" s="18"/>
      <c r="AX4360" s="18"/>
    </row>
    <row r="4361">
      <c r="A4361" s="18" t="str">
        <f>IFERROR(__xludf.DUMMYFUNCTION("""COMPUTED_VALUE"""),"Кислый малиново-грейпфрутовый швепс")</f>
        <v>Кислый малиново-грейпфрутовый швепс</v>
      </c>
      <c r="B4361" s="18" t="str">
        <f>IFERROR(__xludf.DUMMYFUNCTION("""COMPUTED_VALUE"""),"Ананас апельсин")</f>
        <v>Ананас апельсин</v>
      </c>
      <c r="C4361" s="18" t="str">
        <f>IFERROR(__xludf.DUMMYFUNCTION("""COMPUTED_VALUE"""),"Пинаколада")</f>
        <v>Пинаколада</v>
      </c>
      <c r="D4361" s="18" t="str">
        <f>IFERROR(__xludf.DUMMYFUNCTION("""COMPUTED_VALUE"""),"Мятный бабл гам")</f>
        <v>Мятный бабл гам</v>
      </c>
      <c r="E4361" s="18" t="str">
        <f>IFERROR(__xludf.DUMMYFUNCTION("""COMPUTED_VALUE"""),"Мянго драгонфрут")</f>
        <v>Мянго драгонфрут</v>
      </c>
      <c r="F4361" s="18" t="str">
        <f>IFERROR(__xludf.DUMMYFUNCTION("""COMPUTED_VALUE"""),"Клубничная фанта")</f>
        <v>Клубничная фанта</v>
      </c>
      <c r="G4361" s="18" t="str">
        <f>IFERROR(__xludf.DUMMYFUNCTION("""COMPUTED_VALUE"""),"Клубничная арбуз")</f>
        <v>Клубничная арбуз</v>
      </c>
      <c r="H4361" s="18" t="str">
        <f>IFERROR(__xludf.DUMMYFUNCTION("""COMPUTED_VALUE"""),"Кислый скитлс")</f>
        <v>Кислый скитлс</v>
      </c>
      <c r="I4361" s="18" t="str">
        <f>IFERROR(__xludf.DUMMYFUNCTION("""COMPUTED_VALUE"""),"Кислый лайм арбуз")</f>
        <v>Кислый лайм арбуз</v>
      </c>
      <c r="J4361" s="18" t="str">
        <f>IFERROR(__xludf.DUMMYFUNCTION("""COMPUTED_VALUE"""),"Тропический банан")</f>
        <v>Тропический банан</v>
      </c>
      <c r="K4361" s="18" t="str">
        <f>IFERROR(__xludf.DUMMYFUNCTION("""COMPUTED_VALUE"""),"Яблочный энергетик")</f>
        <v>Яблочный энергетик</v>
      </c>
      <c r="L4361" s="18" t="str">
        <f>IFERROR(__xludf.DUMMYFUNCTION("""COMPUTED_VALUE"""),"Барбарисовый лимонад")</f>
        <v>Барбарисовый лимонад</v>
      </c>
      <c r="M4361" s="18" t="str">
        <f>IFERROR(__xludf.DUMMYFUNCTION("""COMPUTED_VALUE"""),"Лимонад виноград вишня")</f>
        <v>Лимонад виноград вишня</v>
      </c>
      <c r="N4361" s="18" t="str">
        <f>IFERROR(__xludf.DUMMYFUNCTION("""COMPUTED_VALUE"""),"Розовый лимонад")</f>
        <v>Розовый лимонад</v>
      </c>
      <c r="O4361" s="18" t="str">
        <f>IFERROR(__xludf.DUMMYFUNCTION("""COMPUTED_VALUE"""),"Двойной манго")</f>
        <v>Двойной манго</v>
      </c>
      <c r="P4361" s="18" t="str">
        <f>IFERROR(__xludf.DUMMYFUNCTION("""COMPUTED_VALUE"""),"Лесные ягоды ")</f>
        <v>Лесные ягоды </v>
      </c>
      <c r="Q4361" s="18" t="str">
        <f>IFERROR(__xludf.DUMMYFUNCTION("""COMPUTED_VALUE"""),"Ежевика малина ")</f>
        <v>Ежевика малина </v>
      </c>
      <c r="R4361" s="18" t="str">
        <f>IFERROR(__xludf.DUMMYFUNCTION("""COMPUTED_VALUE"""),"Смородиновый лимонад")</f>
        <v>Смородиновый лимонад</v>
      </c>
      <c r="S4361" s="18" t="str">
        <f>IFERROR(__xludf.DUMMYFUNCTION("""COMPUTED_VALUE"""),"Кола вишня")</f>
        <v>Кола вишня</v>
      </c>
      <c r="T4361" s="18" t="str">
        <f>IFERROR(__xludf.DUMMYFUNCTION("""COMPUTED_VALUE"""),"Манго арбуз")</f>
        <v>Манго арбуз</v>
      </c>
      <c r="U4361" s="18" t="str">
        <f>IFERROR(__xludf.DUMMYFUNCTION("""COMPUTED_VALUE"""),"Алоэ виноград")</f>
        <v>Алоэ виноград</v>
      </c>
      <c r="V4361" s="18" t="str">
        <f>IFERROR(__xludf.DUMMYFUNCTION("""COMPUTED_VALUE"""),"Банан клубника")</f>
        <v>Банан клубника</v>
      </c>
      <c r="W4361" s="18" t="str">
        <f>IFERROR(__xludf.DUMMYFUNCTION("""COMPUTED_VALUE"""),"Малиновый мармелад")</f>
        <v>Малиновый мармелад</v>
      </c>
      <c r="X4361" s="18" t="str">
        <f>IFERROR(__xludf.DUMMYFUNCTION("""COMPUTED_VALUE"""),"Клубника киви")</f>
        <v>Клубника киви</v>
      </c>
      <c r="Y4361" s="18" t="str">
        <f>IFERROR(__xludf.DUMMYFUNCTION("""COMPUTED_VALUE"""),"Клюква лайм")</f>
        <v>Клюква лайм</v>
      </c>
      <c r="Z4361" s="18" t="str">
        <f>IFERROR(__xludf.DUMMYFUNCTION("""COMPUTED_VALUE"""),"Гуава ананас")</f>
        <v>Гуава ананас</v>
      </c>
      <c r="AA4361" s="18" t="str">
        <f>IFERROR(__xludf.DUMMYFUNCTION("""COMPUTED_VALUE"""),"Морс")</f>
        <v>Морс</v>
      </c>
      <c r="AB4361" s="18" t="str">
        <f>IFERROR(__xludf.DUMMYFUNCTION("""COMPUTED_VALUE"""),"Красный апельсин")</f>
        <v>Красный апельсин</v>
      </c>
      <c r="AC4361" s="18" t="str">
        <f>IFERROR(__xludf.DUMMYFUNCTION("""COMPUTED_VALUE"""),"Арбузная жвачка")</f>
        <v>Арбузная жвачка</v>
      </c>
      <c r="AD4361" s="18" t="str">
        <f>IFERROR(__xludf.DUMMYFUNCTION("""COMPUTED_VALUE"""),"Смородина Виноград")</f>
        <v>Смородина Виноград</v>
      </c>
      <c r="AE4361" s="18" t="str">
        <f>IFERROR(__xludf.DUMMYFUNCTION("""COMPUTED_VALUE"""),"Гранатовая Мармелад")</f>
        <v>Гранатовая Мармелад</v>
      </c>
      <c r="AF4361" s="18" t="str">
        <f>IFERROR(__xludf.DUMMYFUNCTION("""COMPUTED_VALUE"""),"Яблоко Киви")</f>
        <v>Яблоко Киви</v>
      </c>
      <c r="AG4361" s="18" t="str">
        <f>IFERROR(__xludf.DUMMYFUNCTION("""COMPUTED_VALUE"""),"Клубника Ежевика")</f>
        <v>Клубника Ежевика</v>
      </c>
      <c r="AH4361" s="18" t="str">
        <f>IFERROR(__xludf.DUMMYFUNCTION("""COMPUTED_VALUE"""),"Клубничный Коктейль")</f>
        <v>Клубничный Коктейль</v>
      </c>
      <c r="AI4361" s="18" t="str">
        <f>IFERROR(__xludf.DUMMYFUNCTION("""COMPUTED_VALUE"""),"Клюква Земляника ")</f>
        <v>Клюква Земляника </v>
      </c>
      <c r="AJ4361" s="18" t="str">
        <f>IFERROR(__xludf.DUMMYFUNCTION("""COMPUTED_VALUE"""),"Какос Дыня")</f>
        <v>Какос Дыня</v>
      </c>
      <c r="AK4361" s="18" t="str">
        <f>IFERROR(__xludf.DUMMYFUNCTION("""COMPUTED_VALUE"""),"Маракуйя мандарин")</f>
        <v>Маракуйя мандарин</v>
      </c>
      <c r="AL4361" s="18" t="str">
        <f>IFERROR(__xludf.DUMMYFUNCTION("""COMPUTED_VALUE"""),"Персик кактус")</f>
        <v>Персик кактус</v>
      </c>
      <c r="AM4361" s="18" t="str">
        <f>IFERROR(__xludf.DUMMYFUNCTION("""COMPUTED_VALUE"""),"Спрайт")</f>
        <v>Спрайт</v>
      </c>
      <c r="AN4361" s="18" t="str">
        <f>IFERROR(__xludf.DUMMYFUNCTION("""COMPUTED_VALUE"""),"Черничная фанта")</f>
        <v>Черничная фанта</v>
      </c>
      <c r="AO4361" s="18" t="str">
        <f>IFERROR(__xludf.DUMMYFUNCTION("""COMPUTED_VALUE"""),"Ягодная жвачка")</f>
        <v>Ягодная жвачка</v>
      </c>
      <c r="AP4361" s="18" t="str">
        <f>IFERROR(__xludf.DUMMYFUNCTION("""COMPUTED_VALUE"""),"Ягодный энергетик")</f>
        <v>Ягодный энергетик</v>
      </c>
      <c r="AQ4361" s="18" t="str">
        <f>IFERROR(__xludf.DUMMYFUNCTION("""COMPUTED_VALUE"""),"Ягодный пунш ")</f>
        <v>Ягодный пунш </v>
      </c>
      <c r="AR4361" s="18" t="str">
        <f>IFERROR(__xludf.DUMMYFUNCTION("""COMPUTED_VALUE"""),"Виноградный холс")</f>
        <v>Виноградный холс</v>
      </c>
      <c r="AS4361" s="18" t="str">
        <f>IFERROR(__xludf.DUMMYFUNCTION("""COMPUTED_VALUE"""),"Грейпфрут смородина")</f>
        <v>Грейпфрут смородина</v>
      </c>
      <c r="AT4361" s="18" t="str">
        <f>IFERROR(__xludf.DUMMYFUNCTION("""COMPUTED_VALUE"""),"Дыня персик")</f>
        <v>Дыня персик</v>
      </c>
      <c r="AU4361" s="18" t="str">
        <f>IFERROR(__xludf.DUMMYFUNCTION("""COMPUTED_VALUE"""),"Земляника виноград")</f>
        <v>Земляника виноград</v>
      </c>
      <c r="AV4361" s="18" t="str">
        <f>IFERROR(__xludf.DUMMYFUNCTION("""COMPUTED_VALUE"""),"Киви маракуйя гуава")</f>
        <v>Киви маракуйя гуава</v>
      </c>
      <c r="AW4361" s="18" t="str">
        <f>IFERROR(__xludf.DUMMYFUNCTION("""COMPUTED_VALUE"""),"Кислые вишнёвые червячки")</f>
        <v>Кислые вишнёвые червячки</v>
      </c>
      <c r="AX4361" s="18" t="str">
        <f>IFERROR(__xludf.DUMMYFUNCTION("""COMPUTED_VALUE"""),"Кислые чернично-малиновое червячки")</f>
        <v>Кислые чернично-малиновое червячки</v>
      </c>
    </row>
    <row r="4362">
      <c r="A4362" s="18" t="str">
        <f>IFERROR(__xludf.DUMMYFUNCTION("""COMPUTED_VALUE"""),"Кислый малиново-грейпфрутовый швепс")</f>
        <v>Кислый малиново-грейпфрутовый швепс</v>
      </c>
      <c r="B4362" s="18" t="str">
        <f>IFERROR(__xludf.DUMMYFUNCTION("""COMPUTED_VALUE"""),"Ананас апельсин")</f>
        <v>Ананас апельсин</v>
      </c>
      <c r="C4362" s="18" t="str">
        <f>IFERROR(__xludf.DUMMYFUNCTION("""COMPUTED_VALUE"""),"Пинаколада")</f>
        <v>Пинаколада</v>
      </c>
      <c r="D4362" s="18" t="str">
        <f>IFERROR(__xludf.DUMMYFUNCTION("""COMPUTED_VALUE"""),"Мятный бабл гам")</f>
        <v>Мятный бабл гам</v>
      </c>
      <c r="E4362" s="18" t="str">
        <f>IFERROR(__xludf.DUMMYFUNCTION("""COMPUTED_VALUE"""),"Мянго драгонфрут")</f>
        <v>Мянго драгонфрут</v>
      </c>
      <c r="F4362" s="18" t="str">
        <f>IFERROR(__xludf.DUMMYFUNCTION("""COMPUTED_VALUE"""),"Клубничная фанта")</f>
        <v>Клубничная фанта</v>
      </c>
      <c r="G4362" s="18" t="str">
        <f>IFERROR(__xludf.DUMMYFUNCTION("""COMPUTED_VALUE"""),"Клубничная арбуз")</f>
        <v>Клубничная арбуз</v>
      </c>
      <c r="H4362" s="18" t="str">
        <f>IFERROR(__xludf.DUMMYFUNCTION("""COMPUTED_VALUE"""),"Кислый скитлс")</f>
        <v>Кислый скитлс</v>
      </c>
      <c r="I4362" s="18" t="str">
        <f>IFERROR(__xludf.DUMMYFUNCTION("""COMPUTED_VALUE"""),"Кислый лайм арбуз")</f>
        <v>Кислый лайм арбуз</v>
      </c>
      <c r="J4362" s="18" t="str">
        <f>IFERROR(__xludf.DUMMYFUNCTION("""COMPUTED_VALUE"""),"Тропический банан")</f>
        <v>Тропический банан</v>
      </c>
      <c r="K4362" s="18" t="str">
        <f>IFERROR(__xludf.DUMMYFUNCTION("""COMPUTED_VALUE"""),"Яблочный энергетик")</f>
        <v>Яблочный энергетик</v>
      </c>
      <c r="L4362" s="18" t="str">
        <f>IFERROR(__xludf.DUMMYFUNCTION("""COMPUTED_VALUE"""),"Барбарисовый лимонад")</f>
        <v>Барбарисовый лимонад</v>
      </c>
      <c r="M4362" s="18" t="str">
        <f>IFERROR(__xludf.DUMMYFUNCTION("""COMPUTED_VALUE"""),"Лимонад виноград вишня")</f>
        <v>Лимонад виноград вишня</v>
      </c>
      <c r="N4362" s="18" t="str">
        <f>IFERROR(__xludf.DUMMYFUNCTION("""COMPUTED_VALUE"""),"Розовый лимонад")</f>
        <v>Розовый лимонад</v>
      </c>
      <c r="O4362" s="18" t="str">
        <f>IFERROR(__xludf.DUMMYFUNCTION("""COMPUTED_VALUE"""),"Двойной манго")</f>
        <v>Двойной манго</v>
      </c>
      <c r="P4362" s="18" t="str">
        <f>IFERROR(__xludf.DUMMYFUNCTION("""COMPUTED_VALUE"""),"Лесные ягоды ")</f>
        <v>Лесные ягоды </v>
      </c>
      <c r="Q4362" s="18" t="str">
        <f>IFERROR(__xludf.DUMMYFUNCTION("""COMPUTED_VALUE"""),"Ежевика малина ")</f>
        <v>Ежевика малина </v>
      </c>
      <c r="R4362" s="18" t="str">
        <f>IFERROR(__xludf.DUMMYFUNCTION("""COMPUTED_VALUE"""),"Смородиновый лимонад")</f>
        <v>Смородиновый лимонад</v>
      </c>
      <c r="S4362" s="18" t="str">
        <f>IFERROR(__xludf.DUMMYFUNCTION("""COMPUTED_VALUE"""),"Кола вишня")</f>
        <v>Кола вишня</v>
      </c>
      <c r="T4362" s="18" t="str">
        <f>IFERROR(__xludf.DUMMYFUNCTION("""COMPUTED_VALUE"""),"Манго арбуз")</f>
        <v>Манго арбуз</v>
      </c>
      <c r="U4362" s="18" t="str">
        <f>IFERROR(__xludf.DUMMYFUNCTION("""COMPUTED_VALUE"""),"Алоэ виноград")</f>
        <v>Алоэ виноград</v>
      </c>
      <c r="V4362" s="18" t="str">
        <f>IFERROR(__xludf.DUMMYFUNCTION("""COMPUTED_VALUE"""),"Банан клубника")</f>
        <v>Банан клубника</v>
      </c>
      <c r="W4362" s="18" t="str">
        <f>IFERROR(__xludf.DUMMYFUNCTION("""COMPUTED_VALUE"""),"Малиновый мармелад")</f>
        <v>Малиновый мармелад</v>
      </c>
      <c r="X4362" s="18" t="str">
        <f>IFERROR(__xludf.DUMMYFUNCTION("""COMPUTED_VALUE"""),"Клубника киви")</f>
        <v>Клубника киви</v>
      </c>
      <c r="Y4362" s="18" t="str">
        <f>IFERROR(__xludf.DUMMYFUNCTION("""COMPUTED_VALUE"""),"Клюква лайм")</f>
        <v>Клюква лайм</v>
      </c>
      <c r="Z4362" s="18" t="str">
        <f>IFERROR(__xludf.DUMMYFUNCTION("""COMPUTED_VALUE"""),"Гуава ананас")</f>
        <v>Гуава ананас</v>
      </c>
      <c r="AA4362" s="18" t="str">
        <f>IFERROR(__xludf.DUMMYFUNCTION("""COMPUTED_VALUE"""),"Морс")</f>
        <v>Морс</v>
      </c>
      <c r="AB4362" s="18" t="str">
        <f>IFERROR(__xludf.DUMMYFUNCTION("""COMPUTED_VALUE"""),"Красный апельсин")</f>
        <v>Красный апельсин</v>
      </c>
      <c r="AC4362" s="18" t="str">
        <f>IFERROR(__xludf.DUMMYFUNCTION("""COMPUTED_VALUE"""),"Арбузная жвачка")</f>
        <v>Арбузная жвачка</v>
      </c>
      <c r="AD4362" s="18" t="str">
        <f>IFERROR(__xludf.DUMMYFUNCTION("""COMPUTED_VALUE"""),"Смородина Виноград")</f>
        <v>Смородина Виноград</v>
      </c>
      <c r="AE4362" s="18" t="str">
        <f>IFERROR(__xludf.DUMMYFUNCTION("""COMPUTED_VALUE"""),"Гранатовая Мармелад")</f>
        <v>Гранатовая Мармелад</v>
      </c>
      <c r="AF4362" s="18" t="str">
        <f>IFERROR(__xludf.DUMMYFUNCTION("""COMPUTED_VALUE"""),"Яблоко Киви")</f>
        <v>Яблоко Киви</v>
      </c>
      <c r="AG4362" s="18" t="str">
        <f>IFERROR(__xludf.DUMMYFUNCTION("""COMPUTED_VALUE"""),"Клубника Ежевика")</f>
        <v>Клубника Ежевика</v>
      </c>
      <c r="AH4362" s="18" t="str">
        <f>IFERROR(__xludf.DUMMYFUNCTION("""COMPUTED_VALUE"""),"Клубничный Коктейль")</f>
        <v>Клубничный Коктейль</v>
      </c>
      <c r="AI4362" s="18" t="str">
        <f>IFERROR(__xludf.DUMMYFUNCTION("""COMPUTED_VALUE"""),"Клюква Земляника ")</f>
        <v>Клюква Земляника </v>
      </c>
      <c r="AJ4362" s="18" t="str">
        <f>IFERROR(__xludf.DUMMYFUNCTION("""COMPUTED_VALUE"""),"Какос Дыня")</f>
        <v>Какос Дыня</v>
      </c>
      <c r="AK4362" s="18" t="str">
        <f>IFERROR(__xludf.DUMMYFUNCTION("""COMPUTED_VALUE"""),"Маракуйя мандарин")</f>
        <v>Маракуйя мандарин</v>
      </c>
      <c r="AL4362" s="18" t="str">
        <f>IFERROR(__xludf.DUMMYFUNCTION("""COMPUTED_VALUE"""),"Персик кактус")</f>
        <v>Персик кактус</v>
      </c>
      <c r="AM4362" s="18" t="str">
        <f>IFERROR(__xludf.DUMMYFUNCTION("""COMPUTED_VALUE"""),"Спрайт")</f>
        <v>Спрайт</v>
      </c>
      <c r="AN4362" s="18" t="str">
        <f>IFERROR(__xludf.DUMMYFUNCTION("""COMPUTED_VALUE"""),"Черничная фанта")</f>
        <v>Черничная фанта</v>
      </c>
      <c r="AO4362" s="18" t="str">
        <f>IFERROR(__xludf.DUMMYFUNCTION("""COMPUTED_VALUE"""),"Ягодная жвачка")</f>
        <v>Ягодная жвачка</v>
      </c>
      <c r="AP4362" s="18" t="str">
        <f>IFERROR(__xludf.DUMMYFUNCTION("""COMPUTED_VALUE"""),"Ягодный энергетик")</f>
        <v>Ягодный энергетик</v>
      </c>
      <c r="AQ4362" s="18" t="str">
        <f>IFERROR(__xludf.DUMMYFUNCTION("""COMPUTED_VALUE"""),"Ягодный пунш ")</f>
        <v>Ягодный пунш </v>
      </c>
      <c r="AR4362" s="18" t="str">
        <f>IFERROR(__xludf.DUMMYFUNCTION("""COMPUTED_VALUE"""),"Виноградный холс")</f>
        <v>Виноградный холс</v>
      </c>
      <c r="AS4362" s="18" t="str">
        <f>IFERROR(__xludf.DUMMYFUNCTION("""COMPUTED_VALUE"""),"Грейпфрут смородина")</f>
        <v>Грейпфрут смородина</v>
      </c>
      <c r="AT4362" s="18" t="str">
        <f>IFERROR(__xludf.DUMMYFUNCTION("""COMPUTED_VALUE"""),"Дыня персик")</f>
        <v>Дыня персик</v>
      </c>
      <c r="AU4362" s="18" t="str">
        <f>IFERROR(__xludf.DUMMYFUNCTION("""COMPUTED_VALUE"""),"Земляника виноград")</f>
        <v>Земляника виноград</v>
      </c>
      <c r="AV4362" s="18" t="str">
        <f>IFERROR(__xludf.DUMMYFUNCTION("""COMPUTED_VALUE"""),"Киви маракуйя гуава")</f>
        <v>Киви маракуйя гуава</v>
      </c>
      <c r="AW4362" s="18" t="str">
        <f>IFERROR(__xludf.DUMMYFUNCTION("""COMPUTED_VALUE"""),"Кислые вишнёвые червячки")</f>
        <v>Кислые вишнёвые червячки</v>
      </c>
      <c r="AX4362" s="18" t="str">
        <f>IFERROR(__xludf.DUMMYFUNCTION("""COMPUTED_VALUE"""),"Кислые чернично-малиновое червячки")</f>
        <v>Кислые чернично-малиновое червячки</v>
      </c>
    </row>
    <row r="4363">
      <c r="A4363" s="18" t="str">
        <f>IFERROR(__xludf.DUMMYFUNCTION("""COMPUTED_VALUE"""),"0.4")</f>
        <v>0.4</v>
      </c>
      <c r="B4363" s="18" t="str">
        <f>IFERROR(__xludf.DUMMYFUNCTION("""COMPUTED_VALUE"""),"0.6")</f>
        <v>0.6</v>
      </c>
      <c r="C4363" s="18" t="str">
        <f>IFERROR(__xludf.DUMMYFUNCTION("""COMPUTED_VALUE"""),"0.7")</f>
        <v>0.7</v>
      </c>
      <c r="D4363" s="18" t="str">
        <f>IFERROR(__xludf.DUMMYFUNCTION("""COMPUTED_VALUE"""),"0.8")</f>
        <v>0.8</v>
      </c>
      <c r="E4363" s="18"/>
      <c r="F4363" s="18"/>
      <c r="G4363" s="18"/>
      <c r="H4363" s="18"/>
      <c r="I4363" s="18"/>
      <c r="J4363" s="18"/>
      <c r="K4363" s="18"/>
      <c r="L4363" s="18"/>
      <c r="M4363" s="18"/>
      <c r="N4363" s="18"/>
      <c r="O4363" s="18"/>
      <c r="P4363" s="18"/>
      <c r="Q4363" s="18"/>
      <c r="R4363" s="18"/>
      <c r="S4363" s="18"/>
      <c r="T4363" s="18"/>
      <c r="U4363" s="18"/>
      <c r="V4363" s="18"/>
      <c r="W4363" s="18"/>
      <c r="X4363" s="18"/>
      <c r="Y4363" s="18"/>
      <c r="Z4363" s="18"/>
      <c r="AA4363" s="18"/>
      <c r="AB4363" s="18"/>
      <c r="AC4363" s="18"/>
      <c r="AD4363" s="18"/>
      <c r="AE4363" s="18"/>
      <c r="AF4363" s="18"/>
      <c r="AG4363" s="18"/>
      <c r="AH4363" s="18"/>
      <c r="AI4363" s="18"/>
      <c r="AJ4363" s="18"/>
      <c r="AK4363" s="18"/>
      <c r="AL4363" s="18"/>
      <c r="AM4363" s="18"/>
      <c r="AN4363" s="18"/>
      <c r="AO4363" s="18"/>
      <c r="AP4363" s="18"/>
      <c r="AQ4363" s="18"/>
      <c r="AR4363" s="18"/>
      <c r="AS4363" s="18"/>
      <c r="AT4363" s="18"/>
      <c r="AU4363" s="18"/>
      <c r="AV4363" s="18"/>
      <c r="AW4363" s="18"/>
      <c r="AX4363" s="18"/>
    </row>
    <row r="4364">
      <c r="A4364" s="18" t="str">
        <f>IFERROR(__xludf.DUMMYFUNCTION("""COMPUTED_VALUE"""),"Малина вишня лёд")</f>
        <v>Малина вишня лёд</v>
      </c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  <c r="X4364" s="18"/>
      <c r="Y4364" s="18"/>
      <c r="Z4364" s="18"/>
      <c r="AA4364" s="18"/>
      <c r="AB4364" s="18"/>
      <c r="AC4364" s="18"/>
      <c r="AD4364" s="18"/>
      <c r="AE4364" s="18"/>
      <c r="AF4364" s="18"/>
      <c r="AG4364" s="18"/>
      <c r="AH4364" s="18"/>
      <c r="AI4364" s="18"/>
      <c r="AJ4364" s="18"/>
      <c r="AK4364" s="18"/>
      <c r="AL4364" s="18"/>
      <c r="AM4364" s="18"/>
      <c r="AN4364" s="18"/>
      <c r="AO4364" s="18"/>
      <c r="AP4364" s="18"/>
      <c r="AQ4364" s="18"/>
      <c r="AR4364" s="18"/>
      <c r="AS4364" s="18"/>
      <c r="AT4364" s="18"/>
      <c r="AU4364" s="18"/>
      <c r="AV4364" s="18"/>
      <c r="AW4364" s="18"/>
      <c r="AX4364" s="18"/>
    </row>
    <row r="4365">
      <c r="A4365" s="18" t="str">
        <f>IFERROR(__xludf.DUMMYFUNCTION("""COMPUTED_VALUE"""),"0.4")</f>
        <v>0.4</v>
      </c>
      <c r="B4365" s="18" t="str">
        <f>IFERROR(__xludf.DUMMYFUNCTION("""COMPUTED_VALUE"""),"0.6")</f>
        <v>0.6</v>
      </c>
      <c r="C4365" s="18" t="str">
        <f>IFERROR(__xludf.DUMMYFUNCTION("""COMPUTED_VALUE"""),"0.7")</f>
        <v>0.7</v>
      </c>
      <c r="D4365" s="18" t="str">
        <f>IFERROR(__xludf.DUMMYFUNCTION("""COMPUTED_VALUE"""),"0.8")</f>
        <v>0.8</v>
      </c>
      <c r="E4365" s="18"/>
      <c r="F4365" s="18"/>
      <c r="G4365" s="18"/>
      <c r="H4365" s="18"/>
      <c r="I4365" s="18"/>
      <c r="J4365" s="18"/>
      <c r="K4365" s="18"/>
      <c r="L4365" s="18"/>
      <c r="M4365" s="18"/>
      <c r="N4365" s="18"/>
      <c r="O4365" s="18"/>
      <c r="P4365" s="18"/>
      <c r="Q4365" s="18"/>
      <c r="R4365" s="18"/>
      <c r="S4365" s="18"/>
      <c r="T4365" s="18"/>
      <c r="U4365" s="18"/>
      <c r="V4365" s="18"/>
      <c r="W4365" s="18"/>
      <c r="X4365" s="18"/>
      <c r="Y4365" s="18"/>
      <c r="Z4365" s="18"/>
      <c r="AA4365" s="18"/>
      <c r="AB4365" s="18"/>
      <c r="AC4365" s="18"/>
      <c r="AD4365" s="18"/>
      <c r="AE4365" s="18"/>
      <c r="AF4365" s="18"/>
      <c r="AG4365" s="18"/>
      <c r="AH4365" s="18"/>
      <c r="AI4365" s="18"/>
      <c r="AJ4365" s="18"/>
      <c r="AK4365" s="18"/>
      <c r="AL4365" s="18"/>
      <c r="AM4365" s="18"/>
      <c r="AN4365" s="18"/>
      <c r="AO4365" s="18"/>
      <c r="AP4365" s="18"/>
      <c r="AQ4365" s="18"/>
      <c r="AR4365" s="18"/>
      <c r="AS4365" s="18"/>
      <c r="AT4365" s="18"/>
      <c r="AU4365" s="18"/>
      <c r="AV4365" s="18"/>
      <c r="AW4365" s="18"/>
      <c r="AX4365" s="18"/>
    </row>
    <row r="4366">
      <c r="A4366" s="18" t="str">
        <f>IFERROR(__xludf.DUMMYFUNCTION("""COMPUTED_VALUE"""),"0.4")</f>
        <v>0.4</v>
      </c>
      <c r="B4366" s="18" t="str">
        <f>IFERROR(__xludf.DUMMYFUNCTION("""COMPUTED_VALUE"""),"0.6")</f>
        <v>0.6</v>
      </c>
      <c r="C4366" s="18" t="str">
        <f>IFERROR(__xludf.DUMMYFUNCTION("""COMPUTED_VALUE"""),"0.7")</f>
        <v>0.7</v>
      </c>
      <c r="D4366" s="18" t="str">
        <f>IFERROR(__xludf.DUMMYFUNCTION("""COMPUTED_VALUE"""),"0.8")</f>
        <v>0.8</v>
      </c>
      <c r="E4366" s="18"/>
      <c r="F4366" s="18"/>
      <c r="G4366" s="18"/>
      <c r="H4366" s="18"/>
      <c r="I4366" s="18"/>
      <c r="J4366" s="18"/>
      <c r="K4366" s="18"/>
      <c r="L4366" s="18"/>
      <c r="M4366" s="18"/>
      <c r="N4366" s="18"/>
      <c r="O4366" s="18"/>
      <c r="P4366" s="18"/>
      <c r="Q4366" s="18"/>
      <c r="R4366" s="18"/>
      <c r="S4366" s="18"/>
      <c r="T4366" s="18"/>
      <c r="U4366" s="18"/>
      <c r="V4366" s="18"/>
      <c r="W4366" s="18"/>
      <c r="X4366" s="18"/>
      <c r="Y4366" s="18"/>
      <c r="Z4366" s="18"/>
      <c r="AA4366" s="18"/>
      <c r="AB4366" s="18"/>
      <c r="AC4366" s="18"/>
      <c r="AD4366" s="18"/>
      <c r="AE4366" s="18"/>
      <c r="AF4366" s="18"/>
      <c r="AG4366" s="18"/>
      <c r="AH4366" s="18"/>
      <c r="AI4366" s="18"/>
      <c r="AJ4366" s="18"/>
      <c r="AK4366" s="18"/>
      <c r="AL4366" s="18"/>
      <c r="AM4366" s="18"/>
      <c r="AN4366" s="18"/>
      <c r="AO4366" s="18"/>
      <c r="AP4366" s="18"/>
      <c r="AQ4366" s="18"/>
      <c r="AR4366" s="18"/>
      <c r="AS4366" s="18"/>
      <c r="AT4366" s="18"/>
      <c r="AU4366" s="18"/>
      <c r="AV4366" s="18"/>
      <c r="AW4366" s="18"/>
      <c r="AX4366" s="18"/>
    </row>
    <row r="4367">
      <c r="A4367" s="18" t="str">
        <f>IFERROR(__xludf.DUMMYFUNCTION("""COMPUTED_VALUE"""),"Лесные ягоды")</f>
        <v>Лесные ягоды</v>
      </c>
      <c r="B4367" s="18" t="str">
        <f>IFERROR(__xludf.DUMMYFUNCTION("""COMPUTED_VALUE"""),"Алоэ виноград ")</f>
        <v>Алоэ виноград </v>
      </c>
      <c r="C4367" s="18" t="str">
        <f>IFERROR(__xludf.DUMMYFUNCTION("""COMPUTED_VALUE"""),"Апельсиновый адреналин")</f>
        <v>Апельсиновый адреналин</v>
      </c>
      <c r="D4367" s="18" t="str">
        <f>IFERROR(__xludf.DUMMYFUNCTION("""COMPUTED_VALUE"""),"Клюква лайм")</f>
        <v>Клюква лайм</v>
      </c>
      <c r="E4367" s="18" t="str">
        <f>IFERROR(__xludf.DUMMYFUNCTION("""COMPUTED_VALUE"""),"Виноградная фанта ")</f>
        <v>Виноградная фанта </v>
      </c>
      <c r="F4367" s="18" t="str">
        <f>IFERROR(__xludf.DUMMYFUNCTION("""COMPUTED_VALUE"""),"Зеленый чай лемонграсс")</f>
        <v>Зеленый чай лемонграсс</v>
      </c>
      <c r="G4367" s="18" t="str">
        <f>IFERROR(__xludf.DUMMYFUNCTION("""COMPUTED_VALUE"""),"Малина арбуз")</f>
        <v>Малина арбуз</v>
      </c>
      <c r="H4367" s="18" t="str">
        <f>IFERROR(__xludf.DUMMYFUNCTION("""COMPUTED_VALUE"""),"Ананас персик")</f>
        <v>Ананас персик</v>
      </c>
      <c r="I4367" s="18" t="str">
        <f>IFERROR(__xludf.DUMMYFUNCTION("""COMPUTED_VALUE"""),"Клубничный мохито ")</f>
        <v>Клубничный мохито </v>
      </c>
      <c r="J4367" s="18" t="str">
        <f>IFERROR(__xludf.DUMMYFUNCTION("""COMPUTED_VALUE"""),"Яблоко лайм")</f>
        <v>Яблоко лайм</v>
      </c>
      <c r="K4367" s="18" t="str">
        <f>IFERROR(__xludf.DUMMYFUNCTION("""COMPUTED_VALUE"""),"Спрайт арбуз лайм ")</f>
        <v>Спрайт арбуз лайм </v>
      </c>
      <c r="L4367" s="18" t="str">
        <f>IFERROR(__xludf.DUMMYFUNCTION("""COMPUTED_VALUE"""),"Черничная фанта")</f>
        <v>Черничная фанта</v>
      </c>
      <c r="M4367" s="18" t="str">
        <f>IFERROR(__xludf.DUMMYFUNCTION("""COMPUTED_VALUE"""),"Чёрная смородина")</f>
        <v>Чёрная смородина</v>
      </c>
      <c r="N4367" s="18" t="str">
        <f>IFERROR(__xludf.DUMMYFUNCTION("""COMPUTED_VALUE"""),"Червячки голубика малина")</f>
        <v>Червячки голубика малина</v>
      </c>
      <c r="O4367" s="18" t="str">
        <f>IFERROR(__xludf.DUMMYFUNCTION("""COMPUTED_VALUE"""),"Малина смородина ")</f>
        <v>Малина смородина </v>
      </c>
      <c r="P4367" s="18" t="str">
        <f>IFERROR(__xludf.DUMMYFUNCTION("""COMPUTED_VALUE"""),"Черника лайм ")</f>
        <v>Черника лайм </v>
      </c>
      <c r="Q4367" s="18" t="str">
        <f>IFERROR(__xludf.DUMMYFUNCTION("""COMPUTED_VALUE"""),"Виноградный чупа чупс")</f>
        <v>Виноградный чупа чупс</v>
      </c>
      <c r="R4367" s="18" t="str">
        <f>IFERROR(__xludf.DUMMYFUNCTION("""COMPUTED_VALUE"""),"Киви лайм")</f>
        <v>Киви лайм</v>
      </c>
      <c r="S4367" s="18" t="str">
        <f>IFERROR(__xludf.DUMMYFUNCTION("""COMPUTED_VALUE"""),"Ягодный морс")</f>
        <v>Ягодный морс</v>
      </c>
      <c r="T4367" s="18" t="str">
        <f>IFERROR(__xludf.DUMMYFUNCTION("""COMPUTED_VALUE"""),"Фруктовый скитлс")</f>
        <v>Фруктовый скитлс</v>
      </c>
      <c r="U4367" s="18" t="str">
        <f>IFERROR(__xludf.DUMMYFUNCTION("""COMPUTED_VALUE"""),"черника лимон ")</f>
        <v>черника лимон </v>
      </c>
      <c r="V4367" s="18" t="str">
        <f>IFERROR(__xludf.DUMMYFUNCTION("""COMPUTED_VALUE"""),"Вишнёвая бомба")</f>
        <v>Вишнёвая бомба</v>
      </c>
      <c r="W4367" s="18" t="str">
        <f>IFERROR(__xludf.DUMMYFUNCTION("""COMPUTED_VALUE"""),"Тропический манго")</f>
        <v>Тропический манго</v>
      </c>
      <c r="X4367" s="18"/>
      <c r="Y4367" s="18"/>
      <c r="Z4367" s="18"/>
      <c r="AA4367" s="18"/>
      <c r="AB4367" s="18"/>
      <c r="AC4367" s="18"/>
      <c r="AD4367" s="18"/>
      <c r="AE4367" s="18"/>
      <c r="AF4367" s="18"/>
      <c r="AG4367" s="18"/>
      <c r="AH4367" s="18"/>
      <c r="AI4367" s="18"/>
      <c r="AJ4367" s="18"/>
      <c r="AK4367" s="18"/>
      <c r="AL4367" s="18"/>
      <c r="AM4367" s="18"/>
      <c r="AN4367" s="18"/>
      <c r="AO4367" s="18"/>
      <c r="AP4367" s="18"/>
      <c r="AQ4367" s="18"/>
      <c r="AR4367" s="18"/>
      <c r="AS4367" s="18"/>
      <c r="AT4367" s="18"/>
      <c r="AU4367" s="18"/>
      <c r="AV4367" s="18"/>
      <c r="AW4367" s="18"/>
      <c r="AX4367" s="18"/>
    </row>
    <row r="4368">
      <c r="A4368" s="18" t="str">
        <f>IFERROR(__xludf.DUMMYFUNCTION("""COMPUTED_VALUE"""),"0.2")</f>
        <v>0.2</v>
      </c>
      <c r="B4368" s="18" t="str">
        <f>IFERROR(__xludf.DUMMYFUNCTION("""COMPUTED_VALUE"""),"0.3")</f>
        <v>0.3</v>
      </c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  <c r="AA4368" s="18"/>
      <c r="AB4368" s="18"/>
      <c r="AC4368" s="18"/>
      <c r="AD4368" s="18"/>
      <c r="AE4368" s="18"/>
      <c r="AF4368" s="18"/>
      <c r="AG4368" s="18"/>
      <c r="AH4368" s="18"/>
      <c r="AI4368" s="18"/>
      <c r="AJ4368" s="18"/>
      <c r="AK4368" s="18"/>
      <c r="AL4368" s="18"/>
      <c r="AM4368" s="18"/>
      <c r="AN4368" s="18"/>
      <c r="AO4368" s="18"/>
      <c r="AP4368" s="18"/>
      <c r="AQ4368" s="18"/>
      <c r="AR4368" s="18"/>
      <c r="AS4368" s="18"/>
      <c r="AT4368" s="18"/>
      <c r="AU4368" s="18"/>
      <c r="AV4368" s="18"/>
      <c r="AW4368" s="18"/>
      <c r="AX4368" s="18"/>
    </row>
    <row r="4369">
      <c r="A4369" s="18" t="str">
        <f>IFERROR(__xludf.DUMMYFUNCTION("""COMPUTED_VALUE"""),"Смородина холс")</f>
        <v>Смородина холс</v>
      </c>
      <c r="B4369" s="18" t="str">
        <f>IFERROR(__xludf.DUMMYFUNCTION("""COMPUTED_VALUE"""),"Тропические фрукты")</f>
        <v>Тропические фрукты</v>
      </c>
      <c r="C4369" s="18" t="str">
        <f>IFERROR(__xludf.DUMMYFUNCTION("""COMPUTED_VALUE"""),"Черничная конфета")</f>
        <v>Черничная конфета</v>
      </c>
      <c r="D4369" s="18" t="str">
        <f>IFERROR(__xludf.DUMMYFUNCTION("""COMPUTED_VALUE"""),"Яблоко вишня")</f>
        <v>Яблоко вишня</v>
      </c>
      <c r="E4369" s="18" t="str">
        <f>IFERROR(__xludf.DUMMYFUNCTION("""COMPUTED_VALUE"""),"Виноград мята")</f>
        <v>Виноград мята</v>
      </c>
      <c r="F4369" s="18" t="str">
        <f>IFERROR(__xludf.DUMMYFUNCTION("""COMPUTED_VALUE"""),"Виноград холс")</f>
        <v>Виноград холс</v>
      </c>
      <c r="G4369" s="18" t="str">
        <f>IFERROR(__xludf.DUMMYFUNCTION("""COMPUTED_VALUE"""),"Грейпфрутовый лимонад")</f>
        <v>Грейпфрутовый лимонад</v>
      </c>
      <c r="H4369" s="18" t="str">
        <f>IFERROR(__xludf.DUMMYFUNCTION("""COMPUTED_VALUE"""),"Дыня банан")</f>
        <v>Дыня банан</v>
      </c>
      <c r="I4369" s="18" t="str">
        <f>IFERROR(__xludf.DUMMYFUNCTION("""COMPUTED_VALUE"""),"Ежевичный лимонад")</f>
        <v>Ежевичный лимонад</v>
      </c>
      <c r="J4369" s="18" t="str">
        <f>IFERROR(__xludf.DUMMYFUNCTION("""COMPUTED_VALUE"""),"Земляничная конфета ")</f>
        <v>Земляничная конфета </v>
      </c>
      <c r="K4369" s="18" t="str">
        <f>IFERROR(__xludf.DUMMYFUNCTION("""COMPUTED_VALUE"""),"Ананас манго ")</f>
        <v>Ананас манго </v>
      </c>
      <c r="L4369" s="18" t="str">
        <f>IFERROR(__xludf.DUMMYFUNCTION("""COMPUTED_VALUE"""),"Жвачка черника мята ")</f>
        <v>Жвачка черника мята </v>
      </c>
      <c r="M4369" s="18" t="str">
        <f>IFERROR(__xludf.DUMMYFUNCTION("""COMPUTED_VALUE"""),"Зеленый манго")</f>
        <v>Зеленый манго</v>
      </c>
      <c r="N4369" s="18" t="str">
        <f>IFERROR(__xludf.DUMMYFUNCTION("""COMPUTED_VALUE"""),"Клюква брусника")</f>
        <v>Клюква брусника</v>
      </c>
      <c r="O4369" s="18" t="str">
        <f>IFERROR(__xludf.DUMMYFUNCTION("""COMPUTED_VALUE"""),"Апельсин ")</f>
        <v>Апельсин </v>
      </c>
      <c r="P4369" s="18" t="str">
        <f>IFERROR(__xludf.DUMMYFUNCTION("""COMPUTED_VALUE"""),"Кокос малина")</f>
        <v>Кокос малина</v>
      </c>
      <c r="Q4369" s="18" t="str">
        <f>IFERROR(__xludf.DUMMYFUNCTION("""COMPUTED_VALUE"""),"Лимонные черви")</f>
        <v>Лимонные черви</v>
      </c>
      <c r="R4369" s="18" t="str">
        <f>IFERROR(__xludf.DUMMYFUNCTION("""COMPUTED_VALUE"""),"Малиновый лимонад")</f>
        <v>Малиновый лимонад</v>
      </c>
      <c r="S4369" s="18" t="str">
        <f>IFERROR(__xludf.DUMMYFUNCTION("""COMPUTED_VALUE"""),"Смородина малина")</f>
        <v>Смородина малина</v>
      </c>
      <c r="T4369" s="18"/>
      <c r="U4369" s="18"/>
      <c r="V4369" s="18"/>
      <c r="W4369" s="18"/>
      <c r="X4369" s="18"/>
      <c r="Y4369" s="18"/>
      <c r="Z4369" s="18"/>
      <c r="AA4369" s="18"/>
      <c r="AB4369" s="18"/>
      <c r="AC4369" s="18"/>
      <c r="AD4369" s="18"/>
      <c r="AE4369" s="18"/>
      <c r="AF4369" s="18"/>
      <c r="AG4369" s="18"/>
      <c r="AH4369" s="18"/>
      <c r="AI4369" s="18"/>
      <c r="AJ4369" s="18"/>
      <c r="AK4369" s="18"/>
      <c r="AL4369" s="18"/>
      <c r="AM4369" s="18"/>
      <c r="AN4369" s="18"/>
      <c r="AO4369" s="18"/>
      <c r="AP4369" s="18"/>
      <c r="AQ4369" s="18"/>
      <c r="AR4369" s="18"/>
      <c r="AS4369" s="18"/>
      <c r="AT4369" s="18"/>
      <c r="AU4369" s="18"/>
      <c r="AV4369" s="18"/>
      <c r="AW4369" s="18"/>
      <c r="AX4369" s="18"/>
    </row>
    <row r="4370">
      <c r="A4370" s="18" t="str">
        <f>IFERROR(__xludf.DUMMYFUNCTION("""COMPUTED_VALUE"""),"Кислый малиново-грейпфрутовый швепс")</f>
        <v>Кислый малиново-грейпфрутовый швепс</v>
      </c>
      <c r="B4370" s="18" t="str">
        <f>IFERROR(__xludf.DUMMYFUNCTION("""COMPUTED_VALUE"""),"Ананас апельсин")</f>
        <v>Ананас апельсин</v>
      </c>
      <c r="C4370" s="18" t="str">
        <f>IFERROR(__xludf.DUMMYFUNCTION("""COMPUTED_VALUE"""),"Пинаколада")</f>
        <v>Пинаколада</v>
      </c>
      <c r="D4370" s="18" t="str">
        <f>IFERROR(__xludf.DUMMYFUNCTION("""COMPUTED_VALUE"""),"Мятный бабл гам")</f>
        <v>Мятный бабл гам</v>
      </c>
      <c r="E4370" s="18" t="str">
        <f>IFERROR(__xludf.DUMMYFUNCTION("""COMPUTED_VALUE"""),"Мянго драгонфрут")</f>
        <v>Мянго драгонфрут</v>
      </c>
      <c r="F4370" s="18" t="str">
        <f>IFERROR(__xludf.DUMMYFUNCTION("""COMPUTED_VALUE"""),"Клубничная фанта")</f>
        <v>Клубничная фанта</v>
      </c>
      <c r="G4370" s="18" t="str">
        <f>IFERROR(__xludf.DUMMYFUNCTION("""COMPUTED_VALUE"""),"Клубничная арбуз")</f>
        <v>Клубничная арбуз</v>
      </c>
      <c r="H4370" s="18" t="str">
        <f>IFERROR(__xludf.DUMMYFUNCTION("""COMPUTED_VALUE"""),"Кислый скитлс")</f>
        <v>Кислый скитлс</v>
      </c>
      <c r="I4370" s="18" t="str">
        <f>IFERROR(__xludf.DUMMYFUNCTION("""COMPUTED_VALUE"""),"Кислый лайм арбуз")</f>
        <v>Кислый лайм арбуз</v>
      </c>
      <c r="J4370" s="18" t="str">
        <f>IFERROR(__xludf.DUMMYFUNCTION("""COMPUTED_VALUE"""),"Тропический банан")</f>
        <v>Тропический банан</v>
      </c>
      <c r="K4370" s="18" t="str">
        <f>IFERROR(__xludf.DUMMYFUNCTION("""COMPUTED_VALUE"""),"Яблочный энергетик")</f>
        <v>Яблочный энергетик</v>
      </c>
      <c r="L4370" s="18" t="str">
        <f>IFERROR(__xludf.DUMMYFUNCTION("""COMPUTED_VALUE"""),"Барбарисовый лимонад")</f>
        <v>Барбарисовый лимонад</v>
      </c>
      <c r="M4370" s="18" t="str">
        <f>IFERROR(__xludf.DUMMYFUNCTION("""COMPUTED_VALUE"""),"Лимонад виноград вишня")</f>
        <v>Лимонад виноград вишня</v>
      </c>
      <c r="N4370" s="18" t="str">
        <f>IFERROR(__xludf.DUMMYFUNCTION("""COMPUTED_VALUE"""),"Розовый лимонад")</f>
        <v>Розовый лимонад</v>
      </c>
      <c r="O4370" s="18" t="str">
        <f>IFERROR(__xludf.DUMMYFUNCTION("""COMPUTED_VALUE"""),"Двойной манго")</f>
        <v>Двойной манго</v>
      </c>
      <c r="P4370" s="18" t="str">
        <f>IFERROR(__xludf.DUMMYFUNCTION("""COMPUTED_VALUE"""),"Лесные ягоды ")</f>
        <v>Лесные ягоды </v>
      </c>
      <c r="Q4370" s="18" t="str">
        <f>IFERROR(__xludf.DUMMYFUNCTION("""COMPUTED_VALUE"""),"Ежевика малина ")</f>
        <v>Ежевика малина </v>
      </c>
      <c r="R4370" s="18" t="str">
        <f>IFERROR(__xludf.DUMMYFUNCTION("""COMPUTED_VALUE"""),"Смородиновый лимонад")</f>
        <v>Смородиновый лимонад</v>
      </c>
      <c r="S4370" s="18" t="str">
        <f>IFERROR(__xludf.DUMMYFUNCTION("""COMPUTED_VALUE"""),"Кола вишня")</f>
        <v>Кола вишня</v>
      </c>
      <c r="T4370" s="18" t="str">
        <f>IFERROR(__xludf.DUMMYFUNCTION("""COMPUTED_VALUE"""),"Манго арбуз")</f>
        <v>Манго арбуз</v>
      </c>
      <c r="U4370" s="18" t="str">
        <f>IFERROR(__xludf.DUMMYFUNCTION("""COMPUTED_VALUE"""),"Алоэ виноград")</f>
        <v>Алоэ виноград</v>
      </c>
      <c r="V4370" s="18" t="str">
        <f>IFERROR(__xludf.DUMMYFUNCTION("""COMPUTED_VALUE"""),"Банан клубника")</f>
        <v>Банан клубника</v>
      </c>
      <c r="W4370" s="18" t="str">
        <f>IFERROR(__xludf.DUMMYFUNCTION("""COMPUTED_VALUE"""),"Малиновый мармелад")</f>
        <v>Малиновый мармелад</v>
      </c>
      <c r="X4370" s="18" t="str">
        <f>IFERROR(__xludf.DUMMYFUNCTION("""COMPUTED_VALUE"""),"Клубника киви")</f>
        <v>Клубника киви</v>
      </c>
      <c r="Y4370" s="18" t="str">
        <f>IFERROR(__xludf.DUMMYFUNCTION("""COMPUTED_VALUE"""),"Клюква лайм")</f>
        <v>Клюква лайм</v>
      </c>
      <c r="Z4370" s="18" t="str">
        <f>IFERROR(__xludf.DUMMYFUNCTION("""COMPUTED_VALUE"""),"Гуава ананас")</f>
        <v>Гуава ананас</v>
      </c>
      <c r="AA4370" s="18" t="str">
        <f>IFERROR(__xludf.DUMMYFUNCTION("""COMPUTED_VALUE"""),"Морс")</f>
        <v>Морс</v>
      </c>
      <c r="AB4370" s="18" t="str">
        <f>IFERROR(__xludf.DUMMYFUNCTION("""COMPUTED_VALUE"""),"Красный апельсин")</f>
        <v>Красный апельсин</v>
      </c>
      <c r="AC4370" s="18" t="str">
        <f>IFERROR(__xludf.DUMMYFUNCTION("""COMPUTED_VALUE"""),"Арбузная жвачка")</f>
        <v>Арбузная жвачка</v>
      </c>
      <c r="AD4370" s="18" t="str">
        <f>IFERROR(__xludf.DUMMYFUNCTION("""COMPUTED_VALUE"""),"Смородина Виноград")</f>
        <v>Смородина Виноград</v>
      </c>
      <c r="AE4370" s="18" t="str">
        <f>IFERROR(__xludf.DUMMYFUNCTION("""COMPUTED_VALUE"""),"Гранатовая Мармелад")</f>
        <v>Гранатовая Мармелад</v>
      </c>
      <c r="AF4370" s="18" t="str">
        <f>IFERROR(__xludf.DUMMYFUNCTION("""COMPUTED_VALUE"""),"Яблоко Киви")</f>
        <v>Яблоко Киви</v>
      </c>
      <c r="AG4370" s="18" t="str">
        <f>IFERROR(__xludf.DUMMYFUNCTION("""COMPUTED_VALUE"""),"Клубника Ежевика")</f>
        <v>Клубника Ежевика</v>
      </c>
      <c r="AH4370" s="18" t="str">
        <f>IFERROR(__xludf.DUMMYFUNCTION("""COMPUTED_VALUE"""),"Клубничный Коктейль")</f>
        <v>Клубничный Коктейль</v>
      </c>
      <c r="AI4370" s="18" t="str">
        <f>IFERROR(__xludf.DUMMYFUNCTION("""COMPUTED_VALUE"""),"Клюква Земляника ")</f>
        <v>Клюква Земляника </v>
      </c>
      <c r="AJ4370" s="18" t="str">
        <f>IFERROR(__xludf.DUMMYFUNCTION("""COMPUTED_VALUE"""),"Какос Дыня")</f>
        <v>Какос Дыня</v>
      </c>
      <c r="AK4370" s="18" t="str">
        <f>IFERROR(__xludf.DUMMYFUNCTION("""COMPUTED_VALUE"""),"Маракуйя мандарин")</f>
        <v>Маракуйя мандарин</v>
      </c>
      <c r="AL4370" s="18" t="str">
        <f>IFERROR(__xludf.DUMMYFUNCTION("""COMPUTED_VALUE"""),"Персик кактус")</f>
        <v>Персик кактус</v>
      </c>
      <c r="AM4370" s="18" t="str">
        <f>IFERROR(__xludf.DUMMYFUNCTION("""COMPUTED_VALUE"""),"Спрайт")</f>
        <v>Спрайт</v>
      </c>
      <c r="AN4370" s="18" t="str">
        <f>IFERROR(__xludf.DUMMYFUNCTION("""COMPUTED_VALUE"""),"Черничная фанта")</f>
        <v>Черничная фанта</v>
      </c>
      <c r="AO4370" s="18" t="str">
        <f>IFERROR(__xludf.DUMMYFUNCTION("""COMPUTED_VALUE"""),"Ягодная жвачка")</f>
        <v>Ягодная жвачка</v>
      </c>
      <c r="AP4370" s="18" t="str">
        <f>IFERROR(__xludf.DUMMYFUNCTION("""COMPUTED_VALUE"""),"Ягодный энергетик")</f>
        <v>Ягодный энергетик</v>
      </c>
      <c r="AQ4370" s="18" t="str">
        <f>IFERROR(__xludf.DUMMYFUNCTION("""COMPUTED_VALUE"""),"Ягодный пунш ")</f>
        <v>Ягодный пунш </v>
      </c>
      <c r="AR4370" s="18" t="str">
        <f>IFERROR(__xludf.DUMMYFUNCTION("""COMPUTED_VALUE"""),"Виноградный холс")</f>
        <v>Виноградный холс</v>
      </c>
      <c r="AS4370" s="18" t="str">
        <f>IFERROR(__xludf.DUMMYFUNCTION("""COMPUTED_VALUE"""),"Грейпфрут смородина")</f>
        <v>Грейпфрут смородина</v>
      </c>
      <c r="AT4370" s="18" t="str">
        <f>IFERROR(__xludf.DUMMYFUNCTION("""COMPUTED_VALUE"""),"Дыня персик")</f>
        <v>Дыня персик</v>
      </c>
      <c r="AU4370" s="18" t="str">
        <f>IFERROR(__xludf.DUMMYFUNCTION("""COMPUTED_VALUE"""),"Земляника виноград")</f>
        <v>Земляника виноград</v>
      </c>
      <c r="AV4370" s="18" t="str">
        <f>IFERROR(__xludf.DUMMYFUNCTION("""COMPUTED_VALUE"""),"Киви маракуйя гуава")</f>
        <v>Киви маракуйя гуава</v>
      </c>
      <c r="AW4370" s="18" t="str">
        <f>IFERROR(__xludf.DUMMYFUNCTION("""COMPUTED_VALUE"""),"Кислые вишнёвые червячки")</f>
        <v>Кислые вишнёвые червячки</v>
      </c>
      <c r="AX4370" s="18" t="str">
        <f>IFERROR(__xludf.DUMMYFUNCTION("""COMPUTED_VALUE"""),"Кислые чернично-малиновое червячки")</f>
        <v>Кислые чернично-малиновое червячки</v>
      </c>
    </row>
    <row r="4371">
      <c r="A4371" s="18" t="str">
        <f>IFERROR(__xludf.DUMMYFUNCTION("""COMPUTED_VALUE"""),"Кислый малиново-грейпфрутовый швепс")</f>
        <v>Кислый малиново-грейпфрутовый швепс</v>
      </c>
      <c r="B4371" s="18" t="str">
        <f>IFERROR(__xludf.DUMMYFUNCTION("""COMPUTED_VALUE"""),"Ананас апельсин")</f>
        <v>Ананас апельсин</v>
      </c>
      <c r="C4371" s="18" t="str">
        <f>IFERROR(__xludf.DUMMYFUNCTION("""COMPUTED_VALUE"""),"Пинаколада")</f>
        <v>Пинаколада</v>
      </c>
      <c r="D4371" s="18" t="str">
        <f>IFERROR(__xludf.DUMMYFUNCTION("""COMPUTED_VALUE"""),"Мятный бабл гам")</f>
        <v>Мятный бабл гам</v>
      </c>
      <c r="E4371" s="18" t="str">
        <f>IFERROR(__xludf.DUMMYFUNCTION("""COMPUTED_VALUE"""),"Мянго драгонфрут")</f>
        <v>Мянго драгонфрут</v>
      </c>
      <c r="F4371" s="18" t="str">
        <f>IFERROR(__xludf.DUMMYFUNCTION("""COMPUTED_VALUE"""),"Клубничная фанта")</f>
        <v>Клубничная фанта</v>
      </c>
      <c r="G4371" s="18" t="str">
        <f>IFERROR(__xludf.DUMMYFUNCTION("""COMPUTED_VALUE"""),"Клубничная арбуз")</f>
        <v>Клубничная арбуз</v>
      </c>
      <c r="H4371" s="18" t="str">
        <f>IFERROR(__xludf.DUMMYFUNCTION("""COMPUTED_VALUE"""),"Кислый скитлс")</f>
        <v>Кислый скитлс</v>
      </c>
      <c r="I4371" s="18" t="str">
        <f>IFERROR(__xludf.DUMMYFUNCTION("""COMPUTED_VALUE"""),"Кислый лайм арбуз")</f>
        <v>Кислый лайм арбуз</v>
      </c>
      <c r="J4371" s="18" t="str">
        <f>IFERROR(__xludf.DUMMYFUNCTION("""COMPUTED_VALUE"""),"Тропический банан")</f>
        <v>Тропический банан</v>
      </c>
      <c r="K4371" s="18" t="str">
        <f>IFERROR(__xludf.DUMMYFUNCTION("""COMPUTED_VALUE"""),"Яблочный энергетик")</f>
        <v>Яблочный энергетик</v>
      </c>
      <c r="L4371" s="18" t="str">
        <f>IFERROR(__xludf.DUMMYFUNCTION("""COMPUTED_VALUE"""),"Барбарисовый лимонад")</f>
        <v>Барбарисовый лимонад</v>
      </c>
      <c r="M4371" s="18" t="str">
        <f>IFERROR(__xludf.DUMMYFUNCTION("""COMPUTED_VALUE"""),"Лимонад виноград вишня")</f>
        <v>Лимонад виноград вишня</v>
      </c>
      <c r="N4371" s="18" t="str">
        <f>IFERROR(__xludf.DUMMYFUNCTION("""COMPUTED_VALUE"""),"Розовый лимонад")</f>
        <v>Розовый лимонад</v>
      </c>
      <c r="O4371" s="18" t="str">
        <f>IFERROR(__xludf.DUMMYFUNCTION("""COMPUTED_VALUE"""),"Двойной манго")</f>
        <v>Двойной манго</v>
      </c>
      <c r="P4371" s="18" t="str">
        <f>IFERROR(__xludf.DUMMYFUNCTION("""COMPUTED_VALUE"""),"Лесные ягоды ")</f>
        <v>Лесные ягоды </v>
      </c>
      <c r="Q4371" s="18" t="str">
        <f>IFERROR(__xludf.DUMMYFUNCTION("""COMPUTED_VALUE"""),"Ежевика малина ")</f>
        <v>Ежевика малина </v>
      </c>
      <c r="R4371" s="18" t="str">
        <f>IFERROR(__xludf.DUMMYFUNCTION("""COMPUTED_VALUE"""),"Смородиновый лимонад")</f>
        <v>Смородиновый лимонад</v>
      </c>
      <c r="S4371" s="18" t="str">
        <f>IFERROR(__xludf.DUMMYFUNCTION("""COMPUTED_VALUE"""),"Кола вишня")</f>
        <v>Кола вишня</v>
      </c>
      <c r="T4371" s="18" t="str">
        <f>IFERROR(__xludf.DUMMYFUNCTION("""COMPUTED_VALUE"""),"Манго арбуз")</f>
        <v>Манго арбуз</v>
      </c>
      <c r="U4371" s="18" t="str">
        <f>IFERROR(__xludf.DUMMYFUNCTION("""COMPUTED_VALUE"""),"Алоэ виноград")</f>
        <v>Алоэ виноград</v>
      </c>
      <c r="V4371" s="18" t="str">
        <f>IFERROR(__xludf.DUMMYFUNCTION("""COMPUTED_VALUE"""),"Банан клубника")</f>
        <v>Банан клубника</v>
      </c>
      <c r="W4371" s="18" t="str">
        <f>IFERROR(__xludf.DUMMYFUNCTION("""COMPUTED_VALUE"""),"Малиновый мармелад")</f>
        <v>Малиновый мармелад</v>
      </c>
      <c r="X4371" s="18" t="str">
        <f>IFERROR(__xludf.DUMMYFUNCTION("""COMPUTED_VALUE"""),"Клубника киви")</f>
        <v>Клубника киви</v>
      </c>
      <c r="Y4371" s="18" t="str">
        <f>IFERROR(__xludf.DUMMYFUNCTION("""COMPUTED_VALUE"""),"Клюква лайм")</f>
        <v>Клюква лайм</v>
      </c>
      <c r="Z4371" s="18" t="str">
        <f>IFERROR(__xludf.DUMMYFUNCTION("""COMPUTED_VALUE"""),"Гуава ананас")</f>
        <v>Гуава ананас</v>
      </c>
      <c r="AA4371" s="18" t="str">
        <f>IFERROR(__xludf.DUMMYFUNCTION("""COMPUTED_VALUE"""),"Морс")</f>
        <v>Морс</v>
      </c>
      <c r="AB4371" s="18" t="str">
        <f>IFERROR(__xludf.DUMMYFUNCTION("""COMPUTED_VALUE"""),"Красный апельсин")</f>
        <v>Красный апельсин</v>
      </c>
      <c r="AC4371" s="18" t="str">
        <f>IFERROR(__xludf.DUMMYFUNCTION("""COMPUTED_VALUE"""),"Арбузная жвачка")</f>
        <v>Арбузная жвачка</v>
      </c>
      <c r="AD4371" s="18" t="str">
        <f>IFERROR(__xludf.DUMMYFUNCTION("""COMPUTED_VALUE"""),"Смородина Виноград")</f>
        <v>Смородина Виноград</v>
      </c>
      <c r="AE4371" s="18" t="str">
        <f>IFERROR(__xludf.DUMMYFUNCTION("""COMPUTED_VALUE"""),"Гранатовая Мармелад")</f>
        <v>Гранатовая Мармелад</v>
      </c>
      <c r="AF4371" s="18" t="str">
        <f>IFERROR(__xludf.DUMMYFUNCTION("""COMPUTED_VALUE"""),"Яблоко Киви")</f>
        <v>Яблоко Киви</v>
      </c>
      <c r="AG4371" s="18" t="str">
        <f>IFERROR(__xludf.DUMMYFUNCTION("""COMPUTED_VALUE"""),"Клубника Ежевика")</f>
        <v>Клубника Ежевика</v>
      </c>
      <c r="AH4371" s="18" t="str">
        <f>IFERROR(__xludf.DUMMYFUNCTION("""COMPUTED_VALUE"""),"Клубничный Коктейль")</f>
        <v>Клубничный Коктейль</v>
      </c>
      <c r="AI4371" s="18" t="str">
        <f>IFERROR(__xludf.DUMMYFUNCTION("""COMPUTED_VALUE"""),"Клюква Земляника ")</f>
        <v>Клюква Земляника </v>
      </c>
      <c r="AJ4371" s="18" t="str">
        <f>IFERROR(__xludf.DUMMYFUNCTION("""COMPUTED_VALUE"""),"Какос Дыня")</f>
        <v>Какос Дыня</v>
      </c>
      <c r="AK4371" s="18" t="str">
        <f>IFERROR(__xludf.DUMMYFUNCTION("""COMPUTED_VALUE"""),"Маракуйя мандарин")</f>
        <v>Маракуйя мандарин</v>
      </c>
      <c r="AL4371" s="18" t="str">
        <f>IFERROR(__xludf.DUMMYFUNCTION("""COMPUTED_VALUE"""),"Персик кактус")</f>
        <v>Персик кактус</v>
      </c>
      <c r="AM4371" s="18" t="str">
        <f>IFERROR(__xludf.DUMMYFUNCTION("""COMPUTED_VALUE"""),"Спрайт")</f>
        <v>Спрайт</v>
      </c>
      <c r="AN4371" s="18" t="str">
        <f>IFERROR(__xludf.DUMMYFUNCTION("""COMPUTED_VALUE"""),"Черничная фанта")</f>
        <v>Черничная фанта</v>
      </c>
      <c r="AO4371" s="18" t="str">
        <f>IFERROR(__xludf.DUMMYFUNCTION("""COMPUTED_VALUE"""),"Ягодная жвачка")</f>
        <v>Ягодная жвачка</v>
      </c>
      <c r="AP4371" s="18" t="str">
        <f>IFERROR(__xludf.DUMMYFUNCTION("""COMPUTED_VALUE"""),"Ягодный энергетик")</f>
        <v>Ягодный энергетик</v>
      </c>
      <c r="AQ4371" s="18" t="str">
        <f>IFERROR(__xludf.DUMMYFUNCTION("""COMPUTED_VALUE"""),"Ягодный пунш ")</f>
        <v>Ягодный пунш </v>
      </c>
      <c r="AR4371" s="18" t="str">
        <f>IFERROR(__xludf.DUMMYFUNCTION("""COMPUTED_VALUE"""),"Виноградный холс")</f>
        <v>Виноградный холс</v>
      </c>
      <c r="AS4371" s="18" t="str">
        <f>IFERROR(__xludf.DUMMYFUNCTION("""COMPUTED_VALUE"""),"Грейпфрут смородина")</f>
        <v>Грейпфрут смородина</v>
      </c>
      <c r="AT4371" s="18" t="str">
        <f>IFERROR(__xludf.DUMMYFUNCTION("""COMPUTED_VALUE"""),"Дыня персик")</f>
        <v>Дыня персик</v>
      </c>
      <c r="AU4371" s="18" t="str">
        <f>IFERROR(__xludf.DUMMYFUNCTION("""COMPUTED_VALUE"""),"Земляника виноград")</f>
        <v>Земляника виноград</v>
      </c>
      <c r="AV4371" s="18" t="str">
        <f>IFERROR(__xludf.DUMMYFUNCTION("""COMPUTED_VALUE"""),"Киви маракуйя гуава")</f>
        <v>Киви маракуйя гуава</v>
      </c>
      <c r="AW4371" s="18" t="str">
        <f>IFERROR(__xludf.DUMMYFUNCTION("""COMPUTED_VALUE"""),"Кислые вишнёвые червячки")</f>
        <v>Кислые вишнёвые червячки</v>
      </c>
      <c r="AX4371" s="18" t="str">
        <f>IFERROR(__xludf.DUMMYFUNCTION("""COMPUTED_VALUE"""),"Кислые чернично-малиновое червячки")</f>
        <v>Кислые чернично-малиновое червячки</v>
      </c>
    </row>
    <row r="4372">
      <c r="A4372" s="18" t="str">
        <f>IFERROR(__xludf.DUMMYFUNCTION("""COMPUTED_VALUE"""),"кислая земляника")</f>
        <v>кислая земляника</v>
      </c>
      <c r="B4372" s="18" t="str">
        <f>IFERROR(__xludf.DUMMYFUNCTION("""COMPUTED_VALUE"""),"кислая фанта с черникой")</f>
        <v>кислая фанта с черникой</v>
      </c>
      <c r="C4372" s="18" t="str">
        <f>IFERROR(__xludf.DUMMYFUNCTION("""COMPUTED_VALUE"""),"кислое харибо с колой и черешней")</f>
        <v>кислое харибо с колой и черешней</v>
      </c>
      <c r="D4372" s="18" t="str">
        <f>IFERROR(__xludf.DUMMYFUNCTION("""COMPUTED_VALUE"""),"кислое яблочно клубничная шипучка")</f>
        <v>кислое яблочно клубничная шипучка</v>
      </c>
      <c r="E4372" s="18" t="str">
        <f>IFERROR(__xludf.DUMMYFUNCTION("""COMPUTED_VALUE"""),"кислые желатинки маракуйя ананас")</f>
        <v>кислые желатинки маракуйя ананас</v>
      </c>
      <c r="F4372" s="18" t="str">
        <f>IFERROR(__xludf.DUMMYFUNCTION("""COMPUTED_VALUE"""),"кислые ленточки маракуя манго")</f>
        <v>кислые ленточки маракуя манго</v>
      </c>
      <c r="G4372" s="18" t="str">
        <f>IFERROR(__xludf.DUMMYFUNCTION("""COMPUTED_VALUE"""),"кислые мармеладные ягоды")</f>
        <v>кислые мармеладные ягоды</v>
      </c>
      <c r="H4372" s="18" t="str">
        <f>IFERROR(__xludf.DUMMYFUNCTION("""COMPUTED_VALUE"""),"кислый виноград лайм")</f>
        <v>кислый виноград лайм</v>
      </c>
      <c r="I4372" s="18" t="str">
        <f>IFERROR(__xludf.DUMMYFUNCTION("""COMPUTED_VALUE"""),"кислый грейпфрут с вишней")</f>
        <v>кислый грейпфрут с вишней</v>
      </c>
      <c r="J4372" s="18" t="str">
        <f>IFERROR(__xludf.DUMMYFUNCTION("""COMPUTED_VALUE"""),"кислый леденец виноград киви яблоко")</f>
        <v>кислый леденец виноград киви яблоко</v>
      </c>
      <c r="K4372" s="18" t="str">
        <f>IFERROR(__xludf.DUMMYFUNCTION("""COMPUTED_VALUE"""),"кислый лимонад арбуз лайм малина")</f>
        <v>кислый лимонад арбуз лайм малина</v>
      </c>
      <c r="L4372" s="18" t="str">
        <f>IFERROR(__xludf.DUMMYFUNCTION("""COMPUTED_VALUE"""),"кислый персик клубника")</f>
        <v>кислый персик клубника</v>
      </c>
      <c r="M4372" s="18" t="str">
        <f>IFERROR(__xludf.DUMMYFUNCTION("""COMPUTED_VALUE"""),"кислый яблочно лимонные колечки")</f>
        <v>кислый яблочно лимонные колечки</v>
      </c>
      <c r="N4372" s="18" t="str">
        <f>IFERROR(__xludf.DUMMYFUNCTION("""COMPUTED_VALUE"""),"фанта апельсин с кислой малиной")</f>
        <v>фанта апельсин с кислой малиной</v>
      </c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  <c r="AA4372" s="18"/>
      <c r="AB4372" s="18"/>
      <c r="AC4372" s="18"/>
      <c r="AD4372" s="18"/>
      <c r="AE4372" s="18"/>
      <c r="AF4372" s="18"/>
      <c r="AG4372" s="18"/>
      <c r="AH4372" s="18"/>
      <c r="AI4372" s="18"/>
      <c r="AJ4372" s="18"/>
      <c r="AK4372" s="18"/>
      <c r="AL4372" s="18"/>
      <c r="AM4372" s="18"/>
      <c r="AN4372" s="18"/>
      <c r="AO4372" s="18"/>
      <c r="AP4372" s="18"/>
      <c r="AQ4372" s="18"/>
      <c r="AR4372" s="18"/>
      <c r="AS4372" s="18"/>
      <c r="AT4372" s="18"/>
      <c r="AU4372" s="18"/>
      <c r="AV4372" s="18"/>
      <c r="AW4372" s="18"/>
      <c r="AX4372" s="18"/>
    </row>
    <row r="4373">
      <c r="A4373" s="18" t="str">
        <f>IFERROR(__xludf.DUMMYFUNCTION("""COMPUTED_VALUE"""),"Кислый малиново-грейпфрутовый швепс")</f>
        <v>Кислый малиново-грейпфрутовый швепс</v>
      </c>
      <c r="B4373" s="18" t="str">
        <f>IFERROR(__xludf.DUMMYFUNCTION("""COMPUTED_VALUE"""),"Ананас апельсин")</f>
        <v>Ананас апельсин</v>
      </c>
      <c r="C4373" s="18" t="str">
        <f>IFERROR(__xludf.DUMMYFUNCTION("""COMPUTED_VALUE"""),"Пинаколада")</f>
        <v>Пинаколада</v>
      </c>
      <c r="D4373" s="18" t="str">
        <f>IFERROR(__xludf.DUMMYFUNCTION("""COMPUTED_VALUE"""),"Мятный бабл гам")</f>
        <v>Мятный бабл гам</v>
      </c>
      <c r="E4373" s="18" t="str">
        <f>IFERROR(__xludf.DUMMYFUNCTION("""COMPUTED_VALUE"""),"Мянго драгонфрут")</f>
        <v>Мянго драгонфрут</v>
      </c>
      <c r="F4373" s="18" t="str">
        <f>IFERROR(__xludf.DUMMYFUNCTION("""COMPUTED_VALUE"""),"Клубничная фанта")</f>
        <v>Клубничная фанта</v>
      </c>
      <c r="G4373" s="18" t="str">
        <f>IFERROR(__xludf.DUMMYFUNCTION("""COMPUTED_VALUE"""),"Клубничная арбуз")</f>
        <v>Клубничная арбуз</v>
      </c>
      <c r="H4373" s="18" t="str">
        <f>IFERROR(__xludf.DUMMYFUNCTION("""COMPUTED_VALUE"""),"Кислый скитлс")</f>
        <v>Кислый скитлс</v>
      </c>
      <c r="I4373" s="18" t="str">
        <f>IFERROR(__xludf.DUMMYFUNCTION("""COMPUTED_VALUE"""),"Кислый лайм арбуз")</f>
        <v>Кислый лайм арбуз</v>
      </c>
      <c r="J4373" s="18" t="str">
        <f>IFERROR(__xludf.DUMMYFUNCTION("""COMPUTED_VALUE"""),"Тропический банан")</f>
        <v>Тропический банан</v>
      </c>
      <c r="K4373" s="18" t="str">
        <f>IFERROR(__xludf.DUMMYFUNCTION("""COMPUTED_VALUE"""),"Яблочный энергетик")</f>
        <v>Яблочный энергетик</v>
      </c>
      <c r="L4373" s="18" t="str">
        <f>IFERROR(__xludf.DUMMYFUNCTION("""COMPUTED_VALUE"""),"Барбарисовый лимонад")</f>
        <v>Барбарисовый лимонад</v>
      </c>
      <c r="M4373" s="18" t="str">
        <f>IFERROR(__xludf.DUMMYFUNCTION("""COMPUTED_VALUE"""),"Лимонад виноград вишня")</f>
        <v>Лимонад виноград вишня</v>
      </c>
      <c r="N4373" s="18" t="str">
        <f>IFERROR(__xludf.DUMMYFUNCTION("""COMPUTED_VALUE"""),"Розовый лимонад")</f>
        <v>Розовый лимонад</v>
      </c>
      <c r="O4373" s="18" t="str">
        <f>IFERROR(__xludf.DUMMYFUNCTION("""COMPUTED_VALUE"""),"Двойной манго")</f>
        <v>Двойной манго</v>
      </c>
      <c r="P4373" s="18" t="str">
        <f>IFERROR(__xludf.DUMMYFUNCTION("""COMPUTED_VALUE"""),"Лесные ягоды ")</f>
        <v>Лесные ягоды </v>
      </c>
      <c r="Q4373" s="18" t="str">
        <f>IFERROR(__xludf.DUMMYFUNCTION("""COMPUTED_VALUE"""),"Ежевика малина ")</f>
        <v>Ежевика малина </v>
      </c>
      <c r="R4373" s="18" t="str">
        <f>IFERROR(__xludf.DUMMYFUNCTION("""COMPUTED_VALUE"""),"Смородиновый лимонад")</f>
        <v>Смородиновый лимонад</v>
      </c>
      <c r="S4373" s="18" t="str">
        <f>IFERROR(__xludf.DUMMYFUNCTION("""COMPUTED_VALUE"""),"Кола вишня")</f>
        <v>Кола вишня</v>
      </c>
      <c r="T4373" s="18" t="str">
        <f>IFERROR(__xludf.DUMMYFUNCTION("""COMPUTED_VALUE"""),"Манго арбуз")</f>
        <v>Манго арбуз</v>
      </c>
      <c r="U4373" s="18" t="str">
        <f>IFERROR(__xludf.DUMMYFUNCTION("""COMPUTED_VALUE"""),"Алоэ виноград")</f>
        <v>Алоэ виноград</v>
      </c>
      <c r="V4373" s="18" t="str">
        <f>IFERROR(__xludf.DUMMYFUNCTION("""COMPUTED_VALUE"""),"Банан клубника")</f>
        <v>Банан клубника</v>
      </c>
      <c r="W4373" s="18" t="str">
        <f>IFERROR(__xludf.DUMMYFUNCTION("""COMPUTED_VALUE"""),"Малиновый мармелад")</f>
        <v>Малиновый мармелад</v>
      </c>
      <c r="X4373" s="18" t="str">
        <f>IFERROR(__xludf.DUMMYFUNCTION("""COMPUTED_VALUE"""),"Клубника киви")</f>
        <v>Клубника киви</v>
      </c>
      <c r="Y4373" s="18" t="str">
        <f>IFERROR(__xludf.DUMMYFUNCTION("""COMPUTED_VALUE"""),"Клюква лайм")</f>
        <v>Клюква лайм</v>
      </c>
      <c r="Z4373" s="18" t="str">
        <f>IFERROR(__xludf.DUMMYFUNCTION("""COMPUTED_VALUE"""),"Гуава ананас")</f>
        <v>Гуава ананас</v>
      </c>
      <c r="AA4373" s="18" t="str">
        <f>IFERROR(__xludf.DUMMYFUNCTION("""COMPUTED_VALUE"""),"Морс")</f>
        <v>Морс</v>
      </c>
      <c r="AB4373" s="18" t="str">
        <f>IFERROR(__xludf.DUMMYFUNCTION("""COMPUTED_VALUE"""),"Красный апельсин")</f>
        <v>Красный апельсин</v>
      </c>
      <c r="AC4373" s="18" t="str">
        <f>IFERROR(__xludf.DUMMYFUNCTION("""COMPUTED_VALUE"""),"Арбузная жвачка")</f>
        <v>Арбузная жвачка</v>
      </c>
      <c r="AD4373" s="18" t="str">
        <f>IFERROR(__xludf.DUMMYFUNCTION("""COMPUTED_VALUE"""),"Смородина Виноград")</f>
        <v>Смородина Виноград</v>
      </c>
      <c r="AE4373" s="18" t="str">
        <f>IFERROR(__xludf.DUMMYFUNCTION("""COMPUTED_VALUE"""),"Гранатовая Мармелад")</f>
        <v>Гранатовая Мармелад</v>
      </c>
      <c r="AF4373" s="18" t="str">
        <f>IFERROR(__xludf.DUMMYFUNCTION("""COMPUTED_VALUE"""),"Яблоко Киви")</f>
        <v>Яблоко Киви</v>
      </c>
      <c r="AG4373" s="18" t="str">
        <f>IFERROR(__xludf.DUMMYFUNCTION("""COMPUTED_VALUE"""),"Клубника Ежевика")</f>
        <v>Клубника Ежевика</v>
      </c>
      <c r="AH4373" s="18" t="str">
        <f>IFERROR(__xludf.DUMMYFUNCTION("""COMPUTED_VALUE"""),"Клубничный Коктейль")</f>
        <v>Клубничный Коктейль</v>
      </c>
      <c r="AI4373" s="18" t="str">
        <f>IFERROR(__xludf.DUMMYFUNCTION("""COMPUTED_VALUE"""),"Клюква Земляника ")</f>
        <v>Клюква Земляника </v>
      </c>
      <c r="AJ4373" s="18" t="str">
        <f>IFERROR(__xludf.DUMMYFUNCTION("""COMPUTED_VALUE"""),"Какос Дыня")</f>
        <v>Какос Дыня</v>
      </c>
      <c r="AK4373" s="18" t="str">
        <f>IFERROR(__xludf.DUMMYFUNCTION("""COMPUTED_VALUE"""),"Маракуйя мандарин")</f>
        <v>Маракуйя мандарин</v>
      </c>
      <c r="AL4373" s="18" t="str">
        <f>IFERROR(__xludf.DUMMYFUNCTION("""COMPUTED_VALUE"""),"Персик кактус")</f>
        <v>Персик кактус</v>
      </c>
      <c r="AM4373" s="18" t="str">
        <f>IFERROR(__xludf.DUMMYFUNCTION("""COMPUTED_VALUE"""),"Спрайт")</f>
        <v>Спрайт</v>
      </c>
      <c r="AN4373" s="18" t="str">
        <f>IFERROR(__xludf.DUMMYFUNCTION("""COMPUTED_VALUE"""),"Черничная фанта")</f>
        <v>Черничная фанта</v>
      </c>
      <c r="AO4373" s="18" t="str">
        <f>IFERROR(__xludf.DUMMYFUNCTION("""COMPUTED_VALUE"""),"Ягодная жвачка")</f>
        <v>Ягодная жвачка</v>
      </c>
      <c r="AP4373" s="18" t="str">
        <f>IFERROR(__xludf.DUMMYFUNCTION("""COMPUTED_VALUE"""),"Ягодный энергетик")</f>
        <v>Ягодный энергетик</v>
      </c>
      <c r="AQ4373" s="18" t="str">
        <f>IFERROR(__xludf.DUMMYFUNCTION("""COMPUTED_VALUE"""),"Ягодный пунш ")</f>
        <v>Ягодный пунш </v>
      </c>
      <c r="AR4373" s="18" t="str">
        <f>IFERROR(__xludf.DUMMYFUNCTION("""COMPUTED_VALUE"""),"Виноградный холс")</f>
        <v>Виноградный холс</v>
      </c>
      <c r="AS4373" s="18" t="str">
        <f>IFERROR(__xludf.DUMMYFUNCTION("""COMPUTED_VALUE"""),"Грейпфрут смородина")</f>
        <v>Грейпфрут смородина</v>
      </c>
      <c r="AT4373" s="18" t="str">
        <f>IFERROR(__xludf.DUMMYFUNCTION("""COMPUTED_VALUE"""),"Дыня персик")</f>
        <v>Дыня персик</v>
      </c>
      <c r="AU4373" s="18" t="str">
        <f>IFERROR(__xludf.DUMMYFUNCTION("""COMPUTED_VALUE"""),"Земляника виноград")</f>
        <v>Земляника виноград</v>
      </c>
      <c r="AV4373" s="18" t="str">
        <f>IFERROR(__xludf.DUMMYFUNCTION("""COMPUTED_VALUE"""),"Киви маракуйя гуава")</f>
        <v>Киви маракуйя гуава</v>
      </c>
      <c r="AW4373" s="18" t="str">
        <f>IFERROR(__xludf.DUMMYFUNCTION("""COMPUTED_VALUE"""),"Кислые вишнёвые червячки")</f>
        <v>Кислые вишнёвые червячки</v>
      </c>
      <c r="AX4373" s="18" t="str">
        <f>IFERROR(__xludf.DUMMYFUNCTION("""COMPUTED_VALUE"""),"Кислые чернично-малиновое червячки")</f>
        <v>Кислые чернично-малиновое червячки</v>
      </c>
    </row>
    <row r="4374">
      <c r="A4374" s="18" t="str">
        <f>IFERROR(__xludf.DUMMYFUNCTION("""COMPUTED_VALUE"""),"Арбуз Малина ")</f>
        <v>Арбуз Малина </v>
      </c>
      <c r="B4374" s="18" t="str">
        <f>IFERROR(__xludf.DUMMYFUNCTION("""COMPUTED_VALUE"""),"Банан Кокос ")</f>
        <v>Банан Кокос </v>
      </c>
      <c r="C4374" s="18" t="str">
        <f>IFERROR(__xludf.DUMMYFUNCTION("""COMPUTED_VALUE"""),"Барбарисовый Энергетик ")</f>
        <v>Барбарисовый Энергетик </v>
      </c>
      <c r="D4374" s="18" t="str">
        <f>IFERROR(__xludf.DUMMYFUNCTION("""COMPUTED_VALUE"""),"Виноградный Энергетик")</f>
        <v>Виноградный Энергетик</v>
      </c>
      <c r="E4374" s="18" t="str">
        <f>IFERROR(__xludf.DUMMYFUNCTION("""COMPUTED_VALUE"""),"Гранат Клубника ")</f>
        <v>Гранат Клубника </v>
      </c>
      <c r="F4374" s="18" t="str">
        <f>IFERROR(__xludf.DUMMYFUNCTION("""COMPUTED_VALUE"""),"Гранат Смородина ")</f>
        <v>Гранат Смородина </v>
      </c>
      <c r="G4374" s="18" t="str">
        <f>IFERROR(__xludf.DUMMYFUNCTION("""COMPUTED_VALUE"""),"Грейпфрутовый Швепс ")</f>
        <v>Грейпфрутовый Швепс </v>
      </c>
      <c r="H4374" s="18" t="str">
        <f>IFERROR(__xludf.DUMMYFUNCTION("""COMPUTED_VALUE"""),"Земляника Драгонфрут ")</f>
        <v>Земляника Драгонфрут </v>
      </c>
      <c r="I4374" s="18" t="str">
        <f>IFERROR(__xludf.DUMMYFUNCTION("""COMPUTED_VALUE"""),"Киви Личи ")</f>
        <v>Киви Личи </v>
      </c>
      <c r="J4374" s="18" t="str">
        <f>IFERROR(__xludf.DUMMYFUNCTION("""COMPUTED_VALUE"""),"Киви Маракуйя Гуава ")</f>
        <v>Киви Маракуйя Гуава </v>
      </c>
      <c r="K4374" s="18" t="str">
        <f>IFERROR(__xludf.DUMMYFUNCTION("""COMPUTED_VALUE"""),"Клубника Банан ")</f>
        <v>Клубника Банан </v>
      </c>
      <c r="L4374" s="18" t="str">
        <f>IFERROR(__xludf.DUMMYFUNCTION("""COMPUTED_VALUE"""),"Клубника Вишня ")</f>
        <v>Клубника Вишня </v>
      </c>
      <c r="M4374" s="18" t="str">
        <f>IFERROR(__xludf.DUMMYFUNCTION("""COMPUTED_VALUE"""),"Клубника Земляника ")</f>
        <v>Клубника Земляника </v>
      </c>
      <c r="N4374" s="18" t="str">
        <f>IFERROR(__xludf.DUMMYFUNCTION("""COMPUTED_VALUE"""),"Клубничный Мохито ")</f>
        <v>Клубничный Мохито </v>
      </c>
      <c r="O4374" s="18" t="str">
        <f>IFERROR(__xludf.DUMMYFUNCTION("""COMPUTED_VALUE"""),"Манго Грейпфрут ")</f>
        <v>Манго Грейпфрут </v>
      </c>
      <c r="P4374" s="18" t="str">
        <f>IFERROR(__xludf.DUMMYFUNCTION("""COMPUTED_VALUE"""),"Манго Персик Личи ")</f>
        <v>Манго Персик Личи </v>
      </c>
      <c r="Q4374" s="18" t="str">
        <f>IFERROR(__xludf.DUMMYFUNCTION("""COMPUTED_VALUE"""),"Персик Бабл Гам ")</f>
        <v>Персик Бабл Гам </v>
      </c>
      <c r="R4374" s="18" t="str">
        <f>IFERROR(__xludf.DUMMYFUNCTION("""COMPUTED_VALUE"""),"Садовые Ягоды ")</f>
        <v>Садовые Ягоды </v>
      </c>
      <c r="S4374" s="18" t="str">
        <f>IFERROR(__xludf.DUMMYFUNCTION("""COMPUTED_VALUE"""),"Скитлс Лимон Лайм 2")</f>
        <v>Скитлс Лимон Лайм 2</v>
      </c>
      <c r="T4374" s="18" t="str">
        <f>IFERROR(__xludf.DUMMYFUNCTION("""COMPUTED_VALUE"""),"Смородина Мармелад 1")</f>
        <v>Смородина Мармелад 1</v>
      </c>
      <c r="U4374" s="18" t="str">
        <f>IFERROR(__xludf.DUMMYFUNCTION("""COMPUTED_VALUE"""),"Темная Вишня 1")</f>
        <v>Темная Вишня 1</v>
      </c>
      <c r="V4374" s="18" t="str">
        <f>IFERROR(__xludf.DUMMYFUNCTION("""COMPUTED_VALUE"""),"Фруктовые Пластинки 1")</f>
        <v>Фруктовые Пластинки 1</v>
      </c>
      <c r="W4374" s="18" t="str">
        <f>IFERROR(__xludf.DUMMYFUNCTION("""COMPUTED_VALUE"""),"Черника Ежевика 1")</f>
        <v>Черника Ежевика 1</v>
      </c>
      <c r="X4374" s="18" t="str">
        <f>IFERROR(__xludf.DUMMYFUNCTION("""COMPUTED_VALUE"""),"Черника Малина 1")</f>
        <v>Черника Малина 1</v>
      </c>
      <c r="Y4374" s="18" t="str">
        <f>IFERROR(__xludf.DUMMYFUNCTION("""COMPUTED_VALUE"""),"Черника Мята 2")</f>
        <v>Черника Мята 2</v>
      </c>
      <c r="Z4374" s="18" t="str">
        <f>IFERROR(__xludf.DUMMYFUNCTION("""COMPUTED_VALUE"""),"Яблоко Виноград 2")</f>
        <v>Яблоко Виноград 2</v>
      </c>
      <c r="AA4374" s="18" t="str">
        <f>IFERROR(__xludf.DUMMYFUNCTION("""COMPUTED_VALUE"""),"Яблоко Малина 4")</f>
        <v>Яблоко Малина 4</v>
      </c>
      <c r="AB4374" s="18"/>
      <c r="AC4374" s="18"/>
      <c r="AD4374" s="18"/>
      <c r="AE4374" s="18"/>
      <c r="AF4374" s="18"/>
      <c r="AG4374" s="18"/>
      <c r="AH4374" s="18"/>
      <c r="AI4374" s="18"/>
      <c r="AJ4374" s="18"/>
      <c r="AK4374" s="18"/>
      <c r="AL4374" s="18"/>
      <c r="AM4374" s="18"/>
      <c r="AN4374" s="18"/>
      <c r="AO4374" s="18"/>
      <c r="AP4374" s="18"/>
      <c r="AQ4374" s="18"/>
      <c r="AR4374" s="18"/>
      <c r="AS4374" s="18"/>
      <c r="AT4374" s="18"/>
      <c r="AU4374" s="18"/>
      <c r="AV4374" s="18"/>
      <c r="AW4374" s="18"/>
      <c r="AX4374" s="18"/>
    </row>
    <row r="4375">
      <c r="A4375" s="18" t="str">
        <f>IFERROR(__xludf.DUMMYFUNCTION("""COMPUTED_VALUE"""),"Арбуз Малина ")</f>
        <v>Арбуз Малина </v>
      </c>
      <c r="B4375" s="18" t="str">
        <f>IFERROR(__xludf.DUMMYFUNCTION("""COMPUTED_VALUE"""),"Банан Кокос ")</f>
        <v>Банан Кокос </v>
      </c>
      <c r="C4375" s="18" t="str">
        <f>IFERROR(__xludf.DUMMYFUNCTION("""COMPUTED_VALUE"""),"Барбарисовый Энергетик ")</f>
        <v>Барбарисовый Энергетик </v>
      </c>
      <c r="D4375" s="18" t="str">
        <f>IFERROR(__xludf.DUMMYFUNCTION("""COMPUTED_VALUE"""),"Виноградный Энергетик")</f>
        <v>Виноградный Энергетик</v>
      </c>
      <c r="E4375" s="18" t="str">
        <f>IFERROR(__xludf.DUMMYFUNCTION("""COMPUTED_VALUE"""),"Гранат Клубника ")</f>
        <v>Гранат Клубника </v>
      </c>
      <c r="F4375" s="18" t="str">
        <f>IFERROR(__xludf.DUMMYFUNCTION("""COMPUTED_VALUE"""),"Гранат Смородина ")</f>
        <v>Гранат Смородина </v>
      </c>
      <c r="G4375" s="18" t="str">
        <f>IFERROR(__xludf.DUMMYFUNCTION("""COMPUTED_VALUE"""),"Грейпфрутовый Швепс ")</f>
        <v>Грейпфрутовый Швепс </v>
      </c>
      <c r="H4375" s="18" t="str">
        <f>IFERROR(__xludf.DUMMYFUNCTION("""COMPUTED_VALUE"""),"Земляника Драгонфрут ")</f>
        <v>Земляника Драгонфрут </v>
      </c>
      <c r="I4375" s="18" t="str">
        <f>IFERROR(__xludf.DUMMYFUNCTION("""COMPUTED_VALUE"""),"Киви Личи ")</f>
        <v>Киви Личи </v>
      </c>
      <c r="J4375" s="18" t="str">
        <f>IFERROR(__xludf.DUMMYFUNCTION("""COMPUTED_VALUE"""),"Киви Маракуйя Гуава ")</f>
        <v>Киви Маракуйя Гуава </v>
      </c>
      <c r="K4375" s="18" t="str">
        <f>IFERROR(__xludf.DUMMYFUNCTION("""COMPUTED_VALUE"""),"Клубника Банан ")</f>
        <v>Клубника Банан </v>
      </c>
      <c r="L4375" s="18" t="str">
        <f>IFERROR(__xludf.DUMMYFUNCTION("""COMPUTED_VALUE"""),"Клубника Вишня ")</f>
        <v>Клубника Вишня </v>
      </c>
      <c r="M4375" s="18" t="str">
        <f>IFERROR(__xludf.DUMMYFUNCTION("""COMPUTED_VALUE"""),"Клубника Земляника ")</f>
        <v>Клубника Земляника </v>
      </c>
      <c r="N4375" s="18" t="str">
        <f>IFERROR(__xludf.DUMMYFUNCTION("""COMPUTED_VALUE"""),"Клубничный Мохито ")</f>
        <v>Клубничный Мохито </v>
      </c>
      <c r="O4375" s="18" t="str">
        <f>IFERROR(__xludf.DUMMYFUNCTION("""COMPUTED_VALUE"""),"Манго Грейпфрут ")</f>
        <v>Манго Грейпфрут </v>
      </c>
      <c r="P4375" s="18" t="str">
        <f>IFERROR(__xludf.DUMMYFUNCTION("""COMPUTED_VALUE"""),"Манго Персик Личи ")</f>
        <v>Манго Персик Личи </v>
      </c>
      <c r="Q4375" s="18" t="str">
        <f>IFERROR(__xludf.DUMMYFUNCTION("""COMPUTED_VALUE"""),"Персик Бабл Гам ")</f>
        <v>Персик Бабл Гам </v>
      </c>
      <c r="R4375" s="18" t="str">
        <f>IFERROR(__xludf.DUMMYFUNCTION("""COMPUTED_VALUE"""),"Садовые Ягоды ")</f>
        <v>Садовые Ягоды </v>
      </c>
      <c r="S4375" s="18" t="str">
        <f>IFERROR(__xludf.DUMMYFUNCTION("""COMPUTED_VALUE"""),"Скитлс Лимон Лайм 2")</f>
        <v>Скитлс Лимон Лайм 2</v>
      </c>
      <c r="T4375" s="18" t="str">
        <f>IFERROR(__xludf.DUMMYFUNCTION("""COMPUTED_VALUE"""),"Смородина Мармелад 1")</f>
        <v>Смородина Мармелад 1</v>
      </c>
      <c r="U4375" s="18" t="str">
        <f>IFERROR(__xludf.DUMMYFUNCTION("""COMPUTED_VALUE"""),"Темная Вишня 1")</f>
        <v>Темная Вишня 1</v>
      </c>
      <c r="V4375" s="18" t="str">
        <f>IFERROR(__xludf.DUMMYFUNCTION("""COMPUTED_VALUE"""),"Фруктовые Пластинки 1")</f>
        <v>Фруктовые Пластинки 1</v>
      </c>
      <c r="W4375" s="18" t="str">
        <f>IFERROR(__xludf.DUMMYFUNCTION("""COMPUTED_VALUE"""),"Черника Ежевика 1")</f>
        <v>Черника Ежевика 1</v>
      </c>
      <c r="X4375" s="18" t="str">
        <f>IFERROR(__xludf.DUMMYFUNCTION("""COMPUTED_VALUE"""),"Черника Малина 1")</f>
        <v>Черника Малина 1</v>
      </c>
      <c r="Y4375" s="18" t="str">
        <f>IFERROR(__xludf.DUMMYFUNCTION("""COMPUTED_VALUE"""),"Черника Мята 2")</f>
        <v>Черника Мята 2</v>
      </c>
      <c r="Z4375" s="18" t="str">
        <f>IFERROR(__xludf.DUMMYFUNCTION("""COMPUTED_VALUE"""),"Яблоко Виноград 2")</f>
        <v>Яблоко Виноград 2</v>
      </c>
      <c r="AA4375" s="18" t="str">
        <f>IFERROR(__xludf.DUMMYFUNCTION("""COMPUTED_VALUE"""),"Яблоко Малина 4")</f>
        <v>Яблоко Малина 4</v>
      </c>
      <c r="AB4375" s="18"/>
      <c r="AC4375" s="18"/>
      <c r="AD4375" s="18"/>
      <c r="AE4375" s="18"/>
      <c r="AF4375" s="18"/>
      <c r="AG4375" s="18"/>
      <c r="AH4375" s="18"/>
      <c r="AI4375" s="18"/>
      <c r="AJ4375" s="18"/>
      <c r="AK4375" s="18"/>
      <c r="AL4375" s="18"/>
      <c r="AM4375" s="18"/>
      <c r="AN4375" s="18"/>
      <c r="AO4375" s="18"/>
      <c r="AP4375" s="18"/>
      <c r="AQ4375" s="18"/>
      <c r="AR4375" s="18"/>
      <c r="AS4375" s="18"/>
      <c r="AT4375" s="18"/>
      <c r="AU4375" s="18"/>
      <c r="AV4375" s="18"/>
      <c r="AW4375" s="18"/>
      <c r="AX4375" s="18"/>
    </row>
    <row r="4376">
      <c r="A4376" s="18" t="str">
        <f>IFERROR(__xludf.DUMMYFUNCTION("""COMPUTED_VALUE"""),"Малина вишня лёд")</f>
        <v>Малина вишня лёд</v>
      </c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  <c r="X4376" s="18"/>
      <c r="Y4376" s="18"/>
      <c r="Z4376" s="18"/>
      <c r="AA4376" s="18"/>
      <c r="AB4376" s="18"/>
      <c r="AC4376" s="18"/>
      <c r="AD4376" s="18"/>
      <c r="AE4376" s="18"/>
      <c r="AF4376" s="18"/>
      <c r="AG4376" s="18"/>
      <c r="AH4376" s="18"/>
      <c r="AI4376" s="18"/>
      <c r="AJ4376" s="18"/>
      <c r="AK4376" s="18"/>
      <c r="AL4376" s="18"/>
      <c r="AM4376" s="18"/>
      <c r="AN4376" s="18"/>
      <c r="AO4376" s="18"/>
      <c r="AP4376" s="18"/>
      <c r="AQ4376" s="18"/>
      <c r="AR4376" s="18"/>
      <c r="AS4376" s="18"/>
      <c r="AT4376" s="18"/>
      <c r="AU4376" s="18"/>
      <c r="AV4376" s="18"/>
      <c r="AW4376" s="18"/>
      <c r="AX4376" s="18"/>
    </row>
    <row r="4377">
      <c r="A4377" s="18" t="str">
        <f>IFERROR(__xludf.DUMMYFUNCTION("""COMPUTED_VALUE"""),"Арбуз Малина ")</f>
        <v>Арбуз Малина </v>
      </c>
      <c r="B4377" s="18" t="str">
        <f>IFERROR(__xludf.DUMMYFUNCTION("""COMPUTED_VALUE"""),"Банан Кокос ")</f>
        <v>Банан Кокос </v>
      </c>
      <c r="C4377" s="18" t="str">
        <f>IFERROR(__xludf.DUMMYFUNCTION("""COMPUTED_VALUE"""),"Барбарисовый Энергетик ")</f>
        <v>Барбарисовый Энергетик </v>
      </c>
      <c r="D4377" s="18" t="str">
        <f>IFERROR(__xludf.DUMMYFUNCTION("""COMPUTED_VALUE"""),"Виноградный Энергетик")</f>
        <v>Виноградный Энергетик</v>
      </c>
      <c r="E4377" s="18" t="str">
        <f>IFERROR(__xludf.DUMMYFUNCTION("""COMPUTED_VALUE"""),"Гранат Клубника ")</f>
        <v>Гранат Клубника </v>
      </c>
      <c r="F4377" s="18" t="str">
        <f>IFERROR(__xludf.DUMMYFUNCTION("""COMPUTED_VALUE"""),"Гранат Смородина ")</f>
        <v>Гранат Смородина </v>
      </c>
      <c r="G4377" s="18" t="str">
        <f>IFERROR(__xludf.DUMMYFUNCTION("""COMPUTED_VALUE"""),"Грейпфрутовый Швепс ")</f>
        <v>Грейпфрутовый Швепс </v>
      </c>
      <c r="H4377" s="18" t="str">
        <f>IFERROR(__xludf.DUMMYFUNCTION("""COMPUTED_VALUE"""),"Земляника Драгонфрут ")</f>
        <v>Земляника Драгонфрут </v>
      </c>
      <c r="I4377" s="18" t="str">
        <f>IFERROR(__xludf.DUMMYFUNCTION("""COMPUTED_VALUE"""),"Киви Личи ")</f>
        <v>Киви Личи </v>
      </c>
      <c r="J4377" s="18" t="str">
        <f>IFERROR(__xludf.DUMMYFUNCTION("""COMPUTED_VALUE"""),"Киви Маракуйя Гуава ")</f>
        <v>Киви Маракуйя Гуава </v>
      </c>
      <c r="K4377" s="18" t="str">
        <f>IFERROR(__xludf.DUMMYFUNCTION("""COMPUTED_VALUE"""),"Клубника Банан ")</f>
        <v>Клубника Банан </v>
      </c>
      <c r="L4377" s="18" t="str">
        <f>IFERROR(__xludf.DUMMYFUNCTION("""COMPUTED_VALUE"""),"Клубника Вишня ")</f>
        <v>Клубника Вишня </v>
      </c>
      <c r="M4377" s="18" t="str">
        <f>IFERROR(__xludf.DUMMYFUNCTION("""COMPUTED_VALUE"""),"Клубника Земляника ")</f>
        <v>Клубника Земляника </v>
      </c>
      <c r="N4377" s="18" t="str">
        <f>IFERROR(__xludf.DUMMYFUNCTION("""COMPUTED_VALUE"""),"Клубничный Мохито ")</f>
        <v>Клубничный Мохито </v>
      </c>
      <c r="O4377" s="18" t="str">
        <f>IFERROR(__xludf.DUMMYFUNCTION("""COMPUTED_VALUE"""),"Манго Грейпфрут ")</f>
        <v>Манго Грейпфрут </v>
      </c>
      <c r="P4377" s="18" t="str">
        <f>IFERROR(__xludf.DUMMYFUNCTION("""COMPUTED_VALUE"""),"Манго Персик Личи ")</f>
        <v>Манго Персик Личи </v>
      </c>
      <c r="Q4377" s="18" t="str">
        <f>IFERROR(__xludf.DUMMYFUNCTION("""COMPUTED_VALUE"""),"Персик Бабл Гам ")</f>
        <v>Персик Бабл Гам </v>
      </c>
      <c r="R4377" s="18" t="str">
        <f>IFERROR(__xludf.DUMMYFUNCTION("""COMPUTED_VALUE"""),"Садовые Ягоды ")</f>
        <v>Садовые Ягоды </v>
      </c>
      <c r="S4377" s="18" t="str">
        <f>IFERROR(__xludf.DUMMYFUNCTION("""COMPUTED_VALUE"""),"Скитлс Лимон Лайм 2")</f>
        <v>Скитлс Лимон Лайм 2</v>
      </c>
      <c r="T4377" s="18" t="str">
        <f>IFERROR(__xludf.DUMMYFUNCTION("""COMPUTED_VALUE"""),"Смородина Мармелад 1")</f>
        <v>Смородина Мармелад 1</v>
      </c>
      <c r="U4377" s="18" t="str">
        <f>IFERROR(__xludf.DUMMYFUNCTION("""COMPUTED_VALUE"""),"Темная Вишня 1")</f>
        <v>Темная Вишня 1</v>
      </c>
      <c r="V4377" s="18" t="str">
        <f>IFERROR(__xludf.DUMMYFUNCTION("""COMPUTED_VALUE"""),"Фруктовые Пластинки 1")</f>
        <v>Фруктовые Пластинки 1</v>
      </c>
      <c r="W4377" s="18" t="str">
        <f>IFERROR(__xludf.DUMMYFUNCTION("""COMPUTED_VALUE"""),"Черника Ежевика 1")</f>
        <v>Черника Ежевика 1</v>
      </c>
      <c r="X4377" s="18" t="str">
        <f>IFERROR(__xludf.DUMMYFUNCTION("""COMPUTED_VALUE"""),"Черника Малина 1")</f>
        <v>Черника Малина 1</v>
      </c>
      <c r="Y4377" s="18" t="str">
        <f>IFERROR(__xludf.DUMMYFUNCTION("""COMPUTED_VALUE"""),"Черника Мята 2")</f>
        <v>Черника Мята 2</v>
      </c>
      <c r="Z4377" s="18" t="str">
        <f>IFERROR(__xludf.DUMMYFUNCTION("""COMPUTED_VALUE"""),"Яблоко Виноград 2")</f>
        <v>Яблоко Виноград 2</v>
      </c>
      <c r="AA4377" s="18" t="str">
        <f>IFERROR(__xludf.DUMMYFUNCTION("""COMPUTED_VALUE"""),"Яблоко Малина 4")</f>
        <v>Яблоко Малина 4</v>
      </c>
      <c r="AB4377" s="18"/>
      <c r="AC4377" s="18"/>
      <c r="AD4377" s="18"/>
      <c r="AE4377" s="18"/>
      <c r="AF4377" s="18"/>
      <c r="AG4377" s="18"/>
      <c r="AH4377" s="18"/>
      <c r="AI4377" s="18"/>
      <c r="AJ4377" s="18"/>
      <c r="AK4377" s="18"/>
      <c r="AL4377" s="18"/>
      <c r="AM4377" s="18"/>
      <c r="AN4377" s="18"/>
      <c r="AO4377" s="18"/>
      <c r="AP4377" s="18"/>
      <c r="AQ4377" s="18"/>
      <c r="AR4377" s="18"/>
      <c r="AS4377" s="18"/>
      <c r="AT4377" s="18"/>
      <c r="AU4377" s="18"/>
      <c r="AV4377" s="18"/>
      <c r="AW4377" s="18"/>
      <c r="AX4377" s="18"/>
    </row>
    <row r="4378">
      <c r="A4378" s="18" t="str">
        <f>IFERROR(__xludf.DUMMYFUNCTION("""COMPUTED_VALUE"""),"Лесные ягоды")</f>
        <v>Лесные ягоды</v>
      </c>
      <c r="B4378" s="18" t="str">
        <f>IFERROR(__xludf.DUMMYFUNCTION("""COMPUTED_VALUE"""),"Алоэ виноград ")</f>
        <v>Алоэ виноград </v>
      </c>
      <c r="C4378" s="18" t="str">
        <f>IFERROR(__xludf.DUMMYFUNCTION("""COMPUTED_VALUE"""),"Апельсиновый адреналин")</f>
        <v>Апельсиновый адреналин</v>
      </c>
      <c r="D4378" s="18" t="str">
        <f>IFERROR(__xludf.DUMMYFUNCTION("""COMPUTED_VALUE"""),"Клюква лайм")</f>
        <v>Клюква лайм</v>
      </c>
      <c r="E4378" s="18" t="str">
        <f>IFERROR(__xludf.DUMMYFUNCTION("""COMPUTED_VALUE"""),"Виноградная фанта ")</f>
        <v>Виноградная фанта </v>
      </c>
      <c r="F4378" s="18" t="str">
        <f>IFERROR(__xludf.DUMMYFUNCTION("""COMPUTED_VALUE"""),"Зеленый чай лемонграсс")</f>
        <v>Зеленый чай лемонграсс</v>
      </c>
      <c r="G4378" s="18" t="str">
        <f>IFERROR(__xludf.DUMMYFUNCTION("""COMPUTED_VALUE"""),"Малина арбуз")</f>
        <v>Малина арбуз</v>
      </c>
      <c r="H4378" s="18" t="str">
        <f>IFERROR(__xludf.DUMMYFUNCTION("""COMPUTED_VALUE"""),"Ананас персик")</f>
        <v>Ананас персик</v>
      </c>
      <c r="I4378" s="18" t="str">
        <f>IFERROR(__xludf.DUMMYFUNCTION("""COMPUTED_VALUE"""),"Клубничный мохито ")</f>
        <v>Клубничный мохито </v>
      </c>
      <c r="J4378" s="18" t="str">
        <f>IFERROR(__xludf.DUMMYFUNCTION("""COMPUTED_VALUE"""),"Яблоко лайм")</f>
        <v>Яблоко лайм</v>
      </c>
      <c r="K4378" s="18" t="str">
        <f>IFERROR(__xludf.DUMMYFUNCTION("""COMPUTED_VALUE"""),"Спрайт арбуз лайм ")</f>
        <v>Спрайт арбуз лайм </v>
      </c>
      <c r="L4378" s="18" t="str">
        <f>IFERROR(__xludf.DUMMYFUNCTION("""COMPUTED_VALUE"""),"Черничная фанта")</f>
        <v>Черничная фанта</v>
      </c>
      <c r="M4378" s="18" t="str">
        <f>IFERROR(__xludf.DUMMYFUNCTION("""COMPUTED_VALUE"""),"Чёрная смородина")</f>
        <v>Чёрная смородина</v>
      </c>
      <c r="N4378" s="18" t="str">
        <f>IFERROR(__xludf.DUMMYFUNCTION("""COMPUTED_VALUE"""),"Червячки голубика малина")</f>
        <v>Червячки голубика малина</v>
      </c>
      <c r="O4378" s="18" t="str">
        <f>IFERROR(__xludf.DUMMYFUNCTION("""COMPUTED_VALUE"""),"Малина смородина ")</f>
        <v>Малина смородина </v>
      </c>
      <c r="P4378" s="18" t="str">
        <f>IFERROR(__xludf.DUMMYFUNCTION("""COMPUTED_VALUE"""),"Черника лайм ")</f>
        <v>Черника лайм </v>
      </c>
      <c r="Q4378" s="18" t="str">
        <f>IFERROR(__xludf.DUMMYFUNCTION("""COMPUTED_VALUE"""),"Виноградный чупа чупс")</f>
        <v>Виноградный чупа чупс</v>
      </c>
      <c r="R4378" s="18" t="str">
        <f>IFERROR(__xludf.DUMMYFUNCTION("""COMPUTED_VALUE"""),"Киви лайм")</f>
        <v>Киви лайм</v>
      </c>
      <c r="S4378" s="18" t="str">
        <f>IFERROR(__xludf.DUMMYFUNCTION("""COMPUTED_VALUE"""),"Ягодный морс")</f>
        <v>Ягодный морс</v>
      </c>
      <c r="T4378" s="18" t="str">
        <f>IFERROR(__xludf.DUMMYFUNCTION("""COMPUTED_VALUE"""),"Фруктовый скитлс")</f>
        <v>Фруктовый скитлс</v>
      </c>
      <c r="U4378" s="18" t="str">
        <f>IFERROR(__xludf.DUMMYFUNCTION("""COMPUTED_VALUE"""),"черника лимон ")</f>
        <v>черника лимон </v>
      </c>
      <c r="V4378" s="18" t="str">
        <f>IFERROR(__xludf.DUMMYFUNCTION("""COMPUTED_VALUE"""),"Вишнёвая бомба")</f>
        <v>Вишнёвая бомба</v>
      </c>
      <c r="W4378" s="18" t="str">
        <f>IFERROR(__xludf.DUMMYFUNCTION("""COMPUTED_VALUE"""),"Тропический манго")</f>
        <v>Тропический манго</v>
      </c>
      <c r="X4378" s="18"/>
      <c r="Y4378" s="18"/>
      <c r="Z4378" s="18"/>
      <c r="AA4378" s="18"/>
      <c r="AB4378" s="18"/>
      <c r="AC4378" s="18"/>
      <c r="AD4378" s="18"/>
      <c r="AE4378" s="18"/>
      <c r="AF4378" s="18"/>
      <c r="AG4378" s="18"/>
      <c r="AH4378" s="18"/>
      <c r="AI4378" s="18"/>
      <c r="AJ4378" s="18"/>
      <c r="AK4378" s="18"/>
      <c r="AL4378" s="18"/>
      <c r="AM4378" s="18"/>
      <c r="AN4378" s="18"/>
      <c r="AO4378" s="18"/>
      <c r="AP4378" s="18"/>
      <c r="AQ4378" s="18"/>
      <c r="AR4378" s="18"/>
      <c r="AS4378" s="18"/>
      <c r="AT4378" s="18"/>
      <c r="AU4378" s="18"/>
      <c r="AV4378" s="18"/>
      <c r="AW4378" s="18"/>
      <c r="AX4378" s="18"/>
    </row>
    <row r="4379">
      <c r="A4379" s="18" t="str">
        <f>IFERROR(__xludf.DUMMYFUNCTION("""COMPUTED_VALUE"""),"0.4")</f>
        <v>0.4</v>
      </c>
      <c r="B4379" s="18" t="str">
        <f>IFERROR(__xludf.DUMMYFUNCTION("""COMPUTED_VALUE"""),"0.6")</f>
        <v>0.6</v>
      </c>
      <c r="C4379" s="18" t="str">
        <f>IFERROR(__xludf.DUMMYFUNCTION("""COMPUTED_VALUE"""),"0.7")</f>
        <v>0.7</v>
      </c>
      <c r="D4379" s="18" t="str">
        <f>IFERROR(__xludf.DUMMYFUNCTION("""COMPUTED_VALUE"""),"0.8")</f>
        <v>0.8</v>
      </c>
      <c r="E4379" s="18"/>
      <c r="F4379" s="18"/>
      <c r="G4379" s="18"/>
      <c r="H4379" s="18"/>
      <c r="I4379" s="18"/>
      <c r="J4379" s="18"/>
      <c r="K4379" s="18"/>
      <c r="L4379" s="18"/>
      <c r="M4379" s="18"/>
      <c r="N4379" s="18"/>
      <c r="O4379" s="18"/>
      <c r="P4379" s="18"/>
      <c r="Q4379" s="18"/>
      <c r="R4379" s="18"/>
      <c r="S4379" s="18"/>
      <c r="T4379" s="18"/>
      <c r="U4379" s="18"/>
      <c r="V4379" s="18"/>
      <c r="W4379" s="18"/>
      <c r="X4379" s="18"/>
      <c r="Y4379" s="18"/>
      <c r="Z4379" s="18"/>
      <c r="AA4379" s="18"/>
      <c r="AB4379" s="18"/>
      <c r="AC4379" s="18"/>
      <c r="AD4379" s="18"/>
      <c r="AE4379" s="18"/>
      <c r="AF4379" s="18"/>
      <c r="AG4379" s="18"/>
      <c r="AH4379" s="18"/>
      <c r="AI4379" s="18"/>
      <c r="AJ4379" s="18"/>
      <c r="AK4379" s="18"/>
      <c r="AL4379" s="18"/>
      <c r="AM4379" s="18"/>
      <c r="AN4379" s="18"/>
      <c r="AO4379" s="18"/>
      <c r="AP4379" s="18"/>
      <c r="AQ4379" s="18"/>
      <c r="AR4379" s="18"/>
      <c r="AS4379" s="18"/>
      <c r="AT4379" s="18"/>
      <c r="AU4379" s="18"/>
      <c r="AV4379" s="18"/>
      <c r="AW4379" s="18"/>
      <c r="AX4379" s="18"/>
    </row>
    <row r="4380">
      <c r="A4380" s="18" t="str">
        <f>IFERROR(__xludf.DUMMYFUNCTION("""COMPUTED_VALUE"""),"Лесные ягоды")</f>
        <v>Лесные ягоды</v>
      </c>
      <c r="B4380" s="18" t="str">
        <f>IFERROR(__xludf.DUMMYFUNCTION("""COMPUTED_VALUE"""),"Алоэ виноград ")</f>
        <v>Алоэ виноград </v>
      </c>
      <c r="C4380" s="18" t="str">
        <f>IFERROR(__xludf.DUMMYFUNCTION("""COMPUTED_VALUE"""),"Апельсиновый адреналин")</f>
        <v>Апельсиновый адреналин</v>
      </c>
      <c r="D4380" s="18" t="str">
        <f>IFERROR(__xludf.DUMMYFUNCTION("""COMPUTED_VALUE"""),"Клюква лайм")</f>
        <v>Клюква лайм</v>
      </c>
      <c r="E4380" s="18" t="str">
        <f>IFERROR(__xludf.DUMMYFUNCTION("""COMPUTED_VALUE"""),"Виноградная фанта ")</f>
        <v>Виноградная фанта </v>
      </c>
      <c r="F4380" s="18" t="str">
        <f>IFERROR(__xludf.DUMMYFUNCTION("""COMPUTED_VALUE"""),"Зеленый чай лемонграсс")</f>
        <v>Зеленый чай лемонграсс</v>
      </c>
      <c r="G4380" s="18" t="str">
        <f>IFERROR(__xludf.DUMMYFUNCTION("""COMPUTED_VALUE"""),"Малина арбуз")</f>
        <v>Малина арбуз</v>
      </c>
      <c r="H4380" s="18" t="str">
        <f>IFERROR(__xludf.DUMMYFUNCTION("""COMPUTED_VALUE"""),"Ананас персик")</f>
        <v>Ананас персик</v>
      </c>
      <c r="I4380" s="18" t="str">
        <f>IFERROR(__xludf.DUMMYFUNCTION("""COMPUTED_VALUE"""),"Клубничный мохито ")</f>
        <v>Клубничный мохито </v>
      </c>
      <c r="J4380" s="18" t="str">
        <f>IFERROR(__xludf.DUMMYFUNCTION("""COMPUTED_VALUE"""),"Яблоко лайм")</f>
        <v>Яблоко лайм</v>
      </c>
      <c r="K4380" s="18" t="str">
        <f>IFERROR(__xludf.DUMMYFUNCTION("""COMPUTED_VALUE"""),"Спрайт арбуз лайм ")</f>
        <v>Спрайт арбуз лайм </v>
      </c>
      <c r="L4380" s="18" t="str">
        <f>IFERROR(__xludf.DUMMYFUNCTION("""COMPUTED_VALUE"""),"Черничная фанта")</f>
        <v>Черничная фанта</v>
      </c>
      <c r="M4380" s="18" t="str">
        <f>IFERROR(__xludf.DUMMYFUNCTION("""COMPUTED_VALUE"""),"Чёрная смородина")</f>
        <v>Чёрная смородина</v>
      </c>
      <c r="N4380" s="18" t="str">
        <f>IFERROR(__xludf.DUMMYFUNCTION("""COMPUTED_VALUE"""),"Червячки голубика малина")</f>
        <v>Червячки голубика малина</v>
      </c>
      <c r="O4380" s="18" t="str">
        <f>IFERROR(__xludf.DUMMYFUNCTION("""COMPUTED_VALUE"""),"Малина смородина ")</f>
        <v>Малина смородина </v>
      </c>
      <c r="P4380" s="18" t="str">
        <f>IFERROR(__xludf.DUMMYFUNCTION("""COMPUTED_VALUE"""),"Черника лайм ")</f>
        <v>Черника лайм </v>
      </c>
      <c r="Q4380" s="18" t="str">
        <f>IFERROR(__xludf.DUMMYFUNCTION("""COMPUTED_VALUE"""),"Виноградный чупа чупс")</f>
        <v>Виноградный чупа чупс</v>
      </c>
      <c r="R4380" s="18" t="str">
        <f>IFERROR(__xludf.DUMMYFUNCTION("""COMPUTED_VALUE"""),"Киви лайм")</f>
        <v>Киви лайм</v>
      </c>
      <c r="S4380" s="18" t="str">
        <f>IFERROR(__xludf.DUMMYFUNCTION("""COMPUTED_VALUE"""),"Ягодный морс")</f>
        <v>Ягодный морс</v>
      </c>
      <c r="T4380" s="18" t="str">
        <f>IFERROR(__xludf.DUMMYFUNCTION("""COMPUTED_VALUE"""),"Фруктовый скитлс")</f>
        <v>Фруктовый скитлс</v>
      </c>
      <c r="U4380" s="18" t="str">
        <f>IFERROR(__xludf.DUMMYFUNCTION("""COMPUTED_VALUE"""),"черника лимон ")</f>
        <v>черника лимон </v>
      </c>
      <c r="V4380" s="18" t="str">
        <f>IFERROR(__xludf.DUMMYFUNCTION("""COMPUTED_VALUE"""),"Вишнёвая бомба")</f>
        <v>Вишнёвая бомба</v>
      </c>
      <c r="W4380" s="18" t="str">
        <f>IFERROR(__xludf.DUMMYFUNCTION("""COMPUTED_VALUE"""),"Тропический манго")</f>
        <v>Тропический манго</v>
      </c>
      <c r="X4380" s="18"/>
      <c r="Y4380" s="18"/>
      <c r="Z4380" s="18"/>
      <c r="AA4380" s="18"/>
      <c r="AB4380" s="18"/>
      <c r="AC4380" s="18"/>
      <c r="AD4380" s="18"/>
      <c r="AE4380" s="18"/>
      <c r="AF4380" s="18"/>
      <c r="AG4380" s="18"/>
      <c r="AH4380" s="18"/>
      <c r="AI4380" s="18"/>
      <c r="AJ4380" s="18"/>
      <c r="AK4380" s="18"/>
      <c r="AL4380" s="18"/>
      <c r="AM4380" s="18"/>
      <c r="AN4380" s="18"/>
      <c r="AO4380" s="18"/>
      <c r="AP4380" s="18"/>
      <c r="AQ4380" s="18"/>
      <c r="AR4380" s="18"/>
      <c r="AS4380" s="18"/>
      <c r="AT4380" s="18"/>
      <c r="AU4380" s="18"/>
      <c r="AV4380" s="18"/>
      <c r="AW4380" s="18"/>
      <c r="AX4380" s="18"/>
    </row>
    <row r="4381">
      <c r="A4381" s="18" t="str">
        <f>IFERROR(__xludf.DUMMYFUNCTION("""COMPUTED_VALUE"""),"Кислый малиново-грейпфрутовый швепс")</f>
        <v>Кислый малиново-грейпфрутовый швепс</v>
      </c>
      <c r="B4381" s="18" t="str">
        <f>IFERROR(__xludf.DUMMYFUNCTION("""COMPUTED_VALUE"""),"Ананас апельсин")</f>
        <v>Ананас апельсин</v>
      </c>
      <c r="C4381" s="18" t="str">
        <f>IFERROR(__xludf.DUMMYFUNCTION("""COMPUTED_VALUE"""),"Пинаколада")</f>
        <v>Пинаколада</v>
      </c>
      <c r="D4381" s="18" t="str">
        <f>IFERROR(__xludf.DUMMYFUNCTION("""COMPUTED_VALUE"""),"Мятный бабл гам")</f>
        <v>Мятный бабл гам</v>
      </c>
      <c r="E4381" s="18" t="str">
        <f>IFERROR(__xludf.DUMMYFUNCTION("""COMPUTED_VALUE"""),"Мянго драгонфрут")</f>
        <v>Мянго драгонфрут</v>
      </c>
      <c r="F4381" s="18" t="str">
        <f>IFERROR(__xludf.DUMMYFUNCTION("""COMPUTED_VALUE"""),"Клубничная фанта")</f>
        <v>Клубничная фанта</v>
      </c>
      <c r="G4381" s="18" t="str">
        <f>IFERROR(__xludf.DUMMYFUNCTION("""COMPUTED_VALUE"""),"Клубничная арбуз")</f>
        <v>Клубничная арбуз</v>
      </c>
      <c r="H4381" s="18" t="str">
        <f>IFERROR(__xludf.DUMMYFUNCTION("""COMPUTED_VALUE"""),"Кислый скитлс")</f>
        <v>Кислый скитлс</v>
      </c>
      <c r="I4381" s="18" t="str">
        <f>IFERROR(__xludf.DUMMYFUNCTION("""COMPUTED_VALUE"""),"Кислый лайм арбуз")</f>
        <v>Кислый лайм арбуз</v>
      </c>
      <c r="J4381" s="18" t="str">
        <f>IFERROR(__xludf.DUMMYFUNCTION("""COMPUTED_VALUE"""),"Тропический банан")</f>
        <v>Тропический банан</v>
      </c>
      <c r="K4381" s="18" t="str">
        <f>IFERROR(__xludf.DUMMYFUNCTION("""COMPUTED_VALUE"""),"Яблочный энергетик")</f>
        <v>Яблочный энергетик</v>
      </c>
      <c r="L4381" s="18" t="str">
        <f>IFERROR(__xludf.DUMMYFUNCTION("""COMPUTED_VALUE"""),"Барбарисовый лимонад")</f>
        <v>Барбарисовый лимонад</v>
      </c>
      <c r="M4381" s="18" t="str">
        <f>IFERROR(__xludf.DUMMYFUNCTION("""COMPUTED_VALUE"""),"Лимонад виноград вишня")</f>
        <v>Лимонад виноград вишня</v>
      </c>
      <c r="N4381" s="18" t="str">
        <f>IFERROR(__xludf.DUMMYFUNCTION("""COMPUTED_VALUE"""),"Розовый лимонад")</f>
        <v>Розовый лимонад</v>
      </c>
      <c r="O4381" s="18" t="str">
        <f>IFERROR(__xludf.DUMMYFUNCTION("""COMPUTED_VALUE"""),"Двойной манго")</f>
        <v>Двойной манго</v>
      </c>
      <c r="P4381" s="18" t="str">
        <f>IFERROR(__xludf.DUMMYFUNCTION("""COMPUTED_VALUE"""),"Лесные ягоды ")</f>
        <v>Лесные ягоды </v>
      </c>
      <c r="Q4381" s="18" t="str">
        <f>IFERROR(__xludf.DUMMYFUNCTION("""COMPUTED_VALUE"""),"Ежевика малина ")</f>
        <v>Ежевика малина </v>
      </c>
      <c r="R4381" s="18" t="str">
        <f>IFERROR(__xludf.DUMMYFUNCTION("""COMPUTED_VALUE"""),"Смородиновый лимонад")</f>
        <v>Смородиновый лимонад</v>
      </c>
      <c r="S4381" s="18" t="str">
        <f>IFERROR(__xludf.DUMMYFUNCTION("""COMPUTED_VALUE"""),"Кола вишня")</f>
        <v>Кола вишня</v>
      </c>
      <c r="T4381" s="18" t="str">
        <f>IFERROR(__xludf.DUMMYFUNCTION("""COMPUTED_VALUE"""),"Манго арбуз")</f>
        <v>Манго арбуз</v>
      </c>
      <c r="U4381" s="18" t="str">
        <f>IFERROR(__xludf.DUMMYFUNCTION("""COMPUTED_VALUE"""),"Алоэ виноград")</f>
        <v>Алоэ виноград</v>
      </c>
      <c r="V4381" s="18" t="str">
        <f>IFERROR(__xludf.DUMMYFUNCTION("""COMPUTED_VALUE"""),"Банан клубника")</f>
        <v>Банан клубника</v>
      </c>
      <c r="W4381" s="18" t="str">
        <f>IFERROR(__xludf.DUMMYFUNCTION("""COMPUTED_VALUE"""),"Малиновый мармелад")</f>
        <v>Малиновый мармелад</v>
      </c>
      <c r="X4381" s="18" t="str">
        <f>IFERROR(__xludf.DUMMYFUNCTION("""COMPUTED_VALUE"""),"Клубника киви")</f>
        <v>Клубника киви</v>
      </c>
      <c r="Y4381" s="18" t="str">
        <f>IFERROR(__xludf.DUMMYFUNCTION("""COMPUTED_VALUE"""),"Клюква лайм")</f>
        <v>Клюква лайм</v>
      </c>
      <c r="Z4381" s="18" t="str">
        <f>IFERROR(__xludf.DUMMYFUNCTION("""COMPUTED_VALUE"""),"Гуава ананас")</f>
        <v>Гуава ананас</v>
      </c>
      <c r="AA4381" s="18" t="str">
        <f>IFERROR(__xludf.DUMMYFUNCTION("""COMPUTED_VALUE"""),"Морс")</f>
        <v>Морс</v>
      </c>
      <c r="AB4381" s="18" t="str">
        <f>IFERROR(__xludf.DUMMYFUNCTION("""COMPUTED_VALUE"""),"Красный апельсин")</f>
        <v>Красный апельсин</v>
      </c>
      <c r="AC4381" s="18" t="str">
        <f>IFERROR(__xludf.DUMMYFUNCTION("""COMPUTED_VALUE"""),"Арбузная жвачка")</f>
        <v>Арбузная жвачка</v>
      </c>
      <c r="AD4381" s="18" t="str">
        <f>IFERROR(__xludf.DUMMYFUNCTION("""COMPUTED_VALUE"""),"Смородина Виноград")</f>
        <v>Смородина Виноград</v>
      </c>
      <c r="AE4381" s="18" t="str">
        <f>IFERROR(__xludf.DUMMYFUNCTION("""COMPUTED_VALUE"""),"Гранатовая Мармелад")</f>
        <v>Гранатовая Мармелад</v>
      </c>
      <c r="AF4381" s="18" t="str">
        <f>IFERROR(__xludf.DUMMYFUNCTION("""COMPUTED_VALUE"""),"Яблоко Киви")</f>
        <v>Яблоко Киви</v>
      </c>
      <c r="AG4381" s="18" t="str">
        <f>IFERROR(__xludf.DUMMYFUNCTION("""COMPUTED_VALUE"""),"Клубника Ежевика")</f>
        <v>Клубника Ежевика</v>
      </c>
      <c r="AH4381" s="18" t="str">
        <f>IFERROR(__xludf.DUMMYFUNCTION("""COMPUTED_VALUE"""),"Клубничный Коктейль")</f>
        <v>Клубничный Коктейль</v>
      </c>
      <c r="AI4381" s="18" t="str">
        <f>IFERROR(__xludf.DUMMYFUNCTION("""COMPUTED_VALUE"""),"Клюква Земляника ")</f>
        <v>Клюква Земляника </v>
      </c>
      <c r="AJ4381" s="18" t="str">
        <f>IFERROR(__xludf.DUMMYFUNCTION("""COMPUTED_VALUE"""),"Какос Дыня")</f>
        <v>Какос Дыня</v>
      </c>
      <c r="AK4381" s="18" t="str">
        <f>IFERROR(__xludf.DUMMYFUNCTION("""COMPUTED_VALUE"""),"Маракуйя мандарин")</f>
        <v>Маракуйя мандарин</v>
      </c>
      <c r="AL4381" s="18" t="str">
        <f>IFERROR(__xludf.DUMMYFUNCTION("""COMPUTED_VALUE"""),"Персик кактус")</f>
        <v>Персик кактус</v>
      </c>
      <c r="AM4381" s="18" t="str">
        <f>IFERROR(__xludf.DUMMYFUNCTION("""COMPUTED_VALUE"""),"Спрайт")</f>
        <v>Спрайт</v>
      </c>
      <c r="AN4381" s="18" t="str">
        <f>IFERROR(__xludf.DUMMYFUNCTION("""COMPUTED_VALUE"""),"Черничная фанта")</f>
        <v>Черничная фанта</v>
      </c>
      <c r="AO4381" s="18" t="str">
        <f>IFERROR(__xludf.DUMMYFUNCTION("""COMPUTED_VALUE"""),"Ягодная жвачка")</f>
        <v>Ягодная жвачка</v>
      </c>
      <c r="AP4381" s="18" t="str">
        <f>IFERROR(__xludf.DUMMYFUNCTION("""COMPUTED_VALUE"""),"Ягодный энергетик")</f>
        <v>Ягодный энергетик</v>
      </c>
      <c r="AQ4381" s="18" t="str">
        <f>IFERROR(__xludf.DUMMYFUNCTION("""COMPUTED_VALUE"""),"Ягодный пунш ")</f>
        <v>Ягодный пунш </v>
      </c>
      <c r="AR4381" s="18" t="str">
        <f>IFERROR(__xludf.DUMMYFUNCTION("""COMPUTED_VALUE"""),"Виноградный холс")</f>
        <v>Виноградный холс</v>
      </c>
      <c r="AS4381" s="18" t="str">
        <f>IFERROR(__xludf.DUMMYFUNCTION("""COMPUTED_VALUE"""),"Грейпфрут смородина")</f>
        <v>Грейпфрут смородина</v>
      </c>
      <c r="AT4381" s="18" t="str">
        <f>IFERROR(__xludf.DUMMYFUNCTION("""COMPUTED_VALUE"""),"Дыня персик")</f>
        <v>Дыня персик</v>
      </c>
      <c r="AU4381" s="18" t="str">
        <f>IFERROR(__xludf.DUMMYFUNCTION("""COMPUTED_VALUE"""),"Земляника виноград")</f>
        <v>Земляника виноград</v>
      </c>
      <c r="AV4381" s="18" t="str">
        <f>IFERROR(__xludf.DUMMYFUNCTION("""COMPUTED_VALUE"""),"Киви маракуйя гуава")</f>
        <v>Киви маракуйя гуава</v>
      </c>
      <c r="AW4381" s="18" t="str">
        <f>IFERROR(__xludf.DUMMYFUNCTION("""COMPUTED_VALUE"""),"Кислые вишнёвые червячки")</f>
        <v>Кислые вишнёвые червячки</v>
      </c>
      <c r="AX4381" s="18" t="str">
        <f>IFERROR(__xludf.DUMMYFUNCTION("""COMPUTED_VALUE"""),"Кислые чернично-малиновое червячки")</f>
        <v>Кислые чернично-малиновое червячки</v>
      </c>
    </row>
    <row r="4382">
      <c r="A4382" s="18" t="str">
        <f>IFERROR(__xludf.DUMMYFUNCTION("""COMPUTED_VALUE"""),"Лесные ягоды")</f>
        <v>Лесные ягоды</v>
      </c>
      <c r="B4382" s="18" t="str">
        <f>IFERROR(__xludf.DUMMYFUNCTION("""COMPUTED_VALUE"""),"Алоэ виноград ")</f>
        <v>Алоэ виноград </v>
      </c>
      <c r="C4382" s="18" t="str">
        <f>IFERROR(__xludf.DUMMYFUNCTION("""COMPUTED_VALUE"""),"Апельсиновый адреналин")</f>
        <v>Апельсиновый адреналин</v>
      </c>
      <c r="D4382" s="18" t="str">
        <f>IFERROR(__xludf.DUMMYFUNCTION("""COMPUTED_VALUE"""),"Клюква лайм")</f>
        <v>Клюква лайм</v>
      </c>
      <c r="E4382" s="18" t="str">
        <f>IFERROR(__xludf.DUMMYFUNCTION("""COMPUTED_VALUE"""),"Виноградная фанта ")</f>
        <v>Виноградная фанта </v>
      </c>
      <c r="F4382" s="18" t="str">
        <f>IFERROR(__xludf.DUMMYFUNCTION("""COMPUTED_VALUE"""),"Зеленый чай лемонграсс")</f>
        <v>Зеленый чай лемонграсс</v>
      </c>
      <c r="G4382" s="18" t="str">
        <f>IFERROR(__xludf.DUMMYFUNCTION("""COMPUTED_VALUE"""),"Малина арбуз")</f>
        <v>Малина арбуз</v>
      </c>
      <c r="H4382" s="18" t="str">
        <f>IFERROR(__xludf.DUMMYFUNCTION("""COMPUTED_VALUE"""),"Ананас персик")</f>
        <v>Ананас персик</v>
      </c>
      <c r="I4382" s="18" t="str">
        <f>IFERROR(__xludf.DUMMYFUNCTION("""COMPUTED_VALUE"""),"Клубничный мохито ")</f>
        <v>Клубничный мохито </v>
      </c>
      <c r="J4382" s="18" t="str">
        <f>IFERROR(__xludf.DUMMYFUNCTION("""COMPUTED_VALUE"""),"Яблоко лайм")</f>
        <v>Яблоко лайм</v>
      </c>
      <c r="K4382" s="18" t="str">
        <f>IFERROR(__xludf.DUMMYFUNCTION("""COMPUTED_VALUE"""),"Спрайт арбуз лайм ")</f>
        <v>Спрайт арбуз лайм </v>
      </c>
      <c r="L4382" s="18" t="str">
        <f>IFERROR(__xludf.DUMMYFUNCTION("""COMPUTED_VALUE"""),"Черничная фанта")</f>
        <v>Черничная фанта</v>
      </c>
      <c r="M4382" s="18" t="str">
        <f>IFERROR(__xludf.DUMMYFUNCTION("""COMPUTED_VALUE"""),"Чёрная смородина")</f>
        <v>Чёрная смородина</v>
      </c>
      <c r="N4382" s="18" t="str">
        <f>IFERROR(__xludf.DUMMYFUNCTION("""COMPUTED_VALUE"""),"Червячки голубика малина")</f>
        <v>Червячки голубика малина</v>
      </c>
      <c r="O4382" s="18" t="str">
        <f>IFERROR(__xludf.DUMMYFUNCTION("""COMPUTED_VALUE"""),"Малина смородина ")</f>
        <v>Малина смородина </v>
      </c>
      <c r="P4382" s="18" t="str">
        <f>IFERROR(__xludf.DUMMYFUNCTION("""COMPUTED_VALUE"""),"Черника лайм ")</f>
        <v>Черника лайм </v>
      </c>
      <c r="Q4382" s="18" t="str">
        <f>IFERROR(__xludf.DUMMYFUNCTION("""COMPUTED_VALUE"""),"Виноградный чупа чупс")</f>
        <v>Виноградный чупа чупс</v>
      </c>
      <c r="R4382" s="18" t="str">
        <f>IFERROR(__xludf.DUMMYFUNCTION("""COMPUTED_VALUE"""),"Киви лайм")</f>
        <v>Киви лайм</v>
      </c>
      <c r="S4382" s="18" t="str">
        <f>IFERROR(__xludf.DUMMYFUNCTION("""COMPUTED_VALUE"""),"Ягодный морс")</f>
        <v>Ягодный морс</v>
      </c>
      <c r="T4382" s="18" t="str">
        <f>IFERROR(__xludf.DUMMYFUNCTION("""COMPUTED_VALUE"""),"Фруктовый скитлс")</f>
        <v>Фруктовый скитлс</v>
      </c>
      <c r="U4382" s="18" t="str">
        <f>IFERROR(__xludf.DUMMYFUNCTION("""COMPUTED_VALUE"""),"черника лимон ")</f>
        <v>черника лимон </v>
      </c>
      <c r="V4382" s="18" t="str">
        <f>IFERROR(__xludf.DUMMYFUNCTION("""COMPUTED_VALUE"""),"Вишнёвая бомба")</f>
        <v>Вишнёвая бомба</v>
      </c>
      <c r="W4382" s="18" t="str">
        <f>IFERROR(__xludf.DUMMYFUNCTION("""COMPUTED_VALUE"""),"Тропический манго")</f>
        <v>Тропический манго</v>
      </c>
      <c r="X4382" s="18"/>
      <c r="Y4382" s="18"/>
      <c r="Z4382" s="18"/>
      <c r="AA4382" s="18"/>
      <c r="AB4382" s="18"/>
      <c r="AC4382" s="18"/>
      <c r="AD4382" s="18"/>
      <c r="AE4382" s="18"/>
      <c r="AF4382" s="18"/>
      <c r="AG4382" s="18"/>
      <c r="AH4382" s="18"/>
      <c r="AI4382" s="18"/>
      <c r="AJ4382" s="18"/>
      <c r="AK4382" s="18"/>
      <c r="AL4382" s="18"/>
      <c r="AM4382" s="18"/>
      <c r="AN4382" s="18"/>
      <c r="AO4382" s="18"/>
      <c r="AP4382" s="18"/>
      <c r="AQ4382" s="18"/>
      <c r="AR4382" s="18"/>
      <c r="AS4382" s="18"/>
      <c r="AT4382" s="18"/>
      <c r="AU4382" s="18"/>
      <c r="AV4382" s="18"/>
      <c r="AW4382" s="18"/>
      <c r="AX4382" s="18"/>
    </row>
    <row r="4383">
      <c r="A4383" s="18" t="str">
        <f>IFERROR(__xludf.DUMMYFUNCTION("""COMPUTED_VALUE"""),"Смородина холс")</f>
        <v>Смородина холс</v>
      </c>
      <c r="B4383" s="18" t="str">
        <f>IFERROR(__xludf.DUMMYFUNCTION("""COMPUTED_VALUE"""),"Тропические фрукты")</f>
        <v>Тропические фрукты</v>
      </c>
      <c r="C4383" s="18" t="str">
        <f>IFERROR(__xludf.DUMMYFUNCTION("""COMPUTED_VALUE"""),"Черничная конфета")</f>
        <v>Черничная конфета</v>
      </c>
      <c r="D4383" s="18" t="str">
        <f>IFERROR(__xludf.DUMMYFUNCTION("""COMPUTED_VALUE"""),"Яблоко вишня")</f>
        <v>Яблоко вишня</v>
      </c>
      <c r="E4383" s="18" t="str">
        <f>IFERROR(__xludf.DUMMYFUNCTION("""COMPUTED_VALUE"""),"Виноград мята")</f>
        <v>Виноград мята</v>
      </c>
      <c r="F4383" s="18" t="str">
        <f>IFERROR(__xludf.DUMMYFUNCTION("""COMPUTED_VALUE"""),"Виноград холс")</f>
        <v>Виноград холс</v>
      </c>
      <c r="G4383" s="18" t="str">
        <f>IFERROR(__xludf.DUMMYFUNCTION("""COMPUTED_VALUE"""),"Грейпфрутовый лимонад")</f>
        <v>Грейпфрутовый лимонад</v>
      </c>
      <c r="H4383" s="18" t="str">
        <f>IFERROR(__xludf.DUMMYFUNCTION("""COMPUTED_VALUE"""),"Дыня банан")</f>
        <v>Дыня банан</v>
      </c>
      <c r="I4383" s="18" t="str">
        <f>IFERROR(__xludf.DUMMYFUNCTION("""COMPUTED_VALUE"""),"Ежевичный лимонад")</f>
        <v>Ежевичный лимонад</v>
      </c>
      <c r="J4383" s="18" t="str">
        <f>IFERROR(__xludf.DUMMYFUNCTION("""COMPUTED_VALUE"""),"Земляничная конфета ")</f>
        <v>Земляничная конфета </v>
      </c>
      <c r="K4383" s="18" t="str">
        <f>IFERROR(__xludf.DUMMYFUNCTION("""COMPUTED_VALUE"""),"Ананас манго ")</f>
        <v>Ананас манго </v>
      </c>
      <c r="L4383" s="18" t="str">
        <f>IFERROR(__xludf.DUMMYFUNCTION("""COMPUTED_VALUE"""),"Жвачка черника мята ")</f>
        <v>Жвачка черника мята </v>
      </c>
      <c r="M4383" s="18" t="str">
        <f>IFERROR(__xludf.DUMMYFUNCTION("""COMPUTED_VALUE"""),"Зеленый манго")</f>
        <v>Зеленый манго</v>
      </c>
      <c r="N4383" s="18" t="str">
        <f>IFERROR(__xludf.DUMMYFUNCTION("""COMPUTED_VALUE"""),"Клюква брусника")</f>
        <v>Клюква брусника</v>
      </c>
      <c r="O4383" s="18" t="str">
        <f>IFERROR(__xludf.DUMMYFUNCTION("""COMPUTED_VALUE"""),"Апельсин ")</f>
        <v>Апельсин </v>
      </c>
      <c r="P4383" s="18" t="str">
        <f>IFERROR(__xludf.DUMMYFUNCTION("""COMPUTED_VALUE"""),"Кокос малина")</f>
        <v>Кокос малина</v>
      </c>
      <c r="Q4383" s="18" t="str">
        <f>IFERROR(__xludf.DUMMYFUNCTION("""COMPUTED_VALUE"""),"Лимонные черви")</f>
        <v>Лимонные черви</v>
      </c>
      <c r="R4383" s="18" t="str">
        <f>IFERROR(__xludf.DUMMYFUNCTION("""COMPUTED_VALUE"""),"Малиновый лимонад")</f>
        <v>Малиновый лимонад</v>
      </c>
      <c r="S4383" s="18" t="str">
        <f>IFERROR(__xludf.DUMMYFUNCTION("""COMPUTED_VALUE"""),"Смородина малина")</f>
        <v>Смородина малина</v>
      </c>
      <c r="T4383" s="18"/>
      <c r="U4383" s="18"/>
      <c r="V4383" s="18"/>
      <c r="W4383" s="18"/>
      <c r="X4383" s="18"/>
      <c r="Y4383" s="18"/>
      <c r="Z4383" s="18"/>
      <c r="AA4383" s="18"/>
      <c r="AB4383" s="18"/>
      <c r="AC4383" s="18"/>
      <c r="AD4383" s="18"/>
      <c r="AE4383" s="18"/>
      <c r="AF4383" s="18"/>
      <c r="AG4383" s="18"/>
      <c r="AH4383" s="18"/>
      <c r="AI4383" s="18"/>
      <c r="AJ4383" s="18"/>
      <c r="AK4383" s="18"/>
      <c r="AL4383" s="18"/>
      <c r="AM4383" s="18"/>
      <c r="AN4383" s="18"/>
      <c r="AO4383" s="18"/>
      <c r="AP4383" s="18"/>
      <c r="AQ4383" s="18"/>
      <c r="AR4383" s="18"/>
      <c r="AS4383" s="18"/>
      <c r="AT4383" s="18"/>
      <c r="AU4383" s="18"/>
      <c r="AV4383" s="18"/>
      <c r="AW4383" s="18"/>
      <c r="AX4383" s="18"/>
    </row>
    <row r="4384">
      <c r="A4384" s="18" t="str">
        <f>IFERROR(__xludf.DUMMYFUNCTION("""COMPUTED_VALUE"""),"Лесные ягоды")</f>
        <v>Лесные ягоды</v>
      </c>
      <c r="B4384" s="18" t="str">
        <f>IFERROR(__xludf.DUMMYFUNCTION("""COMPUTED_VALUE"""),"Алоэ виноград ")</f>
        <v>Алоэ виноград </v>
      </c>
      <c r="C4384" s="18" t="str">
        <f>IFERROR(__xludf.DUMMYFUNCTION("""COMPUTED_VALUE"""),"Апельсиновый адреналин")</f>
        <v>Апельсиновый адреналин</v>
      </c>
      <c r="D4384" s="18" t="str">
        <f>IFERROR(__xludf.DUMMYFUNCTION("""COMPUTED_VALUE"""),"Клюква лайм")</f>
        <v>Клюква лайм</v>
      </c>
      <c r="E4384" s="18" t="str">
        <f>IFERROR(__xludf.DUMMYFUNCTION("""COMPUTED_VALUE"""),"Виноградная фанта ")</f>
        <v>Виноградная фанта </v>
      </c>
      <c r="F4384" s="18" t="str">
        <f>IFERROR(__xludf.DUMMYFUNCTION("""COMPUTED_VALUE"""),"Зеленый чай лемонграсс")</f>
        <v>Зеленый чай лемонграсс</v>
      </c>
      <c r="G4384" s="18" t="str">
        <f>IFERROR(__xludf.DUMMYFUNCTION("""COMPUTED_VALUE"""),"Малина арбуз")</f>
        <v>Малина арбуз</v>
      </c>
      <c r="H4384" s="18" t="str">
        <f>IFERROR(__xludf.DUMMYFUNCTION("""COMPUTED_VALUE"""),"Ананас персик")</f>
        <v>Ананас персик</v>
      </c>
      <c r="I4384" s="18" t="str">
        <f>IFERROR(__xludf.DUMMYFUNCTION("""COMPUTED_VALUE"""),"Клубничный мохито ")</f>
        <v>Клубничный мохито </v>
      </c>
      <c r="J4384" s="18" t="str">
        <f>IFERROR(__xludf.DUMMYFUNCTION("""COMPUTED_VALUE"""),"Яблоко лайм")</f>
        <v>Яблоко лайм</v>
      </c>
      <c r="K4384" s="18" t="str">
        <f>IFERROR(__xludf.DUMMYFUNCTION("""COMPUTED_VALUE"""),"Спрайт арбуз лайм ")</f>
        <v>Спрайт арбуз лайм </v>
      </c>
      <c r="L4384" s="18" t="str">
        <f>IFERROR(__xludf.DUMMYFUNCTION("""COMPUTED_VALUE"""),"Черничная фанта")</f>
        <v>Черничная фанта</v>
      </c>
      <c r="M4384" s="18" t="str">
        <f>IFERROR(__xludf.DUMMYFUNCTION("""COMPUTED_VALUE"""),"Чёрная смородина")</f>
        <v>Чёрная смородина</v>
      </c>
      <c r="N4384" s="18" t="str">
        <f>IFERROR(__xludf.DUMMYFUNCTION("""COMPUTED_VALUE"""),"Червячки голубика малина")</f>
        <v>Червячки голубика малина</v>
      </c>
      <c r="O4384" s="18" t="str">
        <f>IFERROR(__xludf.DUMMYFUNCTION("""COMPUTED_VALUE"""),"Малина смородина ")</f>
        <v>Малина смородина </v>
      </c>
      <c r="P4384" s="18" t="str">
        <f>IFERROR(__xludf.DUMMYFUNCTION("""COMPUTED_VALUE"""),"Черника лайм ")</f>
        <v>Черника лайм </v>
      </c>
      <c r="Q4384" s="18" t="str">
        <f>IFERROR(__xludf.DUMMYFUNCTION("""COMPUTED_VALUE"""),"Виноградный чупа чупс")</f>
        <v>Виноградный чупа чупс</v>
      </c>
      <c r="R4384" s="18" t="str">
        <f>IFERROR(__xludf.DUMMYFUNCTION("""COMPUTED_VALUE"""),"Киви лайм")</f>
        <v>Киви лайм</v>
      </c>
      <c r="S4384" s="18" t="str">
        <f>IFERROR(__xludf.DUMMYFUNCTION("""COMPUTED_VALUE"""),"Ягодный морс")</f>
        <v>Ягодный морс</v>
      </c>
      <c r="T4384" s="18" t="str">
        <f>IFERROR(__xludf.DUMMYFUNCTION("""COMPUTED_VALUE"""),"Фруктовый скитлс")</f>
        <v>Фруктовый скитлс</v>
      </c>
      <c r="U4384" s="18" t="str">
        <f>IFERROR(__xludf.DUMMYFUNCTION("""COMPUTED_VALUE"""),"черника лимон ")</f>
        <v>черника лимон </v>
      </c>
      <c r="V4384" s="18" t="str">
        <f>IFERROR(__xludf.DUMMYFUNCTION("""COMPUTED_VALUE"""),"Вишнёвая бомба")</f>
        <v>Вишнёвая бомба</v>
      </c>
      <c r="W4384" s="18" t="str">
        <f>IFERROR(__xludf.DUMMYFUNCTION("""COMPUTED_VALUE"""),"Тропический манго")</f>
        <v>Тропический манго</v>
      </c>
      <c r="X4384" s="18"/>
      <c r="Y4384" s="18"/>
      <c r="Z4384" s="18"/>
      <c r="AA4384" s="18"/>
      <c r="AB4384" s="18"/>
      <c r="AC4384" s="18"/>
      <c r="AD4384" s="18"/>
      <c r="AE4384" s="18"/>
      <c r="AF4384" s="18"/>
      <c r="AG4384" s="18"/>
      <c r="AH4384" s="18"/>
      <c r="AI4384" s="18"/>
      <c r="AJ4384" s="18"/>
      <c r="AK4384" s="18"/>
      <c r="AL4384" s="18"/>
      <c r="AM4384" s="18"/>
      <c r="AN4384" s="18"/>
      <c r="AO4384" s="18"/>
      <c r="AP4384" s="18"/>
      <c r="AQ4384" s="18"/>
      <c r="AR4384" s="18"/>
      <c r="AS4384" s="18"/>
      <c r="AT4384" s="18"/>
      <c r="AU4384" s="18"/>
      <c r="AV4384" s="18"/>
      <c r="AW4384" s="18"/>
      <c r="AX4384" s="18"/>
    </row>
    <row r="4385">
      <c r="A4385" s="18" t="str">
        <f>IFERROR(__xludf.DUMMYFUNCTION("""COMPUTED_VALUE"""),"0.2")</f>
        <v>0.2</v>
      </c>
      <c r="B4385" s="18" t="str">
        <f>IFERROR(__xludf.DUMMYFUNCTION("""COMPUTED_VALUE"""),"0.3")</f>
        <v>0.3</v>
      </c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8"/>
      <c r="N4385" s="18"/>
      <c r="O4385" s="18"/>
      <c r="P4385" s="18"/>
      <c r="Q4385" s="18"/>
      <c r="R4385" s="18"/>
      <c r="S4385" s="18"/>
      <c r="T4385" s="18"/>
      <c r="U4385" s="18"/>
      <c r="V4385" s="18"/>
      <c r="W4385" s="18"/>
      <c r="X4385" s="18"/>
      <c r="Y4385" s="18"/>
      <c r="Z4385" s="18"/>
      <c r="AA4385" s="18"/>
      <c r="AB4385" s="18"/>
      <c r="AC4385" s="18"/>
      <c r="AD4385" s="18"/>
      <c r="AE4385" s="18"/>
      <c r="AF4385" s="18"/>
      <c r="AG4385" s="18"/>
      <c r="AH4385" s="18"/>
      <c r="AI4385" s="18"/>
      <c r="AJ4385" s="18"/>
      <c r="AK4385" s="18"/>
      <c r="AL4385" s="18"/>
      <c r="AM4385" s="18"/>
      <c r="AN4385" s="18"/>
      <c r="AO4385" s="18"/>
      <c r="AP4385" s="18"/>
      <c r="AQ4385" s="18"/>
      <c r="AR4385" s="18"/>
      <c r="AS4385" s="18"/>
      <c r="AT4385" s="18"/>
      <c r="AU4385" s="18"/>
      <c r="AV4385" s="18"/>
      <c r="AW4385" s="18"/>
      <c r="AX4385" s="18"/>
    </row>
    <row r="4386">
      <c r="A4386" s="18" t="str">
        <f>IFERROR(__xludf.DUMMYFUNCTION("""COMPUTED_VALUE"""),"Лесные ягоды")</f>
        <v>Лесные ягоды</v>
      </c>
      <c r="B4386" s="18" t="str">
        <f>IFERROR(__xludf.DUMMYFUNCTION("""COMPUTED_VALUE"""),"Алоэ виноград ")</f>
        <v>Алоэ виноград </v>
      </c>
      <c r="C4386" s="18" t="str">
        <f>IFERROR(__xludf.DUMMYFUNCTION("""COMPUTED_VALUE"""),"Апельсиновый адреналин")</f>
        <v>Апельсиновый адреналин</v>
      </c>
      <c r="D4386" s="18" t="str">
        <f>IFERROR(__xludf.DUMMYFUNCTION("""COMPUTED_VALUE"""),"Клюква лайм")</f>
        <v>Клюква лайм</v>
      </c>
      <c r="E4386" s="18" t="str">
        <f>IFERROR(__xludf.DUMMYFUNCTION("""COMPUTED_VALUE"""),"Виноградная фанта ")</f>
        <v>Виноградная фанта </v>
      </c>
      <c r="F4386" s="18" t="str">
        <f>IFERROR(__xludf.DUMMYFUNCTION("""COMPUTED_VALUE"""),"Зеленый чай лемонграсс")</f>
        <v>Зеленый чай лемонграсс</v>
      </c>
      <c r="G4386" s="18" t="str">
        <f>IFERROR(__xludf.DUMMYFUNCTION("""COMPUTED_VALUE"""),"Малина арбуз")</f>
        <v>Малина арбуз</v>
      </c>
      <c r="H4386" s="18" t="str">
        <f>IFERROR(__xludf.DUMMYFUNCTION("""COMPUTED_VALUE"""),"Ананас персик")</f>
        <v>Ананас персик</v>
      </c>
      <c r="I4386" s="18" t="str">
        <f>IFERROR(__xludf.DUMMYFUNCTION("""COMPUTED_VALUE"""),"Клубничный мохито ")</f>
        <v>Клубничный мохито </v>
      </c>
      <c r="J4386" s="18" t="str">
        <f>IFERROR(__xludf.DUMMYFUNCTION("""COMPUTED_VALUE"""),"Яблоко лайм")</f>
        <v>Яблоко лайм</v>
      </c>
      <c r="K4386" s="18" t="str">
        <f>IFERROR(__xludf.DUMMYFUNCTION("""COMPUTED_VALUE"""),"Спрайт арбуз лайм ")</f>
        <v>Спрайт арбуз лайм </v>
      </c>
      <c r="L4386" s="18" t="str">
        <f>IFERROR(__xludf.DUMMYFUNCTION("""COMPUTED_VALUE"""),"Черничная фанта")</f>
        <v>Черничная фанта</v>
      </c>
      <c r="M4386" s="18" t="str">
        <f>IFERROR(__xludf.DUMMYFUNCTION("""COMPUTED_VALUE"""),"Чёрная смородина")</f>
        <v>Чёрная смородина</v>
      </c>
      <c r="N4386" s="18" t="str">
        <f>IFERROR(__xludf.DUMMYFUNCTION("""COMPUTED_VALUE"""),"Червячки голубика малина")</f>
        <v>Червячки голубика малина</v>
      </c>
      <c r="O4386" s="18" t="str">
        <f>IFERROR(__xludf.DUMMYFUNCTION("""COMPUTED_VALUE"""),"Малина смородина ")</f>
        <v>Малина смородина </v>
      </c>
      <c r="P4386" s="18" t="str">
        <f>IFERROR(__xludf.DUMMYFUNCTION("""COMPUTED_VALUE"""),"Черника лайм ")</f>
        <v>Черника лайм </v>
      </c>
      <c r="Q4386" s="18" t="str">
        <f>IFERROR(__xludf.DUMMYFUNCTION("""COMPUTED_VALUE"""),"Виноградный чупа чупс")</f>
        <v>Виноградный чупа чупс</v>
      </c>
      <c r="R4386" s="18" t="str">
        <f>IFERROR(__xludf.DUMMYFUNCTION("""COMPUTED_VALUE"""),"Киви лайм")</f>
        <v>Киви лайм</v>
      </c>
      <c r="S4386" s="18" t="str">
        <f>IFERROR(__xludf.DUMMYFUNCTION("""COMPUTED_VALUE"""),"Ягодный морс")</f>
        <v>Ягодный морс</v>
      </c>
      <c r="T4386" s="18" t="str">
        <f>IFERROR(__xludf.DUMMYFUNCTION("""COMPUTED_VALUE"""),"Фруктовый скитлс")</f>
        <v>Фруктовый скитлс</v>
      </c>
      <c r="U4386" s="18" t="str">
        <f>IFERROR(__xludf.DUMMYFUNCTION("""COMPUTED_VALUE"""),"черника лимон ")</f>
        <v>черника лимон </v>
      </c>
      <c r="V4386" s="18" t="str">
        <f>IFERROR(__xludf.DUMMYFUNCTION("""COMPUTED_VALUE"""),"Вишнёвая бомба")</f>
        <v>Вишнёвая бомба</v>
      </c>
      <c r="W4386" s="18" t="str">
        <f>IFERROR(__xludf.DUMMYFUNCTION("""COMPUTED_VALUE"""),"Тропический манго")</f>
        <v>Тропический манго</v>
      </c>
      <c r="X4386" s="18"/>
      <c r="Y4386" s="18"/>
      <c r="Z4386" s="18"/>
      <c r="AA4386" s="18"/>
      <c r="AB4386" s="18"/>
      <c r="AC4386" s="18"/>
      <c r="AD4386" s="18"/>
      <c r="AE4386" s="18"/>
      <c r="AF4386" s="18"/>
      <c r="AG4386" s="18"/>
      <c r="AH4386" s="18"/>
      <c r="AI4386" s="18"/>
      <c r="AJ4386" s="18"/>
      <c r="AK4386" s="18"/>
      <c r="AL4386" s="18"/>
      <c r="AM4386" s="18"/>
      <c r="AN4386" s="18"/>
      <c r="AO4386" s="18"/>
      <c r="AP4386" s="18"/>
      <c r="AQ4386" s="18"/>
      <c r="AR4386" s="18"/>
      <c r="AS4386" s="18"/>
      <c r="AT4386" s="18"/>
      <c r="AU4386" s="18"/>
      <c r="AV4386" s="18"/>
      <c r="AW4386" s="18"/>
      <c r="AX4386" s="18"/>
    </row>
    <row r="4387">
      <c r="A4387" s="18" t="str">
        <f>IFERROR(__xludf.DUMMYFUNCTION("""COMPUTED_VALUE"""),"Лесные ягоды")</f>
        <v>Лесные ягоды</v>
      </c>
      <c r="B4387" s="18" t="str">
        <f>IFERROR(__xludf.DUMMYFUNCTION("""COMPUTED_VALUE"""),"Алоэ виноград ")</f>
        <v>Алоэ виноград </v>
      </c>
      <c r="C4387" s="18" t="str">
        <f>IFERROR(__xludf.DUMMYFUNCTION("""COMPUTED_VALUE"""),"Апельсиновый адреналин")</f>
        <v>Апельсиновый адреналин</v>
      </c>
      <c r="D4387" s="18" t="str">
        <f>IFERROR(__xludf.DUMMYFUNCTION("""COMPUTED_VALUE"""),"Клюква лайм")</f>
        <v>Клюква лайм</v>
      </c>
      <c r="E4387" s="18" t="str">
        <f>IFERROR(__xludf.DUMMYFUNCTION("""COMPUTED_VALUE"""),"Виноградная фанта ")</f>
        <v>Виноградная фанта </v>
      </c>
      <c r="F4387" s="18" t="str">
        <f>IFERROR(__xludf.DUMMYFUNCTION("""COMPUTED_VALUE"""),"Зеленый чай лемонграсс")</f>
        <v>Зеленый чай лемонграсс</v>
      </c>
      <c r="G4387" s="18" t="str">
        <f>IFERROR(__xludf.DUMMYFUNCTION("""COMPUTED_VALUE"""),"Малина арбуз")</f>
        <v>Малина арбуз</v>
      </c>
      <c r="H4387" s="18" t="str">
        <f>IFERROR(__xludf.DUMMYFUNCTION("""COMPUTED_VALUE"""),"Ананас персик")</f>
        <v>Ананас персик</v>
      </c>
      <c r="I4387" s="18" t="str">
        <f>IFERROR(__xludf.DUMMYFUNCTION("""COMPUTED_VALUE"""),"Клубничный мохито ")</f>
        <v>Клубничный мохито </v>
      </c>
      <c r="J4387" s="18" t="str">
        <f>IFERROR(__xludf.DUMMYFUNCTION("""COMPUTED_VALUE"""),"Яблоко лайм")</f>
        <v>Яблоко лайм</v>
      </c>
      <c r="K4387" s="18" t="str">
        <f>IFERROR(__xludf.DUMMYFUNCTION("""COMPUTED_VALUE"""),"Спрайт арбуз лайм ")</f>
        <v>Спрайт арбуз лайм </v>
      </c>
      <c r="L4387" s="18" t="str">
        <f>IFERROR(__xludf.DUMMYFUNCTION("""COMPUTED_VALUE"""),"Черничная фанта")</f>
        <v>Черничная фанта</v>
      </c>
      <c r="M4387" s="18" t="str">
        <f>IFERROR(__xludf.DUMMYFUNCTION("""COMPUTED_VALUE"""),"Чёрная смородина")</f>
        <v>Чёрная смородина</v>
      </c>
      <c r="N4387" s="18" t="str">
        <f>IFERROR(__xludf.DUMMYFUNCTION("""COMPUTED_VALUE"""),"Червячки голубика малина")</f>
        <v>Червячки голубика малина</v>
      </c>
      <c r="O4387" s="18" t="str">
        <f>IFERROR(__xludf.DUMMYFUNCTION("""COMPUTED_VALUE"""),"Малина смородина ")</f>
        <v>Малина смородина </v>
      </c>
      <c r="P4387" s="18" t="str">
        <f>IFERROR(__xludf.DUMMYFUNCTION("""COMPUTED_VALUE"""),"Черника лайм ")</f>
        <v>Черника лайм </v>
      </c>
      <c r="Q4387" s="18" t="str">
        <f>IFERROR(__xludf.DUMMYFUNCTION("""COMPUTED_VALUE"""),"Виноградный чупа чупс")</f>
        <v>Виноградный чупа чупс</v>
      </c>
      <c r="R4387" s="18" t="str">
        <f>IFERROR(__xludf.DUMMYFUNCTION("""COMPUTED_VALUE"""),"Киви лайм")</f>
        <v>Киви лайм</v>
      </c>
      <c r="S4387" s="18" t="str">
        <f>IFERROR(__xludf.DUMMYFUNCTION("""COMPUTED_VALUE"""),"Ягодный морс")</f>
        <v>Ягодный морс</v>
      </c>
      <c r="T4387" s="18" t="str">
        <f>IFERROR(__xludf.DUMMYFUNCTION("""COMPUTED_VALUE"""),"Фруктовый скитлс")</f>
        <v>Фруктовый скитлс</v>
      </c>
      <c r="U4387" s="18" t="str">
        <f>IFERROR(__xludf.DUMMYFUNCTION("""COMPUTED_VALUE"""),"черника лимон ")</f>
        <v>черника лимон </v>
      </c>
      <c r="V4387" s="18" t="str">
        <f>IFERROR(__xludf.DUMMYFUNCTION("""COMPUTED_VALUE"""),"Вишнёвая бомба")</f>
        <v>Вишнёвая бомба</v>
      </c>
      <c r="W4387" s="18" t="str">
        <f>IFERROR(__xludf.DUMMYFUNCTION("""COMPUTED_VALUE"""),"Тропический манго")</f>
        <v>Тропический манго</v>
      </c>
      <c r="X4387" s="18"/>
      <c r="Y4387" s="18"/>
      <c r="Z4387" s="18"/>
      <c r="AA4387" s="18"/>
      <c r="AB4387" s="18"/>
      <c r="AC4387" s="18"/>
      <c r="AD4387" s="18"/>
      <c r="AE4387" s="18"/>
      <c r="AF4387" s="18"/>
      <c r="AG4387" s="18"/>
      <c r="AH4387" s="18"/>
      <c r="AI4387" s="18"/>
      <c r="AJ4387" s="18"/>
      <c r="AK4387" s="18"/>
      <c r="AL4387" s="18"/>
      <c r="AM4387" s="18"/>
      <c r="AN4387" s="18"/>
      <c r="AO4387" s="18"/>
      <c r="AP4387" s="18"/>
      <c r="AQ4387" s="18"/>
      <c r="AR4387" s="18"/>
      <c r="AS4387" s="18"/>
      <c r="AT4387" s="18"/>
      <c r="AU4387" s="18"/>
      <c r="AV4387" s="18"/>
      <c r="AW4387" s="18"/>
      <c r="AX4387" s="18"/>
    </row>
    <row r="4388">
      <c r="A4388" s="18" t="str">
        <f>IFERROR(__xludf.DUMMYFUNCTION("""COMPUTED_VALUE"""),"Апельсиновое драже")</f>
        <v>Апельсиновое драже</v>
      </c>
      <c r="B4388" s="18" t="str">
        <f>IFERROR(__xludf.DUMMYFUNCTION("""COMPUTED_VALUE"""),"Бабл гам")</f>
        <v>Бабл гам</v>
      </c>
      <c r="C4388" s="18" t="str">
        <f>IFERROR(__xludf.DUMMYFUNCTION("""COMPUTED_VALUE"""),"Виноградная конфета")</f>
        <v>Виноградная конфета</v>
      </c>
      <c r="D4388" s="18" t="str">
        <f>IFERROR(__xludf.DUMMYFUNCTION("""COMPUTED_VALUE"""),"Даня кокос")</f>
        <v>Даня кокос</v>
      </c>
      <c r="E4388" s="18" t="str">
        <f>IFERROR(__xludf.DUMMYFUNCTION("""COMPUTED_VALUE"""),"Земляника груша")</f>
        <v>Земляника груша</v>
      </c>
      <c r="F4388" s="18" t="str">
        <f>IFERROR(__xludf.DUMMYFUNCTION("""COMPUTED_VALUE"""),"Кислый киви")</f>
        <v>Кислый киви</v>
      </c>
      <c r="G4388" s="18" t="str">
        <f>IFERROR(__xludf.DUMMYFUNCTION("""COMPUTED_VALUE"""),"Кислый малиновый лимонад ")</f>
        <v>Кислый малиновый лимонад </v>
      </c>
      <c r="H4388" s="18" t="str">
        <f>IFERROR(__xludf.DUMMYFUNCTION("""COMPUTED_VALUE"""),"Кола сода айс")</f>
        <v>Кола сода айс</v>
      </c>
      <c r="I4388" s="18" t="str">
        <f>IFERROR(__xludf.DUMMYFUNCTION("""COMPUTED_VALUE"""),"Ледяной ананас")</f>
        <v>Ледяной ананас</v>
      </c>
      <c r="J4388" s="18" t="str">
        <f>IFERROR(__xludf.DUMMYFUNCTION("""COMPUTED_VALUE"""),"Лимонные червячки ")</f>
        <v>Лимонные червячки </v>
      </c>
      <c r="K4388" s="18" t="str">
        <f>IFERROR(__xludf.DUMMYFUNCTION("""COMPUTED_VALUE"""),"Манго апельсин")</f>
        <v>Манго апельсин</v>
      </c>
      <c r="L4388" s="18" t="str">
        <f>IFERROR(__xludf.DUMMYFUNCTION("""COMPUTED_VALUE"""),"Смородина виноград")</f>
        <v>Смородина виноград</v>
      </c>
      <c r="M4388" s="18" t="str">
        <f>IFERROR(__xludf.DUMMYFUNCTION("""COMPUTED_VALUE"""),"Яблочный холс")</f>
        <v>Яблочный холс</v>
      </c>
      <c r="N4388" s="18" t="str">
        <f>IFERROR(__xludf.DUMMYFUNCTION("""COMPUTED_VALUE"""),"Ягодный смузи")</f>
        <v>Ягодный смузи</v>
      </c>
      <c r="O4388" s="18" t="str">
        <f>IFERROR(__xludf.DUMMYFUNCTION("""COMPUTED_VALUE"""),"Ягодный энергетик")</f>
        <v>Ягодный энергетик</v>
      </c>
      <c r="P4388" s="18"/>
      <c r="Q4388" s="18"/>
      <c r="R4388" s="18"/>
      <c r="S4388" s="18"/>
      <c r="T4388" s="18"/>
      <c r="U4388" s="18"/>
      <c r="V4388" s="18"/>
      <c r="W4388" s="18"/>
      <c r="X4388" s="18"/>
      <c r="Y4388" s="18"/>
      <c r="Z4388" s="18"/>
      <c r="AA4388" s="18"/>
      <c r="AB4388" s="18"/>
      <c r="AC4388" s="18"/>
      <c r="AD4388" s="18"/>
      <c r="AE4388" s="18"/>
      <c r="AF4388" s="18"/>
      <c r="AG4388" s="18"/>
      <c r="AH4388" s="18"/>
      <c r="AI4388" s="18"/>
      <c r="AJ4388" s="18"/>
      <c r="AK4388" s="18"/>
      <c r="AL4388" s="18"/>
      <c r="AM4388" s="18"/>
      <c r="AN4388" s="18"/>
      <c r="AO4388" s="18"/>
      <c r="AP4388" s="18"/>
      <c r="AQ4388" s="18"/>
      <c r="AR4388" s="18"/>
      <c r="AS4388" s="18"/>
      <c r="AT4388" s="18"/>
      <c r="AU4388" s="18"/>
      <c r="AV4388" s="18"/>
      <c r="AW4388" s="18"/>
      <c r="AX4388" s="18"/>
    </row>
    <row r="4389">
      <c r="A4389" s="18" t="str">
        <f>IFERROR(__xludf.DUMMYFUNCTION("""COMPUTED_VALUE"""),"0.4")</f>
        <v>0.4</v>
      </c>
      <c r="B4389" s="18" t="str">
        <f>IFERROR(__xludf.DUMMYFUNCTION("""COMPUTED_VALUE"""),"0.6")</f>
        <v>0.6</v>
      </c>
      <c r="C4389" s="18" t="str">
        <f>IFERROR(__xludf.DUMMYFUNCTION("""COMPUTED_VALUE"""),"0.7")</f>
        <v>0.7</v>
      </c>
      <c r="D4389" s="18" t="str">
        <f>IFERROR(__xludf.DUMMYFUNCTION("""COMPUTED_VALUE"""),"0.8")</f>
        <v>0.8</v>
      </c>
      <c r="E4389" s="18"/>
      <c r="F4389" s="18"/>
      <c r="G4389" s="18"/>
      <c r="H4389" s="18"/>
      <c r="I4389" s="18"/>
      <c r="J4389" s="18"/>
      <c r="K4389" s="18"/>
      <c r="L4389" s="18"/>
      <c r="M4389" s="18"/>
      <c r="N4389" s="18"/>
      <c r="O4389" s="18"/>
      <c r="P4389" s="18"/>
      <c r="Q4389" s="18"/>
      <c r="R4389" s="18"/>
      <c r="S4389" s="18"/>
      <c r="T4389" s="18"/>
      <c r="U4389" s="18"/>
      <c r="V4389" s="18"/>
      <c r="W4389" s="18"/>
      <c r="X4389" s="18"/>
      <c r="Y4389" s="18"/>
      <c r="Z4389" s="18"/>
      <c r="AA4389" s="18"/>
      <c r="AB4389" s="18"/>
      <c r="AC4389" s="18"/>
      <c r="AD4389" s="18"/>
      <c r="AE4389" s="18"/>
      <c r="AF4389" s="18"/>
      <c r="AG4389" s="18"/>
      <c r="AH4389" s="18"/>
      <c r="AI4389" s="18"/>
      <c r="AJ4389" s="18"/>
      <c r="AK4389" s="18"/>
      <c r="AL4389" s="18"/>
      <c r="AM4389" s="18"/>
      <c r="AN4389" s="18"/>
      <c r="AO4389" s="18"/>
      <c r="AP4389" s="18"/>
      <c r="AQ4389" s="18"/>
      <c r="AR4389" s="18"/>
      <c r="AS4389" s="18"/>
      <c r="AT4389" s="18"/>
      <c r="AU4389" s="18"/>
      <c r="AV4389" s="18"/>
      <c r="AW4389" s="18"/>
      <c r="AX4389" s="18"/>
    </row>
    <row r="4390">
      <c r="A4390" s="18" t="str">
        <f>IFERROR(__xludf.DUMMYFUNCTION("""COMPUTED_VALUE"""),"Лесные ягоды")</f>
        <v>Лесные ягоды</v>
      </c>
      <c r="B4390" s="18" t="str">
        <f>IFERROR(__xludf.DUMMYFUNCTION("""COMPUTED_VALUE"""),"Алоэ виноград ")</f>
        <v>Алоэ виноград </v>
      </c>
      <c r="C4390" s="18" t="str">
        <f>IFERROR(__xludf.DUMMYFUNCTION("""COMPUTED_VALUE"""),"Апельсиновый адреналин")</f>
        <v>Апельсиновый адреналин</v>
      </c>
      <c r="D4390" s="18" t="str">
        <f>IFERROR(__xludf.DUMMYFUNCTION("""COMPUTED_VALUE"""),"Клюква лайм")</f>
        <v>Клюква лайм</v>
      </c>
      <c r="E4390" s="18" t="str">
        <f>IFERROR(__xludf.DUMMYFUNCTION("""COMPUTED_VALUE"""),"Виноградная фанта ")</f>
        <v>Виноградная фанта </v>
      </c>
      <c r="F4390" s="18" t="str">
        <f>IFERROR(__xludf.DUMMYFUNCTION("""COMPUTED_VALUE"""),"Зеленый чай лемонграсс")</f>
        <v>Зеленый чай лемонграсс</v>
      </c>
      <c r="G4390" s="18" t="str">
        <f>IFERROR(__xludf.DUMMYFUNCTION("""COMPUTED_VALUE"""),"Малина арбуз")</f>
        <v>Малина арбуз</v>
      </c>
      <c r="H4390" s="18" t="str">
        <f>IFERROR(__xludf.DUMMYFUNCTION("""COMPUTED_VALUE"""),"Ананас персик")</f>
        <v>Ананас персик</v>
      </c>
      <c r="I4390" s="18" t="str">
        <f>IFERROR(__xludf.DUMMYFUNCTION("""COMPUTED_VALUE"""),"Клубничный мохито ")</f>
        <v>Клубничный мохито </v>
      </c>
      <c r="J4390" s="18" t="str">
        <f>IFERROR(__xludf.DUMMYFUNCTION("""COMPUTED_VALUE"""),"Яблоко лайм")</f>
        <v>Яблоко лайм</v>
      </c>
      <c r="K4390" s="18" t="str">
        <f>IFERROR(__xludf.DUMMYFUNCTION("""COMPUTED_VALUE"""),"Спрайт арбуз лайм ")</f>
        <v>Спрайт арбуз лайм </v>
      </c>
      <c r="L4390" s="18" t="str">
        <f>IFERROR(__xludf.DUMMYFUNCTION("""COMPUTED_VALUE"""),"Черничная фанта")</f>
        <v>Черничная фанта</v>
      </c>
      <c r="M4390" s="18" t="str">
        <f>IFERROR(__xludf.DUMMYFUNCTION("""COMPUTED_VALUE"""),"Чёрная смородина")</f>
        <v>Чёрная смородина</v>
      </c>
      <c r="N4390" s="18" t="str">
        <f>IFERROR(__xludf.DUMMYFUNCTION("""COMPUTED_VALUE"""),"Червячки голубика малина")</f>
        <v>Червячки голубика малина</v>
      </c>
      <c r="O4390" s="18" t="str">
        <f>IFERROR(__xludf.DUMMYFUNCTION("""COMPUTED_VALUE"""),"Малина смородина ")</f>
        <v>Малина смородина </v>
      </c>
      <c r="P4390" s="18" t="str">
        <f>IFERROR(__xludf.DUMMYFUNCTION("""COMPUTED_VALUE"""),"Черника лайм ")</f>
        <v>Черника лайм </v>
      </c>
      <c r="Q4390" s="18" t="str">
        <f>IFERROR(__xludf.DUMMYFUNCTION("""COMPUTED_VALUE"""),"Виноградный чупа чупс")</f>
        <v>Виноградный чупа чупс</v>
      </c>
      <c r="R4390" s="18" t="str">
        <f>IFERROR(__xludf.DUMMYFUNCTION("""COMPUTED_VALUE"""),"Киви лайм")</f>
        <v>Киви лайм</v>
      </c>
      <c r="S4390" s="18" t="str">
        <f>IFERROR(__xludf.DUMMYFUNCTION("""COMPUTED_VALUE"""),"Ягодный морс")</f>
        <v>Ягодный морс</v>
      </c>
      <c r="T4390" s="18" t="str">
        <f>IFERROR(__xludf.DUMMYFUNCTION("""COMPUTED_VALUE"""),"Фруктовый скитлс")</f>
        <v>Фруктовый скитлс</v>
      </c>
      <c r="U4390" s="18" t="str">
        <f>IFERROR(__xludf.DUMMYFUNCTION("""COMPUTED_VALUE"""),"черника лимон ")</f>
        <v>черника лимон </v>
      </c>
      <c r="V4390" s="18" t="str">
        <f>IFERROR(__xludf.DUMMYFUNCTION("""COMPUTED_VALUE"""),"Вишнёвая бомба")</f>
        <v>Вишнёвая бомба</v>
      </c>
      <c r="W4390" s="18" t="str">
        <f>IFERROR(__xludf.DUMMYFUNCTION("""COMPUTED_VALUE"""),"Тропический манго")</f>
        <v>Тропический манго</v>
      </c>
      <c r="X4390" s="18"/>
      <c r="Y4390" s="18"/>
      <c r="Z4390" s="18"/>
      <c r="AA4390" s="18"/>
      <c r="AB4390" s="18"/>
      <c r="AC4390" s="18"/>
      <c r="AD4390" s="18"/>
      <c r="AE4390" s="18"/>
      <c r="AF4390" s="18"/>
      <c r="AG4390" s="18"/>
      <c r="AH4390" s="18"/>
      <c r="AI4390" s="18"/>
      <c r="AJ4390" s="18"/>
      <c r="AK4390" s="18"/>
      <c r="AL4390" s="18"/>
      <c r="AM4390" s="18"/>
      <c r="AN4390" s="18"/>
      <c r="AO4390" s="18"/>
      <c r="AP4390" s="18"/>
      <c r="AQ4390" s="18"/>
      <c r="AR4390" s="18"/>
      <c r="AS4390" s="18"/>
      <c r="AT4390" s="18"/>
      <c r="AU4390" s="18"/>
      <c r="AV4390" s="18"/>
      <c r="AW4390" s="18"/>
      <c r="AX4390" s="18"/>
    </row>
    <row r="4391">
      <c r="A4391" s="18" t="str">
        <f>IFERROR(__xludf.DUMMYFUNCTION("""COMPUTED_VALUE"""),"кислая земляника")</f>
        <v>кислая земляника</v>
      </c>
      <c r="B4391" s="18" t="str">
        <f>IFERROR(__xludf.DUMMYFUNCTION("""COMPUTED_VALUE"""),"кислая фанта с черникой")</f>
        <v>кислая фанта с черникой</v>
      </c>
      <c r="C4391" s="18" t="str">
        <f>IFERROR(__xludf.DUMMYFUNCTION("""COMPUTED_VALUE"""),"кислое харибо с колой и черешней")</f>
        <v>кислое харибо с колой и черешней</v>
      </c>
      <c r="D4391" s="18" t="str">
        <f>IFERROR(__xludf.DUMMYFUNCTION("""COMPUTED_VALUE"""),"кислое яблочно клубничная шипучка")</f>
        <v>кислое яблочно клубничная шипучка</v>
      </c>
      <c r="E4391" s="18" t="str">
        <f>IFERROR(__xludf.DUMMYFUNCTION("""COMPUTED_VALUE"""),"кислые желатинки маракуйя ананас")</f>
        <v>кислые желатинки маракуйя ананас</v>
      </c>
      <c r="F4391" s="18" t="str">
        <f>IFERROR(__xludf.DUMMYFUNCTION("""COMPUTED_VALUE"""),"кислые ленточки маракуя манго")</f>
        <v>кислые ленточки маракуя манго</v>
      </c>
      <c r="G4391" s="18" t="str">
        <f>IFERROR(__xludf.DUMMYFUNCTION("""COMPUTED_VALUE"""),"кислые мармеладные ягоды")</f>
        <v>кислые мармеладные ягоды</v>
      </c>
      <c r="H4391" s="18" t="str">
        <f>IFERROR(__xludf.DUMMYFUNCTION("""COMPUTED_VALUE"""),"кислый виноград лайм")</f>
        <v>кислый виноград лайм</v>
      </c>
      <c r="I4391" s="18" t="str">
        <f>IFERROR(__xludf.DUMMYFUNCTION("""COMPUTED_VALUE"""),"кислый грейпфрут с вишней")</f>
        <v>кислый грейпфрут с вишней</v>
      </c>
      <c r="J4391" s="18" t="str">
        <f>IFERROR(__xludf.DUMMYFUNCTION("""COMPUTED_VALUE"""),"кислый леденец виноград киви яблоко")</f>
        <v>кислый леденец виноград киви яблоко</v>
      </c>
      <c r="K4391" s="18" t="str">
        <f>IFERROR(__xludf.DUMMYFUNCTION("""COMPUTED_VALUE"""),"кислый лимонад арбуз лайм малина")</f>
        <v>кислый лимонад арбуз лайм малина</v>
      </c>
      <c r="L4391" s="18" t="str">
        <f>IFERROR(__xludf.DUMMYFUNCTION("""COMPUTED_VALUE"""),"кислый персик клубника")</f>
        <v>кислый персик клубника</v>
      </c>
      <c r="M4391" s="18" t="str">
        <f>IFERROR(__xludf.DUMMYFUNCTION("""COMPUTED_VALUE"""),"кислый яблочно лимонные колечки")</f>
        <v>кислый яблочно лимонные колечки</v>
      </c>
      <c r="N4391" s="18" t="str">
        <f>IFERROR(__xludf.DUMMYFUNCTION("""COMPUTED_VALUE"""),"фанта апельсин с кислой малиной")</f>
        <v>фанта апельсин с кислой малиной</v>
      </c>
      <c r="O4391" s="18"/>
      <c r="P4391" s="18"/>
      <c r="Q4391" s="18"/>
      <c r="R4391" s="18"/>
      <c r="S4391" s="18"/>
      <c r="T4391" s="18"/>
      <c r="U4391" s="18"/>
      <c r="V4391" s="18"/>
      <c r="W4391" s="18"/>
      <c r="X4391" s="18"/>
      <c r="Y4391" s="18"/>
      <c r="Z4391" s="18"/>
      <c r="AA4391" s="18"/>
      <c r="AB4391" s="18"/>
      <c r="AC4391" s="18"/>
      <c r="AD4391" s="18"/>
      <c r="AE4391" s="18"/>
      <c r="AF4391" s="18"/>
      <c r="AG4391" s="18"/>
      <c r="AH4391" s="18"/>
      <c r="AI4391" s="18"/>
      <c r="AJ4391" s="18"/>
      <c r="AK4391" s="18"/>
      <c r="AL4391" s="18"/>
      <c r="AM4391" s="18"/>
      <c r="AN4391" s="18"/>
      <c r="AO4391" s="18"/>
      <c r="AP4391" s="18"/>
      <c r="AQ4391" s="18"/>
      <c r="AR4391" s="18"/>
      <c r="AS4391" s="18"/>
      <c r="AT4391" s="18"/>
      <c r="AU4391" s="18"/>
      <c r="AV4391" s="18"/>
      <c r="AW4391" s="18"/>
      <c r="AX4391" s="18"/>
    </row>
    <row r="4392">
      <c r="A4392" s="18" t="str">
        <f>IFERROR(__xludf.DUMMYFUNCTION("""COMPUTED_VALUE"""),"кислая земляника")</f>
        <v>кислая земляника</v>
      </c>
      <c r="B4392" s="18" t="str">
        <f>IFERROR(__xludf.DUMMYFUNCTION("""COMPUTED_VALUE"""),"кислая фанта с черникой")</f>
        <v>кислая фанта с черникой</v>
      </c>
      <c r="C4392" s="18" t="str">
        <f>IFERROR(__xludf.DUMMYFUNCTION("""COMPUTED_VALUE"""),"кислое харибо с колой и черешней")</f>
        <v>кислое харибо с колой и черешней</v>
      </c>
      <c r="D4392" s="18" t="str">
        <f>IFERROR(__xludf.DUMMYFUNCTION("""COMPUTED_VALUE"""),"кислое яблочно клубничная шипучка")</f>
        <v>кислое яблочно клубничная шипучка</v>
      </c>
      <c r="E4392" s="18" t="str">
        <f>IFERROR(__xludf.DUMMYFUNCTION("""COMPUTED_VALUE"""),"кислые желатинки маракуйя ананас")</f>
        <v>кислые желатинки маракуйя ананас</v>
      </c>
      <c r="F4392" s="18" t="str">
        <f>IFERROR(__xludf.DUMMYFUNCTION("""COMPUTED_VALUE"""),"кислые ленточки маракуя манго")</f>
        <v>кислые ленточки маракуя манго</v>
      </c>
      <c r="G4392" s="18" t="str">
        <f>IFERROR(__xludf.DUMMYFUNCTION("""COMPUTED_VALUE"""),"кислые мармеладные ягоды")</f>
        <v>кислые мармеладные ягоды</v>
      </c>
      <c r="H4392" s="18" t="str">
        <f>IFERROR(__xludf.DUMMYFUNCTION("""COMPUTED_VALUE"""),"кислый виноград лайм")</f>
        <v>кислый виноград лайм</v>
      </c>
      <c r="I4392" s="18" t="str">
        <f>IFERROR(__xludf.DUMMYFUNCTION("""COMPUTED_VALUE"""),"кислый грейпфрут с вишней")</f>
        <v>кислый грейпфрут с вишней</v>
      </c>
      <c r="J4392" s="18" t="str">
        <f>IFERROR(__xludf.DUMMYFUNCTION("""COMPUTED_VALUE"""),"кислый леденец виноград киви яблоко")</f>
        <v>кислый леденец виноград киви яблоко</v>
      </c>
      <c r="K4392" s="18" t="str">
        <f>IFERROR(__xludf.DUMMYFUNCTION("""COMPUTED_VALUE"""),"кислый лимонад арбуз лайм малина")</f>
        <v>кислый лимонад арбуз лайм малина</v>
      </c>
      <c r="L4392" s="18" t="str">
        <f>IFERROR(__xludf.DUMMYFUNCTION("""COMPUTED_VALUE"""),"кислый персик клубника")</f>
        <v>кислый персик клубника</v>
      </c>
      <c r="M4392" s="18" t="str">
        <f>IFERROR(__xludf.DUMMYFUNCTION("""COMPUTED_VALUE"""),"кислый яблочно лимонные колечки")</f>
        <v>кислый яблочно лимонные колечки</v>
      </c>
      <c r="N4392" s="18" t="str">
        <f>IFERROR(__xludf.DUMMYFUNCTION("""COMPUTED_VALUE"""),"фанта апельсин с кислой малиной")</f>
        <v>фанта апельсин с кислой малиной</v>
      </c>
      <c r="O4392" s="18"/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  <c r="AA4392" s="18"/>
      <c r="AB4392" s="18"/>
      <c r="AC4392" s="18"/>
      <c r="AD4392" s="18"/>
      <c r="AE4392" s="18"/>
      <c r="AF4392" s="18"/>
      <c r="AG4392" s="18"/>
      <c r="AH4392" s="18"/>
      <c r="AI4392" s="18"/>
      <c r="AJ4392" s="18"/>
      <c r="AK4392" s="18"/>
      <c r="AL4392" s="18"/>
      <c r="AM4392" s="18"/>
      <c r="AN4392" s="18"/>
      <c r="AO4392" s="18"/>
      <c r="AP4392" s="18"/>
      <c r="AQ4392" s="18"/>
      <c r="AR4392" s="18"/>
      <c r="AS4392" s="18"/>
      <c r="AT4392" s="18"/>
      <c r="AU4392" s="18"/>
      <c r="AV4392" s="18"/>
      <c r="AW4392" s="18"/>
      <c r="AX4392" s="18"/>
    </row>
    <row r="4393">
      <c r="A4393" s="18" t="str">
        <f>IFERROR(__xludf.DUMMYFUNCTION("""COMPUTED_VALUE"""),"Смородина холс")</f>
        <v>Смородина холс</v>
      </c>
      <c r="B4393" s="18" t="str">
        <f>IFERROR(__xludf.DUMMYFUNCTION("""COMPUTED_VALUE"""),"Тропические фрукты")</f>
        <v>Тропические фрукты</v>
      </c>
      <c r="C4393" s="18" t="str">
        <f>IFERROR(__xludf.DUMMYFUNCTION("""COMPUTED_VALUE"""),"Черничная конфета")</f>
        <v>Черничная конфета</v>
      </c>
      <c r="D4393" s="18" t="str">
        <f>IFERROR(__xludf.DUMMYFUNCTION("""COMPUTED_VALUE"""),"Яблоко вишня")</f>
        <v>Яблоко вишня</v>
      </c>
      <c r="E4393" s="18" t="str">
        <f>IFERROR(__xludf.DUMMYFUNCTION("""COMPUTED_VALUE"""),"Виноград мята")</f>
        <v>Виноград мята</v>
      </c>
      <c r="F4393" s="18" t="str">
        <f>IFERROR(__xludf.DUMMYFUNCTION("""COMPUTED_VALUE"""),"Виноград холс")</f>
        <v>Виноград холс</v>
      </c>
      <c r="G4393" s="18" t="str">
        <f>IFERROR(__xludf.DUMMYFUNCTION("""COMPUTED_VALUE"""),"Грейпфрутовый лимонад")</f>
        <v>Грейпфрутовый лимонад</v>
      </c>
      <c r="H4393" s="18" t="str">
        <f>IFERROR(__xludf.DUMMYFUNCTION("""COMPUTED_VALUE"""),"Дыня банан")</f>
        <v>Дыня банан</v>
      </c>
      <c r="I4393" s="18" t="str">
        <f>IFERROR(__xludf.DUMMYFUNCTION("""COMPUTED_VALUE"""),"Ежевичный лимонад")</f>
        <v>Ежевичный лимонад</v>
      </c>
      <c r="J4393" s="18" t="str">
        <f>IFERROR(__xludf.DUMMYFUNCTION("""COMPUTED_VALUE"""),"Земляничная конфета ")</f>
        <v>Земляничная конфета </v>
      </c>
      <c r="K4393" s="18" t="str">
        <f>IFERROR(__xludf.DUMMYFUNCTION("""COMPUTED_VALUE"""),"Ананас манго ")</f>
        <v>Ананас манго </v>
      </c>
      <c r="L4393" s="18" t="str">
        <f>IFERROR(__xludf.DUMMYFUNCTION("""COMPUTED_VALUE"""),"Жвачка черника мята ")</f>
        <v>Жвачка черника мята </v>
      </c>
      <c r="M4393" s="18" t="str">
        <f>IFERROR(__xludf.DUMMYFUNCTION("""COMPUTED_VALUE"""),"Зеленый манго")</f>
        <v>Зеленый манго</v>
      </c>
      <c r="N4393" s="18" t="str">
        <f>IFERROR(__xludf.DUMMYFUNCTION("""COMPUTED_VALUE"""),"Клюква брусника")</f>
        <v>Клюква брусника</v>
      </c>
      <c r="O4393" s="18" t="str">
        <f>IFERROR(__xludf.DUMMYFUNCTION("""COMPUTED_VALUE"""),"Апельсин ")</f>
        <v>Апельсин </v>
      </c>
      <c r="P4393" s="18" t="str">
        <f>IFERROR(__xludf.DUMMYFUNCTION("""COMPUTED_VALUE"""),"Кокос малина")</f>
        <v>Кокос малина</v>
      </c>
      <c r="Q4393" s="18" t="str">
        <f>IFERROR(__xludf.DUMMYFUNCTION("""COMPUTED_VALUE"""),"Лимонные черви")</f>
        <v>Лимонные черви</v>
      </c>
      <c r="R4393" s="18" t="str">
        <f>IFERROR(__xludf.DUMMYFUNCTION("""COMPUTED_VALUE"""),"Малиновый лимонад")</f>
        <v>Малиновый лимонад</v>
      </c>
      <c r="S4393" s="18" t="str">
        <f>IFERROR(__xludf.DUMMYFUNCTION("""COMPUTED_VALUE"""),"Смородина малина")</f>
        <v>Смородина малина</v>
      </c>
      <c r="T4393" s="18"/>
      <c r="U4393" s="18"/>
      <c r="V4393" s="18"/>
      <c r="W4393" s="18"/>
      <c r="X4393" s="18"/>
      <c r="Y4393" s="18"/>
      <c r="Z4393" s="18"/>
      <c r="AA4393" s="18"/>
      <c r="AB4393" s="18"/>
      <c r="AC4393" s="18"/>
      <c r="AD4393" s="18"/>
      <c r="AE4393" s="18"/>
      <c r="AF4393" s="18"/>
      <c r="AG4393" s="18"/>
      <c r="AH4393" s="18"/>
      <c r="AI4393" s="18"/>
      <c r="AJ4393" s="18"/>
      <c r="AK4393" s="18"/>
      <c r="AL4393" s="18"/>
      <c r="AM4393" s="18"/>
      <c r="AN4393" s="18"/>
      <c r="AO4393" s="18"/>
      <c r="AP4393" s="18"/>
      <c r="AQ4393" s="18"/>
      <c r="AR4393" s="18"/>
      <c r="AS4393" s="18"/>
      <c r="AT4393" s="18"/>
      <c r="AU4393" s="18"/>
      <c r="AV4393" s="18"/>
      <c r="AW4393" s="18"/>
      <c r="AX4393" s="18"/>
    </row>
    <row r="4394">
      <c r="A4394" s="18" t="str">
        <f>IFERROR(__xludf.DUMMYFUNCTION("""COMPUTED_VALUE"""),"Лесные ягоды")</f>
        <v>Лесные ягоды</v>
      </c>
      <c r="B4394" s="18" t="str">
        <f>IFERROR(__xludf.DUMMYFUNCTION("""COMPUTED_VALUE"""),"Алоэ виноград ")</f>
        <v>Алоэ виноград </v>
      </c>
      <c r="C4394" s="18" t="str">
        <f>IFERROR(__xludf.DUMMYFUNCTION("""COMPUTED_VALUE"""),"Апельсиновый адреналин")</f>
        <v>Апельсиновый адреналин</v>
      </c>
      <c r="D4394" s="18" t="str">
        <f>IFERROR(__xludf.DUMMYFUNCTION("""COMPUTED_VALUE"""),"Клюква лайм")</f>
        <v>Клюква лайм</v>
      </c>
      <c r="E4394" s="18" t="str">
        <f>IFERROR(__xludf.DUMMYFUNCTION("""COMPUTED_VALUE"""),"Виноградная фанта ")</f>
        <v>Виноградная фанта </v>
      </c>
      <c r="F4394" s="18" t="str">
        <f>IFERROR(__xludf.DUMMYFUNCTION("""COMPUTED_VALUE"""),"Зеленый чай лемонграсс")</f>
        <v>Зеленый чай лемонграсс</v>
      </c>
      <c r="G4394" s="18" t="str">
        <f>IFERROR(__xludf.DUMMYFUNCTION("""COMPUTED_VALUE"""),"Малина арбуз")</f>
        <v>Малина арбуз</v>
      </c>
      <c r="H4394" s="18" t="str">
        <f>IFERROR(__xludf.DUMMYFUNCTION("""COMPUTED_VALUE"""),"Ананас персик")</f>
        <v>Ананас персик</v>
      </c>
      <c r="I4394" s="18" t="str">
        <f>IFERROR(__xludf.DUMMYFUNCTION("""COMPUTED_VALUE"""),"Клубничный мохито ")</f>
        <v>Клубничный мохито </v>
      </c>
      <c r="J4394" s="18" t="str">
        <f>IFERROR(__xludf.DUMMYFUNCTION("""COMPUTED_VALUE"""),"Яблоко лайм")</f>
        <v>Яблоко лайм</v>
      </c>
      <c r="K4394" s="18" t="str">
        <f>IFERROR(__xludf.DUMMYFUNCTION("""COMPUTED_VALUE"""),"Спрайт арбуз лайм ")</f>
        <v>Спрайт арбуз лайм </v>
      </c>
      <c r="L4394" s="18" t="str">
        <f>IFERROR(__xludf.DUMMYFUNCTION("""COMPUTED_VALUE"""),"Черничная фанта")</f>
        <v>Черничная фанта</v>
      </c>
      <c r="M4394" s="18" t="str">
        <f>IFERROR(__xludf.DUMMYFUNCTION("""COMPUTED_VALUE"""),"Чёрная смородина")</f>
        <v>Чёрная смородина</v>
      </c>
      <c r="N4394" s="18" t="str">
        <f>IFERROR(__xludf.DUMMYFUNCTION("""COMPUTED_VALUE"""),"Червячки голубика малина")</f>
        <v>Червячки голубика малина</v>
      </c>
      <c r="O4394" s="18" t="str">
        <f>IFERROR(__xludf.DUMMYFUNCTION("""COMPUTED_VALUE"""),"Малина смородина ")</f>
        <v>Малина смородина </v>
      </c>
      <c r="P4394" s="18" t="str">
        <f>IFERROR(__xludf.DUMMYFUNCTION("""COMPUTED_VALUE"""),"Черника лайм ")</f>
        <v>Черника лайм </v>
      </c>
      <c r="Q4394" s="18" t="str">
        <f>IFERROR(__xludf.DUMMYFUNCTION("""COMPUTED_VALUE"""),"Виноградный чупа чупс")</f>
        <v>Виноградный чупа чупс</v>
      </c>
      <c r="R4394" s="18" t="str">
        <f>IFERROR(__xludf.DUMMYFUNCTION("""COMPUTED_VALUE"""),"Киви лайм")</f>
        <v>Киви лайм</v>
      </c>
      <c r="S4394" s="18" t="str">
        <f>IFERROR(__xludf.DUMMYFUNCTION("""COMPUTED_VALUE"""),"Ягодный морс")</f>
        <v>Ягодный морс</v>
      </c>
      <c r="T4394" s="18" t="str">
        <f>IFERROR(__xludf.DUMMYFUNCTION("""COMPUTED_VALUE"""),"Фруктовый скитлс")</f>
        <v>Фруктовый скитлс</v>
      </c>
      <c r="U4394" s="18" t="str">
        <f>IFERROR(__xludf.DUMMYFUNCTION("""COMPUTED_VALUE"""),"черника лимон ")</f>
        <v>черника лимон </v>
      </c>
      <c r="V4394" s="18" t="str">
        <f>IFERROR(__xludf.DUMMYFUNCTION("""COMPUTED_VALUE"""),"Вишнёвая бомба")</f>
        <v>Вишнёвая бомба</v>
      </c>
      <c r="W4394" s="18" t="str">
        <f>IFERROR(__xludf.DUMMYFUNCTION("""COMPUTED_VALUE"""),"Тропический манго")</f>
        <v>Тропический манго</v>
      </c>
      <c r="X4394" s="18"/>
      <c r="Y4394" s="18"/>
      <c r="Z4394" s="18"/>
      <c r="AA4394" s="18"/>
      <c r="AB4394" s="18"/>
      <c r="AC4394" s="18"/>
      <c r="AD4394" s="18"/>
      <c r="AE4394" s="18"/>
      <c r="AF4394" s="18"/>
      <c r="AG4394" s="18"/>
      <c r="AH4394" s="18"/>
      <c r="AI4394" s="18"/>
      <c r="AJ4394" s="18"/>
      <c r="AK4394" s="18"/>
      <c r="AL4394" s="18"/>
      <c r="AM4394" s="18"/>
      <c r="AN4394" s="18"/>
      <c r="AO4394" s="18"/>
      <c r="AP4394" s="18"/>
      <c r="AQ4394" s="18"/>
      <c r="AR4394" s="18"/>
      <c r="AS4394" s="18"/>
      <c r="AT4394" s="18"/>
      <c r="AU4394" s="18"/>
      <c r="AV4394" s="18"/>
      <c r="AW4394" s="18"/>
      <c r="AX4394" s="18"/>
    </row>
    <row r="4395">
      <c r="A4395" s="18" t="str">
        <f>IFERROR(__xludf.DUMMYFUNCTION("""COMPUTED_VALUE"""),"кислая земляника")</f>
        <v>кислая земляника</v>
      </c>
      <c r="B4395" s="18" t="str">
        <f>IFERROR(__xludf.DUMMYFUNCTION("""COMPUTED_VALUE"""),"кислая фанта с черникой")</f>
        <v>кислая фанта с черникой</v>
      </c>
      <c r="C4395" s="18" t="str">
        <f>IFERROR(__xludf.DUMMYFUNCTION("""COMPUTED_VALUE"""),"кислое харибо с колой и черешней")</f>
        <v>кислое харибо с колой и черешней</v>
      </c>
      <c r="D4395" s="18" t="str">
        <f>IFERROR(__xludf.DUMMYFUNCTION("""COMPUTED_VALUE"""),"кислое яблочно клубничная шипучка")</f>
        <v>кислое яблочно клубничная шипучка</v>
      </c>
      <c r="E4395" s="18" t="str">
        <f>IFERROR(__xludf.DUMMYFUNCTION("""COMPUTED_VALUE"""),"кислые желатинки маракуйя ананас")</f>
        <v>кислые желатинки маракуйя ананас</v>
      </c>
      <c r="F4395" s="18" t="str">
        <f>IFERROR(__xludf.DUMMYFUNCTION("""COMPUTED_VALUE"""),"кислые ленточки маракуя манго")</f>
        <v>кислые ленточки маракуя манго</v>
      </c>
      <c r="G4395" s="18" t="str">
        <f>IFERROR(__xludf.DUMMYFUNCTION("""COMPUTED_VALUE"""),"кислые мармеладные ягоды")</f>
        <v>кислые мармеладные ягоды</v>
      </c>
      <c r="H4395" s="18" t="str">
        <f>IFERROR(__xludf.DUMMYFUNCTION("""COMPUTED_VALUE"""),"кислый виноград лайм")</f>
        <v>кислый виноград лайм</v>
      </c>
      <c r="I4395" s="18" t="str">
        <f>IFERROR(__xludf.DUMMYFUNCTION("""COMPUTED_VALUE"""),"кислый грейпфрут с вишней")</f>
        <v>кислый грейпфрут с вишней</v>
      </c>
      <c r="J4395" s="18" t="str">
        <f>IFERROR(__xludf.DUMMYFUNCTION("""COMPUTED_VALUE"""),"кислый леденец виноград киви яблоко")</f>
        <v>кислый леденец виноград киви яблоко</v>
      </c>
      <c r="K4395" s="18" t="str">
        <f>IFERROR(__xludf.DUMMYFUNCTION("""COMPUTED_VALUE"""),"кислый лимонад арбуз лайм малина")</f>
        <v>кислый лимонад арбуз лайм малина</v>
      </c>
      <c r="L4395" s="18" t="str">
        <f>IFERROR(__xludf.DUMMYFUNCTION("""COMPUTED_VALUE"""),"кислый персик клубника")</f>
        <v>кислый персик клубника</v>
      </c>
      <c r="M4395" s="18" t="str">
        <f>IFERROR(__xludf.DUMMYFUNCTION("""COMPUTED_VALUE"""),"кислый яблочно лимонные колечки")</f>
        <v>кислый яблочно лимонные колечки</v>
      </c>
      <c r="N4395" s="18" t="str">
        <f>IFERROR(__xludf.DUMMYFUNCTION("""COMPUTED_VALUE"""),"фанта апельсин с кислой малиной")</f>
        <v>фанта апельсин с кислой малиной</v>
      </c>
      <c r="O4395" s="18"/>
      <c r="P4395" s="18"/>
      <c r="Q4395" s="18"/>
      <c r="R4395" s="18"/>
      <c r="S4395" s="18"/>
      <c r="T4395" s="18"/>
      <c r="U4395" s="18"/>
      <c r="V4395" s="18"/>
      <c r="W4395" s="18"/>
      <c r="X4395" s="18"/>
      <c r="Y4395" s="18"/>
      <c r="Z4395" s="18"/>
      <c r="AA4395" s="18"/>
      <c r="AB4395" s="18"/>
      <c r="AC4395" s="18"/>
      <c r="AD4395" s="18"/>
      <c r="AE4395" s="18"/>
      <c r="AF4395" s="18"/>
      <c r="AG4395" s="18"/>
      <c r="AH4395" s="18"/>
      <c r="AI4395" s="18"/>
      <c r="AJ4395" s="18"/>
      <c r="AK4395" s="18"/>
      <c r="AL4395" s="18"/>
      <c r="AM4395" s="18"/>
      <c r="AN4395" s="18"/>
      <c r="AO4395" s="18"/>
      <c r="AP4395" s="18"/>
      <c r="AQ4395" s="18"/>
      <c r="AR4395" s="18"/>
      <c r="AS4395" s="18"/>
      <c r="AT4395" s="18"/>
      <c r="AU4395" s="18"/>
      <c r="AV4395" s="18"/>
      <c r="AW4395" s="18"/>
      <c r="AX4395" s="18"/>
    </row>
    <row r="4396">
      <c r="A4396" s="18" t="str">
        <f>IFERROR(__xludf.DUMMYFUNCTION("""COMPUTED_VALUE"""),"0.4")</f>
        <v>0.4</v>
      </c>
      <c r="B4396" s="18" t="str">
        <f>IFERROR(__xludf.DUMMYFUNCTION("""COMPUTED_VALUE"""),"0.6")</f>
        <v>0.6</v>
      </c>
      <c r="C4396" s="18" t="str">
        <f>IFERROR(__xludf.DUMMYFUNCTION("""COMPUTED_VALUE"""),"0.7")</f>
        <v>0.7</v>
      </c>
      <c r="D4396" s="18" t="str">
        <f>IFERROR(__xludf.DUMMYFUNCTION("""COMPUTED_VALUE"""),"0.8")</f>
        <v>0.8</v>
      </c>
      <c r="E4396" s="18"/>
      <c r="F4396" s="18"/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  <c r="X4396" s="18"/>
      <c r="Y4396" s="18"/>
      <c r="Z4396" s="18"/>
      <c r="AA4396" s="18"/>
      <c r="AB4396" s="18"/>
      <c r="AC4396" s="18"/>
      <c r="AD4396" s="18"/>
      <c r="AE4396" s="18"/>
      <c r="AF4396" s="18"/>
      <c r="AG4396" s="18"/>
      <c r="AH4396" s="18"/>
      <c r="AI4396" s="18"/>
      <c r="AJ4396" s="18"/>
      <c r="AK4396" s="18"/>
      <c r="AL4396" s="18"/>
      <c r="AM4396" s="18"/>
      <c r="AN4396" s="18"/>
      <c r="AO4396" s="18"/>
      <c r="AP4396" s="18"/>
      <c r="AQ4396" s="18"/>
      <c r="AR4396" s="18"/>
      <c r="AS4396" s="18"/>
      <c r="AT4396" s="18"/>
      <c r="AU4396" s="18"/>
      <c r="AV4396" s="18"/>
      <c r="AW4396" s="18"/>
      <c r="AX4396" s="18"/>
    </row>
    <row r="4397">
      <c r="A4397" s="18" t="str">
        <f>IFERROR(__xludf.DUMMYFUNCTION("""COMPUTED_VALUE"""),"кислая земляника")</f>
        <v>кислая земляника</v>
      </c>
      <c r="B4397" s="18" t="str">
        <f>IFERROR(__xludf.DUMMYFUNCTION("""COMPUTED_VALUE"""),"кислая фанта с черникой")</f>
        <v>кислая фанта с черникой</v>
      </c>
      <c r="C4397" s="18" t="str">
        <f>IFERROR(__xludf.DUMMYFUNCTION("""COMPUTED_VALUE"""),"кислое харибо с колой и черешней")</f>
        <v>кислое харибо с колой и черешней</v>
      </c>
      <c r="D4397" s="18" t="str">
        <f>IFERROR(__xludf.DUMMYFUNCTION("""COMPUTED_VALUE"""),"кислое яблочно клубничная шипучка")</f>
        <v>кислое яблочно клубничная шипучка</v>
      </c>
      <c r="E4397" s="18" t="str">
        <f>IFERROR(__xludf.DUMMYFUNCTION("""COMPUTED_VALUE"""),"кислые желатинки маракуйя ананас")</f>
        <v>кислые желатинки маракуйя ананас</v>
      </c>
      <c r="F4397" s="18" t="str">
        <f>IFERROR(__xludf.DUMMYFUNCTION("""COMPUTED_VALUE"""),"кислые ленточки маракуя манго")</f>
        <v>кислые ленточки маракуя манго</v>
      </c>
      <c r="G4397" s="18" t="str">
        <f>IFERROR(__xludf.DUMMYFUNCTION("""COMPUTED_VALUE"""),"кислые мармеладные ягоды")</f>
        <v>кислые мармеладные ягоды</v>
      </c>
      <c r="H4397" s="18" t="str">
        <f>IFERROR(__xludf.DUMMYFUNCTION("""COMPUTED_VALUE"""),"кислый виноград лайм")</f>
        <v>кислый виноград лайм</v>
      </c>
      <c r="I4397" s="18" t="str">
        <f>IFERROR(__xludf.DUMMYFUNCTION("""COMPUTED_VALUE"""),"кислый грейпфрут с вишней")</f>
        <v>кислый грейпфрут с вишней</v>
      </c>
      <c r="J4397" s="18" t="str">
        <f>IFERROR(__xludf.DUMMYFUNCTION("""COMPUTED_VALUE"""),"кислый леденец виноград киви яблоко")</f>
        <v>кислый леденец виноград киви яблоко</v>
      </c>
      <c r="K4397" s="18" t="str">
        <f>IFERROR(__xludf.DUMMYFUNCTION("""COMPUTED_VALUE"""),"кислый лимонад арбуз лайм малина")</f>
        <v>кислый лимонад арбуз лайм малина</v>
      </c>
      <c r="L4397" s="18" t="str">
        <f>IFERROR(__xludf.DUMMYFUNCTION("""COMPUTED_VALUE"""),"кислый персик клубника")</f>
        <v>кислый персик клубника</v>
      </c>
      <c r="M4397" s="18" t="str">
        <f>IFERROR(__xludf.DUMMYFUNCTION("""COMPUTED_VALUE"""),"кислый яблочно лимонные колечки")</f>
        <v>кислый яблочно лимонные колечки</v>
      </c>
      <c r="N4397" s="18" t="str">
        <f>IFERROR(__xludf.DUMMYFUNCTION("""COMPUTED_VALUE"""),"фанта апельсин с кислой малиной")</f>
        <v>фанта апельсин с кислой малиной</v>
      </c>
      <c r="O4397" s="18"/>
      <c r="P4397" s="18"/>
      <c r="Q4397" s="18"/>
      <c r="R4397" s="18"/>
      <c r="S4397" s="18"/>
      <c r="T4397" s="18"/>
      <c r="U4397" s="18"/>
      <c r="V4397" s="18"/>
      <c r="W4397" s="18"/>
      <c r="X4397" s="18"/>
      <c r="Y4397" s="18"/>
      <c r="Z4397" s="18"/>
      <c r="AA4397" s="18"/>
      <c r="AB4397" s="18"/>
      <c r="AC4397" s="18"/>
      <c r="AD4397" s="18"/>
      <c r="AE4397" s="18"/>
      <c r="AF4397" s="18"/>
      <c r="AG4397" s="18"/>
      <c r="AH4397" s="18"/>
      <c r="AI4397" s="18"/>
      <c r="AJ4397" s="18"/>
      <c r="AK4397" s="18"/>
      <c r="AL4397" s="18"/>
      <c r="AM4397" s="18"/>
      <c r="AN4397" s="18"/>
      <c r="AO4397" s="18"/>
      <c r="AP4397" s="18"/>
      <c r="AQ4397" s="18"/>
      <c r="AR4397" s="18"/>
      <c r="AS4397" s="18"/>
      <c r="AT4397" s="18"/>
      <c r="AU4397" s="18"/>
      <c r="AV4397" s="18"/>
      <c r="AW4397" s="18"/>
      <c r="AX4397" s="18"/>
    </row>
    <row r="4398">
      <c r="A4398" s="18" t="str">
        <f>IFERROR(__xludf.DUMMYFUNCTION("""COMPUTED_VALUE"""),"кислая земляника")</f>
        <v>кислая земляника</v>
      </c>
      <c r="B4398" s="18" t="str">
        <f>IFERROR(__xludf.DUMMYFUNCTION("""COMPUTED_VALUE"""),"кислая фанта с черникой")</f>
        <v>кислая фанта с черникой</v>
      </c>
      <c r="C4398" s="18" t="str">
        <f>IFERROR(__xludf.DUMMYFUNCTION("""COMPUTED_VALUE"""),"кислое харибо с колой и черешней")</f>
        <v>кислое харибо с колой и черешней</v>
      </c>
      <c r="D4398" s="18" t="str">
        <f>IFERROR(__xludf.DUMMYFUNCTION("""COMPUTED_VALUE"""),"кислое яблочно клубничная шипучка")</f>
        <v>кислое яблочно клубничная шипучка</v>
      </c>
      <c r="E4398" s="18" t="str">
        <f>IFERROR(__xludf.DUMMYFUNCTION("""COMPUTED_VALUE"""),"кислые желатинки маракуйя ананас")</f>
        <v>кислые желатинки маракуйя ананас</v>
      </c>
      <c r="F4398" s="18" t="str">
        <f>IFERROR(__xludf.DUMMYFUNCTION("""COMPUTED_VALUE"""),"кислые ленточки маракуя манго")</f>
        <v>кислые ленточки маракуя манго</v>
      </c>
      <c r="G4398" s="18" t="str">
        <f>IFERROR(__xludf.DUMMYFUNCTION("""COMPUTED_VALUE"""),"кислые мармеладные ягоды")</f>
        <v>кислые мармеладные ягоды</v>
      </c>
      <c r="H4398" s="18" t="str">
        <f>IFERROR(__xludf.DUMMYFUNCTION("""COMPUTED_VALUE"""),"кислый виноград лайм")</f>
        <v>кислый виноград лайм</v>
      </c>
      <c r="I4398" s="18" t="str">
        <f>IFERROR(__xludf.DUMMYFUNCTION("""COMPUTED_VALUE"""),"кислый грейпфрут с вишней")</f>
        <v>кислый грейпфрут с вишней</v>
      </c>
      <c r="J4398" s="18" t="str">
        <f>IFERROR(__xludf.DUMMYFUNCTION("""COMPUTED_VALUE"""),"кислый леденец виноград киви яблоко")</f>
        <v>кислый леденец виноград киви яблоко</v>
      </c>
      <c r="K4398" s="18" t="str">
        <f>IFERROR(__xludf.DUMMYFUNCTION("""COMPUTED_VALUE"""),"кислый лимонад арбуз лайм малина")</f>
        <v>кислый лимонад арбуз лайм малина</v>
      </c>
      <c r="L4398" s="18" t="str">
        <f>IFERROR(__xludf.DUMMYFUNCTION("""COMPUTED_VALUE"""),"кислый персик клубника")</f>
        <v>кислый персик клубника</v>
      </c>
      <c r="M4398" s="18" t="str">
        <f>IFERROR(__xludf.DUMMYFUNCTION("""COMPUTED_VALUE"""),"кислый яблочно лимонные колечки")</f>
        <v>кислый яблочно лимонные колечки</v>
      </c>
      <c r="N4398" s="18" t="str">
        <f>IFERROR(__xludf.DUMMYFUNCTION("""COMPUTED_VALUE"""),"фанта апельсин с кислой малиной")</f>
        <v>фанта апельсин с кислой малиной</v>
      </c>
      <c r="O4398" s="18"/>
      <c r="P4398" s="18"/>
      <c r="Q4398" s="18"/>
      <c r="R4398" s="18"/>
      <c r="S4398" s="18"/>
      <c r="T4398" s="18"/>
      <c r="U4398" s="18"/>
      <c r="V4398" s="18"/>
      <c r="W4398" s="18"/>
      <c r="X4398" s="18"/>
      <c r="Y4398" s="18"/>
      <c r="Z4398" s="18"/>
      <c r="AA4398" s="18"/>
      <c r="AB4398" s="18"/>
      <c r="AC4398" s="18"/>
      <c r="AD4398" s="18"/>
      <c r="AE4398" s="18"/>
      <c r="AF4398" s="18"/>
      <c r="AG4398" s="18"/>
      <c r="AH4398" s="18"/>
      <c r="AI4398" s="18"/>
      <c r="AJ4398" s="18"/>
      <c r="AK4398" s="18"/>
      <c r="AL4398" s="18"/>
      <c r="AM4398" s="18"/>
      <c r="AN4398" s="18"/>
      <c r="AO4398" s="18"/>
      <c r="AP4398" s="18"/>
      <c r="AQ4398" s="18"/>
      <c r="AR4398" s="18"/>
      <c r="AS4398" s="18"/>
      <c r="AT4398" s="18"/>
      <c r="AU4398" s="18"/>
      <c r="AV4398" s="18"/>
      <c r="AW4398" s="18"/>
      <c r="AX4398" s="18"/>
    </row>
    <row r="4399">
      <c r="A4399" s="18" t="str">
        <f>IFERROR(__xludf.DUMMYFUNCTION("""COMPUTED_VALUE"""),"0.4")</f>
        <v>0.4</v>
      </c>
      <c r="B4399" s="18" t="str">
        <f>IFERROR(__xludf.DUMMYFUNCTION("""COMPUTED_VALUE"""),"0.6")</f>
        <v>0.6</v>
      </c>
      <c r="C4399" s="18" t="str">
        <f>IFERROR(__xludf.DUMMYFUNCTION("""COMPUTED_VALUE"""),"0.7")</f>
        <v>0.7</v>
      </c>
      <c r="D4399" s="18" t="str">
        <f>IFERROR(__xludf.DUMMYFUNCTION("""COMPUTED_VALUE"""),"0.8")</f>
        <v>0.8</v>
      </c>
      <c r="E4399" s="18"/>
      <c r="F4399" s="18"/>
      <c r="G4399" s="18"/>
      <c r="H4399" s="18"/>
      <c r="I4399" s="18"/>
      <c r="J4399" s="18"/>
      <c r="K4399" s="18"/>
      <c r="L4399" s="18"/>
      <c r="M4399" s="18"/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18"/>
      <c r="Y4399" s="18"/>
      <c r="Z4399" s="18"/>
      <c r="AA4399" s="18"/>
      <c r="AB4399" s="18"/>
      <c r="AC4399" s="18"/>
      <c r="AD4399" s="18"/>
      <c r="AE4399" s="18"/>
      <c r="AF4399" s="18"/>
      <c r="AG4399" s="18"/>
      <c r="AH4399" s="18"/>
      <c r="AI4399" s="18"/>
      <c r="AJ4399" s="18"/>
      <c r="AK4399" s="18"/>
      <c r="AL4399" s="18"/>
      <c r="AM4399" s="18"/>
      <c r="AN4399" s="18"/>
      <c r="AO4399" s="18"/>
      <c r="AP4399" s="18"/>
      <c r="AQ4399" s="18"/>
      <c r="AR4399" s="18"/>
      <c r="AS4399" s="18"/>
      <c r="AT4399" s="18"/>
      <c r="AU4399" s="18"/>
      <c r="AV4399" s="18"/>
      <c r="AW4399" s="18"/>
      <c r="AX4399" s="18"/>
    </row>
    <row r="4400">
      <c r="A4400" s="18" t="str">
        <f>IFERROR(__xludf.DUMMYFUNCTION("""COMPUTED_VALUE"""),"0.4")</f>
        <v>0.4</v>
      </c>
      <c r="B4400" s="18" t="str">
        <f>IFERROR(__xludf.DUMMYFUNCTION("""COMPUTED_VALUE"""),"0.6")</f>
        <v>0.6</v>
      </c>
      <c r="C4400" s="18" t="str">
        <f>IFERROR(__xludf.DUMMYFUNCTION("""COMPUTED_VALUE"""),"0.7")</f>
        <v>0.7</v>
      </c>
      <c r="D4400" s="18" t="str">
        <f>IFERROR(__xludf.DUMMYFUNCTION("""COMPUTED_VALUE"""),"0.8")</f>
        <v>0.8</v>
      </c>
      <c r="E4400" s="18"/>
      <c r="F4400" s="18"/>
      <c r="G4400" s="18"/>
      <c r="H4400" s="18"/>
      <c r="I4400" s="18"/>
      <c r="J4400" s="18"/>
      <c r="K4400" s="18"/>
      <c r="L4400" s="18"/>
      <c r="M4400" s="18"/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  <c r="X4400" s="18"/>
      <c r="Y4400" s="18"/>
      <c r="Z4400" s="18"/>
      <c r="AA4400" s="18"/>
      <c r="AB4400" s="18"/>
      <c r="AC4400" s="18"/>
      <c r="AD4400" s="18"/>
      <c r="AE4400" s="18"/>
      <c r="AF4400" s="18"/>
      <c r="AG4400" s="18"/>
      <c r="AH4400" s="18"/>
      <c r="AI4400" s="18"/>
      <c r="AJ4400" s="18"/>
      <c r="AK4400" s="18"/>
      <c r="AL4400" s="18"/>
      <c r="AM4400" s="18"/>
      <c r="AN4400" s="18"/>
      <c r="AO4400" s="18"/>
      <c r="AP4400" s="18"/>
      <c r="AQ4400" s="18"/>
      <c r="AR4400" s="18"/>
      <c r="AS4400" s="18"/>
      <c r="AT4400" s="18"/>
      <c r="AU4400" s="18"/>
      <c r="AV4400" s="18"/>
      <c r="AW4400" s="18"/>
      <c r="AX4400" s="18"/>
    </row>
    <row r="4401">
      <c r="A4401" s="18" t="str">
        <f>IFERROR(__xludf.DUMMYFUNCTION("""COMPUTED_VALUE"""),"Арбуз Малина ")</f>
        <v>Арбуз Малина </v>
      </c>
      <c r="B4401" s="18" t="str">
        <f>IFERROR(__xludf.DUMMYFUNCTION("""COMPUTED_VALUE"""),"Банан Кокос ")</f>
        <v>Банан Кокос </v>
      </c>
      <c r="C4401" s="18" t="str">
        <f>IFERROR(__xludf.DUMMYFUNCTION("""COMPUTED_VALUE"""),"Барбарисовый Энергетик ")</f>
        <v>Барбарисовый Энергетик </v>
      </c>
      <c r="D4401" s="18" t="str">
        <f>IFERROR(__xludf.DUMMYFUNCTION("""COMPUTED_VALUE"""),"Виноградный Энергетик")</f>
        <v>Виноградный Энергетик</v>
      </c>
      <c r="E4401" s="18" t="str">
        <f>IFERROR(__xludf.DUMMYFUNCTION("""COMPUTED_VALUE"""),"Гранат Клубника ")</f>
        <v>Гранат Клубника </v>
      </c>
      <c r="F4401" s="18" t="str">
        <f>IFERROR(__xludf.DUMMYFUNCTION("""COMPUTED_VALUE"""),"Гранат Смородина ")</f>
        <v>Гранат Смородина </v>
      </c>
      <c r="G4401" s="18" t="str">
        <f>IFERROR(__xludf.DUMMYFUNCTION("""COMPUTED_VALUE"""),"Грейпфрутовый Швепс ")</f>
        <v>Грейпфрутовый Швепс </v>
      </c>
      <c r="H4401" s="18" t="str">
        <f>IFERROR(__xludf.DUMMYFUNCTION("""COMPUTED_VALUE"""),"Земляника Драгонфрут ")</f>
        <v>Земляника Драгонфрут </v>
      </c>
      <c r="I4401" s="18" t="str">
        <f>IFERROR(__xludf.DUMMYFUNCTION("""COMPUTED_VALUE"""),"Киви Личи ")</f>
        <v>Киви Личи </v>
      </c>
      <c r="J4401" s="18" t="str">
        <f>IFERROR(__xludf.DUMMYFUNCTION("""COMPUTED_VALUE"""),"Киви Маракуйя Гуава ")</f>
        <v>Киви Маракуйя Гуава </v>
      </c>
      <c r="K4401" s="18" t="str">
        <f>IFERROR(__xludf.DUMMYFUNCTION("""COMPUTED_VALUE"""),"Клубника Банан ")</f>
        <v>Клубника Банан </v>
      </c>
      <c r="L4401" s="18" t="str">
        <f>IFERROR(__xludf.DUMMYFUNCTION("""COMPUTED_VALUE"""),"Клубника Вишня ")</f>
        <v>Клубника Вишня </v>
      </c>
      <c r="M4401" s="18" t="str">
        <f>IFERROR(__xludf.DUMMYFUNCTION("""COMPUTED_VALUE"""),"Клубника Земляника ")</f>
        <v>Клубника Земляника </v>
      </c>
      <c r="N4401" s="18" t="str">
        <f>IFERROR(__xludf.DUMMYFUNCTION("""COMPUTED_VALUE"""),"Клубничный Мохито ")</f>
        <v>Клубничный Мохито </v>
      </c>
      <c r="O4401" s="18" t="str">
        <f>IFERROR(__xludf.DUMMYFUNCTION("""COMPUTED_VALUE"""),"Манго Грейпфрут ")</f>
        <v>Манго Грейпфрут </v>
      </c>
      <c r="P4401" s="18" t="str">
        <f>IFERROR(__xludf.DUMMYFUNCTION("""COMPUTED_VALUE"""),"Манго Персик Личи ")</f>
        <v>Манго Персик Личи </v>
      </c>
      <c r="Q4401" s="18" t="str">
        <f>IFERROR(__xludf.DUMMYFUNCTION("""COMPUTED_VALUE"""),"Персик Бабл Гам ")</f>
        <v>Персик Бабл Гам </v>
      </c>
      <c r="R4401" s="18" t="str">
        <f>IFERROR(__xludf.DUMMYFUNCTION("""COMPUTED_VALUE"""),"Садовые Ягоды ")</f>
        <v>Садовые Ягоды </v>
      </c>
      <c r="S4401" s="18" t="str">
        <f>IFERROR(__xludf.DUMMYFUNCTION("""COMPUTED_VALUE"""),"Скитлс Лимон Лайм 2")</f>
        <v>Скитлс Лимон Лайм 2</v>
      </c>
      <c r="T4401" s="18" t="str">
        <f>IFERROR(__xludf.DUMMYFUNCTION("""COMPUTED_VALUE"""),"Смородина Мармелад 1")</f>
        <v>Смородина Мармелад 1</v>
      </c>
      <c r="U4401" s="18" t="str">
        <f>IFERROR(__xludf.DUMMYFUNCTION("""COMPUTED_VALUE"""),"Темная Вишня 1")</f>
        <v>Темная Вишня 1</v>
      </c>
      <c r="V4401" s="18" t="str">
        <f>IFERROR(__xludf.DUMMYFUNCTION("""COMPUTED_VALUE"""),"Фруктовые Пластинки 1")</f>
        <v>Фруктовые Пластинки 1</v>
      </c>
      <c r="W4401" s="18" t="str">
        <f>IFERROR(__xludf.DUMMYFUNCTION("""COMPUTED_VALUE"""),"Черника Ежевика 1")</f>
        <v>Черника Ежевика 1</v>
      </c>
      <c r="X4401" s="18" t="str">
        <f>IFERROR(__xludf.DUMMYFUNCTION("""COMPUTED_VALUE"""),"Черника Малина 1")</f>
        <v>Черника Малина 1</v>
      </c>
      <c r="Y4401" s="18" t="str">
        <f>IFERROR(__xludf.DUMMYFUNCTION("""COMPUTED_VALUE"""),"Черника Мята 2")</f>
        <v>Черника Мята 2</v>
      </c>
      <c r="Z4401" s="18" t="str">
        <f>IFERROR(__xludf.DUMMYFUNCTION("""COMPUTED_VALUE"""),"Яблоко Виноград 2")</f>
        <v>Яблоко Виноград 2</v>
      </c>
      <c r="AA4401" s="18" t="str">
        <f>IFERROR(__xludf.DUMMYFUNCTION("""COMPUTED_VALUE"""),"Яблоко Малина 4")</f>
        <v>Яблоко Малина 4</v>
      </c>
      <c r="AB4401" s="18"/>
      <c r="AC4401" s="18"/>
      <c r="AD4401" s="18"/>
      <c r="AE4401" s="18"/>
      <c r="AF4401" s="18"/>
      <c r="AG4401" s="18"/>
      <c r="AH4401" s="18"/>
      <c r="AI4401" s="18"/>
      <c r="AJ4401" s="18"/>
      <c r="AK4401" s="18"/>
      <c r="AL4401" s="18"/>
      <c r="AM4401" s="18"/>
      <c r="AN4401" s="18"/>
      <c r="AO4401" s="18"/>
      <c r="AP4401" s="18"/>
      <c r="AQ4401" s="18"/>
      <c r="AR4401" s="18"/>
      <c r="AS4401" s="18"/>
      <c r="AT4401" s="18"/>
      <c r="AU4401" s="18"/>
      <c r="AV4401" s="18"/>
      <c r="AW4401" s="18"/>
      <c r="AX4401" s="18"/>
    </row>
    <row r="4402">
      <c r="A4402" s="18" t="str">
        <f>IFERROR(__xludf.DUMMYFUNCTION("""COMPUTED_VALUE"""),"Арбуз Малина ")</f>
        <v>Арбуз Малина </v>
      </c>
      <c r="B4402" s="18" t="str">
        <f>IFERROR(__xludf.DUMMYFUNCTION("""COMPUTED_VALUE"""),"Банан Кокос ")</f>
        <v>Банан Кокос </v>
      </c>
      <c r="C4402" s="18" t="str">
        <f>IFERROR(__xludf.DUMMYFUNCTION("""COMPUTED_VALUE"""),"Барбарисовый Энергетик ")</f>
        <v>Барбарисовый Энергетик </v>
      </c>
      <c r="D4402" s="18" t="str">
        <f>IFERROR(__xludf.DUMMYFUNCTION("""COMPUTED_VALUE"""),"Виноградный Энергетик")</f>
        <v>Виноградный Энергетик</v>
      </c>
      <c r="E4402" s="18" t="str">
        <f>IFERROR(__xludf.DUMMYFUNCTION("""COMPUTED_VALUE"""),"Гранат Клубника ")</f>
        <v>Гранат Клубника </v>
      </c>
      <c r="F4402" s="18" t="str">
        <f>IFERROR(__xludf.DUMMYFUNCTION("""COMPUTED_VALUE"""),"Гранат Смородина ")</f>
        <v>Гранат Смородина </v>
      </c>
      <c r="G4402" s="18" t="str">
        <f>IFERROR(__xludf.DUMMYFUNCTION("""COMPUTED_VALUE"""),"Грейпфрутовый Швепс ")</f>
        <v>Грейпфрутовый Швепс </v>
      </c>
      <c r="H4402" s="18" t="str">
        <f>IFERROR(__xludf.DUMMYFUNCTION("""COMPUTED_VALUE"""),"Земляника Драгонфрут ")</f>
        <v>Земляника Драгонфрут </v>
      </c>
      <c r="I4402" s="18" t="str">
        <f>IFERROR(__xludf.DUMMYFUNCTION("""COMPUTED_VALUE"""),"Киви Личи ")</f>
        <v>Киви Личи </v>
      </c>
      <c r="J4402" s="18" t="str">
        <f>IFERROR(__xludf.DUMMYFUNCTION("""COMPUTED_VALUE"""),"Киви Маракуйя Гуава ")</f>
        <v>Киви Маракуйя Гуава </v>
      </c>
      <c r="K4402" s="18" t="str">
        <f>IFERROR(__xludf.DUMMYFUNCTION("""COMPUTED_VALUE"""),"Клубника Банан ")</f>
        <v>Клубника Банан </v>
      </c>
      <c r="L4402" s="18" t="str">
        <f>IFERROR(__xludf.DUMMYFUNCTION("""COMPUTED_VALUE"""),"Клубника Вишня ")</f>
        <v>Клубника Вишня </v>
      </c>
      <c r="M4402" s="18" t="str">
        <f>IFERROR(__xludf.DUMMYFUNCTION("""COMPUTED_VALUE"""),"Клубника Земляника ")</f>
        <v>Клубника Земляника </v>
      </c>
      <c r="N4402" s="18" t="str">
        <f>IFERROR(__xludf.DUMMYFUNCTION("""COMPUTED_VALUE"""),"Клубничный Мохито ")</f>
        <v>Клубничный Мохито </v>
      </c>
      <c r="O4402" s="18" t="str">
        <f>IFERROR(__xludf.DUMMYFUNCTION("""COMPUTED_VALUE"""),"Манго Грейпфрут ")</f>
        <v>Манго Грейпфрут </v>
      </c>
      <c r="P4402" s="18" t="str">
        <f>IFERROR(__xludf.DUMMYFUNCTION("""COMPUTED_VALUE"""),"Манго Персик Личи ")</f>
        <v>Манго Персик Личи </v>
      </c>
      <c r="Q4402" s="18" t="str">
        <f>IFERROR(__xludf.DUMMYFUNCTION("""COMPUTED_VALUE"""),"Персик Бабл Гам ")</f>
        <v>Персик Бабл Гам </v>
      </c>
      <c r="R4402" s="18" t="str">
        <f>IFERROR(__xludf.DUMMYFUNCTION("""COMPUTED_VALUE"""),"Садовые Ягоды ")</f>
        <v>Садовые Ягоды </v>
      </c>
      <c r="S4402" s="18" t="str">
        <f>IFERROR(__xludf.DUMMYFUNCTION("""COMPUTED_VALUE"""),"Скитлс Лимон Лайм 2")</f>
        <v>Скитлс Лимон Лайм 2</v>
      </c>
      <c r="T4402" s="18" t="str">
        <f>IFERROR(__xludf.DUMMYFUNCTION("""COMPUTED_VALUE"""),"Смородина Мармелад 1")</f>
        <v>Смородина Мармелад 1</v>
      </c>
      <c r="U4402" s="18" t="str">
        <f>IFERROR(__xludf.DUMMYFUNCTION("""COMPUTED_VALUE"""),"Темная Вишня 1")</f>
        <v>Темная Вишня 1</v>
      </c>
      <c r="V4402" s="18" t="str">
        <f>IFERROR(__xludf.DUMMYFUNCTION("""COMPUTED_VALUE"""),"Фруктовые Пластинки 1")</f>
        <v>Фруктовые Пластинки 1</v>
      </c>
      <c r="W4402" s="18" t="str">
        <f>IFERROR(__xludf.DUMMYFUNCTION("""COMPUTED_VALUE"""),"Черника Ежевика 1")</f>
        <v>Черника Ежевика 1</v>
      </c>
      <c r="X4402" s="18" t="str">
        <f>IFERROR(__xludf.DUMMYFUNCTION("""COMPUTED_VALUE"""),"Черника Малина 1")</f>
        <v>Черника Малина 1</v>
      </c>
      <c r="Y4402" s="18" t="str">
        <f>IFERROR(__xludf.DUMMYFUNCTION("""COMPUTED_VALUE"""),"Черника Мята 2")</f>
        <v>Черника Мята 2</v>
      </c>
      <c r="Z4402" s="18" t="str">
        <f>IFERROR(__xludf.DUMMYFUNCTION("""COMPUTED_VALUE"""),"Яблоко Виноград 2")</f>
        <v>Яблоко Виноград 2</v>
      </c>
      <c r="AA4402" s="18" t="str">
        <f>IFERROR(__xludf.DUMMYFUNCTION("""COMPUTED_VALUE"""),"Яблоко Малина 4")</f>
        <v>Яблоко Малина 4</v>
      </c>
      <c r="AB4402" s="18"/>
      <c r="AC4402" s="18"/>
      <c r="AD4402" s="18"/>
      <c r="AE4402" s="18"/>
      <c r="AF4402" s="18"/>
      <c r="AG4402" s="18"/>
      <c r="AH4402" s="18"/>
      <c r="AI4402" s="18"/>
      <c r="AJ4402" s="18"/>
      <c r="AK4402" s="18"/>
      <c r="AL4402" s="18"/>
      <c r="AM4402" s="18"/>
      <c r="AN4402" s="18"/>
      <c r="AO4402" s="18"/>
      <c r="AP4402" s="18"/>
      <c r="AQ4402" s="18"/>
      <c r="AR4402" s="18"/>
      <c r="AS4402" s="18"/>
      <c r="AT4402" s="18"/>
      <c r="AU4402" s="18"/>
      <c r="AV4402" s="18"/>
      <c r="AW4402" s="18"/>
      <c r="AX4402" s="18"/>
    </row>
    <row r="4403">
      <c r="A4403" s="18" t="str">
        <f>IFERROR(__xludf.DUMMYFUNCTION("""COMPUTED_VALUE"""),"0.4")</f>
        <v>0.4</v>
      </c>
      <c r="B4403" s="18" t="str">
        <f>IFERROR(__xludf.DUMMYFUNCTION("""COMPUTED_VALUE"""),"0.6")</f>
        <v>0.6</v>
      </c>
      <c r="C4403" s="18" t="str">
        <f>IFERROR(__xludf.DUMMYFUNCTION("""COMPUTED_VALUE"""),"0.7")</f>
        <v>0.7</v>
      </c>
      <c r="D4403" s="18" t="str">
        <f>IFERROR(__xludf.DUMMYFUNCTION("""COMPUTED_VALUE"""),"0.8")</f>
        <v>0.8</v>
      </c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  <c r="AA4403" s="18"/>
      <c r="AB4403" s="18"/>
      <c r="AC4403" s="18"/>
      <c r="AD4403" s="18"/>
      <c r="AE4403" s="18"/>
      <c r="AF4403" s="18"/>
      <c r="AG4403" s="18"/>
      <c r="AH4403" s="18"/>
      <c r="AI4403" s="18"/>
      <c r="AJ4403" s="18"/>
      <c r="AK4403" s="18"/>
      <c r="AL4403" s="18"/>
      <c r="AM4403" s="18"/>
      <c r="AN4403" s="18"/>
      <c r="AO4403" s="18"/>
      <c r="AP4403" s="18"/>
      <c r="AQ4403" s="18"/>
      <c r="AR4403" s="18"/>
      <c r="AS4403" s="18"/>
      <c r="AT4403" s="18"/>
      <c r="AU4403" s="18"/>
      <c r="AV4403" s="18"/>
      <c r="AW4403" s="18"/>
      <c r="AX4403" s="18"/>
    </row>
    <row r="4404">
      <c r="A4404" s="18" t="str">
        <f>IFERROR(__xludf.DUMMYFUNCTION("""COMPUTED_VALUE"""),"Малина вишня лёд")</f>
        <v>Малина вишня лёд</v>
      </c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8"/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  <c r="AA4404" s="18"/>
      <c r="AB4404" s="18"/>
      <c r="AC4404" s="18"/>
      <c r="AD4404" s="18"/>
      <c r="AE4404" s="18"/>
      <c r="AF4404" s="18"/>
      <c r="AG4404" s="18"/>
      <c r="AH4404" s="18"/>
      <c r="AI4404" s="18"/>
      <c r="AJ4404" s="18"/>
      <c r="AK4404" s="18"/>
      <c r="AL4404" s="18"/>
      <c r="AM4404" s="18"/>
      <c r="AN4404" s="18"/>
      <c r="AO4404" s="18"/>
      <c r="AP4404" s="18"/>
      <c r="AQ4404" s="18"/>
      <c r="AR4404" s="18"/>
      <c r="AS4404" s="18"/>
      <c r="AT4404" s="18"/>
      <c r="AU4404" s="18"/>
      <c r="AV4404" s="18"/>
      <c r="AW4404" s="18"/>
      <c r="AX4404" s="18"/>
    </row>
    <row r="4405">
      <c r="A4405" s="18" t="str">
        <f>IFERROR(__xludf.DUMMYFUNCTION("""COMPUTED_VALUE"""),"Малина вишня лёд")</f>
        <v>Малина вишня лёд</v>
      </c>
      <c r="B4405" s="18"/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8"/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  <c r="AA4405" s="18"/>
      <c r="AB4405" s="18"/>
      <c r="AC4405" s="18"/>
      <c r="AD4405" s="18"/>
      <c r="AE4405" s="18"/>
      <c r="AF4405" s="18"/>
      <c r="AG4405" s="18"/>
      <c r="AH4405" s="18"/>
      <c r="AI4405" s="18"/>
      <c r="AJ4405" s="18"/>
      <c r="AK4405" s="18"/>
      <c r="AL4405" s="18"/>
      <c r="AM4405" s="18"/>
      <c r="AN4405" s="18"/>
      <c r="AO4405" s="18"/>
      <c r="AP4405" s="18"/>
      <c r="AQ4405" s="18"/>
      <c r="AR4405" s="18"/>
      <c r="AS4405" s="18"/>
      <c r="AT4405" s="18"/>
      <c r="AU4405" s="18"/>
      <c r="AV4405" s="18"/>
      <c r="AW4405" s="18"/>
      <c r="AX4405" s="18"/>
    </row>
    <row r="4406">
      <c r="A4406" s="18" t="str">
        <f>IFERROR(__xludf.DUMMYFUNCTION("""COMPUTED_VALUE"""),"кислая земляника")</f>
        <v>кислая земляника</v>
      </c>
      <c r="B4406" s="18" t="str">
        <f>IFERROR(__xludf.DUMMYFUNCTION("""COMPUTED_VALUE"""),"кислая фанта с черникой")</f>
        <v>кислая фанта с черникой</v>
      </c>
      <c r="C4406" s="18" t="str">
        <f>IFERROR(__xludf.DUMMYFUNCTION("""COMPUTED_VALUE"""),"кислое харибо с колой и черешней")</f>
        <v>кислое харибо с колой и черешней</v>
      </c>
      <c r="D4406" s="18" t="str">
        <f>IFERROR(__xludf.DUMMYFUNCTION("""COMPUTED_VALUE"""),"кислое яблочно клубничная шипучка")</f>
        <v>кислое яблочно клубничная шипучка</v>
      </c>
      <c r="E4406" s="18" t="str">
        <f>IFERROR(__xludf.DUMMYFUNCTION("""COMPUTED_VALUE"""),"кислые желатинки маракуйя ананас")</f>
        <v>кислые желатинки маракуйя ананас</v>
      </c>
      <c r="F4406" s="18" t="str">
        <f>IFERROR(__xludf.DUMMYFUNCTION("""COMPUTED_VALUE"""),"кислые ленточки маракуя манго")</f>
        <v>кислые ленточки маракуя манго</v>
      </c>
      <c r="G4406" s="18" t="str">
        <f>IFERROR(__xludf.DUMMYFUNCTION("""COMPUTED_VALUE"""),"кислые мармеладные ягоды")</f>
        <v>кислые мармеладные ягоды</v>
      </c>
      <c r="H4406" s="18" t="str">
        <f>IFERROR(__xludf.DUMMYFUNCTION("""COMPUTED_VALUE"""),"кислый виноград лайм")</f>
        <v>кислый виноград лайм</v>
      </c>
      <c r="I4406" s="18" t="str">
        <f>IFERROR(__xludf.DUMMYFUNCTION("""COMPUTED_VALUE"""),"кислый грейпфрут с вишней")</f>
        <v>кислый грейпфрут с вишней</v>
      </c>
      <c r="J4406" s="18" t="str">
        <f>IFERROR(__xludf.DUMMYFUNCTION("""COMPUTED_VALUE"""),"кислый леденец виноград киви яблоко")</f>
        <v>кислый леденец виноград киви яблоко</v>
      </c>
      <c r="K4406" s="18" t="str">
        <f>IFERROR(__xludf.DUMMYFUNCTION("""COMPUTED_VALUE"""),"кислый лимонад арбуз лайм малина")</f>
        <v>кислый лимонад арбуз лайм малина</v>
      </c>
      <c r="L4406" s="18" t="str">
        <f>IFERROR(__xludf.DUMMYFUNCTION("""COMPUTED_VALUE"""),"кислый персик клубника")</f>
        <v>кислый персик клубника</v>
      </c>
      <c r="M4406" s="18" t="str">
        <f>IFERROR(__xludf.DUMMYFUNCTION("""COMPUTED_VALUE"""),"кислый яблочно лимонные колечки")</f>
        <v>кислый яблочно лимонные колечки</v>
      </c>
      <c r="N4406" s="18" t="str">
        <f>IFERROR(__xludf.DUMMYFUNCTION("""COMPUTED_VALUE"""),"фанта апельсин с кислой малиной")</f>
        <v>фанта апельсин с кислой малиной</v>
      </c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  <c r="AA4406" s="18"/>
      <c r="AB4406" s="18"/>
      <c r="AC4406" s="18"/>
      <c r="AD4406" s="18"/>
      <c r="AE4406" s="18"/>
      <c r="AF4406" s="18"/>
      <c r="AG4406" s="18"/>
      <c r="AH4406" s="18"/>
      <c r="AI4406" s="18"/>
      <c r="AJ4406" s="18"/>
      <c r="AK4406" s="18"/>
      <c r="AL4406" s="18"/>
      <c r="AM4406" s="18"/>
      <c r="AN4406" s="18"/>
      <c r="AO4406" s="18"/>
      <c r="AP4406" s="18"/>
      <c r="AQ4406" s="18"/>
      <c r="AR4406" s="18"/>
      <c r="AS4406" s="18"/>
      <c r="AT4406" s="18"/>
      <c r="AU4406" s="18"/>
      <c r="AV4406" s="18"/>
      <c r="AW4406" s="18"/>
      <c r="AX4406" s="18"/>
    </row>
    <row r="4407">
      <c r="A4407" s="18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  <c r="AA4407" s="18"/>
      <c r="AB4407" s="18"/>
      <c r="AC4407" s="18"/>
      <c r="AD4407" s="18"/>
      <c r="AE4407" s="18"/>
      <c r="AF4407" s="18"/>
      <c r="AG4407" s="18"/>
      <c r="AH4407" s="18"/>
      <c r="AI4407" s="18"/>
      <c r="AJ4407" s="18"/>
      <c r="AK4407" s="18"/>
      <c r="AL4407" s="18"/>
      <c r="AM4407" s="18"/>
      <c r="AN4407" s="18"/>
      <c r="AO4407" s="18"/>
      <c r="AP4407" s="18"/>
      <c r="AQ4407" s="18"/>
      <c r="AR4407" s="18"/>
      <c r="AS4407" s="18"/>
      <c r="AT4407" s="18"/>
      <c r="AU4407" s="18"/>
      <c r="AV4407" s="18"/>
      <c r="AW4407" s="18"/>
      <c r="AX4407" s="18"/>
    </row>
    <row r="4408">
      <c r="A4408" s="18"/>
      <c r="B4408" s="18"/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8"/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  <c r="AA4408" s="18"/>
      <c r="AB4408" s="18"/>
      <c r="AC4408" s="18"/>
      <c r="AD4408" s="18"/>
      <c r="AE4408" s="18"/>
      <c r="AF4408" s="18"/>
      <c r="AG4408" s="18"/>
      <c r="AH4408" s="18"/>
      <c r="AI4408" s="18"/>
      <c r="AJ4408" s="18"/>
      <c r="AK4408" s="18"/>
      <c r="AL4408" s="18"/>
      <c r="AM4408" s="18"/>
      <c r="AN4408" s="18"/>
      <c r="AO4408" s="18"/>
      <c r="AP4408" s="18"/>
      <c r="AQ4408" s="18"/>
      <c r="AR4408" s="18"/>
      <c r="AS4408" s="18"/>
      <c r="AT4408" s="18"/>
      <c r="AU4408" s="18"/>
      <c r="AV4408" s="18"/>
      <c r="AW4408" s="18"/>
      <c r="AX4408" s="18"/>
    </row>
    <row r="4409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8"/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  <c r="AA4409" s="18"/>
      <c r="AB4409" s="18"/>
      <c r="AC4409" s="18"/>
      <c r="AD4409" s="18"/>
      <c r="AE4409" s="18"/>
      <c r="AF4409" s="18"/>
      <c r="AG4409" s="18"/>
      <c r="AH4409" s="18"/>
      <c r="AI4409" s="18"/>
      <c r="AJ4409" s="18"/>
      <c r="AK4409" s="18"/>
      <c r="AL4409" s="18"/>
      <c r="AM4409" s="18"/>
      <c r="AN4409" s="18"/>
      <c r="AO4409" s="18"/>
      <c r="AP4409" s="18"/>
      <c r="AQ4409" s="18"/>
      <c r="AR4409" s="18"/>
      <c r="AS4409" s="18"/>
      <c r="AT4409" s="18"/>
      <c r="AU4409" s="18"/>
      <c r="AV4409" s="18"/>
      <c r="AW4409" s="18"/>
      <c r="AX4409" s="18"/>
    </row>
    <row r="4410">
      <c r="A4410" s="18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8"/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  <c r="AA4410" s="18"/>
      <c r="AB4410" s="18"/>
      <c r="AC4410" s="18"/>
      <c r="AD4410" s="18"/>
      <c r="AE4410" s="18"/>
      <c r="AF4410" s="18"/>
      <c r="AG4410" s="18"/>
      <c r="AH4410" s="18"/>
      <c r="AI4410" s="18"/>
      <c r="AJ4410" s="18"/>
      <c r="AK4410" s="18"/>
      <c r="AL4410" s="18"/>
      <c r="AM4410" s="18"/>
      <c r="AN4410" s="18"/>
      <c r="AO4410" s="18"/>
      <c r="AP4410" s="18"/>
      <c r="AQ4410" s="18"/>
      <c r="AR4410" s="18"/>
      <c r="AS4410" s="18"/>
      <c r="AT4410" s="18"/>
      <c r="AU4410" s="18"/>
      <c r="AV4410" s="18"/>
      <c r="AW4410" s="18"/>
      <c r="AX4410" s="18"/>
    </row>
    <row r="4411">
      <c r="A4411" s="18" t="str">
        <f>IFERROR(__xludf.DUMMYFUNCTION("""COMPUTED_VALUE"""),"кислая земляника")</f>
        <v>кислая земляника</v>
      </c>
      <c r="B4411" s="18" t="str">
        <f>IFERROR(__xludf.DUMMYFUNCTION("""COMPUTED_VALUE"""),"кислая фанта с черникой")</f>
        <v>кислая фанта с черникой</v>
      </c>
      <c r="C4411" s="18" t="str">
        <f>IFERROR(__xludf.DUMMYFUNCTION("""COMPUTED_VALUE"""),"кислое харибо с колой и черешней")</f>
        <v>кислое харибо с колой и черешней</v>
      </c>
      <c r="D4411" s="18" t="str">
        <f>IFERROR(__xludf.DUMMYFUNCTION("""COMPUTED_VALUE"""),"кислое яблочно клубничная шипучка")</f>
        <v>кислое яблочно клубничная шипучка</v>
      </c>
      <c r="E4411" s="18" t="str">
        <f>IFERROR(__xludf.DUMMYFUNCTION("""COMPUTED_VALUE"""),"кислые желатинки маракуйя ананас")</f>
        <v>кислые желатинки маракуйя ананас</v>
      </c>
      <c r="F4411" s="18" t="str">
        <f>IFERROR(__xludf.DUMMYFUNCTION("""COMPUTED_VALUE"""),"кислые ленточки маракуя манго")</f>
        <v>кислые ленточки маракуя манго</v>
      </c>
      <c r="G4411" s="18" t="str">
        <f>IFERROR(__xludf.DUMMYFUNCTION("""COMPUTED_VALUE"""),"кислые мармеладные ягоды")</f>
        <v>кислые мармеладные ягоды</v>
      </c>
      <c r="H4411" s="18" t="str">
        <f>IFERROR(__xludf.DUMMYFUNCTION("""COMPUTED_VALUE"""),"кислый виноград лайм")</f>
        <v>кислый виноград лайм</v>
      </c>
      <c r="I4411" s="18" t="str">
        <f>IFERROR(__xludf.DUMMYFUNCTION("""COMPUTED_VALUE"""),"кислый грейпфрут с вишней")</f>
        <v>кислый грейпфрут с вишней</v>
      </c>
      <c r="J4411" s="18" t="str">
        <f>IFERROR(__xludf.DUMMYFUNCTION("""COMPUTED_VALUE"""),"кислый леденец виноград киви яблоко")</f>
        <v>кислый леденец виноград киви яблоко</v>
      </c>
      <c r="K4411" s="18" t="str">
        <f>IFERROR(__xludf.DUMMYFUNCTION("""COMPUTED_VALUE"""),"кислый лимонад арбуз лайм малина")</f>
        <v>кислый лимонад арбуз лайм малина</v>
      </c>
      <c r="L4411" s="18" t="str">
        <f>IFERROR(__xludf.DUMMYFUNCTION("""COMPUTED_VALUE"""),"кислый персик клубника")</f>
        <v>кислый персик клубника</v>
      </c>
      <c r="M4411" s="18" t="str">
        <f>IFERROR(__xludf.DUMMYFUNCTION("""COMPUTED_VALUE"""),"кислый яблочно лимонные колечки")</f>
        <v>кислый яблочно лимонные колечки</v>
      </c>
      <c r="N4411" s="18" t="str">
        <f>IFERROR(__xludf.DUMMYFUNCTION("""COMPUTED_VALUE"""),"фанта апельсин с кислой малиной")</f>
        <v>фанта апельсин с кислой малиной</v>
      </c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  <c r="AA4411" s="18"/>
      <c r="AB4411" s="18"/>
      <c r="AC4411" s="18"/>
      <c r="AD4411" s="18"/>
      <c r="AE4411" s="18"/>
      <c r="AF4411" s="18"/>
      <c r="AG4411" s="18"/>
      <c r="AH4411" s="18"/>
      <c r="AI4411" s="18"/>
      <c r="AJ4411" s="18"/>
      <c r="AK4411" s="18"/>
      <c r="AL4411" s="18"/>
      <c r="AM4411" s="18"/>
      <c r="AN4411" s="18"/>
      <c r="AO4411" s="18"/>
      <c r="AP4411" s="18"/>
      <c r="AQ4411" s="18"/>
      <c r="AR4411" s="18"/>
      <c r="AS4411" s="18"/>
      <c r="AT4411" s="18"/>
      <c r="AU4411" s="18"/>
      <c r="AV4411" s="18"/>
      <c r="AW4411" s="18"/>
      <c r="AX4411" s="18"/>
    </row>
    <row r="4412">
      <c r="A4412" s="18" t="str">
        <f>IFERROR(__xludf.DUMMYFUNCTION("""COMPUTED_VALUE"""),"Лесные ягоды")</f>
        <v>Лесные ягоды</v>
      </c>
      <c r="B4412" s="18" t="str">
        <f>IFERROR(__xludf.DUMMYFUNCTION("""COMPUTED_VALUE"""),"Алоэ виноград ")</f>
        <v>Алоэ виноград </v>
      </c>
      <c r="C4412" s="18" t="str">
        <f>IFERROR(__xludf.DUMMYFUNCTION("""COMPUTED_VALUE"""),"Апельсиновый адреналин")</f>
        <v>Апельсиновый адреналин</v>
      </c>
      <c r="D4412" s="18" t="str">
        <f>IFERROR(__xludf.DUMMYFUNCTION("""COMPUTED_VALUE"""),"Клюква лайм")</f>
        <v>Клюква лайм</v>
      </c>
      <c r="E4412" s="18" t="str">
        <f>IFERROR(__xludf.DUMMYFUNCTION("""COMPUTED_VALUE"""),"Виноградная фанта ")</f>
        <v>Виноградная фанта </v>
      </c>
      <c r="F4412" s="18" t="str">
        <f>IFERROR(__xludf.DUMMYFUNCTION("""COMPUTED_VALUE"""),"Зеленый чай лемонграсс")</f>
        <v>Зеленый чай лемонграсс</v>
      </c>
      <c r="G4412" s="18" t="str">
        <f>IFERROR(__xludf.DUMMYFUNCTION("""COMPUTED_VALUE"""),"Малина арбуз")</f>
        <v>Малина арбуз</v>
      </c>
      <c r="H4412" s="18" t="str">
        <f>IFERROR(__xludf.DUMMYFUNCTION("""COMPUTED_VALUE"""),"Ананас персик")</f>
        <v>Ананас персик</v>
      </c>
      <c r="I4412" s="18" t="str">
        <f>IFERROR(__xludf.DUMMYFUNCTION("""COMPUTED_VALUE"""),"Клубничный мохито ")</f>
        <v>Клубничный мохито </v>
      </c>
      <c r="J4412" s="18" t="str">
        <f>IFERROR(__xludf.DUMMYFUNCTION("""COMPUTED_VALUE"""),"Яблоко лайм")</f>
        <v>Яблоко лайм</v>
      </c>
      <c r="K4412" s="18" t="str">
        <f>IFERROR(__xludf.DUMMYFUNCTION("""COMPUTED_VALUE"""),"Спрайт арбуз лайм ")</f>
        <v>Спрайт арбуз лайм </v>
      </c>
      <c r="L4412" s="18" t="str">
        <f>IFERROR(__xludf.DUMMYFUNCTION("""COMPUTED_VALUE"""),"Черничная фанта")</f>
        <v>Черничная фанта</v>
      </c>
      <c r="M4412" s="18" t="str">
        <f>IFERROR(__xludf.DUMMYFUNCTION("""COMPUTED_VALUE"""),"Чёрная смородина")</f>
        <v>Чёрная смородина</v>
      </c>
      <c r="N4412" s="18" t="str">
        <f>IFERROR(__xludf.DUMMYFUNCTION("""COMPUTED_VALUE"""),"Червячки голубика малина")</f>
        <v>Червячки голубика малина</v>
      </c>
      <c r="O4412" s="18" t="str">
        <f>IFERROR(__xludf.DUMMYFUNCTION("""COMPUTED_VALUE"""),"Малина смородина ")</f>
        <v>Малина смородина </v>
      </c>
      <c r="P4412" s="18" t="str">
        <f>IFERROR(__xludf.DUMMYFUNCTION("""COMPUTED_VALUE"""),"Черника лайм ")</f>
        <v>Черника лайм </v>
      </c>
      <c r="Q4412" s="18" t="str">
        <f>IFERROR(__xludf.DUMMYFUNCTION("""COMPUTED_VALUE"""),"Виноградный чупа чупс")</f>
        <v>Виноградный чупа чупс</v>
      </c>
      <c r="R4412" s="18" t="str">
        <f>IFERROR(__xludf.DUMMYFUNCTION("""COMPUTED_VALUE"""),"Киви лайм")</f>
        <v>Киви лайм</v>
      </c>
      <c r="S4412" s="18" t="str">
        <f>IFERROR(__xludf.DUMMYFUNCTION("""COMPUTED_VALUE"""),"Ягодный морс")</f>
        <v>Ягодный морс</v>
      </c>
      <c r="T4412" s="18" t="str">
        <f>IFERROR(__xludf.DUMMYFUNCTION("""COMPUTED_VALUE"""),"Фруктовый скитлс")</f>
        <v>Фруктовый скитлс</v>
      </c>
      <c r="U4412" s="18" t="str">
        <f>IFERROR(__xludf.DUMMYFUNCTION("""COMPUTED_VALUE"""),"черника лимон ")</f>
        <v>черника лимон </v>
      </c>
      <c r="V4412" s="18" t="str">
        <f>IFERROR(__xludf.DUMMYFUNCTION("""COMPUTED_VALUE"""),"Вишнёвая бомба")</f>
        <v>Вишнёвая бомба</v>
      </c>
      <c r="W4412" s="18" t="str">
        <f>IFERROR(__xludf.DUMMYFUNCTION("""COMPUTED_VALUE"""),"Тропический манго")</f>
        <v>Тропический манго</v>
      </c>
      <c r="X4412" s="18"/>
      <c r="Y4412" s="18"/>
      <c r="Z4412" s="18"/>
      <c r="AA4412" s="18"/>
      <c r="AB4412" s="18"/>
      <c r="AC4412" s="18"/>
      <c r="AD4412" s="18"/>
      <c r="AE4412" s="18"/>
      <c r="AF4412" s="18"/>
      <c r="AG4412" s="18"/>
      <c r="AH4412" s="18"/>
      <c r="AI4412" s="18"/>
      <c r="AJ4412" s="18"/>
      <c r="AK4412" s="18"/>
      <c r="AL4412" s="18"/>
      <c r="AM4412" s="18"/>
      <c r="AN4412" s="18"/>
      <c r="AO4412" s="18"/>
      <c r="AP4412" s="18"/>
      <c r="AQ4412" s="18"/>
      <c r="AR4412" s="18"/>
      <c r="AS4412" s="18"/>
      <c r="AT4412" s="18"/>
      <c r="AU4412" s="18"/>
      <c r="AV4412" s="18"/>
      <c r="AW4412" s="18"/>
      <c r="AX4412" s="18"/>
    </row>
    <row r="4413">
      <c r="A4413" s="18" t="str">
        <f>IFERROR(__xludf.DUMMYFUNCTION("""COMPUTED_VALUE"""),"0.4")</f>
        <v>0.4</v>
      </c>
      <c r="B4413" s="18" t="str">
        <f>IFERROR(__xludf.DUMMYFUNCTION("""COMPUTED_VALUE"""),"0.6")</f>
        <v>0.6</v>
      </c>
      <c r="C4413" s="18" t="str">
        <f>IFERROR(__xludf.DUMMYFUNCTION("""COMPUTED_VALUE"""),"0.7")</f>
        <v>0.7</v>
      </c>
      <c r="D4413" s="18" t="str">
        <f>IFERROR(__xludf.DUMMYFUNCTION("""COMPUTED_VALUE"""),"0.8")</f>
        <v>0.8</v>
      </c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  <c r="AA4413" s="18"/>
      <c r="AB4413" s="18"/>
      <c r="AC4413" s="18"/>
      <c r="AD4413" s="18"/>
      <c r="AE4413" s="18"/>
      <c r="AF4413" s="18"/>
      <c r="AG4413" s="18"/>
      <c r="AH4413" s="18"/>
      <c r="AI4413" s="18"/>
      <c r="AJ4413" s="18"/>
      <c r="AK4413" s="18"/>
      <c r="AL4413" s="18"/>
      <c r="AM4413" s="18"/>
      <c r="AN4413" s="18"/>
      <c r="AO4413" s="18"/>
      <c r="AP4413" s="18"/>
      <c r="AQ4413" s="18"/>
      <c r="AR4413" s="18"/>
      <c r="AS4413" s="18"/>
      <c r="AT4413" s="18"/>
      <c r="AU4413" s="18"/>
      <c r="AV4413" s="18"/>
      <c r="AW4413" s="18"/>
      <c r="AX4413" s="18"/>
    </row>
    <row r="4414">
      <c r="A4414" s="18" t="str">
        <f>IFERROR(__xludf.DUMMYFUNCTION("""COMPUTED_VALUE"""),"Лесные ягоды")</f>
        <v>Лесные ягоды</v>
      </c>
      <c r="B4414" s="18" t="str">
        <f>IFERROR(__xludf.DUMMYFUNCTION("""COMPUTED_VALUE"""),"Алоэ виноград ")</f>
        <v>Алоэ виноград </v>
      </c>
      <c r="C4414" s="18" t="str">
        <f>IFERROR(__xludf.DUMMYFUNCTION("""COMPUTED_VALUE"""),"Апельсиновый адреналин")</f>
        <v>Апельсиновый адреналин</v>
      </c>
      <c r="D4414" s="18" t="str">
        <f>IFERROR(__xludf.DUMMYFUNCTION("""COMPUTED_VALUE"""),"Клюква лайм")</f>
        <v>Клюква лайм</v>
      </c>
      <c r="E4414" s="18" t="str">
        <f>IFERROR(__xludf.DUMMYFUNCTION("""COMPUTED_VALUE"""),"Виноградная фанта ")</f>
        <v>Виноградная фанта </v>
      </c>
      <c r="F4414" s="18" t="str">
        <f>IFERROR(__xludf.DUMMYFUNCTION("""COMPUTED_VALUE"""),"Зеленый чай лемонграсс")</f>
        <v>Зеленый чай лемонграсс</v>
      </c>
      <c r="G4414" s="18" t="str">
        <f>IFERROR(__xludf.DUMMYFUNCTION("""COMPUTED_VALUE"""),"Малина арбуз")</f>
        <v>Малина арбуз</v>
      </c>
      <c r="H4414" s="18" t="str">
        <f>IFERROR(__xludf.DUMMYFUNCTION("""COMPUTED_VALUE"""),"Ананас персик")</f>
        <v>Ананас персик</v>
      </c>
      <c r="I4414" s="18" t="str">
        <f>IFERROR(__xludf.DUMMYFUNCTION("""COMPUTED_VALUE"""),"Клубничный мохито ")</f>
        <v>Клубничный мохито </v>
      </c>
      <c r="J4414" s="18" t="str">
        <f>IFERROR(__xludf.DUMMYFUNCTION("""COMPUTED_VALUE"""),"Яблоко лайм")</f>
        <v>Яблоко лайм</v>
      </c>
      <c r="K4414" s="18" t="str">
        <f>IFERROR(__xludf.DUMMYFUNCTION("""COMPUTED_VALUE"""),"Спрайт арбуз лайм ")</f>
        <v>Спрайт арбуз лайм </v>
      </c>
      <c r="L4414" s="18" t="str">
        <f>IFERROR(__xludf.DUMMYFUNCTION("""COMPUTED_VALUE"""),"Черничная фанта")</f>
        <v>Черничная фанта</v>
      </c>
      <c r="M4414" s="18" t="str">
        <f>IFERROR(__xludf.DUMMYFUNCTION("""COMPUTED_VALUE"""),"Чёрная смородина")</f>
        <v>Чёрная смородина</v>
      </c>
      <c r="N4414" s="18" t="str">
        <f>IFERROR(__xludf.DUMMYFUNCTION("""COMPUTED_VALUE"""),"Червячки голубика малина")</f>
        <v>Червячки голубика малина</v>
      </c>
      <c r="O4414" s="18" t="str">
        <f>IFERROR(__xludf.DUMMYFUNCTION("""COMPUTED_VALUE"""),"Малина смородина ")</f>
        <v>Малина смородина </v>
      </c>
      <c r="P4414" s="18" t="str">
        <f>IFERROR(__xludf.DUMMYFUNCTION("""COMPUTED_VALUE"""),"Черника лайм ")</f>
        <v>Черника лайм </v>
      </c>
      <c r="Q4414" s="18" t="str">
        <f>IFERROR(__xludf.DUMMYFUNCTION("""COMPUTED_VALUE"""),"Виноградный чупа чупс")</f>
        <v>Виноградный чупа чупс</v>
      </c>
      <c r="R4414" s="18" t="str">
        <f>IFERROR(__xludf.DUMMYFUNCTION("""COMPUTED_VALUE"""),"Киви лайм")</f>
        <v>Киви лайм</v>
      </c>
      <c r="S4414" s="18" t="str">
        <f>IFERROR(__xludf.DUMMYFUNCTION("""COMPUTED_VALUE"""),"Ягодный морс")</f>
        <v>Ягодный морс</v>
      </c>
      <c r="T4414" s="18" t="str">
        <f>IFERROR(__xludf.DUMMYFUNCTION("""COMPUTED_VALUE"""),"Фруктовый скитлс")</f>
        <v>Фруктовый скитлс</v>
      </c>
      <c r="U4414" s="18" t="str">
        <f>IFERROR(__xludf.DUMMYFUNCTION("""COMPUTED_VALUE"""),"черника лимон ")</f>
        <v>черника лимон </v>
      </c>
      <c r="V4414" s="18" t="str">
        <f>IFERROR(__xludf.DUMMYFUNCTION("""COMPUTED_VALUE"""),"Вишнёвая бомба")</f>
        <v>Вишнёвая бомба</v>
      </c>
      <c r="W4414" s="18" t="str">
        <f>IFERROR(__xludf.DUMMYFUNCTION("""COMPUTED_VALUE"""),"Тропический манго")</f>
        <v>Тропический манго</v>
      </c>
      <c r="X4414" s="18"/>
      <c r="Y4414" s="18"/>
      <c r="Z4414" s="18"/>
      <c r="AA4414" s="18"/>
      <c r="AB4414" s="18"/>
      <c r="AC4414" s="18"/>
      <c r="AD4414" s="18"/>
      <c r="AE4414" s="18"/>
      <c r="AF4414" s="18"/>
      <c r="AG4414" s="18"/>
      <c r="AH4414" s="18"/>
      <c r="AI4414" s="18"/>
      <c r="AJ4414" s="18"/>
      <c r="AK4414" s="18"/>
      <c r="AL4414" s="18"/>
      <c r="AM4414" s="18"/>
      <c r="AN4414" s="18"/>
      <c r="AO4414" s="18"/>
      <c r="AP4414" s="18"/>
      <c r="AQ4414" s="18"/>
      <c r="AR4414" s="18"/>
      <c r="AS4414" s="18"/>
      <c r="AT4414" s="18"/>
      <c r="AU4414" s="18"/>
      <c r="AV4414" s="18"/>
      <c r="AW4414" s="18"/>
      <c r="AX4414" s="18"/>
    </row>
    <row r="4415">
      <c r="A4415" s="18" t="str">
        <f>IFERROR(__xludf.DUMMYFUNCTION("""COMPUTED_VALUE"""),"Банановое мороженое")</f>
        <v>Банановое мороженое</v>
      </c>
      <c r="B4415" s="18" t="str">
        <f>IFERROR(__xludf.DUMMYFUNCTION("""COMPUTED_VALUE"""),"Вишнёвый маффин")</f>
        <v>Вишнёвый маффин</v>
      </c>
      <c r="C4415" s="18" t="str">
        <f>IFERROR(__xludf.DUMMYFUNCTION("""COMPUTED_VALUE"""),"Жвачка виноград")</f>
        <v>Жвачка виноград</v>
      </c>
      <c r="D4415" s="18" t="str">
        <f>IFERROR(__xludf.DUMMYFUNCTION("""COMPUTED_VALUE"""),"Кислая жвачка яблоко")</f>
        <v>Кислая жвачка яблоко</v>
      </c>
      <c r="E4415" s="18" t="str">
        <f>IFERROR(__xludf.DUMMYFUNCTION("""COMPUTED_VALUE"""),"Кислая малиновая вата")</f>
        <v>Кислая малиновая вата</v>
      </c>
      <c r="F4415" s="18" t="str">
        <f>IFERROR(__xludf.DUMMYFUNCTION("""COMPUTED_VALUE"""),"Клюква в сахарной пудре")</f>
        <v>Клюква в сахарной пудре</v>
      </c>
      <c r="G4415" s="18" t="str">
        <f>IFERROR(__xludf.DUMMYFUNCTION("""COMPUTED_VALUE"""),"Кола вишня")</f>
        <v>Кола вишня</v>
      </c>
      <c r="H4415" s="18" t="str">
        <f>IFERROR(__xludf.DUMMYFUNCTION("""COMPUTED_VALUE"""),"Ледяная груша яблоко")</f>
        <v>Ледяная груша яблоко</v>
      </c>
      <c r="I4415" s="18" t="str">
        <f>IFERROR(__xludf.DUMMYFUNCTION("""COMPUTED_VALUE"""),"Лесные ягоды эвкалипт")</f>
        <v>Лесные ягоды эвкалипт</v>
      </c>
      <c r="J4415" s="18" t="str">
        <f>IFERROR(__xludf.DUMMYFUNCTION("""COMPUTED_VALUE"""),"Лимонад голубая малина")</f>
        <v>Лимонад голубая малина</v>
      </c>
      <c r="K4415" s="18" t="str">
        <f>IFERROR(__xludf.DUMMYFUNCTION("""COMPUTED_VALUE"""),"Малиновый лимонад")</f>
        <v>Малиновый лимонад</v>
      </c>
      <c r="L4415" s="18" t="str">
        <f>IFERROR(__xludf.DUMMYFUNCTION("""COMPUTED_VALUE"""),"Манго клубника")</f>
        <v>Манго клубника</v>
      </c>
      <c r="M4415" s="18" t="str">
        <f>IFERROR(__xludf.DUMMYFUNCTION("""COMPUTED_VALUE"""),"Мармеладные змейки с дикими ягодами")</f>
        <v>Мармеладные змейки с дикими ягодами</v>
      </c>
      <c r="N4415" s="18" t="str">
        <f>IFERROR(__xludf.DUMMYFUNCTION("""COMPUTED_VALUE"""),"Морозная фанта")</f>
        <v>Морозная фанта</v>
      </c>
      <c r="O4415" s="18" t="str">
        <f>IFERROR(__xludf.DUMMYFUNCTION("""COMPUTED_VALUE"""),"Морозный мохито")</f>
        <v>Морозный мохито</v>
      </c>
      <c r="P4415" s="18" t="str">
        <f>IFERROR(__xludf.DUMMYFUNCTION("""COMPUTED_VALUE"""),"Пина колада")</f>
        <v>Пина колада</v>
      </c>
      <c r="Q4415" s="18" t="str">
        <f>IFERROR(__xludf.DUMMYFUNCTION("""COMPUTED_VALUE"""),"Спрайт огурец")</f>
        <v>Спрайт огурец</v>
      </c>
      <c r="R4415" s="18" t="str">
        <f>IFERROR(__xludf.DUMMYFUNCTION("""COMPUTED_VALUE"""),"Цитрусовые дольки")</f>
        <v>Цитрусовые дольки</v>
      </c>
      <c r="S4415" s="18" t="str">
        <f>IFERROR(__xludf.DUMMYFUNCTION("""COMPUTED_VALUE"""),"Червяки с ананасом")</f>
        <v>Червяки с ананасом</v>
      </c>
      <c r="T4415" s="18" t="str">
        <f>IFERROR(__xludf.DUMMYFUNCTION("""COMPUTED_VALUE"""),"Энергетик черника")</f>
        <v>Энергетик черника</v>
      </c>
      <c r="U4415" s="18"/>
      <c r="V4415" s="18"/>
      <c r="W4415" s="18"/>
      <c r="X4415" s="18"/>
      <c r="Y4415" s="18"/>
      <c r="Z4415" s="18"/>
      <c r="AA4415" s="18"/>
      <c r="AB4415" s="18"/>
      <c r="AC4415" s="18"/>
      <c r="AD4415" s="18"/>
      <c r="AE4415" s="18"/>
      <c r="AF4415" s="18"/>
      <c r="AG4415" s="18"/>
      <c r="AH4415" s="18"/>
      <c r="AI4415" s="18"/>
      <c r="AJ4415" s="18"/>
      <c r="AK4415" s="18"/>
      <c r="AL4415" s="18"/>
      <c r="AM4415" s="18"/>
      <c r="AN4415" s="18"/>
      <c r="AO4415" s="18"/>
      <c r="AP4415" s="18"/>
      <c r="AQ4415" s="18"/>
      <c r="AR4415" s="18"/>
      <c r="AS4415" s="18"/>
      <c r="AT4415" s="18"/>
      <c r="AU4415" s="18"/>
      <c r="AV4415" s="18"/>
      <c r="AW4415" s="18"/>
      <c r="AX4415" s="18"/>
    </row>
    <row r="4416">
      <c r="A4416" s="18" t="str">
        <f>IFERROR(__xludf.DUMMYFUNCTION("""COMPUTED_VALUE"""),"Банановое мороженое")</f>
        <v>Банановое мороженое</v>
      </c>
      <c r="B4416" s="18" t="str">
        <f>IFERROR(__xludf.DUMMYFUNCTION("""COMPUTED_VALUE"""),"Вишнёвый маффин")</f>
        <v>Вишнёвый маффин</v>
      </c>
      <c r="C4416" s="18" t="str">
        <f>IFERROR(__xludf.DUMMYFUNCTION("""COMPUTED_VALUE"""),"Жвачка виноград")</f>
        <v>Жвачка виноград</v>
      </c>
      <c r="D4416" s="18" t="str">
        <f>IFERROR(__xludf.DUMMYFUNCTION("""COMPUTED_VALUE"""),"Кислая жвачка яблоко")</f>
        <v>Кислая жвачка яблоко</v>
      </c>
      <c r="E4416" s="18" t="str">
        <f>IFERROR(__xludf.DUMMYFUNCTION("""COMPUTED_VALUE"""),"Кислая малиновая вата")</f>
        <v>Кислая малиновая вата</v>
      </c>
      <c r="F4416" s="18" t="str">
        <f>IFERROR(__xludf.DUMMYFUNCTION("""COMPUTED_VALUE"""),"Клюква в сахарной пудре")</f>
        <v>Клюква в сахарной пудре</v>
      </c>
      <c r="G4416" s="18" t="str">
        <f>IFERROR(__xludf.DUMMYFUNCTION("""COMPUTED_VALUE"""),"Кола вишня")</f>
        <v>Кола вишня</v>
      </c>
      <c r="H4416" s="18" t="str">
        <f>IFERROR(__xludf.DUMMYFUNCTION("""COMPUTED_VALUE"""),"Ледяная груша яблоко")</f>
        <v>Ледяная груша яблоко</v>
      </c>
      <c r="I4416" s="18" t="str">
        <f>IFERROR(__xludf.DUMMYFUNCTION("""COMPUTED_VALUE"""),"Лесные ягоды эвкалипт")</f>
        <v>Лесные ягоды эвкалипт</v>
      </c>
      <c r="J4416" s="18" t="str">
        <f>IFERROR(__xludf.DUMMYFUNCTION("""COMPUTED_VALUE"""),"Лимонад голубая малина")</f>
        <v>Лимонад голубая малина</v>
      </c>
      <c r="K4416" s="18" t="str">
        <f>IFERROR(__xludf.DUMMYFUNCTION("""COMPUTED_VALUE"""),"Малиновый лимонад")</f>
        <v>Малиновый лимонад</v>
      </c>
      <c r="L4416" s="18" t="str">
        <f>IFERROR(__xludf.DUMMYFUNCTION("""COMPUTED_VALUE"""),"Манго клубника")</f>
        <v>Манго клубника</v>
      </c>
      <c r="M4416" s="18" t="str">
        <f>IFERROR(__xludf.DUMMYFUNCTION("""COMPUTED_VALUE"""),"Мармеладные змейки с дикими ягодами")</f>
        <v>Мармеладные змейки с дикими ягодами</v>
      </c>
      <c r="N4416" s="18" t="str">
        <f>IFERROR(__xludf.DUMMYFUNCTION("""COMPUTED_VALUE"""),"Морозная фанта")</f>
        <v>Морозная фанта</v>
      </c>
      <c r="O4416" s="18" t="str">
        <f>IFERROR(__xludf.DUMMYFUNCTION("""COMPUTED_VALUE"""),"Морозный мохито")</f>
        <v>Морозный мохито</v>
      </c>
      <c r="P4416" s="18" t="str">
        <f>IFERROR(__xludf.DUMMYFUNCTION("""COMPUTED_VALUE"""),"Пина колада")</f>
        <v>Пина колада</v>
      </c>
      <c r="Q4416" s="18" t="str">
        <f>IFERROR(__xludf.DUMMYFUNCTION("""COMPUTED_VALUE"""),"Спрайт огурец")</f>
        <v>Спрайт огурец</v>
      </c>
      <c r="R4416" s="18" t="str">
        <f>IFERROR(__xludf.DUMMYFUNCTION("""COMPUTED_VALUE"""),"Цитрусовые дольки")</f>
        <v>Цитрусовые дольки</v>
      </c>
      <c r="S4416" s="18" t="str">
        <f>IFERROR(__xludf.DUMMYFUNCTION("""COMPUTED_VALUE"""),"Червяки с ананасом")</f>
        <v>Червяки с ананасом</v>
      </c>
      <c r="T4416" s="18" t="str">
        <f>IFERROR(__xludf.DUMMYFUNCTION("""COMPUTED_VALUE"""),"Энергетик черника")</f>
        <v>Энергетик черника</v>
      </c>
      <c r="U4416" s="18"/>
      <c r="V4416" s="18"/>
      <c r="W4416" s="18"/>
      <c r="X4416" s="18"/>
      <c r="Y4416" s="18"/>
      <c r="Z4416" s="18"/>
      <c r="AA4416" s="18"/>
      <c r="AB4416" s="18"/>
      <c r="AC4416" s="18"/>
      <c r="AD4416" s="18"/>
      <c r="AE4416" s="18"/>
      <c r="AF4416" s="18"/>
      <c r="AG4416" s="18"/>
      <c r="AH4416" s="18"/>
      <c r="AI4416" s="18"/>
      <c r="AJ4416" s="18"/>
      <c r="AK4416" s="18"/>
      <c r="AL4416" s="18"/>
      <c r="AM4416" s="18"/>
      <c r="AN4416" s="18"/>
      <c r="AO4416" s="18"/>
      <c r="AP4416" s="18"/>
      <c r="AQ4416" s="18"/>
      <c r="AR4416" s="18"/>
      <c r="AS4416" s="18"/>
      <c r="AT4416" s="18"/>
      <c r="AU4416" s="18"/>
      <c r="AV4416" s="18"/>
      <c r="AW4416" s="18"/>
      <c r="AX4416" s="18"/>
    </row>
    <row r="4417">
      <c r="A4417" s="18" t="str">
        <f>IFERROR(__xludf.DUMMYFUNCTION("""COMPUTED_VALUE"""),"Лесные ягоды")</f>
        <v>Лесные ягоды</v>
      </c>
      <c r="B4417" s="18" t="str">
        <f>IFERROR(__xludf.DUMMYFUNCTION("""COMPUTED_VALUE"""),"Алоэ виноград ")</f>
        <v>Алоэ виноград </v>
      </c>
      <c r="C4417" s="18" t="str">
        <f>IFERROR(__xludf.DUMMYFUNCTION("""COMPUTED_VALUE"""),"Апельсиновый адреналин")</f>
        <v>Апельсиновый адреналин</v>
      </c>
      <c r="D4417" s="18" t="str">
        <f>IFERROR(__xludf.DUMMYFUNCTION("""COMPUTED_VALUE"""),"Клюква лайм")</f>
        <v>Клюква лайм</v>
      </c>
      <c r="E4417" s="18" t="str">
        <f>IFERROR(__xludf.DUMMYFUNCTION("""COMPUTED_VALUE"""),"Виноградная фанта ")</f>
        <v>Виноградная фанта </v>
      </c>
      <c r="F4417" s="18" t="str">
        <f>IFERROR(__xludf.DUMMYFUNCTION("""COMPUTED_VALUE"""),"Зеленый чай лемонграсс")</f>
        <v>Зеленый чай лемонграсс</v>
      </c>
      <c r="G4417" s="18" t="str">
        <f>IFERROR(__xludf.DUMMYFUNCTION("""COMPUTED_VALUE"""),"Малина арбуз")</f>
        <v>Малина арбуз</v>
      </c>
      <c r="H4417" s="18" t="str">
        <f>IFERROR(__xludf.DUMMYFUNCTION("""COMPUTED_VALUE"""),"Ананас персик")</f>
        <v>Ананас персик</v>
      </c>
      <c r="I4417" s="18" t="str">
        <f>IFERROR(__xludf.DUMMYFUNCTION("""COMPUTED_VALUE"""),"Клубничный мохито ")</f>
        <v>Клубничный мохито </v>
      </c>
      <c r="J4417" s="18" t="str">
        <f>IFERROR(__xludf.DUMMYFUNCTION("""COMPUTED_VALUE"""),"Яблоко лайм")</f>
        <v>Яблоко лайм</v>
      </c>
      <c r="K4417" s="18" t="str">
        <f>IFERROR(__xludf.DUMMYFUNCTION("""COMPUTED_VALUE"""),"Спрайт арбуз лайм ")</f>
        <v>Спрайт арбуз лайм </v>
      </c>
      <c r="L4417" s="18" t="str">
        <f>IFERROR(__xludf.DUMMYFUNCTION("""COMPUTED_VALUE"""),"Черничная фанта")</f>
        <v>Черничная фанта</v>
      </c>
      <c r="M4417" s="18" t="str">
        <f>IFERROR(__xludf.DUMMYFUNCTION("""COMPUTED_VALUE"""),"Чёрная смородина")</f>
        <v>Чёрная смородина</v>
      </c>
      <c r="N4417" s="18" t="str">
        <f>IFERROR(__xludf.DUMMYFUNCTION("""COMPUTED_VALUE"""),"Червячки голубика малина")</f>
        <v>Червячки голубика малина</v>
      </c>
      <c r="O4417" s="18" t="str">
        <f>IFERROR(__xludf.DUMMYFUNCTION("""COMPUTED_VALUE"""),"Малина смородина ")</f>
        <v>Малина смородина </v>
      </c>
      <c r="P4417" s="18" t="str">
        <f>IFERROR(__xludf.DUMMYFUNCTION("""COMPUTED_VALUE"""),"Черника лайм ")</f>
        <v>Черника лайм </v>
      </c>
      <c r="Q4417" s="18" t="str">
        <f>IFERROR(__xludf.DUMMYFUNCTION("""COMPUTED_VALUE"""),"Виноградный чупа чупс")</f>
        <v>Виноградный чупа чупс</v>
      </c>
      <c r="R4417" s="18" t="str">
        <f>IFERROR(__xludf.DUMMYFUNCTION("""COMPUTED_VALUE"""),"Киви лайм")</f>
        <v>Киви лайм</v>
      </c>
      <c r="S4417" s="18" t="str">
        <f>IFERROR(__xludf.DUMMYFUNCTION("""COMPUTED_VALUE"""),"Ягодный морс")</f>
        <v>Ягодный морс</v>
      </c>
      <c r="T4417" s="18" t="str">
        <f>IFERROR(__xludf.DUMMYFUNCTION("""COMPUTED_VALUE"""),"Фруктовый скитлс")</f>
        <v>Фруктовый скитлс</v>
      </c>
      <c r="U4417" s="18" t="str">
        <f>IFERROR(__xludf.DUMMYFUNCTION("""COMPUTED_VALUE"""),"черника лимон ")</f>
        <v>черника лимон </v>
      </c>
      <c r="V4417" s="18" t="str">
        <f>IFERROR(__xludf.DUMMYFUNCTION("""COMPUTED_VALUE"""),"Вишнёвая бомба")</f>
        <v>Вишнёвая бомба</v>
      </c>
      <c r="W4417" s="18" t="str">
        <f>IFERROR(__xludf.DUMMYFUNCTION("""COMPUTED_VALUE"""),"Тропический манго")</f>
        <v>Тропический манго</v>
      </c>
      <c r="X4417" s="18"/>
      <c r="Y4417" s="18"/>
      <c r="Z4417" s="18"/>
      <c r="AA4417" s="18"/>
      <c r="AB4417" s="18"/>
      <c r="AC4417" s="18"/>
      <c r="AD4417" s="18"/>
      <c r="AE4417" s="18"/>
      <c r="AF4417" s="18"/>
      <c r="AG4417" s="18"/>
      <c r="AH4417" s="18"/>
      <c r="AI4417" s="18"/>
      <c r="AJ4417" s="18"/>
      <c r="AK4417" s="18"/>
      <c r="AL4417" s="18"/>
      <c r="AM4417" s="18"/>
      <c r="AN4417" s="18"/>
      <c r="AO4417" s="18"/>
      <c r="AP4417" s="18"/>
      <c r="AQ4417" s="18"/>
      <c r="AR4417" s="18"/>
      <c r="AS4417" s="18"/>
      <c r="AT4417" s="18"/>
      <c r="AU4417" s="18"/>
      <c r="AV4417" s="18"/>
      <c r="AW4417" s="18"/>
      <c r="AX4417" s="18"/>
    </row>
    <row r="4418">
      <c r="A4418" s="18" t="str">
        <f>IFERROR(__xludf.DUMMYFUNCTION("""COMPUTED_VALUE"""),"Смородина холс")</f>
        <v>Смородина холс</v>
      </c>
      <c r="B4418" s="18" t="str">
        <f>IFERROR(__xludf.DUMMYFUNCTION("""COMPUTED_VALUE"""),"Тропические фрукты")</f>
        <v>Тропические фрукты</v>
      </c>
      <c r="C4418" s="18" t="str">
        <f>IFERROR(__xludf.DUMMYFUNCTION("""COMPUTED_VALUE"""),"Черничная конфета")</f>
        <v>Черничная конфета</v>
      </c>
      <c r="D4418" s="18" t="str">
        <f>IFERROR(__xludf.DUMMYFUNCTION("""COMPUTED_VALUE"""),"Яблоко вишня")</f>
        <v>Яблоко вишня</v>
      </c>
      <c r="E4418" s="18" t="str">
        <f>IFERROR(__xludf.DUMMYFUNCTION("""COMPUTED_VALUE"""),"Виноград мята")</f>
        <v>Виноград мята</v>
      </c>
      <c r="F4418" s="18" t="str">
        <f>IFERROR(__xludf.DUMMYFUNCTION("""COMPUTED_VALUE"""),"Виноград холс")</f>
        <v>Виноград холс</v>
      </c>
      <c r="G4418" s="18" t="str">
        <f>IFERROR(__xludf.DUMMYFUNCTION("""COMPUTED_VALUE"""),"Грейпфрутовый лимонад")</f>
        <v>Грейпфрутовый лимонад</v>
      </c>
      <c r="H4418" s="18" t="str">
        <f>IFERROR(__xludf.DUMMYFUNCTION("""COMPUTED_VALUE"""),"Дыня банан")</f>
        <v>Дыня банан</v>
      </c>
      <c r="I4418" s="18" t="str">
        <f>IFERROR(__xludf.DUMMYFUNCTION("""COMPUTED_VALUE"""),"Ежевичный лимонад")</f>
        <v>Ежевичный лимонад</v>
      </c>
      <c r="J4418" s="18" t="str">
        <f>IFERROR(__xludf.DUMMYFUNCTION("""COMPUTED_VALUE"""),"Земляничная конфета ")</f>
        <v>Земляничная конфета </v>
      </c>
      <c r="K4418" s="18" t="str">
        <f>IFERROR(__xludf.DUMMYFUNCTION("""COMPUTED_VALUE"""),"Ананас манго ")</f>
        <v>Ананас манго </v>
      </c>
      <c r="L4418" s="18" t="str">
        <f>IFERROR(__xludf.DUMMYFUNCTION("""COMPUTED_VALUE"""),"Жвачка черника мята ")</f>
        <v>Жвачка черника мята </v>
      </c>
      <c r="M4418" s="18" t="str">
        <f>IFERROR(__xludf.DUMMYFUNCTION("""COMPUTED_VALUE"""),"Зеленый манго")</f>
        <v>Зеленый манго</v>
      </c>
      <c r="N4418" s="18" t="str">
        <f>IFERROR(__xludf.DUMMYFUNCTION("""COMPUTED_VALUE"""),"Клюква брусника")</f>
        <v>Клюква брусника</v>
      </c>
      <c r="O4418" s="18" t="str">
        <f>IFERROR(__xludf.DUMMYFUNCTION("""COMPUTED_VALUE"""),"Апельсин ")</f>
        <v>Апельсин </v>
      </c>
      <c r="P4418" s="18" t="str">
        <f>IFERROR(__xludf.DUMMYFUNCTION("""COMPUTED_VALUE"""),"Кокос малина")</f>
        <v>Кокос малина</v>
      </c>
      <c r="Q4418" s="18" t="str">
        <f>IFERROR(__xludf.DUMMYFUNCTION("""COMPUTED_VALUE"""),"Лимонные черви")</f>
        <v>Лимонные черви</v>
      </c>
      <c r="R4418" s="18" t="str">
        <f>IFERROR(__xludf.DUMMYFUNCTION("""COMPUTED_VALUE"""),"Малиновый лимонад")</f>
        <v>Малиновый лимонад</v>
      </c>
      <c r="S4418" s="18" t="str">
        <f>IFERROR(__xludf.DUMMYFUNCTION("""COMPUTED_VALUE"""),"Смородина малина")</f>
        <v>Смородина малина</v>
      </c>
      <c r="T4418" s="18"/>
      <c r="U4418" s="18"/>
      <c r="V4418" s="18"/>
      <c r="W4418" s="18"/>
      <c r="X4418" s="18"/>
      <c r="Y4418" s="18"/>
      <c r="Z4418" s="18"/>
      <c r="AA4418" s="18"/>
      <c r="AB4418" s="18"/>
      <c r="AC4418" s="18"/>
      <c r="AD4418" s="18"/>
      <c r="AE4418" s="18"/>
      <c r="AF4418" s="18"/>
      <c r="AG4418" s="18"/>
      <c r="AH4418" s="18"/>
      <c r="AI4418" s="18"/>
      <c r="AJ4418" s="18"/>
      <c r="AK4418" s="18"/>
      <c r="AL4418" s="18"/>
      <c r="AM4418" s="18"/>
      <c r="AN4418" s="18"/>
      <c r="AO4418" s="18"/>
      <c r="AP4418" s="18"/>
      <c r="AQ4418" s="18"/>
      <c r="AR4418" s="18"/>
      <c r="AS4418" s="18"/>
      <c r="AT4418" s="18"/>
      <c r="AU4418" s="18"/>
      <c r="AV4418" s="18"/>
      <c r="AW4418" s="18"/>
      <c r="AX4418" s="18"/>
    </row>
    <row r="4419">
      <c r="A4419" s="18" t="str">
        <f>IFERROR(__xludf.DUMMYFUNCTION("""COMPUTED_VALUE"""),"кислая земляника")</f>
        <v>кислая земляника</v>
      </c>
      <c r="B4419" s="18" t="str">
        <f>IFERROR(__xludf.DUMMYFUNCTION("""COMPUTED_VALUE"""),"кислая фанта с черникой")</f>
        <v>кислая фанта с черникой</v>
      </c>
      <c r="C4419" s="18" t="str">
        <f>IFERROR(__xludf.DUMMYFUNCTION("""COMPUTED_VALUE"""),"кислое харибо с колой и черешней")</f>
        <v>кислое харибо с колой и черешней</v>
      </c>
      <c r="D4419" s="18" t="str">
        <f>IFERROR(__xludf.DUMMYFUNCTION("""COMPUTED_VALUE"""),"кислое яблочно клубничная шипучка")</f>
        <v>кислое яблочно клубничная шипучка</v>
      </c>
      <c r="E4419" s="18" t="str">
        <f>IFERROR(__xludf.DUMMYFUNCTION("""COMPUTED_VALUE"""),"кислые желатинки маракуйя ананас")</f>
        <v>кислые желатинки маракуйя ананас</v>
      </c>
      <c r="F4419" s="18" t="str">
        <f>IFERROR(__xludf.DUMMYFUNCTION("""COMPUTED_VALUE"""),"кислые ленточки маракуя манго")</f>
        <v>кислые ленточки маракуя манго</v>
      </c>
      <c r="G4419" s="18" t="str">
        <f>IFERROR(__xludf.DUMMYFUNCTION("""COMPUTED_VALUE"""),"кислые мармеладные ягоды")</f>
        <v>кислые мармеладные ягоды</v>
      </c>
      <c r="H4419" s="18" t="str">
        <f>IFERROR(__xludf.DUMMYFUNCTION("""COMPUTED_VALUE"""),"кислый виноград лайм")</f>
        <v>кислый виноград лайм</v>
      </c>
      <c r="I4419" s="18" t="str">
        <f>IFERROR(__xludf.DUMMYFUNCTION("""COMPUTED_VALUE"""),"кислый грейпфрут с вишней")</f>
        <v>кислый грейпфрут с вишней</v>
      </c>
      <c r="J4419" s="18" t="str">
        <f>IFERROR(__xludf.DUMMYFUNCTION("""COMPUTED_VALUE"""),"кислый леденец виноград киви яблоко")</f>
        <v>кислый леденец виноград киви яблоко</v>
      </c>
      <c r="K4419" s="18" t="str">
        <f>IFERROR(__xludf.DUMMYFUNCTION("""COMPUTED_VALUE"""),"кислый лимонад арбуз лайм малина")</f>
        <v>кислый лимонад арбуз лайм малина</v>
      </c>
      <c r="L4419" s="18" t="str">
        <f>IFERROR(__xludf.DUMMYFUNCTION("""COMPUTED_VALUE"""),"кислый персик клубника")</f>
        <v>кислый персик клубника</v>
      </c>
      <c r="M4419" s="18" t="str">
        <f>IFERROR(__xludf.DUMMYFUNCTION("""COMPUTED_VALUE"""),"кислый яблочно лимонные колечки")</f>
        <v>кислый яблочно лимонные колечки</v>
      </c>
      <c r="N4419" s="18" t="str">
        <f>IFERROR(__xludf.DUMMYFUNCTION("""COMPUTED_VALUE"""),"фанта апельсин с кислой малиной")</f>
        <v>фанта апельсин с кислой малиной</v>
      </c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  <c r="AA4419" s="18"/>
      <c r="AB4419" s="18"/>
      <c r="AC4419" s="18"/>
      <c r="AD4419" s="18"/>
      <c r="AE4419" s="18"/>
      <c r="AF4419" s="18"/>
      <c r="AG4419" s="18"/>
      <c r="AH4419" s="18"/>
      <c r="AI4419" s="18"/>
      <c r="AJ4419" s="18"/>
      <c r="AK4419" s="18"/>
      <c r="AL4419" s="18"/>
      <c r="AM4419" s="18"/>
      <c r="AN4419" s="18"/>
      <c r="AO4419" s="18"/>
      <c r="AP4419" s="18"/>
      <c r="AQ4419" s="18"/>
      <c r="AR4419" s="18"/>
      <c r="AS4419" s="18"/>
      <c r="AT4419" s="18"/>
      <c r="AU4419" s="18"/>
      <c r="AV4419" s="18"/>
      <c r="AW4419" s="18"/>
      <c r="AX4419" s="18"/>
    </row>
    <row r="4420">
      <c r="A4420" s="18" t="str">
        <f>IFERROR(__xludf.DUMMYFUNCTION("""COMPUTED_VALUE"""),"0.4")</f>
        <v>0.4</v>
      </c>
      <c r="B4420" s="18" t="str">
        <f>IFERROR(__xludf.DUMMYFUNCTION("""COMPUTED_VALUE"""),"0.6")</f>
        <v>0.6</v>
      </c>
      <c r="C4420" s="18" t="str">
        <f>IFERROR(__xludf.DUMMYFUNCTION("""COMPUTED_VALUE"""),"0.7")</f>
        <v>0.7</v>
      </c>
      <c r="D4420" s="18" t="str">
        <f>IFERROR(__xludf.DUMMYFUNCTION("""COMPUTED_VALUE"""),"0.8")</f>
        <v>0.8</v>
      </c>
      <c r="E4420" s="18"/>
      <c r="F4420" s="18"/>
      <c r="G4420" s="18"/>
      <c r="H4420" s="18"/>
      <c r="I4420" s="18"/>
      <c r="J4420" s="18"/>
      <c r="K4420" s="18"/>
      <c r="L4420" s="18"/>
      <c r="M4420" s="18"/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  <c r="AA4420" s="18"/>
      <c r="AB4420" s="18"/>
      <c r="AC4420" s="18"/>
      <c r="AD4420" s="18"/>
      <c r="AE4420" s="18"/>
      <c r="AF4420" s="18"/>
      <c r="AG4420" s="18"/>
      <c r="AH4420" s="18"/>
      <c r="AI4420" s="18"/>
      <c r="AJ4420" s="18"/>
      <c r="AK4420" s="18"/>
      <c r="AL4420" s="18"/>
      <c r="AM4420" s="18"/>
      <c r="AN4420" s="18"/>
      <c r="AO4420" s="18"/>
      <c r="AP4420" s="18"/>
      <c r="AQ4420" s="18"/>
      <c r="AR4420" s="18"/>
      <c r="AS4420" s="18"/>
      <c r="AT4420" s="18"/>
      <c r="AU4420" s="18"/>
      <c r="AV4420" s="18"/>
      <c r="AW4420" s="18"/>
      <c r="AX4420" s="18"/>
    </row>
    <row r="4421">
      <c r="A4421" s="18" t="str">
        <f>IFERROR(__xludf.DUMMYFUNCTION("""COMPUTED_VALUE"""),"Лесные ягоды")</f>
        <v>Лесные ягоды</v>
      </c>
      <c r="B4421" s="18" t="str">
        <f>IFERROR(__xludf.DUMMYFUNCTION("""COMPUTED_VALUE"""),"Алоэ виноград ")</f>
        <v>Алоэ виноград </v>
      </c>
      <c r="C4421" s="18" t="str">
        <f>IFERROR(__xludf.DUMMYFUNCTION("""COMPUTED_VALUE"""),"Апельсиновый адреналин")</f>
        <v>Апельсиновый адреналин</v>
      </c>
      <c r="D4421" s="18" t="str">
        <f>IFERROR(__xludf.DUMMYFUNCTION("""COMPUTED_VALUE"""),"Клюква лайм")</f>
        <v>Клюква лайм</v>
      </c>
      <c r="E4421" s="18" t="str">
        <f>IFERROR(__xludf.DUMMYFUNCTION("""COMPUTED_VALUE"""),"Виноградная фанта ")</f>
        <v>Виноградная фанта </v>
      </c>
      <c r="F4421" s="18" t="str">
        <f>IFERROR(__xludf.DUMMYFUNCTION("""COMPUTED_VALUE"""),"Зеленый чай лемонграсс")</f>
        <v>Зеленый чай лемонграсс</v>
      </c>
      <c r="G4421" s="18" t="str">
        <f>IFERROR(__xludf.DUMMYFUNCTION("""COMPUTED_VALUE"""),"Малина арбуз")</f>
        <v>Малина арбуз</v>
      </c>
      <c r="H4421" s="18" t="str">
        <f>IFERROR(__xludf.DUMMYFUNCTION("""COMPUTED_VALUE"""),"Ананас персик")</f>
        <v>Ананас персик</v>
      </c>
      <c r="I4421" s="18" t="str">
        <f>IFERROR(__xludf.DUMMYFUNCTION("""COMPUTED_VALUE"""),"Клубничный мохито ")</f>
        <v>Клубничный мохито </v>
      </c>
      <c r="J4421" s="18" t="str">
        <f>IFERROR(__xludf.DUMMYFUNCTION("""COMPUTED_VALUE"""),"Яблоко лайм")</f>
        <v>Яблоко лайм</v>
      </c>
      <c r="K4421" s="18" t="str">
        <f>IFERROR(__xludf.DUMMYFUNCTION("""COMPUTED_VALUE"""),"Спрайт арбуз лайм ")</f>
        <v>Спрайт арбуз лайм </v>
      </c>
      <c r="L4421" s="18" t="str">
        <f>IFERROR(__xludf.DUMMYFUNCTION("""COMPUTED_VALUE"""),"Черничная фанта")</f>
        <v>Черничная фанта</v>
      </c>
      <c r="M4421" s="18" t="str">
        <f>IFERROR(__xludf.DUMMYFUNCTION("""COMPUTED_VALUE"""),"Чёрная смородина")</f>
        <v>Чёрная смородина</v>
      </c>
      <c r="N4421" s="18" t="str">
        <f>IFERROR(__xludf.DUMMYFUNCTION("""COMPUTED_VALUE"""),"Червячки голубика малина")</f>
        <v>Червячки голубика малина</v>
      </c>
      <c r="O4421" s="18" t="str">
        <f>IFERROR(__xludf.DUMMYFUNCTION("""COMPUTED_VALUE"""),"Малина смородина ")</f>
        <v>Малина смородина </v>
      </c>
      <c r="P4421" s="18" t="str">
        <f>IFERROR(__xludf.DUMMYFUNCTION("""COMPUTED_VALUE"""),"Черника лайм ")</f>
        <v>Черника лайм </v>
      </c>
      <c r="Q4421" s="18" t="str">
        <f>IFERROR(__xludf.DUMMYFUNCTION("""COMPUTED_VALUE"""),"Виноградный чупа чупс")</f>
        <v>Виноградный чупа чупс</v>
      </c>
      <c r="R4421" s="18" t="str">
        <f>IFERROR(__xludf.DUMMYFUNCTION("""COMPUTED_VALUE"""),"Киви лайм")</f>
        <v>Киви лайм</v>
      </c>
      <c r="S4421" s="18" t="str">
        <f>IFERROR(__xludf.DUMMYFUNCTION("""COMPUTED_VALUE"""),"Ягодный морс")</f>
        <v>Ягодный морс</v>
      </c>
      <c r="T4421" s="18" t="str">
        <f>IFERROR(__xludf.DUMMYFUNCTION("""COMPUTED_VALUE"""),"Фруктовый скитлс")</f>
        <v>Фруктовый скитлс</v>
      </c>
      <c r="U4421" s="18" t="str">
        <f>IFERROR(__xludf.DUMMYFUNCTION("""COMPUTED_VALUE"""),"черника лимон ")</f>
        <v>черника лимон </v>
      </c>
      <c r="V4421" s="18" t="str">
        <f>IFERROR(__xludf.DUMMYFUNCTION("""COMPUTED_VALUE"""),"Вишнёвая бомба")</f>
        <v>Вишнёвая бомба</v>
      </c>
      <c r="W4421" s="18" t="str">
        <f>IFERROR(__xludf.DUMMYFUNCTION("""COMPUTED_VALUE"""),"Тропический манго")</f>
        <v>Тропический манго</v>
      </c>
      <c r="X4421" s="18"/>
      <c r="Y4421" s="18"/>
      <c r="Z4421" s="18"/>
      <c r="AA4421" s="18"/>
      <c r="AB4421" s="18"/>
      <c r="AC4421" s="18"/>
      <c r="AD4421" s="18"/>
      <c r="AE4421" s="18"/>
      <c r="AF4421" s="18"/>
      <c r="AG4421" s="18"/>
      <c r="AH4421" s="18"/>
      <c r="AI4421" s="18"/>
      <c r="AJ4421" s="18"/>
      <c r="AK4421" s="18"/>
      <c r="AL4421" s="18"/>
      <c r="AM4421" s="18"/>
      <c r="AN4421" s="18"/>
      <c r="AO4421" s="18"/>
      <c r="AP4421" s="18"/>
      <c r="AQ4421" s="18"/>
      <c r="AR4421" s="18"/>
      <c r="AS4421" s="18"/>
      <c r="AT4421" s="18"/>
      <c r="AU4421" s="18"/>
      <c r="AV4421" s="18"/>
      <c r="AW4421" s="18"/>
      <c r="AX4421" s="18"/>
    </row>
    <row r="4422">
      <c r="A4422" s="18" t="str">
        <f>IFERROR(__xludf.DUMMYFUNCTION("""COMPUTED_VALUE"""),"Лесные ягоды")</f>
        <v>Лесные ягоды</v>
      </c>
      <c r="B4422" s="18" t="str">
        <f>IFERROR(__xludf.DUMMYFUNCTION("""COMPUTED_VALUE"""),"Алоэ виноград ")</f>
        <v>Алоэ виноград </v>
      </c>
      <c r="C4422" s="18" t="str">
        <f>IFERROR(__xludf.DUMMYFUNCTION("""COMPUTED_VALUE"""),"Апельсиновый адреналин")</f>
        <v>Апельсиновый адреналин</v>
      </c>
      <c r="D4422" s="18" t="str">
        <f>IFERROR(__xludf.DUMMYFUNCTION("""COMPUTED_VALUE"""),"Клюква лайм")</f>
        <v>Клюква лайм</v>
      </c>
      <c r="E4422" s="18" t="str">
        <f>IFERROR(__xludf.DUMMYFUNCTION("""COMPUTED_VALUE"""),"Виноградная фанта ")</f>
        <v>Виноградная фанта </v>
      </c>
      <c r="F4422" s="18" t="str">
        <f>IFERROR(__xludf.DUMMYFUNCTION("""COMPUTED_VALUE"""),"Зеленый чай лемонграсс")</f>
        <v>Зеленый чай лемонграсс</v>
      </c>
      <c r="G4422" s="18" t="str">
        <f>IFERROR(__xludf.DUMMYFUNCTION("""COMPUTED_VALUE"""),"Малина арбуз")</f>
        <v>Малина арбуз</v>
      </c>
      <c r="H4422" s="18" t="str">
        <f>IFERROR(__xludf.DUMMYFUNCTION("""COMPUTED_VALUE"""),"Ананас персик")</f>
        <v>Ананас персик</v>
      </c>
      <c r="I4422" s="18" t="str">
        <f>IFERROR(__xludf.DUMMYFUNCTION("""COMPUTED_VALUE"""),"Клубничный мохито ")</f>
        <v>Клубничный мохито </v>
      </c>
      <c r="J4422" s="18" t="str">
        <f>IFERROR(__xludf.DUMMYFUNCTION("""COMPUTED_VALUE"""),"Яблоко лайм")</f>
        <v>Яблоко лайм</v>
      </c>
      <c r="K4422" s="18" t="str">
        <f>IFERROR(__xludf.DUMMYFUNCTION("""COMPUTED_VALUE"""),"Спрайт арбуз лайм ")</f>
        <v>Спрайт арбуз лайм </v>
      </c>
      <c r="L4422" s="18" t="str">
        <f>IFERROR(__xludf.DUMMYFUNCTION("""COMPUTED_VALUE"""),"Черничная фанта")</f>
        <v>Черничная фанта</v>
      </c>
      <c r="M4422" s="18" t="str">
        <f>IFERROR(__xludf.DUMMYFUNCTION("""COMPUTED_VALUE"""),"Чёрная смородина")</f>
        <v>Чёрная смородина</v>
      </c>
      <c r="N4422" s="18" t="str">
        <f>IFERROR(__xludf.DUMMYFUNCTION("""COMPUTED_VALUE"""),"Червячки голубика малина")</f>
        <v>Червячки голубика малина</v>
      </c>
      <c r="O4422" s="18" t="str">
        <f>IFERROR(__xludf.DUMMYFUNCTION("""COMPUTED_VALUE"""),"Малина смородина ")</f>
        <v>Малина смородина </v>
      </c>
      <c r="P4422" s="18" t="str">
        <f>IFERROR(__xludf.DUMMYFUNCTION("""COMPUTED_VALUE"""),"Черника лайм ")</f>
        <v>Черника лайм </v>
      </c>
      <c r="Q4422" s="18" t="str">
        <f>IFERROR(__xludf.DUMMYFUNCTION("""COMPUTED_VALUE"""),"Виноградный чупа чупс")</f>
        <v>Виноградный чупа чупс</v>
      </c>
      <c r="R4422" s="18" t="str">
        <f>IFERROR(__xludf.DUMMYFUNCTION("""COMPUTED_VALUE"""),"Киви лайм")</f>
        <v>Киви лайм</v>
      </c>
      <c r="S4422" s="18" t="str">
        <f>IFERROR(__xludf.DUMMYFUNCTION("""COMPUTED_VALUE"""),"Ягодный морс")</f>
        <v>Ягодный морс</v>
      </c>
      <c r="T4422" s="18" t="str">
        <f>IFERROR(__xludf.DUMMYFUNCTION("""COMPUTED_VALUE"""),"Фруктовый скитлс")</f>
        <v>Фруктовый скитлс</v>
      </c>
      <c r="U4422" s="18" t="str">
        <f>IFERROR(__xludf.DUMMYFUNCTION("""COMPUTED_VALUE"""),"черника лимон ")</f>
        <v>черника лимон </v>
      </c>
      <c r="V4422" s="18" t="str">
        <f>IFERROR(__xludf.DUMMYFUNCTION("""COMPUTED_VALUE"""),"Вишнёвая бомба")</f>
        <v>Вишнёвая бомба</v>
      </c>
      <c r="W4422" s="18" t="str">
        <f>IFERROR(__xludf.DUMMYFUNCTION("""COMPUTED_VALUE"""),"Тропический манго")</f>
        <v>Тропический манго</v>
      </c>
      <c r="X4422" s="18"/>
      <c r="Y4422" s="18"/>
      <c r="Z4422" s="18"/>
      <c r="AA4422" s="18"/>
      <c r="AB4422" s="18"/>
      <c r="AC4422" s="18"/>
      <c r="AD4422" s="18"/>
      <c r="AE4422" s="18"/>
      <c r="AF4422" s="18"/>
      <c r="AG4422" s="18"/>
      <c r="AH4422" s="18"/>
      <c r="AI4422" s="18"/>
      <c r="AJ4422" s="18"/>
      <c r="AK4422" s="18"/>
      <c r="AL4422" s="18"/>
      <c r="AM4422" s="18"/>
      <c r="AN4422" s="18"/>
      <c r="AO4422" s="18"/>
      <c r="AP4422" s="18"/>
      <c r="AQ4422" s="18"/>
      <c r="AR4422" s="18"/>
      <c r="AS4422" s="18"/>
      <c r="AT4422" s="18"/>
      <c r="AU4422" s="18"/>
      <c r="AV4422" s="18"/>
      <c r="AW4422" s="18"/>
      <c r="AX4422" s="18"/>
    </row>
    <row r="4423">
      <c r="A4423" s="18" t="str">
        <f>IFERROR(__xludf.DUMMYFUNCTION("""COMPUTED_VALUE"""),"0.4")</f>
        <v>0.4</v>
      </c>
      <c r="B4423" s="18" t="str">
        <f>IFERROR(__xludf.DUMMYFUNCTION("""COMPUTED_VALUE"""),"0.6")</f>
        <v>0.6</v>
      </c>
      <c r="C4423" s="18" t="str">
        <f>IFERROR(__xludf.DUMMYFUNCTION("""COMPUTED_VALUE"""),"0.7")</f>
        <v>0.7</v>
      </c>
      <c r="D4423" s="18" t="str">
        <f>IFERROR(__xludf.DUMMYFUNCTION("""COMPUTED_VALUE"""),"0.8")</f>
        <v>0.8</v>
      </c>
      <c r="E4423" s="18"/>
      <c r="F4423" s="18"/>
      <c r="G4423" s="18"/>
      <c r="H4423" s="18"/>
      <c r="I4423" s="18"/>
      <c r="J4423" s="18"/>
      <c r="K4423" s="18"/>
      <c r="L4423" s="18"/>
      <c r="M4423" s="18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  <c r="AA4423" s="18"/>
      <c r="AB4423" s="18"/>
      <c r="AC4423" s="18"/>
      <c r="AD4423" s="18"/>
      <c r="AE4423" s="18"/>
      <c r="AF4423" s="18"/>
      <c r="AG4423" s="18"/>
      <c r="AH4423" s="18"/>
      <c r="AI4423" s="18"/>
      <c r="AJ4423" s="18"/>
      <c r="AK4423" s="18"/>
      <c r="AL4423" s="18"/>
      <c r="AM4423" s="18"/>
      <c r="AN4423" s="18"/>
      <c r="AO4423" s="18"/>
      <c r="AP4423" s="18"/>
      <c r="AQ4423" s="18"/>
      <c r="AR4423" s="18"/>
      <c r="AS4423" s="18"/>
      <c r="AT4423" s="18"/>
      <c r="AU4423" s="18"/>
      <c r="AV4423" s="18"/>
      <c r="AW4423" s="18"/>
      <c r="AX4423" s="18"/>
    </row>
    <row r="4424">
      <c r="A4424" s="18" t="str">
        <f>IFERROR(__xludf.DUMMYFUNCTION("""COMPUTED_VALUE"""),"Арбуз Малина ")</f>
        <v>Арбуз Малина </v>
      </c>
      <c r="B4424" s="18" t="str">
        <f>IFERROR(__xludf.DUMMYFUNCTION("""COMPUTED_VALUE"""),"Банан Кокос ")</f>
        <v>Банан Кокос </v>
      </c>
      <c r="C4424" s="18" t="str">
        <f>IFERROR(__xludf.DUMMYFUNCTION("""COMPUTED_VALUE"""),"Барбарисовый Энергетик ")</f>
        <v>Барбарисовый Энергетик </v>
      </c>
      <c r="D4424" s="18" t="str">
        <f>IFERROR(__xludf.DUMMYFUNCTION("""COMPUTED_VALUE"""),"Виноградный Энергетик")</f>
        <v>Виноградный Энергетик</v>
      </c>
      <c r="E4424" s="18" t="str">
        <f>IFERROR(__xludf.DUMMYFUNCTION("""COMPUTED_VALUE"""),"Гранат Клубника ")</f>
        <v>Гранат Клубника </v>
      </c>
      <c r="F4424" s="18" t="str">
        <f>IFERROR(__xludf.DUMMYFUNCTION("""COMPUTED_VALUE"""),"Гранат Смородина ")</f>
        <v>Гранат Смородина </v>
      </c>
      <c r="G4424" s="18" t="str">
        <f>IFERROR(__xludf.DUMMYFUNCTION("""COMPUTED_VALUE"""),"Грейпфрутовый Швепс ")</f>
        <v>Грейпфрутовый Швепс </v>
      </c>
      <c r="H4424" s="18" t="str">
        <f>IFERROR(__xludf.DUMMYFUNCTION("""COMPUTED_VALUE"""),"Земляника Драгонфрут ")</f>
        <v>Земляника Драгонфрут </v>
      </c>
      <c r="I4424" s="18" t="str">
        <f>IFERROR(__xludf.DUMMYFUNCTION("""COMPUTED_VALUE"""),"Киви Личи ")</f>
        <v>Киви Личи </v>
      </c>
      <c r="J4424" s="18" t="str">
        <f>IFERROR(__xludf.DUMMYFUNCTION("""COMPUTED_VALUE"""),"Киви Маракуйя Гуава ")</f>
        <v>Киви Маракуйя Гуава </v>
      </c>
      <c r="K4424" s="18" t="str">
        <f>IFERROR(__xludf.DUMMYFUNCTION("""COMPUTED_VALUE"""),"Клубника Банан ")</f>
        <v>Клубника Банан </v>
      </c>
      <c r="L4424" s="18" t="str">
        <f>IFERROR(__xludf.DUMMYFUNCTION("""COMPUTED_VALUE"""),"Клубника Вишня ")</f>
        <v>Клубника Вишня </v>
      </c>
      <c r="M4424" s="18" t="str">
        <f>IFERROR(__xludf.DUMMYFUNCTION("""COMPUTED_VALUE"""),"Клубника Земляника ")</f>
        <v>Клубника Земляника </v>
      </c>
      <c r="N4424" s="18" t="str">
        <f>IFERROR(__xludf.DUMMYFUNCTION("""COMPUTED_VALUE"""),"Клубничный Мохито ")</f>
        <v>Клубничный Мохито </v>
      </c>
      <c r="O4424" s="18" t="str">
        <f>IFERROR(__xludf.DUMMYFUNCTION("""COMPUTED_VALUE"""),"Манго Грейпфрут ")</f>
        <v>Манго Грейпфрут </v>
      </c>
      <c r="P4424" s="18" t="str">
        <f>IFERROR(__xludf.DUMMYFUNCTION("""COMPUTED_VALUE"""),"Манго Персик Личи ")</f>
        <v>Манго Персик Личи </v>
      </c>
      <c r="Q4424" s="18" t="str">
        <f>IFERROR(__xludf.DUMMYFUNCTION("""COMPUTED_VALUE"""),"Персик Бабл Гам ")</f>
        <v>Персик Бабл Гам </v>
      </c>
      <c r="R4424" s="18" t="str">
        <f>IFERROR(__xludf.DUMMYFUNCTION("""COMPUTED_VALUE"""),"Садовые Ягоды ")</f>
        <v>Садовые Ягоды </v>
      </c>
      <c r="S4424" s="18" t="str">
        <f>IFERROR(__xludf.DUMMYFUNCTION("""COMPUTED_VALUE"""),"Скитлс Лимон Лайм 2")</f>
        <v>Скитлс Лимон Лайм 2</v>
      </c>
      <c r="T4424" s="18" t="str">
        <f>IFERROR(__xludf.DUMMYFUNCTION("""COMPUTED_VALUE"""),"Смородина Мармелад 1")</f>
        <v>Смородина Мармелад 1</v>
      </c>
      <c r="U4424" s="18" t="str">
        <f>IFERROR(__xludf.DUMMYFUNCTION("""COMPUTED_VALUE"""),"Темная Вишня 1")</f>
        <v>Темная Вишня 1</v>
      </c>
      <c r="V4424" s="18" t="str">
        <f>IFERROR(__xludf.DUMMYFUNCTION("""COMPUTED_VALUE"""),"Фруктовые Пластинки 1")</f>
        <v>Фруктовые Пластинки 1</v>
      </c>
      <c r="W4424" s="18" t="str">
        <f>IFERROR(__xludf.DUMMYFUNCTION("""COMPUTED_VALUE"""),"Черника Ежевика 1")</f>
        <v>Черника Ежевика 1</v>
      </c>
      <c r="X4424" s="18" t="str">
        <f>IFERROR(__xludf.DUMMYFUNCTION("""COMPUTED_VALUE"""),"Черника Малина 1")</f>
        <v>Черника Малина 1</v>
      </c>
      <c r="Y4424" s="18" t="str">
        <f>IFERROR(__xludf.DUMMYFUNCTION("""COMPUTED_VALUE"""),"Черника Мята 2")</f>
        <v>Черника Мята 2</v>
      </c>
      <c r="Z4424" s="18" t="str">
        <f>IFERROR(__xludf.DUMMYFUNCTION("""COMPUTED_VALUE"""),"Яблоко Виноград 2")</f>
        <v>Яблоко Виноград 2</v>
      </c>
      <c r="AA4424" s="18" t="str">
        <f>IFERROR(__xludf.DUMMYFUNCTION("""COMPUTED_VALUE"""),"Яблоко Малина 4")</f>
        <v>Яблоко Малина 4</v>
      </c>
      <c r="AB4424" s="18"/>
      <c r="AC4424" s="18"/>
      <c r="AD4424" s="18"/>
      <c r="AE4424" s="18"/>
      <c r="AF4424" s="18"/>
      <c r="AG4424" s="18"/>
      <c r="AH4424" s="18"/>
      <c r="AI4424" s="18"/>
      <c r="AJ4424" s="18"/>
      <c r="AK4424" s="18"/>
      <c r="AL4424" s="18"/>
      <c r="AM4424" s="18"/>
      <c r="AN4424" s="18"/>
      <c r="AO4424" s="18"/>
      <c r="AP4424" s="18"/>
      <c r="AQ4424" s="18"/>
      <c r="AR4424" s="18"/>
      <c r="AS4424" s="18"/>
      <c r="AT4424" s="18"/>
      <c r="AU4424" s="18"/>
      <c r="AV4424" s="18"/>
      <c r="AW4424" s="18"/>
      <c r="AX4424" s="18"/>
    </row>
    <row r="4425">
      <c r="A4425" s="18" t="str">
        <f>IFERROR(__xludf.DUMMYFUNCTION("""COMPUTED_VALUE"""),"0.4")</f>
        <v>0.4</v>
      </c>
      <c r="B4425" s="18" t="str">
        <f>IFERROR(__xludf.DUMMYFUNCTION("""COMPUTED_VALUE"""),"0.6")</f>
        <v>0.6</v>
      </c>
      <c r="C4425" s="18" t="str">
        <f>IFERROR(__xludf.DUMMYFUNCTION("""COMPUTED_VALUE"""),"0.7")</f>
        <v>0.7</v>
      </c>
      <c r="D4425" s="18" t="str">
        <f>IFERROR(__xludf.DUMMYFUNCTION("""COMPUTED_VALUE"""),"0.8")</f>
        <v>0.8</v>
      </c>
      <c r="E4425" s="18"/>
      <c r="F4425" s="18"/>
      <c r="G4425" s="18"/>
      <c r="H4425" s="18"/>
      <c r="I4425" s="18"/>
      <c r="J4425" s="18"/>
      <c r="K4425" s="18"/>
      <c r="L4425" s="18"/>
      <c r="M4425" s="18"/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  <c r="AA4425" s="18"/>
      <c r="AB4425" s="18"/>
      <c r="AC4425" s="18"/>
      <c r="AD4425" s="18"/>
      <c r="AE4425" s="18"/>
      <c r="AF4425" s="18"/>
      <c r="AG4425" s="18"/>
      <c r="AH4425" s="18"/>
      <c r="AI4425" s="18"/>
      <c r="AJ4425" s="18"/>
      <c r="AK4425" s="18"/>
      <c r="AL4425" s="18"/>
      <c r="AM4425" s="18"/>
      <c r="AN4425" s="18"/>
      <c r="AO4425" s="18"/>
      <c r="AP4425" s="18"/>
      <c r="AQ4425" s="18"/>
      <c r="AR4425" s="18"/>
      <c r="AS4425" s="18"/>
      <c r="AT4425" s="18"/>
      <c r="AU4425" s="18"/>
      <c r="AV4425" s="18"/>
      <c r="AW4425" s="18"/>
      <c r="AX4425" s="18"/>
    </row>
    <row r="4426">
      <c r="A4426" s="18" t="str">
        <f>IFERROR(__xludf.DUMMYFUNCTION("""COMPUTED_VALUE"""),"Лесные ягоды")</f>
        <v>Лесные ягоды</v>
      </c>
      <c r="B4426" s="18" t="str">
        <f>IFERROR(__xludf.DUMMYFUNCTION("""COMPUTED_VALUE"""),"Алоэ виноград ")</f>
        <v>Алоэ виноград </v>
      </c>
      <c r="C4426" s="18" t="str">
        <f>IFERROR(__xludf.DUMMYFUNCTION("""COMPUTED_VALUE"""),"Апельсиновый адреналин")</f>
        <v>Апельсиновый адреналин</v>
      </c>
      <c r="D4426" s="18" t="str">
        <f>IFERROR(__xludf.DUMMYFUNCTION("""COMPUTED_VALUE"""),"Клюква лайм")</f>
        <v>Клюква лайм</v>
      </c>
      <c r="E4426" s="18" t="str">
        <f>IFERROR(__xludf.DUMMYFUNCTION("""COMPUTED_VALUE"""),"Виноградная фанта ")</f>
        <v>Виноградная фанта </v>
      </c>
      <c r="F4426" s="18" t="str">
        <f>IFERROR(__xludf.DUMMYFUNCTION("""COMPUTED_VALUE"""),"Зеленый чай лемонграсс")</f>
        <v>Зеленый чай лемонграсс</v>
      </c>
      <c r="G4426" s="18" t="str">
        <f>IFERROR(__xludf.DUMMYFUNCTION("""COMPUTED_VALUE"""),"Малина арбуз")</f>
        <v>Малина арбуз</v>
      </c>
      <c r="H4426" s="18" t="str">
        <f>IFERROR(__xludf.DUMMYFUNCTION("""COMPUTED_VALUE"""),"Ананас персик")</f>
        <v>Ананас персик</v>
      </c>
      <c r="I4426" s="18" t="str">
        <f>IFERROR(__xludf.DUMMYFUNCTION("""COMPUTED_VALUE"""),"Клубничный мохито ")</f>
        <v>Клубничный мохито </v>
      </c>
      <c r="J4426" s="18" t="str">
        <f>IFERROR(__xludf.DUMMYFUNCTION("""COMPUTED_VALUE"""),"Яблоко лайм")</f>
        <v>Яблоко лайм</v>
      </c>
      <c r="K4426" s="18" t="str">
        <f>IFERROR(__xludf.DUMMYFUNCTION("""COMPUTED_VALUE"""),"Спрайт арбуз лайм ")</f>
        <v>Спрайт арбуз лайм </v>
      </c>
      <c r="L4426" s="18" t="str">
        <f>IFERROR(__xludf.DUMMYFUNCTION("""COMPUTED_VALUE"""),"Черничная фанта")</f>
        <v>Черничная фанта</v>
      </c>
      <c r="M4426" s="18" t="str">
        <f>IFERROR(__xludf.DUMMYFUNCTION("""COMPUTED_VALUE"""),"Чёрная смородина")</f>
        <v>Чёрная смородина</v>
      </c>
      <c r="N4426" s="18" t="str">
        <f>IFERROR(__xludf.DUMMYFUNCTION("""COMPUTED_VALUE"""),"Червячки голубика малина")</f>
        <v>Червячки голубика малина</v>
      </c>
      <c r="O4426" s="18" t="str">
        <f>IFERROR(__xludf.DUMMYFUNCTION("""COMPUTED_VALUE"""),"Малина смородина ")</f>
        <v>Малина смородина </v>
      </c>
      <c r="P4426" s="18" t="str">
        <f>IFERROR(__xludf.DUMMYFUNCTION("""COMPUTED_VALUE"""),"Черника лайм ")</f>
        <v>Черника лайм </v>
      </c>
      <c r="Q4426" s="18" t="str">
        <f>IFERROR(__xludf.DUMMYFUNCTION("""COMPUTED_VALUE"""),"Виноградный чупа чупс")</f>
        <v>Виноградный чупа чупс</v>
      </c>
      <c r="R4426" s="18" t="str">
        <f>IFERROR(__xludf.DUMMYFUNCTION("""COMPUTED_VALUE"""),"Киви лайм")</f>
        <v>Киви лайм</v>
      </c>
      <c r="S4426" s="18" t="str">
        <f>IFERROR(__xludf.DUMMYFUNCTION("""COMPUTED_VALUE"""),"Ягодный морс")</f>
        <v>Ягодный морс</v>
      </c>
      <c r="T4426" s="18" t="str">
        <f>IFERROR(__xludf.DUMMYFUNCTION("""COMPUTED_VALUE"""),"Фруктовый скитлс")</f>
        <v>Фруктовый скитлс</v>
      </c>
      <c r="U4426" s="18" t="str">
        <f>IFERROR(__xludf.DUMMYFUNCTION("""COMPUTED_VALUE"""),"черника лимон ")</f>
        <v>черника лимон </v>
      </c>
      <c r="V4426" s="18" t="str">
        <f>IFERROR(__xludf.DUMMYFUNCTION("""COMPUTED_VALUE"""),"Вишнёвая бомба")</f>
        <v>Вишнёвая бомба</v>
      </c>
      <c r="W4426" s="18" t="str">
        <f>IFERROR(__xludf.DUMMYFUNCTION("""COMPUTED_VALUE"""),"Тропический манго")</f>
        <v>Тропический манго</v>
      </c>
      <c r="X4426" s="18"/>
      <c r="Y4426" s="18"/>
      <c r="Z4426" s="18"/>
      <c r="AA4426" s="18"/>
      <c r="AB4426" s="18"/>
      <c r="AC4426" s="18"/>
      <c r="AD4426" s="18"/>
      <c r="AE4426" s="18"/>
      <c r="AF4426" s="18"/>
      <c r="AG4426" s="18"/>
      <c r="AH4426" s="18"/>
      <c r="AI4426" s="18"/>
      <c r="AJ4426" s="18"/>
      <c r="AK4426" s="18"/>
      <c r="AL4426" s="18"/>
      <c r="AM4426" s="18"/>
      <c r="AN4426" s="18"/>
      <c r="AO4426" s="18"/>
      <c r="AP4426" s="18"/>
      <c r="AQ4426" s="18"/>
      <c r="AR4426" s="18"/>
      <c r="AS4426" s="18"/>
      <c r="AT4426" s="18"/>
      <c r="AU4426" s="18"/>
      <c r="AV4426" s="18"/>
      <c r="AW4426" s="18"/>
      <c r="AX4426" s="18"/>
    </row>
    <row r="4427">
      <c r="A4427" s="18" t="str">
        <f>IFERROR(__xludf.DUMMYFUNCTION("""COMPUTED_VALUE"""),"0.4")</f>
        <v>0.4</v>
      </c>
      <c r="B4427" s="18" t="str">
        <f>IFERROR(__xludf.DUMMYFUNCTION("""COMPUTED_VALUE"""),"0.6")</f>
        <v>0.6</v>
      </c>
      <c r="C4427" s="18" t="str">
        <f>IFERROR(__xludf.DUMMYFUNCTION("""COMPUTED_VALUE"""),"0.7")</f>
        <v>0.7</v>
      </c>
      <c r="D4427" s="18" t="str">
        <f>IFERROR(__xludf.DUMMYFUNCTION("""COMPUTED_VALUE"""),"0.8")</f>
        <v>0.8</v>
      </c>
      <c r="E4427" s="18"/>
      <c r="F4427" s="18"/>
      <c r="G4427" s="18"/>
      <c r="H4427" s="18"/>
      <c r="I4427" s="18"/>
      <c r="J4427" s="18"/>
      <c r="K4427" s="18"/>
      <c r="L4427" s="18"/>
      <c r="M4427" s="18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  <c r="AA4427" s="18"/>
      <c r="AB4427" s="18"/>
      <c r="AC4427" s="18"/>
      <c r="AD4427" s="18"/>
      <c r="AE4427" s="18"/>
      <c r="AF4427" s="18"/>
      <c r="AG4427" s="18"/>
      <c r="AH4427" s="18"/>
      <c r="AI4427" s="18"/>
      <c r="AJ4427" s="18"/>
      <c r="AK4427" s="18"/>
      <c r="AL4427" s="18"/>
      <c r="AM4427" s="18"/>
      <c r="AN4427" s="18"/>
      <c r="AO4427" s="18"/>
      <c r="AP4427" s="18"/>
      <c r="AQ4427" s="18"/>
      <c r="AR4427" s="18"/>
      <c r="AS4427" s="18"/>
      <c r="AT4427" s="18"/>
      <c r="AU4427" s="18"/>
      <c r="AV4427" s="18"/>
      <c r="AW4427" s="18"/>
      <c r="AX4427" s="18"/>
    </row>
    <row r="4428">
      <c r="A4428" s="18" t="str">
        <f>IFERROR(__xludf.DUMMYFUNCTION("""COMPUTED_VALUE"""),"Лесные ягоды")</f>
        <v>Лесные ягоды</v>
      </c>
      <c r="B4428" s="18" t="str">
        <f>IFERROR(__xludf.DUMMYFUNCTION("""COMPUTED_VALUE"""),"Алоэ виноград ")</f>
        <v>Алоэ виноград </v>
      </c>
      <c r="C4428" s="18" t="str">
        <f>IFERROR(__xludf.DUMMYFUNCTION("""COMPUTED_VALUE"""),"Апельсиновый адреналин")</f>
        <v>Апельсиновый адреналин</v>
      </c>
      <c r="D4428" s="18" t="str">
        <f>IFERROR(__xludf.DUMMYFUNCTION("""COMPUTED_VALUE"""),"Клюква лайм")</f>
        <v>Клюква лайм</v>
      </c>
      <c r="E4428" s="18" t="str">
        <f>IFERROR(__xludf.DUMMYFUNCTION("""COMPUTED_VALUE"""),"Виноградная фанта ")</f>
        <v>Виноградная фанта </v>
      </c>
      <c r="F4428" s="18" t="str">
        <f>IFERROR(__xludf.DUMMYFUNCTION("""COMPUTED_VALUE"""),"Зеленый чай лемонграсс")</f>
        <v>Зеленый чай лемонграсс</v>
      </c>
      <c r="G4428" s="18" t="str">
        <f>IFERROR(__xludf.DUMMYFUNCTION("""COMPUTED_VALUE"""),"Малина арбуз")</f>
        <v>Малина арбуз</v>
      </c>
      <c r="H4428" s="18" t="str">
        <f>IFERROR(__xludf.DUMMYFUNCTION("""COMPUTED_VALUE"""),"Ананас персик")</f>
        <v>Ананас персик</v>
      </c>
      <c r="I4428" s="18" t="str">
        <f>IFERROR(__xludf.DUMMYFUNCTION("""COMPUTED_VALUE"""),"Клубничный мохито ")</f>
        <v>Клубничный мохито </v>
      </c>
      <c r="J4428" s="18" t="str">
        <f>IFERROR(__xludf.DUMMYFUNCTION("""COMPUTED_VALUE"""),"Яблоко лайм")</f>
        <v>Яблоко лайм</v>
      </c>
      <c r="K4428" s="18" t="str">
        <f>IFERROR(__xludf.DUMMYFUNCTION("""COMPUTED_VALUE"""),"Спрайт арбуз лайм ")</f>
        <v>Спрайт арбуз лайм </v>
      </c>
      <c r="L4428" s="18" t="str">
        <f>IFERROR(__xludf.DUMMYFUNCTION("""COMPUTED_VALUE"""),"Черничная фанта")</f>
        <v>Черничная фанта</v>
      </c>
      <c r="M4428" s="18" t="str">
        <f>IFERROR(__xludf.DUMMYFUNCTION("""COMPUTED_VALUE"""),"Чёрная смородина")</f>
        <v>Чёрная смородина</v>
      </c>
      <c r="N4428" s="18" t="str">
        <f>IFERROR(__xludf.DUMMYFUNCTION("""COMPUTED_VALUE"""),"Червячки голубика малина")</f>
        <v>Червячки голубика малина</v>
      </c>
      <c r="O4428" s="18" t="str">
        <f>IFERROR(__xludf.DUMMYFUNCTION("""COMPUTED_VALUE"""),"Малина смородина ")</f>
        <v>Малина смородина </v>
      </c>
      <c r="P4428" s="18" t="str">
        <f>IFERROR(__xludf.DUMMYFUNCTION("""COMPUTED_VALUE"""),"Черника лайм ")</f>
        <v>Черника лайм </v>
      </c>
      <c r="Q4428" s="18" t="str">
        <f>IFERROR(__xludf.DUMMYFUNCTION("""COMPUTED_VALUE"""),"Виноградный чупа чупс")</f>
        <v>Виноградный чупа чупс</v>
      </c>
      <c r="R4428" s="18" t="str">
        <f>IFERROR(__xludf.DUMMYFUNCTION("""COMPUTED_VALUE"""),"Киви лайм")</f>
        <v>Киви лайм</v>
      </c>
      <c r="S4428" s="18" t="str">
        <f>IFERROR(__xludf.DUMMYFUNCTION("""COMPUTED_VALUE"""),"Ягодный морс")</f>
        <v>Ягодный морс</v>
      </c>
      <c r="T4428" s="18" t="str">
        <f>IFERROR(__xludf.DUMMYFUNCTION("""COMPUTED_VALUE"""),"Фруктовый скитлс")</f>
        <v>Фруктовый скитлс</v>
      </c>
      <c r="U4428" s="18" t="str">
        <f>IFERROR(__xludf.DUMMYFUNCTION("""COMPUTED_VALUE"""),"черника лимон ")</f>
        <v>черника лимон </v>
      </c>
      <c r="V4428" s="18" t="str">
        <f>IFERROR(__xludf.DUMMYFUNCTION("""COMPUTED_VALUE"""),"Вишнёвая бомба")</f>
        <v>Вишнёвая бомба</v>
      </c>
      <c r="W4428" s="18" t="str">
        <f>IFERROR(__xludf.DUMMYFUNCTION("""COMPUTED_VALUE"""),"Тропический манго")</f>
        <v>Тропический манго</v>
      </c>
      <c r="X4428" s="18"/>
      <c r="Y4428" s="18"/>
      <c r="Z4428" s="18"/>
      <c r="AA4428" s="18"/>
      <c r="AB4428" s="18"/>
      <c r="AC4428" s="18"/>
      <c r="AD4428" s="18"/>
      <c r="AE4428" s="18"/>
      <c r="AF4428" s="18"/>
      <c r="AG4428" s="18"/>
      <c r="AH4428" s="18"/>
      <c r="AI4428" s="18"/>
      <c r="AJ4428" s="18"/>
      <c r="AK4428" s="18"/>
      <c r="AL4428" s="18"/>
      <c r="AM4428" s="18"/>
      <c r="AN4428" s="18"/>
      <c r="AO4428" s="18"/>
      <c r="AP4428" s="18"/>
      <c r="AQ4428" s="18"/>
      <c r="AR4428" s="18"/>
      <c r="AS4428" s="18"/>
      <c r="AT4428" s="18"/>
      <c r="AU4428" s="18"/>
      <c r="AV4428" s="18"/>
      <c r="AW4428" s="18"/>
      <c r="AX4428" s="18"/>
    </row>
    <row r="4429">
      <c r="A4429" s="18" t="str">
        <f>IFERROR(__xludf.DUMMYFUNCTION("""COMPUTED_VALUE"""),"0.4")</f>
        <v>0.4</v>
      </c>
      <c r="B4429" s="18" t="str">
        <f>IFERROR(__xludf.DUMMYFUNCTION("""COMPUTED_VALUE"""),"0.6")</f>
        <v>0.6</v>
      </c>
      <c r="C4429" s="18" t="str">
        <f>IFERROR(__xludf.DUMMYFUNCTION("""COMPUTED_VALUE"""),"0.7")</f>
        <v>0.7</v>
      </c>
      <c r="D4429" s="18" t="str">
        <f>IFERROR(__xludf.DUMMYFUNCTION("""COMPUTED_VALUE"""),"0.8")</f>
        <v>0.8</v>
      </c>
      <c r="E4429" s="18"/>
      <c r="F4429" s="18"/>
      <c r="G4429" s="18"/>
      <c r="H4429" s="18"/>
      <c r="I4429" s="18"/>
      <c r="J4429" s="18"/>
      <c r="K4429" s="18"/>
      <c r="L4429" s="18"/>
      <c r="M4429" s="18"/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  <c r="AA4429" s="18"/>
      <c r="AB4429" s="18"/>
      <c r="AC4429" s="18"/>
      <c r="AD4429" s="18"/>
      <c r="AE4429" s="18"/>
      <c r="AF4429" s="18"/>
      <c r="AG4429" s="18"/>
      <c r="AH4429" s="18"/>
      <c r="AI4429" s="18"/>
      <c r="AJ4429" s="18"/>
      <c r="AK4429" s="18"/>
      <c r="AL4429" s="18"/>
      <c r="AM4429" s="18"/>
      <c r="AN4429" s="18"/>
      <c r="AO4429" s="18"/>
      <c r="AP4429" s="18"/>
      <c r="AQ4429" s="18"/>
      <c r="AR4429" s="18"/>
      <c r="AS4429" s="18"/>
      <c r="AT4429" s="18"/>
      <c r="AU4429" s="18"/>
      <c r="AV4429" s="18"/>
      <c r="AW4429" s="18"/>
      <c r="AX4429" s="18"/>
    </row>
    <row r="4430">
      <c r="A4430" s="18" t="str">
        <f>IFERROR(__xludf.DUMMYFUNCTION("""COMPUTED_VALUE"""),"Смородина холс")</f>
        <v>Смородина холс</v>
      </c>
      <c r="B4430" s="18" t="str">
        <f>IFERROR(__xludf.DUMMYFUNCTION("""COMPUTED_VALUE"""),"Тропические фрукты")</f>
        <v>Тропические фрукты</v>
      </c>
      <c r="C4430" s="18" t="str">
        <f>IFERROR(__xludf.DUMMYFUNCTION("""COMPUTED_VALUE"""),"Черничная конфета")</f>
        <v>Черничная конфета</v>
      </c>
      <c r="D4430" s="18" t="str">
        <f>IFERROR(__xludf.DUMMYFUNCTION("""COMPUTED_VALUE"""),"Яблоко вишня")</f>
        <v>Яблоко вишня</v>
      </c>
      <c r="E4430" s="18" t="str">
        <f>IFERROR(__xludf.DUMMYFUNCTION("""COMPUTED_VALUE"""),"Виноград мята")</f>
        <v>Виноград мята</v>
      </c>
      <c r="F4430" s="18" t="str">
        <f>IFERROR(__xludf.DUMMYFUNCTION("""COMPUTED_VALUE"""),"Виноград холс")</f>
        <v>Виноград холс</v>
      </c>
      <c r="G4430" s="18" t="str">
        <f>IFERROR(__xludf.DUMMYFUNCTION("""COMPUTED_VALUE"""),"Грейпфрутовый лимонад")</f>
        <v>Грейпфрутовый лимонад</v>
      </c>
      <c r="H4430" s="18" t="str">
        <f>IFERROR(__xludf.DUMMYFUNCTION("""COMPUTED_VALUE"""),"Дыня банан")</f>
        <v>Дыня банан</v>
      </c>
      <c r="I4430" s="18" t="str">
        <f>IFERROR(__xludf.DUMMYFUNCTION("""COMPUTED_VALUE"""),"Ежевичный лимонад")</f>
        <v>Ежевичный лимонад</v>
      </c>
      <c r="J4430" s="18" t="str">
        <f>IFERROR(__xludf.DUMMYFUNCTION("""COMPUTED_VALUE"""),"Земляничная конфета ")</f>
        <v>Земляничная конфета </v>
      </c>
      <c r="K4430" s="18" t="str">
        <f>IFERROR(__xludf.DUMMYFUNCTION("""COMPUTED_VALUE"""),"Ананас манго ")</f>
        <v>Ананас манго </v>
      </c>
      <c r="L4430" s="18" t="str">
        <f>IFERROR(__xludf.DUMMYFUNCTION("""COMPUTED_VALUE"""),"Жвачка черника мята ")</f>
        <v>Жвачка черника мята </v>
      </c>
      <c r="M4430" s="18" t="str">
        <f>IFERROR(__xludf.DUMMYFUNCTION("""COMPUTED_VALUE"""),"Зеленый манго")</f>
        <v>Зеленый манго</v>
      </c>
      <c r="N4430" s="18" t="str">
        <f>IFERROR(__xludf.DUMMYFUNCTION("""COMPUTED_VALUE"""),"Клюква брусника")</f>
        <v>Клюква брусника</v>
      </c>
      <c r="O4430" s="18" t="str">
        <f>IFERROR(__xludf.DUMMYFUNCTION("""COMPUTED_VALUE"""),"Апельсин ")</f>
        <v>Апельсин </v>
      </c>
      <c r="P4430" s="18" t="str">
        <f>IFERROR(__xludf.DUMMYFUNCTION("""COMPUTED_VALUE"""),"Кокос малина")</f>
        <v>Кокос малина</v>
      </c>
      <c r="Q4430" s="18" t="str">
        <f>IFERROR(__xludf.DUMMYFUNCTION("""COMPUTED_VALUE"""),"Лимонные черви")</f>
        <v>Лимонные черви</v>
      </c>
      <c r="R4430" s="18" t="str">
        <f>IFERROR(__xludf.DUMMYFUNCTION("""COMPUTED_VALUE"""),"Малиновый лимонад")</f>
        <v>Малиновый лимонад</v>
      </c>
      <c r="S4430" s="18" t="str">
        <f>IFERROR(__xludf.DUMMYFUNCTION("""COMPUTED_VALUE"""),"Смородина малина")</f>
        <v>Смородина малина</v>
      </c>
      <c r="T4430" s="18"/>
      <c r="U4430" s="18"/>
      <c r="V4430" s="18"/>
      <c r="W4430" s="18"/>
      <c r="X4430" s="18"/>
      <c r="Y4430" s="18"/>
      <c r="Z4430" s="18"/>
      <c r="AA4430" s="18"/>
      <c r="AB4430" s="18"/>
      <c r="AC4430" s="18"/>
      <c r="AD4430" s="18"/>
      <c r="AE4430" s="18"/>
      <c r="AF4430" s="18"/>
      <c r="AG4430" s="18"/>
      <c r="AH4430" s="18"/>
      <c r="AI4430" s="18"/>
      <c r="AJ4430" s="18"/>
      <c r="AK4430" s="18"/>
      <c r="AL4430" s="18"/>
      <c r="AM4430" s="18"/>
      <c r="AN4430" s="18"/>
      <c r="AO4430" s="18"/>
      <c r="AP4430" s="18"/>
      <c r="AQ4430" s="18"/>
      <c r="AR4430" s="18"/>
      <c r="AS4430" s="18"/>
      <c r="AT4430" s="18"/>
      <c r="AU4430" s="18"/>
      <c r="AV4430" s="18"/>
      <c r="AW4430" s="18"/>
      <c r="AX4430" s="18"/>
    </row>
    <row r="4431">
      <c r="A4431" s="18" t="str">
        <f>IFERROR(__xludf.DUMMYFUNCTION("""COMPUTED_VALUE"""),"0.4")</f>
        <v>0.4</v>
      </c>
      <c r="B4431" s="18" t="str">
        <f>IFERROR(__xludf.DUMMYFUNCTION("""COMPUTED_VALUE"""),"0.6")</f>
        <v>0.6</v>
      </c>
      <c r="C4431" s="18" t="str">
        <f>IFERROR(__xludf.DUMMYFUNCTION("""COMPUTED_VALUE"""),"0.7")</f>
        <v>0.7</v>
      </c>
      <c r="D4431" s="18" t="str">
        <f>IFERROR(__xludf.DUMMYFUNCTION("""COMPUTED_VALUE"""),"0.8")</f>
        <v>0.8</v>
      </c>
      <c r="E4431" s="18"/>
      <c r="F4431" s="18"/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  <c r="AA4431" s="18"/>
      <c r="AB4431" s="18"/>
      <c r="AC4431" s="18"/>
      <c r="AD4431" s="18"/>
      <c r="AE4431" s="18"/>
      <c r="AF4431" s="18"/>
      <c r="AG4431" s="18"/>
      <c r="AH4431" s="18"/>
      <c r="AI4431" s="18"/>
      <c r="AJ4431" s="18"/>
      <c r="AK4431" s="18"/>
      <c r="AL4431" s="18"/>
      <c r="AM4431" s="18"/>
      <c r="AN4431" s="18"/>
      <c r="AO4431" s="18"/>
      <c r="AP4431" s="18"/>
      <c r="AQ4431" s="18"/>
      <c r="AR4431" s="18"/>
      <c r="AS4431" s="18"/>
      <c r="AT4431" s="18"/>
      <c r="AU4431" s="18"/>
      <c r="AV4431" s="18"/>
      <c r="AW4431" s="18"/>
      <c r="AX4431" s="18"/>
    </row>
    <row r="4432">
      <c r="A4432" s="18" t="str">
        <f>IFERROR(__xludf.DUMMYFUNCTION("""COMPUTED_VALUE"""),"Арбуз Малина ")</f>
        <v>Арбуз Малина </v>
      </c>
      <c r="B4432" s="18" t="str">
        <f>IFERROR(__xludf.DUMMYFUNCTION("""COMPUTED_VALUE"""),"Банан Кокос ")</f>
        <v>Банан Кокос </v>
      </c>
      <c r="C4432" s="18" t="str">
        <f>IFERROR(__xludf.DUMMYFUNCTION("""COMPUTED_VALUE"""),"Барбарисовый Энергетик ")</f>
        <v>Барбарисовый Энергетик </v>
      </c>
      <c r="D4432" s="18" t="str">
        <f>IFERROR(__xludf.DUMMYFUNCTION("""COMPUTED_VALUE"""),"Виноградный Энергетик")</f>
        <v>Виноградный Энергетик</v>
      </c>
      <c r="E4432" s="18" t="str">
        <f>IFERROR(__xludf.DUMMYFUNCTION("""COMPUTED_VALUE"""),"Гранат Клубника ")</f>
        <v>Гранат Клубника </v>
      </c>
      <c r="F4432" s="18" t="str">
        <f>IFERROR(__xludf.DUMMYFUNCTION("""COMPUTED_VALUE"""),"Гранат Смородина ")</f>
        <v>Гранат Смородина </v>
      </c>
      <c r="G4432" s="18" t="str">
        <f>IFERROR(__xludf.DUMMYFUNCTION("""COMPUTED_VALUE"""),"Грейпфрутовый Швепс ")</f>
        <v>Грейпфрутовый Швепс </v>
      </c>
      <c r="H4432" s="18" t="str">
        <f>IFERROR(__xludf.DUMMYFUNCTION("""COMPUTED_VALUE"""),"Земляника Драгонфрут ")</f>
        <v>Земляника Драгонфрут </v>
      </c>
      <c r="I4432" s="18" t="str">
        <f>IFERROR(__xludf.DUMMYFUNCTION("""COMPUTED_VALUE"""),"Киви Личи ")</f>
        <v>Киви Личи </v>
      </c>
      <c r="J4432" s="18" t="str">
        <f>IFERROR(__xludf.DUMMYFUNCTION("""COMPUTED_VALUE"""),"Киви Маракуйя Гуава ")</f>
        <v>Киви Маракуйя Гуава </v>
      </c>
      <c r="K4432" s="18" t="str">
        <f>IFERROR(__xludf.DUMMYFUNCTION("""COMPUTED_VALUE"""),"Клубника Банан ")</f>
        <v>Клубника Банан </v>
      </c>
      <c r="L4432" s="18" t="str">
        <f>IFERROR(__xludf.DUMMYFUNCTION("""COMPUTED_VALUE"""),"Клубника Вишня ")</f>
        <v>Клубника Вишня </v>
      </c>
      <c r="M4432" s="18" t="str">
        <f>IFERROR(__xludf.DUMMYFUNCTION("""COMPUTED_VALUE"""),"Клубника Земляника ")</f>
        <v>Клубника Земляника </v>
      </c>
      <c r="N4432" s="18" t="str">
        <f>IFERROR(__xludf.DUMMYFUNCTION("""COMPUTED_VALUE"""),"Клубничный Мохито ")</f>
        <v>Клубничный Мохито </v>
      </c>
      <c r="O4432" s="18" t="str">
        <f>IFERROR(__xludf.DUMMYFUNCTION("""COMPUTED_VALUE"""),"Манго Грейпфрут ")</f>
        <v>Манго Грейпфрут </v>
      </c>
      <c r="P4432" s="18" t="str">
        <f>IFERROR(__xludf.DUMMYFUNCTION("""COMPUTED_VALUE"""),"Манго Персик Личи ")</f>
        <v>Манго Персик Личи </v>
      </c>
      <c r="Q4432" s="18" t="str">
        <f>IFERROR(__xludf.DUMMYFUNCTION("""COMPUTED_VALUE"""),"Персик Бабл Гам ")</f>
        <v>Персик Бабл Гам </v>
      </c>
      <c r="R4432" s="18" t="str">
        <f>IFERROR(__xludf.DUMMYFUNCTION("""COMPUTED_VALUE"""),"Садовые Ягоды ")</f>
        <v>Садовые Ягоды </v>
      </c>
      <c r="S4432" s="18" t="str">
        <f>IFERROR(__xludf.DUMMYFUNCTION("""COMPUTED_VALUE"""),"Скитлс Лимон Лайм 2")</f>
        <v>Скитлс Лимон Лайм 2</v>
      </c>
      <c r="T4432" s="18" t="str">
        <f>IFERROR(__xludf.DUMMYFUNCTION("""COMPUTED_VALUE"""),"Смородина Мармелад 1")</f>
        <v>Смородина Мармелад 1</v>
      </c>
      <c r="U4432" s="18" t="str">
        <f>IFERROR(__xludf.DUMMYFUNCTION("""COMPUTED_VALUE"""),"Темная Вишня 1")</f>
        <v>Темная Вишня 1</v>
      </c>
      <c r="V4432" s="18" t="str">
        <f>IFERROR(__xludf.DUMMYFUNCTION("""COMPUTED_VALUE"""),"Фруктовые Пластинки 1")</f>
        <v>Фруктовые Пластинки 1</v>
      </c>
      <c r="W4432" s="18" t="str">
        <f>IFERROR(__xludf.DUMMYFUNCTION("""COMPUTED_VALUE"""),"Черника Ежевика 1")</f>
        <v>Черника Ежевика 1</v>
      </c>
      <c r="X4432" s="18" t="str">
        <f>IFERROR(__xludf.DUMMYFUNCTION("""COMPUTED_VALUE"""),"Черника Малина 1")</f>
        <v>Черника Малина 1</v>
      </c>
      <c r="Y4432" s="18" t="str">
        <f>IFERROR(__xludf.DUMMYFUNCTION("""COMPUTED_VALUE"""),"Черника Мята 2")</f>
        <v>Черника Мята 2</v>
      </c>
      <c r="Z4432" s="18" t="str">
        <f>IFERROR(__xludf.DUMMYFUNCTION("""COMPUTED_VALUE"""),"Яблоко Виноград 2")</f>
        <v>Яблоко Виноград 2</v>
      </c>
      <c r="AA4432" s="18" t="str">
        <f>IFERROR(__xludf.DUMMYFUNCTION("""COMPUTED_VALUE"""),"Яблоко Малина 4")</f>
        <v>Яблоко Малина 4</v>
      </c>
      <c r="AB4432" s="18"/>
      <c r="AC4432" s="18"/>
      <c r="AD4432" s="18"/>
      <c r="AE4432" s="18"/>
      <c r="AF4432" s="18"/>
      <c r="AG4432" s="18"/>
      <c r="AH4432" s="18"/>
      <c r="AI4432" s="18"/>
      <c r="AJ4432" s="18"/>
      <c r="AK4432" s="18"/>
      <c r="AL4432" s="18"/>
      <c r="AM4432" s="18"/>
      <c r="AN4432" s="18"/>
      <c r="AO4432" s="18"/>
      <c r="AP4432" s="18"/>
      <c r="AQ4432" s="18"/>
      <c r="AR4432" s="18"/>
      <c r="AS4432" s="18"/>
      <c r="AT4432" s="18"/>
      <c r="AU4432" s="18"/>
      <c r="AV4432" s="18"/>
      <c r="AW4432" s="18"/>
      <c r="AX4432" s="18"/>
    </row>
    <row r="4433">
      <c r="A4433" s="18" t="str">
        <f>IFERROR(__xludf.DUMMYFUNCTION("""COMPUTED_VALUE"""),"0.4")</f>
        <v>0.4</v>
      </c>
      <c r="B4433" s="18" t="str">
        <f>IFERROR(__xludf.DUMMYFUNCTION("""COMPUTED_VALUE"""),"0.6")</f>
        <v>0.6</v>
      </c>
      <c r="C4433" s="18" t="str">
        <f>IFERROR(__xludf.DUMMYFUNCTION("""COMPUTED_VALUE"""),"0.7")</f>
        <v>0.7</v>
      </c>
      <c r="D4433" s="18" t="str">
        <f>IFERROR(__xludf.DUMMYFUNCTION("""COMPUTED_VALUE"""),"0.8")</f>
        <v>0.8</v>
      </c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  <c r="AA4433" s="18"/>
      <c r="AB4433" s="18"/>
      <c r="AC4433" s="18"/>
      <c r="AD4433" s="18"/>
      <c r="AE4433" s="18"/>
      <c r="AF4433" s="18"/>
      <c r="AG4433" s="18"/>
      <c r="AH4433" s="18"/>
      <c r="AI4433" s="18"/>
      <c r="AJ4433" s="18"/>
      <c r="AK4433" s="18"/>
      <c r="AL4433" s="18"/>
      <c r="AM4433" s="18"/>
      <c r="AN4433" s="18"/>
      <c r="AO4433" s="18"/>
      <c r="AP4433" s="18"/>
      <c r="AQ4433" s="18"/>
      <c r="AR4433" s="18"/>
      <c r="AS4433" s="18"/>
      <c r="AT4433" s="18"/>
      <c r="AU4433" s="18"/>
      <c r="AV4433" s="18"/>
      <c r="AW4433" s="18"/>
      <c r="AX4433" s="18"/>
    </row>
    <row r="4434">
      <c r="A4434" s="18" t="str">
        <f>IFERROR(__xludf.DUMMYFUNCTION("""COMPUTED_VALUE"""),"Малина вишня лёд")</f>
        <v>Малина вишня лёд</v>
      </c>
      <c r="B4434" s="18"/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8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  <c r="AA4434" s="18"/>
      <c r="AB4434" s="18"/>
      <c r="AC4434" s="18"/>
      <c r="AD4434" s="18"/>
      <c r="AE4434" s="18"/>
      <c r="AF4434" s="18"/>
      <c r="AG4434" s="18"/>
      <c r="AH4434" s="18"/>
      <c r="AI4434" s="18"/>
      <c r="AJ4434" s="18"/>
      <c r="AK4434" s="18"/>
      <c r="AL4434" s="18"/>
      <c r="AM4434" s="18"/>
      <c r="AN4434" s="18"/>
      <c r="AO4434" s="18"/>
      <c r="AP4434" s="18"/>
      <c r="AQ4434" s="18"/>
      <c r="AR4434" s="18"/>
      <c r="AS4434" s="18"/>
      <c r="AT4434" s="18"/>
      <c r="AU4434" s="18"/>
      <c r="AV4434" s="18"/>
      <c r="AW4434" s="18"/>
      <c r="AX4434" s="18"/>
    </row>
    <row r="4435">
      <c r="A4435" s="18" t="str">
        <f>IFERROR(__xludf.DUMMYFUNCTION("""COMPUTED_VALUE"""),"кислая земляника")</f>
        <v>кислая земляника</v>
      </c>
      <c r="B4435" s="18" t="str">
        <f>IFERROR(__xludf.DUMMYFUNCTION("""COMPUTED_VALUE"""),"кислая фанта с черникой")</f>
        <v>кислая фанта с черникой</v>
      </c>
      <c r="C4435" s="18" t="str">
        <f>IFERROR(__xludf.DUMMYFUNCTION("""COMPUTED_VALUE"""),"кислое харибо с колой и черешней")</f>
        <v>кислое харибо с колой и черешней</v>
      </c>
      <c r="D4435" s="18" t="str">
        <f>IFERROR(__xludf.DUMMYFUNCTION("""COMPUTED_VALUE"""),"кислое яблочно клубничная шипучка")</f>
        <v>кислое яблочно клубничная шипучка</v>
      </c>
      <c r="E4435" s="18" t="str">
        <f>IFERROR(__xludf.DUMMYFUNCTION("""COMPUTED_VALUE"""),"кислые желатинки маракуйя ананас")</f>
        <v>кислые желатинки маракуйя ананас</v>
      </c>
      <c r="F4435" s="18" t="str">
        <f>IFERROR(__xludf.DUMMYFUNCTION("""COMPUTED_VALUE"""),"кислые ленточки маракуя манго")</f>
        <v>кислые ленточки маракуя манго</v>
      </c>
      <c r="G4435" s="18" t="str">
        <f>IFERROR(__xludf.DUMMYFUNCTION("""COMPUTED_VALUE"""),"кислые мармеладные ягоды")</f>
        <v>кислые мармеладные ягоды</v>
      </c>
      <c r="H4435" s="18" t="str">
        <f>IFERROR(__xludf.DUMMYFUNCTION("""COMPUTED_VALUE"""),"кислый виноград лайм")</f>
        <v>кислый виноград лайм</v>
      </c>
      <c r="I4435" s="18" t="str">
        <f>IFERROR(__xludf.DUMMYFUNCTION("""COMPUTED_VALUE"""),"кислый грейпфрут с вишней")</f>
        <v>кислый грейпфрут с вишней</v>
      </c>
      <c r="J4435" s="18" t="str">
        <f>IFERROR(__xludf.DUMMYFUNCTION("""COMPUTED_VALUE"""),"кислый леденец виноград киви яблоко")</f>
        <v>кислый леденец виноград киви яблоко</v>
      </c>
      <c r="K4435" s="18" t="str">
        <f>IFERROR(__xludf.DUMMYFUNCTION("""COMPUTED_VALUE"""),"кислый лимонад арбуз лайм малина")</f>
        <v>кислый лимонад арбуз лайм малина</v>
      </c>
      <c r="L4435" s="18" t="str">
        <f>IFERROR(__xludf.DUMMYFUNCTION("""COMPUTED_VALUE"""),"кислый персик клубника")</f>
        <v>кислый персик клубника</v>
      </c>
      <c r="M4435" s="18" t="str">
        <f>IFERROR(__xludf.DUMMYFUNCTION("""COMPUTED_VALUE"""),"кислый яблочно лимонные колечки")</f>
        <v>кислый яблочно лимонные колечки</v>
      </c>
      <c r="N4435" s="18" t="str">
        <f>IFERROR(__xludf.DUMMYFUNCTION("""COMPUTED_VALUE"""),"фанта апельсин с кислой малиной")</f>
        <v>фанта апельсин с кислой малиной</v>
      </c>
      <c r="O4435" s="18"/>
      <c r="P4435" s="18"/>
      <c r="Q4435" s="18"/>
      <c r="R4435" s="18"/>
      <c r="S4435" s="18"/>
      <c r="T4435" s="18"/>
      <c r="U4435" s="18"/>
      <c r="V4435" s="18"/>
      <c r="W4435" s="18"/>
      <c r="X4435" s="18"/>
      <c r="Y4435" s="18"/>
      <c r="Z4435" s="18"/>
      <c r="AA4435" s="18"/>
      <c r="AB4435" s="18"/>
      <c r="AC4435" s="18"/>
      <c r="AD4435" s="18"/>
      <c r="AE4435" s="18"/>
      <c r="AF4435" s="18"/>
      <c r="AG4435" s="18"/>
      <c r="AH4435" s="18"/>
      <c r="AI4435" s="18"/>
      <c r="AJ4435" s="18"/>
      <c r="AK4435" s="18"/>
      <c r="AL4435" s="18"/>
      <c r="AM4435" s="18"/>
      <c r="AN4435" s="18"/>
      <c r="AO4435" s="18"/>
      <c r="AP4435" s="18"/>
      <c r="AQ4435" s="18"/>
      <c r="AR4435" s="18"/>
      <c r="AS4435" s="18"/>
      <c r="AT4435" s="18"/>
      <c r="AU4435" s="18"/>
      <c r="AV4435" s="18"/>
      <c r="AW4435" s="18"/>
      <c r="AX4435" s="18"/>
    </row>
    <row r="4436">
      <c r="A4436" s="18" t="str">
        <f>IFERROR(__xludf.DUMMYFUNCTION("""COMPUTED_VALUE"""),"Малина вишня лёд")</f>
        <v>Малина вишня лёд</v>
      </c>
      <c r="B4436" s="18"/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  <c r="AA4436" s="18"/>
      <c r="AB4436" s="18"/>
      <c r="AC4436" s="18"/>
      <c r="AD4436" s="18"/>
      <c r="AE4436" s="18"/>
      <c r="AF4436" s="18"/>
      <c r="AG4436" s="18"/>
      <c r="AH4436" s="18"/>
      <c r="AI4436" s="18"/>
      <c r="AJ4436" s="18"/>
      <c r="AK4436" s="18"/>
      <c r="AL4436" s="18"/>
      <c r="AM4436" s="18"/>
      <c r="AN4436" s="18"/>
      <c r="AO4436" s="18"/>
      <c r="AP4436" s="18"/>
      <c r="AQ4436" s="18"/>
      <c r="AR4436" s="18"/>
      <c r="AS4436" s="18"/>
      <c r="AT4436" s="18"/>
      <c r="AU4436" s="18"/>
      <c r="AV4436" s="18"/>
      <c r="AW4436" s="18"/>
      <c r="AX4436" s="18"/>
    </row>
    <row r="4437">
      <c r="A4437" s="18" t="str">
        <f>IFERROR(__xludf.DUMMYFUNCTION("""COMPUTED_VALUE"""),"Малина вишня лёд")</f>
        <v>Малина вишня лёд</v>
      </c>
      <c r="B4437" s="18"/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8"/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  <c r="AA4437" s="18"/>
      <c r="AB4437" s="18"/>
      <c r="AC4437" s="18"/>
      <c r="AD4437" s="18"/>
      <c r="AE4437" s="18"/>
      <c r="AF4437" s="18"/>
      <c r="AG4437" s="18"/>
      <c r="AH4437" s="18"/>
      <c r="AI4437" s="18"/>
      <c r="AJ4437" s="18"/>
      <c r="AK4437" s="18"/>
      <c r="AL4437" s="18"/>
      <c r="AM4437" s="18"/>
      <c r="AN4437" s="18"/>
      <c r="AO4437" s="18"/>
      <c r="AP4437" s="18"/>
      <c r="AQ4437" s="18"/>
      <c r="AR4437" s="18"/>
      <c r="AS4437" s="18"/>
      <c r="AT4437" s="18"/>
      <c r="AU4437" s="18"/>
      <c r="AV4437" s="18"/>
      <c r="AW4437" s="18"/>
      <c r="AX4437" s="18"/>
    </row>
    <row r="4438">
      <c r="A4438" s="18" t="str">
        <f>IFERROR(__xludf.DUMMYFUNCTION("""COMPUTED_VALUE"""),"0.4")</f>
        <v>0.4</v>
      </c>
      <c r="B4438" s="18" t="str">
        <f>IFERROR(__xludf.DUMMYFUNCTION("""COMPUTED_VALUE"""),"0.6")</f>
        <v>0.6</v>
      </c>
      <c r="C4438" s="18" t="str">
        <f>IFERROR(__xludf.DUMMYFUNCTION("""COMPUTED_VALUE"""),"0.7")</f>
        <v>0.7</v>
      </c>
      <c r="D4438" s="18" t="str">
        <f>IFERROR(__xludf.DUMMYFUNCTION("""COMPUTED_VALUE"""),"0.8")</f>
        <v>0.8</v>
      </c>
      <c r="E4438" s="18"/>
      <c r="F4438" s="18"/>
      <c r="G4438" s="18"/>
      <c r="H4438" s="18"/>
      <c r="I4438" s="18"/>
      <c r="J4438" s="18"/>
      <c r="K4438" s="18"/>
      <c r="L4438" s="18"/>
      <c r="M4438" s="18"/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  <c r="AA4438" s="18"/>
      <c r="AB4438" s="18"/>
      <c r="AC4438" s="18"/>
      <c r="AD4438" s="18"/>
      <c r="AE4438" s="18"/>
      <c r="AF4438" s="18"/>
      <c r="AG4438" s="18"/>
      <c r="AH4438" s="18"/>
      <c r="AI4438" s="18"/>
      <c r="AJ4438" s="18"/>
      <c r="AK4438" s="18"/>
      <c r="AL4438" s="18"/>
      <c r="AM4438" s="18"/>
      <c r="AN4438" s="18"/>
      <c r="AO4438" s="18"/>
      <c r="AP4438" s="18"/>
      <c r="AQ4438" s="18"/>
      <c r="AR4438" s="18"/>
      <c r="AS4438" s="18"/>
      <c r="AT4438" s="18"/>
      <c r="AU4438" s="18"/>
      <c r="AV4438" s="18"/>
      <c r="AW4438" s="18"/>
      <c r="AX4438" s="18"/>
    </row>
    <row r="4439">
      <c r="A4439" s="18" t="str">
        <f>IFERROR(__xludf.DUMMYFUNCTION("""COMPUTED_VALUE"""),"Лесные ягоды")</f>
        <v>Лесные ягоды</v>
      </c>
      <c r="B4439" s="18" t="str">
        <f>IFERROR(__xludf.DUMMYFUNCTION("""COMPUTED_VALUE"""),"Алоэ виноград ")</f>
        <v>Алоэ виноград </v>
      </c>
      <c r="C4439" s="18" t="str">
        <f>IFERROR(__xludf.DUMMYFUNCTION("""COMPUTED_VALUE"""),"Апельсиновый адреналин")</f>
        <v>Апельсиновый адреналин</v>
      </c>
      <c r="D4439" s="18" t="str">
        <f>IFERROR(__xludf.DUMMYFUNCTION("""COMPUTED_VALUE"""),"Клюква лайм")</f>
        <v>Клюква лайм</v>
      </c>
      <c r="E4439" s="18" t="str">
        <f>IFERROR(__xludf.DUMMYFUNCTION("""COMPUTED_VALUE"""),"Виноградная фанта ")</f>
        <v>Виноградная фанта </v>
      </c>
      <c r="F4439" s="18" t="str">
        <f>IFERROR(__xludf.DUMMYFUNCTION("""COMPUTED_VALUE"""),"Зеленый чай лемонграсс")</f>
        <v>Зеленый чай лемонграсс</v>
      </c>
      <c r="G4439" s="18" t="str">
        <f>IFERROR(__xludf.DUMMYFUNCTION("""COMPUTED_VALUE"""),"Малина арбуз")</f>
        <v>Малина арбуз</v>
      </c>
      <c r="H4439" s="18" t="str">
        <f>IFERROR(__xludf.DUMMYFUNCTION("""COMPUTED_VALUE"""),"Ананас персик")</f>
        <v>Ананас персик</v>
      </c>
      <c r="I4439" s="18" t="str">
        <f>IFERROR(__xludf.DUMMYFUNCTION("""COMPUTED_VALUE"""),"Клубничный мохито ")</f>
        <v>Клубничный мохито </v>
      </c>
      <c r="J4439" s="18" t="str">
        <f>IFERROR(__xludf.DUMMYFUNCTION("""COMPUTED_VALUE"""),"Яблоко лайм")</f>
        <v>Яблоко лайм</v>
      </c>
      <c r="K4439" s="18" t="str">
        <f>IFERROR(__xludf.DUMMYFUNCTION("""COMPUTED_VALUE"""),"Спрайт арбуз лайм ")</f>
        <v>Спрайт арбуз лайм </v>
      </c>
      <c r="L4439" s="18" t="str">
        <f>IFERROR(__xludf.DUMMYFUNCTION("""COMPUTED_VALUE"""),"Черничная фанта")</f>
        <v>Черничная фанта</v>
      </c>
      <c r="M4439" s="18" t="str">
        <f>IFERROR(__xludf.DUMMYFUNCTION("""COMPUTED_VALUE"""),"Чёрная смородина")</f>
        <v>Чёрная смородина</v>
      </c>
      <c r="N4439" s="18" t="str">
        <f>IFERROR(__xludf.DUMMYFUNCTION("""COMPUTED_VALUE"""),"Червячки голубика малина")</f>
        <v>Червячки голубика малина</v>
      </c>
      <c r="O4439" s="18" t="str">
        <f>IFERROR(__xludf.DUMMYFUNCTION("""COMPUTED_VALUE"""),"Малина смородина ")</f>
        <v>Малина смородина </v>
      </c>
      <c r="P4439" s="18" t="str">
        <f>IFERROR(__xludf.DUMMYFUNCTION("""COMPUTED_VALUE"""),"Черника лайм ")</f>
        <v>Черника лайм </v>
      </c>
      <c r="Q4439" s="18" t="str">
        <f>IFERROR(__xludf.DUMMYFUNCTION("""COMPUTED_VALUE"""),"Виноградный чупа чупс")</f>
        <v>Виноградный чупа чупс</v>
      </c>
      <c r="R4439" s="18" t="str">
        <f>IFERROR(__xludf.DUMMYFUNCTION("""COMPUTED_VALUE"""),"Киви лайм")</f>
        <v>Киви лайм</v>
      </c>
      <c r="S4439" s="18" t="str">
        <f>IFERROR(__xludf.DUMMYFUNCTION("""COMPUTED_VALUE"""),"Ягодный морс")</f>
        <v>Ягодный морс</v>
      </c>
      <c r="T4439" s="18" t="str">
        <f>IFERROR(__xludf.DUMMYFUNCTION("""COMPUTED_VALUE"""),"Фруктовый скитлс")</f>
        <v>Фруктовый скитлс</v>
      </c>
      <c r="U4439" s="18" t="str">
        <f>IFERROR(__xludf.DUMMYFUNCTION("""COMPUTED_VALUE"""),"черника лимон ")</f>
        <v>черника лимон </v>
      </c>
      <c r="V4439" s="18" t="str">
        <f>IFERROR(__xludf.DUMMYFUNCTION("""COMPUTED_VALUE"""),"Вишнёвая бомба")</f>
        <v>Вишнёвая бомба</v>
      </c>
      <c r="W4439" s="18" t="str">
        <f>IFERROR(__xludf.DUMMYFUNCTION("""COMPUTED_VALUE"""),"Тропический манго")</f>
        <v>Тропический манго</v>
      </c>
      <c r="X4439" s="18"/>
      <c r="Y4439" s="18"/>
      <c r="Z4439" s="18"/>
      <c r="AA4439" s="18"/>
      <c r="AB4439" s="18"/>
      <c r="AC4439" s="18"/>
      <c r="AD4439" s="18"/>
      <c r="AE4439" s="18"/>
      <c r="AF4439" s="18"/>
      <c r="AG4439" s="18"/>
      <c r="AH4439" s="18"/>
      <c r="AI4439" s="18"/>
      <c r="AJ4439" s="18"/>
      <c r="AK4439" s="18"/>
      <c r="AL4439" s="18"/>
      <c r="AM4439" s="18"/>
      <c r="AN4439" s="18"/>
      <c r="AO4439" s="18"/>
      <c r="AP4439" s="18"/>
      <c r="AQ4439" s="18"/>
      <c r="AR4439" s="18"/>
      <c r="AS4439" s="18"/>
      <c r="AT4439" s="18"/>
      <c r="AU4439" s="18"/>
      <c r="AV4439" s="18"/>
      <c r="AW4439" s="18"/>
      <c r="AX4439" s="18"/>
    </row>
    <row r="4440">
      <c r="A4440" s="18" t="str">
        <f>IFERROR(__xludf.DUMMYFUNCTION("""COMPUTED_VALUE"""),"Смородина холс")</f>
        <v>Смородина холс</v>
      </c>
      <c r="B4440" s="18" t="str">
        <f>IFERROR(__xludf.DUMMYFUNCTION("""COMPUTED_VALUE"""),"Тропические фрукты")</f>
        <v>Тропические фрукты</v>
      </c>
      <c r="C4440" s="18" t="str">
        <f>IFERROR(__xludf.DUMMYFUNCTION("""COMPUTED_VALUE"""),"Черничная конфета")</f>
        <v>Черничная конфета</v>
      </c>
      <c r="D4440" s="18" t="str">
        <f>IFERROR(__xludf.DUMMYFUNCTION("""COMPUTED_VALUE"""),"Яблоко вишня")</f>
        <v>Яблоко вишня</v>
      </c>
      <c r="E4440" s="18" t="str">
        <f>IFERROR(__xludf.DUMMYFUNCTION("""COMPUTED_VALUE"""),"Виноград мята")</f>
        <v>Виноград мята</v>
      </c>
      <c r="F4440" s="18" t="str">
        <f>IFERROR(__xludf.DUMMYFUNCTION("""COMPUTED_VALUE"""),"Виноград холс")</f>
        <v>Виноград холс</v>
      </c>
      <c r="G4440" s="18" t="str">
        <f>IFERROR(__xludf.DUMMYFUNCTION("""COMPUTED_VALUE"""),"Грейпфрутовый лимонад")</f>
        <v>Грейпфрутовый лимонад</v>
      </c>
      <c r="H4440" s="18" t="str">
        <f>IFERROR(__xludf.DUMMYFUNCTION("""COMPUTED_VALUE"""),"Дыня банан")</f>
        <v>Дыня банан</v>
      </c>
      <c r="I4440" s="18" t="str">
        <f>IFERROR(__xludf.DUMMYFUNCTION("""COMPUTED_VALUE"""),"Ежевичный лимонад")</f>
        <v>Ежевичный лимонад</v>
      </c>
      <c r="J4440" s="18" t="str">
        <f>IFERROR(__xludf.DUMMYFUNCTION("""COMPUTED_VALUE"""),"Земляничная конфета ")</f>
        <v>Земляничная конфета </v>
      </c>
      <c r="K4440" s="18" t="str">
        <f>IFERROR(__xludf.DUMMYFUNCTION("""COMPUTED_VALUE"""),"Ананас манго ")</f>
        <v>Ананас манго </v>
      </c>
      <c r="L4440" s="18" t="str">
        <f>IFERROR(__xludf.DUMMYFUNCTION("""COMPUTED_VALUE"""),"Жвачка черника мята ")</f>
        <v>Жвачка черника мята </v>
      </c>
      <c r="M4440" s="18" t="str">
        <f>IFERROR(__xludf.DUMMYFUNCTION("""COMPUTED_VALUE"""),"Зеленый манго")</f>
        <v>Зеленый манго</v>
      </c>
      <c r="N4440" s="18" t="str">
        <f>IFERROR(__xludf.DUMMYFUNCTION("""COMPUTED_VALUE"""),"Клюква брусника")</f>
        <v>Клюква брусника</v>
      </c>
      <c r="O4440" s="18" t="str">
        <f>IFERROR(__xludf.DUMMYFUNCTION("""COMPUTED_VALUE"""),"Апельсин ")</f>
        <v>Апельсин </v>
      </c>
      <c r="P4440" s="18" t="str">
        <f>IFERROR(__xludf.DUMMYFUNCTION("""COMPUTED_VALUE"""),"Кокос малина")</f>
        <v>Кокос малина</v>
      </c>
      <c r="Q4440" s="18" t="str">
        <f>IFERROR(__xludf.DUMMYFUNCTION("""COMPUTED_VALUE"""),"Лимонные черви")</f>
        <v>Лимонные черви</v>
      </c>
      <c r="R4440" s="18" t="str">
        <f>IFERROR(__xludf.DUMMYFUNCTION("""COMPUTED_VALUE"""),"Малиновый лимонад")</f>
        <v>Малиновый лимонад</v>
      </c>
      <c r="S4440" s="18" t="str">
        <f>IFERROR(__xludf.DUMMYFUNCTION("""COMPUTED_VALUE"""),"Смородина малина")</f>
        <v>Смородина малина</v>
      </c>
      <c r="T4440" s="18"/>
      <c r="U4440" s="18"/>
      <c r="V4440" s="18"/>
      <c r="W4440" s="18"/>
      <c r="X4440" s="18"/>
      <c r="Y4440" s="18"/>
      <c r="Z4440" s="18"/>
      <c r="AA4440" s="18"/>
      <c r="AB4440" s="18"/>
      <c r="AC4440" s="18"/>
      <c r="AD4440" s="18"/>
      <c r="AE4440" s="18"/>
      <c r="AF4440" s="18"/>
      <c r="AG4440" s="18"/>
      <c r="AH4440" s="18"/>
      <c r="AI4440" s="18"/>
      <c r="AJ4440" s="18"/>
      <c r="AK4440" s="18"/>
      <c r="AL4440" s="18"/>
      <c r="AM4440" s="18"/>
      <c r="AN4440" s="18"/>
      <c r="AO4440" s="18"/>
      <c r="AP4440" s="18"/>
      <c r="AQ4440" s="18"/>
      <c r="AR4440" s="18"/>
      <c r="AS4440" s="18"/>
      <c r="AT4440" s="18"/>
      <c r="AU4440" s="18"/>
      <c r="AV4440" s="18"/>
      <c r="AW4440" s="18"/>
      <c r="AX4440" s="18"/>
    </row>
    <row r="4441">
      <c r="A4441" s="18" t="str">
        <f>IFERROR(__xludf.DUMMYFUNCTION("""COMPUTED_VALUE"""),"Кислый малиново-грейпфрутовый швепс")</f>
        <v>Кислый малиново-грейпфрутовый швепс</v>
      </c>
      <c r="B4441" s="18" t="str">
        <f>IFERROR(__xludf.DUMMYFUNCTION("""COMPUTED_VALUE"""),"Ананас апельсин")</f>
        <v>Ананас апельсин</v>
      </c>
      <c r="C4441" s="18" t="str">
        <f>IFERROR(__xludf.DUMMYFUNCTION("""COMPUTED_VALUE"""),"Пинаколада")</f>
        <v>Пинаколада</v>
      </c>
      <c r="D4441" s="18" t="str">
        <f>IFERROR(__xludf.DUMMYFUNCTION("""COMPUTED_VALUE"""),"Мятный бабл гам")</f>
        <v>Мятный бабл гам</v>
      </c>
      <c r="E4441" s="18" t="str">
        <f>IFERROR(__xludf.DUMMYFUNCTION("""COMPUTED_VALUE"""),"Мянго драгонфрут")</f>
        <v>Мянго драгонфрут</v>
      </c>
      <c r="F4441" s="18" t="str">
        <f>IFERROR(__xludf.DUMMYFUNCTION("""COMPUTED_VALUE"""),"Клубничная фанта")</f>
        <v>Клубничная фанта</v>
      </c>
      <c r="G4441" s="18" t="str">
        <f>IFERROR(__xludf.DUMMYFUNCTION("""COMPUTED_VALUE"""),"Клубничная арбуз")</f>
        <v>Клубничная арбуз</v>
      </c>
      <c r="H4441" s="18" t="str">
        <f>IFERROR(__xludf.DUMMYFUNCTION("""COMPUTED_VALUE"""),"Кислый скитлс")</f>
        <v>Кислый скитлс</v>
      </c>
      <c r="I4441" s="18" t="str">
        <f>IFERROR(__xludf.DUMMYFUNCTION("""COMPUTED_VALUE"""),"Кислый лайм арбуз")</f>
        <v>Кислый лайм арбуз</v>
      </c>
      <c r="J4441" s="18" t="str">
        <f>IFERROR(__xludf.DUMMYFUNCTION("""COMPUTED_VALUE"""),"Тропический банан")</f>
        <v>Тропический банан</v>
      </c>
      <c r="K4441" s="18" t="str">
        <f>IFERROR(__xludf.DUMMYFUNCTION("""COMPUTED_VALUE"""),"Яблочный энергетик")</f>
        <v>Яблочный энергетик</v>
      </c>
      <c r="L4441" s="18" t="str">
        <f>IFERROR(__xludf.DUMMYFUNCTION("""COMPUTED_VALUE"""),"Барбарисовый лимонад")</f>
        <v>Барбарисовый лимонад</v>
      </c>
      <c r="M4441" s="18" t="str">
        <f>IFERROR(__xludf.DUMMYFUNCTION("""COMPUTED_VALUE"""),"Лимонад виноград вишня")</f>
        <v>Лимонад виноград вишня</v>
      </c>
      <c r="N4441" s="18" t="str">
        <f>IFERROR(__xludf.DUMMYFUNCTION("""COMPUTED_VALUE"""),"Розовый лимонад")</f>
        <v>Розовый лимонад</v>
      </c>
      <c r="O4441" s="18" t="str">
        <f>IFERROR(__xludf.DUMMYFUNCTION("""COMPUTED_VALUE"""),"Двойной манго")</f>
        <v>Двойной манго</v>
      </c>
      <c r="P4441" s="18" t="str">
        <f>IFERROR(__xludf.DUMMYFUNCTION("""COMPUTED_VALUE"""),"Лесные ягоды ")</f>
        <v>Лесные ягоды </v>
      </c>
      <c r="Q4441" s="18" t="str">
        <f>IFERROR(__xludf.DUMMYFUNCTION("""COMPUTED_VALUE"""),"Ежевика малина ")</f>
        <v>Ежевика малина </v>
      </c>
      <c r="R4441" s="18" t="str">
        <f>IFERROR(__xludf.DUMMYFUNCTION("""COMPUTED_VALUE"""),"Смородиновый лимонад")</f>
        <v>Смородиновый лимонад</v>
      </c>
      <c r="S4441" s="18" t="str">
        <f>IFERROR(__xludf.DUMMYFUNCTION("""COMPUTED_VALUE"""),"Кола вишня")</f>
        <v>Кола вишня</v>
      </c>
      <c r="T4441" s="18" t="str">
        <f>IFERROR(__xludf.DUMMYFUNCTION("""COMPUTED_VALUE"""),"Манго арбуз")</f>
        <v>Манго арбуз</v>
      </c>
      <c r="U4441" s="18" t="str">
        <f>IFERROR(__xludf.DUMMYFUNCTION("""COMPUTED_VALUE"""),"Алоэ виноград")</f>
        <v>Алоэ виноград</v>
      </c>
      <c r="V4441" s="18" t="str">
        <f>IFERROR(__xludf.DUMMYFUNCTION("""COMPUTED_VALUE"""),"Банан клубника")</f>
        <v>Банан клубника</v>
      </c>
      <c r="W4441" s="18" t="str">
        <f>IFERROR(__xludf.DUMMYFUNCTION("""COMPUTED_VALUE"""),"Малиновый мармелад")</f>
        <v>Малиновый мармелад</v>
      </c>
      <c r="X4441" s="18" t="str">
        <f>IFERROR(__xludf.DUMMYFUNCTION("""COMPUTED_VALUE"""),"Клубника киви")</f>
        <v>Клубника киви</v>
      </c>
      <c r="Y4441" s="18" t="str">
        <f>IFERROR(__xludf.DUMMYFUNCTION("""COMPUTED_VALUE"""),"Клюква лайм")</f>
        <v>Клюква лайм</v>
      </c>
      <c r="Z4441" s="18" t="str">
        <f>IFERROR(__xludf.DUMMYFUNCTION("""COMPUTED_VALUE"""),"Гуава ананас")</f>
        <v>Гуава ананас</v>
      </c>
      <c r="AA4441" s="18" t="str">
        <f>IFERROR(__xludf.DUMMYFUNCTION("""COMPUTED_VALUE"""),"Морс")</f>
        <v>Морс</v>
      </c>
      <c r="AB4441" s="18" t="str">
        <f>IFERROR(__xludf.DUMMYFUNCTION("""COMPUTED_VALUE"""),"Красный апельсин")</f>
        <v>Красный апельсин</v>
      </c>
      <c r="AC4441" s="18" t="str">
        <f>IFERROR(__xludf.DUMMYFUNCTION("""COMPUTED_VALUE"""),"Арбузная жвачка")</f>
        <v>Арбузная жвачка</v>
      </c>
      <c r="AD4441" s="18" t="str">
        <f>IFERROR(__xludf.DUMMYFUNCTION("""COMPUTED_VALUE"""),"Смородина Виноград")</f>
        <v>Смородина Виноград</v>
      </c>
      <c r="AE4441" s="18" t="str">
        <f>IFERROR(__xludf.DUMMYFUNCTION("""COMPUTED_VALUE"""),"Гранатовая Мармелад")</f>
        <v>Гранатовая Мармелад</v>
      </c>
      <c r="AF4441" s="18" t="str">
        <f>IFERROR(__xludf.DUMMYFUNCTION("""COMPUTED_VALUE"""),"Яблоко Киви")</f>
        <v>Яблоко Киви</v>
      </c>
      <c r="AG4441" s="18" t="str">
        <f>IFERROR(__xludf.DUMMYFUNCTION("""COMPUTED_VALUE"""),"Клубника Ежевика")</f>
        <v>Клубника Ежевика</v>
      </c>
      <c r="AH4441" s="18" t="str">
        <f>IFERROR(__xludf.DUMMYFUNCTION("""COMPUTED_VALUE"""),"Клубничный Коктейль")</f>
        <v>Клубничный Коктейль</v>
      </c>
      <c r="AI4441" s="18" t="str">
        <f>IFERROR(__xludf.DUMMYFUNCTION("""COMPUTED_VALUE"""),"Клюква Земляника ")</f>
        <v>Клюква Земляника </v>
      </c>
      <c r="AJ4441" s="18" t="str">
        <f>IFERROR(__xludf.DUMMYFUNCTION("""COMPUTED_VALUE"""),"Какос Дыня")</f>
        <v>Какос Дыня</v>
      </c>
      <c r="AK4441" s="18" t="str">
        <f>IFERROR(__xludf.DUMMYFUNCTION("""COMPUTED_VALUE"""),"Маракуйя мандарин")</f>
        <v>Маракуйя мандарин</v>
      </c>
      <c r="AL4441" s="18" t="str">
        <f>IFERROR(__xludf.DUMMYFUNCTION("""COMPUTED_VALUE"""),"Персик кактус")</f>
        <v>Персик кактус</v>
      </c>
      <c r="AM4441" s="18" t="str">
        <f>IFERROR(__xludf.DUMMYFUNCTION("""COMPUTED_VALUE"""),"Спрайт")</f>
        <v>Спрайт</v>
      </c>
      <c r="AN4441" s="18" t="str">
        <f>IFERROR(__xludf.DUMMYFUNCTION("""COMPUTED_VALUE"""),"Черничная фанта")</f>
        <v>Черничная фанта</v>
      </c>
      <c r="AO4441" s="18" t="str">
        <f>IFERROR(__xludf.DUMMYFUNCTION("""COMPUTED_VALUE"""),"Ягодная жвачка")</f>
        <v>Ягодная жвачка</v>
      </c>
      <c r="AP4441" s="18" t="str">
        <f>IFERROR(__xludf.DUMMYFUNCTION("""COMPUTED_VALUE"""),"Ягодный энергетик")</f>
        <v>Ягодный энергетик</v>
      </c>
      <c r="AQ4441" s="18" t="str">
        <f>IFERROR(__xludf.DUMMYFUNCTION("""COMPUTED_VALUE"""),"Ягодный пунш ")</f>
        <v>Ягодный пунш </v>
      </c>
      <c r="AR4441" s="18" t="str">
        <f>IFERROR(__xludf.DUMMYFUNCTION("""COMPUTED_VALUE"""),"Виноградный холс")</f>
        <v>Виноградный холс</v>
      </c>
      <c r="AS4441" s="18" t="str">
        <f>IFERROR(__xludf.DUMMYFUNCTION("""COMPUTED_VALUE"""),"Грейпфрут смородина")</f>
        <v>Грейпфрут смородина</v>
      </c>
      <c r="AT4441" s="18" t="str">
        <f>IFERROR(__xludf.DUMMYFUNCTION("""COMPUTED_VALUE"""),"Дыня персик")</f>
        <v>Дыня персик</v>
      </c>
      <c r="AU4441" s="18" t="str">
        <f>IFERROR(__xludf.DUMMYFUNCTION("""COMPUTED_VALUE"""),"Земляника виноград")</f>
        <v>Земляника виноград</v>
      </c>
      <c r="AV4441" s="18" t="str">
        <f>IFERROR(__xludf.DUMMYFUNCTION("""COMPUTED_VALUE"""),"Киви маракуйя гуава")</f>
        <v>Киви маракуйя гуава</v>
      </c>
      <c r="AW4441" s="18" t="str">
        <f>IFERROR(__xludf.DUMMYFUNCTION("""COMPUTED_VALUE"""),"Кислые вишнёвые червячки")</f>
        <v>Кислые вишнёвые червячки</v>
      </c>
      <c r="AX4441" s="18" t="str">
        <f>IFERROR(__xludf.DUMMYFUNCTION("""COMPUTED_VALUE"""),"Кислые чернично-малиновое червячки")</f>
        <v>Кислые чернично-малиновое червячки</v>
      </c>
    </row>
    <row r="4442">
      <c r="A4442" s="18" t="str">
        <f>IFERROR(__xludf.DUMMYFUNCTION("""COMPUTED_VALUE"""),"Смородина холс")</f>
        <v>Смородина холс</v>
      </c>
      <c r="B4442" s="18" t="str">
        <f>IFERROR(__xludf.DUMMYFUNCTION("""COMPUTED_VALUE"""),"Тропические фрукты")</f>
        <v>Тропические фрукты</v>
      </c>
      <c r="C4442" s="18" t="str">
        <f>IFERROR(__xludf.DUMMYFUNCTION("""COMPUTED_VALUE"""),"Черничная конфета")</f>
        <v>Черничная конфета</v>
      </c>
      <c r="D4442" s="18" t="str">
        <f>IFERROR(__xludf.DUMMYFUNCTION("""COMPUTED_VALUE"""),"Яблоко вишня")</f>
        <v>Яблоко вишня</v>
      </c>
      <c r="E4442" s="18" t="str">
        <f>IFERROR(__xludf.DUMMYFUNCTION("""COMPUTED_VALUE"""),"Виноград мята")</f>
        <v>Виноград мята</v>
      </c>
      <c r="F4442" s="18" t="str">
        <f>IFERROR(__xludf.DUMMYFUNCTION("""COMPUTED_VALUE"""),"Виноград холс")</f>
        <v>Виноград холс</v>
      </c>
      <c r="G4442" s="18" t="str">
        <f>IFERROR(__xludf.DUMMYFUNCTION("""COMPUTED_VALUE"""),"Грейпфрутовый лимонад")</f>
        <v>Грейпфрутовый лимонад</v>
      </c>
      <c r="H4442" s="18" t="str">
        <f>IFERROR(__xludf.DUMMYFUNCTION("""COMPUTED_VALUE"""),"Дыня банан")</f>
        <v>Дыня банан</v>
      </c>
      <c r="I4442" s="18" t="str">
        <f>IFERROR(__xludf.DUMMYFUNCTION("""COMPUTED_VALUE"""),"Ежевичный лимонад")</f>
        <v>Ежевичный лимонад</v>
      </c>
      <c r="J4442" s="18" t="str">
        <f>IFERROR(__xludf.DUMMYFUNCTION("""COMPUTED_VALUE"""),"Земляничная конфета ")</f>
        <v>Земляничная конфета </v>
      </c>
      <c r="K4442" s="18" t="str">
        <f>IFERROR(__xludf.DUMMYFUNCTION("""COMPUTED_VALUE"""),"Ананас манго ")</f>
        <v>Ананас манго </v>
      </c>
      <c r="L4442" s="18" t="str">
        <f>IFERROR(__xludf.DUMMYFUNCTION("""COMPUTED_VALUE"""),"Жвачка черника мята ")</f>
        <v>Жвачка черника мята </v>
      </c>
      <c r="M4442" s="18" t="str">
        <f>IFERROR(__xludf.DUMMYFUNCTION("""COMPUTED_VALUE"""),"Зеленый манго")</f>
        <v>Зеленый манго</v>
      </c>
      <c r="N4442" s="18" t="str">
        <f>IFERROR(__xludf.DUMMYFUNCTION("""COMPUTED_VALUE"""),"Клюква брусника")</f>
        <v>Клюква брусника</v>
      </c>
      <c r="O4442" s="18" t="str">
        <f>IFERROR(__xludf.DUMMYFUNCTION("""COMPUTED_VALUE"""),"Апельсин ")</f>
        <v>Апельсин </v>
      </c>
      <c r="P4442" s="18" t="str">
        <f>IFERROR(__xludf.DUMMYFUNCTION("""COMPUTED_VALUE"""),"Кокос малина")</f>
        <v>Кокос малина</v>
      </c>
      <c r="Q4442" s="18" t="str">
        <f>IFERROR(__xludf.DUMMYFUNCTION("""COMPUTED_VALUE"""),"Лимонные черви")</f>
        <v>Лимонные черви</v>
      </c>
      <c r="R4442" s="18" t="str">
        <f>IFERROR(__xludf.DUMMYFUNCTION("""COMPUTED_VALUE"""),"Малиновый лимонад")</f>
        <v>Малиновый лимонад</v>
      </c>
      <c r="S4442" s="18" t="str">
        <f>IFERROR(__xludf.DUMMYFUNCTION("""COMPUTED_VALUE"""),"Смородина малина")</f>
        <v>Смородина малина</v>
      </c>
      <c r="T4442" s="18"/>
      <c r="U4442" s="18"/>
      <c r="V4442" s="18"/>
      <c r="W4442" s="18"/>
      <c r="X4442" s="18"/>
      <c r="Y4442" s="18"/>
      <c r="Z4442" s="18"/>
      <c r="AA4442" s="18"/>
      <c r="AB4442" s="18"/>
      <c r="AC4442" s="18"/>
      <c r="AD4442" s="18"/>
      <c r="AE4442" s="18"/>
      <c r="AF4442" s="18"/>
      <c r="AG4442" s="18"/>
      <c r="AH4442" s="18"/>
      <c r="AI4442" s="18"/>
      <c r="AJ4442" s="18"/>
      <c r="AK4442" s="18"/>
      <c r="AL4442" s="18"/>
      <c r="AM4442" s="18"/>
      <c r="AN4442" s="18"/>
      <c r="AO4442" s="18"/>
      <c r="AP4442" s="18"/>
      <c r="AQ4442" s="18"/>
      <c r="AR4442" s="18"/>
      <c r="AS4442" s="18"/>
      <c r="AT4442" s="18"/>
      <c r="AU4442" s="18"/>
      <c r="AV4442" s="18"/>
      <c r="AW4442" s="18"/>
      <c r="AX4442" s="18"/>
    </row>
    <row r="4443">
      <c r="A4443" s="18" t="str">
        <f>IFERROR(__xludf.DUMMYFUNCTION("""COMPUTED_VALUE"""),"Кислый малиново-грейпфрутовый швепс")</f>
        <v>Кислый малиново-грейпфрутовый швепс</v>
      </c>
      <c r="B4443" s="18" t="str">
        <f>IFERROR(__xludf.DUMMYFUNCTION("""COMPUTED_VALUE"""),"Ананас апельсин")</f>
        <v>Ананас апельсин</v>
      </c>
      <c r="C4443" s="18" t="str">
        <f>IFERROR(__xludf.DUMMYFUNCTION("""COMPUTED_VALUE"""),"Пинаколада")</f>
        <v>Пинаколада</v>
      </c>
      <c r="D4443" s="18" t="str">
        <f>IFERROR(__xludf.DUMMYFUNCTION("""COMPUTED_VALUE"""),"Мятный бабл гам")</f>
        <v>Мятный бабл гам</v>
      </c>
      <c r="E4443" s="18" t="str">
        <f>IFERROR(__xludf.DUMMYFUNCTION("""COMPUTED_VALUE"""),"Мянго драгонфрут")</f>
        <v>Мянго драгонфрут</v>
      </c>
      <c r="F4443" s="18" t="str">
        <f>IFERROR(__xludf.DUMMYFUNCTION("""COMPUTED_VALUE"""),"Клубничная фанта")</f>
        <v>Клубничная фанта</v>
      </c>
      <c r="G4443" s="18" t="str">
        <f>IFERROR(__xludf.DUMMYFUNCTION("""COMPUTED_VALUE"""),"Клубничная арбуз")</f>
        <v>Клубничная арбуз</v>
      </c>
      <c r="H4443" s="18" t="str">
        <f>IFERROR(__xludf.DUMMYFUNCTION("""COMPUTED_VALUE"""),"Кислый скитлс")</f>
        <v>Кислый скитлс</v>
      </c>
      <c r="I4443" s="18" t="str">
        <f>IFERROR(__xludf.DUMMYFUNCTION("""COMPUTED_VALUE"""),"Кислый лайм арбуз")</f>
        <v>Кислый лайм арбуз</v>
      </c>
      <c r="J4443" s="18" t="str">
        <f>IFERROR(__xludf.DUMMYFUNCTION("""COMPUTED_VALUE"""),"Тропический банан")</f>
        <v>Тропический банан</v>
      </c>
      <c r="K4443" s="18" t="str">
        <f>IFERROR(__xludf.DUMMYFUNCTION("""COMPUTED_VALUE"""),"Яблочный энергетик")</f>
        <v>Яблочный энергетик</v>
      </c>
      <c r="L4443" s="18" t="str">
        <f>IFERROR(__xludf.DUMMYFUNCTION("""COMPUTED_VALUE"""),"Барбарисовый лимонад")</f>
        <v>Барбарисовый лимонад</v>
      </c>
      <c r="M4443" s="18" t="str">
        <f>IFERROR(__xludf.DUMMYFUNCTION("""COMPUTED_VALUE"""),"Лимонад виноград вишня")</f>
        <v>Лимонад виноград вишня</v>
      </c>
      <c r="N4443" s="18" t="str">
        <f>IFERROR(__xludf.DUMMYFUNCTION("""COMPUTED_VALUE"""),"Розовый лимонад")</f>
        <v>Розовый лимонад</v>
      </c>
      <c r="O4443" s="18" t="str">
        <f>IFERROR(__xludf.DUMMYFUNCTION("""COMPUTED_VALUE"""),"Двойной манго")</f>
        <v>Двойной манго</v>
      </c>
      <c r="P4443" s="18" t="str">
        <f>IFERROR(__xludf.DUMMYFUNCTION("""COMPUTED_VALUE"""),"Лесные ягоды ")</f>
        <v>Лесные ягоды </v>
      </c>
      <c r="Q4443" s="18" t="str">
        <f>IFERROR(__xludf.DUMMYFUNCTION("""COMPUTED_VALUE"""),"Ежевика малина ")</f>
        <v>Ежевика малина </v>
      </c>
      <c r="R4443" s="18" t="str">
        <f>IFERROR(__xludf.DUMMYFUNCTION("""COMPUTED_VALUE"""),"Смородиновый лимонад")</f>
        <v>Смородиновый лимонад</v>
      </c>
      <c r="S4443" s="18" t="str">
        <f>IFERROR(__xludf.DUMMYFUNCTION("""COMPUTED_VALUE"""),"Кола вишня")</f>
        <v>Кола вишня</v>
      </c>
      <c r="T4443" s="18" t="str">
        <f>IFERROR(__xludf.DUMMYFUNCTION("""COMPUTED_VALUE"""),"Манго арбуз")</f>
        <v>Манго арбуз</v>
      </c>
      <c r="U4443" s="18" t="str">
        <f>IFERROR(__xludf.DUMMYFUNCTION("""COMPUTED_VALUE"""),"Алоэ виноград")</f>
        <v>Алоэ виноград</v>
      </c>
      <c r="V4443" s="18" t="str">
        <f>IFERROR(__xludf.DUMMYFUNCTION("""COMPUTED_VALUE"""),"Банан клубника")</f>
        <v>Банан клубника</v>
      </c>
      <c r="W4443" s="18" t="str">
        <f>IFERROR(__xludf.DUMMYFUNCTION("""COMPUTED_VALUE"""),"Малиновый мармелад")</f>
        <v>Малиновый мармелад</v>
      </c>
      <c r="X4443" s="18" t="str">
        <f>IFERROR(__xludf.DUMMYFUNCTION("""COMPUTED_VALUE"""),"Клубника киви")</f>
        <v>Клубника киви</v>
      </c>
      <c r="Y4443" s="18" t="str">
        <f>IFERROR(__xludf.DUMMYFUNCTION("""COMPUTED_VALUE"""),"Клюква лайм")</f>
        <v>Клюква лайм</v>
      </c>
      <c r="Z4443" s="18" t="str">
        <f>IFERROR(__xludf.DUMMYFUNCTION("""COMPUTED_VALUE"""),"Гуава ананас")</f>
        <v>Гуава ананас</v>
      </c>
      <c r="AA4443" s="18" t="str">
        <f>IFERROR(__xludf.DUMMYFUNCTION("""COMPUTED_VALUE"""),"Морс")</f>
        <v>Морс</v>
      </c>
      <c r="AB4443" s="18" t="str">
        <f>IFERROR(__xludf.DUMMYFUNCTION("""COMPUTED_VALUE"""),"Красный апельсин")</f>
        <v>Красный апельсин</v>
      </c>
      <c r="AC4443" s="18" t="str">
        <f>IFERROR(__xludf.DUMMYFUNCTION("""COMPUTED_VALUE"""),"Арбузная жвачка")</f>
        <v>Арбузная жвачка</v>
      </c>
      <c r="AD4443" s="18" t="str">
        <f>IFERROR(__xludf.DUMMYFUNCTION("""COMPUTED_VALUE"""),"Смородина Виноград")</f>
        <v>Смородина Виноград</v>
      </c>
      <c r="AE4443" s="18" t="str">
        <f>IFERROR(__xludf.DUMMYFUNCTION("""COMPUTED_VALUE"""),"Гранатовая Мармелад")</f>
        <v>Гранатовая Мармелад</v>
      </c>
      <c r="AF4443" s="18" t="str">
        <f>IFERROR(__xludf.DUMMYFUNCTION("""COMPUTED_VALUE"""),"Яблоко Киви")</f>
        <v>Яблоко Киви</v>
      </c>
      <c r="AG4443" s="18" t="str">
        <f>IFERROR(__xludf.DUMMYFUNCTION("""COMPUTED_VALUE"""),"Клубника Ежевика")</f>
        <v>Клубника Ежевика</v>
      </c>
      <c r="AH4443" s="18" t="str">
        <f>IFERROR(__xludf.DUMMYFUNCTION("""COMPUTED_VALUE"""),"Клубничный Коктейль")</f>
        <v>Клубничный Коктейль</v>
      </c>
      <c r="AI4443" s="18" t="str">
        <f>IFERROR(__xludf.DUMMYFUNCTION("""COMPUTED_VALUE"""),"Клюква Земляника ")</f>
        <v>Клюква Земляника </v>
      </c>
      <c r="AJ4443" s="18" t="str">
        <f>IFERROR(__xludf.DUMMYFUNCTION("""COMPUTED_VALUE"""),"Какос Дыня")</f>
        <v>Какос Дыня</v>
      </c>
      <c r="AK4443" s="18" t="str">
        <f>IFERROR(__xludf.DUMMYFUNCTION("""COMPUTED_VALUE"""),"Маракуйя мандарин")</f>
        <v>Маракуйя мандарин</v>
      </c>
      <c r="AL4443" s="18" t="str">
        <f>IFERROR(__xludf.DUMMYFUNCTION("""COMPUTED_VALUE"""),"Персик кактус")</f>
        <v>Персик кактус</v>
      </c>
      <c r="AM4443" s="18" t="str">
        <f>IFERROR(__xludf.DUMMYFUNCTION("""COMPUTED_VALUE"""),"Спрайт")</f>
        <v>Спрайт</v>
      </c>
      <c r="AN4443" s="18" t="str">
        <f>IFERROR(__xludf.DUMMYFUNCTION("""COMPUTED_VALUE"""),"Черничная фанта")</f>
        <v>Черничная фанта</v>
      </c>
      <c r="AO4443" s="18" t="str">
        <f>IFERROR(__xludf.DUMMYFUNCTION("""COMPUTED_VALUE"""),"Ягодная жвачка")</f>
        <v>Ягодная жвачка</v>
      </c>
      <c r="AP4443" s="18" t="str">
        <f>IFERROR(__xludf.DUMMYFUNCTION("""COMPUTED_VALUE"""),"Ягодный энергетик")</f>
        <v>Ягодный энергетик</v>
      </c>
      <c r="AQ4443" s="18" t="str">
        <f>IFERROR(__xludf.DUMMYFUNCTION("""COMPUTED_VALUE"""),"Ягодный пунш ")</f>
        <v>Ягодный пунш </v>
      </c>
      <c r="AR4443" s="18" t="str">
        <f>IFERROR(__xludf.DUMMYFUNCTION("""COMPUTED_VALUE"""),"Виноградный холс")</f>
        <v>Виноградный холс</v>
      </c>
      <c r="AS4443" s="18" t="str">
        <f>IFERROR(__xludf.DUMMYFUNCTION("""COMPUTED_VALUE"""),"Грейпфрут смородина")</f>
        <v>Грейпфрут смородина</v>
      </c>
      <c r="AT4443" s="18" t="str">
        <f>IFERROR(__xludf.DUMMYFUNCTION("""COMPUTED_VALUE"""),"Дыня персик")</f>
        <v>Дыня персик</v>
      </c>
      <c r="AU4443" s="18" t="str">
        <f>IFERROR(__xludf.DUMMYFUNCTION("""COMPUTED_VALUE"""),"Земляника виноград")</f>
        <v>Земляника виноград</v>
      </c>
      <c r="AV4443" s="18" t="str">
        <f>IFERROR(__xludf.DUMMYFUNCTION("""COMPUTED_VALUE"""),"Киви маракуйя гуава")</f>
        <v>Киви маракуйя гуава</v>
      </c>
      <c r="AW4443" s="18" t="str">
        <f>IFERROR(__xludf.DUMMYFUNCTION("""COMPUTED_VALUE"""),"Кислые вишнёвые червячки")</f>
        <v>Кислые вишнёвые червячки</v>
      </c>
      <c r="AX4443" s="18" t="str">
        <f>IFERROR(__xludf.DUMMYFUNCTION("""COMPUTED_VALUE"""),"Кислые чернично-малиновое червячки")</f>
        <v>Кислые чернично-малиновое червячки</v>
      </c>
    </row>
    <row r="4444">
      <c r="A4444" s="18" t="str">
        <f>IFERROR(__xludf.DUMMYFUNCTION("""COMPUTED_VALUE"""),"Кислый малиново-грейпфрутовый швепс")</f>
        <v>Кислый малиново-грейпфрутовый швепс</v>
      </c>
      <c r="B4444" s="18" t="str">
        <f>IFERROR(__xludf.DUMMYFUNCTION("""COMPUTED_VALUE"""),"Ананас апельсин")</f>
        <v>Ананас апельсин</v>
      </c>
      <c r="C4444" s="18" t="str">
        <f>IFERROR(__xludf.DUMMYFUNCTION("""COMPUTED_VALUE"""),"Пинаколада")</f>
        <v>Пинаколада</v>
      </c>
      <c r="D4444" s="18" t="str">
        <f>IFERROR(__xludf.DUMMYFUNCTION("""COMPUTED_VALUE"""),"Мятный бабл гам")</f>
        <v>Мятный бабл гам</v>
      </c>
      <c r="E4444" s="18" t="str">
        <f>IFERROR(__xludf.DUMMYFUNCTION("""COMPUTED_VALUE"""),"Мянго драгонфрут")</f>
        <v>Мянго драгонфрут</v>
      </c>
      <c r="F4444" s="18" t="str">
        <f>IFERROR(__xludf.DUMMYFUNCTION("""COMPUTED_VALUE"""),"Клубничная фанта")</f>
        <v>Клубничная фанта</v>
      </c>
      <c r="G4444" s="18" t="str">
        <f>IFERROR(__xludf.DUMMYFUNCTION("""COMPUTED_VALUE"""),"Клубничная арбуз")</f>
        <v>Клубничная арбуз</v>
      </c>
      <c r="H4444" s="18" t="str">
        <f>IFERROR(__xludf.DUMMYFUNCTION("""COMPUTED_VALUE"""),"Кислый скитлс")</f>
        <v>Кислый скитлс</v>
      </c>
      <c r="I4444" s="18" t="str">
        <f>IFERROR(__xludf.DUMMYFUNCTION("""COMPUTED_VALUE"""),"Кислый лайм арбуз")</f>
        <v>Кислый лайм арбуз</v>
      </c>
      <c r="J4444" s="18" t="str">
        <f>IFERROR(__xludf.DUMMYFUNCTION("""COMPUTED_VALUE"""),"Тропический банан")</f>
        <v>Тропический банан</v>
      </c>
      <c r="K4444" s="18" t="str">
        <f>IFERROR(__xludf.DUMMYFUNCTION("""COMPUTED_VALUE"""),"Яблочный энергетик")</f>
        <v>Яблочный энергетик</v>
      </c>
      <c r="L4444" s="18" t="str">
        <f>IFERROR(__xludf.DUMMYFUNCTION("""COMPUTED_VALUE"""),"Барбарисовый лимонад")</f>
        <v>Барбарисовый лимонад</v>
      </c>
      <c r="M4444" s="18" t="str">
        <f>IFERROR(__xludf.DUMMYFUNCTION("""COMPUTED_VALUE"""),"Лимонад виноград вишня")</f>
        <v>Лимонад виноград вишня</v>
      </c>
      <c r="N4444" s="18" t="str">
        <f>IFERROR(__xludf.DUMMYFUNCTION("""COMPUTED_VALUE"""),"Розовый лимонад")</f>
        <v>Розовый лимонад</v>
      </c>
      <c r="O4444" s="18" t="str">
        <f>IFERROR(__xludf.DUMMYFUNCTION("""COMPUTED_VALUE"""),"Двойной манго")</f>
        <v>Двойной манго</v>
      </c>
      <c r="P4444" s="18" t="str">
        <f>IFERROR(__xludf.DUMMYFUNCTION("""COMPUTED_VALUE"""),"Лесные ягоды ")</f>
        <v>Лесные ягоды </v>
      </c>
      <c r="Q4444" s="18" t="str">
        <f>IFERROR(__xludf.DUMMYFUNCTION("""COMPUTED_VALUE"""),"Ежевика малина ")</f>
        <v>Ежевика малина </v>
      </c>
      <c r="R4444" s="18" t="str">
        <f>IFERROR(__xludf.DUMMYFUNCTION("""COMPUTED_VALUE"""),"Смородиновый лимонад")</f>
        <v>Смородиновый лимонад</v>
      </c>
      <c r="S4444" s="18" t="str">
        <f>IFERROR(__xludf.DUMMYFUNCTION("""COMPUTED_VALUE"""),"Кола вишня")</f>
        <v>Кола вишня</v>
      </c>
      <c r="T4444" s="18" t="str">
        <f>IFERROR(__xludf.DUMMYFUNCTION("""COMPUTED_VALUE"""),"Манго арбуз")</f>
        <v>Манго арбуз</v>
      </c>
      <c r="U4444" s="18" t="str">
        <f>IFERROR(__xludf.DUMMYFUNCTION("""COMPUTED_VALUE"""),"Алоэ виноград")</f>
        <v>Алоэ виноград</v>
      </c>
      <c r="V4444" s="18" t="str">
        <f>IFERROR(__xludf.DUMMYFUNCTION("""COMPUTED_VALUE"""),"Банан клубника")</f>
        <v>Банан клубника</v>
      </c>
      <c r="W4444" s="18" t="str">
        <f>IFERROR(__xludf.DUMMYFUNCTION("""COMPUTED_VALUE"""),"Малиновый мармелад")</f>
        <v>Малиновый мармелад</v>
      </c>
      <c r="X4444" s="18" t="str">
        <f>IFERROR(__xludf.DUMMYFUNCTION("""COMPUTED_VALUE"""),"Клубника киви")</f>
        <v>Клубника киви</v>
      </c>
      <c r="Y4444" s="18" t="str">
        <f>IFERROR(__xludf.DUMMYFUNCTION("""COMPUTED_VALUE"""),"Клюква лайм")</f>
        <v>Клюква лайм</v>
      </c>
      <c r="Z4444" s="18" t="str">
        <f>IFERROR(__xludf.DUMMYFUNCTION("""COMPUTED_VALUE"""),"Гуава ананас")</f>
        <v>Гуава ананас</v>
      </c>
      <c r="AA4444" s="18" t="str">
        <f>IFERROR(__xludf.DUMMYFUNCTION("""COMPUTED_VALUE"""),"Морс")</f>
        <v>Морс</v>
      </c>
      <c r="AB4444" s="18" t="str">
        <f>IFERROR(__xludf.DUMMYFUNCTION("""COMPUTED_VALUE"""),"Красный апельсин")</f>
        <v>Красный апельсин</v>
      </c>
      <c r="AC4444" s="18" t="str">
        <f>IFERROR(__xludf.DUMMYFUNCTION("""COMPUTED_VALUE"""),"Арбузная жвачка")</f>
        <v>Арбузная жвачка</v>
      </c>
      <c r="AD4444" s="18" t="str">
        <f>IFERROR(__xludf.DUMMYFUNCTION("""COMPUTED_VALUE"""),"Смородина Виноград")</f>
        <v>Смородина Виноград</v>
      </c>
      <c r="AE4444" s="18" t="str">
        <f>IFERROR(__xludf.DUMMYFUNCTION("""COMPUTED_VALUE"""),"Гранатовая Мармелад")</f>
        <v>Гранатовая Мармелад</v>
      </c>
      <c r="AF4444" s="18" t="str">
        <f>IFERROR(__xludf.DUMMYFUNCTION("""COMPUTED_VALUE"""),"Яблоко Киви")</f>
        <v>Яблоко Киви</v>
      </c>
      <c r="AG4444" s="18" t="str">
        <f>IFERROR(__xludf.DUMMYFUNCTION("""COMPUTED_VALUE"""),"Клубника Ежевика")</f>
        <v>Клубника Ежевика</v>
      </c>
      <c r="AH4444" s="18" t="str">
        <f>IFERROR(__xludf.DUMMYFUNCTION("""COMPUTED_VALUE"""),"Клубничный Коктейль")</f>
        <v>Клубничный Коктейль</v>
      </c>
      <c r="AI4444" s="18" t="str">
        <f>IFERROR(__xludf.DUMMYFUNCTION("""COMPUTED_VALUE"""),"Клюква Земляника ")</f>
        <v>Клюква Земляника </v>
      </c>
      <c r="AJ4444" s="18" t="str">
        <f>IFERROR(__xludf.DUMMYFUNCTION("""COMPUTED_VALUE"""),"Какос Дыня")</f>
        <v>Какос Дыня</v>
      </c>
      <c r="AK4444" s="18" t="str">
        <f>IFERROR(__xludf.DUMMYFUNCTION("""COMPUTED_VALUE"""),"Маракуйя мандарин")</f>
        <v>Маракуйя мандарин</v>
      </c>
      <c r="AL4444" s="18" t="str">
        <f>IFERROR(__xludf.DUMMYFUNCTION("""COMPUTED_VALUE"""),"Персик кактус")</f>
        <v>Персик кактус</v>
      </c>
      <c r="AM4444" s="18" t="str">
        <f>IFERROR(__xludf.DUMMYFUNCTION("""COMPUTED_VALUE"""),"Спрайт")</f>
        <v>Спрайт</v>
      </c>
      <c r="AN4444" s="18" t="str">
        <f>IFERROR(__xludf.DUMMYFUNCTION("""COMPUTED_VALUE"""),"Черничная фанта")</f>
        <v>Черничная фанта</v>
      </c>
      <c r="AO4444" s="18" t="str">
        <f>IFERROR(__xludf.DUMMYFUNCTION("""COMPUTED_VALUE"""),"Ягодная жвачка")</f>
        <v>Ягодная жвачка</v>
      </c>
      <c r="AP4444" s="18" t="str">
        <f>IFERROR(__xludf.DUMMYFUNCTION("""COMPUTED_VALUE"""),"Ягодный энергетик")</f>
        <v>Ягодный энергетик</v>
      </c>
      <c r="AQ4444" s="18" t="str">
        <f>IFERROR(__xludf.DUMMYFUNCTION("""COMPUTED_VALUE"""),"Ягодный пунш ")</f>
        <v>Ягодный пунш </v>
      </c>
      <c r="AR4444" s="18" t="str">
        <f>IFERROR(__xludf.DUMMYFUNCTION("""COMPUTED_VALUE"""),"Виноградный холс")</f>
        <v>Виноградный холс</v>
      </c>
      <c r="AS4444" s="18" t="str">
        <f>IFERROR(__xludf.DUMMYFUNCTION("""COMPUTED_VALUE"""),"Грейпфрут смородина")</f>
        <v>Грейпфрут смородина</v>
      </c>
      <c r="AT4444" s="18" t="str">
        <f>IFERROR(__xludf.DUMMYFUNCTION("""COMPUTED_VALUE"""),"Дыня персик")</f>
        <v>Дыня персик</v>
      </c>
      <c r="AU4444" s="18" t="str">
        <f>IFERROR(__xludf.DUMMYFUNCTION("""COMPUTED_VALUE"""),"Земляника виноград")</f>
        <v>Земляника виноград</v>
      </c>
      <c r="AV4444" s="18" t="str">
        <f>IFERROR(__xludf.DUMMYFUNCTION("""COMPUTED_VALUE"""),"Киви маракуйя гуава")</f>
        <v>Киви маракуйя гуава</v>
      </c>
      <c r="AW4444" s="18" t="str">
        <f>IFERROR(__xludf.DUMMYFUNCTION("""COMPUTED_VALUE"""),"Кислые вишнёвые червячки")</f>
        <v>Кислые вишнёвые червячки</v>
      </c>
      <c r="AX4444" s="18" t="str">
        <f>IFERROR(__xludf.DUMMYFUNCTION("""COMPUTED_VALUE"""),"Кислые чернично-малиновое червячки")</f>
        <v>Кислые чернично-малиновое червячки</v>
      </c>
    </row>
    <row r="4445">
      <c r="A4445" s="18" t="str">
        <f>IFERROR(__xludf.DUMMYFUNCTION("""COMPUTED_VALUE"""),"Банановое мороженое")</f>
        <v>Банановое мороженое</v>
      </c>
      <c r="B4445" s="18" t="str">
        <f>IFERROR(__xludf.DUMMYFUNCTION("""COMPUTED_VALUE"""),"Вишнёвый маффин")</f>
        <v>Вишнёвый маффин</v>
      </c>
      <c r="C4445" s="18" t="str">
        <f>IFERROR(__xludf.DUMMYFUNCTION("""COMPUTED_VALUE"""),"Жвачка виноград")</f>
        <v>Жвачка виноград</v>
      </c>
      <c r="D4445" s="18" t="str">
        <f>IFERROR(__xludf.DUMMYFUNCTION("""COMPUTED_VALUE"""),"Кислая жвачка яблоко")</f>
        <v>Кислая жвачка яблоко</v>
      </c>
      <c r="E4445" s="18" t="str">
        <f>IFERROR(__xludf.DUMMYFUNCTION("""COMPUTED_VALUE"""),"Кислая малиновая вата")</f>
        <v>Кислая малиновая вата</v>
      </c>
      <c r="F4445" s="18" t="str">
        <f>IFERROR(__xludf.DUMMYFUNCTION("""COMPUTED_VALUE"""),"Клюква в сахарной пудре")</f>
        <v>Клюква в сахарной пудре</v>
      </c>
      <c r="G4445" s="18" t="str">
        <f>IFERROR(__xludf.DUMMYFUNCTION("""COMPUTED_VALUE"""),"Кола вишня")</f>
        <v>Кола вишня</v>
      </c>
      <c r="H4445" s="18" t="str">
        <f>IFERROR(__xludf.DUMMYFUNCTION("""COMPUTED_VALUE"""),"Ледяная груша яблоко")</f>
        <v>Ледяная груша яблоко</v>
      </c>
      <c r="I4445" s="18" t="str">
        <f>IFERROR(__xludf.DUMMYFUNCTION("""COMPUTED_VALUE"""),"Лесные ягоды эвкалипт")</f>
        <v>Лесные ягоды эвкалипт</v>
      </c>
      <c r="J4445" s="18" t="str">
        <f>IFERROR(__xludf.DUMMYFUNCTION("""COMPUTED_VALUE"""),"Лимонад голубая малина")</f>
        <v>Лимонад голубая малина</v>
      </c>
      <c r="K4445" s="18" t="str">
        <f>IFERROR(__xludf.DUMMYFUNCTION("""COMPUTED_VALUE"""),"Малиновый лимонад")</f>
        <v>Малиновый лимонад</v>
      </c>
      <c r="L4445" s="18" t="str">
        <f>IFERROR(__xludf.DUMMYFUNCTION("""COMPUTED_VALUE"""),"Манго клубника")</f>
        <v>Манго клубника</v>
      </c>
      <c r="M4445" s="18" t="str">
        <f>IFERROR(__xludf.DUMMYFUNCTION("""COMPUTED_VALUE"""),"Мармеладные змейки с дикими ягодами")</f>
        <v>Мармеладные змейки с дикими ягодами</v>
      </c>
      <c r="N4445" s="18" t="str">
        <f>IFERROR(__xludf.DUMMYFUNCTION("""COMPUTED_VALUE"""),"Морозная фанта")</f>
        <v>Морозная фанта</v>
      </c>
      <c r="O4445" s="18" t="str">
        <f>IFERROR(__xludf.DUMMYFUNCTION("""COMPUTED_VALUE"""),"Морозный мохито")</f>
        <v>Морозный мохито</v>
      </c>
      <c r="P4445" s="18" t="str">
        <f>IFERROR(__xludf.DUMMYFUNCTION("""COMPUTED_VALUE"""),"Пина колада")</f>
        <v>Пина колада</v>
      </c>
      <c r="Q4445" s="18" t="str">
        <f>IFERROR(__xludf.DUMMYFUNCTION("""COMPUTED_VALUE"""),"Спрайт огурец")</f>
        <v>Спрайт огурец</v>
      </c>
      <c r="R4445" s="18" t="str">
        <f>IFERROR(__xludf.DUMMYFUNCTION("""COMPUTED_VALUE"""),"Цитрусовые дольки")</f>
        <v>Цитрусовые дольки</v>
      </c>
      <c r="S4445" s="18" t="str">
        <f>IFERROR(__xludf.DUMMYFUNCTION("""COMPUTED_VALUE"""),"Червяки с ананасом")</f>
        <v>Червяки с ананасом</v>
      </c>
      <c r="T4445" s="18" t="str">
        <f>IFERROR(__xludf.DUMMYFUNCTION("""COMPUTED_VALUE"""),"Энергетик черника")</f>
        <v>Энергетик черника</v>
      </c>
      <c r="U4445" s="18"/>
      <c r="V4445" s="18"/>
      <c r="W4445" s="18"/>
      <c r="X4445" s="18"/>
      <c r="Y4445" s="18"/>
      <c r="Z4445" s="18"/>
      <c r="AA4445" s="18"/>
      <c r="AB4445" s="18"/>
      <c r="AC4445" s="18"/>
      <c r="AD4445" s="18"/>
      <c r="AE4445" s="18"/>
      <c r="AF4445" s="18"/>
      <c r="AG4445" s="18"/>
      <c r="AH4445" s="18"/>
      <c r="AI4445" s="18"/>
      <c r="AJ4445" s="18"/>
      <c r="AK4445" s="18"/>
      <c r="AL4445" s="18"/>
      <c r="AM4445" s="18"/>
      <c r="AN4445" s="18"/>
      <c r="AO4445" s="18"/>
      <c r="AP4445" s="18"/>
      <c r="AQ4445" s="18"/>
      <c r="AR4445" s="18"/>
      <c r="AS4445" s="18"/>
      <c r="AT4445" s="18"/>
      <c r="AU4445" s="18"/>
      <c r="AV4445" s="18"/>
      <c r="AW4445" s="18"/>
      <c r="AX4445" s="18"/>
    </row>
    <row r="4446">
      <c r="A4446" s="18" t="str">
        <f>IFERROR(__xludf.DUMMYFUNCTION("""COMPUTED_VALUE"""),"Маракуйя с тропическими нотками")</f>
        <v>Маракуйя с тропическими нотками</v>
      </c>
      <c r="B4446" s="18" t="str">
        <f>IFERROR(__xludf.DUMMYFUNCTION("""COMPUTED_VALUE"""),"Арбузный милкшейк")</f>
        <v>Арбузный милкшейк</v>
      </c>
      <c r="C4446" s="18" t="str">
        <f>IFERROR(__xludf.DUMMYFUNCTION("""COMPUTED_VALUE"""),"Конфеты со вкусом винограда")</f>
        <v>Конфеты со вкусом винограда</v>
      </c>
      <c r="D4446" s="18" t="str">
        <f>IFERROR(__xludf.DUMMYFUNCTION("""COMPUTED_VALUE"""),"Манго с апельсином и послевкусием гуавы")</f>
        <v>Манго с апельсином и послевкусием гуавы</v>
      </c>
      <c r="E4446" s="18" t="str">
        <f>IFERROR(__xludf.DUMMYFUNCTION("""COMPUTED_VALUE"""),"Холодное сочетание мяты и конфет холс")</f>
        <v>Холодное сочетание мяты и конфет холс</v>
      </c>
      <c r="F4446" s="18" t="str">
        <f>IFERROR(__xludf.DUMMYFUNCTION("""COMPUTED_VALUE"""),"Яблочные мармеладные червячки")</f>
        <v>Яблочные мармеладные червячки</v>
      </c>
      <c r="G444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446" s="18" t="str">
        <f>IFERROR(__xludf.DUMMYFUNCTION("""COMPUTED_VALUE"""),"Лимон лайм")</f>
        <v>Лимон лайм</v>
      </c>
      <c r="I4446" s="18" t="str">
        <f>IFERROR(__xludf.DUMMYFUNCTION("""COMPUTED_VALUE"""),"Классика энергетика с кислой малиной")</f>
        <v>Классика энергетика с кислой малиной</v>
      </c>
      <c r="J4446" s="18" t="str">
        <f>IFERROR(__xludf.DUMMYFUNCTION("""COMPUTED_VALUE"""),"Зеленое манго и смородина")</f>
        <v>Зеленое манго и смородина</v>
      </c>
      <c r="K4446" s="18" t="str">
        <f>IFERROR(__xludf.DUMMYFUNCTION("""COMPUTED_VALUE"""),"Дуэт лемонграсса и сладкой малины")</f>
        <v>Дуэт лемонграсса и сладкой малины</v>
      </c>
      <c r="L4446" s="18" t="str">
        <f>IFERROR(__xludf.DUMMYFUNCTION("""COMPUTED_VALUE"""),"Сладкий мармелад из черной смородины")</f>
        <v>Сладкий мармелад из черной смородины</v>
      </c>
      <c r="M4446" s="18" t="str">
        <f>IFERROR(__xludf.DUMMYFUNCTION("""COMPUTED_VALUE"""),"Вишня кола")</f>
        <v>Вишня кола</v>
      </c>
      <c r="N4446" s="18" t="str">
        <f>IFERROR(__xludf.DUMMYFUNCTION("""COMPUTED_VALUE"""),"Малина с кокосом")</f>
        <v>Малина с кокосом</v>
      </c>
      <c r="O4446" s="18" t="str">
        <f>IFERROR(__xludf.DUMMYFUNCTION("""COMPUTED_VALUE"""),"Сладкие конфеты СКИТЛЗ и смородина")</f>
        <v>Сладкие конфеты СКИТЛЗ и смородина</v>
      </c>
      <c r="P4446" s="18" t="str">
        <f>IFERROR(__xludf.DUMMYFUNCTION("""COMPUTED_VALUE"""),"Ежевичный лимонад")</f>
        <v>Ежевичный лимонад</v>
      </c>
      <c r="Q4446" s="18" t="str">
        <f>IFERROR(__xludf.DUMMYFUNCTION("""COMPUTED_VALUE"""),"Дыня кокос")</f>
        <v>Дыня кокос</v>
      </c>
      <c r="R4446" s="18" t="str">
        <f>IFERROR(__xludf.DUMMYFUNCTION("""COMPUTED_VALUE"""),"Земляничный бабл гам")</f>
        <v>Земляничный бабл гам</v>
      </c>
      <c r="S4446" s="18" t="str">
        <f>IFERROR(__xludf.DUMMYFUNCTION("""COMPUTED_VALUE"""),"Лимонные леденцы")</f>
        <v>Лимонные леденцы</v>
      </c>
      <c r="T4446" s="18" t="str">
        <f>IFERROR(__xludf.DUMMYFUNCTION("""COMPUTED_VALUE"""),"Экзотический фрукты")</f>
        <v>Экзотический фрукты</v>
      </c>
      <c r="U4446" s="18" t="str">
        <f>IFERROR(__xludf.DUMMYFUNCTION("""COMPUTED_VALUE"""),"Личи виноград мята")</f>
        <v>Личи виноград мята</v>
      </c>
      <c r="V4446" s="18" t="str">
        <f>IFERROR(__xludf.DUMMYFUNCTION("""COMPUTED_VALUE"""),"Черника малина мята")</f>
        <v>Черника малина мята</v>
      </c>
      <c r="W4446" s="18" t="str">
        <f>IFERROR(__xludf.DUMMYFUNCTION("""COMPUTED_VALUE"""),"Абрикосовый йогурт")</f>
        <v>Абрикосовый йогурт</v>
      </c>
      <c r="X4446" s="18" t="str">
        <f>IFERROR(__xludf.DUMMYFUNCTION("""COMPUTED_VALUE"""),"Арбуз лед")</f>
        <v>Арбуз лед</v>
      </c>
      <c r="Y4446" s="18" t="str">
        <f>IFERROR(__xludf.DUMMYFUNCTION("""COMPUTED_VALUE"""),"Банан клубника лед")</f>
        <v>Банан клубника лед</v>
      </c>
      <c r="Z4446" s="18" t="str">
        <f>IFERROR(__xludf.DUMMYFUNCTION("""COMPUTED_VALUE"""),"Арбузное мороженное")</f>
        <v>Арбузное мороженное</v>
      </c>
      <c r="AA4446" s="18" t="str">
        <f>IFERROR(__xludf.DUMMYFUNCTION("""COMPUTED_VALUE"""),"Клубника малина жвачка")</f>
        <v>Клубника малина жвачка</v>
      </c>
      <c r="AB4446" s="18" t="str">
        <f>IFERROR(__xludf.DUMMYFUNCTION("""COMPUTED_VALUE"""),"Клубничное мороженное")</f>
        <v>Клубничное мороженное</v>
      </c>
      <c r="AC4446" s="18" t="str">
        <f>IFERROR(__xludf.DUMMYFUNCTION("""COMPUTED_VALUE"""),"Кола сода лед")</f>
        <v>Кола сода лед</v>
      </c>
      <c r="AD4446" s="18" t="str">
        <f>IFERROR(__xludf.DUMMYFUNCTION("""COMPUTED_VALUE"""),"Банановый милкшейк")</f>
        <v>Банановый милкшейк</v>
      </c>
      <c r="AE4446" s="18" t="str">
        <f>IFERROR(__xludf.DUMMYFUNCTION("""COMPUTED_VALUE"""),"Микс ягод лед")</f>
        <v>Микс ягод лед</v>
      </c>
      <c r="AF4446" s="18" t="str">
        <f>IFERROR(__xludf.DUMMYFUNCTION("""COMPUTED_VALUE"""),"Брусничный морс")</f>
        <v>Брусничный морс</v>
      </c>
      <c r="AG4446" s="18" t="str">
        <f>IFERROR(__xludf.DUMMYFUNCTION("""COMPUTED_VALUE"""),"Яблочный лимонад")</f>
        <v>Яблочный лимонад</v>
      </c>
      <c r="AH4446" s="18" t="str">
        <f>IFERROR(__xludf.DUMMYFUNCTION("""COMPUTED_VALUE"""),"Лесные ягоды")</f>
        <v>Лесные ягоды</v>
      </c>
      <c r="AI4446" s="18" t="str">
        <f>IFERROR(__xludf.DUMMYFUNCTION("""COMPUTED_VALUE"""),"Смородиновый лимонад")</f>
        <v>Смородиновый лимонад</v>
      </c>
      <c r="AJ4446" s="18" t="str">
        <f>IFERROR(__xludf.DUMMYFUNCTION("""COMPUTED_VALUE"""),"Вишня лайм лед")</f>
        <v>Вишня лайм лед</v>
      </c>
      <c r="AK4446" s="18" t="str">
        <f>IFERROR(__xludf.DUMMYFUNCTION("""COMPUTED_VALUE"""),"Лист виноград мята энергетик")</f>
        <v>Лист виноград мята энергетик</v>
      </c>
      <c r="AL4446" s="18" t="str">
        <f>IFERROR(__xludf.DUMMYFUNCTION("""COMPUTED_VALUE"""),"Двойное яблоко лед")</f>
        <v>Двойное яблоко лед</v>
      </c>
      <c r="AM4446" s="18" t="str">
        <f>IFERROR(__xludf.DUMMYFUNCTION("""COMPUTED_VALUE"""),"Смородиновый холс")</f>
        <v>Смородиновый холс</v>
      </c>
      <c r="AN4446" s="18" t="str">
        <f>IFERROR(__xludf.DUMMYFUNCTION("""COMPUTED_VALUE"""),"Клубничное шампанское")</f>
        <v>Клубничное шампанское</v>
      </c>
      <c r="AO4446" s="18"/>
      <c r="AP4446" s="18"/>
      <c r="AQ4446" s="18"/>
      <c r="AR4446" s="18"/>
      <c r="AS4446" s="18"/>
      <c r="AT4446" s="18"/>
      <c r="AU4446" s="18"/>
      <c r="AV4446" s="18"/>
      <c r="AW4446" s="18"/>
      <c r="AX4446" s="18"/>
    </row>
    <row r="4447">
      <c r="A4447" s="18" t="str">
        <f>IFERROR(__xludf.DUMMYFUNCTION("""COMPUTED_VALUE"""),"0.4")</f>
        <v>0.4</v>
      </c>
      <c r="B4447" s="18" t="str">
        <f>IFERROR(__xludf.DUMMYFUNCTION("""COMPUTED_VALUE"""),"0.6")</f>
        <v>0.6</v>
      </c>
      <c r="C4447" s="18" t="str">
        <f>IFERROR(__xludf.DUMMYFUNCTION("""COMPUTED_VALUE"""),"0.7")</f>
        <v>0.7</v>
      </c>
      <c r="D4447" s="18" t="str">
        <f>IFERROR(__xludf.DUMMYFUNCTION("""COMPUTED_VALUE"""),"0.8")</f>
        <v>0.8</v>
      </c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  <c r="AA4447" s="18"/>
      <c r="AB4447" s="18"/>
      <c r="AC4447" s="18"/>
      <c r="AD4447" s="18"/>
      <c r="AE4447" s="18"/>
      <c r="AF4447" s="18"/>
      <c r="AG4447" s="18"/>
      <c r="AH4447" s="18"/>
      <c r="AI4447" s="18"/>
      <c r="AJ4447" s="18"/>
      <c r="AK4447" s="18"/>
      <c r="AL4447" s="18"/>
      <c r="AM4447" s="18"/>
      <c r="AN4447" s="18"/>
      <c r="AO4447" s="18"/>
      <c r="AP4447" s="18"/>
      <c r="AQ4447" s="18"/>
      <c r="AR4447" s="18"/>
      <c r="AS4447" s="18"/>
      <c r="AT4447" s="18"/>
      <c r="AU4447" s="18"/>
      <c r="AV4447" s="18"/>
      <c r="AW4447" s="18"/>
      <c r="AX4447" s="18"/>
    </row>
    <row r="4448">
      <c r="A4448" s="18"/>
      <c r="B4448" s="18"/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8"/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  <c r="AA4448" s="18"/>
      <c r="AB4448" s="18"/>
      <c r="AC4448" s="18"/>
      <c r="AD4448" s="18"/>
      <c r="AE4448" s="18"/>
      <c r="AF4448" s="18"/>
      <c r="AG4448" s="18"/>
      <c r="AH4448" s="18"/>
      <c r="AI4448" s="18"/>
      <c r="AJ4448" s="18"/>
      <c r="AK4448" s="18"/>
      <c r="AL4448" s="18"/>
      <c r="AM4448" s="18"/>
      <c r="AN4448" s="18"/>
      <c r="AO4448" s="18"/>
      <c r="AP4448" s="18"/>
      <c r="AQ4448" s="18"/>
      <c r="AR4448" s="18"/>
      <c r="AS4448" s="18"/>
      <c r="AT4448" s="18"/>
      <c r="AU4448" s="18"/>
      <c r="AV4448" s="18"/>
      <c r="AW4448" s="18"/>
      <c r="AX4448" s="18"/>
    </row>
    <row r="4449">
      <c r="A4449" s="18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8"/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  <c r="AA4449" s="18"/>
      <c r="AB4449" s="18"/>
      <c r="AC4449" s="18"/>
      <c r="AD4449" s="18"/>
      <c r="AE4449" s="18"/>
      <c r="AF4449" s="18"/>
      <c r="AG4449" s="18"/>
      <c r="AH4449" s="18"/>
      <c r="AI4449" s="18"/>
      <c r="AJ4449" s="18"/>
      <c r="AK4449" s="18"/>
      <c r="AL4449" s="18"/>
      <c r="AM4449" s="18"/>
      <c r="AN4449" s="18"/>
      <c r="AO4449" s="18"/>
      <c r="AP4449" s="18"/>
      <c r="AQ4449" s="18"/>
      <c r="AR4449" s="18"/>
      <c r="AS4449" s="18"/>
      <c r="AT4449" s="18"/>
      <c r="AU4449" s="18"/>
      <c r="AV4449" s="18"/>
      <c r="AW4449" s="18"/>
      <c r="AX4449" s="18"/>
    </row>
    <row r="4450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8"/>
      <c r="M4450" s="18"/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  <c r="AC4450" s="18"/>
      <c r="AD4450" s="18"/>
      <c r="AE4450" s="18"/>
      <c r="AF4450" s="18"/>
      <c r="AG4450" s="18"/>
      <c r="AH4450" s="18"/>
      <c r="AI4450" s="18"/>
      <c r="AJ4450" s="18"/>
      <c r="AK4450" s="18"/>
      <c r="AL4450" s="18"/>
      <c r="AM4450" s="18"/>
      <c r="AN4450" s="18"/>
      <c r="AO4450" s="18"/>
      <c r="AP4450" s="18"/>
      <c r="AQ4450" s="18"/>
      <c r="AR4450" s="18"/>
      <c r="AS4450" s="18"/>
      <c r="AT4450" s="18"/>
      <c r="AU4450" s="18"/>
      <c r="AV4450" s="18"/>
      <c r="AW4450" s="18"/>
      <c r="AX4450" s="18"/>
    </row>
    <row r="4451">
      <c r="A4451" s="18"/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  <c r="AA4451" s="18"/>
      <c r="AB4451" s="18"/>
      <c r="AC4451" s="18"/>
      <c r="AD4451" s="18"/>
      <c r="AE4451" s="18"/>
      <c r="AF4451" s="18"/>
      <c r="AG4451" s="18"/>
      <c r="AH4451" s="18"/>
      <c r="AI4451" s="18"/>
      <c r="AJ4451" s="18"/>
      <c r="AK4451" s="18"/>
      <c r="AL4451" s="18"/>
      <c r="AM4451" s="18"/>
      <c r="AN4451" s="18"/>
      <c r="AO4451" s="18"/>
      <c r="AP4451" s="18"/>
      <c r="AQ4451" s="18"/>
      <c r="AR4451" s="18"/>
      <c r="AS4451" s="18"/>
      <c r="AT4451" s="18"/>
      <c r="AU4451" s="18"/>
      <c r="AV4451" s="18"/>
      <c r="AW4451" s="18"/>
      <c r="AX4451" s="18"/>
    </row>
    <row r="4452">
      <c r="A4452" s="18"/>
      <c r="B4452" s="18"/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8"/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  <c r="AA4452" s="18"/>
      <c r="AB4452" s="18"/>
      <c r="AC4452" s="18"/>
      <c r="AD4452" s="18"/>
      <c r="AE4452" s="18"/>
      <c r="AF4452" s="18"/>
      <c r="AG4452" s="18"/>
      <c r="AH4452" s="18"/>
      <c r="AI4452" s="18"/>
      <c r="AJ4452" s="18"/>
      <c r="AK4452" s="18"/>
      <c r="AL4452" s="18"/>
      <c r="AM4452" s="18"/>
      <c r="AN4452" s="18"/>
      <c r="AO4452" s="18"/>
      <c r="AP4452" s="18"/>
      <c r="AQ4452" s="18"/>
      <c r="AR4452" s="18"/>
      <c r="AS4452" s="18"/>
      <c r="AT4452" s="18"/>
      <c r="AU4452" s="18"/>
      <c r="AV4452" s="18"/>
      <c r="AW4452" s="18"/>
      <c r="AX4452" s="18"/>
    </row>
    <row r="4453">
      <c r="A4453" s="18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  <c r="AA4453" s="18"/>
      <c r="AB4453" s="18"/>
      <c r="AC4453" s="18"/>
      <c r="AD4453" s="18"/>
      <c r="AE4453" s="18"/>
      <c r="AF4453" s="18"/>
      <c r="AG4453" s="18"/>
      <c r="AH4453" s="18"/>
      <c r="AI4453" s="18"/>
      <c r="AJ4453" s="18"/>
      <c r="AK4453" s="18"/>
      <c r="AL4453" s="18"/>
      <c r="AM4453" s="18"/>
      <c r="AN4453" s="18"/>
      <c r="AO4453" s="18"/>
      <c r="AP4453" s="18"/>
      <c r="AQ4453" s="18"/>
      <c r="AR4453" s="18"/>
      <c r="AS4453" s="18"/>
      <c r="AT4453" s="18"/>
      <c r="AU4453" s="18"/>
      <c r="AV4453" s="18"/>
      <c r="AW4453" s="18"/>
      <c r="AX4453" s="18"/>
    </row>
    <row r="4454">
      <c r="A4454" s="18"/>
      <c r="B4454" s="18"/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8"/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  <c r="AA4454" s="18"/>
      <c r="AB4454" s="18"/>
      <c r="AC4454" s="18"/>
      <c r="AD4454" s="18"/>
      <c r="AE4454" s="18"/>
      <c r="AF4454" s="18"/>
      <c r="AG4454" s="18"/>
      <c r="AH4454" s="18"/>
      <c r="AI4454" s="18"/>
      <c r="AJ4454" s="18"/>
      <c r="AK4454" s="18"/>
      <c r="AL4454" s="18"/>
      <c r="AM4454" s="18"/>
      <c r="AN4454" s="18"/>
      <c r="AO4454" s="18"/>
      <c r="AP4454" s="18"/>
      <c r="AQ4454" s="18"/>
      <c r="AR4454" s="18"/>
      <c r="AS4454" s="18"/>
      <c r="AT4454" s="18"/>
      <c r="AU4454" s="18"/>
      <c r="AV4454" s="18"/>
      <c r="AW4454" s="18"/>
      <c r="AX4454" s="18"/>
    </row>
    <row r="4455">
      <c r="A4455" s="18"/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  <c r="AA4455" s="18"/>
      <c r="AB4455" s="18"/>
      <c r="AC4455" s="18"/>
      <c r="AD4455" s="18"/>
      <c r="AE4455" s="18"/>
      <c r="AF4455" s="18"/>
      <c r="AG4455" s="18"/>
      <c r="AH4455" s="18"/>
      <c r="AI4455" s="18"/>
      <c r="AJ4455" s="18"/>
      <c r="AK4455" s="18"/>
      <c r="AL4455" s="18"/>
      <c r="AM4455" s="18"/>
      <c r="AN4455" s="18"/>
      <c r="AO4455" s="18"/>
      <c r="AP4455" s="18"/>
      <c r="AQ4455" s="18"/>
      <c r="AR4455" s="18"/>
      <c r="AS4455" s="18"/>
      <c r="AT4455" s="18"/>
      <c r="AU4455" s="18"/>
      <c r="AV4455" s="18"/>
      <c r="AW4455" s="18"/>
      <c r="AX4455" s="18"/>
    </row>
    <row r="4456">
      <c r="A4456" s="18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  <c r="AA4456" s="18"/>
      <c r="AB4456" s="18"/>
      <c r="AC4456" s="18"/>
      <c r="AD4456" s="18"/>
      <c r="AE4456" s="18"/>
      <c r="AF4456" s="18"/>
      <c r="AG4456" s="18"/>
      <c r="AH4456" s="18"/>
      <c r="AI4456" s="18"/>
      <c r="AJ4456" s="18"/>
      <c r="AK4456" s="18"/>
      <c r="AL4456" s="18"/>
      <c r="AM4456" s="18"/>
      <c r="AN4456" s="18"/>
      <c r="AO4456" s="18"/>
      <c r="AP4456" s="18"/>
      <c r="AQ4456" s="18"/>
      <c r="AR4456" s="18"/>
      <c r="AS4456" s="18"/>
      <c r="AT4456" s="18"/>
      <c r="AU4456" s="18"/>
      <c r="AV4456" s="18"/>
      <c r="AW4456" s="18"/>
      <c r="AX4456" s="18"/>
    </row>
    <row r="4457">
      <c r="A4457" s="18"/>
      <c r="B4457" s="18"/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  <c r="AA4457" s="18"/>
      <c r="AB4457" s="18"/>
      <c r="AC4457" s="18"/>
      <c r="AD4457" s="18"/>
      <c r="AE4457" s="18"/>
      <c r="AF4457" s="18"/>
      <c r="AG4457" s="18"/>
      <c r="AH4457" s="18"/>
      <c r="AI4457" s="18"/>
      <c r="AJ4457" s="18"/>
      <c r="AK4457" s="18"/>
      <c r="AL4457" s="18"/>
      <c r="AM4457" s="18"/>
      <c r="AN4457" s="18"/>
      <c r="AO4457" s="18"/>
      <c r="AP4457" s="18"/>
      <c r="AQ4457" s="18"/>
      <c r="AR4457" s="18"/>
      <c r="AS4457" s="18"/>
      <c r="AT4457" s="18"/>
      <c r="AU4457" s="18"/>
      <c r="AV4457" s="18"/>
      <c r="AW4457" s="18"/>
      <c r="AX4457" s="18"/>
    </row>
    <row r="4458">
      <c r="A4458" s="18"/>
      <c r="B4458" s="18"/>
      <c r="C4458" s="18"/>
      <c r="D4458" s="18"/>
      <c r="E4458" s="18"/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  <c r="AA4458" s="18"/>
      <c r="AB4458" s="18"/>
      <c r="AC4458" s="18"/>
      <c r="AD4458" s="18"/>
      <c r="AE4458" s="18"/>
      <c r="AF4458" s="18"/>
      <c r="AG4458" s="18"/>
      <c r="AH4458" s="18"/>
      <c r="AI4458" s="18"/>
      <c r="AJ4458" s="18"/>
      <c r="AK4458" s="18"/>
      <c r="AL4458" s="18"/>
      <c r="AM4458" s="18"/>
      <c r="AN4458" s="18"/>
      <c r="AO4458" s="18"/>
      <c r="AP4458" s="18"/>
      <c r="AQ4458" s="18"/>
      <c r="AR4458" s="18"/>
      <c r="AS4458" s="18"/>
      <c r="AT4458" s="18"/>
      <c r="AU4458" s="18"/>
      <c r="AV4458" s="18"/>
      <c r="AW4458" s="18"/>
      <c r="AX4458" s="18"/>
    </row>
    <row r="4459">
      <c r="A4459" s="18"/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  <c r="AA4459" s="18"/>
      <c r="AB4459" s="18"/>
      <c r="AC4459" s="18"/>
      <c r="AD4459" s="18"/>
      <c r="AE4459" s="18"/>
      <c r="AF4459" s="18"/>
      <c r="AG4459" s="18"/>
      <c r="AH4459" s="18"/>
      <c r="AI4459" s="18"/>
      <c r="AJ4459" s="18"/>
      <c r="AK4459" s="18"/>
      <c r="AL4459" s="18"/>
      <c r="AM4459" s="18"/>
      <c r="AN4459" s="18"/>
      <c r="AO4459" s="18"/>
      <c r="AP4459" s="18"/>
      <c r="AQ4459" s="18"/>
      <c r="AR4459" s="18"/>
      <c r="AS4459" s="18"/>
      <c r="AT4459" s="18"/>
      <c r="AU4459" s="18"/>
      <c r="AV4459" s="18"/>
      <c r="AW4459" s="18"/>
      <c r="AX4459" s="18"/>
    </row>
    <row r="4460">
      <c r="A4460" s="18"/>
      <c r="B4460" s="18"/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8"/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  <c r="AA4460" s="18"/>
      <c r="AB4460" s="18"/>
      <c r="AC4460" s="18"/>
      <c r="AD4460" s="18"/>
      <c r="AE4460" s="18"/>
      <c r="AF4460" s="18"/>
      <c r="AG4460" s="18"/>
      <c r="AH4460" s="18"/>
      <c r="AI4460" s="18"/>
      <c r="AJ4460" s="18"/>
      <c r="AK4460" s="18"/>
      <c r="AL4460" s="18"/>
      <c r="AM4460" s="18"/>
      <c r="AN4460" s="18"/>
      <c r="AO4460" s="18"/>
      <c r="AP4460" s="18"/>
      <c r="AQ4460" s="18"/>
      <c r="AR4460" s="18"/>
      <c r="AS4460" s="18"/>
      <c r="AT4460" s="18"/>
      <c r="AU4460" s="18"/>
      <c r="AV4460" s="18"/>
      <c r="AW4460" s="18"/>
      <c r="AX4460" s="18"/>
    </row>
    <row r="4461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  <c r="AA4461" s="18"/>
      <c r="AB4461" s="18"/>
      <c r="AC4461" s="18"/>
      <c r="AD4461" s="18"/>
      <c r="AE4461" s="18"/>
      <c r="AF4461" s="18"/>
      <c r="AG4461" s="18"/>
      <c r="AH4461" s="18"/>
      <c r="AI4461" s="18"/>
      <c r="AJ4461" s="18"/>
      <c r="AK4461" s="18"/>
      <c r="AL4461" s="18"/>
      <c r="AM4461" s="18"/>
      <c r="AN4461" s="18"/>
      <c r="AO4461" s="18"/>
      <c r="AP4461" s="18"/>
      <c r="AQ4461" s="18"/>
      <c r="AR4461" s="18"/>
      <c r="AS4461" s="18"/>
      <c r="AT4461" s="18"/>
      <c r="AU4461" s="18"/>
      <c r="AV4461" s="18"/>
      <c r="AW4461" s="18"/>
      <c r="AX4461" s="18"/>
    </row>
    <row r="4462">
      <c r="A4462" s="18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  <c r="AA4462" s="18"/>
      <c r="AB4462" s="18"/>
      <c r="AC4462" s="18"/>
      <c r="AD4462" s="18"/>
      <c r="AE4462" s="18"/>
      <c r="AF4462" s="18"/>
      <c r="AG4462" s="18"/>
      <c r="AH4462" s="18"/>
      <c r="AI4462" s="18"/>
      <c r="AJ4462" s="18"/>
      <c r="AK4462" s="18"/>
      <c r="AL4462" s="18"/>
      <c r="AM4462" s="18"/>
      <c r="AN4462" s="18"/>
      <c r="AO4462" s="18"/>
      <c r="AP4462" s="18"/>
      <c r="AQ4462" s="18"/>
      <c r="AR4462" s="18"/>
      <c r="AS4462" s="18"/>
      <c r="AT4462" s="18"/>
      <c r="AU4462" s="18"/>
      <c r="AV4462" s="18"/>
      <c r="AW4462" s="18"/>
      <c r="AX4462" s="18"/>
    </row>
    <row r="4463">
      <c r="A4463" s="18"/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  <c r="AA4463" s="18"/>
      <c r="AB4463" s="18"/>
      <c r="AC4463" s="18"/>
      <c r="AD4463" s="18"/>
      <c r="AE4463" s="18"/>
      <c r="AF4463" s="18"/>
      <c r="AG4463" s="18"/>
      <c r="AH4463" s="18"/>
      <c r="AI4463" s="18"/>
      <c r="AJ4463" s="18"/>
      <c r="AK4463" s="18"/>
      <c r="AL4463" s="18"/>
      <c r="AM4463" s="18"/>
      <c r="AN4463" s="18"/>
      <c r="AO4463" s="18"/>
      <c r="AP4463" s="18"/>
      <c r="AQ4463" s="18"/>
      <c r="AR4463" s="18"/>
      <c r="AS4463" s="18"/>
      <c r="AT4463" s="18"/>
      <c r="AU4463" s="18"/>
      <c r="AV4463" s="18"/>
      <c r="AW4463" s="18"/>
      <c r="AX4463" s="18"/>
    </row>
    <row r="4464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8"/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  <c r="AA4464" s="18"/>
      <c r="AB4464" s="18"/>
      <c r="AC4464" s="18"/>
      <c r="AD4464" s="18"/>
      <c r="AE4464" s="18"/>
      <c r="AF4464" s="18"/>
      <c r="AG4464" s="18"/>
      <c r="AH4464" s="18"/>
      <c r="AI4464" s="18"/>
      <c r="AJ4464" s="18"/>
      <c r="AK4464" s="18"/>
      <c r="AL4464" s="18"/>
      <c r="AM4464" s="18"/>
      <c r="AN4464" s="18"/>
      <c r="AO4464" s="18"/>
      <c r="AP4464" s="18"/>
      <c r="AQ4464" s="18"/>
      <c r="AR4464" s="18"/>
      <c r="AS4464" s="18"/>
      <c r="AT4464" s="18"/>
      <c r="AU4464" s="18"/>
      <c r="AV4464" s="18"/>
      <c r="AW4464" s="18"/>
      <c r="AX4464" s="18"/>
    </row>
    <row r="4465">
      <c r="A4465" s="18"/>
      <c r="B4465" s="18"/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8"/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  <c r="AA4465" s="18"/>
      <c r="AB4465" s="18"/>
      <c r="AC4465" s="18"/>
      <c r="AD4465" s="18"/>
      <c r="AE4465" s="18"/>
      <c r="AF4465" s="18"/>
      <c r="AG4465" s="18"/>
      <c r="AH4465" s="18"/>
      <c r="AI4465" s="18"/>
      <c r="AJ4465" s="18"/>
      <c r="AK4465" s="18"/>
      <c r="AL4465" s="18"/>
      <c r="AM4465" s="18"/>
      <c r="AN4465" s="18"/>
      <c r="AO4465" s="18"/>
      <c r="AP4465" s="18"/>
      <c r="AQ4465" s="18"/>
      <c r="AR4465" s="18"/>
      <c r="AS4465" s="18"/>
      <c r="AT4465" s="18"/>
      <c r="AU4465" s="18"/>
      <c r="AV4465" s="18"/>
      <c r="AW4465" s="18"/>
      <c r="AX4465" s="18"/>
    </row>
    <row r="4466">
      <c r="A4466" s="18"/>
      <c r="B4466" s="18"/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8"/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  <c r="AA4466" s="18"/>
      <c r="AB4466" s="18"/>
      <c r="AC4466" s="18"/>
      <c r="AD4466" s="18"/>
      <c r="AE4466" s="18"/>
      <c r="AF4466" s="18"/>
      <c r="AG4466" s="18"/>
      <c r="AH4466" s="18"/>
      <c r="AI4466" s="18"/>
      <c r="AJ4466" s="18"/>
      <c r="AK4466" s="18"/>
      <c r="AL4466" s="18"/>
      <c r="AM4466" s="18"/>
      <c r="AN4466" s="18"/>
      <c r="AO4466" s="18"/>
      <c r="AP4466" s="18"/>
      <c r="AQ4466" s="18"/>
      <c r="AR4466" s="18"/>
      <c r="AS4466" s="18"/>
      <c r="AT4466" s="18"/>
      <c r="AU4466" s="18"/>
      <c r="AV4466" s="18"/>
      <c r="AW4466" s="18"/>
      <c r="AX4466" s="18"/>
    </row>
    <row r="4467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  <c r="AA4467" s="18"/>
      <c r="AB4467" s="18"/>
      <c r="AC4467" s="18"/>
      <c r="AD4467" s="18"/>
      <c r="AE4467" s="18"/>
      <c r="AF4467" s="18"/>
      <c r="AG4467" s="18"/>
      <c r="AH4467" s="18"/>
      <c r="AI4467" s="18"/>
      <c r="AJ4467" s="18"/>
      <c r="AK4467" s="18"/>
      <c r="AL4467" s="18"/>
      <c r="AM4467" s="18"/>
      <c r="AN4467" s="18"/>
      <c r="AO4467" s="18"/>
      <c r="AP4467" s="18"/>
      <c r="AQ4467" s="18"/>
      <c r="AR4467" s="18"/>
      <c r="AS4467" s="18"/>
      <c r="AT4467" s="18"/>
      <c r="AU4467" s="18"/>
      <c r="AV4467" s="18"/>
      <c r="AW4467" s="18"/>
      <c r="AX4467" s="18"/>
    </row>
    <row r="4468">
      <c r="A4468" s="18"/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  <c r="AA4468" s="18"/>
      <c r="AB4468" s="18"/>
      <c r="AC4468" s="18"/>
      <c r="AD4468" s="18"/>
      <c r="AE4468" s="18"/>
      <c r="AF4468" s="18"/>
      <c r="AG4468" s="18"/>
      <c r="AH4468" s="18"/>
      <c r="AI4468" s="18"/>
      <c r="AJ4468" s="18"/>
      <c r="AK4468" s="18"/>
      <c r="AL4468" s="18"/>
      <c r="AM4468" s="18"/>
      <c r="AN4468" s="18"/>
      <c r="AO4468" s="18"/>
      <c r="AP4468" s="18"/>
      <c r="AQ4468" s="18"/>
      <c r="AR4468" s="18"/>
      <c r="AS4468" s="18"/>
      <c r="AT4468" s="18"/>
      <c r="AU4468" s="18"/>
      <c r="AV4468" s="18"/>
      <c r="AW4468" s="18"/>
      <c r="AX4468" s="18"/>
    </row>
    <row r="4469">
      <c r="A4469" s="18"/>
      <c r="B4469" s="18"/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8"/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  <c r="AA4469" s="18"/>
      <c r="AB4469" s="18"/>
      <c r="AC4469" s="18"/>
      <c r="AD4469" s="18"/>
      <c r="AE4469" s="18"/>
      <c r="AF4469" s="18"/>
      <c r="AG4469" s="18"/>
      <c r="AH4469" s="18"/>
      <c r="AI4469" s="18"/>
      <c r="AJ4469" s="18"/>
      <c r="AK4469" s="18"/>
      <c r="AL4469" s="18"/>
      <c r="AM4469" s="18"/>
      <c r="AN4469" s="18"/>
      <c r="AO4469" s="18"/>
      <c r="AP4469" s="18"/>
      <c r="AQ4469" s="18"/>
      <c r="AR4469" s="18"/>
      <c r="AS4469" s="18"/>
      <c r="AT4469" s="18"/>
      <c r="AU4469" s="18"/>
      <c r="AV4469" s="18"/>
      <c r="AW4469" s="18"/>
      <c r="AX4469" s="18"/>
    </row>
    <row r="4470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8"/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  <c r="AA4470" s="18"/>
      <c r="AB4470" s="18"/>
      <c r="AC4470" s="18"/>
      <c r="AD4470" s="18"/>
      <c r="AE4470" s="18"/>
      <c r="AF4470" s="18"/>
      <c r="AG4470" s="18"/>
      <c r="AH4470" s="18"/>
      <c r="AI4470" s="18"/>
      <c r="AJ4470" s="18"/>
      <c r="AK4470" s="18"/>
      <c r="AL4470" s="18"/>
      <c r="AM4470" s="18"/>
      <c r="AN4470" s="18"/>
      <c r="AO4470" s="18"/>
      <c r="AP4470" s="18"/>
      <c r="AQ4470" s="18"/>
      <c r="AR4470" s="18"/>
      <c r="AS4470" s="18"/>
      <c r="AT4470" s="18"/>
      <c r="AU4470" s="18"/>
      <c r="AV4470" s="18"/>
      <c r="AW4470" s="18"/>
      <c r="AX4470" s="18"/>
    </row>
    <row r="4471">
      <c r="A4471" s="18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  <c r="AA4471" s="18"/>
      <c r="AB4471" s="18"/>
      <c r="AC4471" s="18"/>
      <c r="AD4471" s="18"/>
      <c r="AE4471" s="18"/>
      <c r="AF4471" s="18"/>
      <c r="AG4471" s="18"/>
      <c r="AH4471" s="18"/>
      <c r="AI4471" s="18"/>
      <c r="AJ4471" s="18"/>
      <c r="AK4471" s="18"/>
      <c r="AL4471" s="18"/>
      <c r="AM4471" s="18"/>
      <c r="AN4471" s="18"/>
      <c r="AO4471" s="18"/>
      <c r="AP4471" s="18"/>
      <c r="AQ4471" s="18"/>
      <c r="AR4471" s="18"/>
      <c r="AS4471" s="18"/>
      <c r="AT4471" s="18"/>
      <c r="AU4471" s="18"/>
      <c r="AV4471" s="18"/>
      <c r="AW4471" s="18"/>
      <c r="AX4471" s="18"/>
    </row>
    <row r="4472">
      <c r="A4472" s="18"/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  <c r="AA4472" s="18"/>
      <c r="AB4472" s="18"/>
      <c r="AC4472" s="18"/>
      <c r="AD4472" s="18"/>
      <c r="AE4472" s="18"/>
      <c r="AF4472" s="18"/>
      <c r="AG4472" s="18"/>
      <c r="AH4472" s="18"/>
      <c r="AI4472" s="18"/>
      <c r="AJ4472" s="18"/>
      <c r="AK4472" s="18"/>
      <c r="AL4472" s="18"/>
      <c r="AM4472" s="18"/>
      <c r="AN4472" s="18"/>
      <c r="AO4472" s="18"/>
      <c r="AP4472" s="18"/>
      <c r="AQ4472" s="18"/>
      <c r="AR4472" s="18"/>
      <c r="AS4472" s="18"/>
      <c r="AT4472" s="18"/>
      <c r="AU4472" s="18"/>
      <c r="AV4472" s="18"/>
      <c r="AW4472" s="18"/>
      <c r="AX4472" s="18"/>
    </row>
    <row r="4473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8"/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  <c r="AA4473" s="18"/>
      <c r="AB4473" s="18"/>
      <c r="AC4473" s="18"/>
      <c r="AD4473" s="18"/>
      <c r="AE4473" s="18"/>
      <c r="AF4473" s="18"/>
      <c r="AG4473" s="18"/>
      <c r="AH4473" s="18"/>
      <c r="AI4473" s="18"/>
      <c r="AJ4473" s="18"/>
      <c r="AK4473" s="18"/>
      <c r="AL4473" s="18"/>
      <c r="AM4473" s="18"/>
      <c r="AN4473" s="18"/>
      <c r="AO4473" s="18"/>
      <c r="AP4473" s="18"/>
      <c r="AQ4473" s="18"/>
      <c r="AR4473" s="18"/>
      <c r="AS4473" s="18"/>
      <c r="AT4473" s="18"/>
      <c r="AU4473" s="18"/>
      <c r="AV4473" s="18"/>
      <c r="AW4473" s="18"/>
      <c r="AX4473" s="18"/>
    </row>
    <row r="4474">
      <c r="A4474" s="18"/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  <c r="AA4474" s="18"/>
      <c r="AB4474" s="18"/>
      <c r="AC4474" s="18"/>
      <c r="AD4474" s="18"/>
      <c r="AE4474" s="18"/>
      <c r="AF4474" s="18"/>
      <c r="AG4474" s="18"/>
      <c r="AH4474" s="18"/>
      <c r="AI4474" s="18"/>
      <c r="AJ4474" s="18"/>
      <c r="AK4474" s="18"/>
      <c r="AL4474" s="18"/>
      <c r="AM4474" s="18"/>
      <c r="AN4474" s="18"/>
      <c r="AO4474" s="18"/>
      <c r="AP4474" s="18"/>
      <c r="AQ4474" s="18"/>
      <c r="AR4474" s="18"/>
      <c r="AS4474" s="18"/>
      <c r="AT4474" s="18"/>
      <c r="AU4474" s="18"/>
      <c r="AV4474" s="18"/>
      <c r="AW4474" s="18"/>
      <c r="AX4474" s="18"/>
    </row>
    <row r="4475">
      <c r="A4475" s="18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8"/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  <c r="AA4475" s="18"/>
      <c r="AB4475" s="18"/>
      <c r="AC4475" s="18"/>
      <c r="AD4475" s="18"/>
      <c r="AE4475" s="18"/>
      <c r="AF4475" s="18"/>
      <c r="AG4475" s="18"/>
      <c r="AH4475" s="18"/>
      <c r="AI4475" s="18"/>
      <c r="AJ4475" s="18"/>
      <c r="AK4475" s="18"/>
      <c r="AL4475" s="18"/>
      <c r="AM4475" s="18"/>
      <c r="AN4475" s="18"/>
      <c r="AO4475" s="18"/>
      <c r="AP4475" s="18"/>
      <c r="AQ4475" s="18"/>
      <c r="AR4475" s="18"/>
      <c r="AS4475" s="18"/>
      <c r="AT4475" s="18"/>
      <c r="AU4475" s="18"/>
      <c r="AV4475" s="18"/>
      <c r="AW4475" s="18"/>
      <c r="AX4475" s="18"/>
    </row>
    <row r="4476">
      <c r="A4476" s="18" t="str">
        <f>IFERROR(__xludf.DUMMYFUNCTION("""COMPUTED_VALUE"""),"Малина вишня лёд")</f>
        <v>Малина вишня лёд</v>
      </c>
      <c r="B4476" s="18"/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8"/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  <c r="AA4476" s="18"/>
      <c r="AB4476" s="18"/>
      <c r="AC4476" s="18"/>
      <c r="AD4476" s="18"/>
      <c r="AE4476" s="18"/>
      <c r="AF4476" s="18"/>
      <c r="AG4476" s="18"/>
      <c r="AH4476" s="18"/>
      <c r="AI4476" s="18"/>
      <c r="AJ4476" s="18"/>
      <c r="AK4476" s="18"/>
      <c r="AL4476" s="18"/>
      <c r="AM4476" s="18"/>
      <c r="AN4476" s="18"/>
      <c r="AO4476" s="18"/>
      <c r="AP4476" s="18"/>
      <c r="AQ4476" s="18"/>
      <c r="AR4476" s="18"/>
      <c r="AS4476" s="18"/>
      <c r="AT4476" s="18"/>
      <c r="AU4476" s="18"/>
      <c r="AV4476" s="18"/>
      <c r="AW4476" s="18"/>
      <c r="AX4476" s="18"/>
    </row>
    <row r="4477">
      <c r="A4477" s="18" t="str">
        <f>IFERROR(__xludf.DUMMYFUNCTION("""COMPUTED_VALUE"""),"кислая земляника")</f>
        <v>кислая земляника</v>
      </c>
      <c r="B4477" s="18" t="str">
        <f>IFERROR(__xludf.DUMMYFUNCTION("""COMPUTED_VALUE"""),"кислая фанта с черникой")</f>
        <v>кислая фанта с черникой</v>
      </c>
      <c r="C4477" s="18" t="str">
        <f>IFERROR(__xludf.DUMMYFUNCTION("""COMPUTED_VALUE"""),"кислое харибо с колой и черешней")</f>
        <v>кислое харибо с колой и черешней</v>
      </c>
      <c r="D4477" s="18" t="str">
        <f>IFERROR(__xludf.DUMMYFUNCTION("""COMPUTED_VALUE"""),"кислое яблочно клубничная шипучка")</f>
        <v>кислое яблочно клубничная шипучка</v>
      </c>
      <c r="E4477" s="18" t="str">
        <f>IFERROR(__xludf.DUMMYFUNCTION("""COMPUTED_VALUE"""),"кислые желатинки маракуйя ананас")</f>
        <v>кислые желатинки маракуйя ананас</v>
      </c>
      <c r="F4477" s="18" t="str">
        <f>IFERROR(__xludf.DUMMYFUNCTION("""COMPUTED_VALUE"""),"кислые ленточки маракуя манго")</f>
        <v>кислые ленточки маракуя манго</v>
      </c>
      <c r="G4477" s="18" t="str">
        <f>IFERROR(__xludf.DUMMYFUNCTION("""COMPUTED_VALUE"""),"кислые мармеладные ягоды")</f>
        <v>кислые мармеладные ягоды</v>
      </c>
      <c r="H4477" s="18" t="str">
        <f>IFERROR(__xludf.DUMMYFUNCTION("""COMPUTED_VALUE"""),"кислый виноград лайм")</f>
        <v>кислый виноград лайм</v>
      </c>
      <c r="I4477" s="18" t="str">
        <f>IFERROR(__xludf.DUMMYFUNCTION("""COMPUTED_VALUE"""),"кислый грейпфрут с вишней")</f>
        <v>кислый грейпфрут с вишней</v>
      </c>
      <c r="J4477" s="18" t="str">
        <f>IFERROR(__xludf.DUMMYFUNCTION("""COMPUTED_VALUE"""),"кислый леденец виноград киви яблоко")</f>
        <v>кислый леденец виноград киви яблоко</v>
      </c>
      <c r="K4477" s="18" t="str">
        <f>IFERROR(__xludf.DUMMYFUNCTION("""COMPUTED_VALUE"""),"кислый лимонад арбуз лайм малина")</f>
        <v>кислый лимонад арбуз лайм малина</v>
      </c>
      <c r="L4477" s="18" t="str">
        <f>IFERROR(__xludf.DUMMYFUNCTION("""COMPUTED_VALUE"""),"кислый персик клубника")</f>
        <v>кислый персик клубника</v>
      </c>
      <c r="M4477" s="18" t="str">
        <f>IFERROR(__xludf.DUMMYFUNCTION("""COMPUTED_VALUE"""),"кислый яблочно лимонные колечки")</f>
        <v>кислый яблочно лимонные колечки</v>
      </c>
      <c r="N4477" s="18" t="str">
        <f>IFERROR(__xludf.DUMMYFUNCTION("""COMPUTED_VALUE"""),"фанта апельсин с кислой малиной")</f>
        <v>фанта апельсин с кислой малиной</v>
      </c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  <c r="AA4477" s="18"/>
      <c r="AB4477" s="18"/>
      <c r="AC4477" s="18"/>
      <c r="AD4477" s="18"/>
      <c r="AE4477" s="18"/>
      <c r="AF4477" s="18"/>
      <c r="AG4477" s="18"/>
      <c r="AH4477" s="18"/>
      <c r="AI4477" s="18"/>
      <c r="AJ4477" s="18"/>
      <c r="AK4477" s="18"/>
      <c r="AL4477" s="18"/>
      <c r="AM4477" s="18"/>
      <c r="AN4477" s="18"/>
      <c r="AO4477" s="18"/>
      <c r="AP4477" s="18"/>
      <c r="AQ4477" s="18"/>
      <c r="AR4477" s="18"/>
      <c r="AS4477" s="18"/>
      <c r="AT4477" s="18"/>
      <c r="AU4477" s="18"/>
      <c r="AV4477" s="18"/>
      <c r="AW4477" s="18"/>
      <c r="AX4477" s="18"/>
    </row>
    <row r="4478">
      <c r="A4478" s="18" t="str">
        <f>IFERROR(__xludf.DUMMYFUNCTION("""COMPUTED_VALUE"""),"Малина вишня лёд")</f>
        <v>Малина вишня лёд</v>
      </c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  <c r="AA4478" s="18"/>
      <c r="AB4478" s="18"/>
      <c r="AC4478" s="18"/>
      <c r="AD4478" s="18"/>
      <c r="AE4478" s="18"/>
      <c r="AF4478" s="18"/>
      <c r="AG4478" s="18"/>
      <c r="AH4478" s="18"/>
      <c r="AI4478" s="18"/>
      <c r="AJ4478" s="18"/>
      <c r="AK4478" s="18"/>
      <c r="AL4478" s="18"/>
      <c r="AM4478" s="18"/>
      <c r="AN4478" s="18"/>
      <c r="AO4478" s="18"/>
      <c r="AP4478" s="18"/>
      <c r="AQ4478" s="18"/>
      <c r="AR4478" s="18"/>
      <c r="AS4478" s="18"/>
      <c r="AT4478" s="18"/>
      <c r="AU4478" s="18"/>
      <c r="AV4478" s="18"/>
      <c r="AW4478" s="18"/>
      <c r="AX4478" s="18"/>
    </row>
    <row r="4479">
      <c r="A4479" s="18" t="str">
        <f>IFERROR(__xludf.DUMMYFUNCTION("""COMPUTED_VALUE"""),"Кислый малиново-грейпфрутовый швепс")</f>
        <v>Кислый малиново-грейпфрутовый швепс</v>
      </c>
      <c r="B4479" s="18" t="str">
        <f>IFERROR(__xludf.DUMMYFUNCTION("""COMPUTED_VALUE"""),"Ананас апельсин")</f>
        <v>Ананас апельсин</v>
      </c>
      <c r="C4479" s="18" t="str">
        <f>IFERROR(__xludf.DUMMYFUNCTION("""COMPUTED_VALUE"""),"Пинаколада")</f>
        <v>Пинаколада</v>
      </c>
      <c r="D4479" s="18" t="str">
        <f>IFERROR(__xludf.DUMMYFUNCTION("""COMPUTED_VALUE"""),"Мятный бабл гам")</f>
        <v>Мятный бабл гам</v>
      </c>
      <c r="E4479" s="18" t="str">
        <f>IFERROR(__xludf.DUMMYFUNCTION("""COMPUTED_VALUE"""),"Мянго драгонфрут")</f>
        <v>Мянго драгонфрут</v>
      </c>
      <c r="F4479" s="18" t="str">
        <f>IFERROR(__xludf.DUMMYFUNCTION("""COMPUTED_VALUE"""),"Клубничная фанта")</f>
        <v>Клубничная фанта</v>
      </c>
      <c r="G4479" s="18" t="str">
        <f>IFERROR(__xludf.DUMMYFUNCTION("""COMPUTED_VALUE"""),"Клубничная арбуз")</f>
        <v>Клубничная арбуз</v>
      </c>
      <c r="H4479" s="18" t="str">
        <f>IFERROR(__xludf.DUMMYFUNCTION("""COMPUTED_VALUE"""),"Кислый скитлс")</f>
        <v>Кислый скитлс</v>
      </c>
      <c r="I4479" s="18" t="str">
        <f>IFERROR(__xludf.DUMMYFUNCTION("""COMPUTED_VALUE"""),"Кислый лайм арбуз")</f>
        <v>Кислый лайм арбуз</v>
      </c>
      <c r="J4479" s="18" t="str">
        <f>IFERROR(__xludf.DUMMYFUNCTION("""COMPUTED_VALUE"""),"Тропический банан")</f>
        <v>Тропический банан</v>
      </c>
      <c r="K4479" s="18" t="str">
        <f>IFERROR(__xludf.DUMMYFUNCTION("""COMPUTED_VALUE"""),"Яблочный энергетик")</f>
        <v>Яблочный энергетик</v>
      </c>
      <c r="L4479" s="18" t="str">
        <f>IFERROR(__xludf.DUMMYFUNCTION("""COMPUTED_VALUE"""),"Барбарисовый лимонад")</f>
        <v>Барбарисовый лимонад</v>
      </c>
      <c r="M4479" s="18" t="str">
        <f>IFERROR(__xludf.DUMMYFUNCTION("""COMPUTED_VALUE"""),"Лимонад виноград вишня")</f>
        <v>Лимонад виноград вишня</v>
      </c>
      <c r="N4479" s="18" t="str">
        <f>IFERROR(__xludf.DUMMYFUNCTION("""COMPUTED_VALUE"""),"Розовый лимонад")</f>
        <v>Розовый лимонад</v>
      </c>
      <c r="O4479" s="18" t="str">
        <f>IFERROR(__xludf.DUMMYFUNCTION("""COMPUTED_VALUE"""),"Двойной манго")</f>
        <v>Двойной манго</v>
      </c>
      <c r="P4479" s="18" t="str">
        <f>IFERROR(__xludf.DUMMYFUNCTION("""COMPUTED_VALUE"""),"Лесные ягоды ")</f>
        <v>Лесные ягоды </v>
      </c>
      <c r="Q4479" s="18" t="str">
        <f>IFERROR(__xludf.DUMMYFUNCTION("""COMPUTED_VALUE"""),"Ежевика малина ")</f>
        <v>Ежевика малина </v>
      </c>
      <c r="R4479" s="18" t="str">
        <f>IFERROR(__xludf.DUMMYFUNCTION("""COMPUTED_VALUE"""),"Смородиновый лимонад")</f>
        <v>Смородиновый лимонад</v>
      </c>
      <c r="S4479" s="18" t="str">
        <f>IFERROR(__xludf.DUMMYFUNCTION("""COMPUTED_VALUE"""),"Кола вишня")</f>
        <v>Кола вишня</v>
      </c>
      <c r="T4479" s="18" t="str">
        <f>IFERROR(__xludf.DUMMYFUNCTION("""COMPUTED_VALUE"""),"Манго арбуз")</f>
        <v>Манго арбуз</v>
      </c>
      <c r="U4479" s="18" t="str">
        <f>IFERROR(__xludf.DUMMYFUNCTION("""COMPUTED_VALUE"""),"Алоэ виноград")</f>
        <v>Алоэ виноград</v>
      </c>
      <c r="V4479" s="18" t="str">
        <f>IFERROR(__xludf.DUMMYFUNCTION("""COMPUTED_VALUE"""),"Банан клубника")</f>
        <v>Банан клубника</v>
      </c>
      <c r="W4479" s="18" t="str">
        <f>IFERROR(__xludf.DUMMYFUNCTION("""COMPUTED_VALUE"""),"Малиновый мармелад")</f>
        <v>Малиновый мармелад</v>
      </c>
      <c r="X4479" s="18" t="str">
        <f>IFERROR(__xludf.DUMMYFUNCTION("""COMPUTED_VALUE"""),"Клубника киви")</f>
        <v>Клубника киви</v>
      </c>
      <c r="Y4479" s="18" t="str">
        <f>IFERROR(__xludf.DUMMYFUNCTION("""COMPUTED_VALUE"""),"Клюква лайм")</f>
        <v>Клюква лайм</v>
      </c>
      <c r="Z4479" s="18" t="str">
        <f>IFERROR(__xludf.DUMMYFUNCTION("""COMPUTED_VALUE"""),"Гуава ананас")</f>
        <v>Гуава ананас</v>
      </c>
      <c r="AA4479" s="18" t="str">
        <f>IFERROR(__xludf.DUMMYFUNCTION("""COMPUTED_VALUE"""),"Морс")</f>
        <v>Морс</v>
      </c>
      <c r="AB4479" s="18" t="str">
        <f>IFERROR(__xludf.DUMMYFUNCTION("""COMPUTED_VALUE"""),"Красный апельсин")</f>
        <v>Красный апельсин</v>
      </c>
      <c r="AC4479" s="18" t="str">
        <f>IFERROR(__xludf.DUMMYFUNCTION("""COMPUTED_VALUE"""),"Арбузная жвачка")</f>
        <v>Арбузная жвачка</v>
      </c>
      <c r="AD4479" s="18" t="str">
        <f>IFERROR(__xludf.DUMMYFUNCTION("""COMPUTED_VALUE"""),"Смородина Виноград")</f>
        <v>Смородина Виноград</v>
      </c>
      <c r="AE4479" s="18" t="str">
        <f>IFERROR(__xludf.DUMMYFUNCTION("""COMPUTED_VALUE"""),"Гранатовая Мармелад")</f>
        <v>Гранатовая Мармелад</v>
      </c>
      <c r="AF4479" s="18" t="str">
        <f>IFERROR(__xludf.DUMMYFUNCTION("""COMPUTED_VALUE"""),"Яблоко Киви")</f>
        <v>Яблоко Киви</v>
      </c>
      <c r="AG4479" s="18" t="str">
        <f>IFERROR(__xludf.DUMMYFUNCTION("""COMPUTED_VALUE"""),"Клубника Ежевика")</f>
        <v>Клубника Ежевика</v>
      </c>
      <c r="AH4479" s="18" t="str">
        <f>IFERROR(__xludf.DUMMYFUNCTION("""COMPUTED_VALUE"""),"Клубничный Коктейль")</f>
        <v>Клубничный Коктейль</v>
      </c>
      <c r="AI4479" s="18" t="str">
        <f>IFERROR(__xludf.DUMMYFUNCTION("""COMPUTED_VALUE"""),"Клюква Земляника ")</f>
        <v>Клюква Земляника </v>
      </c>
      <c r="AJ4479" s="18" t="str">
        <f>IFERROR(__xludf.DUMMYFUNCTION("""COMPUTED_VALUE"""),"Какос Дыня")</f>
        <v>Какос Дыня</v>
      </c>
      <c r="AK4479" s="18" t="str">
        <f>IFERROR(__xludf.DUMMYFUNCTION("""COMPUTED_VALUE"""),"Маракуйя мандарин")</f>
        <v>Маракуйя мандарин</v>
      </c>
      <c r="AL4479" s="18" t="str">
        <f>IFERROR(__xludf.DUMMYFUNCTION("""COMPUTED_VALUE"""),"Персик кактус")</f>
        <v>Персик кактус</v>
      </c>
      <c r="AM4479" s="18" t="str">
        <f>IFERROR(__xludf.DUMMYFUNCTION("""COMPUTED_VALUE"""),"Спрайт")</f>
        <v>Спрайт</v>
      </c>
      <c r="AN4479" s="18" t="str">
        <f>IFERROR(__xludf.DUMMYFUNCTION("""COMPUTED_VALUE"""),"Черничная фанта")</f>
        <v>Черничная фанта</v>
      </c>
      <c r="AO4479" s="18" t="str">
        <f>IFERROR(__xludf.DUMMYFUNCTION("""COMPUTED_VALUE"""),"Ягодная жвачка")</f>
        <v>Ягодная жвачка</v>
      </c>
      <c r="AP4479" s="18" t="str">
        <f>IFERROR(__xludf.DUMMYFUNCTION("""COMPUTED_VALUE"""),"Ягодный энергетик")</f>
        <v>Ягодный энергетик</v>
      </c>
      <c r="AQ4479" s="18" t="str">
        <f>IFERROR(__xludf.DUMMYFUNCTION("""COMPUTED_VALUE"""),"Ягодный пунш ")</f>
        <v>Ягодный пунш </v>
      </c>
      <c r="AR4479" s="18" t="str">
        <f>IFERROR(__xludf.DUMMYFUNCTION("""COMPUTED_VALUE"""),"Виноградный холс")</f>
        <v>Виноградный холс</v>
      </c>
      <c r="AS4479" s="18" t="str">
        <f>IFERROR(__xludf.DUMMYFUNCTION("""COMPUTED_VALUE"""),"Грейпфрут смородина")</f>
        <v>Грейпфрут смородина</v>
      </c>
      <c r="AT4479" s="18" t="str">
        <f>IFERROR(__xludf.DUMMYFUNCTION("""COMPUTED_VALUE"""),"Дыня персик")</f>
        <v>Дыня персик</v>
      </c>
      <c r="AU4479" s="18" t="str">
        <f>IFERROR(__xludf.DUMMYFUNCTION("""COMPUTED_VALUE"""),"Земляника виноград")</f>
        <v>Земляника виноград</v>
      </c>
      <c r="AV4479" s="18" t="str">
        <f>IFERROR(__xludf.DUMMYFUNCTION("""COMPUTED_VALUE"""),"Киви маракуйя гуава")</f>
        <v>Киви маракуйя гуава</v>
      </c>
      <c r="AW4479" s="18" t="str">
        <f>IFERROR(__xludf.DUMMYFUNCTION("""COMPUTED_VALUE"""),"Кислые вишнёвые червячки")</f>
        <v>Кислые вишнёвые червячки</v>
      </c>
      <c r="AX4479" s="18" t="str">
        <f>IFERROR(__xludf.DUMMYFUNCTION("""COMPUTED_VALUE"""),"Кислые чернично-малиновое червячки")</f>
        <v>Кислые чернично-малиновое червячки</v>
      </c>
    </row>
    <row r="4480">
      <c r="A4480" s="18" t="str">
        <f>IFERROR(__xludf.DUMMYFUNCTION("""COMPUTED_VALUE"""),"Кислый малиново-грейпфрутовый швепс")</f>
        <v>Кислый малиново-грейпфрутовый швепс</v>
      </c>
      <c r="B4480" s="18" t="str">
        <f>IFERROR(__xludf.DUMMYFUNCTION("""COMPUTED_VALUE"""),"Ананас апельсин")</f>
        <v>Ананас апельсин</v>
      </c>
      <c r="C4480" s="18" t="str">
        <f>IFERROR(__xludf.DUMMYFUNCTION("""COMPUTED_VALUE"""),"Пинаколада")</f>
        <v>Пинаколада</v>
      </c>
      <c r="D4480" s="18" t="str">
        <f>IFERROR(__xludf.DUMMYFUNCTION("""COMPUTED_VALUE"""),"Мятный бабл гам")</f>
        <v>Мятный бабл гам</v>
      </c>
      <c r="E4480" s="18" t="str">
        <f>IFERROR(__xludf.DUMMYFUNCTION("""COMPUTED_VALUE"""),"Мянго драгонфрут")</f>
        <v>Мянго драгонфрут</v>
      </c>
      <c r="F4480" s="18" t="str">
        <f>IFERROR(__xludf.DUMMYFUNCTION("""COMPUTED_VALUE"""),"Клубничная фанта")</f>
        <v>Клубничная фанта</v>
      </c>
      <c r="G4480" s="18" t="str">
        <f>IFERROR(__xludf.DUMMYFUNCTION("""COMPUTED_VALUE"""),"Клубничная арбуз")</f>
        <v>Клубничная арбуз</v>
      </c>
      <c r="H4480" s="18" t="str">
        <f>IFERROR(__xludf.DUMMYFUNCTION("""COMPUTED_VALUE"""),"Кислый скитлс")</f>
        <v>Кислый скитлс</v>
      </c>
      <c r="I4480" s="18" t="str">
        <f>IFERROR(__xludf.DUMMYFUNCTION("""COMPUTED_VALUE"""),"Кислый лайм арбуз")</f>
        <v>Кислый лайм арбуз</v>
      </c>
      <c r="J4480" s="18" t="str">
        <f>IFERROR(__xludf.DUMMYFUNCTION("""COMPUTED_VALUE"""),"Тропический банан")</f>
        <v>Тропический банан</v>
      </c>
      <c r="K4480" s="18" t="str">
        <f>IFERROR(__xludf.DUMMYFUNCTION("""COMPUTED_VALUE"""),"Яблочный энергетик")</f>
        <v>Яблочный энергетик</v>
      </c>
      <c r="L4480" s="18" t="str">
        <f>IFERROR(__xludf.DUMMYFUNCTION("""COMPUTED_VALUE"""),"Барбарисовый лимонад")</f>
        <v>Барбарисовый лимонад</v>
      </c>
      <c r="M4480" s="18" t="str">
        <f>IFERROR(__xludf.DUMMYFUNCTION("""COMPUTED_VALUE"""),"Лимонад виноград вишня")</f>
        <v>Лимонад виноград вишня</v>
      </c>
      <c r="N4480" s="18" t="str">
        <f>IFERROR(__xludf.DUMMYFUNCTION("""COMPUTED_VALUE"""),"Розовый лимонад")</f>
        <v>Розовый лимонад</v>
      </c>
      <c r="O4480" s="18" t="str">
        <f>IFERROR(__xludf.DUMMYFUNCTION("""COMPUTED_VALUE"""),"Двойной манго")</f>
        <v>Двойной манго</v>
      </c>
      <c r="P4480" s="18" t="str">
        <f>IFERROR(__xludf.DUMMYFUNCTION("""COMPUTED_VALUE"""),"Лесные ягоды ")</f>
        <v>Лесные ягоды </v>
      </c>
      <c r="Q4480" s="18" t="str">
        <f>IFERROR(__xludf.DUMMYFUNCTION("""COMPUTED_VALUE"""),"Ежевика малина ")</f>
        <v>Ежевика малина </v>
      </c>
      <c r="R4480" s="18" t="str">
        <f>IFERROR(__xludf.DUMMYFUNCTION("""COMPUTED_VALUE"""),"Смородиновый лимонад")</f>
        <v>Смородиновый лимонад</v>
      </c>
      <c r="S4480" s="18" t="str">
        <f>IFERROR(__xludf.DUMMYFUNCTION("""COMPUTED_VALUE"""),"Кола вишня")</f>
        <v>Кола вишня</v>
      </c>
      <c r="T4480" s="18" t="str">
        <f>IFERROR(__xludf.DUMMYFUNCTION("""COMPUTED_VALUE"""),"Манго арбуз")</f>
        <v>Манго арбуз</v>
      </c>
      <c r="U4480" s="18" t="str">
        <f>IFERROR(__xludf.DUMMYFUNCTION("""COMPUTED_VALUE"""),"Алоэ виноград")</f>
        <v>Алоэ виноград</v>
      </c>
      <c r="V4480" s="18" t="str">
        <f>IFERROR(__xludf.DUMMYFUNCTION("""COMPUTED_VALUE"""),"Банан клубника")</f>
        <v>Банан клубника</v>
      </c>
      <c r="W4480" s="18" t="str">
        <f>IFERROR(__xludf.DUMMYFUNCTION("""COMPUTED_VALUE"""),"Малиновый мармелад")</f>
        <v>Малиновый мармелад</v>
      </c>
      <c r="X4480" s="18" t="str">
        <f>IFERROR(__xludf.DUMMYFUNCTION("""COMPUTED_VALUE"""),"Клубника киви")</f>
        <v>Клубника киви</v>
      </c>
      <c r="Y4480" s="18" t="str">
        <f>IFERROR(__xludf.DUMMYFUNCTION("""COMPUTED_VALUE"""),"Клюква лайм")</f>
        <v>Клюква лайм</v>
      </c>
      <c r="Z4480" s="18" t="str">
        <f>IFERROR(__xludf.DUMMYFUNCTION("""COMPUTED_VALUE"""),"Гуава ананас")</f>
        <v>Гуава ананас</v>
      </c>
      <c r="AA4480" s="18" t="str">
        <f>IFERROR(__xludf.DUMMYFUNCTION("""COMPUTED_VALUE"""),"Морс")</f>
        <v>Морс</v>
      </c>
      <c r="AB4480" s="18" t="str">
        <f>IFERROR(__xludf.DUMMYFUNCTION("""COMPUTED_VALUE"""),"Красный апельсин")</f>
        <v>Красный апельсин</v>
      </c>
      <c r="AC4480" s="18" t="str">
        <f>IFERROR(__xludf.DUMMYFUNCTION("""COMPUTED_VALUE"""),"Арбузная жвачка")</f>
        <v>Арбузная жвачка</v>
      </c>
      <c r="AD4480" s="18" t="str">
        <f>IFERROR(__xludf.DUMMYFUNCTION("""COMPUTED_VALUE"""),"Смородина Виноград")</f>
        <v>Смородина Виноград</v>
      </c>
      <c r="AE4480" s="18" t="str">
        <f>IFERROR(__xludf.DUMMYFUNCTION("""COMPUTED_VALUE"""),"Гранатовая Мармелад")</f>
        <v>Гранатовая Мармелад</v>
      </c>
      <c r="AF4480" s="18" t="str">
        <f>IFERROR(__xludf.DUMMYFUNCTION("""COMPUTED_VALUE"""),"Яблоко Киви")</f>
        <v>Яблоко Киви</v>
      </c>
      <c r="AG4480" s="18" t="str">
        <f>IFERROR(__xludf.DUMMYFUNCTION("""COMPUTED_VALUE"""),"Клубника Ежевика")</f>
        <v>Клубника Ежевика</v>
      </c>
      <c r="AH4480" s="18" t="str">
        <f>IFERROR(__xludf.DUMMYFUNCTION("""COMPUTED_VALUE"""),"Клубничный Коктейль")</f>
        <v>Клубничный Коктейль</v>
      </c>
      <c r="AI4480" s="18" t="str">
        <f>IFERROR(__xludf.DUMMYFUNCTION("""COMPUTED_VALUE"""),"Клюква Земляника ")</f>
        <v>Клюква Земляника </v>
      </c>
      <c r="AJ4480" s="18" t="str">
        <f>IFERROR(__xludf.DUMMYFUNCTION("""COMPUTED_VALUE"""),"Какос Дыня")</f>
        <v>Какос Дыня</v>
      </c>
      <c r="AK4480" s="18" t="str">
        <f>IFERROR(__xludf.DUMMYFUNCTION("""COMPUTED_VALUE"""),"Маракуйя мандарин")</f>
        <v>Маракуйя мандарин</v>
      </c>
      <c r="AL4480" s="18" t="str">
        <f>IFERROR(__xludf.DUMMYFUNCTION("""COMPUTED_VALUE"""),"Персик кактус")</f>
        <v>Персик кактус</v>
      </c>
      <c r="AM4480" s="18" t="str">
        <f>IFERROR(__xludf.DUMMYFUNCTION("""COMPUTED_VALUE"""),"Спрайт")</f>
        <v>Спрайт</v>
      </c>
      <c r="AN4480" s="18" t="str">
        <f>IFERROR(__xludf.DUMMYFUNCTION("""COMPUTED_VALUE"""),"Черничная фанта")</f>
        <v>Черничная фанта</v>
      </c>
      <c r="AO4480" s="18" t="str">
        <f>IFERROR(__xludf.DUMMYFUNCTION("""COMPUTED_VALUE"""),"Ягодная жвачка")</f>
        <v>Ягодная жвачка</v>
      </c>
      <c r="AP4480" s="18" t="str">
        <f>IFERROR(__xludf.DUMMYFUNCTION("""COMPUTED_VALUE"""),"Ягодный энергетик")</f>
        <v>Ягодный энергетик</v>
      </c>
      <c r="AQ4480" s="18" t="str">
        <f>IFERROR(__xludf.DUMMYFUNCTION("""COMPUTED_VALUE"""),"Ягодный пунш ")</f>
        <v>Ягодный пунш </v>
      </c>
      <c r="AR4480" s="18" t="str">
        <f>IFERROR(__xludf.DUMMYFUNCTION("""COMPUTED_VALUE"""),"Виноградный холс")</f>
        <v>Виноградный холс</v>
      </c>
      <c r="AS4480" s="18" t="str">
        <f>IFERROR(__xludf.DUMMYFUNCTION("""COMPUTED_VALUE"""),"Грейпфрут смородина")</f>
        <v>Грейпфрут смородина</v>
      </c>
      <c r="AT4480" s="18" t="str">
        <f>IFERROR(__xludf.DUMMYFUNCTION("""COMPUTED_VALUE"""),"Дыня персик")</f>
        <v>Дыня персик</v>
      </c>
      <c r="AU4480" s="18" t="str">
        <f>IFERROR(__xludf.DUMMYFUNCTION("""COMPUTED_VALUE"""),"Земляника виноград")</f>
        <v>Земляника виноград</v>
      </c>
      <c r="AV4480" s="18" t="str">
        <f>IFERROR(__xludf.DUMMYFUNCTION("""COMPUTED_VALUE"""),"Киви маракуйя гуава")</f>
        <v>Киви маракуйя гуава</v>
      </c>
      <c r="AW4480" s="18" t="str">
        <f>IFERROR(__xludf.DUMMYFUNCTION("""COMPUTED_VALUE"""),"Кислые вишнёвые червячки")</f>
        <v>Кислые вишнёвые червячки</v>
      </c>
      <c r="AX4480" s="18" t="str">
        <f>IFERROR(__xludf.DUMMYFUNCTION("""COMPUTED_VALUE"""),"Кислые чернично-малиновое червячки")</f>
        <v>Кислые чернично-малиновое червячки</v>
      </c>
    </row>
    <row r="4481">
      <c r="A4481" s="18" t="str">
        <f>IFERROR(__xludf.DUMMYFUNCTION("""COMPUTED_VALUE"""),"Кислый малиново-грейпфрутовый швепс")</f>
        <v>Кислый малиново-грейпфрутовый швепс</v>
      </c>
      <c r="B4481" s="18" t="str">
        <f>IFERROR(__xludf.DUMMYFUNCTION("""COMPUTED_VALUE"""),"Ананас апельсин")</f>
        <v>Ананас апельсин</v>
      </c>
      <c r="C4481" s="18" t="str">
        <f>IFERROR(__xludf.DUMMYFUNCTION("""COMPUTED_VALUE"""),"Пинаколада")</f>
        <v>Пинаколада</v>
      </c>
      <c r="D4481" s="18" t="str">
        <f>IFERROR(__xludf.DUMMYFUNCTION("""COMPUTED_VALUE"""),"Мятный бабл гам")</f>
        <v>Мятный бабл гам</v>
      </c>
      <c r="E4481" s="18" t="str">
        <f>IFERROR(__xludf.DUMMYFUNCTION("""COMPUTED_VALUE"""),"Мянго драгонфрут")</f>
        <v>Мянго драгонфрут</v>
      </c>
      <c r="F4481" s="18" t="str">
        <f>IFERROR(__xludf.DUMMYFUNCTION("""COMPUTED_VALUE"""),"Клубничная фанта")</f>
        <v>Клубничная фанта</v>
      </c>
      <c r="G4481" s="18" t="str">
        <f>IFERROR(__xludf.DUMMYFUNCTION("""COMPUTED_VALUE"""),"Клубничная арбуз")</f>
        <v>Клубничная арбуз</v>
      </c>
      <c r="H4481" s="18" t="str">
        <f>IFERROR(__xludf.DUMMYFUNCTION("""COMPUTED_VALUE"""),"Кислый скитлс")</f>
        <v>Кислый скитлс</v>
      </c>
      <c r="I4481" s="18" t="str">
        <f>IFERROR(__xludf.DUMMYFUNCTION("""COMPUTED_VALUE"""),"Кислый лайм арбуз")</f>
        <v>Кислый лайм арбуз</v>
      </c>
      <c r="J4481" s="18" t="str">
        <f>IFERROR(__xludf.DUMMYFUNCTION("""COMPUTED_VALUE"""),"Тропический банан")</f>
        <v>Тропический банан</v>
      </c>
      <c r="K4481" s="18" t="str">
        <f>IFERROR(__xludf.DUMMYFUNCTION("""COMPUTED_VALUE"""),"Яблочный энергетик")</f>
        <v>Яблочный энергетик</v>
      </c>
      <c r="L4481" s="18" t="str">
        <f>IFERROR(__xludf.DUMMYFUNCTION("""COMPUTED_VALUE"""),"Барбарисовый лимонад")</f>
        <v>Барбарисовый лимонад</v>
      </c>
      <c r="M4481" s="18" t="str">
        <f>IFERROR(__xludf.DUMMYFUNCTION("""COMPUTED_VALUE"""),"Лимонад виноград вишня")</f>
        <v>Лимонад виноград вишня</v>
      </c>
      <c r="N4481" s="18" t="str">
        <f>IFERROR(__xludf.DUMMYFUNCTION("""COMPUTED_VALUE"""),"Розовый лимонад")</f>
        <v>Розовый лимонад</v>
      </c>
      <c r="O4481" s="18" t="str">
        <f>IFERROR(__xludf.DUMMYFUNCTION("""COMPUTED_VALUE"""),"Двойной манго")</f>
        <v>Двойной манго</v>
      </c>
      <c r="P4481" s="18" t="str">
        <f>IFERROR(__xludf.DUMMYFUNCTION("""COMPUTED_VALUE"""),"Лесные ягоды ")</f>
        <v>Лесные ягоды </v>
      </c>
      <c r="Q4481" s="18" t="str">
        <f>IFERROR(__xludf.DUMMYFUNCTION("""COMPUTED_VALUE"""),"Ежевика малина ")</f>
        <v>Ежевика малина </v>
      </c>
      <c r="R4481" s="18" t="str">
        <f>IFERROR(__xludf.DUMMYFUNCTION("""COMPUTED_VALUE"""),"Смородиновый лимонад")</f>
        <v>Смородиновый лимонад</v>
      </c>
      <c r="S4481" s="18" t="str">
        <f>IFERROR(__xludf.DUMMYFUNCTION("""COMPUTED_VALUE"""),"Кола вишня")</f>
        <v>Кола вишня</v>
      </c>
      <c r="T4481" s="18" t="str">
        <f>IFERROR(__xludf.DUMMYFUNCTION("""COMPUTED_VALUE"""),"Манго арбуз")</f>
        <v>Манго арбуз</v>
      </c>
      <c r="U4481" s="18" t="str">
        <f>IFERROR(__xludf.DUMMYFUNCTION("""COMPUTED_VALUE"""),"Алоэ виноград")</f>
        <v>Алоэ виноград</v>
      </c>
      <c r="V4481" s="18" t="str">
        <f>IFERROR(__xludf.DUMMYFUNCTION("""COMPUTED_VALUE"""),"Банан клубника")</f>
        <v>Банан клубника</v>
      </c>
      <c r="W4481" s="18" t="str">
        <f>IFERROR(__xludf.DUMMYFUNCTION("""COMPUTED_VALUE"""),"Малиновый мармелад")</f>
        <v>Малиновый мармелад</v>
      </c>
      <c r="X4481" s="18" t="str">
        <f>IFERROR(__xludf.DUMMYFUNCTION("""COMPUTED_VALUE"""),"Клубника киви")</f>
        <v>Клубника киви</v>
      </c>
      <c r="Y4481" s="18" t="str">
        <f>IFERROR(__xludf.DUMMYFUNCTION("""COMPUTED_VALUE"""),"Клюква лайм")</f>
        <v>Клюква лайм</v>
      </c>
      <c r="Z4481" s="18" t="str">
        <f>IFERROR(__xludf.DUMMYFUNCTION("""COMPUTED_VALUE"""),"Гуава ананас")</f>
        <v>Гуава ананас</v>
      </c>
      <c r="AA4481" s="18" t="str">
        <f>IFERROR(__xludf.DUMMYFUNCTION("""COMPUTED_VALUE"""),"Морс")</f>
        <v>Морс</v>
      </c>
      <c r="AB4481" s="18" t="str">
        <f>IFERROR(__xludf.DUMMYFUNCTION("""COMPUTED_VALUE"""),"Красный апельсин")</f>
        <v>Красный апельсин</v>
      </c>
      <c r="AC4481" s="18" t="str">
        <f>IFERROR(__xludf.DUMMYFUNCTION("""COMPUTED_VALUE"""),"Арбузная жвачка")</f>
        <v>Арбузная жвачка</v>
      </c>
      <c r="AD4481" s="18" t="str">
        <f>IFERROR(__xludf.DUMMYFUNCTION("""COMPUTED_VALUE"""),"Смородина Виноград")</f>
        <v>Смородина Виноград</v>
      </c>
      <c r="AE4481" s="18" t="str">
        <f>IFERROR(__xludf.DUMMYFUNCTION("""COMPUTED_VALUE"""),"Гранатовая Мармелад")</f>
        <v>Гранатовая Мармелад</v>
      </c>
      <c r="AF4481" s="18" t="str">
        <f>IFERROR(__xludf.DUMMYFUNCTION("""COMPUTED_VALUE"""),"Яблоко Киви")</f>
        <v>Яблоко Киви</v>
      </c>
      <c r="AG4481" s="18" t="str">
        <f>IFERROR(__xludf.DUMMYFUNCTION("""COMPUTED_VALUE"""),"Клубника Ежевика")</f>
        <v>Клубника Ежевика</v>
      </c>
      <c r="AH4481" s="18" t="str">
        <f>IFERROR(__xludf.DUMMYFUNCTION("""COMPUTED_VALUE"""),"Клубничный Коктейль")</f>
        <v>Клубничный Коктейль</v>
      </c>
      <c r="AI4481" s="18" t="str">
        <f>IFERROR(__xludf.DUMMYFUNCTION("""COMPUTED_VALUE"""),"Клюква Земляника ")</f>
        <v>Клюква Земляника </v>
      </c>
      <c r="AJ4481" s="18" t="str">
        <f>IFERROR(__xludf.DUMMYFUNCTION("""COMPUTED_VALUE"""),"Какос Дыня")</f>
        <v>Какос Дыня</v>
      </c>
      <c r="AK4481" s="18" t="str">
        <f>IFERROR(__xludf.DUMMYFUNCTION("""COMPUTED_VALUE"""),"Маракуйя мандарин")</f>
        <v>Маракуйя мандарин</v>
      </c>
      <c r="AL4481" s="18" t="str">
        <f>IFERROR(__xludf.DUMMYFUNCTION("""COMPUTED_VALUE"""),"Персик кактус")</f>
        <v>Персик кактус</v>
      </c>
      <c r="AM4481" s="18" t="str">
        <f>IFERROR(__xludf.DUMMYFUNCTION("""COMPUTED_VALUE"""),"Спрайт")</f>
        <v>Спрайт</v>
      </c>
      <c r="AN4481" s="18" t="str">
        <f>IFERROR(__xludf.DUMMYFUNCTION("""COMPUTED_VALUE"""),"Черничная фанта")</f>
        <v>Черничная фанта</v>
      </c>
      <c r="AO4481" s="18" t="str">
        <f>IFERROR(__xludf.DUMMYFUNCTION("""COMPUTED_VALUE"""),"Ягодная жвачка")</f>
        <v>Ягодная жвачка</v>
      </c>
      <c r="AP4481" s="18" t="str">
        <f>IFERROR(__xludf.DUMMYFUNCTION("""COMPUTED_VALUE"""),"Ягодный энергетик")</f>
        <v>Ягодный энергетик</v>
      </c>
      <c r="AQ4481" s="18" t="str">
        <f>IFERROR(__xludf.DUMMYFUNCTION("""COMPUTED_VALUE"""),"Ягодный пунш ")</f>
        <v>Ягодный пунш </v>
      </c>
      <c r="AR4481" s="18" t="str">
        <f>IFERROR(__xludf.DUMMYFUNCTION("""COMPUTED_VALUE"""),"Виноградный холс")</f>
        <v>Виноградный холс</v>
      </c>
      <c r="AS4481" s="18" t="str">
        <f>IFERROR(__xludf.DUMMYFUNCTION("""COMPUTED_VALUE"""),"Грейпфрут смородина")</f>
        <v>Грейпфрут смородина</v>
      </c>
      <c r="AT4481" s="18" t="str">
        <f>IFERROR(__xludf.DUMMYFUNCTION("""COMPUTED_VALUE"""),"Дыня персик")</f>
        <v>Дыня персик</v>
      </c>
      <c r="AU4481" s="18" t="str">
        <f>IFERROR(__xludf.DUMMYFUNCTION("""COMPUTED_VALUE"""),"Земляника виноград")</f>
        <v>Земляника виноград</v>
      </c>
      <c r="AV4481" s="18" t="str">
        <f>IFERROR(__xludf.DUMMYFUNCTION("""COMPUTED_VALUE"""),"Киви маракуйя гуава")</f>
        <v>Киви маракуйя гуава</v>
      </c>
      <c r="AW4481" s="18" t="str">
        <f>IFERROR(__xludf.DUMMYFUNCTION("""COMPUTED_VALUE"""),"Кислые вишнёвые червячки")</f>
        <v>Кислые вишнёвые червячки</v>
      </c>
      <c r="AX4481" s="18" t="str">
        <f>IFERROR(__xludf.DUMMYFUNCTION("""COMPUTED_VALUE"""),"Кислые чернично-малиновое червячки")</f>
        <v>Кислые чернично-малиновое червячки</v>
      </c>
    </row>
    <row r="4482">
      <c r="A4482" s="18" t="str">
        <f>IFERROR(__xludf.DUMMYFUNCTION("""COMPUTED_VALUE"""),"Смородина холс")</f>
        <v>Смородина холс</v>
      </c>
      <c r="B4482" s="18" t="str">
        <f>IFERROR(__xludf.DUMMYFUNCTION("""COMPUTED_VALUE"""),"Тропические фрукты")</f>
        <v>Тропические фрукты</v>
      </c>
      <c r="C4482" s="18" t="str">
        <f>IFERROR(__xludf.DUMMYFUNCTION("""COMPUTED_VALUE"""),"Черничная конфета")</f>
        <v>Черничная конфета</v>
      </c>
      <c r="D4482" s="18" t="str">
        <f>IFERROR(__xludf.DUMMYFUNCTION("""COMPUTED_VALUE"""),"Яблоко вишня")</f>
        <v>Яблоко вишня</v>
      </c>
      <c r="E4482" s="18" t="str">
        <f>IFERROR(__xludf.DUMMYFUNCTION("""COMPUTED_VALUE"""),"Виноград мята")</f>
        <v>Виноград мята</v>
      </c>
      <c r="F4482" s="18" t="str">
        <f>IFERROR(__xludf.DUMMYFUNCTION("""COMPUTED_VALUE"""),"Виноград холс")</f>
        <v>Виноград холс</v>
      </c>
      <c r="G4482" s="18" t="str">
        <f>IFERROR(__xludf.DUMMYFUNCTION("""COMPUTED_VALUE"""),"Грейпфрутовый лимонад")</f>
        <v>Грейпфрутовый лимонад</v>
      </c>
      <c r="H4482" s="18" t="str">
        <f>IFERROR(__xludf.DUMMYFUNCTION("""COMPUTED_VALUE"""),"Дыня банан")</f>
        <v>Дыня банан</v>
      </c>
      <c r="I4482" s="18" t="str">
        <f>IFERROR(__xludf.DUMMYFUNCTION("""COMPUTED_VALUE"""),"Ежевичный лимонад")</f>
        <v>Ежевичный лимонад</v>
      </c>
      <c r="J4482" s="18" t="str">
        <f>IFERROR(__xludf.DUMMYFUNCTION("""COMPUTED_VALUE"""),"Земляничная конфета ")</f>
        <v>Земляничная конфета </v>
      </c>
      <c r="K4482" s="18" t="str">
        <f>IFERROR(__xludf.DUMMYFUNCTION("""COMPUTED_VALUE"""),"Ананас манго ")</f>
        <v>Ананас манго </v>
      </c>
      <c r="L4482" s="18" t="str">
        <f>IFERROR(__xludf.DUMMYFUNCTION("""COMPUTED_VALUE"""),"Жвачка черника мята ")</f>
        <v>Жвачка черника мята </v>
      </c>
      <c r="M4482" s="18" t="str">
        <f>IFERROR(__xludf.DUMMYFUNCTION("""COMPUTED_VALUE"""),"Зеленый манго")</f>
        <v>Зеленый манго</v>
      </c>
      <c r="N4482" s="18" t="str">
        <f>IFERROR(__xludf.DUMMYFUNCTION("""COMPUTED_VALUE"""),"Клюква брусника")</f>
        <v>Клюква брусника</v>
      </c>
      <c r="O4482" s="18" t="str">
        <f>IFERROR(__xludf.DUMMYFUNCTION("""COMPUTED_VALUE"""),"Апельсин ")</f>
        <v>Апельсин </v>
      </c>
      <c r="P4482" s="18" t="str">
        <f>IFERROR(__xludf.DUMMYFUNCTION("""COMPUTED_VALUE"""),"Кокос малина")</f>
        <v>Кокос малина</v>
      </c>
      <c r="Q4482" s="18" t="str">
        <f>IFERROR(__xludf.DUMMYFUNCTION("""COMPUTED_VALUE"""),"Лимонные черви")</f>
        <v>Лимонные черви</v>
      </c>
      <c r="R4482" s="18" t="str">
        <f>IFERROR(__xludf.DUMMYFUNCTION("""COMPUTED_VALUE"""),"Малиновый лимонад")</f>
        <v>Малиновый лимонад</v>
      </c>
      <c r="S4482" s="18" t="str">
        <f>IFERROR(__xludf.DUMMYFUNCTION("""COMPUTED_VALUE"""),"Смородина малина")</f>
        <v>Смородина малина</v>
      </c>
      <c r="T4482" s="18"/>
      <c r="U4482" s="18"/>
      <c r="V4482" s="18"/>
      <c r="W4482" s="18"/>
      <c r="X4482" s="18"/>
      <c r="Y4482" s="18"/>
      <c r="Z4482" s="18"/>
      <c r="AA4482" s="18"/>
      <c r="AB4482" s="18"/>
      <c r="AC4482" s="18"/>
      <c r="AD4482" s="18"/>
      <c r="AE4482" s="18"/>
      <c r="AF4482" s="18"/>
      <c r="AG4482" s="18"/>
      <c r="AH4482" s="18"/>
      <c r="AI4482" s="18"/>
      <c r="AJ4482" s="18"/>
      <c r="AK4482" s="18"/>
      <c r="AL4482" s="18"/>
      <c r="AM4482" s="18"/>
      <c r="AN4482" s="18"/>
      <c r="AO4482" s="18"/>
      <c r="AP4482" s="18"/>
      <c r="AQ4482" s="18"/>
      <c r="AR4482" s="18"/>
      <c r="AS4482" s="18"/>
      <c r="AT4482" s="18"/>
      <c r="AU4482" s="18"/>
      <c r="AV4482" s="18"/>
      <c r="AW4482" s="18"/>
      <c r="AX4482" s="18"/>
    </row>
    <row r="4483">
      <c r="A4483" s="18" t="str">
        <f>IFERROR(__xludf.DUMMYFUNCTION("""COMPUTED_VALUE"""),"Малина вишня лёд")</f>
        <v>Малина вишня лёд</v>
      </c>
      <c r="B4483" s="18"/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8"/>
      <c r="N4483" s="18"/>
      <c r="O4483" s="18"/>
      <c r="P4483" s="18"/>
      <c r="Q4483" s="18"/>
      <c r="R4483" s="18"/>
      <c r="S4483" s="18"/>
      <c r="T4483" s="18"/>
      <c r="U4483" s="18"/>
      <c r="V4483" s="18"/>
      <c r="W4483" s="18"/>
      <c r="X4483" s="18"/>
      <c r="Y4483" s="18"/>
      <c r="Z4483" s="18"/>
      <c r="AA4483" s="18"/>
      <c r="AB4483" s="18"/>
      <c r="AC4483" s="18"/>
      <c r="AD4483" s="18"/>
      <c r="AE4483" s="18"/>
      <c r="AF4483" s="18"/>
      <c r="AG4483" s="18"/>
      <c r="AH4483" s="18"/>
      <c r="AI4483" s="18"/>
      <c r="AJ4483" s="18"/>
      <c r="AK4483" s="18"/>
      <c r="AL4483" s="18"/>
      <c r="AM4483" s="18"/>
      <c r="AN4483" s="18"/>
      <c r="AO4483" s="18"/>
      <c r="AP4483" s="18"/>
      <c r="AQ4483" s="18"/>
      <c r="AR4483" s="18"/>
      <c r="AS4483" s="18"/>
      <c r="AT4483" s="18"/>
      <c r="AU4483" s="18"/>
      <c r="AV4483" s="18"/>
      <c r="AW4483" s="18"/>
      <c r="AX4483" s="18"/>
    </row>
    <row r="4484">
      <c r="A4484" s="18" t="str">
        <f>IFERROR(__xludf.DUMMYFUNCTION("""COMPUTED_VALUE"""),"кислая земляника")</f>
        <v>кислая земляника</v>
      </c>
      <c r="B4484" s="18" t="str">
        <f>IFERROR(__xludf.DUMMYFUNCTION("""COMPUTED_VALUE"""),"кислая фанта с черникой")</f>
        <v>кислая фанта с черникой</v>
      </c>
      <c r="C4484" s="18" t="str">
        <f>IFERROR(__xludf.DUMMYFUNCTION("""COMPUTED_VALUE"""),"кислое харибо с колой и черешней")</f>
        <v>кислое харибо с колой и черешней</v>
      </c>
      <c r="D4484" s="18" t="str">
        <f>IFERROR(__xludf.DUMMYFUNCTION("""COMPUTED_VALUE"""),"кислое яблочно клубничная шипучка")</f>
        <v>кислое яблочно клубничная шипучка</v>
      </c>
      <c r="E4484" s="18" t="str">
        <f>IFERROR(__xludf.DUMMYFUNCTION("""COMPUTED_VALUE"""),"кислые желатинки маракуйя ананас")</f>
        <v>кислые желатинки маракуйя ананас</v>
      </c>
      <c r="F4484" s="18" t="str">
        <f>IFERROR(__xludf.DUMMYFUNCTION("""COMPUTED_VALUE"""),"кислые ленточки маракуя манго")</f>
        <v>кислые ленточки маракуя манго</v>
      </c>
      <c r="G4484" s="18" t="str">
        <f>IFERROR(__xludf.DUMMYFUNCTION("""COMPUTED_VALUE"""),"кислые мармеладные ягоды")</f>
        <v>кислые мармеладные ягоды</v>
      </c>
      <c r="H4484" s="18" t="str">
        <f>IFERROR(__xludf.DUMMYFUNCTION("""COMPUTED_VALUE"""),"кислый виноград лайм")</f>
        <v>кислый виноград лайм</v>
      </c>
      <c r="I4484" s="18" t="str">
        <f>IFERROR(__xludf.DUMMYFUNCTION("""COMPUTED_VALUE"""),"кислый грейпфрут с вишней")</f>
        <v>кислый грейпфрут с вишней</v>
      </c>
      <c r="J4484" s="18" t="str">
        <f>IFERROR(__xludf.DUMMYFUNCTION("""COMPUTED_VALUE"""),"кислый леденец виноград киви яблоко")</f>
        <v>кислый леденец виноград киви яблоко</v>
      </c>
      <c r="K4484" s="18" t="str">
        <f>IFERROR(__xludf.DUMMYFUNCTION("""COMPUTED_VALUE"""),"кислый лимонад арбуз лайм малина")</f>
        <v>кислый лимонад арбуз лайм малина</v>
      </c>
      <c r="L4484" s="18" t="str">
        <f>IFERROR(__xludf.DUMMYFUNCTION("""COMPUTED_VALUE"""),"кислый персик клубника")</f>
        <v>кислый персик клубника</v>
      </c>
      <c r="M4484" s="18" t="str">
        <f>IFERROR(__xludf.DUMMYFUNCTION("""COMPUTED_VALUE"""),"кислый яблочно лимонные колечки")</f>
        <v>кислый яблочно лимонные колечки</v>
      </c>
      <c r="N4484" s="18" t="str">
        <f>IFERROR(__xludf.DUMMYFUNCTION("""COMPUTED_VALUE"""),"фанта апельсин с кислой малиной")</f>
        <v>фанта апельсин с кислой малиной</v>
      </c>
      <c r="O4484" s="18"/>
      <c r="P4484" s="18"/>
      <c r="Q4484" s="18"/>
      <c r="R4484" s="18"/>
      <c r="S4484" s="18"/>
      <c r="T4484" s="18"/>
      <c r="U4484" s="18"/>
      <c r="V4484" s="18"/>
      <c r="W4484" s="18"/>
      <c r="X4484" s="18"/>
      <c r="Y4484" s="18"/>
      <c r="Z4484" s="18"/>
      <c r="AA4484" s="18"/>
      <c r="AB4484" s="18"/>
      <c r="AC4484" s="18"/>
      <c r="AD4484" s="18"/>
      <c r="AE4484" s="18"/>
      <c r="AF4484" s="18"/>
      <c r="AG4484" s="18"/>
      <c r="AH4484" s="18"/>
      <c r="AI4484" s="18"/>
      <c r="AJ4484" s="18"/>
      <c r="AK4484" s="18"/>
      <c r="AL4484" s="18"/>
      <c r="AM4484" s="18"/>
      <c r="AN4484" s="18"/>
      <c r="AO4484" s="18"/>
      <c r="AP4484" s="18"/>
      <c r="AQ4484" s="18"/>
      <c r="AR4484" s="18"/>
      <c r="AS4484" s="18"/>
      <c r="AT4484" s="18"/>
      <c r="AU4484" s="18"/>
      <c r="AV4484" s="18"/>
      <c r="AW4484" s="18"/>
      <c r="AX4484" s="18"/>
    </row>
    <row r="4485">
      <c r="A4485" s="18" t="str">
        <f>IFERROR(__xludf.DUMMYFUNCTION("""COMPUTED_VALUE"""),"Смородина холс")</f>
        <v>Смородина холс</v>
      </c>
      <c r="B4485" s="18" t="str">
        <f>IFERROR(__xludf.DUMMYFUNCTION("""COMPUTED_VALUE"""),"Тропические фрукты")</f>
        <v>Тропические фрукты</v>
      </c>
      <c r="C4485" s="18" t="str">
        <f>IFERROR(__xludf.DUMMYFUNCTION("""COMPUTED_VALUE"""),"Черничная конфета")</f>
        <v>Черничная конфета</v>
      </c>
      <c r="D4485" s="18" t="str">
        <f>IFERROR(__xludf.DUMMYFUNCTION("""COMPUTED_VALUE"""),"Яблоко вишня")</f>
        <v>Яблоко вишня</v>
      </c>
      <c r="E4485" s="18" t="str">
        <f>IFERROR(__xludf.DUMMYFUNCTION("""COMPUTED_VALUE"""),"Виноград мята")</f>
        <v>Виноград мята</v>
      </c>
      <c r="F4485" s="18" t="str">
        <f>IFERROR(__xludf.DUMMYFUNCTION("""COMPUTED_VALUE"""),"Виноград холс")</f>
        <v>Виноград холс</v>
      </c>
      <c r="G4485" s="18" t="str">
        <f>IFERROR(__xludf.DUMMYFUNCTION("""COMPUTED_VALUE"""),"Грейпфрутовый лимонад")</f>
        <v>Грейпфрутовый лимонад</v>
      </c>
      <c r="H4485" s="18" t="str">
        <f>IFERROR(__xludf.DUMMYFUNCTION("""COMPUTED_VALUE"""),"Дыня банан")</f>
        <v>Дыня банан</v>
      </c>
      <c r="I4485" s="18" t="str">
        <f>IFERROR(__xludf.DUMMYFUNCTION("""COMPUTED_VALUE"""),"Ежевичный лимонад")</f>
        <v>Ежевичный лимонад</v>
      </c>
      <c r="J4485" s="18" t="str">
        <f>IFERROR(__xludf.DUMMYFUNCTION("""COMPUTED_VALUE"""),"Земляничная конфета ")</f>
        <v>Земляничная конфета </v>
      </c>
      <c r="K4485" s="18" t="str">
        <f>IFERROR(__xludf.DUMMYFUNCTION("""COMPUTED_VALUE"""),"Ананас манго ")</f>
        <v>Ананас манго </v>
      </c>
      <c r="L4485" s="18" t="str">
        <f>IFERROR(__xludf.DUMMYFUNCTION("""COMPUTED_VALUE"""),"Жвачка черника мята ")</f>
        <v>Жвачка черника мята </v>
      </c>
      <c r="M4485" s="18" t="str">
        <f>IFERROR(__xludf.DUMMYFUNCTION("""COMPUTED_VALUE"""),"Зеленый манго")</f>
        <v>Зеленый манго</v>
      </c>
      <c r="N4485" s="18" t="str">
        <f>IFERROR(__xludf.DUMMYFUNCTION("""COMPUTED_VALUE"""),"Клюква брусника")</f>
        <v>Клюква брусника</v>
      </c>
      <c r="O4485" s="18" t="str">
        <f>IFERROR(__xludf.DUMMYFUNCTION("""COMPUTED_VALUE"""),"Апельсин ")</f>
        <v>Апельсин </v>
      </c>
      <c r="P4485" s="18" t="str">
        <f>IFERROR(__xludf.DUMMYFUNCTION("""COMPUTED_VALUE"""),"Кокос малина")</f>
        <v>Кокос малина</v>
      </c>
      <c r="Q4485" s="18" t="str">
        <f>IFERROR(__xludf.DUMMYFUNCTION("""COMPUTED_VALUE"""),"Лимонные черви")</f>
        <v>Лимонные черви</v>
      </c>
      <c r="R4485" s="18" t="str">
        <f>IFERROR(__xludf.DUMMYFUNCTION("""COMPUTED_VALUE"""),"Малиновый лимонад")</f>
        <v>Малиновый лимонад</v>
      </c>
      <c r="S4485" s="18" t="str">
        <f>IFERROR(__xludf.DUMMYFUNCTION("""COMPUTED_VALUE"""),"Смородина малина")</f>
        <v>Смородина малина</v>
      </c>
      <c r="T4485" s="18"/>
      <c r="U4485" s="18"/>
      <c r="V4485" s="18"/>
      <c r="W4485" s="18"/>
      <c r="X4485" s="18"/>
      <c r="Y4485" s="18"/>
      <c r="Z4485" s="18"/>
      <c r="AA4485" s="18"/>
      <c r="AB4485" s="18"/>
      <c r="AC4485" s="18"/>
      <c r="AD4485" s="18"/>
      <c r="AE4485" s="18"/>
      <c r="AF4485" s="18"/>
      <c r="AG4485" s="18"/>
      <c r="AH4485" s="18"/>
      <c r="AI4485" s="18"/>
      <c r="AJ4485" s="18"/>
      <c r="AK4485" s="18"/>
      <c r="AL4485" s="18"/>
      <c r="AM4485" s="18"/>
      <c r="AN4485" s="18"/>
      <c r="AO4485" s="18"/>
      <c r="AP4485" s="18"/>
      <c r="AQ4485" s="18"/>
      <c r="AR4485" s="18"/>
      <c r="AS4485" s="18"/>
      <c r="AT4485" s="18"/>
      <c r="AU4485" s="18"/>
      <c r="AV4485" s="18"/>
      <c r="AW4485" s="18"/>
      <c r="AX4485" s="18"/>
    </row>
    <row r="4486">
      <c r="A4486" s="18" t="str">
        <f>IFERROR(__xludf.DUMMYFUNCTION("""COMPUTED_VALUE"""),"Экзотический микс")</f>
        <v>Экзотический микс</v>
      </c>
      <c r="B4486" s="18" t="str">
        <f>IFERROR(__xludf.DUMMYFUNCTION("""COMPUTED_VALUE"""),"Энергетик")</f>
        <v>Энергетик</v>
      </c>
      <c r="C4486" s="18" t="str">
        <f>IFERROR(__xludf.DUMMYFUNCTION("""COMPUTED_VALUE"""),"Виноградный чупа-чупс")</f>
        <v>Виноградный чупа-чупс</v>
      </c>
      <c r="D4486" s="18" t="str">
        <f>IFERROR(__xludf.DUMMYFUNCTION("""COMPUTED_VALUE"""),"Кислая лесная клюква")</f>
        <v>Кислая лесная клюква</v>
      </c>
      <c r="E4486" s="18" t="str">
        <f>IFERROR(__xludf.DUMMYFUNCTION("""COMPUTED_VALUE"""),"Смородина персик")</f>
        <v>Смородина персик</v>
      </c>
      <c r="F4486" s="18" t="str">
        <f>IFERROR(__xludf.DUMMYFUNCTION("""COMPUTED_VALUE"""),"Спелый киви кисло сладкий")</f>
        <v>Спелый киви кисло сладкий</v>
      </c>
      <c r="G4486" s="18" t="str">
        <f>IFERROR(__xludf.DUMMYFUNCTION("""COMPUTED_VALUE"""),"Кислые черви в вишневом сиропе")</f>
        <v>Кислые черви в вишневом сиропе</v>
      </c>
      <c r="H4486" s="18" t="str">
        <f>IFERROR(__xludf.DUMMYFUNCTION("""COMPUTED_VALUE"""),"Грушевый лимонад")</f>
        <v>Грушевый лимонад</v>
      </c>
      <c r="I4486" s="18" t="str">
        <f>IFERROR(__xludf.DUMMYFUNCTION("""COMPUTED_VALUE"""),"Лимонад с сладкой малиной")</f>
        <v>Лимонад с сладкой малиной</v>
      </c>
      <c r="J4486" s="18" t="str">
        <f>IFERROR(__xludf.DUMMYFUNCTION("""COMPUTED_VALUE"""),"Ананасовая кислинка")</f>
        <v>Ананасовая кислинка</v>
      </c>
      <c r="K4486" s="18" t="str">
        <f>IFERROR(__xludf.DUMMYFUNCTION("""COMPUTED_VALUE"""),"Мармеладные мишки")</f>
        <v>Мармеладные мишки</v>
      </c>
      <c r="L4486" s="18" t="str">
        <f>IFERROR(__xludf.DUMMYFUNCTION("""COMPUTED_VALUE"""),"Мандариновый сок с цедрой")</f>
        <v>Мандариновый сок с цедрой</v>
      </c>
      <c r="M4486" s="18" t="str">
        <f>IFERROR(__xludf.DUMMYFUNCTION("""COMPUTED_VALUE"""),"Кисло-сладкое ягодное драже")</f>
        <v>Кисло-сладкое ягодное драже</v>
      </c>
      <c r="N4486" s="18" t="str">
        <f>IFERROR(__xludf.DUMMYFUNCTION("""COMPUTED_VALUE"""),"Классическая фанта")</f>
        <v>Классическая фанта</v>
      </c>
      <c r="O4486" s="18" t="str">
        <f>IFERROR(__xludf.DUMMYFUNCTION("""COMPUTED_VALUE"""),"Сладкие барбарисоввые конфеты")</f>
        <v>Сладкие барбарисоввые конфеты</v>
      </c>
      <c r="P4486" s="18"/>
      <c r="Q4486" s="18"/>
      <c r="R4486" s="18"/>
      <c r="S4486" s="18"/>
      <c r="T4486" s="18"/>
      <c r="U4486" s="18"/>
      <c r="V4486" s="18"/>
      <c r="W4486" s="18"/>
      <c r="X4486" s="18"/>
      <c r="Y4486" s="18"/>
      <c r="Z4486" s="18"/>
      <c r="AA4486" s="18"/>
      <c r="AB4486" s="18"/>
      <c r="AC4486" s="18"/>
      <c r="AD4486" s="18"/>
      <c r="AE4486" s="18"/>
      <c r="AF4486" s="18"/>
      <c r="AG4486" s="18"/>
      <c r="AH4486" s="18"/>
      <c r="AI4486" s="18"/>
      <c r="AJ4486" s="18"/>
      <c r="AK4486" s="18"/>
      <c r="AL4486" s="18"/>
      <c r="AM4486" s="18"/>
      <c r="AN4486" s="18"/>
      <c r="AO4486" s="18"/>
      <c r="AP4486" s="18"/>
      <c r="AQ4486" s="18"/>
      <c r="AR4486" s="18"/>
      <c r="AS4486" s="18"/>
      <c r="AT4486" s="18"/>
      <c r="AU4486" s="18"/>
      <c r="AV4486" s="18"/>
      <c r="AW4486" s="18"/>
      <c r="AX4486" s="18"/>
    </row>
    <row r="4487">
      <c r="A4487" s="18" t="str">
        <f>IFERROR(__xludf.DUMMYFUNCTION("""COMPUTED_VALUE"""),"Кислый малиново-грейпфрутовый швепс")</f>
        <v>Кислый малиново-грейпфрутовый швепс</v>
      </c>
      <c r="B4487" s="18" t="str">
        <f>IFERROR(__xludf.DUMMYFUNCTION("""COMPUTED_VALUE"""),"Ананас апельсин")</f>
        <v>Ананас апельсин</v>
      </c>
      <c r="C4487" s="18" t="str">
        <f>IFERROR(__xludf.DUMMYFUNCTION("""COMPUTED_VALUE"""),"Пинаколада")</f>
        <v>Пинаколада</v>
      </c>
      <c r="D4487" s="18" t="str">
        <f>IFERROR(__xludf.DUMMYFUNCTION("""COMPUTED_VALUE"""),"Мятный бабл гам")</f>
        <v>Мятный бабл гам</v>
      </c>
      <c r="E4487" s="18" t="str">
        <f>IFERROR(__xludf.DUMMYFUNCTION("""COMPUTED_VALUE"""),"Мянго драгонфрут")</f>
        <v>Мянго драгонфрут</v>
      </c>
      <c r="F4487" s="18" t="str">
        <f>IFERROR(__xludf.DUMMYFUNCTION("""COMPUTED_VALUE"""),"Клубничная фанта")</f>
        <v>Клубничная фанта</v>
      </c>
      <c r="G4487" s="18" t="str">
        <f>IFERROR(__xludf.DUMMYFUNCTION("""COMPUTED_VALUE"""),"Клубничная арбуз")</f>
        <v>Клубничная арбуз</v>
      </c>
      <c r="H4487" s="18" t="str">
        <f>IFERROR(__xludf.DUMMYFUNCTION("""COMPUTED_VALUE"""),"Кислый скитлс")</f>
        <v>Кислый скитлс</v>
      </c>
      <c r="I4487" s="18" t="str">
        <f>IFERROR(__xludf.DUMMYFUNCTION("""COMPUTED_VALUE"""),"Кислый лайм арбуз")</f>
        <v>Кислый лайм арбуз</v>
      </c>
      <c r="J4487" s="18" t="str">
        <f>IFERROR(__xludf.DUMMYFUNCTION("""COMPUTED_VALUE"""),"Тропический банан")</f>
        <v>Тропический банан</v>
      </c>
      <c r="K4487" s="18" t="str">
        <f>IFERROR(__xludf.DUMMYFUNCTION("""COMPUTED_VALUE"""),"Яблочный энергетик")</f>
        <v>Яблочный энергетик</v>
      </c>
      <c r="L4487" s="18" t="str">
        <f>IFERROR(__xludf.DUMMYFUNCTION("""COMPUTED_VALUE"""),"Барбарисовый лимонад")</f>
        <v>Барбарисовый лимонад</v>
      </c>
      <c r="M4487" s="18" t="str">
        <f>IFERROR(__xludf.DUMMYFUNCTION("""COMPUTED_VALUE"""),"Лимонад виноград вишня")</f>
        <v>Лимонад виноград вишня</v>
      </c>
      <c r="N4487" s="18" t="str">
        <f>IFERROR(__xludf.DUMMYFUNCTION("""COMPUTED_VALUE"""),"Розовый лимонад")</f>
        <v>Розовый лимонад</v>
      </c>
      <c r="O4487" s="18" t="str">
        <f>IFERROR(__xludf.DUMMYFUNCTION("""COMPUTED_VALUE"""),"Двойной манго")</f>
        <v>Двойной манго</v>
      </c>
      <c r="P4487" s="18" t="str">
        <f>IFERROR(__xludf.DUMMYFUNCTION("""COMPUTED_VALUE"""),"Лесные ягоды ")</f>
        <v>Лесные ягоды </v>
      </c>
      <c r="Q4487" s="18" t="str">
        <f>IFERROR(__xludf.DUMMYFUNCTION("""COMPUTED_VALUE"""),"Ежевика малина ")</f>
        <v>Ежевика малина </v>
      </c>
      <c r="R4487" s="18" t="str">
        <f>IFERROR(__xludf.DUMMYFUNCTION("""COMPUTED_VALUE"""),"Смородиновый лимонад")</f>
        <v>Смородиновый лимонад</v>
      </c>
      <c r="S4487" s="18" t="str">
        <f>IFERROR(__xludf.DUMMYFUNCTION("""COMPUTED_VALUE"""),"Кола вишня")</f>
        <v>Кола вишня</v>
      </c>
      <c r="T4487" s="18" t="str">
        <f>IFERROR(__xludf.DUMMYFUNCTION("""COMPUTED_VALUE"""),"Манго арбуз")</f>
        <v>Манго арбуз</v>
      </c>
      <c r="U4487" s="18" t="str">
        <f>IFERROR(__xludf.DUMMYFUNCTION("""COMPUTED_VALUE"""),"Алоэ виноград")</f>
        <v>Алоэ виноград</v>
      </c>
      <c r="V4487" s="18" t="str">
        <f>IFERROR(__xludf.DUMMYFUNCTION("""COMPUTED_VALUE"""),"Банан клубника")</f>
        <v>Банан клубника</v>
      </c>
      <c r="W4487" s="18" t="str">
        <f>IFERROR(__xludf.DUMMYFUNCTION("""COMPUTED_VALUE"""),"Малиновый мармелад")</f>
        <v>Малиновый мармелад</v>
      </c>
      <c r="X4487" s="18" t="str">
        <f>IFERROR(__xludf.DUMMYFUNCTION("""COMPUTED_VALUE"""),"Клубника киви")</f>
        <v>Клубника киви</v>
      </c>
      <c r="Y4487" s="18" t="str">
        <f>IFERROR(__xludf.DUMMYFUNCTION("""COMPUTED_VALUE"""),"Клюква лайм")</f>
        <v>Клюква лайм</v>
      </c>
      <c r="Z4487" s="18" t="str">
        <f>IFERROR(__xludf.DUMMYFUNCTION("""COMPUTED_VALUE"""),"Гуава ананас")</f>
        <v>Гуава ананас</v>
      </c>
      <c r="AA4487" s="18" t="str">
        <f>IFERROR(__xludf.DUMMYFUNCTION("""COMPUTED_VALUE"""),"Морс")</f>
        <v>Морс</v>
      </c>
      <c r="AB4487" s="18" t="str">
        <f>IFERROR(__xludf.DUMMYFUNCTION("""COMPUTED_VALUE"""),"Красный апельсин")</f>
        <v>Красный апельсин</v>
      </c>
      <c r="AC4487" s="18" t="str">
        <f>IFERROR(__xludf.DUMMYFUNCTION("""COMPUTED_VALUE"""),"Арбузная жвачка")</f>
        <v>Арбузная жвачка</v>
      </c>
      <c r="AD4487" s="18" t="str">
        <f>IFERROR(__xludf.DUMMYFUNCTION("""COMPUTED_VALUE"""),"Смородина Виноград")</f>
        <v>Смородина Виноград</v>
      </c>
      <c r="AE4487" s="18" t="str">
        <f>IFERROR(__xludf.DUMMYFUNCTION("""COMPUTED_VALUE"""),"Гранатовая Мармелад")</f>
        <v>Гранатовая Мармелад</v>
      </c>
      <c r="AF4487" s="18" t="str">
        <f>IFERROR(__xludf.DUMMYFUNCTION("""COMPUTED_VALUE"""),"Яблоко Киви")</f>
        <v>Яблоко Киви</v>
      </c>
      <c r="AG4487" s="18" t="str">
        <f>IFERROR(__xludf.DUMMYFUNCTION("""COMPUTED_VALUE"""),"Клубника Ежевика")</f>
        <v>Клубника Ежевика</v>
      </c>
      <c r="AH4487" s="18" t="str">
        <f>IFERROR(__xludf.DUMMYFUNCTION("""COMPUTED_VALUE"""),"Клубничный Коктейль")</f>
        <v>Клубничный Коктейль</v>
      </c>
      <c r="AI4487" s="18" t="str">
        <f>IFERROR(__xludf.DUMMYFUNCTION("""COMPUTED_VALUE"""),"Клюква Земляника ")</f>
        <v>Клюква Земляника </v>
      </c>
      <c r="AJ4487" s="18" t="str">
        <f>IFERROR(__xludf.DUMMYFUNCTION("""COMPUTED_VALUE"""),"Какос Дыня")</f>
        <v>Какос Дыня</v>
      </c>
      <c r="AK4487" s="18" t="str">
        <f>IFERROR(__xludf.DUMMYFUNCTION("""COMPUTED_VALUE"""),"Маракуйя мандарин")</f>
        <v>Маракуйя мандарин</v>
      </c>
      <c r="AL4487" s="18" t="str">
        <f>IFERROR(__xludf.DUMMYFUNCTION("""COMPUTED_VALUE"""),"Персик кактус")</f>
        <v>Персик кактус</v>
      </c>
      <c r="AM4487" s="18" t="str">
        <f>IFERROR(__xludf.DUMMYFUNCTION("""COMPUTED_VALUE"""),"Спрайт")</f>
        <v>Спрайт</v>
      </c>
      <c r="AN4487" s="18" t="str">
        <f>IFERROR(__xludf.DUMMYFUNCTION("""COMPUTED_VALUE"""),"Черничная фанта")</f>
        <v>Черничная фанта</v>
      </c>
      <c r="AO4487" s="18" t="str">
        <f>IFERROR(__xludf.DUMMYFUNCTION("""COMPUTED_VALUE"""),"Ягодная жвачка")</f>
        <v>Ягодная жвачка</v>
      </c>
      <c r="AP4487" s="18" t="str">
        <f>IFERROR(__xludf.DUMMYFUNCTION("""COMPUTED_VALUE"""),"Ягодный энергетик")</f>
        <v>Ягодный энергетик</v>
      </c>
      <c r="AQ4487" s="18" t="str">
        <f>IFERROR(__xludf.DUMMYFUNCTION("""COMPUTED_VALUE"""),"Ягодный пунш ")</f>
        <v>Ягодный пунш </v>
      </c>
      <c r="AR4487" s="18" t="str">
        <f>IFERROR(__xludf.DUMMYFUNCTION("""COMPUTED_VALUE"""),"Виноградный холс")</f>
        <v>Виноградный холс</v>
      </c>
      <c r="AS4487" s="18" t="str">
        <f>IFERROR(__xludf.DUMMYFUNCTION("""COMPUTED_VALUE"""),"Грейпфрут смородина")</f>
        <v>Грейпфрут смородина</v>
      </c>
      <c r="AT4487" s="18" t="str">
        <f>IFERROR(__xludf.DUMMYFUNCTION("""COMPUTED_VALUE"""),"Дыня персик")</f>
        <v>Дыня персик</v>
      </c>
      <c r="AU4487" s="18" t="str">
        <f>IFERROR(__xludf.DUMMYFUNCTION("""COMPUTED_VALUE"""),"Земляника виноград")</f>
        <v>Земляника виноград</v>
      </c>
      <c r="AV4487" s="18" t="str">
        <f>IFERROR(__xludf.DUMMYFUNCTION("""COMPUTED_VALUE"""),"Киви маракуйя гуава")</f>
        <v>Киви маракуйя гуава</v>
      </c>
      <c r="AW4487" s="18" t="str">
        <f>IFERROR(__xludf.DUMMYFUNCTION("""COMPUTED_VALUE"""),"Кислые вишнёвые червячки")</f>
        <v>Кислые вишнёвые червячки</v>
      </c>
      <c r="AX4487" s="18" t="str">
        <f>IFERROR(__xludf.DUMMYFUNCTION("""COMPUTED_VALUE"""),"Кислые чернично-малиновое червячки")</f>
        <v>Кислые чернично-малиновое червячки</v>
      </c>
    </row>
    <row r="4488">
      <c r="A4488" s="18" t="str">
        <f>IFERROR(__xludf.DUMMYFUNCTION("""COMPUTED_VALUE"""),"Кислый малиново-грейпфрутовый швепс")</f>
        <v>Кислый малиново-грейпфрутовый швепс</v>
      </c>
      <c r="B4488" s="18" t="str">
        <f>IFERROR(__xludf.DUMMYFUNCTION("""COMPUTED_VALUE"""),"Ананас апельсин")</f>
        <v>Ананас апельсин</v>
      </c>
      <c r="C4488" s="18" t="str">
        <f>IFERROR(__xludf.DUMMYFUNCTION("""COMPUTED_VALUE"""),"Пинаколада")</f>
        <v>Пинаколада</v>
      </c>
      <c r="D4488" s="18" t="str">
        <f>IFERROR(__xludf.DUMMYFUNCTION("""COMPUTED_VALUE"""),"Мятный бабл гам")</f>
        <v>Мятный бабл гам</v>
      </c>
      <c r="E4488" s="18" t="str">
        <f>IFERROR(__xludf.DUMMYFUNCTION("""COMPUTED_VALUE"""),"Мянго драгонфрут")</f>
        <v>Мянго драгонфрут</v>
      </c>
      <c r="F4488" s="18" t="str">
        <f>IFERROR(__xludf.DUMMYFUNCTION("""COMPUTED_VALUE"""),"Клубничная фанта")</f>
        <v>Клубничная фанта</v>
      </c>
      <c r="G4488" s="18" t="str">
        <f>IFERROR(__xludf.DUMMYFUNCTION("""COMPUTED_VALUE"""),"Клубничная арбуз")</f>
        <v>Клубничная арбуз</v>
      </c>
      <c r="H4488" s="18" t="str">
        <f>IFERROR(__xludf.DUMMYFUNCTION("""COMPUTED_VALUE"""),"Кислый скитлс")</f>
        <v>Кислый скитлс</v>
      </c>
      <c r="I4488" s="18" t="str">
        <f>IFERROR(__xludf.DUMMYFUNCTION("""COMPUTED_VALUE"""),"Кислый лайм арбуз")</f>
        <v>Кислый лайм арбуз</v>
      </c>
      <c r="J4488" s="18" t="str">
        <f>IFERROR(__xludf.DUMMYFUNCTION("""COMPUTED_VALUE"""),"Тропический банан")</f>
        <v>Тропический банан</v>
      </c>
      <c r="K4488" s="18" t="str">
        <f>IFERROR(__xludf.DUMMYFUNCTION("""COMPUTED_VALUE"""),"Яблочный энергетик")</f>
        <v>Яблочный энергетик</v>
      </c>
      <c r="L4488" s="18" t="str">
        <f>IFERROR(__xludf.DUMMYFUNCTION("""COMPUTED_VALUE"""),"Барбарисовый лимонад")</f>
        <v>Барбарисовый лимонад</v>
      </c>
      <c r="M4488" s="18" t="str">
        <f>IFERROR(__xludf.DUMMYFUNCTION("""COMPUTED_VALUE"""),"Лимонад виноград вишня")</f>
        <v>Лимонад виноград вишня</v>
      </c>
      <c r="N4488" s="18" t="str">
        <f>IFERROR(__xludf.DUMMYFUNCTION("""COMPUTED_VALUE"""),"Розовый лимонад")</f>
        <v>Розовый лимонад</v>
      </c>
      <c r="O4488" s="18" t="str">
        <f>IFERROR(__xludf.DUMMYFUNCTION("""COMPUTED_VALUE"""),"Двойной манго")</f>
        <v>Двойной манго</v>
      </c>
      <c r="P4488" s="18" t="str">
        <f>IFERROR(__xludf.DUMMYFUNCTION("""COMPUTED_VALUE"""),"Лесные ягоды ")</f>
        <v>Лесные ягоды </v>
      </c>
      <c r="Q4488" s="18" t="str">
        <f>IFERROR(__xludf.DUMMYFUNCTION("""COMPUTED_VALUE"""),"Ежевика малина ")</f>
        <v>Ежевика малина </v>
      </c>
      <c r="R4488" s="18" t="str">
        <f>IFERROR(__xludf.DUMMYFUNCTION("""COMPUTED_VALUE"""),"Смородиновый лимонад")</f>
        <v>Смородиновый лимонад</v>
      </c>
      <c r="S4488" s="18" t="str">
        <f>IFERROR(__xludf.DUMMYFUNCTION("""COMPUTED_VALUE"""),"Кола вишня")</f>
        <v>Кола вишня</v>
      </c>
      <c r="T4488" s="18" t="str">
        <f>IFERROR(__xludf.DUMMYFUNCTION("""COMPUTED_VALUE"""),"Манго арбуз")</f>
        <v>Манго арбуз</v>
      </c>
      <c r="U4488" s="18" t="str">
        <f>IFERROR(__xludf.DUMMYFUNCTION("""COMPUTED_VALUE"""),"Алоэ виноград")</f>
        <v>Алоэ виноград</v>
      </c>
      <c r="V4488" s="18" t="str">
        <f>IFERROR(__xludf.DUMMYFUNCTION("""COMPUTED_VALUE"""),"Банан клубника")</f>
        <v>Банан клубника</v>
      </c>
      <c r="W4488" s="18" t="str">
        <f>IFERROR(__xludf.DUMMYFUNCTION("""COMPUTED_VALUE"""),"Малиновый мармелад")</f>
        <v>Малиновый мармелад</v>
      </c>
      <c r="X4488" s="18" t="str">
        <f>IFERROR(__xludf.DUMMYFUNCTION("""COMPUTED_VALUE"""),"Клубника киви")</f>
        <v>Клубника киви</v>
      </c>
      <c r="Y4488" s="18" t="str">
        <f>IFERROR(__xludf.DUMMYFUNCTION("""COMPUTED_VALUE"""),"Клюква лайм")</f>
        <v>Клюква лайм</v>
      </c>
      <c r="Z4488" s="18" t="str">
        <f>IFERROR(__xludf.DUMMYFUNCTION("""COMPUTED_VALUE"""),"Гуава ананас")</f>
        <v>Гуава ананас</v>
      </c>
      <c r="AA4488" s="18" t="str">
        <f>IFERROR(__xludf.DUMMYFUNCTION("""COMPUTED_VALUE"""),"Морс")</f>
        <v>Морс</v>
      </c>
      <c r="AB4488" s="18" t="str">
        <f>IFERROR(__xludf.DUMMYFUNCTION("""COMPUTED_VALUE"""),"Красный апельсин")</f>
        <v>Красный апельсин</v>
      </c>
      <c r="AC4488" s="18" t="str">
        <f>IFERROR(__xludf.DUMMYFUNCTION("""COMPUTED_VALUE"""),"Арбузная жвачка")</f>
        <v>Арбузная жвачка</v>
      </c>
      <c r="AD4488" s="18" t="str">
        <f>IFERROR(__xludf.DUMMYFUNCTION("""COMPUTED_VALUE"""),"Смородина Виноград")</f>
        <v>Смородина Виноград</v>
      </c>
      <c r="AE4488" s="18" t="str">
        <f>IFERROR(__xludf.DUMMYFUNCTION("""COMPUTED_VALUE"""),"Гранатовая Мармелад")</f>
        <v>Гранатовая Мармелад</v>
      </c>
      <c r="AF4488" s="18" t="str">
        <f>IFERROR(__xludf.DUMMYFUNCTION("""COMPUTED_VALUE"""),"Яблоко Киви")</f>
        <v>Яблоко Киви</v>
      </c>
      <c r="AG4488" s="18" t="str">
        <f>IFERROR(__xludf.DUMMYFUNCTION("""COMPUTED_VALUE"""),"Клубника Ежевика")</f>
        <v>Клубника Ежевика</v>
      </c>
      <c r="AH4488" s="18" t="str">
        <f>IFERROR(__xludf.DUMMYFUNCTION("""COMPUTED_VALUE"""),"Клубничный Коктейль")</f>
        <v>Клубничный Коктейль</v>
      </c>
      <c r="AI4488" s="18" t="str">
        <f>IFERROR(__xludf.DUMMYFUNCTION("""COMPUTED_VALUE"""),"Клюква Земляника ")</f>
        <v>Клюква Земляника </v>
      </c>
      <c r="AJ4488" s="18" t="str">
        <f>IFERROR(__xludf.DUMMYFUNCTION("""COMPUTED_VALUE"""),"Какос Дыня")</f>
        <v>Какос Дыня</v>
      </c>
      <c r="AK4488" s="18" t="str">
        <f>IFERROR(__xludf.DUMMYFUNCTION("""COMPUTED_VALUE"""),"Маракуйя мандарин")</f>
        <v>Маракуйя мандарин</v>
      </c>
      <c r="AL4488" s="18" t="str">
        <f>IFERROR(__xludf.DUMMYFUNCTION("""COMPUTED_VALUE"""),"Персик кактус")</f>
        <v>Персик кактус</v>
      </c>
      <c r="AM4488" s="18" t="str">
        <f>IFERROR(__xludf.DUMMYFUNCTION("""COMPUTED_VALUE"""),"Спрайт")</f>
        <v>Спрайт</v>
      </c>
      <c r="AN4488" s="18" t="str">
        <f>IFERROR(__xludf.DUMMYFUNCTION("""COMPUTED_VALUE"""),"Черничная фанта")</f>
        <v>Черничная фанта</v>
      </c>
      <c r="AO4488" s="18" t="str">
        <f>IFERROR(__xludf.DUMMYFUNCTION("""COMPUTED_VALUE"""),"Ягодная жвачка")</f>
        <v>Ягодная жвачка</v>
      </c>
      <c r="AP4488" s="18" t="str">
        <f>IFERROR(__xludf.DUMMYFUNCTION("""COMPUTED_VALUE"""),"Ягодный энергетик")</f>
        <v>Ягодный энергетик</v>
      </c>
      <c r="AQ4488" s="18" t="str">
        <f>IFERROR(__xludf.DUMMYFUNCTION("""COMPUTED_VALUE"""),"Ягодный пунш ")</f>
        <v>Ягодный пунш </v>
      </c>
      <c r="AR4488" s="18" t="str">
        <f>IFERROR(__xludf.DUMMYFUNCTION("""COMPUTED_VALUE"""),"Виноградный холс")</f>
        <v>Виноградный холс</v>
      </c>
      <c r="AS4488" s="18" t="str">
        <f>IFERROR(__xludf.DUMMYFUNCTION("""COMPUTED_VALUE"""),"Грейпфрут смородина")</f>
        <v>Грейпфрут смородина</v>
      </c>
      <c r="AT4488" s="18" t="str">
        <f>IFERROR(__xludf.DUMMYFUNCTION("""COMPUTED_VALUE"""),"Дыня персик")</f>
        <v>Дыня персик</v>
      </c>
      <c r="AU4488" s="18" t="str">
        <f>IFERROR(__xludf.DUMMYFUNCTION("""COMPUTED_VALUE"""),"Земляника виноград")</f>
        <v>Земляника виноград</v>
      </c>
      <c r="AV4488" s="18" t="str">
        <f>IFERROR(__xludf.DUMMYFUNCTION("""COMPUTED_VALUE"""),"Киви маракуйя гуава")</f>
        <v>Киви маракуйя гуава</v>
      </c>
      <c r="AW4488" s="18" t="str">
        <f>IFERROR(__xludf.DUMMYFUNCTION("""COMPUTED_VALUE"""),"Кислые вишнёвые червячки")</f>
        <v>Кислые вишнёвые червячки</v>
      </c>
      <c r="AX4488" s="18" t="str">
        <f>IFERROR(__xludf.DUMMYFUNCTION("""COMPUTED_VALUE"""),"Кислые чернично-малиновое червячки")</f>
        <v>Кислые чернично-малиновое червячки</v>
      </c>
    </row>
    <row r="4489">
      <c r="A4489" s="18" t="str">
        <f>IFERROR(__xludf.DUMMYFUNCTION("""COMPUTED_VALUE"""),"0.4")</f>
        <v>0.4</v>
      </c>
      <c r="B4489" s="18" t="str">
        <f>IFERROR(__xludf.DUMMYFUNCTION("""COMPUTED_VALUE"""),"0.6")</f>
        <v>0.6</v>
      </c>
      <c r="C4489" s="18" t="str">
        <f>IFERROR(__xludf.DUMMYFUNCTION("""COMPUTED_VALUE"""),"0.7")</f>
        <v>0.7</v>
      </c>
      <c r="D4489" s="18" t="str">
        <f>IFERROR(__xludf.DUMMYFUNCTION("""COMPUTED_VALUE"""),"0.8")</f>
        <v>0.8</v>
      </c>
      <c r="E4489" s="18"/>
      <c r="F4489" s="18"/>
      <c r="G4489" s="18"/>
      <c r="H4489" s="18"/>
      <c r="I4489" s="18"/>
      <c r="J4489" s="18"/>
      <c r="K4489" s="18"/>
      <c r="L4489" s="18"/>
      <c r="M4489" s="18"/>
      <c r="N4489" s="18"/>
      <c r="O4489" s="18"/>
      <c r="P4489" s="18"/>
      <c r="Q4489" s="18"/>
      <c r="R4489" s="18"/>
      <c r="S4489" s="18"/>
      <c r="T4489" s="18"/>
      <c r="U4489" s="18"/>
      <c r="V4489" s="18"/>
      <c r="W4489" s="18"/>
      <c r="X4489" s="18"/>
      <c r="Y4489" s="18"/>
      <c r="Z4489" s="18"/>
      <c r="AA4489" s="18"/>
      <c r="AB4489" s="18"/>
      <c r="AC4489" s="18"/>
      <c r="AD4489" s="18"/>
      <c r="AE4489" s="18"/>
      <c r="AF4489" s="18"/>
      <c r="AG4489" s="18"/>
      <c r="AH4489" s="18"/>
      <c r="AI4489" s="18"/>
      <c r="AJ4489" s="18"/>
      <c r="AK4489" s="18"/>
      <c r="AL4489" s="18"/>
      <c r="AM4489" s="18"/>
      <c r="AN4489" s="18"/>
      <c r="AO4489" s="18"/>
      <c r="AP4489" s="18"/>
      <c r="AQ4489" s="18"/>
      <c r="AR4489" s="18"/>
      <c r="AS4489" s="18"/>
      <c r="AT4489" s="18"/>
      <c r="AU4489" s="18"/>
      <c r="AV4489" s="18"/>
      <c r="AW4489" s="18"/>
      <c r="AX4489" s="18"/>
    </row>
    <row r="4490">
      <c r="A4490" s="18" t="str">
        <f>IFERROR(__xludf.DUMMYFUNCTION("""COMPUTED_VALUE"""),"0.4")</f>
        <v>0.4</v>
      </c>
      <c r="B4490" s="18" t="str">
        <f>IFERROR(__xludf.DUMMYFUNCTION("""COMPUTED_VALUE"""),"0.6")</f>
        <v>0.6</v>
      </c>
      <c r="C4490" s="18" t="str">
        <f>IFERROR(__xludf.DUMMYFUNCTION("""COMPUTED_VALUE"""),"0.7")</f>
        <v>0.7</v>
      </c>
      <c r="D4490" s="18" t="str">
        <f>IFERROR(__xludf.DUMMYFUNCTION("""COMPUTED_VALUE"""),"0.8")</f>
        <v>0.8</v>
      </c>
      <c r="E4490" s="18"/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  <c r="X4490" s="18"/>
      <c r="Y4490" s="18"/>
      <c r="Z4490" s="18"/>
      <c r="AA4490" s="18"/>
      <c r="AB4490" s="18"/>
      <c r="AC4490" s="18"/>
      <c r="AD4490" s="18"/>
      <c r="AE4490" s="18"/>
      <c r="AF4490" s="18"/>
      <c r="AG4490" s="18"/>
      <c r="AH4490" s="18"/>
      <c r="AI4490" s="18"/>
      <c r="AJ4490" s="18"/>
      <c r="AK4490" s="18"/>
      <c r="AL4490" s="18"/>
      <c r="AM4490" s="18"/>
      <c r="AN4490" s="18"/>
      <c r="AO4490" s="18"/>
      <c r="AP4490" s="18"/>
      <c r="AQ4490" s="18"/>
      <c r="AR4490" s="18"/>
      <c r="AS4490" s="18"/>
      <c r="AT4490" s="18"/>
      <c r="AU4490" s="18"/>
      <c r="AV4490" s="18"/>
      <c r="AW4490" s="18"/>
      <c r="AX4490" s="18"/>
    </row>
    <row r="4491">
      <c r="A4491" s="18" t="str">
        <f>IFERROR(__xludf.DUMMYFUNCTION("""COMPUTED_VALUE"""),"Экзотический микс")</f>
        <v>Экзотический микс</v>
      </c>
      <c r="B4491" s="18" t="str">
        <f>IFERROR(__xludf.DUMMYFUNCTION("""COMPUTED_VALUE"""),"Энергетик")</f>
        <v>Энергетик</v>
      </c>
      <c r="C4491" s="18" t="str">
        <f>IFERROR(__xludf.DUMMYFUNCTION("""COMPUTED_VALUE"""),"Виноградный чупа-чупс")</f>
        <v>Виноградный чупа-чупс</v>
      </c>
      <c r="D4491" s="18" t="str">
        <f>IFERROR(__xludf.DUMMYFUNCTION("""COMPUTED_VALUE"""),"Кислая лесная клюква")</f>
        <v>Кислая лесная клюква</v>
      </c>
      <c r="E4491" s="18" t="str">
        <f>IFERROR(__xludf.DUMMYFUNCTION("""COMPUTED_VALUE"""),"Смородина персик")</f>
        <v>Смородина персик</v>
      </c>
      <c r="F4491" s="18" t="str">
        <f>IFERROR(__xludf.DUMMYFUNCTION("""COMPUTED_VALUE"""),"Спелый киви кисло сладкий")</f>
        <v>Спелый киви кисло сладкий</v>
      </c>
      <c r="G4491" s="18" t="str">
        <f>IFERROR(__xludf.DUMMYFUNCTION("""COMPUTED_VALUE"""),"Кислые черви в вишневом сиропе")</f>
        <v>Кислые черви в вишневом сиропе</v>
      </c>
      <c r="H4491" s="18" t="str">
        <f>IFERROR(__xludf.DUMMYFUNCTION("""COMPUTED_VALUE"""),"Грушевый лимонад")</f>
        <v>Грушевый лимонад</v>
      </c>
      <c r="I4491" s="18" t="str">
        <f>IFERROR(__xludf.DUMMYFUNCTION("""COMPUTED_VALUE"""),"Лимонад с сладкой малиной")</f>
        <v>Лимонад с сладкой малиной</v>
      </c>
      <c r="J4491" s="18" t="str">
        <f>IFERROR(__xludf.DUMMYFUNCTION("""COMPUTED_VALUE"""),"Ананасовая кислинка")</f>
        <v>Ананасовая кислинка</v>
      </c>
      <c r="K4491" s="18" t="str">
        <f>IFERROR(__xludf.DUMMYFUNCTION("""COMPUTED_VALUE"""),"Мармеладные мишки")</f>
        <v>Мармеладные мишки</v>
      </c>
      <c r="L4491" s="18" t="str">
        <f>IFERROR(__xludf.DUMMYFUNCTION("""COMPUTED_VALUE"""),"Мандариновый сок с цедрой")</f>
        <v>Мандариновый сок с цедрой</v>
      </c>
      <c r="M4491" s="18" t="str">
        <f>IFERROR(__xludf.DUMMYFUNCTION("""COMPUTED_VALUE"""),"Кисло-сладкое ягодное драже")</f>
        <v>Кисло-сладкое ягодное драже</v>
      </c>
      <c r="N4491" s="18" t="str">
        <f>IFERROR(__xludf.DUMMYFUNCTION("""COMPUTED_VALUE"""),"Классическая фанта")</f>
        <v>Классическая фанта</v>
      </c>
      <c r="O4491" s="18" t="str">
        <f>IFERROR(__xludf.DUMMYFUNCTION("""COMPUTED_VALUE"""),"Сладкие барбарисоввые конфеты")</f>
        <v>Сладкие барбарисоввые конфеты</v>
      </c>
      <c r="P4491" s="18"/>
      <c r="Q4491" s="18"/>
      <c r="R4491" s="18"/>
      <c r="S4491" s="18"/>
      <c r="T4491" s="18"/>
      <c r="U4491" s="18"/>
      <c r="V4491" s="18"/>
      <c r="W4491" s="18"/>
      <c r="X4491" s="18"/>
      <c r="Y4491" s="18"/>
      <c r="Z4491" s="18"/>
      <c r="AA4491" s="18"/>
      <c r="AB4491" s="18"/>
      <c r="AC4491" s="18"/>
      <c r="AD4491" s="18"/>
      <c r="AE4491" s="18"/>
      <c r="AF4491" s="18"/>
      <c r="AG4491" s="18"/>
      <c r="AH4491" s="18"/>
      <c r="AI4491" s="18"/>
      <c r="AJ4491" s="18"/>
      <c r="AK4491" s="18"/>
      <c r="AL4491" s="18"/>
      <c r="AM4491" s="18"/>
      <c r="AN4491" s="18"/>
      <c r="AO4491" s="18"/>
      <c r="AP4491" s="18"/>
      <c r="AQ4491" s="18"/>
      <c r="AR4491" s="18"/>
      <c r="AS4491" s="18"/>
      <c r="AT4491" s="18"/>
      <c r="AU4491" s="18"/>
      <c r="AV4491" s="18"/>
      <c r="AW4491" s="18"/>
      <c r="AX4491" s="18"/>
    </row>
    <row r="4492">
      <c r="A4492" s="18" t="str">
        <f>IFERROR(__xludf.DUMMYFUNCTION("""COMPUTED_VALUE"""),"Арбуз Малина ")</f>
        <v>Арбуз Малина </v>
      </c>
      <c r="B4492" s="18" t="str">
        <f>IFERROR(__xludf.DUMMYFUNCTION("""COMPUTED_VALUE"""),"Банан Кокос ")</f>
        <v>Банан Кокос </v>
      </c>
      <c r="C4492" s="18" t="str">
        <f>IFERROR(__xludf.DUMMYFUNCTION("""COMPUTED_VALUE"""),"Барбарисовый Энергетик ")</f>
        <v>Барбарисовый Энергетик </v>
      </c>
      <c r="D4492" s="18" t="str">
        <f>IFERROR(__xludf.DUMMYFUNCTION("""COMPUTED_VALUE"""),"Виноградный Энергетик")</f>
        <v>Виноградный Энергетик</v>
      </c>
      <c r="E4492" s="18" t="str">
        <f>IFERROR(__xludf.DUMMYFUNCTION("""COMPUTED_VALUE"""),"Гранат Клубника ")</f>
        <v>Гранат Клубника </v>
      </c>
      <c r="F4492" s="18" t="str">
        <f>IFERROR(__xludf.DUMMYFUNCTION("""COMPUTED_VALUE"""),"Гранат Смородина ")</f>
        <v>Гранат Смородина </v>
      </c>
      <c r="G4492" s="18" t="str">
        <f>IFERROR(__xludf.DUMMYFUNCTION("""COMPUTED_VALUE"""),"Грейпфрутовый Швепс ")</f>
        <v>Грейпфрутовый Швепс </v>
      </c>
      <c r="H4492" s="18" t="str">
        <f>IFERROR(__xludf.DUMMYFUNCTION("""COMPUTED_VALUE"""),"Земляника Драгонфрут ")</f>
        <v>Земляника Драгонфрут </v>
      </c>
      <c r="I4492" s="18" t="str">
        <f>IFERROR(__xludf.DUMMYFUNCTION("""COMPUTED_VALUE"""),"Киви Личи ")</f>
        <v>Киви Личи </v>
      </c>
      <c r="J4492" s="18" t="str">
        <f>IFERROR(__xludf.DUMMYFUNCTION("""COMPUTED_VALUE"""),"Киви Маракуйя Гуава ")</f>
        <v>Киви Маракуйя Гуава </v>
      </c>
      <c r="K4492" s="18" t="str">
        <f>IFERROR(__xludf.DUMMYFUNCTION("""COMPUTED_VALUE"""),"Клубника Банан ")</f>
        <v>Клубника Банан </v>
      </c>
      <c r="L4492" s="18" t="str">
        <f>IFERROR(__xludf.DUMMYFUNCTION("""COMPUTED_VALUE"""),"Клубника Вишня ")</f>
        <v>Клубника Вишня </v>
      </c>
      <c r="M4492" s="18" t="str">
        <f>IFERROR(__xludf.DUMMYFUNCTION("""COMPUTED_VALUE"""),"Клубника Земляника ")</f>
        <v>Клубника Земляника </v>
      </c>
      <c r="N4492" s="18" t="str">
        <f>IFERROR(__xludf.DUMMYFUNCTION("""COMPUTED_VALUE"""),"Клубничный Мохито ")</f>
        <v>Клубничный Мохито </v>
      </c>
      <c r="O4492" s="18" t="str">
        <f>IFERROR(__xludf.DUMMYFUNCTION("""COMPUTED_VALUE"""),"Манго Грейпфрут ")</f>
        <v>Манго Грейпфрут </v>
      </c>
      <c r="P4492" s="18" t="str">
        <f>IFERROR(__xludf.DUMMYFUNCTION("""COMPUTED_VALUE"""),"Манго Персик Личи ")</f>
        <v>Манго Персик Личи </v>
      </c>
      <c r="Q4492" s="18" t="str">
        <f>IFERROR(__xludf.DUMMYFUNCTION("""COMPUTED_VALUE"""),"Персик Бабл Гам ")</f>
        <v>Персик Бабл Гам </v>
      </c>
      <c r="R4492" s="18" t="str">
        <f>IFERROR(__xludf.DUMMYFUNCTION("""COMPUTED_VALUE"""),"Садовые Ягоды ")</f>
        <v>Садовые Ягоды </v>
      </c>
      <c r="S4492" s="18" t="str">
        <f>IFERROR(__xludf.DUMMYFUNCTION("""COMPUTED_VALUE"""),"Скитлс Лимон Лайм 2")</f>
        <v>Скитлс Лимон Лайм 2</v>
      </c>
      <c r="T4492" s="18" t="str">
        <f>IFERROR(__xludf.DUMMYFUNCTION("""COMPUTED_VALUE"""),"Смородина Мармелад 1")</f>
        <v>Смородина Мармелад 1</v>
      </c>
      <c r="U4492" s="18" t="str">
        <f>IFERROR(__xludf.DUMMYFUNCTION("""COMPUTED_VALUE"""),"Темная Вишня 1")</f>
        <v>Темная Вишня 1</v>
      </c>
      <c r="V4492" s="18" t="str">
        <f>IFERROR(__xludf.DUMMYFUNCTION("""COMPUTED_VALUE"""),"Фруктовые Пластинки 1")</f>
        <v>Фруктовые Пластинки 1</v>
      </c>
      <c r="W4492" s="18" t="str">
        <f>IFERROR(__xludf.DUMMYFUNCTION("""COMPUTED_VALUE"""),"Черника Ежевика 1")</f>
        <v>Черника Ежевика 1</v>
      </c>
      <c r="X4492" s="18" t="str">
        <f>IFERROR(__xludf.DUMMYFUNCTION("""COMPUTED_VALUE"""),"Черника Малина 1")</f>
        <v>Черника Малина 1</v>
      </c>
      <c r="Y4492" s="18" t="str">
        <f>IFERROR(__xludf.DUMMYFUNCTION("""COMPUTED_VALUE"""),"Черника Мята 2")</f>
        <v>Черника Мята 2</v>
      </c>
      <c r="Z4492" s="18" t="str">
        <f>IFERROR(__xludf.DUMMYFUNCTION("""COMPUTED_VALUE"""),"Яблоко Виноград 2")</f>
        <v>Яблоко Виноград 2</v>
      </c>
      <c r="AA4492" s="18" t="str">
        <f>IFERROR(__xludf.DUMMYFUNCTION("""COMPUTED_VALUE"""),"Яблоко Малина 4")</f>
        <v>Яблоко Малина 4</v>
      </c>
      <c r="AB4492" s="18"/>
      <c r="AC4492" s="18"/>
      <c r="AD4492" s="18"/>
      <c r="AE4492" s="18"/>
      <c r="AF4492" s="18"/>
      <c r="AG4492" s="18"/>
      <c r="AH4492" s="18"/>
      <c r="AI4492" s="18"/>
      <c r="AJ4492" s="18"/>
      <c r="AK4492" s="18"/>
      <c r="AL4492" s="18"/>
      <c r="AM4492" s="18"/>
      <c r="AN4492" s="18"/>
      <c r="AO4492" s="18"/>
      <c r="AP4492" s="18"/>
      <c r="AQ4492" s="18"/>
      <c r="AR4492" s="18"/>
      <c r="AS4492" s="18"/>
      <c r="AT4492" s="18"/>
      <c r="AU4492" s="18"/>
      <c r="AV4492" s="18"/>
      <c r="AW4492" s="18"/>
      <c r="AX4492" s="18"/>
    </row>
    <row r="4493">
      <c r="A4493" s="18" t="str">
        <f>IFERROR(__xludf.DUMMYFUNCTION("""COMPUTED_VALUE"""),"Кислый малиново-грейпфрутовый швепс")</f>
        <v>Кислый малиново-грейпфрутовый швепс</v>
      </c>
      <c r="B4493" s="18" t="str">
        <f>IFERROR(__xludf.DUMMYFUNCTION("""COMPUTED_VALUE"""),"Ананас апельсин")</f>
        <v>Ананас апельсин</v>
      </c>
      <c r="C4493" s="18" t="str">
        <f>IFERROR(__xludf.DUMMYFUNCTION("""COMPUTED_VALUE"""),"Пинаколада")</f>
        <v>Пинаколада</v>
      </c>
      <c r="D4493" s="18" t="str">
        <f>IFERROR(__xludf.DUMMYFUNCTION("""COMPUTED_VALUE"""),"Мятный бабл гам")</f>
        <v>Мятный бабл гам</v>
      </c>
      <c r="E4493" s="18" t="str">
        <f>IFERROR(__xludf.DUMMYFUNCTION("""COMPUTED_VALUE"""),"Мянго драгонфрут")</f>
        <v>Мянго драгонфрут</v>
      </c>
      <c r="F4493" s="18" t="str">
        <f>IFERROR(__xludf.DUMMYFUNCTION("""COMPUTED_VALUE"""),"Клубничная фанта")</f>
        <v>Клубничная фанта</v>
      </c>
      <c r="G4493" s="18" t="str">
        <f>IFERROR(__xludf.DUMMYFUNCTION("""COMPUTED_VALUE"""),"Клубничная арбуз")</f>
        <v>Клубничная арбуз</v>
      </c>
      <c r="H4493" s="18" t="str">
        <f>IFERROR(__xludf.DUMMYFUNCTION("""COMPUTED_VALUE"""),"Кислый скитлс")</f>
        <v>Кислый скитлс</v>
      </c>
      <c r="I4493" s="18" t="str">
        <f>IFERROR(__xludf.DUMMYFUNCTION("""COMPUTED_VALUE"""),"Кислый лайм арбуз")</f>
        <v>Кислый лайм арбуз</v>
      </c>
      <c r="J4493" s="18" t="str">
        <f>IFERROR(__xludf.DUMMYFUNCTION("""COMPUTED_VALUE"""),"Тропический банан")</f>
        <v>Тропический банан</v>
      </c>
      <c r="K4493" s="18" t="str">
        <f>IFERROR(__xludf.DUMMYFUNCTION("""COMPUTED_VALUE"""),"Яблочный энергетик")</f>
        <v>Яблочный энергетик</v>
      </c>
      <c r="L4493" s="18" t="str">
        <f>IFERROR(__xludf.DUMMYFUNCTION("""COMPUTED_VALUE"""),"Барбарисовый лимонад")</f>
        <v>Барбарисовый лимонад</v>
      </c>
      <c r="M4493" s="18" t="str">
        <f>IFERROR(__xludf.DUMMYFUNCTION("""COMPUTED_VALUE"""),"Лимонад виноград вишня")</f>
        <v>Лимонад виноград вишня</v>
      </c>
      <c r="N4493" s="18" t="str">
        <f>IFERROR(__xludf.DUMMYFUNCTION("""COMPUTED_VALUE"""),"Розовый лимонад")</f>
        <v>Розовый лимонад</v>
      </c>
      <c r="O4493" s="18" t="str">
        <f>IFERROR(__xludf.DUMMYFUNCTION("""COMPUTED_VALUE"""),"Двойной манго")</f>
        <v>Двойной манго</v>
      </c>
      <c r="P4493" s="18" t="str">
        <f>IFERROR(__xludf.DUMMYFUNCTION("""COMPUTED_VALUE"""),"Лесные ягоды ")</f>
        <v>Лесные ягоды </v>
      </c>
      <c r="Q4493" s="18" t="str">
        <f>IFERROR(__xludf.DUMMYFUNCTION("""COMPUTED_VALUE"""),"Ежевика малина ")</f>
        <v>Ежевика малина </v>
      </c>
      <c r="R4493" s="18" t="str">
        <f>IFERROR(__xludf.DUMMYFUNCTION("""COMPUTED_VALUE"""),"Смородиновый лимонад")</f>
        <v>Смородиновый лимонад</v>
      </c>
      <c r="S4493" s="18" t="str">
        <f>IFERROR(__xludf.DUMMYFUNCTION("""COMPUTED_VALUE"""),"Кола вишня")</f>
        <v>Кола вишня</v>
      </c>
      <c r="T4493" s="18" t="str">
        <f>IFERROR(__xludf.DUMMYFUNCTION("""COMPUTED_VALUE"""),"Манго арбуз")</f>
        <v>Манго арбуз</v>
      </c>
      <c r="U4493" s="18" t="str">
        <f>IFERROR(__xludf.DUMMYFUNCTION("""COMPUTED_VALUE"""),"Алоэ виноград")</f>
        <v>Алоэ виноград</v>
      </c>
      <c r="V4493" s="18" t="str">
        <f>IFERROR(__xludf.DUMMYFUNCTION("""COMPUTED_VALUE"""),"Банан клубника")</f>
        <v>Банан клубника</v>
      </c>
      <c r="W4493" s="18" t="str">
        <f>IFERROR(__xludf.DUMMYFUNCTION("""COMPUTED_VALUE"""),"Малиновый мармелад")</f>
        <v>Малиновый мармелад</v>
      </c>
      <c r="X4493" s="18" t="str">
        <f>IFERROR(__xludf.DUMMYFUNCTION("""COMPUTED_VALUE"""),"Клубника киви")</f>
        <v>Клубника киви</v>
      </c>
      <c r="Y4493" s="18" t="str">
        <f>IFERROR(__xludf.DUMMYFUNCTION("""COMPUTED_VALUE"""),"Клюква лайм")</f>
        <v>Клюква лайм</v>
      </c>
      <c r="Z4493" s="18" t="str">
        <f>IFERROR(__xludf.DUMMYFUNCTION("""COMPUTED_VALUE"""),"Гуава ананас")</f>
        <v>Гуава ананас</v>
      </c>
      <c r="AA4493" s="18" t="str">
        <f>IFERROR(__xludf.DUMMYFUNCTION("""COMPUTED_VALUE"""),"Морс")</f>
        <v>Морс</v>
      </c>
      <c r="AB4493" s="18" t="str">
        <f>IFERROR(__xludf.DUMMYFUNCTION("""COMPUTED_VALUE"""),"Красный апельсин")</f>
        <v>Красный апельсин</v>
      </c>
      <c r="AC4493" s="18" t="str">
        <f>IFERROR(__xludf.DUMMYFUNCTION("""COMPUTED_VALUE"""),"Арбузная жвачка")</f>
        <v>Арбузная жвачка</v>
      </c>
      <c r="AD4493" s="18" t="str">
        <f>IFERROR(__xludf.DUMMYFUNCTION("""COMPUTED_VALUE"""),"Смородина Виноград")</f>
        <v>Смородина Виноград</v>
      </c>
      <c r="AE4493" s="18" t="str">
        <f>IFERROR(__xludf.DUMMYFUNCTION("""COMPUTED_VALUE"""),"Гранатовая Мармелад")</f>
        <v>Гранатовая Мармелад</v>
      </c>
      <c r="AF4493" s="18" t="str">
        <f>IFERROR(__xludf.DUMMYFUNCTION("""COMPUTED_VALUE"""),"Яблоко Киви")</f>
        <v>Яблоко Киви</v>
      </c>
      <c r="AG4493" s="18" t="str">
        <f>IFERROR(__xludf.DUMMYFUNCTION("""COMPUTED_VALUE"""),"Клубника Ежевика")</f>
        <v>Клубника Ежевика</v>
      </c>
      <c r="AH4493" s="18" t="str">
        <f>IFERROR(__xludf.DUMMYFUNCTION("""COMPUTED_VALUE"""),"Клубничный Коктейль")</f>
        <v>Клубничный Коктейль</v>
      </c>
      <c r="AI4493" s="18" t="str">
        <f>IFERROR(__xludf.DUMMYFUNCTION("""COMPUTED_VALUE"""),"Клюква Земляника ")</f>
        <v>Клюква Земляника </v>
      </c>
      <c r="AJ4493" s="18" t="str">
        <f>IFERROR(__xludf.DUMMYFUNCTION("""COMPUTED_VALUE"""),"Какос Дыня")</f>
        <v>Какос Дыня</v>
      </c>
      <c r="AK4493" s="18" t="str">
        <f>IFERROR(__xludf.DUMMYFUNCTION("""COMPUTED_VALUE"""),"Маракуйя мандарин")</f>
        <v>Маракуйя мандарин</v>
      </c>
      <c r="AL4493" s="18" t="str">
        <f>IFERROR(__xludf.DUMMYFUNCTION("""COMPUTED_VALUE"""),"Персик кактус")</f>
        <v>Персик кактус</v>
      </c>
      <c r="AM4493" s="18" t="str">
        <f>IFERROR(__xludf.DUMMYFUNCTION("""COMPUTED_VALUE"""),"Спрайт")</f>
        <v>Спрайт</v>
      </c>
      <c r="AN4493" s="18" t="str">
        <f>IFERROR(__xludf.DUMMYFUNCTION("""COMPUTED_VALUE"""),"Черничная фанта")</f>
        <v>Черничная фанта</v>
      </c>
      <c r="AO4493" s="18" t="str">
        <f>IFERROR(__xludf.DUMMYFUNCTION("""COMPUTED_VALUE"""),"Ягодная жвачка")</f>
        <v>Ягодная жвачка</v>
      </c>
      <c r="AP4493" s="18" t="str">
        <f>IFERROR(__xludf.DUMMYFUNCTION("""COMPUTED_VALUE"""),"Ягодный энергетик")</f>
        <v>Ягодный энергетик</v>
      </c>
      <c r="AQ4493" s="18" t="str">
        <f>IFERROR(__xludf.DUMMYFUNCTION("""COMPUTED_VALUE"""),"Ягодный пунш ")</f>
        <v>Ягодный пунш </v>
      </c>
      <c r="AR4493" s="18" t="str">
        <f>IFERROR(__xludf.DUMMYFUNCTION("""COMPUTED_VALUE"""),"Виноградный холс")</f>
        <v>Виноградный холс</v>
      </c>
      <c r="AS4493" s="18" t="str">
        <f>IFERROR(__xludf.DUMMYFUNCTION("""COMPUTED_VALUE"""),"Грейпфрут смородина")</f>
        <v>Грейпфрут смородина</v>
      </c>
      <c r="AT4493" s="18" t="str">
        <f>IFERROR(__xludf.DUMMYFUNCTION("""COMPUTED_VALUE"""),"Дыня персик")</f>
        <v>Дыня персик</v>
      </c>
      <c r="AU4493" s="18" t="str">
        <f>IFERROR(__xludf.DUMMYFUNCTION("""COMPUTED_VALUE"""),"Земляника виноград")</f>
        <v>Земляника виноград</v>
      </c>
      <c r="AV4493" s="18" t="str">
        <f>IFERROR(__xludf.DUMMYFUNCTION("""COMPUTED_VALUE"""),"Киви маракуйя гуава")</f>
        <v>Киви маракуйя гуава</v>
      </c>
      <c r="AW4493" s="18" t="str">
        <f>IFERROR(__xludf.DUMMYFUNCTION("""COMPUTED_VALUE"""),"Кислые вишнёвые червячки")</f>
        <v>Кислые вишнёвые червячки</v>
      </c>
      <c r="AX4493" s="18" t="str">
        <f>IFERROR(__xludf.DUMMYFUNCTION("""COMPUTED_VALUE"""),"Кислые чернично-малиновое червячки")</f>
        <v>Кислые чернично-малиновое червячки</v>
      </c>
    </row>
    <row r="4494">
      <c r="A4494" s="18" t="str">
        <f>IFERROR(__xludf.DUMMYFUNCTION("""COMPUTED_VALUE"""),"Лесные ягоды")</f>
        <v>Лесные ягоды</v>
      </c>
      <c r="B4494" s="18" t="str">
        <f>IFERROR(__xludf.DUMMYFUNCTION("""COMPUTED_VALUE"""),"Алоэ виноград ")</f>
        <v>Алоэ виноград </v>
      </c>
      <c r="C4494" s="18" t="str">
        <f>IFERROR(__xludf.DUMMYFUNCTION("""COMPUTED_VALUE"""),"Апельсиновый адреналин")</f>
        <v>Апельсиновый адреналин</v>
      </c>
      <c r="D4494" s="18" t="str">
        <f>IFERROR(__xludf.DUMMYFUNCTION("""COMPUTED_VALUE"""),"Клюква лайм")</f>
        <v>Клюква лайм</v>
      </c>
      <c r="E4494" s="18" t="str">
        <f>IFERROR(__xludf.DUMMYFUNCTION("""COMPUTED_VALUE"""),"Виноградная фанта ")</f>
        <v>Виноградная фанта </v>
      </c>
      <c r="F4494" s="18" t="str">
        <f>IFERROR(__xludf.DUMMYFUNCTION("""COMPUTED_VALUE"""),"Зеленый чай лемонграсс")</f>
        <v>Зеленый чай лемонграсс</v>
      </c>
      <c r="G4494" s="18" t="str">
        <f>IFERROR(__xludf.DUMMYFUNCTION("""COMPUTED_VALUE"""),"Малина арбуз")</f>
        <v>Малина арбуз</v>
      </c>
      <c r="H4494" s="18" t="str">
        <f>IFERROR(__xludf.DUMMYFUNCTION("""COMPUTED_VALUE"""),"Ананас персик")</f>
        <v>Ананас персик</v>
      </c>
      <c r="I4494" s="18" t="str">
        <f>IFERROR(__xludf.DUMMYFUNCTION("""COMPUTED_VALUE"""),"Клубничный мохито ")</f>
        <v>Клубничный мохито </v>
      </c>
      <c r="J4494" s="18" t="str">
        <f>IFERROR(__xludf.DUMMYFUNCTION("""COMPUTED_VALUE"""),"Яблоко лайм")</f>
        <v>Яблоко лайм</v>
      </c>
      <c r="K4494" s="18" t="str">
        <f>IFERROR(__xludf.DUMMYFUNCTION("""COMPUTED_VALUE"""),"Спрайт арбуз лайм ")</f>
        <v>Спрайт арбуз лайм </v>
      </c>
      <c r="L4494" s="18" t="str">
        <f>IFERROR(__xludf.DUMMYFUNCTION("""COMPUTED_VALUE"""),"Черничная фанта")</f>
        <v>Черничная фанта</v>
      </c>
      <c r="M4494" s="18" t="str">
        <f>IFERROR(__xludf.DUMMYFUNCTION("""COMPUTED_VALUE"""),"Чёрная смородина")</f>
        <v>Чёрная смородина</v>
      </c>
      <c r="N4494" s="18" t="str">
        <f>IFERROR(__xludf.DUMMYFUNCTION("""COMPUTED_VALUE"""),"Червячки голубика малина")</f>
        <v>Червячки голубика малина</v>
      </c>
      <c r="O4494" s="18" t="str">
        <f>IFERROR(__xludf.DUMMYFUNCTION("""COMPUTED_VALUE"""),"Малина смородина ")</f>
        <v>Малина смородина </v>
      </c>
      <c r="P4494" s="18" t="str">
        <f>IFERROR(__xludf.DUMMYFUNCTION("""COMPUTED_VALUE"""),"Черника лайм ")</f>
        <v>Черника лайм </v>
      </c>
      <c r="Q4494" s="18" t="str">
        <f>IFERROR(__xludf.DUMMYFUNCTION("""COMPUTED_VALUE"""),"Виноградный чупа чупс")</f>
        <v>Виноградный чупа чупс</v>
      </c>
      <c r="R4494" s="18" t="str">
        <f>IFERROR(__xludf.DUMMYFUNCTION("""COMPUTED_VALUE"""),"Киви лайм")</f>
        <v>Киви лайм</v>
      </c>
      <c r="S4494" s="18" t="str">
        <f>IFERROR(__xludf.DUMMYFUNCTION("""COMPUTED_VALUE"""),"Ягодный морс")</f>
        <v>Ягодный морс</v>
      </c>
      <c r="T4494" s="18" t="str">
        <f>IFERROR(__xludf.DUMMYFUNCTION("""COMPUTED_VALUE"""),"Фруктовый скитлс")</f>
        <v>Фруктовый скитлс</v>
      </c>
      <c r="U4494" s="18" t="str">
        <f>IFERROR(__xludf.DUMMYFUNCTION("""COMPUTED_VALUE"""),"черника лимон ")</f>
        <v>черника лимон </v>
      </c>
      <c r="V4494" s="18" t="str">
        <f>IFERROR(__xludf.DUMMYFUNCTION("""COMPUTED_VALUE"""),"Вишнёвая бомба")</f>
        <v>Вишнёвая бомба</v>
      </c>
      <c r="W4494" s="18" t="str">
        <f>IFERROR(__xludf.DUMMYFUNCTION("""COMPUTED_VALUE"""),"Тропический манго")</f>
        <v>Тропический манго</v>
      </c>
      <c r="X4494" s="18"/>
      <c r="Y4494" s="18"/>
      <c r="Z4494" s="18"/>
      <c r="AA4494" s="18"/>
      <c r="AB4494" s="18"/>
      <c r="AC4494" s="18"/>
      <c r="AD4494" s="18"/>
      <c r="AE4494" s="18"/>
      <c r="AF4494" s="18"/>
      <c r="AG4494" s="18"/>
      <c r="AH4494" s="18"/>
      <c r="AI4494" s="18"/>
      <c r="AJ4494" s="18"/>
      <c r="AK4494" s="18"/>
      <c r="AL4494" s="18"/>
      <c r="AM4494" s="18"/>
      <c r="AN4494" s="18"/>
      <c r="AO4494" s="18"/>
      <c r="AP4494" s="18"/>
      <c r="AQ4494" s="18"/>
      <c r="AR4494" s="18"/>
      <c r="AS4494" s="18"/>
      <c r="AT4494" s="18"/>
      <c r="AU4494" s="18"/>
      <c r="AV4494" s="18"/>
      <c r="AW4494" s="18"/>
      <c r="AX4494" s="18"/>
    </row>
    <row r="4495">
      <c r="A4495" s="18" t="str">
        <f>IFERROR(__xludf.DUMMYFUNCTION("""COMPUTED_VALUE"""),"Маракуйя с тропическими нотками")</f>
        <v>Маракуйя с тропическими нотками</v>
      </c>
      <c r="B4495" s="18" t="str">
        <f>IFERROR(__xludf.DUMMYFUNCTION("""COMPUTED_VALUE"""),"Арбузный милкшейк")</f>
        <v>Арбузный милкшейк</v>
      </c>
      <c r="C4495" s="18" t="str">
        <f>IFERROR(__xludf.DUMMYFUNCTION("""COMPUTED_VALUE"""),"Конфеты со вкусом винограда")</f>
        <v>Конфеты со вкусом винограда</v>
      </c>
      <c r="D4495" s="18" t="str">
        <f>IFERROR(__xludf.DUMMYFUNCTION("""COMPUTED_VALUE"""),"Манго с апельсином и послевкусием гуавы")</f>
        <v>Манго с апельсином и послевкусием гуавы</v>
      </c>
      <c r="E4495" s="18" t="str">
        <f>IFERROR(__xludf.DUMMYFUNCTION("""COMPUTED_VALUE"""),"Холодное сочетание мяты и конфет холс")</f>
        <v>Холодное сочетание мяты и конфет холс</v>
      </c>
      <c r="F4495" s="18" t="str">
        <f>IFERROR(__xludf.DUMMYFUNCTION("""COMPUTED_VALUE"""),"Яблочные мармеладные червячки")</f>
        <v>Яблочные мармеладные червячки</v>
      </c>
      <c r="G4495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495" s="18" t="str">
        <f>IFERROR(__xludf.DUMMYFUNCTION("""COMPUTED_VALUE"""),"Лимон лайм")</f>
        <v>Лимон лайм</v>
      </c>
      <c r="I4495" s="18" t="str">
        <f>IFERROR(__xludf.DUMMYFUNCTION("""COMPUTED_VALUE"""),"Классика энергетика с кислой малиной")</f>
        <v>Классика энергетика с кислой малиной</v>
      </c>
      <c r="J4495" s="18" t="str">
        <f>IFERROR(__xludf.DUMMYFUNCTION("""COMPUTED_VALUE"""),"Зеленое манго и смородина")</f>
        <v>Зеленое манго и смородина</v>
      </c>
      <c r="K4495" s="18" t="str">
        <f>IFERROR(__xludf.DUMMYFUNCTION("""COMPUTED_VALUE"""),"Дуэт лемонграсса и сладкой малины")</f>
        <v>Дуэт лемонграсса и сладкой малины</v>
      </c>
      <c r="L4495" s="18" t="str">
        <f>IFERROR(__xludf.DUMMYFUNCTION("""COMPUTED_VALUE"""),"Сладкий мармелад из черной смородины")</f>
        <v>Сладкий мармелад из черной смородины</v>
      </c>
      <c r="M4495" s="18" t="str">
        <f>IFERROR(__xludf.DUMMYFUNCTION("""COMPUTED_VALUE"""),"Вишня кола")</f>
        <v>Вишня кола</v>
      </c>
      <c r="N4495" s="18" t="str">
        <f>IFERROR(__xludf.DUMMYFUNCTION("""COMPUTED_VALUE"""),"Малина с кокосом")</f>
        <v>Малина с кокосом</v>
      </c>
      <c r="O4495" s="18" t="str">
        <f>IFERROR(__xludf.DUMMYFUNCTION("""COMPUTED_VALUE"""),"Сладкие конфеты СКИТЛЗ и смородина")</f>
        <v>Сладкие конфеты СКИТЛЗ и смородина</v>
      </c>
      <c r="P4495" s="18" t="str">
        <f>IFERROR(__xludf.DUMMYFUNCTION("""COMPUTED_VALUE"""),"Ежевичный лимонад")</f>
        <v>Ежевичный лимонад</v>
      </c>
      <c r="Q4495" s="18" t="str">
        <f>IFERROR(__xludf.DUMMYFUNCTION("""COMPUTED_VALUE"""),"Дыня кокос")</f>
        <v>Дыня кокос</v>
      </c>
      <c r="R4495" s="18" t="str">
        <f>IFERROR(__xludf.DUMMYFUNCTION("""COMPUTED_VALUE"""),"Земляничный бабл гам")</f>
        <v>Земляничный бабл гам</v>
      </c>
      <c r="S4495" s="18" t="str">
        <f>IFERROR(__xludf.DUMMYFUNCTION("""COMPUTED_VALUE"""),"Лимонные леденцы")</f>
        <v>Лимонные леденцы</v>
      </c>
      <c r="T4495" s="18" t="str">
        <f>IFERROR(__xludf.DUMMYFUNCTION("""COMPUTED_VALUE"""),"Экзотический фрукты")</f>
        <v>Экзотический фрукты</v>
      </c>
      <c r="U4495" s="18" t="str">
        <f>IFERROR(__xludf.DUMMYFUNCTION("""COMPUTED_VALUE"""),"Личи виноград мята")</f>
        <v>Личи виноград мята</v>
      </c>
      <c r="V4495" s="18" t="str">
        <f>IFERROR(__xludf.DUMMYFUNCTION("""COMPUTED_VALUE"""),"Черника малина мята")</f>
        <v>Черника малина мята</v>
      </c>
      <c r="W4495" s="18" t="str">
        <f>IFERROR(__xludf.DUMMYFUNCTION("""COMPUTED_VALUE"""),"Абрикосовый йогурт")</f>
        <v>Абрикосовый йогурт</v>
      </c>
      <c r="X4495" s="18" t="str">
        <f>IFERROR(__xludf.DUMMYFUNCTION("""COMPUTED_VALUE"""),"Арбуз лед")</f>
        <v>Арбуз лед</v>
      </c>
      <c r="Y4495" s="18" t="str">
        <f>IFERROR(__xludf.DUMMYFUNCTION("""COMPUTED_VALUE"""),"Банан клубника лед")</f>
        <v>Банан клубника лед</v>
      </c>
      <c r="Z4495" s="18" t="str">
        <f>IFERROR(__xludf.DUMMYFUNCTION("""COMPUTED_VALUE"""),"Арбузное мороженное")</f>
        <v>Арбузное мороженное</v>
      </c>
      <c r="AA4495" s="18" t="str">
        <f>IFERROR(__xludf.DUMMYFUNCTION("""COMPUTED_VALUE"""),"Клубника малина жвачка")</f>
        <v>Клубника малина жвачка</v>
      </c>
      <c r="AB4495" s="18" t="str">
        <f>IFERROR(__xludf.DUMMYFUNCTION("""COMPUTED_VALUE"""),"Клубничное мороженное")</f>
        <v>Клубничное мороженное</v>
      </c>
      <c r="AC4495" s="18" t="str">
        <f>IFERROR(__xludf.DUMMYFUNCTION("""COMPUTED_VALUE"""),"Кола сода лед")</f>
        <v>Кола сода лед</v>
      </c>
      <c r="AD4495" s="18" t="str">
        <f>IFERROR(__xludf.DUMMYFUNCTION("""COMPUTED_VALUE"""),"Банановый милкшейк")</f>
        <v>Банановый милкшейк</v>
      </c>
      <c r="AE4495" s="18" t="str">
        <f>IFERROR(__xludf.DUMMYFUNCTION("""COMPUTED_VALUE"""),"Микс ягод лед")</f>
        <v>Микс ягод лед</v>
      </c>
      <c r="AF4495" s="18" t="str">
        <f>IFERROR(__xludf.DUMMYFUNCTION("""COMPUTED_VALUE"""),"Брусничный морс")</f>
        <v>Брусничный морс</v>
      </c>
      <c r="AG4495" s="18" t="str">
        <f>IFERROR(__xludf.DUMMYFUNCTION("""COMPUTED_VALUE"""),"Яблочный лимонад")</f>
        <v>Яблочный лимонад</v>
      </c>
      <c r="AH4495" s="18" t="str">
        <f>IFERROR(__xludf.DUMMYFUNCTION("""COMPUTED_VALUE"""),"Лесные ягоды")</f>
        <v>Лесные ягоды</v>
      </c>
      <c r="AI4495" s="18" t="str">
        <f>IFERROR(__xludf.DUMMYFUNCTION("""COMPUTED_VALUE"""),"Смородиновый лимонад")</f>
        <v>Смородиновый лимонад</v>
      </c>
      <c r="AJ4495" s="18" t="str">
        <f>IFERROR(__xludf.DUMMYFUNCTION("""COMPUTED_VALUE"""),"Вишня лайм лед")</f>
        <v>Вишня лайм лед</v>
      </c>
      <c r="AK4495" s="18" t="str">
        <f>IFERROR(__xludf.DUMMYFUNCTION("""COMPUTED_VALUE"""),"Лист виноград мята энергетик")</f>
        <v>Лист виноград мята энергетик</v>
      </c>
      <c r="AL4495" s="18" t="str">
        <f>IFERROR(__xludf.DUMMYFUNCTION("""COMPUTED_VALUE"""),"Двойное яблоко лед")</f>
        <v>Двойное яблоко лед</v>
      </c>
      <c r="AM4495" s="18" t="str">
        <f>IFERROR(__xludf.DUMMYFUNCTION("""COMPUTED_VALUE"""),"Смородиновый холс")</f>
        <v>Смородиновый холс</v>
      </c>
      <c r="AN4495" s="18" t="str">
        <f>IFERROR(__xludf.DUMMYFUNCTION("""COMPUTED_VALUE"""),"Клубничное шампанское")</f>
        <v>Клубничное шампанское</v>
      </c>
      <c r="AO4495" s="18"/>
      <c r="AP4495" s="18"/>
      <c r="AQ4495" s="18"/>
      <c r="AR4495" s="18"/>
      <c r="AS4495" s="18"/>
      <c r="AT4495" s="18"/>
      <c r="AU4495" s="18"/>
      <c r="AV4495" s="18"/>
      <c r="AW4495" s="18"/>
      <c r="AX4495" s="18"/>
    </row>
    <row r="4496">
      <c r="A4496" s="18" t="str">
        <f>IFERROR(__xludf.DUMMYFUNCTION("""COMPUTED_VALUE"""),"0.4")</f>
        <v>0.4</v>
      </c>
      <c r="B4496" s="18" t="str">
        <f>IFERROR(__xludf.DUMMYFUNCTION("""COMPUTED_VALUE"""),"0.6")</f>
        <v>0.6</v>
      </c>
      <c r="C4496" s="18" t="str">
        <f>IFERROR(__xludf.DUMMYFUNCTION("""COMPUTED_VALUE"""),"0.7")</f>
        <v>0.7</v>
      </c>
      <c r="D4496" s="18" t="str">
        <f>IFERROR(__xludf.DUMMYFUNCTION("""COMPUTED_VALUE"""),"0.8")</f>
        <v>0.8</v>
      </c>
      <c r="E4496" s="18"/>
      <c r="F4496" s="18"/>
      <c r="G4496" s="18"/>
      <c r="H4496" s="18"/>
      <c r="I4496" s="18"/>
      <c r="J4496" s="18"/>
      <c r="K4496" s="18"/>
      <c r="L4496" s="18"/>
      <c r="M4496" s="18"/>
      <c r="N4496" s="18"/>
      <c r="O4496" s="18"/>
      <c r="P4496" s="18"/>
      <c r="Q4496" s="18"/>
      <c r="R4496" s="18"/>
      <c r="S4496" s="18"/>
      <c r="T4496" s="18"/>
      <c r="U4496" s="18"/>
      <c r="V4496" s="18"/>
      <c r="W4496" s="18"/>
      <c r="X4496" s="18"/>
      <c r="Y4496" s="18"/>
      <c r="Z4496" s="18"/>
      <c r="AA4496" s="18"/>
      <c r="AB4496" s="18"/>
      <c r="AC4496" s="18"/>
      <c r="AD4496" s="18"/>
      <c r="AE4496" s="18"/>
      <c r="AF4496" s="18"/>
      <c r="AG4496" s="18"/>
      <c r="AH4496" s="18"/>
      <c r="AI4496" s="18"/>
      <c r="AJ4496" s="18"/>
      <c r="AK4496" s="18"/>
      <c r="AL4496" s="18"/>
      <c r="AM4496" s="18"/>
      <c r="AN4496" s="18"/>
      <c r="AO4496" s="18"/>
      <c r="AP4496" s="18"/>
      <c r="AQ4496" s="18"/>
      <c r="AR4496" s="18"/>
      <c r="AS4496" s="18"/>
      <c r="AT4496" s="18"/>
      <c r="AU4496" s="18"/>
      <c r="AV4496" s="18"/>
      <c r="AW4496" s="18"/>
      <c r="AX4496" s="18"/>
    </row>
    <row r="4497">
      <c r="A4497" s="18" t="str">
        <f>IFERROR(__xludf.DUMMYFUNCTION("""COMPUTED_VALUE"""),"0.4")</f>
        <v>0.4</v>
      </c>
      <c r="B4497" s="18" t="str">
        <f>IFERROR(__xludf.DUMMYFUNCTION("""COMPUTED_VALUE"""),"0.6")</f>
        <v>0.6</v>
      </c>
      <c r="C4497" s="18" t="str">
        <f>IFERROR(__xludf.DUMMYFUNCTION("""COMPUTED_VALUE"""),"0.7")</f>
        <v>0.7</v>
      </c>
      <c r="D4497" s="18" t="str">
        <f>IFERROR(__xludf.DUMMYFUNCTION("""COMPUTED_VALUE"""),"0.8")</f>
        <v>0.8</v>
      </c>
      <c r="E4497" s="18"/>
      <c r="F4497" s="18"/>
      <c r="G4497" s="18"/>
      <c r="H4497" s="18"/>
      <c r="I4497" s="18"/>
      <c r="J4497" s="18"/>
      <c r="K4497" s="18"/>
      <c r="L4497" s="18"/>
      <c r="M4497" s="18"/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  <c r="AA4497" s="18"/>
      <c r="AB4497" s="18"/>
      <c r="AC4497" s="18"/>
      <c r="AD4497" s="18"/>
      <c r="AE4497" s="18"/>
      <c r="AF4497" s="18"/>
      <c r="AG4497" s="18"/>
      <c r="AH4497" s="18"/>
      <c r="AI4497" s="18"/>
      <c r="AJ4497" s="18"/>
      <c r="AK4497" s="18"/>
      <c r="AL4497" s="18"/>
      <c r="AM4497" s="18"/>
      <c r="AN4497" s="18"/>
      <c r="AO4497" s="18"/>
      <c r="AP4497" s="18"/>
      <c r="AQ4497" s="18"/>
      <c r="AR4497" s="18"/>
      <c r="AS4497" s="18"/>
      <c r="AT4497" s="18"/>
      <c r="AU4497" s="18"/>
      <c r="AV4497" s="18"/>
      <c r="AW4497" s="18"/>
      <c r="AX4497" s="18"/>
    </row>
    <row r="4498">
      <c r="A4498" s="18" t="str">
        <f>IFERROR(__xludf.DUMMYFUNCTION("""COMPUTED_VALUE"""),"кислая земляника")</f>
        <v>кислая земляника</v>
      </c>
      <c r="B4498" s="18" t="str">
        <f>IFERROR(__xludf.DUMMYFUNCTION("""COMPUTED_VALUE"""),"кислая фанта с черникой")</f>
        <v>кислая фанта с черникой</v>
      </c>
      <c r="C4498" s="18" t="str">
        <f>IFERROR(__xludf.DUMMYFUNCTION("""COMPUTED_VALUE"""),"кислое харибо с колой и черешней")</f>
        <v>кислое харибо с колой и черешней</v>
      </c>
      <c r="D4498" s="18" t="str">
        <f>IFERROR(__xludf.DUMMYFUNCTION("""COMPUTED_VALUE"""),"кислое яблочно клубничная шипучка")</f>
        <v>кислое яблочно клубничная шипучка</v>
      </c>
      <c r="E4498" s="18" t="str">
        <f>IFERROR(__xludf.DUMMYFUNCTION("""COMPUTED_VALUE"""),"кислые желатинки маракуйя ананас")</f>
        <v>кислые желатинки маракуйя ананас</v>
      </c>
      <c r="F4498" s="18" t="str">
        <f>IFERROR(__xludf.DUMMYFUNCTION("""COMPUTED_VALUE"""),"кислые ленточки маракуя манго")</f>
        <v>кислые ленточки маракуя манго</v>
      </c>
      <c r="G4498" s="18" t="str">
        <f>IFERROR(__xludf.DUMMYFUNCTION("""COMPUTED_VALUE"""),"кислые мармеладные ягоды")</f>
        <v>кислые мармеладные ягоды</v>
      </c>
      <c r="H4498" s="18" t="str">
        <f>IFERROR(__xludf.DUMMYFUNCTION("""COMPUTED_VALUE"""),"кислый виноград лайм")</f>
        <v>кислый виноград лайм</v>
      </c>
      <c r="I4498" s="18" t="str">
        <f>IFERROR(__xludf.DUMMYFUNCTION("""COMPUTED_VALUE"""),"кислый грейпфрут с вишней")</f>
        <v>кислый грейпфрут с вишней</v>
      </c>
      <c r="J4498" s="18" t="str">
        <f>IFERROR(__xludf.DUMMYFUNCTION("""COMPUTED_VALUE"""),"кислый леденец виноград киви яблоко")</f>
        <v>кислый леденец виноград киви яблоко</v>
      </c>
      <c r="K4498" s="18" t="str">
        <f>IFERROR(__xludf.DUMMYFUNCTION("""COMPUTED_VALUE"""),"кислый лимонад арбуз лайм малина")</f>
        <v>кислый лимонад арбуз лайм малина</v>
      </c>
      <c r="L4498" s="18" t="str">
        <f>IFERROR(__xludf.DUMMYFUNCTION("""COMPUTED_VALUE"""),"кислый персик клубника")</f>
        <v>кислый персик клубника</v>
      </c>
      <c r="M4498" s="18" t="str">
        <f>IFERROR(__xludf.DUMMYFUNCTION("""COMPUTED_VALUE"""),"кислый яблочно лимонные колечки")</f>
        <v>кислый яблочно лимонные колечки</v>
      </c>
      <c r="N4498" s="18" t="str">
        <f>IFERROR(__xludf.DUMMYFUNCTION("""COMPUTED_VALUE"""),"фанта апельсин с кислой малиной")</f>
        <v>фанта апельсин с кислой малиной</v>
      </c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  <c r="AA4498" s="18"/>
      <c r="AB4498" s="18"/>
      <c r="AC4498" s="18"/>
      <c r="AD4498" s="18"/>
      <c r="AE4498" s="18"/>
      <c r="AF4498" s="18"/>
      <c r="AG4498" s="18"/>
      <c r="AH4498" s="18"/>
      <c r="AI4498" s="18"/>
      <c r="AJ4498" s="18"/>
      <c r="AK4498" s="18"/>
      <c r="AL4498" s="18"/>
      <c r="AM4498" s="18"/>
      <c r="AN4498" s="18"/>
      <c r="AO4498" s="18"/>
      <c r="AP4498" s="18"/>
      <c r="AQ4498" s="18"/>
      <c r="AR4498" s="18"/>
      <c r="AS4498" s="18"/>
      <c r="AT4498" s="18"/>
      <c r="AU4498" s="18"/>
      <c r="AV4498" s="18"/>
      <c r="AW4498" s="18"/>
      <c r="AX4498" s="18"/>
    </row>
    <row r="4499">
      <c r="A4499" s="18" t="str">
        <f>IFERROR(__xludf.DUMMYFUNCTION("""COMPUTED_VALUE"""),"Лесные ягоды")</f>
        <v>Лесные ягоды</v>
      </c>
      <c r="B4499" s="18" t="str">
        <f>IFERROR(__xludf.DUMMYFUNCTION("""COMPUTED_VALUE"""),"Алоэ виноград ")</f>
        <v>Алоэ виноград </v>
      </c>
      <c r="C4499" s="18" t="str">
        <f>IFERROR(__xludf.DUMMYFUNCTION("""COMPUTED_VALUE"""),"Апельсиновый адреналин")</f>
        <v>Апельсиновый адреналин</v>
      </c>
      <c r="D4499" s="18" t="str">
        <f>IFERROR(__xludf.DUMMYFUNCTION("""COMPUTED_VALUE"""),"Клюква лайм")</f>
        <v>Клюква лайм</v>
      </c>
      <c r="E4499" s="18" t="str">
        <f>IFERROR(__xludf.DUMMYFUNCTION("""COMPUTED_VALUE"""),"Виноградная фанта ")</f>
        <v>Виноградная фанта </v>
      </c>
      <c r="F4499" s="18" t="str">
        <f>IFERROR(__xludf.DUMMYFUNCTION("""COMPUTED_VALUE"""),"Зеленый чай лемонграсс")</f>
        <v>Зеленый чай лемонграсс</v>
      </c>
      <c r="G4499" s="18" t="str">
        <f>IFERROR(__xludf.DUMMYFUNCTION("""COMPUTED_VALUE"""),"Малина арбуз")</f>
        <v>Малина арбуз</v>
      </c>
      <c r="H4499" s="18" t="str">
        <f>IFERROR(__xludf.DUMMYFUNCTION("""COMPUTED_VALUE"""),"Ананас персик")</f>
        <v>Ананас персик</v>
      </c>
      <c r="I4499" s="18" t="str">
        <f>IFERROR(__xludf.DUMMYFUNCTION("""COMPUTED_VALUE"""),"Клубничный мохито ")</f>
        <v>Клубничный мохито </v>
      </c>
      <c r="J4499" s="18" t="str">
        <f>IFERROR(__xludf.DUMMYFUNCTION("""COMPUTED_VALUE"""),"Яблоко лайм")</f>
        <v>Яблоко лайм</v>
      </c>
      <c r="K4499" s="18" t="str">
        <f>IFERROR(__xludf.DUMMYFUNCTION("""COMPUTED_VALUE"""),"Спрайт арбуз лайм ")</f>
        <v>Спрайт арбуз лайм </v>
      </c>
      <c r="L4499" s="18" t="str">
        <f>IFERROR(__xludf.DUMMYFUNCTION("""COMPUTED_VALUE"""),"Черничная фанта")</f>
        <v>Черничная фанта</v>
      </c>
      <c r="M4499" s="18" t="str">
        <f>IFERROR(__xludf.DUMMYFUNCTION("""COMPUTED_VALUE"""),"Чёрная смородина")</f>
        <v>Чёрная смородина</v>
      </c>
      <c r="N4499" s="18" t="str">
        <f>IFERROR(__xludf.DUMMYFUNCTION("""COMPUTED_VALUE"""),"Червячки голубика малина")</f>
        <v>Червячки голубика малина</v>
      </c>
      <c r="O4499" s="18" t="str">
        <f>IFERROR(__xludf.DUMMYFUNCTION("""COMPUTED_VALUE"""),"Малина смородина ")</f>
        <v>Малина смородина </v>
      </c>
      <c r="P4499" s="18" t="str">
        <f>IFERROR(__xludf.DUMMYFUNCTION("""COMPUTED_VALUE"""),"Черника лайм ")</f>
        <v>Черника лайм </v>
      </c>
      <c r="Q4499" s="18" t="str">
        <f>IFERROR(__xludf.DUMMYFUNCTION("""COMPUTED_VALUE"""),"Виноградный чупа чупс")</f>
        <v>Виноградный чупа чупс</v>
      </c>
      <c r="R4499" s="18" t="str">
        <f>IFERROR(__xludf.DUMMYFUNCTION("""COMPUTED_VALUE"""),"Киви лайм")</f>
        <v>Киви лайм</v>
      </c>
      <c r="S4499" s="18" t="str">
        <f>IFERROR(__xludf.DUMMYFUNCTION("""COMPUTED_VALUE"""),"Ягодный морс")</f>
        <v>Ягодный морс</v>
      </c>
      <c r="T4499" s="18" t="str">
        <f>IFERROR(__xludf.DUMMYFUNCTION("""COMPUTED_VALUE"""),"Фруктовый скитлс")</f>
        <v>Фруктовый скитлс</v>
      </c>
      <c r="U4499" s="18" t="str">
        <f>IFERROR(__xludf.DUMMYFUNCTION("""COMPUTED_VALUE"""),"черника лимон ")</f>
        <v>черника лимон </v>
      </c>
      <c r="V4499" s="18" t="str">
        <f>IFERROR(__xludf.DUMMYFUNCTION("""COMPUTED_VALUE"""),"Вишнёвая бомба")</f>
        <v>Вишнёвая бомба</v>
      </c>
      <c r="W4499" s="18" t="str">
        <f>IFERROR(__xludf.DUMMYFUNCTION("""COMPUTED_VALUE"""),"Тропический манго")</f>
        <v>Тропический манго</v>
      </c>
      <c r="X4499" s="18"/>
      <c r="Y4499" s="18"/>
      <c r="Z4499" s="18"/>
      <c r="AA4499" s="18"/>
      <c r="AB4499" s="18"/>
      <c r="AC4499" s="18"/>
      <c r="AD4499" s="18"/>
      <c r="AE4499" s="18"/>
      <c r="AF4499" s="18"/>
      <c r="AG4499" s="18"/>
      <c r="AH4499" s="18"/>
      <c r="AI4499" s="18"/>
      <c r="AJ4499" s="18"/>
      <c r="AK4499" s="18"/>
      <c r="AL4499" s="18"/>
      <c r="AM4499" s="18"/>
      <c r="AN4499" s="18"/>
      <c r="AO4499" s="18"/>
      <c r="AP4499" s="18"/>
      <c r="AQ4499" s="18"/>
      <c r="AR4499" s="18"/>
      <c r="AS4499" s="18"/>
      <c r="AT4499" s="18"/>
      <c r="AU4499" s="18"/>
      <c r="AV4499" s="18"/>
      <c r="AW4499" s="18"/>
      <c r="AX4499" s="18"/>
    </row>
    <row r="4500">
      <c r="A4500" s="18" t="str">
        <f>IFERROR(__xludf.DUMMYFUNCTION("""COMPUTED_VALUE"""),"Экзотический микс")</f>
        <v>Экзотический микс</v>
      </c>
      <c r="B4500" s="18" t="str">
        <f>IFERROR(__xludf.DUMMYFUNCTION("""COMPUTED_VALUE"""),"Энергетик")</f>
        <v>Энергетик</v>
      </c>
      <c r="C4500" s="18" t="str">
        <f>IFERROR(__xludf.DUMMYFUNCTION("""COMPUTED_VALUE"""),"Виноградный чупа-чупс")</f>
        <v>Виноградный чупа-чупс</v>
      </c>
      <c r="D4500" s="18" t="str">
        <f>IFERROR(__xludf.DUMMYFUNCTION("""COMPUTED_VALUE"""),"Кислая лесная клюква")</f>
        <v>Кислая лесная клюква</v>
      </c>
      <c r="E4500" s="18" t="str">
        <f>IFERROR(__xludf.DUMMYFUNCTION("""COMPUTED_VALUE"""),"Смородина персик")</f>
        <v>Смородина персик</v>
      </c>
      <c r="F4500" s="18" t="str">
        <f>IFERROR(__xludf.DUMMYFUNCTION("""COMPUTED_VALUE"""),"Спелый киви кисло сладкий")</f>
        <v>Спелый киви кисло сладкий</v>
      </c>
      <c r="G4500" s="18" t="str">
        <f>IFERROR(__xludf.DUMMYFUNCTION("""COMPUTED_VALUE"""),"Кислые черви в вишневом сиропе")</f>
        <v>Кислые черви в вишневом сиропе</v>
      </c>
      <c r="H4500" s="18" t="str">
        <f>IFERROR(__xludf.DUMMYFUNCTION("""COMPUTED_VALUE"""),"Грушевый лимонад")</f>
        <v>Грушевый лимонад</v>
      </c>
      <c r="I4500" s="18" t="str">
        <f>IFERROR(__xludf.DUMMYFUNCTION("""COMPUTED_VALUE"""),"Лимонад с сладкой малиной")</f>
        <v>Лимонад с сладкой малиной</v>
      </c>
      <c r="J4500" s="18" t="str">
        <f>IFERROR(__xludf.DUMMYFUNCTION("""COMPUTED_VALUE"""),"Ананасовая кислинка")</f>
        <v>Ананасовая кислинка</v>
      </c>
      <c r="K4500" s="18" t="str">
        <f>IFERROR(__xludf.DUMMYFUNCTION("""COMPUTED_VALUE"""),"Мармеладные мишки")</f>
        <v>Мармеладные мишки</v>
      </c>
      <c r="L4500" s="18" t="str">
        <f>IFERROR(__xludf.DUMMYFUNCTION("""COMPUTED_VALUE"""),"Мандариновый сок с цедрой")</f>
        <v>Мандариновый сок с цедрой</v>
      </c>
      <c r="M4500" s="18" t="str">
        <f>IFERROR(__xludf.DUMMYFUNCTION("""COMPUTED_VALUE"""),"Кисло-сладкое ягодное драже")</f>
        <v>Кисло-сладкое ягодное драже</v>
      </c>
      <c r="N4500" s="18" t="str">
        <f>IFERROR(__xludf.DUMMYFUNCTION("""COMPUTED_VALUE"""),"Классическая фанта")</f>
        <v>Классическая фанта</v>
      </c>
      <c r="O4500" s="18" t="str">
        <f>IFERROR(__xludf.DUMMYFUNCTION("""COMPUTED_VALUE"""),"Сладкие барбарисоввые конфеты")</f>
        <v>Сладкие барбарисоввые конфеты</v>
      </c>
      <c r="P4500" s="18"/>
      <c r="Q4500" s="18"/>
      <c r="R4500" s="18"/>
      <c r="S4500" s="18"/>
      <c r="T4500" s="18"/>
      <c r="U4500" s="18"/>
      <c r="V4500" s="18"/>
      <c r="W4500" s="18"/>
      <c r="X4500" s="18"/>
      <c r="Y4500" s="18"/>
      <c r="Z4500" s="18"/>
      <c r="AA4500" s="18"/>
      <c r="AB4500" s="18"/>
      <c r="AC4500" s="18"/>
      <c r="AD4500" s="18"/>
      <c r="AE4500" s="18"/>
      <c r="AF4500" s="18"/>
      <c r="AG4500" s="18"/>
      <c r="AH4500" s="18"/>
      <c r="AI4500" s="18"/>
      <c r="AJ4500" s="18"/>
      <c r="AK4500" s="18"/>
      <c r="AL4500" s="18"/>
      <c r="AM4500" s="18"/>
      <c r="AN4500" s="18"/>
      <c r="AO4500" s="18"/>
      <c r="AP4500" s="18"/>
      <c r="AQ4500" s="18"/>
      <c r="AR4500" s="18"/>
      <c r="AS4500" s="18"/>
      <c r="AT4500" s="18"/>
      <c r="AU4500" s="18"/>
      <c r="AV4500" s="18"/>
      <c r="AW4500" s="18"/>
      <c r="AX4500" s="18"/>
    </row>
    <row r="4501">
      <c r="A4501" s="18" t="str">
        <f>IFERROR(__xludf.DUMMYFUNCTION("""COMPUTED_VALUE"""),"Кислый малиново-грейпфрутовый швепс")</f>
        <v>Кислый малиново-грейпфрутовый швепс</v>
      </c>
      <c r="B4501" s="18" t="str">
        <f>IFERROR(__xludf.DUMMYFUNCTION("""COMPUTED_VALUE"""),"Ананас апельсин")</f>
        <v>Ананас апельсин</v>
      </c>
      <c r="C4501" s="18" t="str">
        <f>IFERROR(__xludf.DUMMYFUNCTION("""COMPUTED_VALUE"""),"Пинаколада")</f>
        <v>Пинаколада</v>
      </c>
      <c r="D4501" s="18" t="str">
        <f>IFERROR(__xludf.DUMMYFUNCTION("""COMPUTED_VALUE"""),"Мятный бабл гам")</f>
        <v>Мятный бабл гам</v>
      </c>
      <c r="E4501" s="18" t="str">
        <f>IFERROR(__xludf.DUMMYFUNCTION("""COMPUTED_VALUE"""),"Мянго драгонфрут")</f>
        <v>Мянго драгонфрут</v>
      </c>
      <c r="F4501" s="18" t="str">
        <f>IFERROR(__xludf.DUMMYFUNCTION("""COMPUTED_VALUE"""),"Клубничная фанта")</f>
        <v>Клубничная фанта</v>
      </c>
      <c r="G4501" s="18" t="str">
        <f>IFERROR(__xludf.DUMMYFUNCTION("""COMPUTED_VALUE"""),"Клубничная арбуз")</f>
        <v>Клубничная арбуз</v>
      </c>
      <c r="H4501" s="18" t="str">
        <f>IFERROR(__xludf.DUMMYFUNCTION("""COMPUTED_VALUE"""),"Кислый скитлс")</f>
        <v>Кислый скитлс</v>
      </c>
      <c r="I4501" s="18" t="str">
        <f>IFERROR(__xludf.DUMMYFUNCTION("""COMPUTED_VALUE"""),"Кислый лайм арбуз")</f>
        <v>Кислый лайм арбуз</v>
      </c>
      <c r="J4501" s="18" t="str">
        <f>IFERROR(__xludf.DUMMYFUNCTION("""COMPUTED_VALUE"""),"Тропический банан")</f>
        <v>Тропический банан</v>
      </c>
      <c r="K4501" s="18" t="str">
        <f>IFERROR(__xludf.DUMMYFUNCTION("""COMPUTED_VALUE"""),"Яблочный энергетик")</f>
        <v>Яблочный энергетик</v>
      </c>
      <c r="L4501" s="18" t="str">
        <f>IFERROR(__xludf.DUMMYFUNCTION("""COMPUTED_VALUE"""),"Барбарисовый лимонад")</f>
        <v>Барбарисовый лимонад</v>
      </c>
      <c r="M4501" s="18" t="str">
        <f>IFERROR(__xludf.DUMMYFUNCTION("""COMPUTED_VALUE"""),"Лимонад виноград вишня")</f>
        <v>Лимонад виноград вишня</v>
      </c>
      <c r="N4501" s="18" t="str">
        <f>IFERROR(__xludf.DUMMYFUNCTION("""COMPUTED_VALUE"""),"Розовый лимонад")</f>
        <v>Розовый лимонад</v>
      </c>
      <c r="O4501" s="18" t="str">
        <f>IFERROR(__xludf.DUMMYFUNCTION("""COMPUTED_VALUE"""),"Двойной манго")</f>
        <v>Двойной манго</v>
      </c>
      <c r="P4501" s="18" t="str">
        <f>IFERROR(__xludf.DUMMYFUNCTION("""COMPUTED_VALUE"""),"Лесные ягоды ")</f>
        <v>Лесные ягоды </v>
      </c>
      <c r="Q4501" s="18" t="str">
        <f>IFERROR(__xludf.DUMMYFUNCTION("""COMPUTED_VALUE"""),"Ежевика малина ")</f>
        <v>Ежевика малина </v>
      </c>
      <c r="R4501" s="18" t="str">
        <f>IFERROR(__xludf.DUMMYFUNCTION("""COMPUTED_VALUE"""),"Смородиновый лимонад")</f>
        <v>Смородиновый лимонад</v>
      </c>
      <c r="S4501" s="18" t="str">
        <f>IFERROR(__xludf.DUMMYFUNCTION("""COMPUTED_VALUE"""),"Кола вишня")</f>
        <v>Кола вишня</v>
      </c>
      <c r="T4501" s="18" t="str">
        <f>IFERROR(__xludf.DUMMYFUNCTION("""COMPUTED_VALUE"""),"Манго арбуз")</f>
        <v>Манго арбуз</v>
      </c>
      <c r="U4501" s="18" t="str">
        <f>IFERROR(__xludf.DUMMYFUNCTION("""COMPUTED_VALUE"""),"Алоэ виноград")</f>
        <v>Алоэ виноград</v>
      </c>
      <c r="V4501" s="18" t="str">
        <f>IFERROR(__xludf.DUMMYFUNCTION("""COMPUTED_VALUE"""),"Банан клубника")</f>
        <v>Банан клубника</v>
      </c>
      <c r="W4501" s="18" t="str">
        <f>IFERROR(__xludf.DUMMYFUNCTION("""COMPUTED_VALUE"""),"Малиновый мармелад")</f>
        <v>Малиновый мармелад</v>
      </c>
      <c r="X4501" s="18" t="str">
        <f>IFERROR(__xludf.DUMMYFUNCTION("""COMPUTED_VALUE"""),"Клубника киви")</f>
        <v>Клубника киви</v>
      </c>
      <c r="Y4501" s="18" t="str">
        <f>IFERROR(__xludf.DUMMYFUNCTION("""COMPUTED_VALUE"""),"Клюква лайм")</f>
        <v>Клюква лайм</v>
      </c>
      <c r="Z4501" s="18" t="str">
        <f>IFERROR(__xludf.DUMMYFUNCTION("""COMPUTED_VALUE"""),"Гуава ананас")</f>
        <v>Гуава ананас</v>
      </c>
      <c r="AA4501" s="18" t="str">
        <f>IFERROR(__xludf.DUMMYFUNCTION("""COMPUTED_VALUE"""),"Морс")</f>
        <v>Морс</v>
      </c>
      <c r="AB4501" s="18" t="str">
        <f>IFERROR(__xludf.DUMMYFUNCTION("""COMPUTED_VALUE"""),"Красный апельсин")</f>
        <v>Красный апельсин</v>
      </c>
      <c r="AC4501" s="18" t="str">
        <f>IFERROR(__xludf.DUMMYFUNCTION("""COMPUTED_VALUE"""),"Арбузная жвачка")</f>
        <v>Арбузная жвачка</v>
      </c>
      <c r="AD4501" s="18" t="str">
        <f>IFERROR(__xludf.DUMMYFUNCTION("""COMPUTED_VALUE"""),"Смородина Виноград")</f>
        <v>Смородина Виноград</v>
      </c>
      <c r="AE4501" s="18" t="str">
        <f>IFERROR(__xludf.DUMMYFUNCTION("""COMPUTED_VALUE"""),"Гранатовая Мармелад")</f>
        <v>Гранатовая Мармелад</v>
      </c>
      <c r="AF4501" s="18" t="str">
        <f>IFERROR(__xludf.DUMMYFUNCTION("""COMPUTED_VALUE"""),"Яблоко Киви")</f>
        <v>Яблоко Киви</v>
      </c>
      <c r="AG4501" s="18" t="str">
        <f>IFERROR(__xludf.DUMMYFUNCTION("""COMPUTED_VALUE"""),"Клубника Ежевика")</f>
        <v>Клубника Ежевика</v>
      </c>
      <c r="AH4501" s="18" t="str">
        <f>IFERROR(__xludf.DUMMYFUNCTION("""COMPUTED_VALUE"""),"Клубничный Коктейль")</f>
        <v>Клубничный Коктейль</v>
      </c>
      <c r="AI4501" s="18" t="str">
        <f>IFERROR(__xludf.DUMMYFUNCTION("""COMPUTED_VALUE"""),"Клюква Земляника ")</f>
        <v>Клюква Земляника </v>
      </c>
      <c r="AJ4501" s="18" t="str">
        <f>IFERROR(__xludf.DUMMYFUNCTION("""COMPUTED_VALUE"""),"Какос Дыня")</f>
        <v>Какос Дыня</v>
      </c>
      <c r="AK4501" s="18" t="str">
        <f>IFERROR(__xludf.DUMMYFUNCTION("""COMPUTED_VALUE"""),"Маракуйя мандарин")</f>
        <v>Маракуйя мандарин</v>
      </c>
      <c r="AL4501" s="18" t="str">
        <f>IFERROR(__xludf.DUMMYFUNCTION("""COMPUTED_VALUE"""),"Персик кактус")</f>
        <v>Персик кактус</v>
      </c>
      <c r="AM4501" s="18" t="str">
        <f>IFERROR(__xludf.DUMMYFUNCTION("""COMPUTED_VALUE"""),"Спрайт")</f>
        <v>Спрайт</v>
      </c>
      <c r="AN4501" s="18" t="str">
        <f>IFERROR(__xludf.DUMMYFUNCTION("""COMPUTED_VALUE"""),"Черничная фанта")</f>
        <v>Черничная фанта</v>
      </c>
      <c r="AO4501" s="18" t="str">
        <f>IFERROR(__xludf.DUMMYFUNCTION("""COMPUTED_VALUE"""),"Ягодная жвачка")</f>
        <v>Ягодная жвачка</v>
      </c>
      <c r="AP4501" s="18" t="str">
        <f>IFERROR(__xludf.DUMMYFUNCTION("""COMPUTED_VALUE"""),"Ягодный энергетик")</f>
        <v>Ягодный энергетик</v>
      </c>
      <c r="AQ4501" s="18" t="str">
        <f>IFERROR(__xludf.DUMMYFUNCTION("""COMPUTED_VALUE"""),"Ягодный пунш ")</f>
        <v>Ягодный пунш </v>
      </c>
      <c r="AR4501" s="18" t="str">
        <f>IFERROR(__xludf.DUMMYFUNCTION("""COMPUTED_VALUE"""),"Виноградный холс")</f>
        <v>Виноградный холс</v>
      </c>
      <c r="AS4501" s="18" t="str">
        <f>IFERROR(__xludf.DUMMYFUNCTION("""COMPUTED_VALUE"""),"Грейпфрут смородина")</f>
        <v>Грейпфрут смородина</v>
      </c>
      <c r="AT4501" s="18" t="str">
        <f>IFERROR(__xludf.DUMMYFUNCTION("""COMPUTED_VALUE"""),"Дыня персик")</f>
        <v>Дыня персик</v>
      </c>
      <c r="AU4501" s="18" t="str">
        <f>IFERROR(__xludf.DUMMYFUNCTION("""COMPUTED_VALUE"""),"Земляника виноград")</f>
        <v>Земляника виноград</v>
      </c>
      <c r="AV4501" s="18" t="str">
        <f>IFERROR(__xludf.DUMMYFUNCTION("""COMPUTED_VALUE"""),"Киви маракуйя гуава")</f>
        <v>Киви маракуйя гуава</v>
      </c>
      <c r="AW4501" s="18" t="str">
        <f>IFERROR(__xludf.DUMMYFUNCTION("""COMPUTED_VALUE"""),"Кислые вишнёвые червячки")</f>
        <v>Кислые вишнёвые червячки</v>
      </c>
      <c r="AX4501" s="18" t="str">
        <f>IFERROR(__xludf.DUMMYFUNCTION("""COMPUTED_VALUE"""),"Кислые чернично-малиновое червячки")</f>
        <v>Кислые чернично-малиновое червячки</v>
      </c>
    </row>
    <row r="4502">
      <c r="A4502" s="18" t="str">
        <f>IFERROR(__xludf.DUMMYFUNCTION("""COMPUTED_VALUE"""),"Лесные ягоды")</f>
        <v>Лесные ягоды</v>
      </c>
      <c r="B4502" s="18" t="str">
        <f>IFERROR(__xludf.DUMMYFUNCTION("""COMPUTED_VALUE"""),"Алоэ виноград ")</f>
        <v>Алоэ виноград </v>
      </c>
      <c r="C4502" s="18" t="str">
        <f>IFERROR(__xludf.DUMMYFUNCTION("""COMPUTED_VALUE"""),"Апельсиновый адреналин")</f>
        <v>Апельсиновый адреналин</v>
      </c>
      <c r="D4502" s="18" t="str">
        <f>IFERROR(__xludf.DUMMYFUNCTION("""COMPUTED_VALUE"""),"Клюква лайм")</f>
        <v>Клюква лайм</v>
      </c>
      <c r="E4502" s="18" t="str">
        <f>IFERROR(__xludf.DUMMYFUNCTION("""COMPUTED_VALUE"""),"Виноградная фанта ")</f>
        <v>Виноградная фанта </v>
      </c>
      <c r="F4502" s="18" t="str">
        <f>IFERROR(__xludf.DUMMYFUNCTION("""COMPUTED_VALUE"""),"Зеленый чай лемонграсс")</f>
        <v>Зеленый чай лемонграсс</v>
      </c>
      <c r="G4502" s="18" t="str">
        <f>IFERROR(__xludf.DUMMYFUNCTION("""COMPUTED_VALUE"""),"Малина арбуз")</f>
        <v>Малина арбуз</v>
      </c>
      <c r="H4502" s="18" t="str">
        <f>IFERROR(__xludf.DUMMYFUNCTION("""COMPUTED_VALUE"""),"Ананас персик")</f>
        <v>Ананас персик</v>
      </c>
      <c r="I4502" s="18" t="str">
        <f>IFERROR(__xludf.DUMMYFUNCTION("""COMPUTED_VALUE"""),"Клубничный мохито ")</f>
        <v>Клубничный мохито </v>
      </c>
      <c r="J4502" s="18" t="str">
        <f>IFERROR(__xludf.DUMMYFUNCTION("""COMPUTED_VALUE"""),"Яблоко лайм")</f>
        <v>Яблоко лайм</v>
      </c>
      <c r="K4502" s="18" t="str">
        <f>IFERROR(__xludf.DUMMYFUNCTION("""COMPUTED_VALUE"""),"Спрайт арбуз лайм ")</f>
        <v>Спрайт арбуз лайм </v>
      </c>
      <c r="L4502" s="18" t="str">
        <f>IFERROR(__xludf.DUMMYFUNCTION("""COMPUTED_VALUE"""),"Черничная фанта")</f>
        <v>Черничная фанта</v>
      </c>
      <c r="M4502" s="18" t="str">
        <f>IFERROR(__xludf.DUMMYFUNCTION("""COMPUTED_VALUE"""),"Чёрная смородина")</f>
        <v>Чёрная смородина</v>
      </c>
      <c r="N4502" s="18" t="str">
        <f>IFERROR(__xludf.DUMMYFUNCTION("""COMPUTED_VALUE"""),"Червячки голубика малина")</f>
        <v>Червячки голубика малина</v>
      </c>
      <c r="O4502" s="18" t="str">
        <f>IFERROR(__xludf.DUMMYFUNCTION("""COMPUTED_VALUE"""),"Малина смородина ")</f>
        <v>Малина смородина </v>
      </c>
      <c r="P4502" s="18" t="str">
        <f>IFERROR(__xludf.DUMMYFUNCTION("""COMPUTED_VALUE"""),"Черника лайм ")</f>
        <v>Черника лайм </v>
      </c>
      <c r="Q4502" s="18" t="str">
        <f>IFERROR(__xludf.DUMMYFUNCTION("""COMPUTED_VALUE"""),"Виноградный чупа чупс")</f>
        <v>Виноградный чупа чупс</v>
      </c>
      <c r="R4502" s="18" t="str">
        <f>IFERROR(__xludf.DUMMYFUNCTION("""COMPUTED_VALUE"""),"Киви лайм")</f>
        <v>Киви лайм</v>
      </c>
      <c r="S4502" s="18" t="str">
        <f>IFERROR(__xludf.DUMMYFUNCTION("""COMPUTED_VALUE"""),"Ягодный морс")</f>
        <v>Ягодный морс</v>
      </c>
      <c r="T4502" s="18" t="str">
        <f>IFERROR(__xludf.DUMMYFUNCTION("""COMPUTED_VALUE"""),"Фруктовый скитлс")</f>
        <v>Фруктовый скитлс</v>
      </c>
      <c r="U4502" s="18" t="str">
        <f>IFERROR(__xludf.DUMMYFUNCTION("""COMPUTED_VALUE"""),"черника лимон ")</f>
        <v>черника лимон </v>
      </c>
      <c r="V4502" s="18" t="str">
        <f>IFERROR(__xludf.DUMMYFUNCTION("""COMPUTED_VALUE"""),"Вишнёвая бомба")</f>
        <v>Вишнёвая бомба</v>
      </c>
      <c r="W4502" s="18" t="str">
        <f>IFERROR(__xludf.DUMMYFUNCTION("""COMPUTED_VALUE"""),"Тропический манго")</f>
        <v>Тропический манго</v>
      </c>
      <c r="X4502" s="18"/>
      <c r="Y4502" s="18"/>
      <c r="Z4502" s="18"/>
      <c r="AA4502" s="18"/>
      <c r="AB4502" s="18"/>
      <c r="AC4502" s="18"/>
      <c r="AD4502" s="18"/>
      <c r="AE4502" s="18"/>
      <c r="AF4502" s="18"/>
      <c r="AG4502" s="18"/>
      <c r="AH4502" s="18"/>
      <c r="AI4502" s="18"/>
      <c r="AJ4502" s="18"/>
      <c r="AK4502" s="18"/>
      <c r="AL4502" s="18"/>
      <c r="AM4502" s="18"/>
      <c r="AN4502" s="18"/>
      <c r="AO4502" s="18"/>
      <c r="AP4502" s="18"/>
      <c r="AQ4502" s="18"/>
      <c r="AR4502" s="18"/>
      <c r="AS4502" s="18"/>
      <c r="AT4502" s="18"/>
      <c r="AU4502" s="18"/>
      <c r="AV4502" s="18"/>
      <c r="AW4502" s="18"/>
      <c r="AX4502" s="18"/>
    </row>
    <row r="4503">
      <c r="A4503" s="18" t="str">
        <f>IFERROR(__xludf.DUMMYFUNCTION("""COMPUTED_VALUE"""),"0.4")</f>
        <v>0.4</v>
      </c>
      <c r="B4503" s="18" t="str">
        <f>IFERROR(__xludf.DUMMYFUNCTION("""COMPUTED_VALUE"""),"0.6")</f>
        <v>0.6</v>
      </c>
      <c r="C4503" s="18" t="str">
        <f>IFERROR(__xludf.DUMMYFUNCTION("""COMPUTED_VALUE"""),"0.7")</f>
        <v>0.7</v>
      </c>
      <c r="D4503" s="18" t="str">
        <f>IFERROR(__xludf.DUMMYFUNCTION("""COMPUTED_VALUE"""),"0.8")</f>
        <v>0.8</v>
      </c>
      <c r="E4503" s="18"/>
      <c r="F4503" s="18"/>
      <c r="G4503" s="18"/>
      <c r="H4503" s="18"/>
      <c r="I4503" s="18"/>
      <c r="J4503" s="18"/>
      <c r="K4503" s="18"/>
      <c r="L4503" s="18"/>
      <c r="M4503" s="18"/>
      <c r="N4503" s="18"/>
      <c r="O4503" s="18"/>
      <c r="P4503" s="18"/>
      <c r="Q4503" s="18"/>
      <c r="R4503" s="18"/>
      <c r="S4503" s="18"/>
      <c r="T4503" s="18"/>
      <c r="U4503" s="18"/>
      <c r="V4503" s="18"/>
      <c r="W4503" s="18"/>
      <c r="X4503" s="18"/>
      <c r="Y4503" s="18"/>
      <c r="Z4503" s="18"/>
      <c r="AA4503" s="18"/>
      <c r="AB4503" s="18"/>
      <c r="AC4503" s="18"/>
      <c r="AD4503" s="18"/>
      <c r="AE4503" s="18"/>
      <c r="AF4503" s="18"/>
      <c r="AG4503" s="18"/>
      <c r="AH4503" s="18"/>
      <c r="AI4503" s="18"/>
      <c r="AJ4503" s="18"/>
      <c r="AK4503" s="18"/>
      <c r="AL4503" s="18"/>
      <c r="AM4503" s="18"/>
      <c r="AN4503" s="18"/>
      <c r="AO4503" s="18"/>
      <c r="AP4503" s="18"/>
      <c r="AQ4503" s="18"/>
      <c r="AR4503" s="18"/>
      <c r="AS4503" s="18"/>
      <c r="AT4503" s="18"/>
      <c r="AU4503" s="18"/>
      <c r="AV4503" s="18"/>
      <c r="AW4503" s="18"/>
      <c r="AX4503" s="18"/>
    </row>
    <row r="4504">
      <c r="A4504" s="18" t="str">
        <f>IFERROR(__xludf.DUMMYFUNCTION("""COMPUTED_VALUE"""),"Лесные ягоды")</f>
        <v>Лесные ягоды</v>
      </c>
      <c r="B4504" s="18" t="str">
        <f>IFERROR(__xludf.DUMMYFUNCTION("""COMPUTED_VALUE"""),"Алоэ виноград ")</f>
        <v>Алоэ виноград </v>
      </c>
      <c r="C4504" s="18" t="str">
        <f>IFERROR(__xludf.DUMMYFUNCTION("""COMPUTED_VALUE"""),"Апельсиновый адреналин")</f>
        <v>Апельсиновый адреналин</v>
      </c>
      <c r="D4504" s="18" t="str">
        <f>IFERROR(__xludf.DUMMYFUNCTION("""COMPUTED_VALUE"""),"Клюква лайм")</f>
        <v>Клюква лайм</v>
      </c>
      <c r="E4504" s="18" t="str">
        <f>IFERROR(__xludf.DUMMYFUNCTION("""COMPUTED_VALUE"""),"Виноградная фанта ")</f>
        <v>Виноградная фанта </v>
      </c>
      <c r="F4504" s="18" t="str">
        <f>IFERROR(__xludf.DUMMYFUNCTION("""COMPUTED_VALUE"""),"Зеленый чай лемонграсс")</f>
        <v>Зеленый чай лемонграсс</v>
      </c>
      <c r="G4504" s="18" t="str">
        <f>IFERROR(__xludf.DUMMYFUNCTION("""COMPUTED_VALUE"""),"Малина арбуз")</f>
        <v>Малина арбуз</v>
      </c>
      <c r="H4504" s="18" t="str">
        <f>IFERROR(__xludf.DUMMYFUNCTION("""COMPUTED_VALUE"""),"Ананас персик")</f>
        <v>Ананас персик</v>
      </c>
      <c r="I4504" s="18" t="str">
        <f>IFERROR(__xludf.DUMMYFUNCTION("""COMPUTED_VALUE"""),"Клубничный мохито ")</f>
        <v>Клубничный мохито </v>
      </c>
      <c r="J4504" s="18" t="str">
        <f>IFERROR(__xludf.DUMMYFUNCTION("""COMPUTED_VALUE"""),"Яблоко лайм")</f>
        <v>Яблоко лайм</v>
      </c>
      <c r="K4504" s="18" t="str">
        <f>IFERROR(__xludf.DUMMYFUNCTION("""COMPUTED_VALUE"""),"Спрайт арбуз лайм ")</f>
        <v>Спрайт арбуз лайм </v>
      </c>
      <c r="L4504" s="18" t="str">
        <f>IFERROR(__xludf.DUMMYFUNCTION("""COMPUTED_VALUE"""),"Черничная фанта")</f>
        <v>Черничная фанта</v>
      </c>
      <c r="M4504" s="18" t="str">
        <f>IFERROR(__xludf.DUMMYFUNCTION("""COMPUTED_VALUE"""),"Чёрная смородина")</f>
        <v>Чёрная смородина</v>
      </c>
      <c r="N4504" s="18" t="str">
        <f>IFERROR(__xludf.DUMMYFUNCTION("""COMPUTED_VALUE"""),"Червячки голубика малина")</f>
        <v>Червячки голубика малина</v>
      </c>
      <c r="O4504" s="18" t="str">
        <f>IFERROR(__xludf.DUMMYFUNCTION("""COMPUTED_VALUE"""),"Малина смородина ")</f>
        <v>Малина смородина </v>
      </c>
      <c r="P4504" s="18" t="str">
        <f>IFERROR(__xludf.DUMMYFUNCTION("""COMPUTED_VALUE"""),"Черника лайм ")</f>
        <v>Черника лайм </v>
      </c>
      <c r="Q4504" s="18" t="str">
        <f>IFERROR(__xludf.DUMMYFUNCTION("""COMPUTED_VALUE"""),"Виноградный чупа чупс")</f>
        <v>Виноградный чупа чупс</v>
      </c>
      <c r="R4504" s="18" t="str">
        <f>IFERROR(__xludf.DUMMYFUNCTION("""COMPUTED_VALUE"""),"Киви лайм")</f>
        <v>Киви лайм</v>
      </c>
      <c r="S4504" s="18" t="str">
        <f>IFERROR(__xludf.DUMMYFUNCTION("""COMPUTED_VALUE"""),"Ягодный морс")</f>
        <v>Ягодный морс</v>
      </c>
      <c r="T4504" s="18" t="str">
        <f>IFERROR(__xludf.DUMMYFUNCTION("""COMPUTED_VALUE"""),"Фруктовый скитлс")</f>
        <v>Фруктовый скитлс</v>
      </c>
      <c r="U4504" s="18" t="str">
        <f>IFERROR(__xludf.DUMMYFUNCTION("""COMPUTED_VALUE"""),"черника лимон ")</f>
        <v>черника лимон </v>
      </c>
      <c r="V4504" s="18" t="str">
        <f>IFERROR(__xludf.DUMMYFUNCTION("""COMPUTED_VALUE"""),"Вишнёвая бомба")</f>
        <v>Вишнёвая бомба</v>
      </c>
      <c r="W4504" s="18" t="str">
        <f>IFERROR(__xludf.DUMMYFUNCTION("""COMPUTED_VALUE"""),"Тропический манго")</f>
        <v>Тропический манго</v>
      </c>
      <c r="X4504" s="18"/>
      <c r="Y4504" s="18"/>
      <c r="Z4504" s="18"/>
      <c r="AA4504" s="18"/>
      <c r="AB4504" s="18"/>
      <c r="AC4504" s="18"/>
      <c r="AD4504" s="18"/>
      <c r="AE4504" s="18"/>
      <c r="AF4504" s="18"/>
      <c r="AG4504" s="18"/>
      <c r="AH4504" s="18"/>
      <c r="AI4504" s="18"/>
      <c r="AJ4504" s="18"/>
      <c r="AK4504" s="18"/>
      <c r="AL4504" s="18"/>
      <c r="AM4504" s="18"/>
      <c r="AN4504" s="18"/>
      <c r="AO4504" s="18"/>
      <c r="AP4504" s="18"/>
      <c r="AQ4504" s="18"/>
      <c r="AR4504" s="18"/>
      <c r="AS4504" s="18"/>
      <c r="AT4504" s="18"/>
      <c r="AU4504" s="18"/>
      <c r="AV4504" s="18"/>
      <c r="AW4504" s="18"/>
      <c r="AX4504" s="18"/>
    </row>
    <row r="4505">
      <c r="A4505" s="18" t="str">
        <f>IFERROR(__xludf.DUMMYFUNCTION("""COMPUTED_VALUE"""),"0.4")</f>
        <v>0.4</v>
      </c>
      <c r="B4505" s="18" t="str">
        <f>IFERROR(__xludf.DUMMYFUNCTION("""COMPUTED_VALUE"""),"0.6")</f>
        <v>0.6</v>
      </c>
      <c r="C4505" s="18" t="str">
        <f>IFERROR(__xludf.DUMMYFUNCTION("""COMPUTED_VALUE"""),"0.7")</f>
        <v>0.7</v>
      </c>
      <c r="D4505" s="18" t="str">
        <f>IFERROR(__xludf.DUMMYFUNCTION("""COMPUTED_VALUE"""),"0.8")</f>
        <v>0.8</v>
      </c>
      <c r="E4505" s="18"/>
      <c r="F4505" s="18"/>
      <c r="G4505" s="18"/>
      <c r="H4505" s="18"/>
      <c r="I4505" s="18"/>
      <c r="J4505" s="18"/>
      <c r="K4505" s="18"/>
      <c r="L4505" s="18"/>
      <c r="M4505" s="18"/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  <c r="AA4505" s="18"/>
      <c r="AB4505" s="18"/>
      <c r="AC4505" s="18"/>
      <c r="AD4505" s="18"/>
      <c r="AE4505" s="18"/>
      <c r="AF4505" s="18"/>
      <c r="AG4505" s="18"/>
      <c r="AH4505" s="18"/>
      <c r="AI4505" s="18"/>
      <c r="AJ4505" s="18"/>
      <c r="AK4505" s="18"/>
      <c r="AL4505" s="18"/>
      <c r="AM4505" s="18"/>
      <c r="AN4505" s="18"/>
      <c r="AO4505" s="18"/>
      <c r="AP4505" s="18"/>
      <c r="AQ4505" s="18"/>
      <c r="AR4505" s="18"/>
      <c r="AS4505" s="18"/>
      <c r="AT4505" s="18"/>
      <c r="AU4505" s="18"/>
      <c r="AV4505" s="18"/>
      <c r="AW4505" s="18"/>
      <c r="AX4505" s="18"/>
    </row>
    <row r="4506">
      <c r="A4506" s="18" t="str">
        <f>IFERROR(__xludf.DUMMYFUNCTION("""COMPUTED_VALUE"""),"кислая земляника")</f>
        <v>кислая земляника</v>
      </c>
      <c r="B4506" s="18" t="str">
        <f>IFERROR(__xludf.DUMMYFUNCTION("""COMPUTED_VALUE"""),"кислая фанта с черникой")</f>
        <v>кислая фанта с черникой</v>
      </c>
      <c r="C4506" s="18" t="str">
        <f>IFERROR(__xludf.DUMMYFUNCTION("""COMPUTED_VALUE"""),"кислое харибо с колой и черешней")</f>
        <v>кислое харибо с колой и черешней</v>
      </c>
      <c r="D4506" s="18" t="str">
        <f>IFERROR(__xludf.DUMMYFUNCTION("""COMPUTED_VALUE"""),"кислое яблочно клубничная шипучка")</f>
        <v>кислое яблочно клубничная шипучка</v>
      </c>
      <c r="E4506" s="18" t="str">
        <f>IFERROR(__xludf.DUMMYFUNCTION("""COMPUTED_VALUE"""),"кислые желатинки маракуйя ананас")</f>
        <v>кислые желатинки маракуйя ананас</v>
      </c>
      <c r="F4506" s="18" t="str">
        <f>IFERROR(__xludf.DUMMYFUNCTION("""COMPUTED_VALUE"""),"кислые ленточки маракуя манго")</f>
        <v>кислые ленточки маракуя манго</v>
      </c>
      <c r="G4506" s="18" t="str">
        <f>IFERROR(__xludf.DUMMYFUNCTION("""COMPUTED_VALUE"""),"кислые мармеладные ягоды")</f>
        <v>кислые мармеладные ягоды</v>
      </c>
      <c r="H4506" s="18" t="str">
        <f>IFERROR(__xludf.DUMMYFUNCTION("""COMPUTED_VALUE"""),"кислый виноград лайм")</f>
        <v>кислый виноград лайм</v>
      </c>
      <c r="I4506" s="18" t="str">
        <f>IFERROR(__xludf.DUMMYFUNCTION("""COMPUTED_VALUE"""),"кислый грейпфрут с вишней")</f>
        <v>кислый грейпфрут с вишней</v>
      </c>
      <c r="J4506" s="18" t="str">
        <f>IFERROR(__xludf.DUMMYFUNCTION("""COMPUTED_VALUE"""),"кислый леденец виноград киви яблоко")</f>
        <v>кислый леденец виноград киви яблоко</v>
      </c>
      <c r="K4506" s="18" t="str">
        <f>IFERROR(__xludf.DUMMYFUNCTION("""COMPUTED_VALUE"""),"кислый лимонад арбуз лайм малина")</f>
        <v>кислый лимонад арбуз лайм малина</v>
      </c>
      <c r="L4506" s="18" t="str">
        <f>IFERROR(__xludf.DUMMYFUNCTION("""COMPUTED_VALUE"""),"кислый персик клубника")</f>
        <v>кислый персик клубника</v>
      </c>
      <c r="M4506" s="18" t="str">
        <f>IFERROR(__xludf.DUMMYFUNCTION("""COMPUTED_VALUE"""),"кислый яблочно лимонные колечки")</f>
        <v>кислый яблочно лимонные колечки</v>
      </c>
      <c r="N4506" s="18" t="str">
        <f>IFERROR(__xludf.DUMMYFUNCTION("""COMPUTED_VALUE"""),"фанта апельсин с кислой малиной")</f>
        <v>фанта апельсин с кислой малиной</v>
      </c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  <c r="AA4506" s="18"/>
      <c r="AB4506" s="18"/>
      <c r="AC4506" s="18"/>
      <c r="AD4506" s="18"/>
      <c r="AE4506" s="18"/>
      <c r="AF4506" s="18"/>
      <c r="AG4506" s="18"/>
      <c r="AH4506" s="18"/>
      <c r="AI4506" s="18"/>
      <c r="AJ4506" s="18"/>
      <c r="AK4506" s="18"/>
      <c r="AL4506" s="18"/>
      <c r="AM4506" s="18"/>
      <c r="AN4506" s="18"/>
      <c r="AO4506" s="18"/>
      <c r="AP4506" s="18"/>
      <c r="AQ4506" s="18"/>
      <c r="AR4506" s="18"/>
      <c r="AS4506" s="18"/>
      <c r="AT4506" s="18"/>
      <c r="AU4506" s="18"/>
      <c r="AV4506" s="18"/>
      <c r="AW4506" s="18"/>
      <c r="AX4506" s="18"/>
    </row>
    <row r="4507">
      <c r="A4507" s="18" t="str">
        <f>IFERROR(__xludf.DUMMYFUNCTION("""COMPUTED_VALUE"""),"Лесные ягоды")</f>
        <v>Лесные ягоды</v>
      </c>
      <c r="B4507" s="18" t="str">
        <f>IFERROR(__xludf.DUMMYFUNCTION("""COMPUTED_VALUE"""),"Алоэ виноград ")</f>
        <v>Алоэ виноград </v>
      </c>
      <c r="C4507" s="18" t="str">
        <f>IFERROR(__xludf.DUMMYFUNCTION("""COMPUTED_VALUE"""),"Апельсиновый адреналин")</f>
        <v>Апельсиновый адреналин</v>
      </c>
      <c r="D4507" s="18" t="str">
        <f>IFERROR(__xludf.DUMMYFUNCTION("""COMPUTED_VALUE"""),"Клюква лайм")</f>
        <v>Клюква лайм</v>
      </c>
      <c r="E4507" s="18" t="str">
        <f>IFERROR(__xludf.DUMMYFUNCTION("""COMPUTED_VALUE"""),"Виноградная фанта ")</f>
        <v>Виноградная фанта </v>
      </c>
      <c r="F4507" s="18" t="str">
        <f>IFERROR(__xludf.DUMMYFUNCTION("""COMPUTED_VALUE"""),"Зеленый чай лемонграсс")</f>
        <v>Зеленый чай лемонграсс</v>
      </c>
      <c r="G4507" s="18" t="str">
        <f>IFERROR(__xludf.DUMMYFUNCTION("""COMPUTED_VALUE"""),"Малина арбуз")</f>
        <v>Малина арбуз</v>
      </c>
      <c r="H4507" s="18" t="str">
        <f>IFERROR(__xludf.DUMMYFUNCTION("""COMPUTED_VALUE"""),"Ананас персик")</f>
        <v>Ананас персик</v>
      </c>
      <c r="I4507" s="18" t="str">
        <f>IFERROR(__xludf.DUMMYFUNCTION("""COMPUTED_VALUE"""),"Клубничный мохито ")</f>
        <v>Клубничный мохито </v>
      </c>
      <c r="J4507" s="18" t="str">
        <f>IFERROR(__xludf.DUMMYFUNCTION("""COMPUTED_VALUE"""),"Яблоко лайм")</f>
        <v>Яблоко лайм</v>
      </c>
      <c r="K4507" s="18" t="str">
        <f>IFERROR(__xludf.DUMMYFUNCTION("""COMPUTED_VALUE"""),"Спрайт арбуз лайм ")</f>
        <v>Спрайт арбуз лайм </v>
      </c>
      <c r="L4507" s="18" t="str">
        <f>IFERROR(__xludf.DUMMYFUNCTION("""COMPUTED_VALUE"""),"Черничная фанта")</f>
        <v>Черничная фанта</v>
      </c>
      <c r="M4507" s="18" t="str">
        <f>IFERROR(__xludf.DUMMYFUNCTION("""COMPUTED_VALUE"""),"Чёрная смородина")</f>
        <v>Чёрная смородина</v>
      </c>
      <c r="N4507" s="18" t="str">
        <f>IFERROR(__xludf.DUMMYFUNCTION("""COMPUTED_VALUE"""),"Червячки голубика малина")</f>
        <v>Червячки голубика малина</v>
      </c>
      <c r="O4507" s="18" t="str">
        <f>IFERROR(__xludf.DUMMYFUNCTION("""COMPUTED_VALUE"""),"Малина смородина ")</f>
        <v>Малина смородина </v>
      </c>
      <c r="P4507" s="18" t="str">
        <f>IFERROR(__xludf.DUMMYFUNCTION("""COMPUTED_VALUE"""),"Черника лайм ")</f>
        <v>Черника лайм </v>
      </c>
      <c r="Q4507" s="18" t="str">
        <f>IFERROR(__xludf.DUMMYFUNCTION("""COMPUTED_VALUE"""),"Виноградный чупа чупс")</f>
        <v>Виноградный чупа чупс</v>
      </c>
      <c r="R4507" s="18" t="str">
        <f>IFERROR(__xludf.DUMMYFUNCTION("""COMPUTED_VALUE"""),"Киви лайм")</f>
        <v>Киви лайм</v>
      </c>
      <c r="S4507" s="18" t="str">
        <f>IFERROR(__xludf.DUMMYFUNCTION("""COMPUTED_VALUE"""),"Ягодный морс")</f>
        <v>Ягодный морс</v>
      </c>
      <c r="T4507" s="18" t="str">
        <f>IFERROR(__xludf.DUMMYFUNCTION("""COMPUTED_VALUE"""),"Фруктовый скитлс")</f>
        <v>Фруктовый скитлс</v>
      </c>
      <c r="U4507" s="18" t="str">
        <f>IFERROR(__xludf.DUMMYFUNCTION("""COMPUTED_VALUE"""),"черника лимон ")</f>
        <v>черника лимон </v>
      </c>
      <c r="V4507" s="18" t="str">
        <f>IFERROR(__xludf.DUMMYFUNCTION("""COMPUTED_VALUE"""),"Вишнёвая бомба")</f>
        <v>Вишнёвая бомба</v>
      </c>
      <c r="W4507" s="18" t="str">
        <f>IFERROR(__xludf.DUMMYFUNCTION("""COMPUTED_VALUE"""),"Тропический манго")</f>
        <v>Тропический манго</v>
      </c>
      <c r="X4507" s="18"/>
      <c r="Y4507" s="18"/>
      <c r="Z4507" s="18"/>
      <c r="AA4507" s="18"/>
      <c r="AB4507" s="18"/>
      <c r="AC4507" s="18"/>
      <c r="AD4507" s="18"/>
      <c r="AE4507" s="18"/>
      <c r="AF4507" s="18"/>
      <c r="AG4507" s="18"/>
      <c r="AH4507" s="18"/>
      <c r="AI4507" s="18"/>
      <c r="AJ4507" s="18"/>
      <c r="AK4507" s="18"/>
      <c r="AL4507" s="18"/>
      <c r="AM4507" s="18"/>
      <c r="AN4507" s="18"/>
      <c r="AO4507" s="18"/>
      <c r="AP4507" s="18"/>
      <c r="AQ4507" s="18"/>
      <c r="AR4507" s="18"/>
      <c r="AS4507" s="18"/>
      <c r="AT4507" s="18"/>
      <c r="AU4507" s="18"/>
      <c r="AV4507" s="18"/>
      <c r="AW4507" s="18"/>
      <c r="AX4507" s="18"/>
    </row>
    <row r="4508">
      <c r="A4508" s="18" t="str">
        <f>IFERROR(__xludf.DUMMYFUNCTION("""COMPUTED_VALUE"""),"Лесные ягоды")</f>
        <v>Лесные ягоды</v>
      </c>
      <c r="B4508" s="18" t="str">
        <f>IFERROR(__xludf.DUMMYFUNCTION("""COMPUTED_VALUE"""),"Алоэ виноград ")</f>
        <v>Алоэ виноград </v>
      </c>
      <c r="C4508" s="18" t="str">
        <f>IFERROR(__xludf.DUMMYFUNCTION("""COMPUTED_VALUE"""),"Апельсиновый адреналин")</f>
        <v>Апельсиновый адреналин</v>
      </c>
      <c r="D4508" s="18" t="str">
        <f>IFERROR(__xludf.DUMMYFUNCTION("""COMPUTED_VALUE"""),"Клюква лайм")</f>
        <v>Клюква лайм</v>
      </c>
      <c r="E4508" s="18" t="str">
        <f>IFERROR(__xludf.DUMMYFUNCTION("""COMPUTED_VALUE"""),"Виноградная фанта ")</f>
        <v>Виноградная фанта </v>
      </c>
      <c r="F4508" s="18" t="str">
        <f>IFERROR(__xludf.DUMMYFUNCTION("""COMPUTED_VALUE"""),"Зеленый чай лемонграсс")</f>
        <v>Зеленый чай лемонграсс</v>
      </c>
      <c r="G4508" s="18" t="str">
        <f>IFERROR(__xludf.DUMMYFUNCTION("""COMPUTED_VALUE"""),"Малина арбуз")</f>
        <v>Малина арбуз</v>
      </c>
      <c r="H4508" s="18" t="str">
        <f>IFERROR(__xludf.DUMMYFUNCTION("""COMPUTED_VALUE"""),"Ананас персик")</f>
        <v>Ананас персик</v>
      </c>
      <c r="I4508" s="18" t="str">
        <f>IFERROR(__xludf.DUMMYFUNCTION("""COMPUTED_VALUE"""),"Клубничный мохито ")</f>
        <v>Клубничный мохито </v>
      </c>
      <c r="J4508" s="18" t="str">
        <f>IFERROR(__xludf.DUMMYFUNCTION("""COMPUTED_VALUE"""),"Яблоко лайм")</f>
        <v>Яблоко лайм</v>
      </c>
      <c r="K4508" s="18" t="str">
        <f>IFERROR(__xludf.DUMMYFUNCTION("""COMPUTED_VALUE"""),"Спрайт арбуз лайм ")</f>
        <v>Спрайт арбуз лайм </v>
      </c>
      <c r="L4508" s="18" t="str">
        <f>IFERROR(__xludf.DUMMYFUNCTION("""COMPUTED_VALUE"""),"Черничная фанта")</f>
        <v>Черничная фанта</v>
      </c>
      <c r="M4508" s="18" t="str">
        <f>IFERROR(__xludf.DUMMYFUNCTION("""COMPUTED_VALUE"""),"Чёрная смородина")</f>
        <v>Чёрная смородина</v>
      </c>
      <c r="N4508" s="18" t="str">
        <f>IFERROR(__xludf.DUMMYFUNCTION("""COMPUTED_VALUE"""),"Червячки голубика малина")</f>
        <v>Червячки голубика малина</v>
      </c>
      <c r="O4508" s="18" t="str">
        <f>IFERROR(__xludf.DUMMYFUNCTION("""COMPUTED_VALUE"""),"Малина смородина ")</f>
        <v>Малина смородина </v>
      </c>
      <c r="P4508" s="18" t="str">
        <f>IFERROR(__xludf.DUMMYFUNCTION("""COMPUTED_VALUE"""),"Черника лайм ")</f>
        <v>Черника лайм </v>
      </c>
      <c r="Q4508" s="18" t="str">
        <f>IFERROR(__xludf.DUMMYFUNCTION("""COMPUTED_VALUE"""),"Виноградный чупа чупс")</f>
        <v>Виноградный чупа чупс</v>
      </c>
      <c r="R4508" s="18" t="str">
        <f>IFERROR(__xludf.DUMMYFUNCTION("""COMPUTED_VALUE"""),"Киви лайм")</f>
        <v>Киви лайм</v>
      </c>
      <c r="S4508" s="18" t="str">
        <f>IFERROR(__xludf.DUMMYFUNCTION("""COMPUTED_VALUE"""),"Ягодный морс")</f>
        <v>Ягодный морс</v>
      </c>
      <c r="T4508" s="18" t="str">
        <f>IFERROR(__xludf.DUMMYFUNCTION("""COMPUTED_VALUE"""),"Фруктовый скитлс")</f>
        <v>Фруктовый скитлс</v>
      </c>
      <c r="U4508" s="18" t="str">
        <f>IFERROR(__xludf.DUMMYFUNCTION("""COMPUTED_VALUE"""),"черника лимон ")</f>
        <v>черника лимон </v>
      </c>
      <c r="V4508" s="18" t="str">
        <f>IFERROR(__xludf.DUMMYFUNCTION("""COMPUTED_VALUE"""),"Вишнёвая бомба")</f>
        <v>Вишнёвая бомба</v>
      </c>
      <c r="W4508" s="18" t="str">
        <f>IFERROR(__xludf.DUMMYFUNCTION("""COMPUTED_VALUE"""),"Тропический манго")</f>
        <v>Тропический манго</v>
      </c>
      <c r="X4508" s="18"/>
      <c r="Y4508" s="18"/>
      <c r="Z4508" s="18"/>
      <c r="AA4508" s="18"/>
      <c r="AB4508" s="18"/>
      <c r="AC4508" s="18"/>
      <c r="AD4508" s="18"/>
      <c r="AE4508" s="18"/>
      <c r="AF4508" s="18"/>
      <c r="AG4508" s="18"/>
      <c r="AH4508" s="18"/>
      <c r="AI4508" s="18"/>
      <c r="AJ4508" s="18"/>
      <c r="AK4508" s="18"/>
      <c r="AL4508" s="18"/>
      <c r="AM4508" s="18"/>
      <c r="AN4508" s="18"/>
      <c r="AO4508" s="18"/>
      <c r="AP4508" s="18"/>
      <c r="AQ4508" s="18"/>
      <c r="AR4508" s="18"/>
      <c r="AS4508" s="18"/>
      <c r="AT4508" s="18"/>
      <c r="AU4508" s="18"/>
      <c r="AV4508" s="18"/>
      <c r="AW4508" s="18"/>
      <c r="AX4508" s="18"/>
    </row>
    <row r="4509">
      <c r="A4509" s="18" t="str">
        <f>IFERROR(__xludf.DUMMYFUNCTION("""COMPUTED_VALUE"""),"0.4")</f>
        <v>0.4</v>
      </c>
      <c r="B4509" s="18" t="str">
        <f>IFERROR(__xludf.DUMMYFUNCTION("""COMPUTED_VALUE"""),"0.6")</f>
        <v>0.6</v>
      </c>
      <c r="C4509" s="18" t="str">
        <f>IFERROR(__xludf.DUMMYFUNCTION("""COMPUTED_VALUE"""),"0.7")</f>
        <v>0.7</v>
      </c>
      <c r="D4509" s="18" t="str">
        <f>IFERROR(__xludf.DUMMYFUNCTION("""COMPUTED_VALUE"""),"0.8")</f>
        <v>0.8</v>
      </c>
      <c r="E4509" s="18"/>
      <c r="F4509" s="18"/>
      <c r="G4509" s="18"/>
      <c r="H4509" s="18"/>
      <c r="I4509" s="18"/>
      <c r="J4509" s="18"/>
      <c r="K4509" s="18"/>
      <c r="L4509" s="18"/>
      <c r="M4509" s="18"/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  <c r="AA4509" s="18"/>
      <c r="AB4509" s="18"/>
      <c r="AC4509" s="18"/>
      <c r="AD4509" s="18"/>
      <c r="AE4509" s="18"/>
      <c r="AF4509" s="18"/>
      <c r="AG4509" s="18"/>
      <c r="AH4509" s="18"/>
      <c r="AI4509" s="18"/>
      <c r="AJ4509" s="18"/>
      <c r="AK4509" s="18"/>
      <c r="AL4509" s="18"/>
      <c r="AM4509" s="18"/>
      <c r="AN4509" s="18"/>
      <c r="AO4509" s="18"/>
      <c r="AP4509" s="18"/>
      <c r="AQ4509" s="18"/>
      <c r="AR4509" s="18"/>
      <c r="AS4509" s="18"/>
      <c r="AT4509" s="18"/>
      <c r="AU4509" s="18"/>
      <c r="AV4509" s="18"/>
      <c r="AW4509" s="18"/>
      <c r="AX4509" s="18"/>
    </row>
    <row r="4510">
      <c r="A4510" s="18" t="str">
        <f>IFERROR(__xludf.DUMMYFUNCTION("""COMPUTED_VALUE"""),"Лесные ягоды")</f>
        <v>Лесные ягоды</v>
      </c>
      <c r="B4510" s="18" t="str">
        <f>IFERROR(__xludf.DUMMYFUNCTION("""COMPUTED_VALUE"""),"Алоэ виноград ")</f>
        <v>Алоэ виноград </v>
      </c>
      <c r="C4510" s="18" t="str">
        <f>IFERROR(__xludf.DUMMYFUNCTION("""COMPUTED_VALUE"""),"Апельсиновый адреналин")</f>
        <v>Апельсиновый адреналин</v>
      </c>
      <c r="D4510" s="18" t="str">
        <f>IFERROR(__xludf.DUMMYFUNCTION("""COMPUTED_VALUE"""),"Клюква лайм")</f>
        <v>Клюква лайм</v>
      </c>
      <c r="E4510" s="18" t="str">
        <f>IFERROR(__xludf.DUMMYFUNCTION("""COMPUTED_VALUE"""),"Виноградная фанта ")</f>
        <v>Виноградная фанта </v>
      </c>
      <c r="F4510" s="18" t="str">
        <f>IFERROR(__xludf.DUMMYFUNCTION("""COMPUTED_VALUE"""),"Зеленый чай лемонграсс")</f>
        <v>Зеленый чай лемонграсс</v>
      </c>
      <c r="G4510" s="18" t="str">
        <f>IFERROR(__xludf.DUMMYFUNCTION("""COMPUTED_VALUE"""),"Малина арбуз")</f>
        <v>Малина арбуз</v>
      </c>
      <c r="H4510" s="18" t="str">
        <f>IFERROR(__xludf.DUMMYFUNCTION("""COMPUTED_VALUE"""),"Ананас персик")</f>
        <v>Ананас персик</v>
      </c>
      <c r="I4510" s="18" t="str">
        <f>IFERROR(__xludf.DUMMYFUNCTION("""COMPUTED_VALUE"""),"Клубничный мохито ")</f>
        <v>Клубничный мохито </v>
      </c>
      <c r="J4510" s="18" t="str">
        <f>IFERROR(__xludf.DUMMYFUNCTION("""COMPUTED_VALUE"""),"Яблоко лайм")</f>
        <v>Яблоко лайм</v>
      </c>
      <c r="K4510" s="18" t="str">
        <f>IFERROR(__xludf.DUMMYFUNCTION("""COMPUTED_VALUE"""),"Спрайт арбуз лайм ")</f>
        <v>Спрайт арбуз лайм </v>
      </c>
      <c r="L4510" s="18" t="str">
        <f>IFERROR(__xludf.DUMMYFUNCTION("""COMPUTED_VALUE"""),"Черничная фанта")</f>
        <v>Черничная фанта</v>
      </c>
      <c r="M4510" s="18" t="str">
        <f>IFERROR(__xludf.DUMMYFUNCTION("""COMPUTED_VALUE"""),"Чёрная смородина")</f>
        <v>Чёрная смородина</v>
      </c>
      <c r="N4510" s="18" t="str">
        <f>IFERROR(__xludf.DUMMYFUNCTION("""COMPUTED_VALUE"""),"Червячки голубика малина")</f>
        <v>Червячки голубика малина</v>
      </c>
      <c r="O4510" s="18" t="str">
        <f>IFERROR(__xludf.DUMMYFUNCTION("""COMPUTED_VALUE"""),"Малина смородина ")</f>
        <v>Малина смородина </v>
      </c>
      <c r="P4510" s="18" t="str">
        <f>IFERROR(__xludf.DUMMYFUNCTION("""COMPUTED_VALUE"""),"Черника лайм ")</f>
        <v>Черника лайм </v>
      </c>
      <c r="Q4510" s="18" t="str">
        <f>IFERROR(__xludf.DUMMYFUNCTION("""COMPUTED_VALUE"""),"Виноградный чупа чупс")</f>
        <v>Виноградный чупа чупс</v>
      </c>
      <c r="R4510" s="18" t="str">
        <f>IFERROR(__xludf.DUMMYFUNCTION("""COMPUTED_VALUE"""),"Киви лайм")</f>
        <v>Киви лайм</v>
      </c>
      <c r="S4510" s="18" t="str">
        <f>IFERROR(__xludf.DUMMYFUNCTION("""COMPUTED_VALUE"""),"Ягодный морс")</f>
        <v>Ягодный морс</v>
      </c>
      <c r="T4510" s="18" t="str">
        <f>IFERROR(__xludf.DUMMYFUNCTION("""COMPUTED_VALUE"""),"Фруктовый скитлс")</f>
        <v>Фруктовый скитлс</v>
      </c>
      <c r="U4510" s="18" t="str">
        <f>IFERROR(__xludf.DUMMYFUNCTION("""COMPUTED_VALUE"""),"черника лимон ")</f>
        <v>черника лимон </v>
      </c>
      <c r="V4510" s="18" t="str">
        <f>IFERROR(__xludf.DUMMYFUNCTION("""COMPUTED_VALUE"""),"Вишнёвая бомба")</f>
        <v>Вишнёвая бомба</v>
      </c>
      <c r="W4510" s="18" t="str">
        <f>IFERROR(__xludf.DUMMYFUNCTION("""COMPUTED_VALUE"""),"Тропический манго")</f>
        <v>Тропический манго</v>
      </c>
      <c r="X4510" s="18"/>
      <c r="Y4510" s="18"/>
      <c r="Z4510" s="18"/>
      <c r="AA4510" s="18"/>
      <c r="AB4510" s="18"/>
      <c r="AC4510" s="18"/>
      <c r="AD4510" s="18"/>
      <c r="AE4510" s="18"/>
      <c r="AF4510" s="18"/>
      <c r="AG4510" s="18"/>
      <c r="AH4510" s="18"/>
      <c r="AI4510" s="18"/>
      <c r="AJ4510" s="18"/>
      <c r="AK4510" s="18"/>
      <c r="AL4510" s="18"/>
      <c r="AM4510" s="18"/>
      <c r="AN4510" s="18"/>
      <c r="AO4510" s="18"/>
      <c r="AP4510" s="18"/>
      <c r="AQ4510" s="18"/>
      <c r="AR4510" s="18"/>
      <c r="AS4510" s="18"/>
      <c r="AT4510" s="18"/>
      <c r="AU4510" s="18"/>
      <c r="AV4510" s="18"/>
      <c r="AW4510" s="18"/>
      <c r="AX4510" s="18"/>
    </row>
    <row r="4511">
      <c r="A4511" s="18" t="str">
        <f>IFERROR(__xludf.DUMMYFUNCTION("""COMPUTED_VALUE"""),"0.4")</f>
        <v>0.4</v>
      </c>
      <c r="B4511" s="18" t="str">
        <f>IFERROR(__xludf.DUMMYFUNCTION("""COMPUTED_VALUE"""),"0.6")</f>
        <v>0.6</v>
      </c>
      <c r="C4511" s="18" t="str">
        <f>IFERROR(__xludf.DUMMYFUNCTION("""COMPUTED_VALUE"""),"0.7")</f>
        <v>0.7</v>
      </c>
      <c r="D4511" s="18" t="str">
        <f>IFERROR(__xludf.DUMMYFUNCTION("""COMPUTED_VALUE"""),"0.8")</f>
        <v>0.8</v>
      </c>
      <c r="E4511" s="18"/>
      <c r="F4511" s="18"/>
      <c r="G4511" s="18"/>
      <c r="H4511" s="18"/>
      <c r="I4511" s="18"/>
      <c r="J4511" s="18"/>
      <c r="K4511" s="18"/>
      <c r="L4511" s="18"/>
      <c r="M4511" s="18"/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  <c r="AA4511" s="18"/>
      <c r="AB4511" s="18"/>
      <c r="AC4511" s="18"/>
      <c r="AD4511" s="18"/>
      <c r="AE4511" s="18"/>
      <c r="AF4511" s="18"/>
      <c r="AG4511" s="18"/>
      <c r="AH4511" s="18"/>
      <c r="AI4511" s="18"/>
      <c r="AJ4511" s="18"/>
      <c r="AK4511" s="18"/>
      <c r="AL4511" s="18"/>
      <c r="AM4511" s="18"/>
      <c r="AN4511" s="18"/>
      <c r="AO4511" s="18"/>
      <c r="AP4511" s="18"/>
      <c r="AQ4511" s="18"/>
      <c r="AR4511" s="18"/>
      <c r="AS4511" s="18"/>
      <c r="AT4511" s="18"/>
      <c r="AU4511" s="18"/>
      <c r="AV4511" s="18"/>
      <c r="AW4511" s="18"/>
      <c r="AX4511" s="18"/>
    </row>
    <row r="4512">
      <c r="A4512" s="18" t="str">
        <f>IFERROR(__xludf.DUMMYFUNCTION("""COMPUTED_VALUE"""),"Лесные ягоды")</f>
        <v>Лесные ягоды</v>
      </c>
      <c r="B4512" s="18" t="str">
        <f>IFERROR(__xludf.DUMMYFUNCTION("""COMPUTED_VALUE"""),"Алоэ виноград ")</f>
        <v>Алоэ виноград </v>
      </c>
      <c r="C4512" s="18" t="str">
        <f>IFERROR(__xludf.DUMMYFUNCTION("""COMPUTED_VALUE"""),"Апельсиновый адреналин")</f>
        <v>Апельсиновый адреналин</v>
      </c>
      <c r="D4512" s="18" t="str">
        <f>IFERROR(__xludf.DUMMYFUNCTION("""COMPUTED_VALUE"""),"Клюква лайм")</f>
        <v>Клюква лайм</v>
      </c>
      <c r="E4512" s="18" t="str">
        <f>IFERROR(__xludf.DUMMYFUNCTION("""COMPUTED_VALUE"""),"Виноградная фанта ")</f>
        <v>Виноградная фанта </v>
      </c>
      <c r="F4512" s="18" t="str">
        <f>IFERROR(__xludf.DUMMYFUNCTION("""COMPUTED_VALUE"""),"Зеленый чай лемонграсс")</f>
        <v>Зеленый чай лемонграсс</v>
      </c>
      <c r="G4512" s="18" t="str">
        <f>IFERROR(__xludf.DUMMYFUNCTION("""COMPUTED_VALUE"""),"Малина арбуз")</f>
        <v>Малина арбуз</v>
      </c>
      <c r="H4512" s="18" t="str">
        <f>IFERROR(__xludf.DUMMYFUNCTION("""COMPUTED_VALUE"""),"Ананас персик")</f>
        <v>Ананас персик</v>
      </c>
      <c r="I4512" s="18" t="str">
        <f>IFERROR(__xludf.DUMMYFUNCTION("""COMPUTED_VALUE"""),"Клубничный мохито ")</f>
        <v>Клубничный мохито </v>
      </c>
      <c r="J4512" s="18" t="str">
        <f>IFERROR(__xludf.DUMMYFUNCTION("""COMPUTED_VALUE"""),"Яблоко лайм")</f>
        <v>Яблоко лайм</v>
      </c>
      <c r="K4512" s="18" t="str">
        <f>IFERROR(__xludf.DUMMYFUNCTION("""COMPUTED_VALUE"""),"Спрайт арбуз лайм ")</f>
        <v>Спрайт арбуз лайм </v>
      </c>
      <c r="L4512" s="18" t="str">
        <f>IFERROR(__xludf.DUMMYFUNCTION("""COMPUTED_VALUE"""),"Черничная фанта")</f>
        <v>Черничная фанта</v>
      </c>
      <c r="M4512" s="18" t="str">
        <f>IFERROR(__xludf.DUMMYFUNCTION("""COMPUTED_VALUE"""),"Чёрная смородина")</f>
        <v>Чёрная смородина</v>
      </c>
      <c r="N4512" s="18" t="str">
        <f>IFERROR(__xludf.DUMMYFUNCTION("""COMPUTED_VALUE"""),"Червячки голубика малина")</f>
        <v>Червячки голубика малина</v>
      </c>
      <c r="O4512" s="18" t="str">
        <f>IFERROR(__xludf.DUMMYFUNCTION("""COMPUTED_VALUE"""),"Малина смородина ")</f>
        <v>Малина смородина </v>
      </c>
      <c r="P4512" s="18" t="str">
        <f>IFERROR(__xludf.DUMMYFUNCTION("""COMPUTED_VALUE"""),"Черника лайм ")</f>
        <v>Черника лайм </v>
      </c>
      <c r="Q4512" s="18" t="str">
        <f>IFERROR(__xludf.DUMMYFUNCTION("""COMPUTED_VALUE"""),"Виноградный чупа чупс")</f>
        <v>Виноградный чупа чупс</v>
      </c>
      <c r="R4512" s="18" t="str">
        <f>IFERROR(__xludf.DUMMYFUNCTION("""COMPUTED_VALUE"""),"Киви лайм")</f>
        <v>Киви лайм</v>
      </c>
      <c r="S4512" s="18" t="str">
        <f>IFERROR(__xludf.DUMMYFUNCTION("""COMPUTED_VALUE"""),"Ягодный морс")</f>
        <v>Ягодный морс</v>
      </c>
      <c r="T4512" s="18" t="str">
        <f>IFERROR(__xludf.DUMMYFUNCTION("""COMPUTED_VALUE"""),"Фруктовый скитлс")</f>
        <v>Фруктовый скитлс</v>
      </c>
      <c r="U4512" s="18" t="str">
        <f>IFERROR(__xludf.DUMMYFUNCTION("""COMPUTED_VALUE"""),"черника лимон ")</f>
        <v>черника лимон </v>
      </c>
      <c r="V4512" s="18" t="str">
        <f>IFERROR(__xludf.DUMMYFUNCTION("""COMPUTED_VALUE"""),"Вишнёвая бомба")</f>
        <v>Вишнёвая бомба</v>
      </c>
      <c r="W4512" s="18" t="str">
        <f>IFERROR(__xludf.DUMMYFUNCTION("""COMPUTED_VALUE"""),"Тропический манго")</f>
        <v>Тропический манго</v>
      </c>
      <c r="X4512" s="18"/>
      <c r="Y4512" s="18"/>
      <c r="Z4512" s="18"/>
      <c r="AA4512" s="18"/>
      <c r="AB4512" s="18"/>
      <c r="AC4512" s="18"/>
      <c r="AD4512" s="18"/>
      <c r="AE4512" s="18"/>
      <c r="AF4512" s="18"/>
      <c r="AG4512" s="18"/>
      <c r="AH4512" s="18"/>
      <c r="AI4512" s="18"/>
      <c r="AJ4512" s="18"/>
      <c r="AK4512" s="18"/>
      <c r="AL4512" s="18"/>
      <c r="AM4512" s="18"/>
      <c r="AN4512" s="18"/>
      <c r="AO4512" s="18"/>
      <c r="AP4512" s="18"/>
      <c r="AQ4512" s="18"/>
      <c r="AR4512" s="18"/>
      <c r="AS4512" s="18"/>
      <c r="AT4512" s="18"/>
      <c r="AU4512" s="18"/>
      <c r="AV4512" s="18"/>
      <c r="AW4512" s="18"/>
      <c r="AX4512" s="18"/>
    </row>
    <row r="4513">
      <c r="A4513" s="18" t="str">
        <f>IFERROR(__xludf.DUMMYFUNCTION("""COMPUTED_VALUE"""),"кислая земляника")</f>
        <v>кислая земляника</v>
      </c>
      <c r="B4513" s="18" t="str">
        <f>IFERROR(__xludf.DUMMYFUNCTION("""COMPUTED_VALUE"""),"кислая фанта с черникой")</f>
        <v>кислая фанта с черникой</v>
      </c>
      <c r="C4513" s="18" t="str">
        <f>IFERROR(__xludf.DUMMYFUNCTION("""COMPUTED_VALUE"""),"кислое харибо с колой и черешней")</f>
        <v>кислое харибо с колой и черешней</v>
      </c>
      <c r="D4513" s="18" t="str">
        <f>IFERROR(__xludf.DUMMYFUNCTION("""COMPUTED_VALUE"""),"кислое яблочно клубничная шипучка")</f>
        <v>кислое яблочно клубничная шипучка</v>
      </c>
      <c r="E4513" s="18" t="str">
        <f>IFERROR(__xludf.DUMMYFUNCTION("""COMPUTED_VALUE"""),"кислые желатинки маракуйя ананас")</f>
        <v>кислые желатинки маракуйя ананас</v>
      </c>
      <c r="F4513" s="18" t="str">
        <f>IFERROR(__xludf.DUMMYFUNCTION("""COMPUTED_VALUE"""),"кислые ленточки маракуя манго")</f>
        <v>кислые ленточки маракуя манго</v>
      </c>
      <c r="G4513" s="18" t="str">
        <f>IFERROR(__xludf.DUMMYFUNCTION("""COMPUTED_VALUE"""),"кислые мармеладные ягоды")</f>
        <v>кислые мармеладные ягоды</v>
      </c>
      <c r="H4513" s="18" t="str">
        <f>IFERROR(__xludf.DUMMYFUNCTION("""COMPUTED_VALUE"""),"кислый виноград лайм")</f>
        <v>кислый виноград лайм</v>
      </c>
      <c r="I4513" s="18" t="str">
        <f>IFERROR(__xludf.DUMMYFUNCTION("""COMPUTED_VALUE"""),"кислый грейпфрут с вишней")</f>
        <v>кислый грейпфрут с вишней</v>
      </c>
      <c r="J4513" s="18" t="str">
        <f>IFERROR(__xludf.DUMMYFUNCTION("""COMPUTED_VALUE"""),"кислый леденец виноград киви яблоко")</f>
        <v>кислый леденец виноград киви яблоко</v>
      </c>
      <c r="K4513" s="18" t="str">
        <f>IFERROR(__xludf.DUMMYFUNCTION("""COMPUTED_VALUE"""),"кислый лимонад арбуз лайм малина")</f>
        <v>кислый лимонад арбуз лайм малина</v>
      </c>
      <c r="L4513" s="18" t="str">
        <f>IFERROR(__xludf.DUMMYFUNCTION("""COMPUTED_VALUE"""),"кислый персик клубника")</f>
        <v>кислый персик клубника</v>
      </c>
      <c r="M4513" s="18" t="str">
        <f>IFERROR(__xludf.DUMMYFUNCTION("""COMPUTED_VALUE"""),"кислый яблочно лимонные колечки")</f>
        <v>кислый яблочно лимонные колечки</v>
      </c>
      <c r="N4513" s="18" t="str">
        <f>IFERROR(__xludf.DUMMYFUNCTION("""COMPUTED_VALUE"""),"фанта апельсин с кислой малиной")</f>
        <v>фанта апельсин с кислой малиной</v>
      </c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  <c r="AA4513" s="18"/>
      <c r="AB4513" s="18"/>
      <c r="AC4513" s="18"/>
      <c r="AD4513" s="18"/>
      <c r="AE4513" s="18"/>
      <c r="AF4513" s="18"/>
      <c r="AG4513" s="18"/>
      <c r="AH4513" s="18"/>
      <c r="AI4513" s="18"/>
      <c r="AJ4513" s="18"/>
      <c r="AK4513" s="18"/>
      <c r="AL4513" s="18"/>
      <c r="AM4513" s="18"/>
      <c r="AN4513" s="18"/>
      <c r="AO4513" s="18"/>
      <c r="AP4513" s="18"/>
      <c r="AQ4513" s="18"/>
      <c r="AR4513" s="18"/>
      <c r="AS4513" s="18"/>
      <c r="AT4513" s="18"/>
      <c r="AU4513" s="18"/>
      <c r="AV4513" s="18"/>
      <c r="AW4513" s="18"/>
      <c r="AX4513" s="18"/>
    </row>
    <row r="4514">
      <c r="A4514" s="18" t="str">
        <f>IFERROR(__xludf.DUMMYFUNCTION("""COMPUTED_VALUE"""),"кислая земляника")</f>
        <v>кислая земляника</v>
      </c>
      <c r="B4514" s="18" t="str">
        <f>IFERROR(__xludf.DUMMYFUNCTION("""COMPUTED_VALUE"""),"кислая фанта с черникой")</f>
        <v>кислая фанта с черникой</v>
      </c>
      <c r="C4514" s="18" t="str">
        <f>IFERROR(__xludf.DUMMYFUNCTION("""COMPUTED_VALUE"""),"кислое харибо с колой и черешней")</f>
        <v>кислое харибо с колой и черешней</v>
      </c>
      <c r="D4514" s="18" t="str">
        <f>IFERROR(__xludf.DUMMYFUNCTION("""COMPUTED_VALUE"""),"кислое яблочно клубничная шипучка")</f>
        <v>кислое яблочно клубничная шипучка</v>
      </c>
      <c r="E4514" s="18" t="str">
        <f>IFERROR(__xludf.DUMMYFUNCTION("""COMPUTED_VALUE"""),"кислые желатинки маракуйя ананас")</f>
        <v>кислые желатинки маракуйя ананас</v>
      </c>
      <c r="F4514" s="18" t="str">
        <f>IFERROR(__xludf.DUMMYFUNCTION("""COMPUTED_VALUE"""),"кислые ленточки маракуя манго")</f>
        <v>кислые ленточки маракуя манго</v>
      </c>
      <c r="G4514" s="18" t="str">
        <f>IFERROR(__xludf.DUMMYFUNCTION("""COMPUTED_VALUE"""),"кислые мармеладные ягоды")</f>
        <v>кислые мармеладные ягоды</v>
      </c>
      <c r="H4514" s="18" t="str">
        <f>IFERROR(__xludf.DUMMYFUNCTION("""COMPUTED_VALUE"""),"кислый виноград лайм")</f>
        <v>кислый виноград лайм</v>
      </c>
      <c r="I4514" s="18" t="str">
        <f>IFERROR(__xludf.DUMMYFUNCTION("""COMPUTED_VALUE"""),"кислый грейпфрут с вишней")</f>
        <v>кислый грейпфрут с вишней</v>
      </c>
      <c r="J4514" s="18" t="str">
        <f>IFERROR(__xludf.DUMMYFUNCTION("""COMPUTED_VALUE"""),"кислый леденец виноград киви яблоко")</f>
        <v>кислый леденец виноград киви яблоко</v>
      </c>
      <c r="K4514" s="18" t="str">
        <f>IFERROR(__xludf.DUMMYFUNCTION("""COMPUTED_VALUE"""),"кислый лимонад арбуз лайм малина")</f>
        <v>кислый лимонад арбуз лайм малина</v>
      </c>
      <c r="L4514" s="18" t="str">
        <f>IFERROR(__xludf.DUMMYFUNCTION("""COMPUTED_VALUE"""),"кислый персик клубника")</f>
        <v>кислый персик клубника</v>
      </c>
      <c r="M4514" s="18" t="str">
        <f>IFERROR(__xludf.DUMMYFUNCTION("""COMPUTED_VALUE"""),"кислый яблочно лимонные колечки")</f>
        <v>кислый яблочно лимонные колечки</v>
      </c>
      <c r="N4514" s="18" t="str">
        <f>IFERROR(__xludf.DUMMYFUNCTION("""COMPUTED_VALUE"""),"фанта апельсин с кислой малиной")</f>
        <v>фанта апельсин с кислой малиной</v>
      </c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  <c r="AA4514" s="18"/>
      <c r="AB4514" s="18"/>
      <c r="AC4514" s="18"/>
      <c r="AD4514" s="18"/>
      <c r="AE4514" s="18"/>
      <c r="AF4514" s="18"/>
      <c r="AG4514" s="18"/>
      <c r="AH4514" s="18"/>
      <c r="AI4514" s="18"/>
      <c r="AJ4514" s="18"/>
      <c r="AK4514" s="18"/>
      <c r="AL4514" s="18"/>
      <c r="AM4514" s="18"/>
      <c r="AN4514" s="18"/>
      <c r="AO4514" s="18"/>
      <c r="AP4514" s="18"/>
      <c r="AQ4514" s="18"/>
      <c r="AR4514" s="18"/>
      <c r="AS4514" s="18"/>
      <c r="AT4514" s="18"/>
      <c r="AU4514" s="18"/>
      <c r="AV4514" s="18"/>
      <c r="AW4514" s="18"/>
      <c r="AX4514" s="18"/>
    </row>
    <row r="4515">
      <c r="A4515" s="18" t="str">
        <f>IFERROR(__xludf.DUMMYFUNCTION("""COMPUTED_VALUE"""),"Лесные ягоды")</f>
        <v>Лесные ягоды</v>
      </c>
      <c r="B4515" s="18" t="str">
        <f>IFERROR(__xludf.DUMMYFUNCTION("""COMPUTED_VALUE"""),"Алоэ виноград ")</f>
        <v>Алоэ виноград </v>
      </c>
      <c r="C4515" s="18" t="str">
        <f>IFERROR(__xludf.DUMMYFUNCTION("""COMPUTED_VALUE"""),"Апельсиновый адреналин")</f>
        <v>Апельсиновый адреналин</v>
      </c>
      <c r="D4515" s="18" t="str">
        <f>IFERROR(__xludf.DUMMYFUNCTION("""COMPUTED_VALUE"""),"Клюква лайм")</f>
        <v>Клюква лайм</v>
      </c>
      <c r="E4515" s="18" t="str">
        <f>IFERROR(__xludf.DUMMYFUNCTION("""COMPUTED_VALUE"""),"Виноградная фанта ")</f>
        <v>Виноградная фанта </v>
      </c>
      <c r="F4515" s="18" t="str">
        <f>IFERROR(__xludf.DUMMYFUNCTION("""COMPUTED_VALUE"""),"Зеленый чай лемонграсс")</f>
        <v>Зеленый чай лемонграсс</v>
      </c>
      <c r="G4515" s="18" t="str">
        <f>IFERROR(__xludf.DUMMYFUNCTION("""COMPUTED_VALUE"""),"Малина арбуз")</f>
        <v>Малина арбуз</v>
      </c>
      <c r="H4515" s="18" t="str">
        <f>IFERROR(__xludf.DUMMYFUNCTION("""COMPUTED_VALUE"""),"Ананас персик")</f>
        <v>Ананас персик</v>
      </c>
      <c r="I4515" s="18" t="str">
        <f>IFERROR(__xludf.DUMMYFUNCTION("""COMPUTED_VALUE"""),"Клубничный мохито ")</f>
        <v>Клубничный мохито </v>
      </c>
      <c r="J4515" s="18" t="str">
        <f>IFERROR(__xludf.DUMMYFUNCTION("""COMPUTED_VALUE"""),"Яблоко лайм")</f>
        <v>Яблоко лайм</v>
      </c>
      <c r="K4515" s="18" t="str">
        <f>IFERROR(__xludf.DUMMYFUNCTION("""COMPUTED_VALUE"""),"Спрайт арбуз лайм ")</f>
        <v>Спрайт арбуз лайм </v>
      </c>
      <c r="L4515" s="18" t="str">
        <f>IFERROR(__xludf.DUMMYFUNCTION("""COMPUTED_VALUE"""),"Черничная фанта")</f>
        <v>Черничная фанта</v>
      </c>
      <c r="M4515" s="18" t="str">
        <f>IFERROR(__xludf.DUMMYFUNCTION("""COMPUTED_VALUE"""),"Чёрная смородина")</f>
        <v>Чёрная смородина</v>
      </c>
      <c r="N4515" s="18" t="str">
        <f>IFERROR(__xludf.DUMMYFUNCTION("""COMPUTED_VALUE"""),"Червячки голубика малина")</f>
        <v>Червячки голубика малина</v>
      </c>
      <c r="O4515" s="18" t="str">
        <f>IFERROR(__xludf.DUMMYFUNCTION("""COMPUTED_VALUE"""),"Малина смородина ")</f>
        <v>Малина смородина </v>
      </c>
      <c r="P4515" s="18" t="str">
        <f>IFERROR(__xludf.DUMMYFUNCTION("""COMPUTED_VALUE"""),"Черника лайм ")</f>
        <v>Черника лайм </v>
      </c>
      <c r="Q4515" s="18" t="str">
        <f>IFERROR(__xludf.DUMMYFUNCTION("""COMPUTED_VALUE"""),"Виноградный чупа чупс")</f>
        <v>Виноградный чупа чупс</v>
      </c>
      <c r="R4515" s="18" t="str">
        <f>IFERROR(__xludf.DUMMYFUNCTION("""COMPUTED_VALUE"""),"Киви лайм")</f>
        <v>Киви лайм</v>
      </c>
      <c r="S4515" s="18" t="str">
        <f>IFERROR(__xludf.DUMMYFUNCTION("""COMPUTED_VALUE"""),"Ягодный морс")</f>
        <v>Ягодный морс</v>
      </c>
      <c r="T4515" s="18" t="str">
        <f>IFERROR(__xludf.DUMMYFUNCTION("""COMPUTED_VALUE"""),"Фруктовый скитлс")</f>
        <v>Фруктовый скитлс</v>
      </c>
      <c r="U4515" s="18" t="str">
        <f>IFERROR(__xludf.DUMMYFUNCTION("""COMPUTED_VALUE"""),"черника лимон ")</f>
        <v>черника лимон </v>
      </c>
      <c r="V4515" s="18" t="str">
        <f>IFERROR(__xludf.DUMMYFUNCTION("""COMPUTED_VALUE"""),"Вишнёвая бомба")</f>
        <v>Вишнёвая бомба</v>
      </c>
      <c r="W4515" s="18" t="str">
        <f>IFERROR(__xludf.DUMMYFUNCTION("""COMPUTED_VALUE"""),"Тропический манго")</f>
        <v>Тропический манго</v>
      </c>
      <c r="X4515" s="18"/>
      <c r="Y4515" s="18"/>
      <c r="Z4515" s="18"/>
      <c r="AA4515" s="18"/>
      <c r="AB4515" s="18"/>
      <c r="AC4515" s="18"/>
      <c r="AD4515" s="18"/>
      <c r="AE4515" s="18"/>
      <c r="AF4515" s="18"/>
      <c r="AG4515" s="18"/>
      <c r="AH4515" s="18"/>
      <c r="AI4515" s="18"/>
      <c r="AJ4515" s="18"/>
      <c r="AK4515" s="18"/>
      <c r="AL4515" s="18"/>
      <c r="AM4515" s="18"/>
      <c r="AN4515" s="18"/>
      <c r="AO4515" s="18"/>
      <c r="AP4515" s="18"/>
      <c r="AQ4515" s="18"/>
      <c r="AR4515" s="18"/>
      <c r="AS4515" s="18"/>
      <c r="AT4515" s="18"/>
      <c r="AU4515" s="18"/>
      <c r="AV4515" s="18"/>
      <c r="AW4515" s="18"/>
      <c r="AX4515" s="18"/>
    </row>
    <row r="4516">
      <c r="A4516" s="18" t="str">
        <f>IFERROR(__xludf.DUMMYFUNCTION("""COMPUTED_VALUE"""),"0.3")</f>
        <v>0.3</v>
      </c>
      <c r="B4516" s="18"/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8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  <c r="AA4516" s="18"/>
      <c r="AB4516" s="18"/>
      <c r="AC4516" s="18"/>
      <c r="AD4516" s="18"/>
      <c r="AE4516" s="18"/>
      <c r="AF4516" s="18"/>
      <c r="AG4516" s="18"/>
      <c r="AH4516" s="18"/>
      <c r="AI4516" s="18"/>
      <c r="AJ4516" s="18"/>
      <c r="AK4516" s="18"/>
      <c r="AL4516" s="18"/>
      <c r="AM4516" s="18"/>
      <c r="AN4516" s="18"/>
      <c r="AO4516" s="18"/>
      <c r="AP4516" s="18"/>
      <c r="AQ4516" s="18"/>
      <c r="AR4516" s="18"/>
      <c r="AS4516" s="18"/>
      <c r="AT4516" s="18"/>
      <c r="AU4516" s="18"/>
      <c r="AV4516" s="18"/>
      <c r="AW4516" s="18"/>
      <c r="AX4516" s="18"/>
    </row>
    <row r="4517">
      <c r="A4517" s="18" t="str">
        <f>IFERROR(__xludf.DUMMYFUNCTION("""COMPUTED_VALUE"""),"кислая земляника")</f>
        <v>кислая земляника</v>
      </c>
      <c r="B4517" s="18" t="str">
        <f>IFERROR(__xludf.DUMMYFUNCTION("""COMPUTED_VALUE"""),"кислая фанта с черникой")</f>
        <v>кислая фанта с черникой</v>
      </c>
      <c r="C4517" s="18" t="str">
        <f>IFERROR(__xludf.DUMMYFUNCTION("""COMPUTED_VALUE"""),"кислое харибо с колой и черешней")</f>
        <v>кислое харибо с колой и черешней</v>
      </c>
      <c r="D4517" s="18" t="str">
        <f>IFERROR(__xludf.DUMMYFUNCTION("""COMPUTED_VALUE"""),"кислое яблочно клубничная шипучка")</f>
        <v>кислое яблочно клубничная шипучка</v>
      </c>
      <c r="E4517" s="18" t="str">
        <f>IFERROR(__xludf.DUMMYFUNCTION("""COMPUTED_VALUE"""),"кислые желатинки маракуйя ананас")</f>
        <v>кислые желатинки маракуйя ананас</v>
      </c>
      <c r="F4517" s="18" t="str">
        <f>IFERROR(__xludf.DUMMYFUNCTION("""COMPUTED_VALUE"""),"кислые ленточки маракуя манго")</f>
        <v>кислые ленточки маракуя манго</v>
      </c>
      <c r="G4517" s="18" t="str">
        <f>IFERROR(__xludf.DUMMYFUNCTION("""COMPUTED_VALUE"""),"кислые мармеладные ягоды")</f>
        <v>кислые мармеладные ягоды</v>
      </c>
      <c r="H4517" s="18" t="str">
        <f>IFERROR(__xludf.DUMMYFUNCTION("""COMPUTED_VALUE"""),"кислый виноград лайм")</f>
        <v>кислый виноград лайм</v>
      </c>
      <c r="I4517" s="18" t="str">
        <f>IFERROR(__xludf.DUMMYFUNCTION("""COMPUTED_VALUE"""),"кислый грейпфрут с вишней")</f>
        <v>кислый грейпфрут с вишней</v>
      </c>
      <c r="J4517" s="18" t="str">
        <f>IFERROR(__xludf.DUMMYFUNCTION("""COMPUTED_VALUE"""),"кислый леденец виноград киви яблоко")</f>
        <v>кислый леденец виноград киви яблоко</v>
      </c>
      <c r="K4517" s="18" t="str">
        <f>IFERROR(__xludf.DUMMYFUNCTION("""COMPUTED_VALUE"""),"кислый лимонад арбуз лайм малина")</f>
        <v>кислый лимонад арбуз лайм малина</v>
      </c>
      <c r="L4517" s="18" t="str">
        <f>IFERROR(__xludf.DUMMYFUNCTION("""COMPUTED_VALUE"""),"кислый персик клубника")</f>
        <v>кислый персик клубника</v>
      </c>
      <c r="M4517" s="18" t="str">
        <f>IFERROR(__xludf.DUMMYFUNCTION("""COMPUTED_VALUE"""),"кислый яблочно лимонные колечки")</f>
        <v>кислый яблочно лимонные колечки</v>
      </c>
      <c r="N4517" s="18" t="str">
        <f>IFERROR(__xludf.DUMMYFUNCTION("""COMPUTED_VALUE"""),"фанта апельсин с кислой малиной")</f>
        <v>фанта апельсин с кислой малиной</v>
      </c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  <c r="AA4517" s="18"/>
      <c r="AB4517" s="18"/>
      <c r="AC4517" s="18"/>
      <c r="AD4517" s="18"/>
      <c r="AE4517" s="18"/>
      <c r="AF4517" s="18"/>
      <c r="AG4517" s="18"/>
      <c r="AH4517" s="18"/>
      <c r="AI4517" s="18"/>
      <c r="AJ4517" s="18"/>
      <c r="AK4517" s="18"/>
      <c r="AL4517" s="18"/>
      <c r="AM4517" s="18"/>
      <c r="AN4517" s="18"/>
      <c r="AO4517" s="18"/>
      <c r="AP4517" s="18"/>
      <c r="AQ4517" s="18"/>
      <c r="AR4517" s="18"/>
      <c r="AS4517" s="18"/>
      <c r="AT4517" s="18"/>
      <c r="AU4517" s="18"/>
      <c r="AV4517" s="18"/>
      <c r="AW4517" s="18"/>
      <c r="AX4517" s="18"/>
    </row>
    <row r="4518">
      <c r="A4518" s="18" t="str">
        <f>IFERROR(__xludf.DUMMYFUNCTION("""COMPUTED_VALUE"""),"Апельсиновое драже")</f>
        <v>Апельсиновое драже</v>
      </c>
      <c r="B4518" s="18" t="str">
        <f>IFERROR(__xludf.DUMMYFUNCTION("""COMPUTED_VALUE"""),"Бабл гам")</f>
        <v>Бабл гам</v>
      </c>
      <c r="C4518" s="18" t="str">
        <f>IFERROR(__xludf.DUMMYFUNCTION("""COMPUTED_VALUE"""),"Виноградная конфета")</f>
        <v>Виноградная конфета</v>
      </c>
      <c r="D4518" s="18" t="str">
        <f>IFERROR(__xludf.DUMMYFUNCTION("""COMPUTED_VALUE"""),"Даня кокос")</f>
        <v>Даня кокос</v>
      </c>
      <c r="E4518" s="18" t="str">
        <f>IFERROR(__xludf.DUMMYFUNCTION("""COMPUTED_VALUE"""),"Земляника груша")</f>
        <v>Земляника груша</v>
      </c>
      <c r="F4518" s="18" t="str">
        <f>IFERROR(__xludf.DUMMYFUNCTION("""COMPUTED_VALUE"""),"Кислый киви")</f>
        <v>Кислый киви</v>
      </c>
      <c r="G4518" s="18" t="str">
        <f>IFERROR(__xludf.DUMMYFUNCTION("""COMPUTED_VALUE"""),"Кислый малиновый лимонад ")</f>
        <v>Кислый малиновый лимонад </v>
      </c>
      <c r="H4518" s="18" t="str">
        <f>IFERROR(__xludf.DUMMYFUNCTION("""COMPUTED_VALUE"""),"Кола сода айс")</f>
        <v>Кола сода айс</v>
      </c>
      <c r="I4518" s="18" t="str">
        <f>IFERROR(__xludf.DUMMYFUNCTION("""COMPUTED_VALUE"""),"Ледяной ананас")</f>
        <v>Ледяной ананас</v>
      </c>
      <c r="J4518" s="18" t="str">
        <f>IFERROR(__xludf.DUMMYFUNCTION("""COMPUTED_VALUE"""),"Лимонные червячки ")</f>
        <v>Лимонные червячки </v>
      </c>
      <c r="K4518" s="18" t="str">
        <f>IFERROR(__xludf.DUMMYFUNCTION("""COMPUTED_VALUE"""),"Манго апельсин")</f>
        <v>Манго апельсин</v>
      </c>
      <c r="L4518" s="18" t="str">
        <f>IFERROR(__xludf.DUMMYFUNCTION("""COMPUTED_VALUE"""),"Смородина виноград")</f>
        <v>Смородина виноград</v>
      </c>
      <c r="M4518" s="18" t="str">
        <f>IFERROR(__xludf.DUMMYFUNCTION("""COMPUTED_VALUE"""),"Яблочный холс")</f>
        <v>Яблочный холс</v>
      </c>
      <c r="N4518" s="18" t="str">
        <f>IFERROR(__xludf.DUMMYFUNCTION("""COMPUTED_VALUE"""),"Ягодный смузи")</f>
        <v>Ягодный смузи</v>
      </c>
      <c r="O4518" s="18" t="str">
        <f>IFERROR(__xludf.DUMMYFUNCTION("""COMPUTED_VALUE"""),"Ягодный энергетик")</f>
        <v>Ягодный энергетик</v>
      </c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  <c r="AA4518" s="18"/>
      <c r="AB4518" s="18"/>
      <c r="AC4518" s="18"/>
      <c r="AD4518" s="18"/>
      <c r="AE4518" s="18"/>
      <c r="AF4518" s="18"/>
      <c r="AG4518" s="18"/>
      <c r="AH4518" s="18"/>
      <c r="AI4518" s="18"/>
      <c r="AJ4518" s="18"/>
      <c r="AK4518" s="18"/>
      <c r="AL4518" s="18"/>
      <c r="AM4518" s="18"/>
      <c r="AN4518" s="18"/>
      <c r="AO4518" s="18"/>
      <c r="AP4518" s="18"/>
      <c r="AQ4518" s="18"/>
      <c r="AR4518" s="18"/>
      <c r="AS4518" s="18"/>
      <c r="AT4518" s="18"/>
      <c r="AU4518" s="18"/>
      <c r="AV4518" s="18"/>
      <c r="AW4518" s="18"/>
      <c r="AX4518" s="18"/>
    </row>
    <row r="4519">
      <c r="A4519" s="18" t="str">
        <f>IFERROR(__xludf.DUMMYFUNCTION("""COMPUTED_VALUE"""),"Апельсиновое драже")</f>
        <v>Апельсиновое драже</v>
      </c>
      <c r="B4519" s="18" t="str">
        <f>IFERROR(__xludf.DUMMYFUNCTION("""COMPUTED_VALUE"""),"Бабл гам")</f>
        <v>Бабл гам</v>
      </c>
      <c r="C4519" s="18" t="str">
        <f>IFERROR(__xludf.DUMMYFUNCTION("""COMPUTED_VALUE"""),"Виноградная конфета")</f>
        <v>Виноградная конфета</v>
      </c>
      <c r="D4519" s="18" t="str">
        <f>IFERROR(__xludf.DUMMYFUNCTION("""COMPUTED_VALUE"""),"Даня кокос")</f>
        <v>Даня кокос</v>
      </c>
      <c r="E4519" s="18" t="str">
        <f>IFERROR(__xludf.DUMMYFUNCTION("""COMPUTED_VALUE"""),"Земляника груша")</f>
        <v>Земляника груша</v>
      </c>
      <c r="F4519" s="18" t="str">
        <f>IFERROR(__xludf.DUMMYFUNCTION("""COMPUTED_VALUE"""),"Кислый киви")</f>
        <v>Кислый киви</v>
      </c>
      <c r="G4519" s="18" t="str">
        <f>IFERROR(__xludf.DUMMYFUNCTION("""COMPUTED_VALUE"""),"Кислый малиновый лимонад ")</f>
        <v>Кислый малиновый лимонад </v>
      </c>
      <c r="H4519" s="18" t="str">
        <f>IFERROR(__xludf.DUMMYFUNCTION("""COMPUTED_VALUE"""),"Кола сода айс")</f>
        <v>Кола сода айс</v>
      </c>
      <c r="I4519" s="18" t="str">
        <f>IFERROR(__xludf.DUMMYFUNCTION("""COMPUTED_VALUE"""),"Ледяной ананас")</f>
        <v>Ледяной ананас</v>
      </c>
      <c r="J4519" s="18" t="str">
        <f>IFERROR(__xludf.DUMMYFUNCTION("""COMPUTED_VALUE"""),"Лимонные червячки ")</f>
        <v>Лимонные червячки </v>
      </c>
      <c r="K4519" s="18" t="str">
        <f>IFERROR(__xludf.DUMMYFUNCTION("""COMPUTED_VALUE"""),"Манго апельсин")</f>
        <v>Манго апельсин</v>
      </c>
      <c r="L4519" s="18" t="str">
        <f>IFERROR(__xludf.DUMMYFUNCTION("""COMPUTED_VALUE"""),"Смородина виноград")</f>
        <v>Смородина виноград</v>
      </c>
      <c r="M4519" s="18" t="str">
        <f>IFERROR(__xludf.DUMMYFUNCTION("""COMPUTED_VALUE"""),"Яблочный холс")</f>
        <v>Яблочный холс</v>
      </c>
      <c r="N4519" s="18" t="str">
        <f>IFERROR(__xludf.DUMMYFUNCTION("""COMPUTED_VALUE"""),"Ягодный смузи")</f>
        <v>Ягодный смузи</v>
      </c>
      <c r="O4519" s="18" t="str">
        <f>IFERROR(__xludf.DUMMYFUNCTION("""COMPUTED_VALUE"""),"Ягодный энергетик")</f>
        <v>Ягодный энергетик</v>
      </c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  <c r="AA4519" s="18"/>
      <c r="AB4519" s="18"/>
      <c r="AC4519" s="18"/>
      <c r="AD4519" s="18"/>
      <c r="AE4519" s="18"/>
      <c r="AF4519" s="18"/>
      <c r="AG4519" s="18"/>
      <c r="AH4519" s="18"/>
      <c r="AI4519" s="18"/>
      <c r="AJ4519" s="18"/>
      <c r="AK4519" s="18"/>
      <c r="AL4519" s="18"/>
      <c r="AM4519" s="18"/>
      <c r="AN4519" s="18"/>
      <c r="AO4519" s="18"/>
      <c r="AP4519" s="18"/>
      <c r="AQ4519" s="18"/>
      <c r="AR4519" s="18"/>
      <c r="AS4519" s="18"/>
      <c r="AT4519" s="18"/>
      <c r="AU4519" s="18"/>
      <c r="AV4519" s="18"/>
      <c r="AW4519" s="18"/>
      <c r="AX4519" s="18"/>
    </row>
    <row r="4520">
      <c r="A4520" s="18" t="str">
        <f>IFERROR(__xludf.DUMMYFUNCTION("""COMPUTED_VALUE"""),"0.4")</f>
        <v>0.4</v>
      </c>
      <c r="B4520" s="18" t="str">
        <f>IFERROR(__xludf.DUMMYFUNCTION("""COMPUTED_VALUE"""),"0.6")</f>
        <v>0.6</v>
      </c>
      <c r="C4520" s="18" t="str">
        <f>IFERROR(__xludf.DUMMYFUNCTION("""COMPUTED_VALUE"""),"0.7")</f>
        <v>0.7</v>
      </c>
      <c r="D4520" s="18" t="str">
        <f>IFERROR(__xludf.DUMMYFUNCTION("""COMPUTED_VALUE"""),"0.8")</f>
        <v>0.8</v>
      </c>
      <c r="E4520" s="18"/>
      <c r="F4520" s="18"/>
      <c r="G4520" s="18"/>
      <c r="H4520" s="18"/>
      <c r="I4520" s="18"/>
      <c r="J4520" s="18"/>
      <c r="K4520" s="18"/>
      <c r="L4520" s="18"/>
      <c r="M4520" s="18"/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  <c r="AA4520" s="18"/>
      <c r="AB4520" s="18"/>
      <c r="AC4520" s="18"/>
      <c r="AD4520" s="18"/>
      <c r="AE4520" s="18"/>
      <c r="AF4520" s="18"/>
      <c r="AG4520" s="18"/>
      <c r="AH4520" s="18"/>
      <c r="AI4520" s="18"/>
      <c r="AJ4520" s="18"/>
      <c r="AK4520" s="18"/>
      <c r="AL4520" s="18"/>
      <c r="AM4520" s="18"/>
      <c r="AN4520" s="18"/>
      <c r="AO4520" s="18"/>
      <c r="AP4520" s="18"/>
      <c r="AQ4520" s="18"/>
      <c r="AR4520" s="18"/>
      <c r="AS4520" s="18"/>
      <c r="AT4520" s="18"/>
      <c r="AU4520" s="18"/>
      <c r="AV4520" s="18"/>
      <c r="AW4520" s="18"/>
      <c r="AX4520" s="18"/>
    </row>
    <row r="4521">
      <c r="A4521" s="18"/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  <c r="AA4521" s="18"/>
      <c r="AB4521" s="18"/>
      <c r="AC4521" s="18"/>
      <c r="AD4521" s="18"/>
      <c r="AE4521" s="18"/>
      <c r="AF4521" s="18"/>
      <c r="AG4521" s="18"/>
      <c r="AH4521" s="18"/>
      <c r="AI4521" s="18"/>
      <c r="AJ4521" s="18"/>
      <c r="AK4521" s="18"/>
      <c r="AL4521" s="18"/>
      <c r="AM4521" s="18"/>
      <c r="AN4521" s="18"/>
      <c r="AO4521" s="18"/>
      <c r="AP4521" s="18"/>
      <c r="AQ4521" s="18"/>
      <c r="AR4521" s="18"/>
      <c r="AS4521" s="18"/>
      <c r="AT4521" s="18"/>
      <c r="AU4521" s="18"/>
      <c r="AV4521" s="18"/>
      <c r="AW4521" s="18"/>
      <c r="AX4521" s="18"/>
    </row>
    <row r="4522">
      <c r="A4522" s="18"/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  <c r="AA4522" s="18"/>
      <c r="AB4522" s="18"/>
      <c r="AC4522" s="18"/>
      <c r="AD4522" s="18"/>
      <c r="AE4522" s="18"/>
      <c r="AF4522" s="18"/>
      <c r="AG4522" s="18"/>
      <c r="AH4522" s="18"/>
      <c r="AI4522" s="18"/>
      <c r="AJ4522" s="18"/>
      <c r="AK4522" s="18"/>
      <c r="AL4522" s="18"/>
      <c r="AM4522" s="18"/>
      <c r="AN4522" s="18"/>
      <c r="AO4522" s="18"/>
      <c r="AP4522" s="18"/>
      <c r="AQ4522" s="18"/>
      <c r="AR4522" s="18"/>
      <c r="AS4522" s="18"/>
      <c r="AT4522" s="18"/>
      <c r="AU4522" s="18"/>
      <c r="AV4522" s="18"/>
      <c r="AW4522" s="18"/>
      <c r="AX4522" s="18"/>
    </row>
    <row r="4523">
      <c r="A4523" s="18"/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  <c r="AA4523" s="18"/>
      <c r="AB4523" s="18"/>
      <c r="AC4523" s="18"/>
      <c r="AD4523" s="18"/>
      <c r="AE4523" s="18"/>
      <c r="AF4523" s="18"/>
      <c r="AG4523" s="18"/>
      <c r="AH4523" s="18"/>
      <c r="AI4523" s="18"/>
      <c r="AJ4523" s="18"/>
      <c r="AK4523" s="18"/>
      <c r="AL4523" s="18"/>
      <c r="AM4523" s="18"/>
      <c r="AN4523" s="18"/>
      <c r="AO4523" s="18"/>
      <c r="AP4523" s="18"/>
      <c r="AQ4523" s="18"/>
      <c r="AR4523" s="18"/>
      <c r="AS4523" s="18"/>
      <c r="AT4523" s="18"/>
      <c r="AU4523" s="18"/>
      <c r="AV4523" s="18"/>
      <c r="AW4523" s="18"/>
      <c r="AX4523" s="18"/>
    </row>
    <row r="4524">
      <c r="A4524" s="18"/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/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  <c r="AA4524" s="18"/>
      <c r="AB4524" s="18"/>
      <c r="AC4524" s="18"/>
      <c r="AD4524" s="18"/>
      <c r="AE4524" s="18"/>
      <c r="AF4524" s="18"/>
      <c r="AG4524" s="18"/>
      <c r="AH4524" s="18"/>
      <c r="AI4524" s="18"/>
      <c r="AJ4524" s="18"/>
      <c r="AK4524" s="18"/>
      <c r="AL4524" s="18"/>
      <c r="AM4524" s="18"/>
      <c r="AN4524" s="18"/>
      <c r="AO4524" s="18"/>
      <c r="AP4524" s="18"/>
      <c r="AQ4524" s="18"/>
      <c r="AR4524" s="18"/>
      <c r="AS4524" s="18"/>
      <c r="AT4524" s="18"/>
      <c r="AU4524" s="18"/>
      <c r="AV4524" s="18"/>
      <c r="AW4524" s="18"/>
      <c r="AX4524" s="18"/>
    </row>
    <row r="4525">
      <c r="A4525" s="18"/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  <c r="AA4525" s="18"/>
      <c r="AB4525" s="18"/>
      <c r="AC4525" s="18"/>
      <c r="AD4525" s="18"/>
      <c r="AE4525" s="18"/>
      <c r="AF4525" s="18"/>
      <c r="AG4525" s="18"/>
      <c r="AH4525" s="18"/>
      <c r="AI4525" s="18"/>
      <c r="AJ4525" s="18"/>
      <c r="AK4525" s="18"/>
      <c r="AL4525" s="18"/>
      <c r="AM4525" s="18"/>
      <c r="AN4525" s="18"/>
      <c r="AO4525" s="18"/>
      <c r="AP4525" s="18"/>
      <c r="AQ4525" s="18"/>
      <c r="AR4525" s="18"/>
      <c r="AS4525" s="18"/>
      <c r="AT4525" s="18"/>
      <c r="AU4525" s="18"/>
      <c r="AV4525" s="18"/>
      <c r="AW4525" s="18"/>
      <c r="AX4525" s="18"/>
    </row>
    <row r="4526">
      <c r="A4526" s="18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  <c r="AA4526" s="18"/>
      <c r="AB4526" s="18"/>
      <c r="AC4526" s="18"/>
      <c r="AD4526" s="18"/>
      <c r="AE4526" s="18"/>
      <c r="AF4526" s="18"/>
      <c r="AG4526" s="18"/>
      <c r="AH4526" s="18"/>
      <c r="AI4526" s="18"/>
      <c r="AJ4526" s="18"/>
      <c r="AK4526" s="18"/>
      <c r="AL4526" s="18"/>
      <c r="AM4526" s="18"/>
      <c r="AN4526" s="18"/>
      <c r="AO4526" s="18"/>
      <c r="AP4526" s="18"/>
      <c r="AQ4526" s="18"/>
      <c r="AR4526" s="18"/>
      <c r="AS4526" s="18"/>
      <c r="AT4526" s="18"/>
      <c r="AU4526" s="18"/>
      <c r="AV4526" s="18"/>
      <c r="AW4526" s="18"/>
      <c r="AX4526" s="18"/>
    </row>
    <row r="4527">
      <c r="A4527" s="18"/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8"/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  <c r="AA4527" s="18"/>
      <c r="AB4527" s="18"/>
      <c r="AC4527" s="18"/>
      <c r="AD4527" s="18"/>
      <c r="AE4527" s="18"/>
      <c r="AF4527" s="18"/>
      <c r="AG4527" s="18"/>
      <c r="AH4527" s="18"/>
      <c r="AI4527" s="18"/>
      <c r="AJ4527" s="18"/>
      <c r="AK4527" s="18"/>
      <c r="AL4527" s="18"/>
      <c r="AM4527" s="18"/>
      <c r="AN4527" s="18"/>
      <c r="AO4527" s="18"/>
      <c r="AP4527" s="18"/>
      <c r="AQ4527" s="18"/>
      <c r="AR4527" s="18"/>
      <c r="AS4527" s="18"/>
      <c r="AT4527" s="18"/>
      <c r="AU4527" s="18"/>
      <c r="AV4527" s="18"/>
      <c r="AW4527" s="18"/>
      <c r="AX4527" s="18"/>
    </row>
    <row r="4528">
      <c r="A4528" s="18"/>
      <c r="B4528" s="18"/>
      <c r="C4528" s="18"/>
      <c r="D4528" s="18"/>
      <c r="E4528" s="18"/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  <c r="AA4528" s="18"/>
      <c r="AB4528" s="18"/>
      <c r="AC4528" s="18"/>
      <c r="AD4528" s="18"/>
      <c r="AE4528" s="18"/>
      <c r="AF4528" s="18"/>
      <c r="AG4528" s="18"/>
      <c r="AH4528" s="18"/>
      <c r="AI4528" s="18"/>
      <c r="AJ4528" s="18"/>
      <c r="AK4528" s="18"/>
      <c r="AL4528" s="18"/>
      <c r="AM4528" s="18"/>
      <c r="AN4528" s="18"/>
      <c r="AO4528" s="18"/>
      <c r="AP4528" s="18"/>
      <c r="AQ4528" s="18"/>
      <c r="AR4528" s="18"/>
      <c r="AS4528" s="18"/>
      <c r="AT4528" s="18"/>
      <c r="AU4528" s="18"/>
      <c r="AV4528" s="18"/>
      <c r="AW4528" s="18"/>
      <c r="AX4528" s="18"/>
    </row>
    <row r="4529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8"/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  <c r="AA4529" s="18"/>
      <c r="AB4529" s="18"/>
      <c r="AC4529" s="18"/>
      <c r="AD4529" s="18"/>
      <c r="AE4529" s="18"/>
      <c r="AF4529" s="18"/>
      <c r="AG4529" s="18"/>
      <c r="AH4529" s="18"/>
      <c r="AI4529" s="18"/>
      <c r="AJ4529" s="18"/>
      <c r="AK4529" s="18"/>
      <c r="AL4529" s="18"/>
      <c r="AM4529" s="18"/>
      <c r="AN4529" s="18"/>
      <c r="AO4529" s="18"/>
      <c r="AP4529" s="18"/>
      <c r="AQ4529" s="18"/>
      <c r="AR4529" s="18"/>
      <c r="AS4529" s="18"/>
      <c r="AT4529" s="18"/>
      <c r="AU4529" s="18"/>
      <c r="AV4529" s="18"/>
      <c r="AW4529" s="18"/>
      <c r="AX4529" s="18"/>
    </row>
    <row r="4530">
      <c r="A4530" s="18"/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  <c r="AA4530" s="18"/>
      <c r="AB4530" s="18"/>
      <c r="AC4530" s="18"/>
      <c r="AD4530" s="18"/>
      <c r="AE4530" s="18"/>
      <c r="AF4530" s="18"/>
      <c r="AG4530" s="18"/>
      <c r="AH4530" s="18"/>
      <c r="AI4530" s="18"/>
      <c r="AJ4530" s="18"/>
      <c r="AK4530" s="18"/>
      <c r="AL4530" s="18"/>
      <c r="AM4530" s="18"/>
      <c r="AN4530" s="18"/>
      <c r="AO4530" s="18"/>
      <c r="AP4530" s="18"/>
      <c r="AQ4530" s="18"/>
      <c r="AR4530" s="18"/>
      <c r="AS4530" s="18"/>
      <c r="AT4530" s="18"/>
      <c r="AU4530" s="18"/>
      <c r="AV4530" s="18"/>
      <c r="AW4530" s="18"/>
      <c r="AX4530" s="18"/>
    </row>
    <row r="4531">
      <c r="A4531" s="18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8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  <c r="AA4531" s="18"/>
      <c r="AB4531" s="18"/>
      <c r="AC4531" s="18"/>
      <c r="AD4531" s="18"/>
      <c r="AE4531" s="18"/>
      <c r="AF4531" s="18"/>
      <c r="AG4531" s="18"/>
      <c r="AH4531" s="18"/>
      <c r="AI4531" s="18"/>
      <c r="AJ4531" s="18"/>
      <c r="AK4531" s="18"/>
      <c r="AL4531" s="18"/>
      <c r="AM4531" s="18"/>
      <c r="AN4531" s="18"/>
      <c r="AO4531" s="18"/>
      <c r="AP4531" s="18"/>
      <c r="AQ4531" s="18"/>
      <c r="AR4531" s="18"/>
      <c r="AS4531" s="18"/>
      <c r="AT4531" s="18"/>
      <c r="AU4531" s="18"/>
      <c r="AV4531" s="18"/>
      <c r="AW4531" s="18"/>
      <c r="AX4531" s="18"/>
    </row>
    <row r="4532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8"/>
      <c r="M4532" s="18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  <c r="AA4532" s="18"/>
      <c r="AB4532" s="18"/>
      <c r="AC4532" s="18"/>
      <c r="AD4532" s="18"/>
      <c r="AE4532" s="18"/>
      <c r="AF4532" s="18"/>
      <c r="AG4532" s="18"/>
      <c r="AH4532" s="18"/>
      <c r="AI4532" s="18"/>
      <c r="AJ4532" s="18"/>
      <c r="AK4532" s="18"/>
      <c r="AL4532" s="18"/>
      <c r="AM4532" s="18"/>
      <c r="AN4532" s="18"/>
      <c r="AO4532" s="18"/>
      <c r="AP4532" s="18"/>
      <c r="AQ4532" s="18"/>
      <c r="AR4532" s="18"/>
      <c r="AS4532" s="18"/>
      <c r="AT4532" s="18"/>
      <c r="AU4532" s="18"/>
      <c r="AV4532" s="18"/>
      <c r="AW4532" s="18"/>
      <c r="AX4532" s="18"/>
    </row>
    <row r="4533">
      <c r="A4533" s="18"/>
      <c r="B4533" s="18"/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8"/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  <c r="AA4533" s="18"/>
      <c r="AB4533" s="18"/>
      <c r="AC4533" s="18"/>
      <c r="AD4533" s="18"/>
      <c r="AE4533" s="18"/>
      <c r="AF4533" s="18"/>
      <c r="AG4533" s="18"/>
      <c r="AH4533" s="18"/>
      <c r="AI4533" s="18"/>
      <c r="AJ4533" s="18"/>
      <c r="AK4533" s="18"/>
      <c r="AL4533" s="18"/>
      <c r="AM4533" s="18"/>
      <c r="AN4533" s="18"/>
      <c r="AO4533" s="18"/>
      <c r="AP4533" s="18"/>
      <c r="AQ4533" s="18"/>
      <c r="AR4533" s="18"/>
      <c r="AS4533" s="18"/>
      <c r="AT4533" s="18"/>
      <c r="AU4533" s="18"/>
      <c r="AV4533" s="18"/>
      <c r="AW4533" s="18"/>
      <c r="AX4533" s="18"/>
    </row>
    <row r="4534">
      <c r="A4534" s="18"/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  <c r="AA4534" s="18"/>
      <c r="AB4534" s="18"/>
      <c r="AC4534" s="18"/>
      <c r="AD4534" s="18"/>
      <c r="AE4534" s="18"/>
      <c r="AF4534" s="18"/>
      <c r="AG4534" s="18"/>
      <c r="AH4534" s="18"/>
      <c r="AI4534" s="18"/>
      <c r="AJ4534" s="18"/>
      <c r="AK4534" s="18"/>
      <c r="AL4534" s="18"/>
      <c r="AM4534" s="18"/>
      <c r="AN4534" s="18"/>
      <c r="AO4534" s="18"/>
      <c r="AP4534" s="18"/>
      <c r="AQ4534" s="18"/>
      <c r="AR4534" s="18"/>
      <c r="AS4534" s="18"/>
      <c r="AT4534" s="18"/>
      <c r="AU4534" s="18"/>
      <c r="AV4534" s="18"/>
      <c r="AW4534" s="18"/>
      <c r="AX4534" s="18"/>
    </row>
    <row r="4535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8"/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  <c r="AA4535" s="18"/>
      <c r="AB4535" s="18"/>
      <c r="AC4535" s="18"/>
      <c r="AD4535" s="18"/>
      <c r="AE4535" s="18"/>
      <c r="AF4535" s="18"/>
      <c r="AG4535" s="18"/>
      <c r="AH4535" s="18"/>
      <c r="AI4535" s="18"/>
      <c r="AJ4535" s="18"/>
      <c r="AK4535" s="18"/>
      <c r="AL4535" s="18"/>
      <c r="AM4535" s="18"/>
      <c r="AN4535" s="18"/>
      <c r="AO4535" s="18"/>
      <c r="AP4535" s="18"/>
      <c r="AQ4535" s="18"/>
      <c r="AR4535" s="18"/>
      <c r="AS4535" s="18"/>
      <c r="AT4535" s="18"/>
      <c r="AU4535" s="18"/>
      <c r="AV4535" s="18"/>
      <c r="AW4535" s="18"/>
      <c r="AX4535" s="18"/>
    </row>
    <row r="4536">
      <c r="A4536" s="18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8"/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  <c r="AA4536" s="18"/>
      <c r="AB4536" s="18"/>
      <c r="AC4536" s="18"/>
      <c r="AD4536" s="18"/>
      <c r="AE4536" s="18"/>
      <c r="AF4536" s="18"/>
      <c r="AG4536" s="18"/>
      <c r="AH4536" s="18"/>
      <c r="AI4536" s="18"/>
      <c r="AJ4536" s="18"/>
      <c r="AK4536" s="18"/>
      <c r="AL4536" s="18"/>
      <c r="AM4536" s="18"/>
      <c r="AN4536" s="18"/>
      <c r="AO4536" s="18"/>
      <c r="AP4536" s="18"/>
      <c r="AQ4536" s="18"/>
      <c r="AR4536" s="18"/>
      <c r="AS4536" s="18"/>
      <c r="AT4536" s="18"/>
      <c r="AU4536" s="18"/>
      <c r="AV4536" s="18"/>
      <c r="AW4536" s="18"/>
      <c r="AX4536" s="18"/>
    </row>
    <row r="4537">
      <c r="A4537" s="18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8"/>
      <c r="M4537" s="18"/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  <c r="AA4537" s="18"/>
      <c r="AB4537" s="18"/>
      <c r="AC4537" s="18"/>
      <c r="AD4537" s="18"/>
      <c r="AE4537" s="18"/>
      <c r="AF4537" s="18"/>
      <c r="AG4537" s="18"/>
      <c r="AH4537" s="18"/>
      <c r="AI4537" s="18"/>
      <c r="AJ4537" s="18"/>
      <c r="AK4537" s="18"/>
      <c r="AL4537" s="18"/>
      <c r="AM4537" s="18"/>
      <c r="AN4537" s="18"/>
      <c r="AO4537" s="18"/>
      <c r="AP4537" s="18"/>
      <c r="AQ4537" s="18"/>
      <c r="AR4537" s="18"/>
      <c r="AS4537" s="18"/>
      <c r="AT4537" s="18"/>
      <c r="AU4537" s="18"/>
      <c r="AV4537" s="18"/>
      <c r="AW4537" s="18"/>
      <c r="AX4537" s="18"/>
    </row>
    <row r="4538">
      <c r="A4538" s="18"/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  <c r="X4538" s="18"/>
      <c r="Y4538" s="18"/>
      <c r="Z4538" s="18"/>
      <c r="AA4538" s="18"/>
      <c r="AB4538" s="18"/>
      <c r="AC4538" s="18"/>
      <c r="AD4538" s="18"/>
      <c r="AE4538" s="18"/>
      <c r="AF4538" s="18"/>
      <c r="AG4538" s="18"/>
      <c r="AH4538" s="18"/>
      <c r="AI4538" s="18"/>
      <c r="AJ4538" s="18"/>
      <c r="AK4538" s="18"/>
      <c r="AL4538" s="18"/>
      <c r="AM4538" s="18"/>
      <c r="AN4538" s="18"/>
      <c r="AO4538" s="18"/>
      <c r="AP4538" s="18"/>
      <c r="AQ4538" s="18"/>
      <c r="AR4538" s="18"/>
      <c r="AS4538" s="18"/>
      <c r="AT4538" s="18"/>
      <c r="AU4538" s="18"/>
      <c r="AV4538" s="18"/>
      <c r="AW4538" s="18"/>
      <c r="AX4538" s="18"/>
    </row>
    <row r="4539">
      <c r="A4539" s="18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  <c r="AA4539" s="18"/>
      <c r="AB4539" s="18"/>
      <c r="AC4539" s="18"/>
      <c r="AD4539" s="18"/>
      <c r="AE4539" s="18"/>
      <c r="AF4539" s="18"/>
      <c r="AG4539" s="18"/>
      <c r="AH4539" s="18"/>
      <c r="AI4539" s="18"/>
      <c r="AJ4539" s="18"/>
      <c r="AK4539" s="18"/>
      <c r="AL4539" s="18"/>
      <c r="AM4539" s="18"/>
      <c r="AN4539" s="18"/>
      <c r="AO4539" s="18"/>
      <c r="AP4539" s="18"/>
      <c r="AQ4539" s="18"/>
      <c r="AR4539" s="18"/>
      <c r="AS4539" s="18"/>
      <c r="AT4539" s="18"/>
      <c r="AU4539" s="18"/>
      <c r="AV4539" s="18"/>
      <c r="AW4539" s="18"/>
      <c r="AX4539" s="18"/>
    </row>
    <row r="4540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  <c r="AA4540" s="18"/>
      <c r="AB4540" s="18"/>
      <c r="AC4540" s="18"/>
      <c r="AD4540" s="18"/>
      <c r="AE4540" s="18"/>
      <c r="AF4540" s="18"/>
      <c r="AG4540" s="18"/>
      <c r="AH4540" s="18"/>
      <c r="AI4540" s="18"/>
      <c r="AJ4540" s="18"/>
      <c r="AK4540" s="18"/>
      <c r="AL4540" s="18"/>
      <c r="AM4540" s="18"/>
      <c r="AN4540" s="18"/>
      <c r="AO4540" s="18"/>
      <c r="AP4540" s="18"/>
      <c r="AQ4540" s="18"/>
      <c r="AR4540" s="18"/>
      <c r="AS4540" s="18"/>
      <c r="AT4540" s="18"/>
      <c r="AU4540" s="18"/>
      <c r="AV4540" s="18"/>
      <c r="AW4540" s="18"/>
      <c r="AX4540" s="18"/>
    </row>
    <row r="4541">
      <c r="A4541" s="18" t="str">
        <f>IFERROR(__xludf.DUMMYFUNCTION("""COMPUTED_VALUE"""),"кислая земляника")</f>
        <v>кислая земляника</v>
      </c>
      <c r="B4541" s="18" t="str">
        <f>IFERROR(__xludf.DUMMYFUNCTION("""COMPUTED_VALUE"""),"кислая фанта с черникой")</f>
        <v>кислая фанта с черникой</v>
      </c>
      <c r="C4541" s="18" t="str">
        <f>IFERROR(__xludf.DUMMYFUNCTION("""COMPUTED_VALUE"""),"кислое харибо с колой и черешней")</f>
        <v>кислое харибо с колой и черешней</v>
      </c>
      <c r="D4541" s="18" t="str">
        <f>IFERROR(__xludf.DUMMYFUNCTION("""COMPUTED_VALUE"""),"кислое яблочно клубничная шипучка")</f>
        <v>кислое яблочно клубничная шипучка</v>
      </c>
      <c r="E4541" s="18" t="str">
        <f>IFERROR(__xludf.DUMMYFUNCTION("""COMPUTED_VALUE"""),"кислые желатинки маракуйя ананас")</f>
        <v>кислые желатинки маракуйя ананас</v>
      </c>
      <c r="F4541" s="18" t="str">
        <f>IFERROR(__xludf.DUMMYFUNCTION("""COMPUTED_VALUE"""),"кислые ленточки маракуя манго")</f>
        <v>кислые ленточки маракуя манго</v>
      </c>
      <c r="G4541" s="18" t="str">
        <f>IFERROR(__xludf.DUMMYFUNCTION("""COMPUTED_VALUE"""),"кислые мармеладные ягоды")</f>
        <v>кислые мармеладные ягоды</v>
      </c>
      <c r="H4541" s="18" t="str">
        <f>IFERROR(__xludf.DUMMYFUNCTION("""COMPUTED_VALUE"""),"кислый виноград лайм")</f>
        <v>кислый виноград лайм</v>
      </c>
      <c r="I4541" s="18" t="str">
        <f>IFERROR(__xludf.DUMMYFUNCTION("""COMPUTED_VALUE"""),"кислый грейпфрут с вишней")</f>
        <v>кислый грейпфрут с вишней</v>
      </c>
      <c r="J4541" s="18" t="str">
        <f>IFERROR(__xludf.DUMMYFUNCTION("""COMPUTED_VALUE"""),"кислый леденец виноград киви яблоко")</f>
        <v>кислый леденец виноград киви яблоко</v>
      </c>
      <c r="K4541" s="18" t="str">
        <f>IFERROR(__xludf.DUMMYFUNCTION("""COMPUTED_VALUE"""),"кислый лимонад арбуз лайм малина")</f>
        <v>кислый лимонад арбуз лайм малина</v>
      </c>
      <c r="L4541" s="18" t="str">
        <f>IFERROR(__xludf.DUMMYFUNCTION("""COMPUTED_VALUE"""),"кислый персик клубника")</f>
        <v>кислый персик клубника</v>
      </c>
      <c r="M4541" s="18" t="str">
        <f>IFERROR(__xludf.DUMMYFUNCTION("""COMPUTED_VALUE"""),"кислый яблочно лимонные колечки")</f>
        <v>кислый яблочно лимонные колечки</v>
      </c>
      <c r="N4541" s="18" t="str">
        <f>IFERROR(__xludf.DUMMYFUNCTION("""COMPUTED_VALUE"""),"фанта апельсин с кислой малиной")</f>
        <v>фанта апельсин с кислой малиной</v>
      </c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  <c r="AA4541" s="18"/>
      <c r="AB4541" s="18"/>
      <c r="AC4541" s="18"/>
      <c r="AD4541" s="18"/>
      <c r="AE4541" s="18"/>
      <c r="AF4541" s="18"/>
      <c r="AG4541" s="18"/>
      <c r="AH4541" s="18"/>
      <c r="AI4541" s="18"/>
      <c r="AJ4541" s="18"/>
      <c r="AK4541" s="18"/>
      <c r="AL4541" s="18"/>
      <c r="AM4541" s="18"/>
      <c r="AN4541" s="18"/>
      <c r="AO4541" s="18"/>
      <c r="AP4541" s="18"/>
      <c r="AQ4541" s="18"/>
      <c r="AR4541" s="18"/>
      <c r="AS4541" s="18"/>
      <c r="AT4541" s="18"/>
      <c r="AU4541" s="18"/>
      <c r="AV4541" s="18"/>
      <c r="AW4541" s="18"/>
      <c r="AX4541" s="18"/>
    </row>
    <row r="4542">
      <c r="A4542" s="18" t="str">
        <f>IFERROR(__xludf.DUMMYFUNCTION("""COMPUTED_VALUE"""),"Кислый малиново-грейпфрутовый швепс")</f>
        <v>Кислый малиново-грейпфрутовый швепс</v>
      </c>
      <c r="B4542" s="18" t="str">
        <f>IFERROR(__xludf.DUMMYFUNCTION("""COMPUTED_VALUE"""),"Ананас апельсин")</f>
        <v>Ананас апельсин</v>
      </c>
      <c r="C4542" s="18" t="str">
        <f>IFERROR(__xludf.DUMMYFUNCTION("""COMPUTED_VALUE"""),"Пинаколада")</f>
        <v>Пинаколада</v>
      </c>
      <c r="D4542" s="18" t="str">
        <f>IFERROR(__xludf.DUMMYFUNCTION("""COMPUTED_VALUE"""),"Мятный бабл гам")</f>
        <v>Мятный бабл гам</v>
      </c>
      <c r="E4542" s="18" t="str">
        <f>IFERROR(__xludf.DUMMYFUNCTION("""COMPUTED_VALUE"""),"Мянго драгонфрут")</f>
        <v>Мянго драгонфрут</v>
      </c>
      <c r="F4542" s="18" t="str">
        <f>IFERROR(__xludf.DUMMYFUNCTION("""COMPUTED_VALUE"""),"Клубничная фанта")</f>
        <v>Клубничная фанта</v>
      </c>
      <c r="G4542" s="18" t="str">
        <f>IFERROR(__xludf.DUMMYFUNCTION("""COMPUTED_VALUE"""),"Клубничная арбуз")</f>
        <v>Клубничная арбуз</v>
      </c>
      <c r="H4542" s="18" t="str">
        <f>IFERROR(__xludf.DUMMYFUNCTION("""COMPUTED_VALUE"""),"Кислый скитлс")</f>
        <v>Кислый скитлс</v>
      </c>
      <c r="I4542" s="18" t="str">
        <f>IFERROR(__xludf.DUMMYFUNCTION("""COMPUTED_VALUE"""),"Кислый лайм арбуз")</f>
        <v>Кислый лайм арбуз</v>
      </c>
      <c r="J4542" s="18" t="str">
        <f>IFERROR(__xludf.DUMMYFUNCTION("""COMPUTED_VALUE"""),"Тропический банан")</f>
        <v>Тропический банан</v>
      </c>
      <c r="K4542" s="18" t="str">
        <f>IFERROR(__xludf.DUMMYFUNCTION("""COMPUTED_VALUE"""),"Яблочный энергетик")</f>
        <v>Яблочный энергетик</v>
      </c>
      <c r="L4542" s="18" t="str">
        <f>IFERROR(__xludf.DUMMYFUNCTION("""COMPUTED_VALUE"""),"Барбарисовый лимонад")</f>
        <v>Барбарисовый лимонад</v>
      </c>
      <c r="M4542" s="18" t="str">
        <f>IFERROR(__xludf.DUMMYFUNCTION("""COMPUTED_VALUE"""),"Лимонад виноград вишня")</f>
        <v>Лимонад виноград вишня</v>
      </c>
      <c r="N4542" s="18" t="str">
        <f>IFERROR(__xludf.DUMMYFUNCTION("""COMPUTED_VALUE"""),"Розовый лимонад")</f>
        <v>Розовый лимонад</v>
      </c>
      <c r="O4542" s="18" t="str">
        <f>IFERROR(__xludf.DUMMYFUNCTION("""COMPUTED_VALUE"""),"Двойной манго")</f>
        <v>Двойной манго</v>
      </c>
      <c r="P4542" s="18" t="str">
        <f>IFERROR(__xludf.DUMMYFUNCTION("""COMPUTED_VALUE"""),"Лесные ягоды ")</f>
        <v>Лесные ягоды </v>
      </c>
      <c r="Q4542" s="18" t="str">
        <f>IFERROR(__xludf.DUMMYFUNCTION("""COMPUTED_VALUE"""),"Ежевика малина ")</f>
        <v>Ежевика малина </v>
      </c>
      <c r="R4542" s="18" t="str">
        <f>IFERROR(__xludf.DUMMYFUNCTION("""COMPUTED_VALUE"""),"Смородиновый лимонад")</f>
        <v>Смородиновый лимонад</v>
      </c>
      <c r="S4542" s="18" t="str">
        <f>IFERROR(__xludf.DUMMYFUNCTION("""COMPUTED_VALUE"""),"Кола вишня")</f>
        <v>Кола вишня</v>
      </c>
      <c r="T4542" s="18" t="str">
        <f>IFERROR(__xludf.DUMMYFUNCTION("""COMPUTED_VALUE"""),"Манго арбуз")</f>
        <v>Манго арбуз</v>
      </c>
      <c r="U4542" s="18" t="str">
        <f>IFERROR(__xludf.DUMMYFUNCTION("""COMPUTED_VALUE"""),"Алоэ виноград")</f>
        <v>Алоэ виноград</v>
      </c>
      <c r="V4542" s="18" t="str">
        <f>IFERROR(__xludf.DUMMYFUNCTION("""COMPUTED_VALUE"""),"Банан клубника")</f>
        <v>Банан клубника</v>
      </c>
      <c r="W4542" s="18" t="str">
        <f>IFERROR(__xludf.DUMMYFUNCTION("""COMPUTED_VALUE"""),"Малиновый мармелад")</f>
        <v>Малиновый мармелад</v>
      </c>
      <c r="X4542" s="18" t="str">
        <f>IFERROR(__xludf.DUMMYFUNCTION("""COMPUTED_VALUE"""),"Клубника киви")</f>
        <v>Клубника киви</v>
      </c>
      <c r="Y4542" s="18" t="str">
        <f>IFERROR(__xludf.DUMMYFUNCTION("""COMPUTED_VALUE"""),"Клюква лайм")</f>
        <v>Клюква лайм</v>
      </c>
      <c r="Z4542" s="18" t="str">
        <f>IFERROR(__xludf.DUMMYFUNCTION("""COMPUTED_VALUE"""),"Гуава ананас")</f>
        <v>Гуава ананас</v>
      </c>
      <c r="AA4542" s="18" t="str">
        <f>IFERROR(__xludf.DUMMYFUNCTION("""COMPUTED_VALUE"""),"Морс")</f>
        <v>Морс</v>
      </c>
      <c r="AB4542" s="18" t="str">
        <f>IFERROR(__xludf.DUMMYFUNCTION("""COMPUTED_VALUE"""),"Красный апельсин")</f>
        <v>Красный апельсин</v>
      </c>
      <c r="AC4542" s="18" t="str">
        <f>IFERROR(__xludf.DUMMYFUNCTION("""COMPUTED_VALUE"""),"Арбузная жвачка")</f>
        <v>Арбузная жвачка</v>
      </c>
      <c r="AD4542" s="18" t="str">
        <f>IFERROR(__xludf.DUMMYFUNCTION("""COMPUTED_VALUE"""),"Смородина Виноград")</f>
        <v>Смородина Виноград</v>
      </c>
      <c r="AE4542" s="18" t="str">
        <f>IFERROR(__xludf.DUMMYFUNCTION("""COMPUTED_VALUE"""),"Гранатовая Мармелад")</f>
        <v>Гранатовая Мармелад</v>
      </c>
      <c r="AF4542" s="18" t="str">
        <f>IFERROR(__xludf.DUMMYFUNCTION("""COMPUTED_VALUE"""),"Яблоко Киви")</f>
        <v>Яблоко Киви</v>
      </c>
      <c r="AG4542" s="18" t="str">
        <f>IFERROR(__xludf.DUMMYFUNCTION("""COMPUTED_VALUE"""),"Клубника Ежевика")</f>
        <v>Клубника Ежевика</v>
      </c>
      <c r="AH4542" s="18" t="str">
        <f>IFERROR(__xludf.DUMMYFUNCTION("""COMPUTED_VALUE"""),"Клубничный Коктейль")</f>
        <v>Клубничный Коктейль</v>
      </c>
      <c r="AI4542" s="18" t="str">
        <f>IFERROR(__xludf.DUMMYFUNCTION("""COMPUTED_VALUE"""),"Клюква Земляника ")</f>
        <v>Клюква Земляника </v>
      </c>
      <c r="AJ4542" s="18" t="str">
        <f>IFERROR(__xludf.DUMMYFUNCTION("""COMPUTED_VALUE"""),"Какос Дыня")</f>
        <v>Какос Дыня</v>
      </c>
      <c r="AK4542" s="18" t="str">
        <f>IFERROR(__xludf.DUMMYFUNCTION("""COMPUTED_VALUE"""),"Маракуйя мандарин")</f>
        <v>Маракуйя мандарин</v>
      </c>
      <c r="AL4542" s="18" t="str">
        <f>IFERROR(__xludf.DUMMYFUNCTION("""COMPUTED_VALUE"""),"Персик кактус")</f>
        <v>Персик кактус</v>
      </c>
      <c r="AM4542" s="18" t="str">
        <f>IFERROR(__xludf.DUMMYFUNCTION("""COMPUTED_VALUE"""),"Спрайт")</f>
        <v>Спрайт</v>
      </c>
      <c r="AN4542" s="18" t="str">
        <f>IFERROR(__xludf.DUMMYFUNCTION("""COMPUTED_VALUE"""),"Черничная фанта")</f>
        <v>Черничная фанта</v>
      </c>
      <c r="AO4542" s="18" t="str">
        <f>IFERROR(__xludf.DUMMYFUNCTION("""COMPUTED_VALUE"""),"Ягодная жвачка")</f>
        <v>Ягодная жвачка</v>
      </c>
      <c r="AP4542" s="18" t="str">
        <f>IFERROR(__xludf.DUMMYFUNCTION("""COMPUTED_VALUE"""),"Ягодный энергетик")</f>
        <v>Ягодный энергетик</v>
      </c>
      <c r="AQ4542" s="18" t="str">
        <f>IFERROR(__xludf.DUMMYFUNCTION("""COMPUTED_VALUE"""),"Ягодный пунш ")</f>
        <v>Ягодный пунш </v>
      </c>
      <c r="AR4542" s="18" t="str">
        <f>IFERROR(__xludf.DUMMYFUNCTION("""COMPUTED_VALUE"""),"Виноградный холс")</f>
        <v>Виноградный холс</v>
      </c>
      <c r="AS4542" s="18" t="str">
        <f>IFERROR(__xludf.DUMMYFUNCTION("""COMPUTED_VALUE"""),"Грейпфрут смородина")</f>
        <v>Грейпфрут смородина</v>
      </c>
      <c r="AT4542" s="18" t="str">
        <f>IFERROR(__xludf.DUMMYFUNCTION("""COMPUTED_VALUE"""),"Дыня персик")</f>
        <v>Дыня персик</v>
      </c>
      <c r="AU4542" s="18" t="str">
        <f>IFERROR(__xludf.DUMMYFUNCTION("""COMPUTED_VALUE"""),"Земляника виноград")</f>
        <v>Земляника виноград</v>
      </c>
      <c r="AV4542" s="18" t="str">
        <f>IFERROR(__xludf.DUMMYFUNCTION("""COMPUTED_VALUE"""),"Киви маракуйя гуава")</f>
        <v>Киви маракуйя гуава</v>
      </c>
      <c r="AW4542" s="18" t="str">
        <f>IFERROR(__xludf.DUMMYFUNCTION("""COMPUTED_VALUE"""),"Кислые вишнёвые червячки")</f>
        <v>Кислые вишнёвые червячки</v>
      </c>
      <c r="AX4542" s="18" t="str">
        <f>IFERROR(__xludf.DUMMYFUNCTION("""COMPUTED_VALUE"""),"Кислые чернично-малиновое червячки")</f>
        <v>Кислые чернично-малиновое червячки</v>
      </c>
    </row>
    <row r="4543">
      <c r="A4543" s="18" t="str">
        <f>IFERROR(__xludf.DUMMYFUNCTION("""COMPUTED_VALUE"""),"0.4")</f>
        <v>0.4</v>
      </c>
      <c r="B4543" s="18" t="str">
        <f>IFERROR(__xludf.DUMMYFUNCTION("""COMPUTED_VALUE"""),"0.6")</f>
        <v>0.6</v>
      </c>
      <c r="C4543" s="18" t="str">
        <f>IFERROR(__xludf.DUMMYFUNCTION("""COMPUTED_VALUE"""),"0.7")</f>
        <v>0.7</v>
      </c>
      <c r="D4543" s="18" t="str">
        <f>IFERROR(__xludf.DUMMYFUNCTION("""COMPUTED_VALUE"""),"0.8")</f>
        <v>0.8</v>
      </c>
      <c r="E4543" s="18"/>
      <c r="F4543" s="18"/>
      <c r="G4543" s="18"/>
      <c r="H4543" s="18"/>
      <c r="I4543" s="18"/>
      <c r="J4543" s="18"/>
      <c r="K4543" s="18"/>
      <c r="L4543" s="18"/>
      <c r="M4543" s="18"/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  <c r="AA4543" s="18"/>
      <c r="AB4543" s="18"/>
      <c r="AC4543" s="18"/>
      <c r="AD4543" s="18"/>
      <c r="AE4543" s="18"/>
      <c r="AF4543" s="18"/>
      <c r="AG4543" s="18"/>
      <c r="AH4543" s="18"/>
      <c r="AI4543" s="18"/>
      <c r="AJ4543" s="18"/>
      <c r="AK4543" s="18"/>
      <c r="AL4543" s="18"/>
      <c r="AM4543" s="18"/>
      <c r="AN4543" s="18"/>
      <c r="AO4543" s="18"/>
      <c r="AP4543" s="18"/>
      <c r="AQ4543" s="18"/>
      <c r="AR4543" s="18"/>
      <c r="AS4543" s="18"/>
      <c r="AT4543" s="18"/>
      <c r="AU4543" s="18"/>
      <c r="AV4543" s="18"/>
      <c r="AW4543" s="18"/>
      <c r="AX4543" s="18"/>
    </row>
    <row r="4544">
      <c r="A4544" s="18" t="str">
        <f>IFERROR(__xludf.DUMMYFUNCTION("""COMPUTED_VALUE"""),"Лесные ягоды")</f>
        <v>Лесные ягоды</v>
      </c>
      <c r="B4544" s="18" t="str">
        <f>IFERROR(__xludf.DUMMYFUNCTION("""COMPUTED_VALUE"""),"Алоэ виноград ")</f>
        <v>Алоэ виноград </v>
      </c>
      <c r="C4544" s="18" t="str">
        <f>IFERROR(__xludf.DUMMYFUNCTION("""COMPUTED_VALUE"""),"Апельсиновый адреналин")</f>
        <v>Апельсиновый адреналин</v>
      </c>
      <c r="D4544" s="18" t="str">
        <f>IFERROR(__xludf.DUMMYFUNCTION("""COMPUTED_VALUE"""),"Клюква лайм")</f>
        <v>Клюква лайм</v>
      </c>
      <c r="E4544" s="18" t="str">
        <f>IFERROR(__xludf.DUMMYFUNCTION("""COMPUTED_VALUE"""),"Виноградная фанта ")</f>
        <v>Виноградная фанта </v>
      </c>
      <c r="F4544" s="18" t="str">
        <f>IFERROR(__xludf.DUMMYFUNCTION("""COMPUTED_VALUE"""),"Зеленый чай лемонграсс")</f>
        <v>Зеленый чай лемонграсс</v>
      </c>
      <c r="G4544" s="18" t="str">
        <f>IFERROR(__xludf.DUMMYFUNCTION("""COMPUTED_VALUE"""),"Малина арбуз")</f>
        <v>Малина арбуз</v>
      </c>
      <c r="H4544" s="18" t="str">
        <f>IFERROR(__xludf.DUMMYFUNCTION("""COMPUTED_VALUE"""),"Ананас персик")</f>
        <v>Ананас персик</v>
      </c>
      <c r="I4544" s="18" t="str">
        <f>IFERROR(__xludf.DUMMYFUNCTION("""COMPUTED_VALUE"""),"Клубничный мохито ")</f>
        <v>Клубничный мохито </v>
      </c>
      <c r="J4544" s="18" t="str">
        <f>IFERROR(__xludf.DUMMYFUNCTION("""COMPUTED_VALUE"""),"Яблоко лайм")</f>
        <v>Яблоко лайм</v>
      </c>
      <c r="K4544" s="18" t="str">
        <f>IFERROR(__xludf.DUMMYFUNCTION("""COMPUTED_VALUE"""),"Спрайт арбуз лайм ")</f>
        <v>Спрайт арбуз лайм </v>
      </c>
      <c r="L4544" s="18" t="str">
        <f>IFERROR(__xludf.DUMMYFUNCTION("""COMPUTED_VALUE"""),"Черничная фанта")</f>
        <v>Черничная фанта</v>
      </c>
      <c r="M4544" s="18" t="str">
        <f>IFERROR(__xludf.DUMMYFUNCTION("""COMPUTED_VALUE"""),"Чёрная смородина")</f>
        <v>Чёрная смородина</v>
      </c>
      <c r="N4544" s="18" t="str">
        <f>IFERROR(__xludf.DUMMYFUNCTION("""COMPUTED_VALUE"""),"Червячки голубика малина")</f>
        <v>Червячки голубика малина</v>
      </c>
      <c r="O4544" s="18" t="str">
        <f>IFERROR(__xludf.DUMMYFUNCTION("""COMPUTED_VALUE"""),"Малина смородина ")</f>
        <v>Малина смородина </v>
      </c>
      <c r="P4544" s="18" t="str">
        <f>IFERROR(__xludf.DUMMYFUNCTION("""COMPUTED_VALUE"""),"Черника лайм ")</f>
        <v>Черника лайм </v>
      </c>
      <c r="Q4544" s="18" t="str">
        <f>IFERROR(__xludf.DUMMYFUNCTION("""COMPUTED_VALUE"""),"Виноградный чупа чупс")</f>
        <v>Виноградный чупа чупс</v>
      </c>
      <c r="R4544" s="18" t="str">
        <f>IFERROR(__xludf.DUMMYFUNCTION("""COMPUTED_VALUE"""),"Киви лайм")</f>
        <v>Киви лайм</v>
      </c>
      <c r="S4544" s="18" t="str">
        <f>IFERROR(__xludf.DUMMYFUNCTION("""COMPUTED_VALUE"""),"Ягодный морс")</f>
        <v>Ягодный морс</v>
      </c>
      <c r="T4544" s="18" t="str">
        <f>IFERROR(__xludf.DUMMYFUNCTION("""COMPUTED_VALUE"""),"Фруктовый скитлс")</f>
        <v>Фруктовый скитлс</v>
      </c>
      <c r="U4544" s="18" t="str">
        <f>IFERROR(__xludf.DUMMYFUNCTION("""COMPUTED_VALUE"""),"черника лимон ")</f>
        <v>черника лимон </v>
      </c>
      <c r="V4544" s="18" t="str">
        <f>IFERROR(__xludf.DUMMYFUNCTION("""COMPUTED_VALUE"""),"Вишнёвая бомба")</f>
        <v>Вишнёвая бомба</v>
      </c>
      <c r="W4544" s="18" t="str">
        <f>IFERROR(__xludf.DUMMYFUNCTION("""COMPUTED_VALUE"""),"Тропический манго")</f>
        <v>Тропический манго</v>
      </c>
      <c r="X4544" s="18"/>
      <c r="Y4544" s="18"/>
      <c r="Z4544" s="18"/>
      <c r="AA4544" s="18"/>
      <c r="AB4544" s="18"/>
      <c r="AC4544" s="18"/>
      <c r="AD4544" s="18"/>
      <c r="AE4544" s="18"/>
      <c r="AF4544" s="18"/>
      <c r="AG4544" s="18"/>
      <c r="AH4544" s="18"/>
      <c r="AI4544" s="18"/>
      <c r="AJ4544" s="18"/>
      <c r="AK4544" s="18"/>
      <c r="AL4544" s="18"/>
      <c r="AM4544" s="18"/>
      <c r="AN4544" s="18"/>
      <c r="AO4544" s="18"/>
      <c r="AP4544" s="18"/>
      <c r="AQ4544" s="18"/>
      <c r="AR4544" s="18"/>
      <c r="AS4544" s="18"/>
      <c r="AT4544" s="18"/>
      <c r="AU4544" s="18"/>
      <c r="AV4544" s="18"/>
      <c r="AW4544" s="18"/>
      <c r="AX4544" s="18"/>
    </row>
    <row r="4545">
      <c r="A4545" s="18" t="str">
        <f>IFERROR(__xludf.DUMMYFUNCTION("""COMPUTED_VALUE"""),"Кислый малиново-грейпфрутовый швепс")</f>
        <v>Кислый малиново-грейпфрутовый швепс</v>
      </c>
      <c r="B4545" s="18" t="str">
        <f>IFERROR(__xludf.DUMMYFUNCTION("""COMPUTED_VALUE"""),"Ананас апельсин")</f>
        <v>Ананас апельсин</v>
      </c>
      <c r="C4545" s="18" t="str">
        <f>IFERROR(__xludf.DUMMYFUNCTION("""COMPUTED_VALUE"""),"Пинаколада")</f>
        <v>Пинаколада</v>
      </c>
      <c r="D4545" s="18" t="str">
        <f>IFERROR(__xludf.DUMMYFUNCTION("""COMPUTED_VALUE"""),"Мятный бабл гам")</f>
        <v>Мятный бабл гам</v>
      </c>
      <c r="E4545" s="18" t="str">
        <f>IFERROR(__xludf.DUMMYFUNCTION("""COMPUTED_VALUE"""),"Мянго драгонфрут")</f>
        <v>Мянго драгонфрут</v>
      </c>
      <c r="F4545" s="18" t="str">
        <f>IFERROR(__xludf.DUMMYFUNCTION("""COMPUTED_VALUE"""),"Клубничная фанта")</f>
        <v>Клубничная фанта</v>
      </c>
      <c r="G4545" s="18" t="str">
        <f>IFERROR(__xludf.DUMMYFUNCTION("""COMPUTED_VALUE"""),"Клубничная арбуз")</f>
        <v>Клубничная арбуз</v>
      </c>
      <c r="H4545" s="18" t="str">
        <f>IFERROR(__xludf.DUMMYFUNCTION("""COMPUTED_VALUE"""),"Кислый скитлс")</f>
        <v>Кислый скитлс</v>
      </c>
      <c r="I4545" s="18" t="str">
        <f>IFERROR(__xludf.DUMMYFUNCTION("""COMPUTED_VALUE"""),"Кислый лайм арбуз")</f>
        <v>Кислый лайм арбуз</v>
      </c>
      <c r="J4545" s="18" t="str">
        <f>IFERROR(__xludf.DUMMYFUNCTION("""COMPUTED_VALUE"""),"Тропический банан")</f>
        <v>Тропический банан</v>
      </c>
      <c r="K4545" s="18" t="str">
        <f>IFERROR(__xludf.DUMMYFUNCTION("""COMPUTED_VALUE"""),"Яблочный энергетик")</f>
        <v>Яблочный энергетик</v>
      </c>
      <c r="L4545" s="18" t="str">
        <f>IFERROR(__xludf.DUMMYFUNCTION("""COMPUTED_VALUE"""),"Барбарисовый лимонад")</f>
        <v>Барбарисовый лимонад</v>
      </c>
      <c r="M4545" s="18" t="str">
        <f>IFERROR(__xludf.DUMMYFUNCTION("""COMPUTED_VALUE"""),"Лимонад виноград вишня")</f>
        <v>Лимонад виноград вишня</v>
      </c>
      <c r="N4545" s="18" t="str">
        <f>IFERROR(__xludf.DUMMYFUNCTION("""COMPUTED_VALUE"""),"Розовый лимонад")</f>
        <v>Розовый лимонад</v>
      </c>
      <c r="O4545" s="18" t="str">
        <f>IFERROR(__xludf.DUMMYFUNCTION("""COMPUTED_VALUE"""),"Двойной манго")</f>
        <v>Двойной манго</v>
      </c>
      <c r="P4545" s="18" t="str">
        <f>IFERROR(__xludf.DUMMYFUNCTION("""COMPUTED_VALUE"""),"Лесные ягоды ")</f>
        <v>Лесные ягоды </v>
      </c>
      <c r="Q4545" s="18" t="str">
        <f>IFERROR(__xludf.DUMMYFUNCTION("""COMPUTED_VALUE"""),"Ежевика малина ")</f>
        <v>Ежевика малина </v>
      </c>
      <c r="R4545" s="18" t="str">
        <f>IFERROR(__xludf.DUMMYFUNCTION("""COMPUTED_VALUE"""),"Смородиновый лимонад")</f>
        <v>Смородиновый лимонад</v>
      </c>
      <c r="S4545" s="18" t="str">
        <f>IFERROR(__xludf.DUMMYFUNCTION("""COMPUTED_VALUE"""),"Кола вишня")</f>
        <v>Кола вишня</v>
      </c>
      <c r="T4545" s="18" t="str">
        <f>IFERROR(__xludf.DUMMYFUNCTION("""COMPUTED_VALUE"""),"Манго арбуз")</f>
        <v>Манго арбуз</v>
      </c>
      <c r="U4545" s="18" t="str">
        <f>IFERROR(__xludf.DUMMYFUNCTION("""COMPUTED_VALUE"""),"Алоэ виноград")</f>
        <v>Алоэ виноград</v>
      </c>
      <c r="V4545" s="18" t="str">
        <f>IFERROR(__xludf.DUMMYFUNCTION("""COMPUTED_VALUE"""),"Банан клубника")</f>
        <v>Банан клубника</v>
      </c>
      <c r="W4545" s="18" t="str">
        <f>IFERROR(__xludf.DUMMYFUNCTION("""COMPUTED_VALUE"""),"Малиновый мармелад")</f>
        <v>Малиновый мармелад</v>
      </c>
      <c r="X4545" s="18" t="str">
        <f>IFERROR(__xludf.DUMMYFUNCTION("""COMPUTED_VALUE"""),"Клубника киви")</f>
        <v>Клубника киви</v>
      </c>
      <c r="Y4545" s="18" t="str">
        <f>IFERROR(__xludf.DUMMYFUNCTION("""COMPUTED_VALUE"""),"Клюква лайм")</f>
        <v>Клюква лайм</v>
      </c>
      <c r="Z4545" s="18" t="str">
        <f>IFERROR(__xludf.DUMMYFUNCTION("""COMPUTED_VALUE"""),"Гуава ананас")</f>
        <v>Гуава ананас</v>
      </c>
      <c r="AA4545" s="18" t="str">
        <f>IFERROR(__xludf.DUMMYFUNCTION("""COMPUTED_VALUE"""),"Морс")</f>
        <v>Морс</v>
      </c>
      <c r="AB4545" s="18" t="str">
        <f>IFERROR(__xludf.DUMMYFUNCTION("""COMPUTED_VALUE"""),"Красный апельсин")</f>
        <v>Красный апельсин</v>
      </c>
      <c r="AC4545" s="18" t="str">
        <f>IFERROR(__xludf.DUMMYFUNCTION("""COMPUTED_VALUE"""),"Арбузная жвачка")</f>
        <v>Арбузная жвачка</v>
      </c>
      <c r="AD4545" s="18" t="str">
        <f>IFERROR(__xludf.DUMMYFUNCTION("""COMPUTED_VALUE"""),"Смородина Виноград")</f>
        <v>Смородина Виноград</v>
      </c>
      <c r="AE4545" s="18" t="str">
        <f>IFERROR(__xludf.DUMMYFUNCTION("""COMPUTED_VALUE"""),"Гранатовая Мармелад")</f>
        <v>Гранатовая Мармелад</v>
      </c>
      <c r="AF4545" s="18" t="str">
        <f>IFERROR(__xludf.DUMMYFUNCTION("""COMPUTED_VALUE"""),"Яблоко Киви")</f>
        <v>Яблоко Киви</v>
      </c>
      <c r="AG4545" s="18" t="str">
        <f>IFERROR(__xludf.DUMMYFUNCTION("""COMPUTED_VALUE"""),"Клубника Ежевика")</f>
        <v>Клубника Ежевика</v>
      </c>
      <c r="AH4545" s="18" t="str">
        <f>IFERROR(__xludf.DUMMYFUNCTION("""COMPUTED_VALUE"""),"Клубничный Коктейль")</f>
        <v>Клубничный Коктейль</v>
      </c>
      <c r="AI4545" s="18" t="str">
        <f>IFERROR(__xludf.DUMMYFUNCTION("""COMPUTED_VALUE"""),"Клюква Земляника ")</f>
        <v>Клюква Земляника </v>
      </c>
      <c r="AJ4545" s="18" t="str">
        <f>IFERROR(__xludf.DUMMYFUNCTION("""COMPUTED_VALUE"""),"Какос Дыня")</f>
        <v>Какос Дыня</v>
      </c>
      <c r="AK4545" s="18" t="str">
        <f>IFERROR(__xludf.DUMMYFUNCTION("""COMPUTED_VALUE"""),"Маракуйя мандарин")</f>
        <v>Маракуйя мандарин</v>
      </c>
      <c r="AL4545" s="18" t="str">
        <f>IFERROR(__xludf.DUMMYFUNCTION("""COMPUTED_VALUE"""),"Персик кактус")</f>
        <v>Персик кактус</v>
      </c>
      <c r="AM4545" s="18" t="str">
        <f>IFERROR(__xludf.DUMMYFUNCTION("""COMPUTED_VALUE"""),"Спрайт")</f>
        <v>Спрайт</v>
      </c>
      <c r="AN4545" s="18" t="str">
        <f>IFERROR(__xludf.DUMMYFUNCTION("""COMPUTED_VALUE"""),"Черничная фанта")</f>
        <v>Черничная фанта</v>
      </c>
      <c r="AO4545" s="18" t="str">
        <f>IFERROR(__xludf.DUMMYFUNCTION("""COMPUTED_VALUE"""),"Ягодная жвачка")</f>
        <v>Ягодная жвачка</v>
      </c>
      <c r="AP4545" s="18" t="str">
        <f>IFERROR(__xludf.DUMMYFUNCTION("""COMPUTED_VALUE"""),"Ягодный энергетик")</f>
        <v>Ягодный энергетик</v>
      </c>
      <c r="AQ4545" s="18" t="str">
        <f>IFERROR(__xludf.DUMMYFUNCTION("""COMPUTED_VALUE"""),"Ягодный пунш ")</f>
        <v>Ягодный пунш </v>
      </c>
      <c r="AR4545" s="18" t="str">
        <f>IFERROR(__xludf.DUMMYFUNCTION("""COMPUTED_VALUE"""),"Виноградный холс")</f>
        <v>Виноградный холс</v>
      </c>
      <c r="AS4545" s="18" t="str">
        <f>IFERROR(__xludf.DUMMYFUNCTION("""COMPUTED_VALUE"""),"Грейпфрут смородина")</f>
        <v>Грейпфрут смородина</v>
      </c>
      <c r="AT4545" s="18" t="str">
        <f>IFERROR(__xludf.DUMMYFUNCTION("""COMPUTED_VALUE"""),"Дыня персик")</f>
        <v>Дыня персик</v>
      </c>
      <c r="AU4545" s="18" t="str">
        <f>IFERROR(__xludf.DUMMYFUNCTION("""COMPUTED_VALUE"""),"Земляника виноград")</f>
        <v>Земляника виноград</v>
      </c>
      <c r="AV4545" s="18" t="str">
        <f>IFERROR(__xludf.DUMMYFUNCTION("""COMPUTED_VALUE"""),"Киви маракуйя гуава")</f>
        <v>Киви маракуйя гуава</v>
      </c>
      <c r="AW4545" s="18" t="str">
        <f>IFERROR(__xludf.DUMMYFUNCTION("""COMPUTED_VALUE"""),"Кислые вишнёвые червячки")</f>
        <v>Кислые вишнёвые червячки</v>
      </c>
      <c r="AX4545" s="18" t="str">
        <f>IFERROR(__xludf.DUMMYFUNCTION("""COMPUTED_VALUE"""),"Кислые чернично-малиновое червячки")</f>
        <v>Кислые чернично-малиновое червячки</v>
      </c>
    </row>
    <row r="4546">
      <c r="A4546" s="18" t="str">
        <f>IFERROR(__xludf.DUMMYFUNCTION("""COMPUTED_VALUE"""),"0.4")</f>
        <v>0.4</v>
      </c>
      <c r="B4546" s="18" t="str">
        <f>IFERROR(__xludf.DUMMYFUNCTION("""COMPUTED_VALUE"""),"0.6")</f>
        <v>0.6</v>
      </c>
      <c r="C4546" s="18" t="str">
        <f>IFERROR(__xludf.DUMMYFUNCTION("""COMPUTED_VALUE"""),"0.7")</f>
        <v>0.7</v>
      </c>
      <c r="D4546" s="18" t="str">
        <f>IFERROR(__xludf.DUMMYFUNCTION("""COMPUTED_VALUE"""),"0.8")</f>
        <v>0.8</v>
      </c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  <c r="AA4546" s="18"/>
      <c r="AB4546" s="18"/>
      <c r="AC4546" s="18"/>
      <c r="AD4546" s="18"/>
      <c r="AE4546" s="18"/>
      <c r="AF4546" s="18"/>
      <c r="AG4546" s="18"/>
      <c r="AH4546" s="18"/>
      <c r="AI4546" s="18"/>
      <c r="AJ4546" s="18"/>
      <c r="AK4546" s="18"/>
      <c r="AL4546" s="18"/>
      <c r="AM4546" s="18"/>
      <c r="AN4546" s="18"/>
      <c r="AO4546" s="18"/>
      <c r="AP4546" s="18"/>
      <c r="AQ4546" s="18"/>
      <c r="AR4546" s="18"/>
      <c r="AS4546" s="18"/>
      <c r="AT4546" s="18"/>
      <c r="AU4546" s="18"/>
      <c r="AV4546" s="18"/>
      <c r="AW4546" s="18"/>
      <c r="AX4546" s="18"/>
    </row>
    <row r="4547">
      <c r="A4547" s="18" t="str">
        <f>IFERROR(__xludf.DUMMYFUNCTION("""COMPUTED_VALUE"""),"Лесные ягоды")</f>
        <v>Лесные ягоды</v>
      </c>
      <c r="B4547" s="18" t="str">
        <f>IFERROR(__xludf.DUMMYFUNCTION("""COMPUTED_VALUE"""),"Алоэ виноград ")</f>
        <v>Алоэ виноград </v>
      </c>
      <c r="C4547" s="18" t="str">
        <f>IFERROR(__xludf.DUMMYFUNCTION("""COMPUTED_VALUE"""),"Апельсиновый адреналин")</f>
        <v>Апельсиновый адреналин</v>
      </c>
      <c r="D4547" s="18" t="str">
        <f>IFERROR(__xludf.DUMMYFUNCTION("""COMPUTED_VALUE"""),"Клюква лайм")</f>
        <v>Клюква лайм</v>
      </c>
      <c r="E4547" s="18" t="str">
        <f>IFERROR(__xludf.DUMMYFUNCTION("""COMPUTED_VALUE"""),"Виноградная фанта ")</f>
        <v>Виноградная фанта </v>
      </c>
      <c r="F4547" s="18" t="str">
        <f>IFERROR(__xludf.DUMMYFUNCTION("""COMPUTED_VALUE"""),"Зеленый чай лемонграсс")</f>
        <v>Зеленый чай лемонграсс</v>
      </c>
      <c r="G4547" s="18" t="str">
        <f>IFERROR(__xludf.DUMMYFUNCTION("""COMPUTED_VALUE"""),"Малина арбуз")</f>
        <v>Малина арбуз</v>
      </c>
      <c r="H4547" s="18" t="str">
        <f>IFERROR(__xludf.DUMMYFUNCTION("""COMPUTED_VALUE"""),"Ананас персик")</f>
        <v>Ананас персик</v>
      </c>
      <c r="I4547" s="18" t="str">
        <f>IFERROR(__xludf.DUMMYFUNCTION("""COMPUTED_VALUE"""),"Клубничный мохито ")</f>
        <v>Клубничный мохито </v>
      </c>
      <c r="J4547" s="18" t="str">
        <f>IFERROR(__xludf.DUMMYFUNCTION("""COMPUTED_VALUE"""),"Яблоко лайм")</f>
        <v>Яблоко лайм</v>
      </c>
      <c r="K4547" s="18" t="str">
        <f>IFERROR(__xludf.DUMMYFUNCTION("""COMPUTED_VALUE"""),"Спрайт арбуз лайм ")</f>
        <v>Спрайт арбуз лайм </v>
      </c>
      <c r="L4547" s="18" t="str">
        <f>IFERROR(__xludf.DUMMYFUNCTION("""COMPUTED_VALUE"""),"Черничная фанта")</f>
        <v>Черничная фанта</v>
      </c>
      <c r="M4547" s="18" t="str">
        <f>IFERROR(__xludf.DUMMYFUNCTION("""COMPUTED_VALUE"""),"Чёрная смородина")</f>
        <v>Чёрная смородина</v>
      </c>
      <c r="N4547" s="18" t="str">
        <f>IFERROR(__xludf.DUMMYFUNCTION("""COMPUTED_VALUE"""),"Червячки голубика малина")</f>
        <v>Червячки голубика малина</v>
      </c>
      <c r="O4547" s="18" t="str">
        <f>IFERROR(__xludf.DUMMYFUNCTION("""COMPUTED_VALUE"""),"Малина смородина ")</f>
        <v>Малина смородина </v>
      </c>
      <c r="P4547" s="18" t="str">
        <f>IFERROR(__xludf.DUMMYFUNCTION("""COMPUTED_VALUE"""),"Черника лайм ")</f>
        <v>Черника лайм </v>
      </c>
      <c r="Q4547" s="18" t="str">
        <f>IFERROR(__xludf.DUMMYFUNCTION("""COMPUTED_VALUE"""),"Виноградный чупа чупс")</f>
        <v>Виноградный чупа чупс</v>
      </c>
      <c r="R4547" s="18" t="str">
        <f>IFERROR(__xludf.DUMMYFUNCTION("""COMPUTED_VALUE"""),"Киви лайм")</f>
        <v>Киви лайм</v>
      </c>
      <c r="S4547" s="18" t="str">
        <f>IFERROR(__xludf.DUMMYFUNCTION("""COMPUTED_VALUE"""),"Ягодный морс")</f>
        <v>Ягодный морс</v>
      </c>
      <c r="T4547" s="18" t="str">
        <f>IFERROR(__xludf.DUMMYFUNCTION("""COMPUTED_VALUE"""),"Фруктовый скитлс")</f>
        <v>Фруктовый скитлс</v>
      </c>
      <c r="U4547" s="18" t="str">
        <f>IFERROR(__xludf.DUMMYFUNCTION("""COMPUTED_VALUE"""),"черника лимон ")</f>
        <v>черника лимон </v>
      </c>
      <c r="V4547" s="18" t="str">
        <f>IFERROR(__xludf.DUMMYFUNCTION("""COMPUTED_VALUE"""),"Вишнёвая бомба")</f>
        <v>Вишнёвая бомба</v>
      </c>
      <c r="W4547" s="18" t="str">
        <f>IFERROR(__xludf.DUMMYFUNCTION("""COMPUTED_VALUE"""),"Тропический манго")</f>
        <v>Тропический манго</v>
      </c>
      <c r="X4547" s="18"/>
      <c r="Y4547" s="18"/>
      <c r="Z4547" s="18"/>
      <c r="AA4547" s="18"/>
      <c r="AB4547" s="18"/>
      <c r="AC4547" s="18"/>
      <c r="AD4547" s="18"/>
      <c r="AE4547" s="18"/>
      <c r="AF4547" s="18"/>
      <c r="AG4547" s="18"/>
      <c r="AH4547" s="18"/>
      <c r="AI4547" s="18"/>
      <c r="AJ4547" s="18"/>
      <c r="AK4547" s="18"/>
      <c r="AL4547" s="18"/>
      <c r="AM4547" s="18"/>
      <c r="AN4547" s="18"/>
      <c r="AO4547" s="18"/>
      <c r="AP4547" s="18"/>
      <c r="AQ4547" s="18"/>
      <c r="AR4547" s="18"/>
      <c r="AS4547" s="18"/>
      <c r="AT4547" s="18"/>
      <c r="AU4547" s="18"/>
      <c r="AV4547" s="18"/>
      <c r="AW4547" s="18"/>
      <c r="AX4547" s="18"/>
    </row>
    <row r="4548">
      <c r="A4548" s="18" t="str">
        <f>IFERROR(__xludf.DUMMYFUNCTION("""COMPUTED_VALUE"""),"Лесные ягоды")</f>
        <v>Лесные ягоды</v>
      </c>
      <c r="B4548" s="18" t="str">
        <f>IFERROR(__xludf.DUMMYFUNCTION("""COMPUTED_VALUE"""),"Алоэ виноград ")</f>
        <v>Алоэ виноград </v>
      </c>
      <c r="C4548" s="18" t="str">
        <f>IFERROR(__xludf.DUMMYFUNCTION("""COMPUTED_VALUE"""),"Апельсиновый адреналин")</f>
        <v>Апельсиновый адреналин</v>
      </c>
      <c r="D4548" s="18" t="str">
        <f>IFERROR(__xludf.DUMMYFUNCTION("""COMPUTED_VALUE"""),"Клюква лайм")</f>
        <v>Клюква лайм</v>
      </c>
      <c r="E4548" s="18" t="str">
        <f>IFERROR(__xludf.DUMMYFUNCTION("""COMPUTED_VALUE"""),"Виноградная фанта ")</f>
        <v>Виноградная фанта </v>
      </c>
      <c r="F4548" s="18" t="str">
        <f>IFERROR(__xludf.DUMMYFUNCTION("""COMPUTED_VALUE"""),"Зеленый чай лемонграсс")</f>
        <v>Зеленый чай лемонграсс</v>
      </c>
      <c r="G4548" s="18" t="str">
        <f>IFERROR(__xludf.DUMMYFUNCTION("""COMPUTED_VALUE"""),"Малина арбуз")</f>
        <v>Малина арбуз</v>
      </c>
      <c r="H4548" s="18" t="str">
        <f>IFERROR(__xludf.DUMMYFUNCTION("""COMPUTED_VALUE"""),"Ананас персик")</f>
        <v>Ананас персик</v>
      </c>
      <c r="I4548" s="18" t="str">
        <f>IFERROR(__xludf.DUMMYFUNCTION("""COMPUTED_VALUE"""),"Клубничный мохито ")</f>
        <v>Клубничный мохито </v>
      </c>
      <c r="J4548" s="18" t="str">
        <f>IFERROR(__xludf.DUMMYFUNCTION("""COMPUTED_VALUE"""),"Яблоко лайм")</f>
        <v>Яблоко лайм</v>
      </c>
      <c r="K4548" s="18" t="str">
        <f>IFERROR(__xludf.DUMMYFUNCTION("""COMPUTED_VALUE"""),"Спрайт арбуз лайм ")</f>
        <v>Спрайт арбуз лайм </v>
      </c>
      <c r="L4548" s="18" t="str">
        <f>IFERROR(__xludf.DUMMYFUNCTION("""COMPUTED_VALUE"""),"Черничная фанта")</f>
        <v>Черничная фанта</v>
      </c>
      <c r="M4548" s="18" t="str">
        <f>IFERROR(__xludf.DUMMYFUNCTION("""COMPUTED_VALUE"""),"Чёрная смородина")</f>
        <v>Чёрная смородина</v>
      </c>
      <c r="N4548" s="18" t="str">
        <f>IFERROR(__xludf.DUMMYFUNCTION("""COMPUTED_VALUE"""),"Червячки голубика малина")</f>
        <v>Червячки голубика малина</v>
      </c>
      <c r="O4548" s="18" t="str">
        <f>IFERROR(__xludf.DUMMYFUNCTION("""COMPUTED_VALUE"""),"Малина смородина ")</f>
        <v>Малина смородина </v>
      </c>
      <c r="P4548" s="18" t="str">
        <f>IFERROR(__xludf.DUMMYFUNCTION("""COMPUTED_VALUE"""),"Черника лайм ")</f>
        <v>Черника лайм </v>
      </c>
      <c r="Q4548" s="18" t="str">
        <f>IFERROR(__xludf.DUMMYFUNCTION("""COMPUTED_VALUE"""),"Виноградный чупа чупс")</f>
        <v>Виноградный чупа чупс</v>
      </c>
      <c r="R4548" s="18" t="str">
        <f>IFERROR(__xludf.DUMMYFUNCTION("""COMPUTED_VALUE"""),"Киви лайм")</f>
        <v>Киви лайм</v>
      </c>
      <c r="S4548" s="18" t="str">
        <f>IFERROR(__xludf.DUMMYFUNCTION("""COMPUTED_VALUE"""),"Ягодный морс")</f>
        <v>Ягодный морс</v>
      </c>
      <c r="T4548" s="18" t="str">
        <f>IFERROR(__xludf.DUMMYFUNCTION("""COMPUTED_VALUE"""),"Фруктовый скитлс")</f>
        <v>Фруктовый скитлс</v>
      </c>
      <c r="U4548" s="18" t="str">
        <f>IFERROR(__xludf.DUMMYFUNCTION("""COMPUTED_VALUE"""),"черника лимон ")</f>
        <v>черника лимон </v>
      </c>
      <c r="V4548" s="18" t="str">
        <f>IFERROR(__xludf.DUMMYFUNCTION("""COMPUTED_VALUE"""),"Вишнёвая бомба")</f>
        <v>Вишнёвая бомба</v>
      </c>
      <c r="W4548" s="18" t="str">
        <f>IFERROR(__xludf.DUMMYFUNCTION("""COMPUTED_VALUE"""),"Тропический манго")</f>
        <v>Тропический манго</v>
      </c>
      <c r="X4548" s="18"/>
      <c r="Y4548" s="18"/>
      <c r="Z4548" s="18"/>
      <c r="AA4548" s="18"/>
      <c r="AB4548" s="18"/>
      <c r="AC4548" s="18"/>
      <c r="AD4548" s="18"/>
      <c r="AE4548" s="18"/>
      <c r="AF4548" s="18"/>
      <c r="AG4548" s="18"/>
      <c r="AH4548" s="18"/>
      <c r="AI4548" s="18"/>
      <c r="AJ4548" s="18"/>
      <c r="AK4548" s="18"/>
      <c r="AL4548" s="18"/>
      <c r="AM4548" s="18"/>
      <c r="AN4548" s="18"/>
      <c r="AO4548" s="18"/>
      <c r="AP4548" s="18"/>
      <c r="AQ4548" s="18"/>
      <c r="AR4548" s="18"/>
      <c r="AS4548" s="18"/>
      <c r="AT4548" s="18"/>
      <c r="AU4548" s="18"/>
      <c r="AV4548" s="18"/>
      <c r="AW4548" s="18"/>
      <c r="AX4548" s="18"/>
    </row>
    <row r="4549">
      <c r="A4549" s="18" t="str">
        <f>IFERROR(__xludf.DUMMYFUNCTION("""COMPUTED_VALUE"""),"Смородина холс")</f>
        <v>Смородина холс</v>
      </c>
      <c r="B4549" s="18" t="str">
        <f>IFERROR(__xludf.DUMMYFUNCTION("""COMPUTED_VALUE"""),"Тропические фрукты")</f>
        <v>Тропические фрукты</v>
      </c>
      <c r="C4549" s="18" t="str">
        <f>IFERROR(__xludf.DUMMYFUNCTION("""COMPUTED_VALUE"""),"Черничная конфета")</f>
        <v>Черничная конфета</v>
      </c>
      <c r="D4549" s="18" t="str">
        <f>IFERROR(__xludf.DUMMYFUNCTION("""COMPUTED_VALUE"""),"Яблоко вишня")</f>
        <v>Яблоко вишня</v>
      </c>
      <c r="E4549" s="18" t="str">
        <f>IFERROR(__xludf.DUMMYFUNCTION("""COMPUTED_VALUE"""),"Виноград мята")</f>
        <v>Виноград мята</v>
      </c>
      <c r="F4549" s="18" t="str">
        <f>IFERROR(__xludf.DUMMYFUNCTION("""COMPUTED_VALUE"""),"Виноград холс")</f>
        <v>Виноград холс</v>
      </c>
      <c r="G4549" s="18" t="str">
        <f>IFERROR(__xludf.DUMMYFUNCTION("""COMPUTED_VALUE"""),"Грейпфрутовый лимонад")</f>
        <v>Грейпфрутовый лимонад</v>
      </c>
      <c r="H4549" s="18" t="str">
        <f>IFERROR(__xludf.DUMMYFUNCTION("""COMPUTED_VALUE"""),"Дыня банан")</f>
        <v>Дыня банан</v>
      </c>
      <c r="I4549" s="18" t="str">
        <f>IFERROR(__xludf.DUMMYFUNCTION("""COMPUTED_VALUE"""),"Ежевичный лимонад")</f>
        <v>Ежевичный лимонад</v>
      </c>
      <c r="J4549" s="18" t="str">
        <f>IFERROR(__xludf.DUMMYFUNCTION("""COMPUTED_VALUE"""),"Земляничная конфета ")</f>
        <v>Земляничная конфета </v>
      </c>
      <c r="K4549" s="18" t="str">
        <f>IFERROR(__xludf.DUMMYFUNCTION("""COMPUTED_VALUE"""),"Ананас манго ")</f>
        <v>Ананас манго </v>
      </c>
      <c r="L4549" s="18" t="str">
        <f>IFERROR(__xludf.DUMMYFUNCTION("""COMPUTED_VALUE"""),"Жвачка черника мята ")</f>
        <v>Жвачка черника мята </v>
      </c>
      <c r="M4549" s="18" t="str">
        <f>IFERROR(__xludf.DUMMYFUNCTION("""COMPUTED_VALUE"""),"Зеленый манго")</f>
        <v>Зеленый манго</v>
      </c>
      <c r="N4549" s="18" t="str">
        <f>IFERROR(__xludf.DUMMYFUNCTION("""COMPUTED_VALUE"""),"Клюква брусника")</f>
        <v>Клюква брусника</v>
      </c>
      <c r="O4549" s="18" t="str">
        <f>IFERROR(__xludf.DUMMYFUNCTION("""COMPUTED_VALUE"""),"Апельсин ")</f>
        <v>Апельсин </v>
      </c>
      <c r="P4549" s="18" t="str">
        <f>IFERROR(__xludf.DUMMYFUNCTION("""COMPUTED_VALUE"""),"Кокос малина")</f>
        <v>Кокос малина</v>
      </c>
      <c r="Q4549" s="18" t="str">
        <f>IFERROR(__xludf.DUMMYFUNCTION("""COMPUTED_VALUE"""),"Лимонные черви")</f>
        <v>Лимонные черви</v>
      </c>
      <c r="R4549" s="18" t="str">
        <f>IFERROR(__xludf.DUMMYFUNCTION("""COMPUTED_VALUE"""),"Малиновый лимонад")</f>
        <v>Малиновый лимонад</v>
      </c>
      <c r="S4549" s="18" t="str">
        <f>IFERROR(__xludf.DUMMYFUNCTION("""COMPUTED_VALUE"""),"Смородина малина")</f>
        <v>Смородина малина</v>
      </c>
      <c r="T4549" s="18"/>
      <c r="U4549" s="18"/>
      <c r="V4549" s="18"/>
      <c r="W4549" s="18"/>
      <c r="X4549" s="18"/>
      <c r="Y4549" s="18"/>
      <c r="Z4549" s="18"/>
      <c r="AA4549" s="18"/>
      <c r="AB4549" s="18"/>
      <c r="AC4549" s="18"/>
      <c r="AD4549" s="18"/>
      <c r="AE4549" s="18"/>
      <c r="AF4549" s="18"/>
      <c r="AG4549" s="18"/>
      <c r="AH4549" s="18"/>
      <c r="AI4549" s="18"/>
      <c r="AJ4549" s="18"/>
      <c r="AK4549" s="18"/>
      <c r="AL4549" s="18"/>
      <c r="AM4549" s="18"/>
      <c r="AN4549" s="18"/>
      <c r="AO4549" s="18"/>
      <c r="AP4549" s="18"/>
      <c r="AQ4549" s="18"/>
      <c r="AR4549" s="18"/>
      <c r="AS4549" s="18"/>
      <c r="AT4549" s="18"/>
      <c r="AU4549" s="18"/>
      <c r="AV4549" s="18"/>
      <c r="AW4549" s="18"/>
      <c r="AX4549" s="18"/>
    </row>
    <row r="4550">
      <c r="A4550" s="18" t="str">
        <f>IFERROR(__xludf.DUMMYFUNCTION("""COMPUTED_VALUE"""),"кислая земляника")</f>
        <v>кислая земляника</v>
      </c>
      <c r="B4550" s="18" t="str">
        <f>IFERROR(__xludf.DUMMYFUNCTION("""COMPUTED_VALUE"""),"кислая фанта с черникой")</f>
        <v>кислая фанта с черникой</v>
      </c>
      <c r="C4550" s="18" t="str">
        <f>IFERROR(__xludf.DUMMYFUNCTION("""COMPUTED_VALUE"""),"кислое харибо с колой и черешней")</f>
        <v>кислое харибо с колой и черешней</v>
      </c>
      <c r="D4550" s="18" t="str">
        <f>IFERROR(__xludf.DUMMYFUNCTION("""COMPUTED_VALUE"""),"кислое яблочно клубничная шипучка")</f>
        <v>кислое яблочно клубничная шипучка</v>
      </c>
      <c r="E4550" s="18" t="str">
        <f>IFERROR(__xludf.DUMMYFUNCTION("""COMPUTED_VALUE"""),"кислые желатинки маракуйя ананас")</f>
        <v>кислые желатинки маракуйя ананас</v>
      </c>
      <c r="F4550" s="18" t="str">
        <f>IFERROR(__xludf.DUMMYFUNCTION("""COMPUTED_VALUE"""),"кислые ленточки маракуя манго")</f>
        <v>кислые ленточки маракуя манго</v>
      </c>
      <c r="G4550" s="18" t="str">
        <f>IFERROR(__xludf.DUMMYFUNCTION("""COMPUTED_VALUE"""),"кислые мармеладные ягоды")</f>
        <v>кислые мармеладные ягоды</v>
      </c>
      <c r="H4550" s="18" t="str">
        <f>IFERROR(__xludf.DUMMYFUNCTION("""COMPUTED_VALUE"""),"кислый виноград лайм")</f>
        <v>кислый виноград лайм</v>
      </c>
      <c r="I4550" s="18" t="str">
        <f>IFERROR(__xludf.DUMMYFUNCTION("""COMPUTED_VALUE"""),"кислый грейпфрут с вишней")</f>
        <v>кислый грейпфрут с вишней</v>
      </c>
      <c r="J4550" s="18" t="str">
        <f>IFERROR(__xludf.DUMMYFUNCTION("""COMPUTED_VALUE"""),"кислый леденец виноград киви яблоко")</f>
        <v>кислый леденец виноград киви яблоко</v>
      </c>
      <c r="K4550" s="18" t="str">
        <f>IFERROR(__xludf.DUMMYFUNCTION("""COMPUTED_VALUE"""),"кислый лимонад арбуз лайм малина")</f>
        <v>кислый лимонад арбуз лайм малина</v>
      </c>
      <c r="L4550" s="18" t="str">
        <f>IFERROR(__xludf.DUMMYFUNCTION("""COMPUTED_VALUE"""),"кислый персик клубника")</f>
        <v>кислый персик клубника</v>
      </c>
      <c r="M4550" s="18" t="str">
        <f>IFERROR(__xludf.DUMMYFUNCTION("""COMPUTED_VALUE"""),"кислый яблочно лимонные колечки")</f>
        <v>кислый яблочно лимонные колечки</v>
      </c>
      <c r="N4550" s="18" t="str">
        <f>IFERROR(__xludf.DUMMYFUNCTION("""COMPUTED_VALUE"""),"фанта апельсин с кислой малиной")</f>
        <v>фанта апельсин с кислой малиной</v>
      </c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  <c r="AA4550" s="18"/>
      <c r="AB4550" s="18"/>
      <c r="AC4550" s="18"/>
      <c r="AD4550" s="18"/>
      <c r="AE4550" s="18"/>
      <c r="AF4550" s="18"/>
      <c r="AG4550" s="18"/>
      <c r="AH4550" s="18"/>
      <c r="AI4550" s="18"/>
      <c r="AJ4550" s="18"/>
      <c r="AK4550" s="18"/>
      <c r="AL4550" s="18"/>
      <c r="AM4550" s="18"/>
      <c r="AN4550" s="18"/>
      <c r="AO4550" s="18"/>
      <c r="AP4550" s="18"/>
      <c r="AQ4550" s="18"/>
      <c r="AR4550" s="18"/>
      <c r="AS4550" s="18"/>
      <c r="AT4550" s="18"/>
      <c r="AU4550" s="18"/>
      <c r="AV4550" s="18"/>
      <c r="AW4550" s="18"/>
      <c r="AX4550" s="18"/>
    </row>
    <row r="4551">
      <c r="A4551" s="18" t="str">
        <f>IFERROR(__xludf.DUMMYFUNCTION("""COMPUTED_VALUE"""),"Кислый малиново-грейпфрутовый швепс")</f>
        <v>Кислый малиново-грейпфрутовый швепс</v>
      </c>
      <c r="B4551" s="18" t="str">
        <f>IFERROR(__xludf.DUMMYFUNCTION("""COMPUTED_VALUE"""),"Ананас апельсин")</f>
        <v>Ананас апельсин</v>
      </c>
      <c r="C4551" s="18" t="str">
        <f>IFERROR(__xludf.DUMMYFUNCTION("""COMPUTED_VALUE"""),"Пинаколада")</f>
        <v>Пинаколада</v>
      </c>
      <c r="D4551" s="18" t="str">
        <f>IFERROR(__xludf.DUMMYFUNCTION("""COMPUTED_VALUE"""),"Мятный бабл гам")</f>
        <v>Мятный бабл гам</v>
      </c>
      <c r="E4551" s="18" t="str">
        <f>IFERROR(__xludf.DUMMYFUNCTION("""COMPUTED_VALUE"""),"Мянго драгонфрут")</f>
        <v>Мянго драгонфрут</v>
      </c>
      <c r="F4551" s="18" t="str">
        <f>IFERROR(__xludf.DUMMYFUNCTION("""COMPUTED_VALUE"""),"Клубничная фанта")</f>
        <v>Клубничная фанта</v>
      </c>
      <c r="G4551" s="18" t="str">
        <f>IFERROR(__xludf.DUMMYFUNCTION("""COMPUTED_VALUE"""),"Клубничная арбуз")</f>
        <v>Клубничная арбуз</v>
      </c>
      <c r="H4551" s="18" t="str">
        <f>IFERROR(__xludf.DUMMYFUNCTION("""COMPUTED_VALUE"""),"Кислый скитлс")</f>
        <v>Кислый скитлс</v>
      </c>
      <c r="I4551" s="18" t="str">
        <f>IFERROR(__xludf.DUMMYFUNCTION("""COMPUTED_VALUE"""),"Кислый лайм арбуз")</f>
        <v>Кислый лайм арбуз</v>
      </c>
      <c r="J4551" s="18" t="str">
        <f>IFERROR(__xludf.DUMMYFUNCTION("""COMPUTED_VALUE"""),"Тропический банан")</f>
        <v>Тропический банан</v>
      </c>
      <c r="K4551" s="18" t="str">
        <f>IFERROR(__xludf.DUMMYFUNCTION("""COMPUTED_VALUE"""),"Яблочный энергетик")</f>
        <v>Яблочный энергетик</v>
      </c>
      <c r="L4551" s="18" t="str">
        <f>IFERROR(__xludf.DUMMYFUNCTION("""COMPUTED_VALUE"""),"Барбарисовый лимонад")</f>
        <v>Барбарисовый лимонад</v>
      </c>
      <c r="M4551" s="18" t="str">
        <f>IFERROR(__xludf.DUMMYFUNCTION("""COMPUTED_VALUE"""),"Лимонад виноград вишня")</f>
        <v>Лимонад виноград вишня</v>
      </c>
      <c r="N4551" s="18" t="str">
        <f>IFERROR(__xludf.DUMMYFUNCTION("""COMPUTED_VALUE"""),"Розовый лимонад")</f>
        <v>Розовый лимонад</v>
      </c>
      <c r="O4551" s="18" t="str">
        <f>IFERROR(__xludf.DUMMYFUNCTION("""COMPUTED_VALUE"""),"Двойной манго")</f>
        <v>Двойной манго</v>
      </c>
      <c r="P4551" s="18" t="str">
        <f>IFERROR(__xludf.DUMMYFUNCTION("""COMPUTED_VALUE"""),"Лесные ягоды ")</f>
        <v>Лесные ягоды </v>
      </c>
      <c r="Q4551" s="18" t="str">
        <f>IFERROR(__xludf.DUMMYFUNCTION("""COMPUTED_VALUE"""),"Ежевика малина ")</f>
        <v>Ежевика малина </v>
      </c>
      <c r="R4551" s="18" t="str">
        <f>IFERROR(__xludf.DUMMYFUNCTION("""COMPUTED_VALUE"""),"Смородиновый лимонад")</f>
        <v>Смородиновый лимонад</v>
      </c>
      <c r="S4551" s="18" t="str">
        <f>IFERROR(__xludf.DUMMYFUNCTION("""COMPUTED_VALUE"""),"Кола вишня")</f>
        <v>Кола вишня</v>
      </c>
      <c r="T4551" s="18" t="str">
        <f>IFERROR(__xludf.DUMMYFUNCTION("""COMPUTED_VALUE"""),"Манго арбуз")</f>
        <v>Манго арбуз</v>
      </c>
      <c r="U4551" s="18" t="str">
        <f>IFERROR(__xludf.DUMMYFUNCTION("""COMPUTED_VALUE"""),"Алоэ виноград")</f>
        <v>Алоэ виноград</v>
      </c>
      <c r="V4551" s="18" t="str">
        <f>IFERROR(__xludf.DUMMYFUNCTION("""COMPUTED_VALUE"""),"Банан клубника")</f>
        <v>Банан клубника</v>
      </c>
      <c r="W4551" s="18" t="str">
        <f>IFERROR(__xludf.DUMMYFUNCTION("""COMPUTED_VALUE"""),"Малиновый мармелад")</f>
        <v>Малиновый мармелад</v>
      </c>
      <c r="X4551" s="18" t="str">
        <f>IFERROR(__xludf.DUMMYFUNCTION("""COMPUTED_VALUE"""),"Клубника киви")</f>
        <v>Клубника киви</v>
      </c>
      <c r="Y4551" s="18" t="str">
        <f>IFERROR(__xludf.DUMMYFUNCTION("""COMPUTED_VALUE"""),"Клюква лайм")</f>
        <v>Клюква лайм</v>
      </c>
      <c r="Z4551" s="18" t="str">
        <f>IFERROR(__xludf.DUMMYFUNCTION("""COMPUTED_VALUE"""),"Гуава ананас")</f>
        <v>Гуава ананас</v>
      </c>
      <c r="AA4551" s="18" t="str">
        <f>IFERROR(__xludf.DUMMYFUNCTION("""COMPUTED_VALUE"""),"Морс")</f>
        <v>Морс</v>
      </c>
      <c r="AB4551" s="18" t="str">
        <f>IFERROR(__xludf.DUMMYFUNCTION("""COMPUTED_VALUE"""),"Красный апельсин")</f>
        <v>Красный апельсин</v>
      </c>
      <c r="AC4551" s="18" t="str">
        <f>IFERROR(__xludf.DUMMYFUNCTION("""COMPUTED_VALUE"""),"Арбузная жвачка")</f>
        <v>Арбузная жвачка</v>
      </c>
      <c r="AD4551" s="18" t="str">
        <f>IFERROR(__xludf.DUMMYFUNCTION("""COMPUTED_VALUE"""),"Смородина Виноград")</f>
        <v>Смородина Виноград</v>
      </c>
      <c r="AE4551" s="18" t="str">
        <f>IFERROR(__xludf.DUMMYFUNCTION("""COMPUTED_VALUE"""),"Гранатовая Мармелад")</f>
        <v>Гранатовая Мармелад</v>
      </c>
      <c r="AF4551" s="18" t="str">
        <f>IFERROR(__xludf.DUMMYFUNCTION("""COMPUTED_VALUE"""),"Яблоко Киви")</f>
        <v>Яблоко Киви</v>
      </c>
      <c r="AG4551" s="18" t="str">
        <f>IFERROR(__xludf.DUMMYFUNCTION("""COMPUTED_VALUE"""),"Клубника Ежевика")</f>
        <v>Клубника Ежевика</v>
      </c>
      <c r="AH4551" s="18" t="str">
        <f>IFERROR(__xludf.DUMMYFUNCTION("""COMPUTED_VALUE"""),"Клубничный Коктейль")</f>
        <v>Клубничный Коктейль</v>
      </c>
      <c r="AI4551" s="18" t="str">
        <f>IFERROR(__xludf.DUMMYFUNCTION("""COMPUTED_VALUE"""),"Клюква Земляника ")</f>
        <v>Клюква Земляника </v>
      </c>
      <c r="AJ4551" s="18" t="str">
        <f>IFERROR(__xludf.DUMMYFUNCTION("""COMPUTED_VALUE"""),"Какос Дыня")</f>
        <v>Какос Дыня</v>
      </c>
      <c r="AK4551" s="18" t="str">
        <f>IFERROR(__xludf.DUMMYFUNCTION("""COMPUTED_VALUE"""),"Маракуйя мандарин")</f>
        <v>Маракуйя мандарин</v>
      </c>
      <c r="AL4551" s="18" t="str">
        <f>IFERROR(__xludf.DUMMYFUNCTION("""COMPUTED_VALUE"""),"Персик кактус")</f>
        <v>Персик кактус</v>
      </c>
      <c r="AM4551" s="18" t="str">
        <f>IFERROR(__xludf.DUMMYFUNCTION("""COMPUTED_VALUE"""),"Спрайт")</f>
        <v>Спрайт</v>
      </c>
      <c r="AN4551" s="18" t="str">
        <f>IFERROR(__xludf.DUMMYFUNCTION("""COMPUTED_VALUE"""),"Черничная фанта")</f>
        <v>Черничная фанта</v>
      </c>
      <c r="AO4551" s="18" t="str">
        <f>IFERROR(__xludf.DUMMYFUNCTION("""COMPUTED_VALUE"""),"Ягодная жвачка")</f>
        <v>Ягодная жвачка</v>
      </c>
      <c r="AP4551" s="18" t="str">
        <f>IFERROR(__xludf.DUMMYFUNCTION("""COMPUTED_VALUE"""),"Ягодный энергетик")</f>
        <v>Ягодный энергетик</v>
      </c>
      <c r="AQ4551" s="18" t="str">
        <f>IFERROR(__xludf.DUMMYFUNCTION("""COMPUTED_VALUE"""),"Ягодный пунш ")</f>
        <v>Ягодный пунш </v>
      </c>
      <c r="AR4551" s="18" t="str">
        <f>IFERROR(__xludf.DUMMYFUNCTION("""COMPUTED_VALUE"""),"Виноградный холс")</f>
        <v>Виноградный холс</v>
      </c>
      <c r="AS4551" s="18" t="str">
        <f>IFERROR(__xludf.DUMMYFUNCTION("""COMPUTED_VALUE"""),"Грейпфрут смородина")</f>
        <v>Грейпфрут смородина</v>
      </c>
      <c r="AT4551" s="18" t="str">
        <f>IFERROR(__xludf.DUMMYFUNCTION("""COMPUTED_VALUE"""),"Дыня персик")</f>
        <v>Дыня персик</v>
      </c>
      <c r="AU4551" s="18" t="str">
        <f>IFERROR(__xludf.DUMMYFUNCTION("""COMPUTED_VALUE"""),"Земляника виноград")</f>
        <v>Земляника виноград</v>
      </c>
      <c r="AV4551" s="18" t="str">
        <f>IFERROR(__xludf.DUMMYFUNCTION("""COMPUTED_VALUE"""),"Киви маракуйя гуава")</f>
        <v>Киви маракуйя гуава</v>
      </c>
      <c r="AW4551" s="18" t="str">
        <f>IFERROR(__xludf.DUMMYFUNCTION("""COMPUTED_VALUE"""),"Кислые вишнёвые червячки")</f>
        <v>Кислые вишнёвые червячки</v>
      </c>
      <c r="AX4551" s="18" t="str">
        <f>IFERROR(__xludf.DUMMYFUNCTION("""COMPUTED_VALUE"""),"Кислые чернично-малиновое червячки")</f>
        <v>Кислые чернично-малиновое червячки</v>
      </c>
    </row>
    <row r="4552">
      <c r="A4552" s="18" t="str">
        <f>IFERROR(__xludf.DUMMYFUNCTION("""COMPUTED_VALUE"""),"0.4")</f>
        <v>0.4</v>
      </c>
      <c r="B4552" s="18" t="str">
        <f>IFERROR(__xludf.DUMMYFUNCTION("""COMPUTED_VALUE"""),"0.6")</f>
        <v>0.6</v>
      </c>
      <c r="C4552" s="18" t="str">
        <f>IFERROR(__xludf.DUMMYFUNCTION("""COMPUTED_VALUE"""),"0.7")</f>
        <v>0.7</v>
      </c>
      <c r="D4552" s="18" t="str">
        <f>IFERROR(__xludf.DUMMYFUNCTION("""COMPUTED_VALUE"""),"0.8")</f>
        <v>0.8</v>
      </c>
      <c r="E4552" s="18"/>
      <c r="F4552" s="18"/>
      <c r="G4552" s="18"/>
      <c r="H4552" s="18"/>
      <c r="I4552" s="18"/>
      <c r="J4552" s="18"/>
      <c r="K4552" s="18"/>
      <c r="L4552" s="18"/>
      <c r="M4552" s="18"/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  <c r="AA4552" s="18"/>
      <c r="AB4552" s="18"/>
      <c r="AC4552" s="18"/>
      <c r="AD4552" s="18"/>
      <c r="AE4552" s="18"/>
      <c r="AF4552" s="18"/>
      <c r="AG4552" s="18"/>
      <c r="AH4552" s="18"/>
      <c r="AI4552" s="18"/>
      <c r="AJ4552" s="18"/>
      <c r="AK4552" s="18"/>
      <c r="AL4552" s="18"/>
      <c r="AM4552" s="18"/>
      <c r="AN4552" s="18"/>
      <c r="AO4552" s="18"/>
      <c r="AP4552" s="18"/>
      <c r="AQ4552" s="18"/>
      <c r="AR4552" s="18"/>
      <c r="AS4552" s="18"/>
      <c r="AT4552" s="18"/>
      <c r="AU4552" s="18"/>
      <c r="AV4552" s="18"/>
      <c r="AW4552" s="18"/>
      <c r="AX4552" s="18"/>
    </row>
    <row r="4553">
      <c r="A4553" s="18" t="str">
        <f>IFERROR(__xludf.DUMMYFUNCTION("""COMPUTED_VALUE"""),"Кислый малиново-грейпфрутовый швепс")</f>
        <v>Кислый малиново-грейпфрутовый швепс</v>
      </c>
      <c r="B4553" s="18" t="str">
        <f>IFERROR(__xludf.DUMMYFUNCTION("""COMPUTED_VALUE"""),"Ананас апельсин")</f>
        <v>Ананас апельсин</v>
      </c>
      <c r="C4553" s="18" t="str">
        <f>IFERROR(__xludf.DUMMYFUNCTION("""COMPUTED_VALUE"""),"Пинаколада")</f>
        <v>Пинаколада</v>
      </c>
      <c r="D4553" s="18" t="str">
        <f>IFERROR(__xludf.DUMMYFUNCTION("""COMPUTED_VALUE"""),"Мятный бабл гам")</f>
        <v>Мятный бабл гам</v>
      </c>
      <c r="E4553" s="18" t="str">
        <f>IFERROR(__xludf.DUMMYFUNCTION("""COMPUTED_VALUE"""),"Мянго драгонфрут")</f>
        <v>Мянго драгонфрут</v>
      </c>
      <c r="F4553" s="18" t="str">
        <f>IFERROR(__xludf.DUMMYFUNCTION("""COMPUTED_VALUE"""),"Клубничная фанта")</f>
        <v>Клубничная фанта</v>
      </c>
      <c r="G4553" s="18" t="str">
        <f>IFERROR(__xludf.DUMMYFUNCTION("""COMPUTED_VALUE"""),"Клубничная арбуз")</f>
        <v>Клубничная арбуз</v>
      </c>
      <c r="H4553" s="18" t="str">
        <f>IFERROR(__xludf.DUMMYFUNCTION("""COMPUTED_VALUE"""),"Кислый скитлс")</f>
        <v>Кислый скитлс</v>
      </c>
      <c r="I4553" s="18" t="str">
        <f>IFERROR(__xludf.DUMMYFUNCTION("""COMPUTED_VALUE"""),"Кислый лайм арбуз")</f>
        <v>Кислый лайм арбуз</v>
      </c>
      <c r="J4553" s="18" t="str">
        <f>IFERROR(__xludf.DUMMYFUNCTION("""COMPUTED_VALUE"""),"Тропический банан")</f>
        <v>Тропический банан</v>
      </c>
      <c r="K4553" s="18" t="str">
        <f>IFERROR(__xludf.DUMMYFUNCTION("""COMPUTED_VALUE"""),"Яблочный энергетик")</f>
        <v>Яблочный энергетик</v>
      </c>
      <c r="L4553" s="18" t="str">
        <f>IFERROR(__xludf.DUMMYFUNCTION("""COMPUTED_VALUE"""),"Барбарисовый лимонад")</f>
        <v>Барбарисовый лимонад</v>
      </c>
      <c r="M4553" s="18" t="str">
        <f>IFERROR(__xludf.DUMMYFUNCTION("""COMPUTED_VALUE"""),"Лимонад виноград вишня")</f>
        <v>Лимонад виноград вишня</v>
      </c>
      <c r="N4553" s="18" t="str">
        <f>IFERROR(__xludf.DUMMYFUNCTION("""COMPUTED_VALUE"""),"Розовый лимонад")</f>
        <v>Розовый лимонад</v>
      </c>
      <c r="O4553" s="18" t="str">
        <f>IFERROR(__xludf.DUMMYFUNCTION("""COMPUTED_VALUE"""),"Двойной манго")</f>
        <v>Двойной манго</v>
      </c>
      <c r="P4553" s="18" t="str">
        <f>IFERROR(__xludf.DUMMYFUNCTION("""COMPUTED_VALUE"""),"Лесные ягоды ")</f>
        <v>Лесные ягоды </v>
      </c>
      <c r="Q4553" s="18" t="str">
        <f>IFERROR(__xludf.DUMMYFUNCTION("""COMPUTED_VALUE"""),"Ежевика малина ")</f>
        <v>Ежевика малина </v>
      </c>
      <c r="R4553" s="18" t="str">
        <f>IFERROR(__xludf.DUMMYFUNCTION("""COMPUTED_VALUE"""),"Смородиновый лимонад")</f>
        <v>Смородиновый лимонад</v>
      </c>
      <c r="S4553" s="18" t="str">
        <f>IFERROR(__xludf.DUMMYFUNCTION("""COMPUTED_VALUE"""),"Кола вишня")</f>
        <v>Кола вишня</v>
      </c>
      <c r="T4553" s="18" t="str">
        <f>IFERROR(__xludf.DUMMYFUNCTION("""COMPUTED_VALUE"""),"Манго арбуз")</f>
        <v>Манго арбуз</v>
      </c>
      <c r="U4553" s="18" t="str">
        <f>IFERROR(__xludf.DUMMYFUNCTION("""COMPUTED_VALUE"""),"Алоэ виноград")</f>
        <v>Алоэ виноград</v>
      </c>
      <c r="V4553" s="18" t="str">
        <f>IFERROR(__xludf.DUMMYFUNCTION("""COMPUTED_VALUE"""),"Банан клубника")</f>
        <v>Банан клубника</v>
      </c>
      <c r="W4553" s="18" t="str">
        <f>IFERROR(__xludf.DUMMYFUNCTION("""COMPUTED_VALUE"""),"Малиновый мармелад")</f>
        <v>Малиновый мармелад</v>
      </c>
      <c r="X4553" s="18" t="str">
        <f>IFERROR(__xludf.DUMMYFUNCTION("""COMPUTED_VALUE"""),"Клубника киви")</f>
        <v>Клубника киви</v>
      </c>
      <c r="Y4553" s="18" t="str">
        <f>IFERROR(__xludf.DUMMYFUNCTION("""COMPUTED_VALUE"""),"Клюква лайм")</f>
        <v>Клюква лайм</v>
      </c>
      <c r="Z4553" s="18" t="str">
        <f>IFERROR(__xludf.DUMMYFUNCTION("""COMPUTED_VALUE"""),"Гуава ананас")</f>
        <v>Гуава ананас</v>
      </c>
      <c r="AA4553" s="18" t="str">
        <f>IFERROR(__xludf.DUMMYFUNCTION("""COMPUTED_VALUE"""),"Морс")</f>
        <v>Морс</v>
      </c>
      <c r="AB4553" s="18" t="str">
        <f>IFERROR(__xludf.DUMMYFUNCTION("""COMPUTED_VALUE"""),"Красный апельсин")</f>
        <v>Красный апельсин</v>
      </c>
      <c r="AC4553" s="18" t="str">
        <f>IFERROR(__xludf.DUMMYFUNCTION("""COMPUTED_VALUE"""),"Арбузная жвачка")</f>
        <v>Арбузная жвачка</v>
      </c>
      <c r="AD4553" s="18" t="str">
        <f>IFERROR(__xludf.DUMMYFUNCTION("""COMPUTED_VALUE"""),"Смородина Виноград")</f>
        <v>Смородина Виноград</v>
      </c>
      <c r="AE4553" s="18" t="str">
        <f>IFERROR(__xludf.DUMMYFUNCTION("""COMPUTED_VALUE"""),"Гранатовая Мармелад")</f>
        <v>Гранатовая Мармелад</v>
      </c>
      <c r="AF4553" s="18" t="str">
        <f>IFERROR(__xludf.DUMMYFUNCTION("""COMPUTED_VALUE"""),"Яблоко Киви")</f>
        <v>Яблоко Киви</v>
      </c>
      <c r="AG4553" s="18" t="str">
        <f>IFERROR(__xludf.DUMMYFUNCTION("""COMPUTED_VALUE"""),"Клубника Ежевика")</f>
        <v>Клубника Ежевика</v>
      </c>
      <c r="AH4553" s="18" t="str">
        <f>IFERROR(__xludf.DUMMYFUNCTION("""COMPUTED_VALUE"""),"Клубничный Коктейль")</f>
        <v>Клубничный Коктейль</v>
      </c>
      <c r="AI4553" s="18" t="str">
        <f>IFERROR(__xludf.DUMMYFUNCTION("""COMPUTED_VALUE"""),"Клюква Земляника ")</f>
        <v>Клюква Земляника </v>
      </c>
      <c r="AJ4553" s="18" t="str">
        <f>IFERROR(__xludf.DUMMYFUNCTION("""COMPUTED_VALUE"""),"Какос Дыня")</f>
        <v>Какос Дыня</v>
      </c>
      <c r="AK4553" s="18" t="str">
        <f>IFERROR(__xludf.DUMMYFUNCTION("""COMPUTED_VALUE"""),"Маракуйя мандарин")</f>
        <v>Маракуйя мандарин</v>
      </c>
      <c r="AL4553" s="18" t="str">
        <f>IFERROR(__xludf.DUMMYFUNCTION("""COMPUTED_VALUE"""),"Персик кактус")</f>
        <v>Персик кактус</v>
      </c>
      <c r="AM4553" s="18" t="str">
        <f>IFERROR(__xludf.DUMMYFUNCTION("""COMPUTED_VALUE"""),"Спрайт")</f>
        <v>Спрайт</v>
      </c>
      <c r="AN4553" s="18" t="str">
        <f>IFERROR(__xludf.DUMMYFUNCTION("""COMPUTED_VALUE"""),"Черничная фанта")</f>
        <v>Черничная фанта</v>
      </c>
      <c r="AO4553" s="18" t="str">
        <f>IFERROR(__xludf.DUMMYFUNCTION("""COMPUTED_VALUE"""),"Ягодная жвачка")</f>
        <v>Ягодная жвачка</v>
      </c>
      <c r="AP4553" s="18" t="str">
        <f>IFERROR(__xludf.DUMMYFUNCTION("""COMPUTED_VALUE"""),"Ягодный энергетик")</f>
        <v>Ягодный энергетик</v>
      </c>
      <c r="AQ4553" s="18" t="str">
        <f>IFERROR(__xludf.DUMMYFUNCTION("""COMPUTED_VALUE"""),"Ягодный пунш ")</f>
        <v>Ягодный пунш </v>
      </c>
      <c r="AR4553" s="18" t="str">
        <f>IFERROR(__xludf.DUMMYFUNCTION("""COMPUTED_VALUE"""),"Виноградный холс")</f>
        <v>Виноградный холс</v>
      </c>
      <c r="AS4553" s="18" t="str">
        <f>IFERROR(__xludf.DUMMYFUNCTION("""COMPUTED_VALUE"""),"Грейпфрут смородина")</f>
        <v>Грейпфрут смородина</v>
      </c>
      <c r="AT4553" s="18" t="str">
        <f>IFERROR(__xludf.DUMMYFUNCTION("""COMPUTED_VALUE"""),"Дыня персик")</f>
        <v>Дыня персик</v>
      </c>
      <c r="AU4553" s="18" t="str">
        <f>IFERROR(__xludf.DUMMYFUNCTION("""COMPUTED_VALUE"""),"Земляника виноград")</f>
        <v>Земляника виноград</v>
      </c>
      <c r="AV4553" s="18" t="str">
        <f>IFERROR(__xludf.DUMMYFUNCTION("""COMPUTED_VALUE"""),"Киви маракуйя гуава")</f>
        <v>Киви маракуйя гуава</v>
      </c>
      <c r="AW4553" s="18" t="str">
        <f>IFERROR(__xludf.DUMMYFUNCTION("""COMPUTED_VALUE"""),"Кислые вишнёвые червячки")</f>
        <v>Кислые вишнёвые червячки</v>
      </c>
      <c r="AX4553" s="18" t="str">
        <f>IFERROR(__xludf.DUMMYFUNCTION("""COMPUTED_VALUE"""),"Кислые чернично-малиновое червячки")</f>
        <v>Кислые чернично-малиновое червячки</v>
      </c>
    </row>
    <row r="4554">
      <c r="A4554" s="18" t="str">
        <f>IFERROR(__xludf.DUMMYFUNCTION("""COMPUTED_VALUE"""),"0.4")</f>
        <v>0.4</v>
      </c>
      <c r="B4554" s="18" t="str">
        <f>IFERROR(__xludf.DUMMYFUNCTION("""COMPUTED_VALUE"""),"0.6")</f>
        <v>0.6</v>
      </c>
      <c r="C4554" s="18" t="str">
        <f>IFERROR(__xludf.DUMMYFUNCTION("""COMPUTED_VALUE"""),"0.7")</f>
        <v>0.7</v>
      </c>
      <c r="D4554" s="18" t="str">
        <f>IFERROR(__xludf.DUMMYFUNCTION("""COMPUTED_VALUE"""),"0.8")</f>
        <v>0.8</v>
      </c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  <c r="AA4554" s="18"/>
      <c r="AB4554" s="18"/>
      <c r="AC4554" s="18"/>
      <c r="AD4554" s="18"/>
      <c r="AE4554" s="18"/>
      <c r="AF4554" s="18"/>
      <c r="AG4554" s="18"/>
      <c r="AH4554" s="18"/>
      <c r="AI4554" s="18"/>
      <c r="AJ4554" s="18"/>
      <c r="AK4554" s="18"/>
      <c r="AL4554" s="18"/>
      <c r="AM4554" s="18"/>
      <c r="AN4554" s="18"/>
      <c r="AO4554" s="18"/>
      <c r="AP4554" s="18"/>
      <c r="AQ4554" s="18"/>
      <c r="AR4554" s="18"/>
      <c r="AS4554" s="18"/>
      <c r="AT4554" s="18"/>
      <c r="AU4554" s="18"/>
      <c r="AV4554" s="18"/>
      <c r="AW4554" s="18"/>
      <c r="AX4554" s="18"/>
    </row>
    <row r="4555">
      <c r="A4555" s="18" t="str">
        <f>IFERROR(__xludf.DUMMYFUNCTION("""COMPUTED_VALUE"""),"Кислый малиново-грейпфрутовый швепс")</f>
        <v>Кислый малиново-грейпфрутовый швепс</v>
      </c>
      <c r="B4555" s="18" t="str">
        <f>IFERROR(__xludf.DUMMYFUNCTION("""COMPUTED_VALUE"""),"Ананас апельсин")</f>
        <v>Ананас апельсин</v>
      </c>
      <c r="C4555" s="18" t="str">
        <f>IFERROR(__xludf.DUMMYFUNCTION("""COMPUTED_VALUE"""),"Пинаколада")</f>
        <v>Пинаколада</v>
      </c>
      <c r="D4555" s="18" t="str">
        <f>IFERROR(__xludf.DUMMYFUNCTION("""COMPUTED_VALUE"""),"Мятный бабл гам")</f>
        <v>Мятный бабл гам</v>
      </c>
      <c r="E4555" s="18" t="str">
        <f>IFERROR(__xludf.DUMMYFUNCTION("""COMPUTED_VALUE"""),"Мянго драгонфрут")</f>
        <v>Мянго драгонфрут</v>
      </c>
      <c r="F4555" s="18" t="str">
        <f>IFERROR(__xludf.DUMMYFUNCTION("""COMPUTED_VALUE"""),"Клубничная фанта")</f>
        <v>Клубничная фанта</v>
      </c>
      <c r="G4555" s="18" t="str">
        <f>IFERROR(__xludf.DUMMYFUNCTION("""COMPUTED_VALUE"""),"Клубничная арбуз")</f>
        <v>Клубничная арбуз</v>
      </c>
      <c r="H4555" s="18" t="str">
        <f>IFERROR(__xludf.DUMMYFUNCTION("""COMPUTED_VALUE"""),"Кислый скитлс")</f>
        <v>Кислый скитлс</v>
      </c>
      <c r="I4555" s="18" t="str">
        <f>IFERROR(__xludf.DUMMYFUNCTION("""COMPUTED_VALUE"""),"Кислый лайм арбуз")</f>
        <v>Кислый лайм арбуз</v>
      </c>
      <c r="J4555" s="18" t="str">
        <f>IFERROR(__xludf.DUMMYFUNCTION("""COMPUTED_VALUE"""),"Тропический банан")</f>
        <v>Тропический банан</v>
      </c>
      <c r="K4555" s="18" t="str">
        <f>IFERROR(__xludf.DUMMYFUNCTION("""COMPUTED_VALUE"""),"Яблочный энергетик")</f>
        <v>Яблочный энергетик</v>
      </c>
      <c r="L4555" s="18" t="str">
        <f>IFERROR(__xludf.DUMMYFUNCTION("""COMPUTED_VALUE"""),"Барбарисовый лимонад")</f>
        <v>Барбарисовый лимонад</v>
      </c>
      <c r="M4555" s="18" t="str">
        <f>IFERROR(__xludf.DUMMYFUNCTION("""COMPUTED_VALUE"""),"Лимонад виноград вишня")</f>
        <v>Лимонад виноград вишня</v>
      </c>
      <c r="N4555" s="18" t="str">
        <f>IFERROR(__xludf.DUMMYFUNCTION("""COMPUTED_VALUE"""),"Розовый лимонад")</f>
        <v>Розовый лимонад</v>
      </c>
      <c r="O4555" s="18" t="str">
        <f>IFERROR(__xludf.DUMMYFUNCTION("""COMPUTED_VALUE"""),"Двойной манго")</f>
        <v>Двойной манго</v>
      </c>
      <c r="P4555" s="18" t="str">
        <f>IFERROR(__xludf.DUMMYFUNCTION("""COMPUTED_VALUE"""),"Лесные ягоды ")</f>
        <v>Лесные ягоды </v>
      </c>
      <c r="Q4555" s="18" t="str">
        <f>IFERROR(__xludf.DUMMYFUNCTION("""COMPUTED_VALUE"""),"Ежевика малина ")</f>
        <v>Ежевика малина </v>
      </c>
      <c r="R4555" s="18" t="str">
        <f>IFERROR(__xludf.DUMMYFUNCTION("""COMPUTED_VALUE"""),"Смородиновый лимонад")</f>
        <v>Смородиновый лимонад</v>
      </c>
      <c r="S4555" s="18" t="str">
        <f>IFERROR(__xludf.DUMMYFUNCTION("""COMPUTED_VALUE"""),"Кола вишня")</f>
        <v>Кола вишня</v>
      </c>
      <c r="T4555" s="18" t="str">
        <f>IFERROR(__xludf.DUMMYFUNCTION("""COMPUTED_VALUE"""),"Манго арбуз")</f>
        <v>Манго арбуз</v>
      </c>
      <c r="U4555" s="18" t="str">
        <f>IFERROR(__xludf.DUMMYFUNCTION("""COMPUTED_VALUE"""),"Алоэ виноград")</f>
        <v>Алоэ виноград</v>
      </c>
      <c r="V4555" s="18" t="str">
        <f>IFERROR(__xludf.DUMMYFUNCTION("""COMPUTED_VALUE"""),"Банан клубника")</f>
        <v>Банан клубника</v>
      </c>
      <c r="W4555" s="18" t="str">
        <f>IFERROR(__xludf.DUMMYFUNCTION("""COMPUTED_VALUE"""),"Малиновый мармелад")</f>
        <v>Малиновый мармелад</v>
      </c>
      <c r="X4555" s="18" t="str">
        <f>IFERROR(__xludf.DUMMYFUNCTION("""COMPUTED_VALUE"""),"Клубника киви")</f>
        <v>Клубника киви</v>
      </c>
      <c r="Y4555" s="18" t="str">
        <f>IFERROR(__xludf.DUMMYFUNCTION("""COMPUTED_VALUE"""),"Клюква лайм")</f>
        <v>Клюква лайм</v>
      </c>
      <c r="Z4555" s="18" t="str">
        <f>IFERROR(__xludf.DUMMYFUNCTION("""COMPUTED_VALUE"""),"Гуава ананас")</f>
        <v>Гуава ананас</v>
      </c>
      <c r="AA4555" s="18" t="str">
        <f>IFERROR(__xludf.DUMMYFUNCTION("""COMPUTED_VALUE"""),"Морс")</f>
        <v>Морс</v>
      </c>
      <c r="AB4555" s="18" t="str">
        <f>IFERROR(__xludf.DUMMYFUNCTION("""COMPUTED_VALUE"""),"Красный апельсин")</f>
        <v>Красный апельсин</v>
      </c>
      <c r="AC4555" s="18" t="str">
        <f>IFERROR(__xludf.DUMMYFUNCTION("""COMPUTED_VALUE"""),"Арбузная жвачка")</f>
        <v>Арбузная жвачка</v>
      </c>
      <c r="AD4555" s="18" t="str">
        <f>IFERROR(__xludf.DUMMYFUNCTION("""COMPUTED_VALUE"""),"Смородина Виноград")</f>
        <v>Смородина Виноград</v>
      </c>
      <c r="AE4555" s="18" t="str">
        <f>IFERROR(__xludf.DUMMYFUNCTION("""COMPUTED_VALUE"""),"Гранатовая Мармелад")</f>
        <v>Гранатовая Мармелад</v>
      </c>
      <c r="AF4555" s="18" t="str">
        <f>IFERROR(__xludf.DUMMYFUNCTION("""COMPUTED_VALUE"""),"Яблоко Киви")</f>
        <v>Яблоко Киви</v>
      </c>
      <c r="AG4555" s="18" t="str">
        <f>IFERROR(__xludf.DUMMYFUNCTION("""COMPUTED_VALUE"""),"Клубника Ежевика")</f>
        <v>Клубника Ежевика</v>
      </c>
      <c r="AH4555" s="18" t="str">
        <f>IFERROR(__xludf.DUMMYFUNCTION("""COMPUTED_VALUE"""),"Клубничный Коктейль")</f>
        <v>Клубничный Коктейль</v>
      </c>
      <c r="AI4555" s="18" t="str">
        <f>IFERROR(__xludf.DUMMYFUNCTION("""COMPUTED_VALUE"""),"Клюква Земляника ")</f>
        <v>Клюква Земляника </v>
      </c>
      <c r="AJ4555" s="18" t="str">
        <f>IFERROR(__xludf.DUMMYFUNCTION("""COMPUTED_VALUE"""),"Какос Дыня")</f>
        <v>Какос Дыня</v>
      </c>
      <c r="AK4555" s="18" t="str">
        <f>IFERROR(__xludf.DUMMYFUNCTION("""COMPUTED_VALUE"""),"Маракуйя мандарин")</f>
        <v>Маракуйя мандарин</v>
      </c>
      <c r="AL4555" s="18" t="str">
        <f>IFERROR(__xludf.DUMMYFUNCTION("""COMPUTED_VALUE"""),"Персик кактус")</f>
        <v>Персик кактус</v>
      </c>
      <c r="AM4555" s="18" t="str">
        <f>IFERROR(__xludf.DUMMYFUNCTION("""COMPUTED_VALUE"""),"Спрайт")</f>
        <v>Спрайт</v>
      </c>
      <c r="AN4555" s="18" t="str">
        <f>IFERROR(__xludf.DUMMYFUNCTION("""COMPUTED_VALUE"""),"Черничная фанта")</f>
        <v>Черничная фанта</v>
      </c>
      <c r="AO4555" s="18" t="str">
        <f>IFERROR(__xludf.DUMMYFUNCTION("""COMPUTED_VALUE"""),"Ягодная жвачка")</f>
        <v>Ягодная жвачка</v>
      </c>
      <c r="AP4555" s="18" t="str">
        <f>IFERROR(__xludf.DUMMYFUNCTION("""COMPUTED_VALUE"""),"Ягодный энергетик")</f>
        <v>Ягодный энергетик</v>
      </c>
      <c r="AQ4555" s="18" t="str">
        <f>IFERROR(__xludf.DUMMYFUNCTION("""COMPUTED_VALUE"""),"Ягодный пунш ")</f>
        <v>Ягодный пунш </v>
      </c>
      <c r="AR4555" s="18" t="str">
        <f>IFERROR(__xludf.DUMMYFUNCTION("""COMPUTED_VALUE"""),"Виноградный холс")</f>
        <v>Виноградный холс</v>
      </c>
      <c r="AS4555" s="18" t="str">
        <f>IFERROR(__xludf.DUMMYFUNCTION("""COMPUTED_VALUE"""),"Грейпфрут смородина")</f>
        <v>Грейпфрут смородина</v>
      </c>
      <c r="AT4555" s="18" t="str">
        <f>IFERROR(__xludf.DUMMYFUNCTION("""COMPUTED_VALUE"""),"Дыня персик")</f>
        <v>Дыня персик</v>
      </c>
      <c r="AU4555" s="18" t="str">
        <f>IFERROR(__xludf.DUMMYFUNCTION("""COMPUTED_VALUE"""),"Земляника виноград")</f>
        <v>Земляника виноград</v>
      </c>
      <c r="AV4555" s="18" t="str">
        <f>IFERROR(__xludf.DUMMYFUNCTION("""COMPUTED_VALUE"""),"Киви маракуйя гуава")</f>
        <v>Киви маракуйя гуава</v>
      </c>
      <c r="AW4555" s="18" t="str">
        <f>IFERROR(__xludf.DUMMYFUNCTION("""COMPUTED_VALUE"""),"Кислые вишнёвые червячки")</f>
        <v>Кислые вишнёвые червячки</v>
      </c>
      <c r="AX4555" s="18" t="str">
        <f>IFERROR(__xludf.DUMMYFUNCTION("""COMPUTED_VALUE"""),"Кислые чернично-малиновое червячки")</f>
        <v>Кислые чернично-малиновое червячки</v>
      </c>
    </row>
    <row r="4556">
      <c r="A4556" s="18" t="str">
        <f>IFERROR(__xludf.DUMMYFUNCTION("""COMPUTED_VALUE"""),"0.4")</f>
        <v>0.4</v>
      </c>
      <c r="B4556" s="18" t="str">
        <f>IFERROR(__xludf.DUMMYFUNCTION("""COMPUTED_VALUE"""),"0.6")</f>
        <v>0.6</v>
      </c>
      <c r="C4556" s="18" t="str">
        <f>IFERROR(__xludf.DUMMYFUNCTION("""COMPUTED_VALUE"""),"0.7")</f>
        <v>0.7</v>
      </c>
      <c r="D4556" s="18" t="str">
        <f>IFERROR(__xludf.DUMMYFUNCTION("""COMPUTED_VALUE"""),"0.8")</f>
        <v>0.8</v>
      </c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  <c r="AA4556" s="18"/>
      <c r="AB4556" s="18"/>
      <c r="AC4556" s="18"/>
      <c r="AD4556" s="18"/>
      <c r="AE4556" s="18"/>
      <c r="AF4556" s="18"/>
      <c r="AG4556" s="18"/>
      <c r="AH4556" s="18"/>
      <c r="AI4556" s="18"/>
      <c r="AJ4556" s="18"/>
      <c r="AK4556" s="18"/>
      <c r="AL4556" s="18"/>
      <c r="AM4556" s="18"/>
      <c r="AN4556" s="18"/>
      <c r="AO4556" s="18"/>
      <c r="AP4556" s="18"/>
      <c r="AQ4556" s="18"/>
      <c r="AR4556" s="18"/>
      <c r="AS4556" s="18"/>
      <c r="AT4556" s="18"/>
      <c r="AU4556" s="18"/>
      <c r="AV4556" s="18"/>
      <c r="AW4556" s="18"/>
      <c r="AX4556" s="18"/>
    </row>
    <row r="4557">
      <c r="A4557" s="18" t="str">
        <f>IFERROR(__xludf.DUMMYFUNCTION("""COMPUTED_VALUE"""),"0.4")</f>
        <v>0.4</v>
      </c>
      <c r="B4557" s="18" t="str">
        <f>IFERROR(__xludf.DUMMYFUNCTION("""COMPUTED_VALUE"""),"0.6")</f>
        <v>0.6</v>
      </c>
      <c r="C4557" s="18" t="str">
        <f>IFERROR(__xludf.DUMMYFUNCTION("""COMPUTED_VALUE"""),"0.7")</f>
        <v>0.7</v>
      </c>
      <c r="D4557" s="18" t="str">
        <f>IFERROR(__xludf.DUMMYFUNCTION("""COMPUTED_VALUE"""),"0.8")</f>
        <v>0.8</v>
      </c>
      <c r="E4557" s="18"/>
      <c r="F4557" s="18"/>
      <c r="G4557" s="18"/>
      <c r="H4557" s="18"/>
      <c r="I4557" s="18"/>
      <c r="J4557" s="18"/>
      <c r="K4557" s="18"/>
      <c r="L4557" s="18"/>
      <c r="M4557" s="18"/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  <c r="AA4557" s="18"/>
      <c r="AB4557" s="18"/>
      <c r="AC4557" s="18"/>
      <c r="AD4557" s="18"/>
      <c r="AE4557" s="18"/>
      <c r="AF4557" s="18"/>
      <c r="AG4557" s="18"/>
      <c r="AH4557" s="18"/>
      <c r="AI4557" s="18"/>
      <c r="AJ4557" s="18"/>
      <c r="AK4557" s="18"/>
      <c r="AL4557" s="18"/>
      <c r="AM4557" s="18"/>
      <c r="AN4557" s="18"/>
      <c r="AO4557" s="18"/>
      <c r="AP4557" s="18"/>
      <c r="AQ4557" s="18"/>
      <c r="AR4557" s="18"/>
      <c r="AS4557" s="18"/>
      <c r="AT4557" s="18"/>
      <c r="AU4557" s="18"/>
      <c r="AV4557" s="18"/>
      <c r="AW4557" s="18"/>
      <c r="AX4557" s="18"/>
    </row>
    <row r="4558">
      <c r="A4558" s="18" t="str">
        <f>IFERROR(__xludf.DUMMYFUNCTION("""COMPUTED_VALUE"""),"кислая земляника")</f>
        <v>кислая земляника</v>
      </c>
      <c r="B4558" s="18" t="str">
        <f>IFERROR(__xludf.DUMMYFUNCTION("""COMPUTED_VALUE"""),"кислая фанта с черникой")</f>
        <v>кислая фанта с черникой</v>
      </c>
      <c r="C4558" s="18" t="str">
        <f>IFERROR(__xludf.DUMMYFUNCTION("""COMPUTED_VALUE"""),"кислое харибо с колой и черешней")</f>
        <v>кислое харибо с колой и черешней</v>
      </c>
      <c r="D4558" s="18" t="str">
        <f>IFERROR(__xludf.DUMMYFUNCTION("""COMPUTED_VALUE"""),"кислое яблочно клубничная шипучка")</f>
        <v>кислое яблочно клубничная шипучка</v>
      </c>
      <c r="E4558" s="18" t="str">
        <f>IFERROR(__xludf.DUMMYFUNCTION("""COMPUTED_VALUE"""),"кислые желатинки маракуйя ананас")</f>
        <v>кислые желатинки маракуйя ананас</v>
      </c>
      <c r="F4558" s="18" t="str">
        <f>IFERROR(__xludf.DUMMYFUNCTION("""COMPUTED_VALUE"""),"кислые ленточки маракуя манго")</f>
        <v>кислые ленточки маракуя манго</v>
      </c>
      <c r="G4558" s="18" t="str">
        <f>IFERROR(__xludf.DUMMYFUNCTION("""COMPUTED_VALUE"""),"кислые мармеладные ягоды")</f>
        <v>кислые мармеладные ягоды</v>
      </c>
      <c r="H4558" s="18" t="str">
        <f>IFERROR(__xludf.DUMMYFUNCTION("""COMPUTED_VALUE"""),"кислый виноград лайм")</f>
        <v>кислый виноград лайм</v>
      </c>
      <c r="I4558" s="18" t="str">
        <f>IFERROR(__xludf.DUMMYFUNCTION("""COMPUTED_VALUE"""),"кислый грейпфрут с вишней")</f>
        <v>кислый грейпфрут с вишней</v>
      </c>
      <c r="J4558" s="18" t="str">
        <f>IFERROR(__xludf.DUMMYFUNCTION("""COMPUTED_VALUE"""),"кислый леденец виноград киви яблоко")</f>
        <v>кислый леденец виноград киви яблоко</v>
      </c>
      <c r="K4558" s="18" t="str">
        <f>IFERROR(__xludf.DUMMYFUNCTION("""COMPUTED_VALUE"""),"кислый лимонад арбуз лайм малина")</f>
        <v>кислый лимонад арбуз лайм малина</v>
      </c>
      <c r="L4558" s="18" t="str">
        <f>IFERROR(__xludf.DUMMYFUNCTION("""COMPUTED_VALUE"""),"кислый персик клубника")</f>
        <v>кислый персик клубника</v>
      </c>
      <c r="M4558" s="18" t="str">
        <f>IFERROR(__xludf.DUMMYFUNCTION("""COMPUTED_VALUE"""),"кислый яблочно лимонные колечки")</f>
        <v>кислый яблочно лимонные колечки</v>
      </c>
      <c r="N4558" s="18" t="str">
        <f>IFERROR(__xludf.DUMMYFUNCTION("""COMPUTED_VALUE"""),"фанта апельсин с кислой малиной")</f>
        <v>фанта апельсин с кислой малиной</v>
      </c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  <c r="AA4558" s="18"/>
      <c r="AB4558" s="18"/>
      <c r="AC4558" s="18"/>
      <c r="AD4558" s="18"/>
      <c r="AE4558" s="18"/>
      <c r="AF4558" s="18"/>
      <c r="AG4558" s="18"/>
      <c r="AH4558" s="18"/>
      <c r="AI4558" s="18"/>
      <c r="AJ4558" s="18"/>
      <c r="AK4558" s="18"/>
      <c r="AL4558" s="18"/>
      <c r="AM4558" s="18"/>
      <c r="AN4558" s="18"/>
      <c r="AO4558" s="18"/>
      <c r="AP4558" s="18"/>
      <c r="AQ4558" s="18"/>
      <c r="AR4558" s="18"/>
      <c r="AS4558" s="18"/>
      <c r="AT4558" s="18"/>
      <c r="AU4558" s="18"/>
      <c r="AV4558" s="18"/>
      <c r="AW4558" s="18"/>
      <c r="AX4558" s="18"/>
    </row>
    <row r="4559">
      <c r="A4559" s="18" t="str">
        <f>IFERROR(__xludf.DUMMYFUNCTION("""COMPUTED_VALUE"""),"0.4")</f>
        <v>0.4</v>
      </c>
      <c r="B4559" s="18" t="str">
        <f>IFERROR(__xludf.DUMMYFUNCTION("""COMPUTED_VALUE"""),"0.6")</f>
        <v>0.6</v>
      </c>
      <c r="C4559" s="18" t="str">
        <f>IFERROR(__xludf.DUMMYFUNCTION("""COMPUTED_VALUE"""),"0.7")</f>
        <v>0.7</v>
      </c>
      <c r="D4559" s="18" t="str">
        <f>IFERROR(__xludf.DUMMYFUNCTION("""COMPUTED_VALUE"""),"0.8")</f>
        <v>0.8</v>
      </c>
      <c r="E4559" s="18"/>
      <c r="F4559" s="18"/>
      <c r="G4559" s="18"/>
      <c r="H4559" s="18"/>
      <c r="I4559" s="18"/>
      <c r="J4559" s="18"/>
      <c r="K4559" s="18"/>
      <c r="L4559" s="18"/>
      <c r="M4559" s="18"/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  <c r="AA4559" s="18"/>
      <c r="AB4559" s="18"/>
      <c r="AC4559" s="18"/>
      <c r="AD4559" s="18"/>
      <c r="AE4559" s="18"/>
      <c r="AF4559" s="18"/>
      <c r="AG4559" s="18"/>
      <c r="AH4559" s="18"/>
      <c r="AI4559" s="18"/>
      <c r="AJ4559" s="18"/>
      <c r="AK4559" s="18"/>
      <c r="AL4559" s="18"/>
      <c r="AM4559" s="18"/>
      <c r="AN4559" s="18"/>
      <c r="AO4559" s="18"/>
      <c r="AP4559" s="18"/>
      <c r="AQ4559" s="18"/>
      <c r="AR4559" s="18"/>
      <c r="AS4559" s="18"/>
      <c r="AT4559" s="18"/>
      <c r="AU4559" s="18"/>
      <c r="AV4559" s="18"/>
      <c r="AW4559" s="18"/>
      <c r="AX4559" s="18"/>
    </row>
    <row r="4560">
      <c r="A4560" s="18" t="str">
        <f>IFERROR(__xludf.DUMMYFUNCTION("""COMPUTED_VALUE"""),"кислая земляника")</f>
        <v>кислая земляника</v>
      </c>
      <c r="B4560" s="18" t="str">
        <f>IFERROR(__xludf.DUMMYFUNCTION("""COMPUTED_VALUE"""),"кислая фанта с черникой")</f>
        <v>кислая фанта с черникой</v>
      </c>
      <c r="C4560" s="18" t="str">
        <f>IFERROR(__xludf.DUMMYFUNCTION("""COMPUTED_VALUE"""),"кислое харибо с колой и черешней")</f>
        <v>кислое харибо с колой и черешней</v>
      </c>
      <c r="D4560" s="18" t="str">
        <f>IFERROR(__xludf.DUMMYFUNCTION("""COMPUTED_VALUE"""),"кислое яблочно клубничная шипучка")</f>
        <v>кислое яблочно клубничная шипучка</v>
      </c>
      <c r="E4560" s="18" t="str">
        <f>IFERROR(__xludf.DUMMYFUNCTION("""COMPUTED_VALUE"""),"кислые желатинки маракуйя ананас")</f>
        <v>кислые желатинки маракуйя ананас</v>
      </c>
      <c r="F4560" s="18" t="str">
        <f>IFERROR(__xludf.DUMMYFUNCTION("""COMPUTED_VALUE"""),"кислые ленточки маракуя манго")</f>
        <v>кислые ленточки маракуя манго</v>
      </c>
      <c r="G4560" s="18" t="str">
        <f>IFERROR(__xludf.DUMMYFUNCTION("""COMPUTED_VALUE"""),"кислые мармеладные ягоды")</f>
        <v>кислые мармеладные ягоды</v>
      </c>
      <c r="H4560" s="18" t="str">
        <f>IFERROR(__xludf.DUMMYFUNCTION("""COMPUTED_VALUE"""),"кислый виноград лайм")</f>
        <v>кислый виноград лайм</v>
      </c>
      <c r="I4560" s="18" t="str">
        <f>IFERROR(__xludf.DUMMYFUNCTION("""COMPUTED_VALUE"""),"кислый грейпфрут с вишней")</f>
        <v>кислый грейпфрут с вишней</v>
      </c>
      <c r="J4560" s="18" t="str">
        <f>IFERROR(__xludf.DUMMYFUNCTION("""COMPUTED_VALUE"""),"кислый леденец виноград киви яблоко")</f>
        <v>кислый леденец виноград киви яблоко</v>
      </c>
      <c r="K4560" s="18" t="str">
        <f>IFERROR(__xludf.DUMMYFUNCTION("""COMPUTED_VALUE"""),"кислый лимонад арбуз лайм малина")</f>
        <v>кислый лимонад арбуз лайм малина</v>
      </c>
      <c r="L4560" s="18" t="str">
        <f>IFERROR(__xludf.DUMMYFUNCTION("""COMPUTED_VALUE"""),"кислый персик клубника")</f>
        <v>кислый персик клубника</v>
      </c>
      <c r="M4560" s="18" t="str">
        <f>IFERROR(__xludf.DUMMYFUNCTION("""COMPUTED_VALUE"""),"кислый яблочно лимонные колечки")</f>
        <v>кислый яблочно лимонные колечки</v>
      </c>
      <c r="N4560" s="18" t="str">
        <f>IFERROR(__xludf.DUMMYFUNCTION("""COMPUTED_VALUE"""),"фанта апельсин с кислой малиной")</f>
        <v>фанта апельсин с кислой малиной</v>
      </c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  <c r="AA4560" s="18"/>
      <c r="AB4560" s="18"/>
      <c r="AC4560" s="18"/>
      <c r="AD4560" s="18"/>
      <c r="AE4560" s="18"/>
      <c r="AF4560" s="18"/>
      <c r="AG4560" s="18"/>
      <c r="AH4560" s="18"/>
      <c r="AI4560" s="18"/>
      <c r="AJ4560" s="18"/>
      <c r="AK4560" s="18"/>
      <c r="AL4560" s="18"/>
      <c r="AM4560" s="18"/>
      <c r="AN4560" s="18"/>
      <c r="AO4560" s="18"/>
      <c r="AP4560" s="18"/>
      <c r="AQ4560" s="18"/>
      <c r="AR4560" s="18"/>
      <c r="AS4560" s="18"/>
      <c r="AT4560" s="18"/>
      <c r="AU4560" s="18"/>
      <c r="AV4560" s="18"/>
      <c r="AW4560" s="18"/>
      <c r="AX4560" s="18"/>
    </row>
    <row r="4561">
      <c r="A4561" s="18" t="str">
        <f>IFERROR(__xludf.DUMMYFUNCTION("""COMPUTED_VALUE"""),"кислая земляника")</f>
        <v>кислая земляника</v>
      </c>
      <c r="B4561" s="18" t="str">
        <f>IFERROR(__xludf.DUMMYFUNCTION("""COMPUTED_VALUE"""),"кислая фанта с черникой")</f>
        <v>кислая фанта с черникой</v>
      </c>
      <c r="C4561" s="18" t="str">
        <f>IFERROR(__xludf.DUMMYFUNCTION("""COMPUTED_VALUE"""),"кислое харибо с колой и черешней")</f>
        <v>кислое харибо с колой и черешней</v>
      </c>
      <c r="D4561" s="18" t="str">
        <f>IFERROR(__xludf.DUMMYFUNCTION("""COMPUTED_VALUE"""),"кислое яблочно клубничная шипучка")</f>
        <v>кислое яблочно клубничная шипучка</v>
      </c>
      <c r="E4561" s="18" t="str">
        <f>IFERROR(__xludf.DUMMYFUNCTION("""COMPUTED_VALUE"""),"кислые желатинки маракуйя ананас")</f>
        <v>кислые желатинки маракуйя ананас</v>
      </c>
      <c r="F4561" s="18" t="str">
        <f>IFERROR(__xludf.DUMMYFUNCTION("""COMPUTED_VALUE"""),"кислые ленточки маракуя манго")</f>
        <v>кислые ленточки маракуя манго</v>
      </c>
      <c r="G4561" s="18" t="str">
        <f>IFERROR(__xludf.DUMMYFUNCTION("""COMPUTED_VALUE"""),"кислые мармеладные ягоды")</f>
        <v>кислые мармеладные ягоды</v>
      </c>
      <c r="H4561" s="18" t="str">
        <f>IFERROR(__xludf.DUMMYFUNCTION("""COMPUTED_VALUE"""),"кислый виноград лайм")</f>
        <v>кислый виноград лайм</v>
      </c>
      <c r="I4561" s="18" t="str">
        <f>IFERROR(__xludf.DUMMYFUNCTION("""COMPUTED_VALUE"""),"кислый грейпфрут с вишней")</f>
        <v>кислый грейпфрут с вишней</v>
      </c>
      <c r="J4561" s="18" t="str">
        <f>IFERROR(__xludf.DUMMYFUNCTION("""COMPUTED_VALUE"""),"кислый леденец виноград киви яблоко")</f>
        <v>кислый леденец виноград киви яблоко</v>
      </c>
      <c r="K4561" s="18" t="str">
        <f>IFERROR(__xludf.DUMMYFUNCTION("""COMPUTED_VALUE"""),"кислый лимонад арбуз лайм малина")</f>
        <v>кислый лимонад арбуз лайм малина</v>
      </c>
      <c r="L4561" s="18" t="str">
        <f>IFERROR(__xludf.DUMMYFUNCTION("""COMPUTED_VALUE"""),"кислый персик клубника")</f>
        <v>кислый персик клубника</v>
      </c>
      <c r="M4561" s="18" t="str">
        <f>IFERROR(__xludf.DUMMYFUNCTION("""COMPUTED_VALUE"""),"кислый яблочно лимонные колечки")</f>
        <v>кислый яблочно лимонные колечки</v>
      </c>
      <c r="N4561" s="18" t="str">
        <f>IFERROR(__xludf.DUMMYFUNCTION("""COMPUTED_VALUE"""),"фанта апельсин с кислой малиной")</f>
        <v>фанта апельсин с кислой малиной</v>
      </c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  <c r="AA4561" s="18"/>
      <c r="AB4561" s="18"/>
      <c r="AC4561" s="18"/>
      <c r="AD4561" s="18"/>
      <c r="AE4561" s="18"/>
      <c r="AF4561" s="18"/>
      <c r="AG4561" s="18"/>
      <c r="AH4561" s="18"/>
      <c r="AI4561" s="18"/>
      <c r="AJ4561" s="18"/>
      <c r="AK4561" s="18"/>
      <c r="AL4561" s="18"/>
      <c r="AM4561" s="18"/>
      <c r="AN4561" s="18"/>
      <c r="AO4561" s="18"/>
      <c r="AP4561" s="18"/>
      <c r="AQ4561" s="18"/>
      <c r="AR4561" s="18"/>
      <c r="AS4561" s="18"/>
      <c r="AT4561" s="18"/>
      <c r="AU4561" s="18"/>
      <c r="AV4561" s="18"/>
      <c r="AW4561" s="18"/>
      <c r="AX4561" s="18"/>
    </row>
    <row r="4562">
      <c r="A4562" s="18" t="str">
        <f>IFERROR(__xludf.DUMMYFUNCTION("""COMPUTED_VALUE"""),"Банановое мороженое")</f>
        <v>Банановое мороженое</v>
      </c>
      <c r="B4562" s="18" t="str">
        <f>IFERROR(__xludf.DUMMYFUNCTION("""COMPUTED_VALUE"""),"Вишнёвый маффин")</f>
        <v>Вишнёвый маффин</v>
      </c>
      <c r="C4562" s="18" t="str">
        <f>IFERROR(__xludf.DUMMYFUNCTION("""COMPUTED_VALUE"""),"Жвачка виноград")</f>
        <v>Жвачка виноград</v>
      </c>
      <c r="D4562" s="18" t="str">
        <f>IFERROR(__xludf.DUMMYFUNCTION("""COMPUTED_VALUE"""),"Кислая жвачка яблоко")</f>
        <v>Кислая жвачка яблоко</v>
      </c>
      <c r="E4562" s="18" t="str">
        <f>IFERROR(__xludf.DUMMYFUNCTION("""COMPUTED_VALUE"""),"Кислая малиновая вата")</f>
        <v>Кислая малиновая вата</v>
      </c>
      <c r="F4562" s="18" t="str">
        <f>IFERROR(__xludf.DUMMYFUNCTION("""COMPUTED_VALUE"""),"Клюква в сахарной пудре")</f>
        <v>Клюква в сахарной пудре</v>
      </c>
      <c r="G4562" s="18" t="str">
        <f>IFERROR(__xludf.DUMMYFUNCTION("""COMPUTED_VALUE"""),"Кола вишня")</f>
        <v>Кола вишня</v>
      </c>
      <c r="H4562" s="18" t="str">
        <f>IFERROR(__xludf.DUMMYFUNCTION("""COMPUTED_VALUE"""),"Ледяная груша яблоко")</f>
        <v>Ледяная груша яблоко</v>
      </c>
      <c r="I4562" s="18" t="str">
        <f>IFERROR(__xludf.DUMMYFUNCTION("""COMPUTED_VALUE"""),"Лесные ягоды эвкалипт")</f>
        <v>Лесные ягоды эвкалипт</v>
      </c>
      <c r="J4562" s="18" t="str">
        <f>IFERROR(__xludf.DUMMYFUNCTION("""COMPUTED_VALUE"""),"Лимонад голубая малина")</f>
        <v>Лимонад голубая малина</v>
      </c>
      <c r="K4562" s="18" t="str">
        <f>IFERROR(__xludf.DUMMYFUNCTION("""COMPUTED_VALUE"""),"Малиновый лимонад")</f>
        <v>Малиновый лимонад</v>
      </c>
      <c r="L4562" s="18" t="str">
        <f>IFERROR(__xludf.DUMMYFUNCTION("""COMPUTED_VALUE"""),"Манго клубника")</f>
        <v>Манго клубника</v>
      </c>
      <c r="M4562" s="18" t="str">
        <f>IFERROR(__xludf.DUMMYFUNCTION("""COMPUTED_VALUE"""),"Мармеладные змейки с дикими ягодами")</f>
        <v>Мармеладные змейки с дикими ягодами</v>
      </c>
      <c r="N4562" s="18" t="str">
        <f>IFERROR(__xludf.DUMMYFUNCTION("""COMPUTED_VALUE"""),"Морозная фанта")</f>
        <v>Морозная фанта</v>
      </c>
      <c r="O4562" s="18" t="str">
        <f>IFERROR(__xludf.DUMMYFUNCTION("""COMPUTED_VALUE"""),"Морозный мохито")</f>
        <v>Морозный мохито</v>
      </c>
      <c r="P4562" s="18" t="str">
        <f>IFERROR(__xludf.DUMMYFUNCTION("""COMPUTED_VALUE"""),"Пина колада")</f>
        <v>Пина колада</v>
      </c>
      <c r="Q4562" s="18" t="str">
        <f>IFERROR(__xludf.DUMMYFUNCTION("""COMPUTED_VALUE"""),"Спрайт огурец")</f>
        <v>Спрайт огурец</v>
      </c>
      <c r="R4562" s="18" t="str">
        <f>IFERROR(__xludf.DUMMYFUNCTION("""COMPUTED_VALUE"""),"Цитрусовые дольки")</f>
        <v>Цитрусовые дольки</v>
      </c>
      <c r="S4562" s="18" t="str">
        <f>IFERROR(__xludf.DUMMYFUNCTION("""COMPUTED_VALUE"""),"Червяки с ананасом")</f>
        <v>Червяки с ананасом</v>
      </c>
      <c r="T4562" s="18" t="str">
        <f>IFERROR(__xludf.DUMMYFUNCTION("""COMPUTED_VALUE"""),"Энергетик черника")</f>
        <v>Энергетик черника</v>
      </c>
      <c r="U4562" s="18"/>
      <c r="V4562" s="18"/>
      <c r="W4562" s="18"/>
      <c r="X4562" s="18"/>
      <c r="Y4562" s="18"/>
      <c r="Z4562" s="18"/>
      <c r="AA4562" s="18"/>
      <c r="AB4562" s="18"/>
      <c r="AC4562" s="18"/>
      <c r="AD4562" s="18"/>
      <c r="AE4562" s="18"/>
      <c r="AF4562" s="18"/>
      <c r="AG4562" s="18"/>
      <c r="AH4562" s="18"/>
      <c r="AI4562" s="18"/>
      <c r="AJ4562" s="18"/>
      <c r="AK4562" s="18"/>
      <c r="AL4562" s="18"/>
      <c r="AM4562" s="18"/>
      <c r="AN4562" s="18"/>
      <c r="AO4562" s="18"/>
      <c r="AP4562" s="18"/>
      <c r="AQ4562" s="18"/>
      <c r="AR4562" s="18"/>
      <c r="AS4562" s="18"/>
      <c r="AT4562" s="18"/>
      <c r="AU4562" s="18"/>
      <c r="AV4562" s="18"/>
      <c r="AW4562" s="18"/>
      <c r="AX4562" s="18"/>
    </row>
    <row r="4563">
      <c r="A4563" s="18" t="str">
        <f>IFERROR(__xludf.DUMMYFUNCTION("""COMPUTED_VALUE"""),"0.4")</f>
        <v>0.4</v>
      </c>
      <c r="B4563" s="18" t="str">
        <f>IFERROR(__xludf.DUMMYFUNCTION("""COMPUTED_VALUE"""),"0.6")</f>
        <v>0.6</v>
      </c>
      <c r="C4563" s="18" t="str">
        <f>IFERROR(__xludf.DUMMYFUNCTION("""COMPUTED_VALUE"""),"0.7")</f>
        <v>0.7</v>
      </c>
      <c r="D4563" s="18" t="str">
        <f>IFERROR(__xludf.DUMMYFUNCTION("""COMPUTED_VALUE"""),"0.8")</f>
        <v>0.8</v>
      </c>
      <c r="E4563" s="18"/>
      <c r="F4563" s="18"/>
      <c r="G4563" s="18"/>
      <c r="H4563" s="18"/>
      <c r="I4563" s="18"/>
      <c r="J4563" s="18"/>
      <c r="K4563" s="18"/>
      <c r="L4563" s="18"/>
      <c r="M4563" s="18"/>
      <c r="N4563" s="18"/>
      <c r="O4563" s="18"/>
      <c r="P4563" s="18"/>
      <c r="Q4563" s="18"/>
      <c r="R4563" s="18"/>
      <c r="S4563" s="18"/>
      <c r="T4563" s="18"/>
      <c r="U4563" s="18"/>
      <c r="V4563" s="18"/>
      <c r="W4563" s="18"/>
      <c r="X4563" s="18"/>
      <c r="Y4563" s="18"/>
      <c r="Z4563" s="18"/>
      <c r="AA4563" s="18"/>
      <c r="AB4563" s="18"/>
      <c r="AC4563" s="18"/>
      <c r="AD4563" s="18"/>
      <c r="AE4563" s="18"/>
      <c r="AF4563" s="18"/>
      <c r="AG4563" s="18"/>
      <c r="AH4563" s="18"/>
      <c r="AI4563" s="18"/>
      <c r="AJ4563" s="18"/>
      <c r="AK4563" s="18"/>
      <c r="AL4563" s="18"/>
      <c r="AM4563" s="18"/>
      <c r="AN4563" s="18"/>
      <c r="AO4563" s="18"/>
      <c r="AP4563" s="18"/>
      <c r="AQ4563" s="18"/>
      <c r="AR4563" s="18"/>
      <c r="AS4563" s="18"/>
      <c r="AT4563" s="18"/>
      <c r="AU4563" s="18"/>
      <c r="AV4563" s="18"/>
      <c r="AW4563" s="18"/>
      <c r="AX4563" s="18"/>
    </row>
    <row r="4564">
      <c r="A4564" s="18" t="str">
        <f>IFERROR(__xludf.DUMMYFUNCTION("""COMPUTED_VALUE"""),"Кислый малиново-грейпфрутовый швепс")</f>
        <v>Кислый малиново-грейпфрутовый швепс</v>
      </c>
      <c r="B4564" s="18" t="str">
        <f>IFERROR(__xludf.DUMMYFUNCTION("""COMPUTED_VALUE"""),"Ананас апельсин")</f>
        <v>Ананас апельсин</v>
      </c>
      <c r="C4564" s="18" t="str">
        <f>IFERROR(__xludf.DUMMYFUNCTION("""COMPUTED_VALUE"""),"Пинаколада")</f>
        <v>Пинаколада</v>
      </c>
      <c r="D4564" s="18" t="str">
        <f>IFERROR(__xludf.DUMMYFUNCTION("""COMPUTED_VALUE"""),"Мятный бабл гам")</f>
        <v>Мятный бабл гам</v>
      </c>
      <c r="E4564" s="18" t="str">
        <f>IFERROR(__xludf.DUMMYFUNCTION("""COMPUTED_VALUE"""),"Мянго драгонфрут")</f>
        <v>Мянго драгонфрут</v>
      </c>
      <c r="F4564" s="18" t="str">
        <f>IFERROR(__xludf.DUMMYFUNCTION("""COMPUTED_VALUE"""),"Клубничная фанта")</f>
        <v>Клубничная фанта</v>
      </c>
      <c r="G4564" s="18" t="str">
        <f>IFERROR(__xludf.DUMMYFUNCTION("""COMPUTED_VALUE"""),"Клубничная арбуз")</f>
        <v>Клубничная арбуз</v>
      </c>
      <c r="H4564" s="18" t="str">
        <f>IFERROR(__xludf.DUMMYFUNCTION("""COMPUTED_VALUE"""),"Кислый скитлс")</f>
        <v>Кислый скитлс</v>
      </c>
      <c r="I4564" s="18" t="str">
        <f>IFERROR(__xludf.DUMMYFUNCTION("""COMPUTED_VALUE"""),"Кислый лайм арбуз")</f>
        <v>Кислый лайм арбуз</v>
      </c>
      <c r="J4564" s="18" t="str">
        <f>IFERROR(__xludf.DUMMYFUNCTION("""COMPUTED_VALUE"""),"Тропический банан")</f>
        <v>Тропический банан</v>
      </c>
      <c r="K4564" s="18" t="str">
        <f>IFERROR(__xludf.DUMMYFUNCTION("""COMPUTED_VALUE"""),"Яблочный энергетик")</f>
        <v>Яблочный энергетик</v>
      </c>
      <c r="L4564" s="18" t="str">
        <f>IFERROR(__xludf.DUMMYFUNCTION("""COMPUTED_VALUE"""),"Барбарисовый лимонад")</f>
        <v>Барбарисовый лимонад</v>
      </c>
      <c r="M4564" s="18" t="str">
        <f>IFERROR(__xludf.DUMMYFUNCTION("""COMPUTED_VALUE"""),"Лимонад виноград вишня")</f>
        <v>Лимонад виноград вишня</v>
      </c>
      <c r="N4564" s="18" t="str">
        <f>IFERROR(__xludf.DUMMYFUNCTION("""COMPUTED_VALUE"""),"Розовый лимонад")</f>
        <v>Розовый лимонад</v>
      </c>
      <c r="O4564" s="18" t="str">
        <f>IFERROR(__xludf.DUMMYFUNCTION("""COMPUTED_VALUE"""),"Двойной манго")</f>
        <v>Двойной манго</v>
      </c>
      <c r="P4564" s="18" t="str">
        <f>IFERROR(__xludf.DUMMYFUNCTION("""COMPUTED_VALUE"""),"Лесные ягоды ")</f>
        <v>Лесные ягоды </v>
      </c>
      <c r="Q4564" s="18" t="str">
        <f>IFERROR(__xludf.DUMMYFUNCTION("""COMPUTED_VALUE"""),"Ежевика малина ")</f>
        <v>Ежевика малина </v>
      </c>
      <c r="R4564" s="18" t="str">
        <f>IFERROR(__xludf.DUMMYFUNCTION("""COMPUTED_VALUE"""),"Смородиновый лимонад")</f>
        <v>Смородиновый лимонад</v>
      </c>
      <c r="S4564" s="18" t="str">
        <f>IFERROR(__xludf.DUMMYFUNCTION("""COMPUTED_VALUE"""),"Кола вишня")</f>
        <v>Кола вишня</v>
      </c>
      <c r="T4564" s="18" t="str">
        <f>IFERROR(__xludf.DUMMYFUNCTION("""COMPUTED_VALUE"""),"Манго арбуз")</f>
        <v>Манго арбуз</v>
      </c>
      <c r="U4564" s="18" t="str">
        <f>IFERROR(__xludf.DUMMYFUNCTION("""COMPUTED_VALUE"""),"Алоэ виноград")</f>
        <v>Алоэ виноград</v>
      </c>
      <c r="V4564" s="18" t="str">
        <f>IFERROR(__xludf.DUMMYFUNCTION("""COMPUTED_VALUE"""),"Банан клубника")</f>
        <v>Банан клубника</v>
      </c>
      <c r="W4564" s="18" t="str">
        <f>IFERROR(__xludf.DUMMYFUNCTION("""COMPUTED_VALUE"""),"Малиновый мармелад")</f>
        <v>Малиновый мармелад</v>
      </c>
      <c r="X4564" s="18" t="str">
        <f>IFERROR(__xludf.DUMMYFUNCTION("""COMPUTED_VALUE"""),"Клубника киви")</f>
        <v>Клубника киви</v>
      </c>
      <c r="Y4564" s="18" t="str">
        <f>IFERROR(__xludf.DUMMYFUNCTION("""COMPUTED_VALUE"""),"Клюква лайм")</f>
        <v>Клюква лайм</v>
      </c>
      <c r="Z4564" s="18" t="str">
        <f>IFERROR(__xludf.DUMMYFUNCTION("""COMPUTED_VALUE"""),"Гуава ананас")</f>
        <v>Гуава ананас</v>
      </c>
      <c r="AA4564" s="18" t="str">
        <f>IFERROR(__xludf.DUMMYFUNCTION("""COMPUTED_VALUE"""),"Морс")</f>
        <v>Морс</v>
      </c>
      <c r="AB4564" s="18" t="str">
        <f>IFERROR(__xludf.DUMMYFUNCTION("""COMPUTED_VALUE"""),"Красный апельсин")</f>
        <v>Красный апельсин</v>
      </c>
      <c r="AC4564" s="18" t="str">
        <f>IFERROR(__xludf.DUMMYFUNCTION("""COMPUTED_VALUE"""),"Арбузная жвачка")</f>
        <v>Арбузная жвачка</v>
      </c>
      <c r="AD4564" s="18" t="str">
        <f>IFERROR(__xludf.DUMMYFUNCTION("""COMPUTED_VALUE"""),"Смородина Виноград")</f>
        <v>Смородина Виноград</v>
      </c>
      <c r="AE4564" s="18" t="str">
        <f>IFERROR(__xludf.DUMMYFUNCTION("""COMPUTED_VALUE"""),"Гранатовая Мармелад")</f>
        <v>Гранатовая Мармелад</v>
      </c>
      <c r="AF4564" s="18" t="str">
        <f>IFERROR(__xludf.DUMMYFUNCTION("""COMPUTED_VALUE"""),"Яблоко Киви")</f>
        <v>Яблоко Киви</v>
      </c>
      <c r="AG4564" s="18" t="str">
        <f>IFERROR(__xludf.DUMMYFUNCTION("""COMPUTED_VALUE"""),"Клубника Ежевика")</f>
        <v>Клубника Ежевика</v>
      </c>
      <c r="AH4564" s="18" t="str">
        <f>IFERROR(__xludf.DUMMYFUNCTION("""COMPUTED_VALUE"""),"Клубничный Коктейль")</f>
        <v>Клубничный Коктейль</v>
      </c>
      <c r="AI4564" s="18" t="str">
        <f>IFERROR(__xludf.DUMMYFUNCTION("""COMPUTED_VALUE"""),"Клюква Земляника ")</f>
        <v>Клюква Земляника </v>
      </c>
      <c r="AJ4564" s="18" t="str">
        <f>IFERROR(__xludf.DUMMYFUNCTION("""COMPUTED_VALUE"""),"Какос Дыня")</f>
        <v>Какос Дыня</v>
      </c>
      <c r="AK4564" s="18" t="str">
        <f>IFERROR(__xludf.DUMMYFUNCTION("""COMPUTED_VALUE"""),"Маракуйя мандарин")</f>
        <v>Маракуйя мандарин</v>
      </c>
      <c r="AL4564" s="18" t="str">
        <f>IFERROR(__xludf.DUMMYFUNCTION("""COMPUTED_VALUE"""),"Персик кактус")</f>
        <v>Персик кактус</v>
      </c>
      <c r="AM4564" s="18" t="str">
        <f>IFERROR(__xludf.DUMMYFUNCTION("""COMPUTED_VALUE"""),"Спрайт")</f>
        <v>Спрайт</v>
      </c>
      <c r="AN4564" s="18" t="str">
        <f>IFERROR(__xludf.DUMMYFUNCTION("""COMPUTED_VALUE"""),"Черничная фанта")</f>
        <v>Черничная фанта</v>
      </c>
      <c r="AO4564" s="18" t="str">
        <f>IFERROR(__xludf.DUMMYFUNCTION("""COMPUTED_VALUE"""),"Ягодная жвачка")</f>
        <v>Ягодная жвачка</v>
      </c>
      <c r="AP4564" s="18" t="str">
        <f>IFERROR(__xludf.DUMMYFUNCTION("""COMPUTED_VALUE"""),"Ягодный энергетик")</f>
        <v>Ягодный энергетик</v>
      </c>
      <c r="AQ4564" s="18" t="str">
        <f>IFERROR(__xludf.DUMMYFUNCTION("""COMPUTED_VALUE"""),"Ягодный пунш ")</f>
        <v>Ягодный пунш </v>
      </c>
      <c r="AR4564" s="18" t="str">
        <f>IFERROR(__xludf.DUMMYFUNCTION("""COMPUTED_VALUE"""),"Виноградный холс")</f>
        <v>Виноградный холс</v>
      </c>
      <c r="AS4564" s="18" t="str">
        <f>IFERROR(__xludf.DUMMYFUNCTION("""COMPUTED_VALUE"""),"Грейпфрут смородина")</f>
        <v>Грейпфрут смородина</v>
      </c>
      <c r="AT4564" s="18" t="str">
        <f>IFERROR(__xludf.DUMMYFUNCTION("""COMPUTED_VALUE"""),"Дыня персик")</f>
        <v>Дыня персик</v>
      </c>
      <c r="AU4564" s="18" t="str">
        <f>IFERROR(__xludf.DUMMYFUNCTION("""COMPUTED_VALUE"""),"Земляника виноград")</f>
        <v>Земляника виноград</v>
      </c>
      <c r="AV4564" s="18" t="str">
        <f>IFERROR(__xludf.DUMMYFUNCTION("""COMPUTED_VALUE"""),"Киви маракуйя гуава")</f>
        <v>Киви маракуйя гуава</v>
      </c>
      <c r="AW4564" s="18" t="str">
        <f>IFERROR(__xludf.DUMMYFUNCTION("""COMPUTED_VALUE"""),"Кислые вишнёвые червячки")</f>
        <v>Кислые вишнёвые червячки</v>
      </c>
      <c r="AX4564" s="18" t="str">
        <f>IFERROR(__xludf.DUMMYFUNCTION("""COMPUTED_VALUE"""),"Кислые чернично-малиновое червячки")</f>
        <v>Кислые чернично-малиновое червячки</v>
      </c>
    </row>
    <row r="4565">
      <c r="A4565" s="18" t="str">
        <f>IFERROR(__xludf.DUMMYFUNCTION("""COMPUTED_VALUE"""),"0.4")</f>
        <v>0.4</v>
      </c>
      <c r="B4565" s="18" t="str">
        <f>IFERROR(__xludf.DUMMYFUNCTION("""COMPUTED_VALUE"""),"0.6")</f>
        <v>0.6</v>
      </c>
      <c r="C4565" s="18" t="str">
        <f>IFERROR(__xludf.DUMMYFUNCTION("""COMPUTED_VALUE"""),"0.7")</f>
        <v>0.7</v>
      </c>
      <c r="D4565" s="18" t="str">
        <f>IFERROR(__xludf.DUMMYFUNCTION("""COMPUTED_VALUE"""),"0.8")</f>
        <v>0.8</v>
      </c>
      <c r="E4565" s="18"/>
      <c r="F4565" s="18"/>
      <c r="G4565" s="18"/>
      <c r="H4565" s="18"/>
      <c r="I4565" s="18"/>
      <c r="J4565" s="18"/>
      <c r="K4565" s="18"/>
      <c r="L4565" s="18"/>
      <c r="M4565" s="18"/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  <c r="AA4565" s="18"/>
      <c r="AB4565" s="18"/>
      <c r="AC4565" s="18"/>
      <c r="AD4565" s="18"/>
      <c r="AE4565" s="18"/>
      <c r="AF4565" s="18"/>
      <c r="AG4565" s="18"/>
      <c r="AH4565" s="18"/>
      <c r="AI4565" s="18"/>
      <c r="AJ4565" s="18"/>
      <c r="AK4565" s="18"/>
      <c r="AL4565" s="18"/>
      <c r="AM4565" s="18"/>
      <c r="AN4565" s="18"/>
      <c r="AO4565" s="18"/>
      <c r="AP4565" s="18"/>
      <c r="AQ4565" s="18"/>
      <c r="AR4565" s="18"/>
      <c r="AS4565" s="18"/>
      <c r="AT4565" s="18"/>
      <c r="AU4565" s="18"/>
      <c r="AV4565" s="18"/>
      <c r="AW4565" s="18"/>
      <c r="AX4565" s="18"/>
    </row>
    <row r="4566">
      <c r="A4566" s="18" t="str">
        <f>IFERROR(__xludf.DUMMYFUNCTION("""COMPUTED_VALUE"""),"кислая земляника")</f>
        <v>кислая земляника</v>
      </c>
      <c r="B4566" s="18" t="str">
        <f>IFERROR(__xludf.DUMMYFUNCTION("""COMPUTED_VALUE"""),"кислая фанта с черникой")</f>
        <v>кислая фанта с черникой</v>
      </c>
      <c r="C4566" s="18" t="str">
        <f>IFERROR(__xludf.DUMMYFUNCTION("""COMPUTED_VALUE"""),"кислое харибо с колой и черешней")</f>
        <v>кислое харибо с колой и черешней</v>
      </c>
      <c r="D4566" s="18" t="str">
        <f>IFERROR(__xludf.DUMMYFUNCTION("""COMPUTED_VALUE"""),"кислое яблочно клубничная шипучка")</f>
        <v>кислое яблочно клубничная шипучка</v>
      </c>
      <c r="E4566" s="18" t="str">
        <f>IFERROR(__xludf.DUMMYFUNCTION("""COMPUTED_VALUE"""),"кислые желатинки маракуйя ананас")</f>
        <v>кислые желатинки маракуйя ананас</v>
      </c>
      <c r="F4566" s="18" t="str">
        <f>IFERROR(__xludf.DUMMYFUNCTION("""COMPUTED_VALUE"""),"кислые ленточки маракуя манго")</f>
        <v>кислые ленточки маракуя манго</v>
      </c>
      <c r="G4566" s="18" t="str">
        <f>IFERROR(__xludf.DUMMYFUNCTION("""COMPUTED_VALUE"""),"кислые мармеладные ягоды")</f>
        <v>кислые мармеладные ягоды</v>
      </c>
      <c r="H4566" s="18" t="str">
        <f>IFERROR(__xludf.DUMMYFUNCTION("""COMPUTED_VALUE"""),"кислый виноград лайм")</f>
        <v>кислый виноград лайм</v>
      </c>
      <c r="I4566" s="18" t="str">
        <f>IFERROR(__xludf.DUMMYFUNCTION("""COMPUTED_VALUE"""),"кислый грейпфрут с вишней")</f>
        <v>кислый грейпфрут с вишней</v>
      </c>
      <c r="J4566" s="18" t="str">
        <f>IFERROR(__xludf.DUMMYFUNCTION("""COMPUTED_VALUE"""),"кислый леденец виноград киви яблоко")</f>
        <v>кислый леденец виноград киви яблоко</v>
      </c>
      <c r="K4566" s="18" t="str">
        <f>IFERROR(__xludf.DUMMYFUNCTION("""COMPUTED_VALUE"""),"кислый лимонад арбуз лайм малина")</f>
        <v>кислый лимонад арбуз лайм малина</v>
      </c>
      <c r="L4566" s="18" t="str">
        <f>IFERROR(__xludf.DUMMYFUNCTION("""COMPUTED_VALUE"""),"кислый персик клубника")</f>
        <v>кислый персик клубника</v>
      </c>
      <c r="M4566" s="18" t="str">
        <f>IFERROR(__xludf.DUMMYFUNCTION("""COMPUTED_VALUE"""),"кислый яблочно лимонные колечки")</f>
        <v>кислый яблочно лимонные колечки</v>
      </c>
      <c r="N4566" s="18" t="str">
        <f>IFERROR(__xludf.DUMMYFUNCTION("""COMPUTED_VALUE"""),"фанта апельсин с кислой малиной")</f>
        <v>фанта апельсин с кислой малиной</v>
      </c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  <c r="AA4566" s="18"/>
      <c r="AB4566" s="18"/>
      <c r="AC4566" s="18"/>
      <c r="AD4566" s="18"/>
      <c r="AE4566" s="18"/>
      <c r="AF4566" s="18"/>
      <c r="AG4566" s="18"/>
      <c r="AH4566" s="18"/>
      <c r="AI4566" s="18"/>
      <c r="AJ4566" s="18"/>
      <c r="AK4566" s="18"/>
      <c r="AL4566" s="18"/>
      <c r="AM4566" s="18"/>
      <c r="AN4566" s="18"/>
      <c r="AO4566" s="18"/>
      <c r="AP4566" s="18"/>
      <c r="AQ4566" s="18"/>
      <c r="AR4566" s="18"/>
      <c r="AS4566" s="18"/>
      <c r="AT4566" s="18"/>
      <c r="AU4566" s="18"/>
      <c r="AV4566" s="18"/>
      <c r="AW4566" s="18"/>
      <c r="AX4566" s="18"/>
    </row>
    <row r="4567">
      <c r="A4567" s="18" t="str">
        <f>IFERROR(__xludf.DUMMYFUNCTION("""COMPUTED_VALUE"""),"кислая земляника")</f>
        <v>кислая земляника</v>
      </c>
      <c r="B4567" s="18" t="str">
        <f>IFERROR(__xludf.DUMMYFUNCTION("""COMPUTED_VALUE"""),"кислая фанта с черникой")</f>
        <v>кислая фанта с черникой</v>
      </c>
      <c r="C4567" s="18" t="str">
        <f>IFERROR(__xludf.DUMMYFUNCTION("""COMPUTED_VALUE"""),"кислое харибо с колой и черешней")</f>
        <v>кислое харибо с колой и черешней</v>
      </c>
      <c r="D4567" s="18" t="str">
        <f>IFERROR(__xludf.DUMMYFUNCTION("""COMPUTED_VALUE"""),"кислое яблочно клубничная шипучка")</f>
        <v>кислое яблочно клубничная шипучка</v>
      </c>
      <c r="E4567" s="18" t="str">
        <f>IFERROR(__xludf.DUMMYFUNCTION("""COMPUTED_VALUE"""),"кислые желатинки маракуйя ананас")</f>
        <v>кислые желатинки маракуйя ананас</v>
      </c>
      <c r="F4567" s="18" t="str">
        <f>IFERROR(__xludf.DUMMYFUNCTION("""COMPUTED_VALUE"""),"кислые ленточки маракуя манго")</f>
        <v>кислые ленточки маракуя манго</v>
      </c>
      <c r="G4567" s="18" t="str">
        <f>IFERROR(__xludf.DUMMYFUNCTION("""COMPUTED_VALUE"""),"кислые мармеладные ягоды")</f>
        <v>кислые мармеладные ягоды</v>
      </c>
      <c r="H4567" s="18" t="str">
        <f>IFERROR(__xludf.DUMMYFUNCTION("""COMPUTED_VALUE"""),"кислый виноград лайм")</f>
        <v>кислый виноград лайм</v>
      </c>
      <c r="I4567" s="18" t="str">
        <f>IFERROR(__xludf.DUMMYFUNCTION("""COMPUTED_VALUE"""),"кислый грейпфрут с вишней")</f>
        <v>кислый грейпфрут с вишней</v>
      </c>
      <c r="J4567" s="18" t="str">
        <f>IFERROR(__xludf.DUMMYFUNCTION("""COMPUTED_VALUE"""),"кислый леденец виноград киви яблоко")</f>
        <v>кислый леденец виноград киви яблоко</v>
      </c>
      <c r="K4567" s="18" t="str">
        <f>IFERROR(__xludf.DUMMYFUNCTION("""COMPUTED_VALUE"""),"кислый лимонад арбуз лайм малина")</f>
        <v>кислый лимонад арбуз лайм малина</v>
      </c>
      <c r="L4567" s="18" t="str">
        <f>IFERROR(__xludf.DUMMYFUNCTION("""COMPUTED_VALUE"""),"кислый персик клубника")</f>
        <v>кислый персик клубника</v>
      </c>
      <c r="M4567" s="18" t="str">
        <f>IFERROR(__xludf.DUMMYFUNCTION("""COMPUTED_VALUE"""),"кислый яблочно лимонные колечки")</f>
        <v>кислый яблочно лимонные колечки</v>
      </c>
      <c r="N4567" s="18" t="str">
        <f>IFERROR(__xludf.DUMMYFUNCTION("""COMPUTED_VALUE"""),"фанта апельсин с кислой малиной")</f>
        <v>фанта апельсин с кислой малиной</v>
      </c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  <c r="AA4567" s="18"/>
      <c r="AB4567" s="18"/>
      <c r="AC4567" s="18"/>
      <c r="AD4567" s="18"/>
      <c r="AE4567" s="18"/>
      <c r="AF4567" s="18"/>
      <c r="AG4567" s="18"/>
      <c r="AH4567" s="18"/>
      <c r="AI4567" s="18"/>
      <c r="AJ4567" s="18"/>
      <c r="AK4567" s="18"/>
      <c r="AL4567" s="18"/>
      <c r="AM4567" s="18"/>
      <c r="AN4567" s="18"/>
      <c r="AO4567" s="18"/>
      <c r="AP4567" s="18"/>
      <c r="AQ4567" s="18"/>
      <c r="AR4567" s="18"/>
      <c r="AS4567" s="18"/>
      <c r="AT4567" s="18"/>
      <c r="AU4567" s="18"/>
      <c r="AV4567" s="18"/>
      <c r="AW4567" s="18"/>
      <c r="AX4567" s="18"/>
    </row>
    <row r="4568">
      <c r="A4568" s="18" t="str">
        <f>IFERROR(__xludf.DUMMYFUNCTION("""COMPUTED_VALUE"""),"0.4")</f>
        <v>0.4</v>
      </c>
      <c r="B4568" s="18" t="str">
        <f>IFERROR(__xludf.DUMMYFUNCTION("""COMPUTED_VALUE"""),"0.6")</f>
        <v>0.6</v>
      </c>
      <c r="C4568" s="18" t="str">
        <f>IFERROR(__xludf.DUMMYFUNCTION("""COMPUTED_VALUE"""),"0.7")</f>
        <v>0.7</v>
      </c>
      <c r="D4568" s="18" t="str">
        <f>IFERROR(__xludf.DUMMYFUNCTION("""COMPUTED_VALUE"""),"0.8")</f>
        <v>0.8</v>
      </c>
      <c r="E4568" s="18"/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  <c r="AA4568" s="18"/>
      <c r="AB4568" s="18"/>
      <c r="AC4568" s="18"/>
      <c r="AD4568" s="18"/>
      <c r="AE4568" s="18"/>
      <c r="AF4568" s="18"/>
      <c r="AG4568" s="18"/>
      <c r="AH4568" s="18"/>
      <c r="AI4568" s="18"/>
      <c r="AJ4568" s="18"/>
      <c r="AK4568" s="18"/>
      <c r="AL4568" s="18"/>
      <c r="AM4568" s="18"/>
      <c r="AN4568" s="18"/>
      <c r="AO4568" s="18"/>
      <c r="AP4568" s="18"/>
      <c r="AQ4568" s="18"/>
      <c r="AR4568" s="18"/>
      <c r="AS4568" s="18"/>
      <c r="AT4568" s="18"/>
      <c r="AU4568" s="18"/>
      <c r="AV4568" s="18"/>
      <c r="AW4568" s="18"/>
      <c r="AX4568" s="18"/>
    </row>
    <row r="4569">
      <c r="A4569" s="18" t="str">
        <f>IFERROR(__xludf.DUMMYFUNCTION("""COMPUTED_VALUE"""),"Лесные ягоды")</f>
        <v>Лесные ягоды</v>
      </c>
      <c r="B4569" s="18" t="str">
        <f>IFERROR(__xludf.DUMMYFUNCTION("""COMPUTED_VALUE"""),"Алоэ виноград ")</f>
        <v>Алоэ виноград </v>
      </c>
      <c r="C4569" s="18" t="str">
        <f>IFERROR(__xludf.DUMMYFUNCTION("""COMPUTED_VALUE"""),"Апельсиновый адреналин")</f>
        <v>Апельсиновый адреналин</v>
      </c>
      <c r="D4569" s="18" t="str">
        <f>IFERROR(__xludf.DUMMYFUNCTION("""COMPUTED_VALUE"""),"Клюква лайм")</f>
        <v>Клюква лайм</v>
      </c>
      <c r="E4569" s="18" t="str">
        <f>IFERROR(__xludf.DUMMYFUNCTION("""COMPUTED_VALUE"""),"Виноградная фанта ")</f>
        <v>Виноградная фанта </v>
      </c>
      <c r="F4569" s="18" t="str">
        <f>IFERROR(__xludf.DUMMYFUNCTION("""COMPUTED_VALUE"""),"Зеленый чай лемонграсс")</f>
        <v>Зеленый чай лемонграсс</v>
      </c>
      <c r="G4569" s="18" t="str">
        <f>IFERROR(__xludf.DUMMYFUNCTION("""COMPUTED_VALUE"""),"Малина арбуз")</f>
        <v>Малина арбуз</v>
      </c>
      <c r="H4569" s="18" t="str">
        <f>IFERROR(__xludf.DUMMYFUNCTION("""COMPUTED_VALUE"""),"Ананас персик")</f>
        <v>Ананас персик</v>
      </c>
      <c r="I4569" s="18" t="str">
        <f>IFERROR(__xludf.DUMMYFUNCTION("""COMPUTED_VALUE"""),"Клубничный мохито ")</f>
        <v>Клубничный мохито </v>
      </c>
      <c r="J4569" s="18" t="str">
        <f>IFERROR(__xludf.DUMMYFUNCTION("""COMPUTED_VALUE"""),"Яблоко лайм")</f>
        <v>Яблоко лайм</v>
      </c>
      <c r="K4569" s="18" t="str">
        <f>IFERROR(__xludf.DUMMYFUNCTION("""COMPUTED_VALUE"""),"Спрайт арбуз лайм ")</f>
        <v>Спрайт арбуз лайм </v>
      </c>
      <c r="L4569" s="18" t="str">
        <f>IFERROR(__xludf.DUMMYFUNCTION("""COMPUTED_VALUE"""),"Черничная фанта")</f>
        <v>Черничная фанта</v>
      </c>
      <c r="M4569" s="18" t="str">
        <f>IFERROR(__xludf.DUMMYFUNCTION("""COMPUTED_VALUE"""),"Чёрная смородина")</f>
        <v>Чёрная смородина</v>
      </c>
      <c r="N4569" s="18" t="str">
        <f>IFERROR(__xludf.DUMMYFUNCTION("""COMPUTED_VALUE"""),"Червячки голубика малина")</f>
        <v>Червячки голубика малина</v>
      </c>
      <c r="O4569" s="18" t="str">
        <f>IFERROR(__xludf.DUMMYFUNCTION("""COMPUTED_VALUE"""),"Малина смородина ")</f>
        <v>Малина смородина </v>
      </c>
      <c r="P4569" s="18" t="str">
        <f>IFERROR(__xludf.DUMMYFUNCTION("""COMPUTED_VALUE"""),"Черника лайм ")</f>
        <v>Черника лайм </v>
      </c>
      <c r="Q4569" s="18" t="str">
        <f>IFERROR(__xludf.DUMMYFUNCTION("""COMPUTED_VALUE"""),"Виноградный чупа чупс")</f>
        <v>Виноградный чупа чупс</v>
      </c>
      <c r="R4569" s="18" t="str">
        <f>IFERROR(__xludf.DUMMYFUNCTION("""COMPUTED_VALUE"""),"Киви лайм")</f>
        <v>Киви лайм</v>
      </c>
      <c r="S4569" s="18" t="str">
        <f>IFERROR(__xludf.DUMMYFUNCTION("""COMPUTED_VALUE"""),"Ягодный морс")</f>
        <v>Ягодный морс</v>
      </c>
      <c r="T4569" s="18" t="str">
        <f>IFERROR(__xludf.DUMMYFUNCTION("""COMPUTED_VALUE"""),"Фруктовый скитлс")</f>
        <v>Фруктовый скитлс</v>
      </c>
      <c r="U4569" s="18" t="str">
        <f>IFERROR(__xludf.DUMMYFUNCTION("""COMPUTED_VALUE"""),"черника лимон ")</f>
        <v>черника лимон </v>
      </c>
      <c r="V4569" s="18" t="str">
        <f>IFERROR(__xludf.DUMMYFUNCTION("""COMPUTED_VALUE"""),"Вишнёвая бомба")</f>
        <v>Вишнёвая бомба</v>
      </c>
      <c r="W4569" s="18" t="str">
        <f>IFERROR(__xludf.DUMMYFUNCTION("""COMPUTED_VALUE"""),"Тропический манго")</f>
        <v>Тропический манго</v>
      </c>
      <c r="X4569" s="18"/>
      <c r="Y4569" s="18"/>
      <c r="Z4569" s="18"/>
      <c r="AA4569" s="18"/>
      <c r="AB4569" s="18"/>
      <c r="AC4569" s="18"/>
      <c r="AD4569" s="18"/>
      <c r="AE4569" s="18"/>
      <c r="AF4569" s="18"/>
      <c r="AG4569" s="18"/>
      <c r="AH4569" s="18"/>
      <c r="AI4569" s="18"/>
      <c r="AJ4569" s="18"/>
      <c r="AK4569" s="18"/>
      <c r="AL4569" s="18"/>
      <c r="AM4569" s="18"/>
      <c r="AN4569" s="18"/>
      <c r="AO4569" s="18"/>
      <c r="AP4569" s="18"/>
      <c r="AQ4569" s="18"/>
      <c r="AR4569" s="18"/>
      <c r="AS4569" s="18"/>
      <c r="AT4569" s="18"/>
      <c r="AU4569" s="18"/>
      <c r="AV4569" s="18"/>
      <c r="AW4569" s="18"/>
      <c r="AX4569" s="18"/>
    </row>
    <row r="4570">
      <c r="A4570" s="18" t="str">
        <f>IFERROR(__xludf.DUMMYFUNCTION("""COMPUTED_VALUE"""),"Лесные ягоды")</f>
        <v>Лесные ягоды</v>
      </c>
      <c r="B4570" s="18" t="str">
        <f>IFERROR(__xludf.DUMMYFUNCTION("""COMPUTED_VALUE"""),"Алоэ виноград ")</f>
        <v>Алоэ виноград </v>
      </c>
      <c r="C4570" s="18" t="str">
        <f>IFERROR(__xludf.DUMMYFUNCTION("""COMPUTED_VALUE"""),"Апельсиновый адреналин")</f>
        <v>Апельсиновый адреналин</v>
      </c>
      <c r="D4570" s="18" t="str">
        <f>IFERROR(__xludf.DUMMYFUNCTION("""COMPUTED_VALUE"""),"Клюква лайм")</f>
        <v>Клюква лайм</v>
      </c>
      <c r="E4570" s="18" t="str">
        <f>IFERROR(__xludf.DUMMYFUNCTION("""COMPUTED_VALUE"""),"Виноградная фанта ")</f>
        <v>Виноградная фанта </v>
      </c>
      <c r="F4570" s="18" t="str">
        <f>IFERROR(__xludf.DUMMYFUNCTION("""COMPUTED_VALUE"""),"Зеленый чай лемонграсс")</f>
        <v>Зеленый чай лемонграсс</v>
      </c>
      <c r="G4570" s="18" t="str">
        <f>IFERROR(__xludf.DUMMYFUNCTION("""COMPUTED_VALUE"""),"Малина арбуз")</f>
        <v>Малина арбуз</v>
      </c>
      <c r="H4570" s="18" t="str">
        <f>IFERROR(__xludf.DUMMYFUNCTION("""COMPUTED_VALUE"""),"Ананас персик")</f>
        <v>Ананас персик</v>
      </c>
      <c r="I4570" s="18" t="str">
        <f>IFERROR(__xludf.DUMMYFUNCTION("""COMPUTED_VALUE"""),"Клубничный мохито ")</f>
        <v>Клубничный мохито </v>
      </c>
      <c r="J4570" s="18" t="str">
        <f>IFERROR(__xludf.DUMMYFUNCTION("""COMPUTED_VALUE"""),"Яблоко лайм")</f>
        <v>Яблоко лайм</v>
      </c>
      <c r="K4570" s="18" t="str">
        <f>IFERROR(__xludf.DUMMYFUNCTION("""COMPUTED_VALUE"""),"Спрайт арбуз лайм ")</f>
        <v>Спрайт арбуз лайм </v>
      </c>
      <c r="L4570" s="18" t="str">
        <f>IFERROR(__xludf.DUMMYFUNCTION("""COMPUTED_VALUE"""),"Черничная фанта")</f>
        <v>Черничная фанта</v>
      </c>
      <c r="M4570" s="18" t="str">
        <f>IFERROR(__xludf.DUMMYFUNCTION("""COMPUTED_VALUE"""),"Чёрная смородина")</f>
        <v>Чёрная смородина</v>
      </c>
      <c r="N4570" s="18" t="str">
        <f>IFERROR(__xludf.DUMMYFUNCTION("""COMPUTED_VALUE"""),"Червячки голубика малина")</f>
        <v>Червячки голубика малина</v>
      </c>
      <c r="O4570" s="18" t="str">
        <f>IFERROR(__xludf.DUMMYFUNCTION("""COMPUTED_VALUE"""),"Малина смородина ")</f>
        <v>Малина смородина </v>
      </c>
      <c r="P4570" s="18" t="str">
        <f>IFERROR(__xludf.DUMMYFUNCTION("""COMPUTED_VALUE"""),"Черника лайм ")</f>
        <v>Черника лайм </v>
      </c>
      <c r="Q4570" s="18" t="str">
        <f>IFERROR(__xludf.DUMMYFUNCTION("""COMPUTED_VALUE"""),"Виноградный чупа чупс")</f>
        <v>Виноградный чупа чупс</v>
      </c>
      <c r="R4570" s="18" t="str">
        <f>IFERROR(__xludf.DUMMYFUNCTION("""COMPUTED_VALUE"""),"Киви лайм")</f>
        <v>Киви лайм</v>
      </c>
      <c r="S4570" s="18" t="str">
        <f>IFERROR(__xludf.DUMMYFUNCTION("""COMPUTED_VALUE"""),"Ягодный морс")</f>
        <v>Ягодный морс</v>
      </c>
      <c r="T4570" s="18" t="str">
        <f>IFERROR(__xludf.DUMMYFUNCTION("""COMPUTED_VALUE"""),"Фруктовый скитлс")</f>
        <v>Фруктовый скитлс</v>
      </c>
      <c r="U4570" s="18" t="str">
        <f>IFERROR(__xludf.DUMMYFUNCTION("""COMPUTED_VALUE"""),"черника лимон ")</f>
        <v>черника лимон </v>
      </c>
      <c r="V4570" s="18" t="str">
        <f>IFERROR(__xludf.DUMMYFUNCTION("""COMPUTED_VALUE"""),"Вишнёвая бомба")</f>
        <v>Вишнёвая бомба</v>
      </c>
      <c r="W4570" s="18" t="str">
        <f>IFERROR(__xludf.DUMMYFUNCTION("""COMPUTED_VALUE"""),"Тропический манго")</f>
        <v>Тропический манго</v>
      </c>
      <c r="X4570" s="18"/>
      <c r="Y4570" s="18"/>
      <c r="Z4570" s="18"/>
      <c r="AA4570" s="18"/>
      <c r="AB4570" s="18"/>
      <c r="AC4570" s="18"/>
      <c r="AD4570" s="18"/>
      <c r="AE4570" s="18"/>
      <c r="AF4570" s="18"/>
      <c r="AG4570" s="18"/>
      <c r="AH4570" s="18"/>
      <c r="AI4570" s="18"/>
      <c r="AJ4570" s="18"/>
      <c r="AK4570" s="18"/>
      <c r="AL4570" s="18"/>
      <c r="AM4570" s="18"/>
      <c r="AN4570" s="18"/>
      <c r="AO4570" s="18"/>
      <c r="AP4570" s="18"/>
      <c r="AQ4570" s="18"/>
      <c r="AR4570" s="18"/>
      <c r="AS4570" s="18"/>
      <c r="AT4570" s="18"/>
      <c r="AU4570" s="18"/>
      <c r="AV4570" s="18"/>
      <c r="AW4570" s="18"/>
      <c r="AX4570" s="18"/>
    </row>
    <row r="4571">
      <c r="A4571" s="18" t="str">
        <f>IFERROR(__xludf.DUMMYFUNCTION("""COMPUTED_VALUE"""),"кислая земляника")</f>
        <v>кислая земляника</v>
      </c>
      <c r="B4571" s="18" t="str">
        <f>IFERROR(__xludf.DUMMYFUNCTION("""COMPUTED_VALUE"""),"кислая фанта с черникой")</f>
        <v>кислая фанта с черникой</v>
      </c>
      <c r="C4571" s="18" t="str">
        <f>IFERROR(__xludf.DUMMYFUNCTION("""COMPUTED_VALUE"""),"кислое харибо с колой и черешней")</f>
        <v>кислое харибо с колой и черешней</v>
      </c>
      <c r="D4571" s="18" t="str">
        <f>IFERROR(__xludf.DUMMYFUNCTION("""COMPUTED_VALUE"""),"кислое яблочно клубничная шипучка")</f>
        <v>кислое яблочно клубничная шипучка</v>
      </c>
      <c r="E4571" s="18" t="str">
        <f>IFERROR(__xludf.DUMMYFUNCTION("""COMPUTED_VALUE"""),"кислые желатинки маракуйя ананас")</f>
        <v>кислые желатинки маракуйя ананас</v>
      </c>
      <c r="F4571" s="18" t="str">
        <f>IFERROR(__xludf.DUMMYFUNCTION("""COMPUTED_VALUE"""),"кислые ленточки маракуя манго")</f>
        <v>кислые ленточки маракуя манго</v>
      </c>
      <c r="G4571" s="18" t="str">
        <f>IFERROR(__xludf.DUMMYFUNCTION("""COMPUTED_VALUE"""),"кислые мармеладные ягоды")</f>
        <v>кислые мармеладные ягоды</v>
      </c>
      <c r="H4571" s="18" t="str">
        <f>IFERROR(__xludf.DUMMYFUNCTION("""COMPUTED_VALUE"""),"кислый виноград лайм")</f>
        <v>кислый виноград лайм</v>
      </c>
      <c r="I4571" s="18" t="str">
        <f>IFERROR(__xludf.DUMMYFUNCTION("""COMPUTED_VALUE"""),"кислый грейпфрут с вишней")</f>
        <v>кислый грейпфрут с вишней</v>
      </c>
      <c r="J4571" s="18" t="str">
        <f>IFERROR(__xludf.DUMMYFUNCTION("""COMPUTED_VALUE"""),"кислый леденец виноград киви яблоко")</f>
        <v>кислый леденец виноград киви яблоко</v>
      </c>
      <c r="K4571" s="18" t="str">
        <f>IFERROR(__xludf.DUMMYFUNCTION("""COMPUTED_VALUE"""),"кислый лимонад арбуз лайм малина")</f>
        <v>кислый лимонад арбуз лайм малина</v>
      </c>
      <c r="L4571" s="18" t="str">
        <f>IFERROR(__xludf.DUMMYFUNCTION("""COMPUTED_VALUE"""),"кислый персик клубника")</f>
        <v>кислый персик клубника</v>
      </c>
      <c r="M4571" s="18" t="str">
        <f>IFERROR(__xludf.DUMMYFUNCTION("""COMPUTED_VALUE"""),"кислый яблочно лимонные колечки")</f>
        <v>кислый яблочно лимонные колечки</v>
      </c>
      <c r="N4571" s="18" t="str">
        <f>IFERROR(__xludf.DUMMYFUNCTION("""COMPUTED_VALUE"""),"фанта апельсин с кислой малиной")</f>
        <v>фанта апельсин с кислой малиной</v>
      </c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  <c r="AA4571" s="18"/>
      <c r="AB4571" s="18"/>
      <c r="AC4571" s="18"/>
      <c r="AD4571" s="18"/>
      <c r="AE4571" s="18"/>
      <c r="AF4571" s="18"/>
      <c r="AG4571" s="18"/>
      <c r="AH4571" s="18"/>
      <c r="AI4571" s="18"/>
      <c r="AJ4571" s="18"/>
      <c r="AK4571" s="18"/>
      <c r="AL4571" s="18"/>
      <c r="AM4571" s="18"/>
      <c r="AN4571" s="18"/>
      <c r="AO4571" s="18"/>
      <c r="AP4571" s="18"/>
      <c r="AQ4571" s="18"/>
      <c r="AR4571" s="18"/>
      <c r="AS4571" s="18"/>
      <c r="AT4571" s="18"/>
      <c r="AU4571" s="18"/>
      <c r="AV4571" s="18"/>
      <c r="AW4571" s="18"/>
      <c r="AX4571" s="18"/>
    </row>
    <row r="4572">
      <c r="A4572" s="18"/>
      <c r="B4572" s="18"/>
      <c r="C4572" s="18"/>
      <c r="D4572" s="18"/>
      <c r="E4572" s="18"/>
      <c r="F4572" s="18"/>
      <c r="G4572" s="18"/>
      <c r="H4572" s="18"/>
      <c r="I4572" s="18"/>
      <c r="J4572" s="18"/>
      <c r="K4572" s="18"/>
      <c r="L4572" s="18"/>
      <c r="M4572" s="18"/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  <c r="AA4572" s="18"/>
      <c r="AB4572" s="18"/>
      <c r="AC4572" s="18"/>
      <c r="AD4572" s="18"/>
      <c r="AE4572" s="18"/>
      <c r="AF4572" s="18"/>
      <c r="AG4572" s="18"/>
      <c r="AH4572" s="18"/>
      <c r="AI4572" s="18"/>
      <c r="AJ4572" s="18"/>
      <c r="AK4572" s="18"/>
      <c r="AL4572" s="18"/>
      <c r="AM4572" s="18"/>
      <c r="AN4572" s="18"/>
      <c r="AO4572" s="18"/>
      <c r="AP4572" s="18"/>
      <c r="AQ4572" s="18"/>
      <c r="AR4572" s="18"/>
      <c r="AS4572" s="18"/>
      <c r="AT4572" s="18"/>
      <c r="AU4572" s="18"/>
      <c r="AV4572" s="18"/>
      <c r="AW4572" s="18"/>
      <c r="AX4572" s="18"/>
    </row>
    <row r="4573">
      <c r="A4573" s="18"/>
      <c r="B4573" s="18"/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  <c r="AA4573" s="18"/>
      <c r="AB4573" s="18"/>
      <c r="AC4573" s="18"/>
      <c r="AD4573" s="18"/>
      <c r="AE4573" s="18"/>
      <c r="AF4573" s="18"/>
      <c r="AG4573" s="18"/>
      <c r="AH4573" s="18"/>
      <c r="AI4573" s="18"/>
      <c r="AJ4573" s="18"/>
      <c r="AK4573" s="18"/>
      <c r="AL4573" s="18"/>
      <c r="AM4573" s="18"/>
      <c r="AN4573" s="18"/>
      <c r="AO4573" s="18"/>
      <c r="AP4573" s="18"/>
      <c r="AQ4573" s="18"/>
      <c r="AR4573" s="18"/>
      <c r="AS4573" s="18"/>
      <c r="AT4573" s="18"/>
      <c r="AU4573" s="18"/>
      <c r="AV4573" s="18"/>
      <c r="AW4573" s="18"/>
      <c r="AX4573" s="18"/>
    </row>
    <row r="4574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  <c r="AA4574" s="18"/>
      <c r="AB4574" s="18"/>
      <c r="AC4574" s="18"/>
      <c r="AD4574" s="18"/>
      <c r="AE4574" s="18"/>
      <c r="AF4574" s="18"/>
      <c r="AG4574" s="18"/>
      <c r="AH4574" s="18"/>
      <c r="AI4574" s="18"/>
      <c r="AJ4574" s="18"/>
      <c r="AK4574" s="18"/>
      <c r="AL4574" s="18"/>
      <c r="AM4574" s="18"/>
      <c r="AN4574" s="18"/>
      <c r="AO4574" s="18"/>
      <c r="AP4574" s="18"/>
      <c r="AQ4574" s="18"/>
      <c r="AR4574" s="18"/>
      <c r="AS4574" s="18"/>
      <c r="AT4574" s="18"/>
      <c r="AU4574" s="18"/>
      <c r="AV4574" s="18"/>
      <c r="AW4574" s="18"/>
      <c r="AX4574" s="18"/>
    </row>
    <row r="4575">
      <c r="A4575" s="18"/>
      <c r="B4575" s="18"/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8"/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  <c r="AA4575" s="18"/>
      <c r="AB4575" s="18"/>
      <c r="AC4575" s="18"/>
      <c r="AD4575" s="18"/>
      <c r="AE4575" s="18"/>
      <c r="AF4575" s="18"/>
      <c r="AG4575" s="18"/>
      <c r="AH4575" s="18"/>
      <c r="AI4575" s="18"/>
      <c r="AJ4575" s="18"/>
      <c r="AK4575" s="18"/>
      <c r="AL4575" s="18"/>
      <c r="AM4575" s="18"/>
      <c r="AN4575" s="18"/>
      <c r="AO4575" s="18"/>
      <c r="AP4575" s="18"/>
      <c r="AQ4575" s="18"/>
      <c r="AR4575" s="18"/>
      <c r="AS4575" s="18"/>
      <c r="AT4575" s="18"/>
      <c r="AU4575" s="18"/>
      <c r="AV4575" s="18"/>
      <c r="AW4575" s="18"/>
      <c r="AX4575" s="18"/>
    </row>
    <row r="4576">
      <c r="A4576" s="18"/>
      <c r="B4576" s="18"/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8"/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  <c r="AA4576" s="18"/>
      <c r="AB4576" s="18"/>
      <c r="AC4576" s="18"/>
      <c r="AD4576" s="18"/>
      <c r="AE4576" s="18"/>
      <c r="AF4576" s="18"/>
      <c r="AG4576" s="18"/>
      <c r="AH4576" s="18"/>
      <c r="AI4576" s="18"/>
      <c r="AJ4576" s="18"/>
      <c r="AK4576" s="18"/>
      <c r="AL4576" s="18"/>
      <c r="AM4576" s="18"/>
      <c r="AN4576" s="18"/>
      <c r="AO4576" s="18"/>
      <c r="AP4576" s="18"/>
      <c r="AQ4576" s="18"/>
      <c r="AR4576" s="18"/>
      <c r="AS4576" s="18"/>
      <c r="AT4576" s="18"/>
      <c r="AU4576" s="18"/>
      <c r="AV4576" s="18"/>
      <c r="AW4576" s="18"/>
      <c r="AX4576" s="18"/>
    </row>
    <row r="4577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8"/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  <c r="AA4577" s="18"/>
      <c r="AB4577" s="18"/>
      <c r="AC4577" s="18"/>
      <c r="AD4577" s="18"/>
      <c r="AE4577" s="18"/>
      <c r="AF4577" s="18"/>
      <c r="AG4577" s="18"/>
      <c r="AH4577" s="18"/>
      <c r="AI4577" s="18"/>
      <c r="AJ4577" s="18"/>
      <c r="AK4577" s="18"/>
      <c r="AL4577" s="18"/>
      <c r="AM4577" s="18"/>
      <c r="AN4577" s="18"/>
      <c r="AO4577" s="18"/>
      <c r="AP4577" s="18"/>
      <c r="AQ4577" s="18"/>
      <c r="AR4577" s="18"/>
      <c r="AS4577" s="18"/>
      <c r="AT4577" s="18"/>
      <c r="AU4577" s="18"/>
      <c r="AV4577" s="18"/>
      <c r="AW4577" s="18"/>
      <c r="AX4577" s="18"/>
    </row>
    <row r="4578">
      <c r="A4578" s="18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  <c r="AA4578" s="18"/>
      <c r="AB4578" s="18"/>
      <c r="AC4578" s="18"/>
      <c r="AD4578" s="18"/>
      <c r="AE4578" s="18"/>
      <c r="AF4578" s="18"/>
      <c r="AG4578" s="18"/>
      <c r="AH4578" s="18"/>
      <c r="AI4578" s="18"/>
      <c r="AJ4578" s="18"/>
      <c r="AK4578" s="18"/>
      <c r="AL4578" s="18"/>
      <c r="AM4578" s="18"/>
      <c r="AN4578" s="18"/>
      <c r="AO4578" s="18"/>
      <c r="AP4578" s="18"/>
      <c r="AQ4578" s="18"/>
      <c r="AR4578" s="18"/>
      <c r="AS4578" s="18"/>
      <c r="AT4578" s="18"/>
      <c r="AU4578" s="18"/>
      <c r="AV4578" s="18"/>
      <c r="AW4578" s="18"/>
      <c r="AX4578" s="18"/>
    </row>
    <row r="4579">
      <c r="A4579" s="18"/>
      <c r="B4579" s="18"/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8"/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  <c r="AA4579" s="18"/>
      <c r="AB4579" s="18"/>
      <c r="AC4579" s="18"/>
      <c r="AD4579" s="18"/>
      <c r="AE4579" s="18"/>
      <c r="AF4579" s="18"/>
      <c r="AG4579" s="18"/>
      <c r="AH4579" s="18"/>
      <c r="AI4579" s="18"/>
      <c r="AJ4579" s="18"/>
      <c r="AK4579" s="18"/>
      <c r="AL4579" s="18"/>
      <c r="AM4579" s="18"/>
      <c r="AN4579" s="18"/>
      <c r="AO4579" s="18"/>
      <c r="AP4579" s="18"/>
      <c r="AQ4579" s="18"/>
      <c r="AR4579" s="18"/>
      <c r="AS4579" s="18"/>
      <c r="AT4579" s="18"/>
      <c r="AU4579" s="18"/>
      <c r="AV4579" s="18"/>
      <c r="AW4579" s="18"/>
      <c r="AX4579" s="18"/>
    </row>
    <row r="4580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8"/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  <c r="AA4580" s="18"/>
      <c r="AB4580" s="18"/>
      <c r="AC4580" s="18"/>
      <c r="AD4580" s="18"/>
      <c r="AE4580" s="18"/>
      <c r="AF4580" s="18"/>
      <c r="AG4580" s="18"/>
      <c r="AH4580" s="18"/>
      <c r="AI4580" s="18"/>
      <c r="AJ4580" s="18"/>
      <c r="AK4580" s="18"/>
      <c r="AL4580" s="18"/>
      <c r="AM4580" s="18"/>
      <c r="AN4580" s="18"/>
      <c r="AO4580" s="18"/>
      <c r="AP4580" s="18"/>
      <c r="AQ4580" s="18"/>
      <c r="AR4580" s="18"/>
      <c r="AS4580" s="18"/>
      <c r="AT4580" s="18"/>
      <c r="AU4580" s="18"/>
      <c r="AV4580" s="18"/>
      <c r="AW4580" s="18"/>
      <c r="AX4580" s="18"/>
    </row>
    <row r="4581">
      <c r="A4581" s="18"/>
      <c r="B4581" s="18"/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8"/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  <c r="AA4581" s="18"/>
      <c r="AB4581" s="18"/>
      <c r="AC4581" s="18"/>
      <c r="AD4581" s="18"/>
      <c r="AE4581" s="18"/>
      <c r="AF4581" s="18"/>
      <c r="AG4581" s="18"/>
      <c r="AH4581" s="18"/>
      <c r="AI4581" s="18"/>
      <c r="AJ4581" s="18"/>
      <c r="AK4581" s="18"/>
      <c r="AL4581" s="18"/>
      <c r="AM4581" s="18"/>
      <c r="AN4581" s="18"/>
      <c r="AO4581" s="18"/>
      <c r="AP4581" s="18"/>
      <c r="AQ4581" s="18"/>
      <c r="AR4581" s="18"/>
      <c r="AS4581" s="18"/>
      <c r="AT4581" s="18"/>
      <c r="AU4581" s="18"/>
      <c r="AV4581" s="18"/>
      <c r="AW4581" s="18"/>
      <c r="AX4581" s="18"/>
    </row>
    <row r="4582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  <c r="AA4582" s="18"/>
      <c r="AB4582" s="18"/>
      <c r="AC4582" s="18"/>
      <c r="AD4582" s="18"/>
      <c r="AE4582" s="18"/>
      <c r="AF4582" s="18"/>
      <c r="AG4582" s="18"/>
      <c r="AH4582" s="18"/>
      <c r="AI4582" s="18"/>
      <c r="AJ4582" s="18"/>
      <c r="AK4582" s="18"/>
      <c r="AL4582" s="18"/>
      <c r="AM4582" s="18"/>
      <c r="AN4582" s="18"/>
      <c r="AO4582" s="18"/>
      <c r="AP4582" s="18"/>
      <c r="AQ4582" s="18"/>
      <c r="AR4582" s="18"/>
      <c r="AS4582" s="18"/>
      <c r="AT4582" s="18"/>
      <c r="AU4582" s="18"/>
      <c r="AV4582" s="18"/>
      <c r="AW4582" s="18"/>
      <c r="AX4582" s="18"/>
    </row>
    <row r="4583">
      <c r="A4583" s="18"/>
      <c r="B4583" s="18"/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  <c r="AA4583" s="18"/>
      <c r="AB4583" s="18"/>
      <c r="AC4583" s="18"/>
      <c r="AD4583" s="18"/>
      <c r="AE4583" s="18"/>
      <c r="AF4583" s="18"/>
      <c r="AG4583" s="18"/>
      <c r="AH4583" s="18"/>
      <c r="AI4583" s="18"/>
      <c r="AJ4583" s="18"/>
      <c r="AK4583" s="18"/>
      <c r="AL4583" s="18"/>
      <c r="AM4583" s="18"/>
      <c r="AN4583" s="18"/>
      <c r="AO4583" s="18"/>
      <c r="AP4583" s="18"/>
      <c r="AQ4583" s="18"/>
      <c r="AR4583" s="18"/>
      <c r="AS4583" s="18"/>
      <c r="AT4583" s="18"/>
      <c r="AU4583" s="18"/>
      <c r="AV4583" s="18"/>
      <c r="AW4583" s="18"/>
      <c r="AX4583" s="18"/>
    </row>
    <row r="4584">
      <c r="A4584" s="18"/>
      <c r="B4584" s="18"/>
      <c r="C4584" s="18"/>
      <c r="D4584" s="18"/>
      <c r="E4584" s="18"/>
      <c r="F4584" s="18"/>
      <c r="G4584" s="18"/>
      <c r="H4584" s="18"/>
      <c r="I4584" s="18"/>
      <c r="J4584" s="18"/>
      <c r="K4584" s="18"/>
      <c r="L4584" s="18"/>
      <c r="M4584" s="18"/>
      <c r="N4584" s="18"/>
      <c r="O4584" s="18"/>
      <c r="P4584" s="18"/>
      <c r="Q4584" s="18"/>
      <c r="R4584" s="18"/>
      <c r="S4584" s="18"/>
      <c r="T4584" s="18"/>
      <c r="U4584" s="18"/>
      <c r="V4584" s="18"/>
      <c r="W4584" s="18"/>
      <c r="X4584" s="18"/>
      <c r="Y4584" s="18"/>
      <c r="Z4584" s="18"/>
      <c r="AA4584" s="18"/>
      <c r="AB4584" s="18"/>
      <c r="AC4584" s="18"/>
      <c r="AD4584" s="18"/>
      <c r="AE4584" s="18"/>
      <c r="AF4584" s="18"/>
      <c r="AG4584" s="18"/>
      <c r="AH4584" s="18"/>
      <c r="AI4584" s="18"/>
      <c r="AJ4584" s="18"/>
      <c r="AK4584" s="18"/>
      <c r="AL4584" s="18"/>
      <c r="AM4584" s="18"/>
      <c r="AN4584" s="18"/>
      <c r="AO4584" s="18"/>
      <c r="AP4584" s="18"/>
      <c r="AQ4584" s="18"/>
      <c r="AR4584" s="18"/>
      <c r="AS4584" s="18"/>
      <c r="AT4584" s="18"/>
      <c r="AU4584" s="18"/>
      <c r="AV4584" s="18"/>
      <c r="AW4584" s="18"/>
      <c r="AX4584" s="18"/>
    </row>
    <row r="4585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8"/>
      <c r="N4585" s="18"/>
      <c r="O4585" s="18"/>
      <c r="P4585" s="18"/>
      <c r="Q4585" s="18"/>
      <c r="R4585" s="18"/>
      <c r="S4585" s="18"/>
      <c r="T4585" s="18"/>
      <c r="U4585" s="18"/>
      <c r="V4585" s="18"/>
      <c r="W4585" s="18"/>
      <c r="X4585" s="18"/>
      <c r="Y4585" s="18"/>
      <c r="Z4585" s="18"/>
      <c r="AA4585" s="18"/>
      <c r="AB4585" s="18"/>
      <c r="AC4585" s="18"/>
      <c r="AD4585" s="18"/>
      <c r="AE4585" s="18"/>
      <c r="AF4585" s="18"/>
      <c r="AG4585" s="18"/>
      <c r="AH4585" s="18"/>
      <c r="AI4585" s="18"/>
      <c r="AJ4585" s="18"/>
      <c r="AK4585" s="18"/>
      <c r="AL4585" s="18"/>
      <c r="AM4585" s="18"/>
      <c r="AN4585" s="18"/>
      <c r="AO4585" s="18"/>
      <c r="AP4585" s="18"/>
      <c r="AQ4585" s="18"/>
      <c r="AR4585" s="18"/>
      <c r="AS4585" s="18"/>
      <c r="AT4585" s="18"/>
      <c r="AU4585" s="18"/>
      <c r="AV4585" s="18"/>
      <c r="AW4585" s="18"/>
      <c r="AX4585" s="18"/>
    </row>
    <row r="4586">
      <c r="A4586" s="18"/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  <c r="X4586" s="18"/>
      <c r="Y4586" s="18"/>
      <c r="Z4586" s="18"/>
      <c r="AA4586" s="18"/>
      <c r="AB4586" s="18"/>
      <c r="AC4586" s="18"/>
      <c r="AD4586" s="18"/>
      <c r="AE4586" s="18"/>
      <c r="AF4586" s="18"/>
      <c r="AG4586" s="18"/>
      <c r="AH4586" s="18"/>
      <c r="AI4586" s="18"/>
      <c r="AJ4586" s="18"/>
      <c r="AK4586" s="18"/>
      <c r="AL4586" s="18"/>
      <c r="AM4586" s="18"/>
      <c r="AN4586" s="18"/>
      <c r="AO4586" s="18"/>
      <c r="AP4586" s="18"/>
      <c r="AQ4586" s="18"/>
      <c r="AR4586" s="18"/>
      <c r="AS4586" s="18"/>
      <c r="AT4586" s="18"/>
      <c r="AU4586" s="18"/>
      <c r="AV4586" s="18"/>
      <c r="AW4586" s="18"/>
      <c r="AX4586" s="18"/>
    </row>
    <row r="4587">
      <c r="A4587" s="18"/>
      <c r="B4587" s="18"/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8"/>
      <c r="P4587" s="18"/>
      <c r="Q4587" s="18"/>
      <c r="R4587" s="18"/>
      <c r="S4587" s="18"/>
      <c r="T4587" s="18"/>
      <c r="U4587" s="18"/>
      <c r="V4587" s="18"/>
      <c r="W4587" s="18"/>
      <c r="X4587" s="18"/>
      <c r="Y4587" s="18"/>
      <c r="Z4587" s="18"/>
      <c r="AA4587" s="18"/>
      <c r="AB4587" s="18"/>
      <c r="AC4587" s="18"/>
      <c r="AD4587" s="18"/>
      <c r="AE4587" s="18"/>
      <c r="AF4587" s="18"/>
      <c r="AG4587" s="18"/>
      <c r="AH4587" s="18"/>
      <c r="AI4587" s="18"/>
      <c r="AJ4587" s="18"/>
      <c r="AK4587" s="18"/>
      <c r="AL4587" s="18"/>
      <c r="AM4587" s="18"/>
      <c r="AN4587" s="18"/>
      <c r="AO4587" s="18"/>
      <c r="AP4587" s="18"/>
      <c r="AQ4587" s="18"/>
      <c r="AR4587" s="18"/>
      <c r="AS4587" s="18"/>
      <c r="AT4587" s="18"/>
      <c r="AU4587" s="18"/>
      <c r="AV4587" s="18"/>
      <c r="AW4587" s="18"/>
      <c r="AX4587" s="18"/>
    </row>
    <row r="4588">
      <c r="A4588" s="18"/>
      <c r="B4588" s="18"/>
      <c r="C4588" s="18"/>
      <c r="D4588" s="18"/>
      <c r="E4588" s="18"/>
      <c r="F4588" s="18"/>
      <c r="G4588" s="18"/>
      <c r="H4588" s="18"/>
      <c r="I4588" s="18"/>
      <c r="J4588" s="18"/>
      <c r="K4588" s="18"/>
      <c r="L4588" s="18"/>
      <c r="M4588" s="18"/>
      <c r="N4588" s="18"/>
      <c r="O4588" s="18"/>
      <c r="P4588" s="18"/>
      <c r="Q4588" s="18"/>
      <c r="R4588" s="18"/>
      <c r="S4588" s="18"/>
      <c r="T4588" s="18"/>
      <c r="U4588" s="18"/>
      <c r="V4588" s="18"/>
      <c r="W4588" s="18"/>
      <c r="X4588" s="18"/>
      <c r="Y4588" s="18"/>
      <c r="Z4588" s="18"/>
      <c r="AA4588" s="18"/>
      <c r="AB4588" s="18"/>
      <c r="AC4588" s="18"/>
      <c r="AD4588" s="18"/>
      <c r="AE4588" s="18"/>
      <c r="AF4588" s="18"/>
      <c r="AG4588" s="18"/>
      <c r="AH4588" s="18"/>
      <c r="AI4588" s="18"/>
      <c r="AJ4588" s="18"/>
      <c r="AK4588" s="18"/>
      <c r="AL4588" s="18"/>
      <c r="AM4588" s="18"/>
      <c r="AN4588" s="18"/>
      <c r="AO4588" s="18"/>
      <c r="AP4588" s="18"/>
      <c r="AQ4588" s="18"/>
      <c r="AR4588" s="18"/>
      <c r="AS4588" s="18"/>
      <c r="AT4588" s="18"/>
      <c r="AU4588" s="18"/>
      <c r="AV4588" s="18"/>
      <c r="AW4588" s="18"/>
      <c r="AX4588" s="18"/>
    </row>
    <row r="4589">
      <c r="A4589" s="18"/>
      <c r="B4589" s="18"/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8"/>
      <c r="N4589" s="18"/>
      <c r="O4589" s="18"/>
      <c r="P4589" s="18"/>
      <c r="Q4589" s="18"/>
      <c r="R4589" s="18"/>
      <c r="S4589" s="18"/>
      <c r="T4589" s="18"/>
      <c r="U4589" s="18"/>
      <c r="V4589" s="18"/>
      <c r="W4589" s="18"/>
      <c r="X4589" s="18"/>
      <c r="Y4589" s="18"/>
      <c r="Z4589" s="18"/>
      <c r="AA4589" s="18"/>
      <c r="AB4589" s="18"/>
      <c r="AC4589" s="18"/>
      <c r="AD4589" s="18"/>
      <c r="AE4589" s="18"/>
      <c r="AF4589" s="18"/>
      <c r="AG4589" s="18"/>
      <c r="AH4589" s="18"/>
      <c r="AI4589" s="18"/>
      <c r="AJ4589" s="18"/>
      <c r="AK4589" s="18"/>
      <c r="AL4589" s="18"/>
      <c r="AM4589" s="18"/>
      <c r="AN4589" s="18"/>
      <c r="AO4589" s="18"/>
      <c r="AP4589" s="18"/>
      <c r="AQ4589" s="18"/>
      <c r="AR4589" s="18"/>
      <c r="AS4589" s="18"/>
      <c r="AT4589" s="18"/>
      <c r="AU4589" s="18"/>
      <c r="AV4589" s="18"/>
      <c r="AW4589" s="18"/>
      <c r="AX4589" s="18"/>
    </row>
    <row r="4590">
      <c r="A4590" s="18"/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  <c r="X4590" s="18"/>
      <c r="Y4590" s="18"/>
      <c r="Z4590" s="18"/>
      <c r="AA4590" s="18"/>
      <c r="AB4590" s="18"/>
      <c r="AC4590" s="18"/>
      <c r="AD4590" s="18"/>
      <c r="AE4590" s="18"/>
      <c r="AF4590" s="18"/>
      <c r="AG4590" s="18"/>
      <c r="AH4590" s="18"/>
      <c r="AI4590" s="18"/>
      <c r="AJ4590" s="18"/>
      <c r="AK4590" s="18"/>
      <c r="AL4590" s="18"/>
      <c r="AM4590" s="18"/>
      <c r="AN4590" s="18"/>
      <c r="AO4590" s="18"/>
      <c r="AP4590" s="18"/>
      <c r="AQ4590" s="18"/>
      <c r="AR4590" s="18"/>
      <c r="AS4590" s="18"/>
      <c r="AT4590" s="18"/>
      <c r="AU4590" s="18"/>
      <c r="AV4590" s="18"/>
      <c r="AW4590" s="18"/>
      <c r="AX4590" s="18"/>
    </row>
    <row r="4591">
      <c r="A4591" s="18"/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/>
      <c r="N4591" s="18"/>
      <c r="O4591" s="18"/>
      <c r="P4591" s="18"/>
      <c r="Q4591" s="18"/>
      <c r="R4591" s="18"/>
      <c r="S4591" s="18"/>
      <c r="T4591" s="18"/>
      <c r="U4591" s="18"/>
      <c r="V4591" s="18"/>
      <c r="W4591" s="18"/>
      <c r="X4591" s="18"/>
      <c r="Y4591" s="18"/>
      <c r="Z4591" s="18"/>
      <c r="AA4591" s="18"/>
      <c r="AB4591" s="18"/>
      <c r="AC4591" s="18"/>
      <c r="AD4591" s="18"/>
      <c r="AE4591" s="18"/>
      <c r="AF4591" s="18"/>
      <c r="AG4591" s="18"/>
      <c r="AH4591" s="18"/>
      <c r="AI4591" s="18"/>
      <c r="AJ4591" s="18"/>
      <c r="AK4591" s="18"/>
      <c r="AL4591" s="18"/>
      <c r="AM4591" s="18"/>
      <c r="AN4591" s="18"/>
      <c r="AO4591" s="18"/>
      <c r="AP4591" s="18"/>
      <c r="AQ4591" s="18"/>
      <c r="AR4591" s="18"/>
      <c r="AS4591" s="18"/>
      <c r="AT4591" s="18"/>
      <c r="AU4591" s="18"/>
      <c r="AV4591" s="18"/>
      <c r="AW4591" s="18"/>
      <c r="AX4591" s="18"/>
    </row>
    <row r="4592">
      <c r="A4592" s="18"/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  <c r="N4592" s="18"/>
      <c r="O4592" s="18"/>
      <c r="P4592" s="18"/>
      <c r="Q4592" s="18"/>
      <c r="R4592" s="18"/>
      <c r="S4592" s="18"/>
      <c r="T4592" s="18"/>
      <c r="U4592" s="18"/>
      <c r="V4592" s="18"/>
      <c r="W4592" s="18"/>
      <c r="X4592" s="18"/>
      <c r="Y4592" s="18"/>
      <c r="Z4592" s="18"/>
      <c r="AA4592" s="18"/>
      <c r="AB4592" s="18"/>
      <c r="AC4592" s="18"/>
      <c r="AD4592" s="18"/>
      <c r="AE4592" s="18"/>
      <c r="AF4592" s="18"/>
      <c r="AG4592" s="18"/>
      <c r="AH4592" s="18"/>
      <c r="AI4592" s="18"/>
      <c r="AJ4592" s="18"/>
      <c r="AK4592" s="18"/>
      <c r="AL4592" s="18"/>
      <c r="AM4592" s="18"/>
      <c r="AN4592" s="18"/>
      <c r="AO4592" s="18"/>
      <c r="AP4592" s="18"/>
      <c r="AQ4592" s="18"/>
      <c r="AR4592" s="18"/>
      <c r="AS4592" s="18"/>
      <c r="AT4592" s="18"/>
      <c r="AU4592" s="18"/>
      <c r="AV4592" s="18"/>
      <c r="AW4592" s="18"/>
      <c r="AX4592" s="18"/>
    </row>
    <row r="4593">
      <c r="A4593" s="18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8"/>
      <c r="N4593" s="18"/>
      <c r="O4593" s="18"/>
      <c r="P4593" s="18"/>
      <c r="Q4593" s="18"/>
      <c r="R4593" s="18"/>
      <c r="S4593" s="18"/>
      <c r="T4593" s="18"/>
      <c r="U4593" s="18"/>
      <c r="V4593" s="18"/>
      <c r="W4593" s="18"/>
      <c r="X4593" s="18"/>
      <c r="Y4593" s="18"/>
      <c r="Z4593" s="18"/>
      <c r="AA4593" s="18"/>
      <c r="AB4593" s="18"/>
      <c r="AC4593" s="18"/>
      <c r="AD4593" s="18"/>
      <c r="AE4593" s="18"/>
      <c r="AF4593" s="18"/>
      <c r="AG4593" s="18"/>
      <c r="AH4593" s="18"/>
      <c r="AI4593" s="18"/>
      <c r="AJ4593" s="18"/>
      <c r="AK4593" s="18"/>
      <c r="AL4593" s="18"/>
      <c r="AM4593" s="18"/>
      <c r="AN4593" s="18"/>
      <c r="AO4593" s="18"/>
      <c r="AP4593" s="18"/>
      <c r="AQ4593" s="18"/>
      <c r="AR4593" s="18"/>
      <c r="AS4593" s="18"/>
      <c r="AT4593" s="18"/>
      <c r="AU4593" s="18"/>
      <c r="AV4593" s="18"/>
      <c r="AW4593" s="18"/>
      <c r="AX4593" s="18"/>
    </row>
    <row r="4594">
      <c r="A4594" s="18"/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  <c r="X4594" s="18"/>
      <c r="Y4594" s="18"/>
      <c r="Z4594" s="18"/>
      <c r="AA4594" s="18"/>
      <c r="AB4594" s="18"/>
      <c r="AC4594" s="18"/>
      <c r="AD4594" s="18"/>
      <c r="AE4594" s="18"/>
      <c r="AF4594" s="18"/>
      <c r="AG4594" s="18"/>
      <c r="AH4594" s="18"/>
      <c r="AI4594" s="18"/>
      <c r="AJ4594" s="18"/>
      <c r="AK4594" s="18"/>
      <c r="AL4594" s="18"/>
      <c r="AM4594" s="18"/>
      <c r="AN4594" s="18"/>
      <c r="AO4594" s="18"/>
      <c r="AP4594" s="18"/>
      <c r="AQ4594" s="18"/>
      <c r="AR4594" s="18"/>
      <c r="AS4594" s="18"/>
      <c r="AT4594" s="18"/>
      <c r="AU4594" s="18"/>
      <c r="AV4594" s="18"/>
      <c r="AW4594" s="18"/>
      <c r="AX4594" s="18"/>
    </row>
    <row r="4595">
      <c r="A4595" s="18"/>
      <c r="B4595" s="18"/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8"/>
      <c r="N4595" s="18"/>
      <c r="O4595" s="18"/>
      <c r="P4595" s="18"/>
      <c r="Q4595" s="18"/>
      <c r="R4595" s="18"/>
      <c r="S4595" s="18"/>
      <c r="T4595" s="18"/>
      <c r="U4595" s="18"/>
      <c r="V4595" s="18"/>
      <c r="W4595" s="18"/>
      <c r="X4595" s="18"/>
      <c r="Y4595" s="18"/>
      <c r="Z4595" s="18"/>
      <c r="AA4595" s="18"/>
      <c r="AB4595" s="18"/>
      <c r="AC4595" s="18"/>
      <c r="AD4595" s="18"/>
      <c r="AE4595" s="18"/>
      <c r="AF4595" s="18"/>
      <c r="AG4595" s="18"/>
      <c r="AH4595" s="18"/>
      <c r="AI4595" s="18"/>
      <c r="AJ4595" s="18"/>
      <c r="AK4595" s="18"/>
      <c r="AL4595" s="18"/>
      <c r="AM4595" s="18"/>
      <c r="AN4595" s="18"/>
      <c r="AO4595" s="18"/>
      <c r="AP4595" s="18"/>
      <c r="AQ4595" s="18"/>
      <c r="AR4595" s="18"/>
      <c r="AS4595" s="18"/>
      <c r="AT4595" s="18"/>
      <c r="AU4595" s="18"/>
      <c r="AV4595" s="18"/>
      <c r="AW4595" s="18"/>
      <c r="AX4595" s="18"/>
    </row>
    <row r="4596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8"/>
      <c r="N4596" s="18"/>
      <c r="O4596" s="18"/>
      <c r="P4596" s="18"/>
      <c r="Q4596" s="18"/>
      <c r="R4596" s="18"/>
      <c r="S4596" s="18"/>
      <c r="T4596" s="18"/>
      <c r="U4596" s="18"/>
      <c r="V4596" s="18"/>
      <c r="W4596" s="18"/>
      <c r="X4596" s="18"/>
      <c r="Y4596" s="18"/>
      <c r="Z4596" s="18"/>
      <c r="AA4596" s="18"/>
      <c r="AB4596" s="18"/>
      <c r="AC4596" s="18"/>
      <c r="AD4596" s="18"/>
      <c r="AE4596" s="18"/>
      <c r="AF4596" s="18"/>
      <c r="AG4596" s="18"/>
      <c r="AH4596" s="18"/>
      <c r="AI4596" s="18"/>
      <c r="AJ4596" s="18"/>
      <c r="AK4596" s="18"/>
      <c r="AL4596" s="18"/>
      <c r="AM4596" s="18"/>
      <c r="AN4596" s="18"/>
      <c r="AO4596" s="18"/>
      <c r="AP4596" s="18"/>
      <c r="AQ4596" s="18"/>
      <c r="AR4596" s="18"/>
      <c r="AS4596" s="18"/>
      <c r="AT4596" s="18"/>
      <c r="AU4596" s="18"/>
      <c r="AV4596" s="18"/>
      <c r="AW4596" s="18"/>
      <c r="AX4596" s="18"/>
    </row>
    <row r="4597">
      <c r="A4597" s="18"/>
      <c r="B4597" s="18"/>
      <c r="C4597" s="18"/>
      <c r="D4597" s="18"/>
      <c r="E4597" s="18"/>
      <c r="F4597" s="18"/>
      <c r="G4597" s="18"/>
      <c r="H4597" s="18"/>
      <c r="I4597" s="18"/>
      <c r="J4597" s="18"/>
      <c r="K4597" s="18"/>
      <c r="L4597" s="18"/>
      <c r="M4597" s="18"/>
      <c r="N4597" s="18"/>
      <c r="O4597" s="18"/>
      <c r="P4597" s="18"/>
      <c r="Q4597" s="18"/>
      <c r="R4597" s="18"/>
      <c r="S4597" s="18"/>
      <c r="T4597" s="18"/>
      <c r="U4597" s="18"/>
      <c r="V4597" s="18"/>
      <c r="W4597" s="18"/>
      <c r="X4597" s="18"/>
      <c r="Y4597" s="18"/>
      <c r="Z4597" s="18"/>
      <c r="AA4597" s="18"/>
      <c r="AB4597" s="18"/>
      <c r="AC4597" s="18"/>
      <c r="AD4597" s="18"/>
      <c r="AE4597" s="18"/>
      <c r="AF4597" s="18"/>
      <c r="AG4597" s="18"/>
      <c r="AH4597" s="18"/>
      <c r="AI4597" s="18"/>
      <c r="AJ4597" s="18"/>
      <c r="AK4597" s="18"/>
      <c r="AL4597" s="18"/>
      <c r="AM4597" s="18"/>
      <c r="AN4597" s="18"/>
      <c r="AO4597" s="18"/>
      <c r="AP4597" s="18"/>
      <c r="AQ4597" s="18"/>
      <c r="AR4597" s="18"/>
      <c r="AS4597" s="18"/>
      <c r="AT4597" s="18"/>
      <c r="AU4597" s="18"/>
      <c r="AV4597" s="18"/>
      <c r="AW4597" s="18"/>
      <c r="AX4597" s="18"/>
    </row>
    <row r="4598">
      <c r="A4598" s="18"/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  <c r="X4598" s="18"/>
      <c r="Y4598" s="18"/>
      <c r="Z4598" s="18"/>
      <c r="AA4598" s="18"/>
      <c r="AB4598" s="18"/>
      <c r="AC4598" s="18"/>
      <c r="AD4598" s="18"/>
      <c r="AE4598" s="18"/>
      <c r="AF4598" s="18"/>
      <c r="AG4598" s="18"/>
      <c r="AH4598" s="18"/>
      <c r="AI4598" s="18"/>
      <c r="AJ4598" s="18"/>
      <c r="AK4598" s="18"/>
      <c r="AL4598" s="18"/>
      <c r="AM4598" s="18"/>
      <c r="AN4598" s="18"/>
      <c r="AO4598" s="18"/>
      <c r="AP4598" s="18"/>
      <c r="AQ4598" s="18"/>
      <c r="AR4598" s="18"/>
      <c r="AS4598" s="18"/>
      <c r="AT4598" s="18"/>
      <c r="AU4598" s="18"/>
      <c r="AV4598" s="18"/>
      <c r="AW4598" s="18"/>
      <c r="AX4598" s="18"/>
    </row>
    <row r="4599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  <c r="M4599" s="18"/>
      <c r="N4599" s="18"/>
      <c r="O4599" s="18"/>
      <c r="P4599" s="18"/>
      <c r="Q4599" s="18"/>
      <c r="R4599" s="18"/>
      <c r="S4599" s="18"/>
      <c r="T4599" s="18"/>
      <c r="U4599" s="18"/>
      <c r="V4599" s="18"/>
      <c r="W4599" s="18"/>
      <c r="X4599" s="18"/>
      <c r="Y4599" s="18"/>
      <c r="Z4599" s="18"/>
      <c r="AA4599" s="18"/>
      <c r="AB4599" s="18"/>
      <c r="AC4599" s="18"/>
      <c r="AD4599" s="18"/>
      <c r="AE4599" s="18"/>
      <c r="AF4599" s="18"/>
      <c r="AG4599" s="18"/>
      <c r="AH4599" s="18"/>
      <c r="AI4599" s="18"/>
      <c r="AJ4599" s="18"/>
      <c r="AK4599" s="18"/>
      <c r="AL4599" s="18"/>
      <c r="AM4599" s="18"/>
      <c r="AN4599" s="18"/>
      <c r="AO4599" s="18"/>
      <c r="AP4599" s="18"/>
      <c r="AQ4599" s="18"/>
      <c r="AR4599" s="18"/>
      <c r="AS4599" s="18"/>
      <c r="AT4599" s="18"/>
      <c r="AU4599" s="18"/>
      <c r="AV4599" s="18"/>
      <c r="AW4599" s="18"/>
      <c r="AX4599" s="18"/>
    </row>
    <row r="4600">
      <c r="A4600" s="18"/>
      <c r="B4600" s="18"/>
      <c r="C4600" s="18"/>
      <c r="D4600" s="18"/>
      <c r="E4600" s="18"/>
      <c r="F4600" s="18"/>
      <c r="G4600" s="18"/>
      <c r="H4600" s="18"/>
      <c r="I4600" s="18"/>
      <c r="J4600" s="18"/>
      <c r="K4600" s="18"/>
      <c r="L4600" s="18"/>
      <c r="M4600" s="18"/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  <c r="AA4600" s="18"/>
      <c r="AB4600" s="18"/>
      <c r="AC4600" s="18"/>
      <c r="AD4600" s="18"/>
      <c r="AE4600" s="18"/>
      <c r="AF4600" s="18"/>
      <c r="AG4600" s="18"/>
      <c r="AH4600" s="18"/>
      <c r="AI4600" s="18"/>
      <c r="AJ4600" s="18"/>
      <c r="AK4600" s="18"/>
      <c r="AL4600" s="18"/>
      <c r="AM4600" s="18"/>
      <c r="AN4600" s="18"/>
      <c r="AO4600" s="18"/>
      <c r="AP4600" s="18"/>
      <c r="AQ4600" s="18"/>
      <c r="AR4600" s="18"/>
      <c r="AS4600" s="18"/>
      <c r="AT4600" s="18"/>
      <c r="AU4600" s="18"/>
      <c r="AV4600" s="18"/>
      <c r="AW4600" s="18"/>
      <c r="AX4600" s="18"/>
    </row>
    <row r="4601">
      <c r="A4601" s="18"/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  <c r="X4601" s="18"/>
      <c r="Y4601" s="18"/>
      <c r="Z4601" s="18"/>
      <c r="AA4601" s="18"/>
      <c r="AB4601" s="18"/>
      <c r="AC4601" s="18"/>
      <c r="AD4601" s="18"/>
      <c r="AE4601" s="18"/>
      <c r="AF4601" s="18"/>
      <c r="AG4601" s="18"/>
      <c r="AH4601" s="18"/>
      <c r="AI4601" s="18"/>
      <c r="AJ4601" s="18"/>
      <c r="AK4601" s="18"/>
      <c r="AL4601" s="18"/>
      <c r="AM4601" s="18"/>
      <c r="AN4601" s="18"/>
      <c r="AO4601" s="18"/>
      <c r="AP4601" s="18"/>
      <c r="AQ4601" s="18"/>
      <c r="AR4601" s="18"/>
      <c r="AS4601" s="18"/>
      <c r="AT4601" s="18"/>
      <c r="AU4601" s="18"/>
      <c r="AV4601" s="18"/>
      <c r="AW4601" s="18"/>
      <c r="AX4601" s="18"/>
    </row>
    <row r="4602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  <c r="X4602" s="18"/>
      <c r="Y4602" s="18"/>
      <c r="Z4602" s="18"/>
      <c r="AA4602" s="18"/>
      <c r="AB4602" s="18"/>
      <c r="AC4602" s="18"/>
      <c r="AD4602" s="18"/>
      <c r="AE4602" s="18"/>
      <c r="AF4602" s="18"/>
      <c r="AG4602" s="18"/>
      <c r="AH4602" s="18"/>
      <c r="AI4602" s="18"/>
      <c r="AJ4602" s="18"/>
      <c r="AK4602" s="18"/>
      <c r="AL4602" s="18"/>
      <c r="AM4602" s="18"/>
      <c r="AN4602" s="18"/>
      <c r="AO4602" s="18"/>
      <c r="AP4602" s="18"/>
      <c r="AQ4602" s="18"/>
      <c r="AR4602" s="18"/>
      <c r="AS4602" s="18"/>
      <c r="AT4602" s="18"/>
      <c r="AU4602" s="18"/>
      <c r="AV4602" s="18"/>
      <c r="AW4602" s="18"/>
      <c r="AX4602" s="18"/>
    </row>
    <row r="4603">
      <c r="A4603" s="18"/>
      <c r="B4603" s="18"/>
      <c r="C4603" s="18"/>
      <c r="D4603" s="18"/>
      <c r="E4603" s="18"/>
      <c r="F4603" s="18"/>
      <c r="G4603" s="18"/>
      <c r="H4603" s="18"/>
      <c r="I4603" s="18"/>
      <c r="J4603" s="18"/>
      <c r="K4603" s="18"/>
      <c r="L4603" s="18"/>
      <c r="M4603" s="18"/>
      <c r="N4603" s="18"/>
      <c r="O4603" s="18"/>
      <c r="P4603" s="18"/>
      <c r="Q4603" s="18"/>
      <c r="R4603" s="18"/>
      <c r="S4603" s="18"/>
      <c r="T4603" s="18"/>
      <c r="U4603" s="18"/>
      <c r="V4603" s="18"/>
      <c r="W4603" s="18"/>
      <c r="X4603" s="18"/>
      <c r="Y4603" s="18"/>
      <c r="Z4603" s="18"/>
      <c r="AA4603" s="18"/>
      <c r="AB4603" s="18"/>
      <c r="AC4603" s="18"/>
      <c r="AD4603" s="18"/>
      <c r="AE4603" s="18"/>
      <c r="AF4603" s="18"/>
      <c r="AG4603" s="18"/>
      <c r="AH4603" s="18"/>
      <c r="AI4603" s="18"/>
      <c r="AJ4603" s="18"/>
      <c r="AK4603" s="18"/>
      <c r="AL4603" s="18"/>
      <c r="AM4603" s="18"/>
      <c r="AN4603" s="18"/>
      <c r="AO4603" s="18"/>
      <c r="AP4603" s="18"/>
      <c r="AQ4603" s="18"/>
      <c r="AR4603" s="18"/>
      <c r="AS4603" s="18"/>
      <c r="AT4603" s="18"/>
      <c r="AU4603" s="18"/>
      <c r="AV4603" s="18"/>
      <c r="AW4603" s="18"/>
      <c r="AX4603" s="18"/>
    </row>
    <row r="4604">
      <c r="A4604" s="18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8"/>
      <c r="M4604" s="18"/>
      <c r="N4604" s="18"/>
      <c r="O4604" s="18"/>
      <c r="P4604" s="18"/>
      <c r="Q4604" s="18"/>
      <c r="R4604" s="18"/>
      <c r="S4604" s="18"/>
      <c r="T4604" s="18"/>
      <c r="U4604" s="18"/>
      <c r="V4604" s="18"/>
      <c r="W4604" s="18"/>
      <c r="X4604" s="18"/>
      <c r="Y4604" s="18"/>
      <c r="Z4604" s="18"/>
      <c r="AA4604" s="18"/>
      <c r="AB4604" s="18"/>
      <c r="AC4604" s="18"/>
      <c r="AD4604" s="18"/>
      <c r="AE4604" s="18"/>
      <c r="AF4604" s="18"/>
      <c r="AG4604" s="18"/>
      <c r="AH4604" s="18"/>
      <c r="AI4604" s="18"/>
      <c r="AJ4604" s="18"/>
      <c r="AK4604" s="18"/>
      <c r="AL4604" s="18"/>
      <c r="AM4604" s="18"/>
      <c r="AN4604" s="18"/>
      <c r="AO4604" s="18"/>
      <c r="AP4604" s="18"/>
      <c r="AQ4604" s="18"/>
      <c r="AR4604" s="18"/>
      <c r="AS4604" s="18"/>
      <c r="AT4604" s="18"/>
      <c r="AU4604" s="18"/>
      <c r="AV4604" s="18"/>
      <c r="AW4604" s="18"/>
      <c r="AX4604" s="18"/>
    </row>
    <row r="4605">
      <c r="A4605" s="18"/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18"/>
      <c r="O4605" s="18"/>
      <c r="P4605" s="18"/>
      <c r="Q4605" s="18"/>
      <c r="R4605" s="18"/>
      <c r="S4605" s="18"/>
      <c r="T4605" s="18"/>
      <c r="U4605" s="18"/>
      <c r="V4605" s="18"/>
      <c r="W4605" s="18"/>
      <c r="X4605" s="18"/>
      <c r="Y4605" s="18"/>
      <c r="Z4605" s="18"/>
      <c r="AA4605" s="18"/>
      <c r="AB4605" s="18"/>
      <c r="AC4605" s="18"/>
      <c r="AD4605" s="18"/>
      <c r="AE4605" s="18"/>
      <c r="AF4605" s="18"/>
      <c r="AG4605" s="18"/>
      <c r="AH4605" s="18"/>
      <c r="AI4605" s="18"/>
      <c r="AJ4605" s="18"/>
      <c r="AK4605" s="18"/>
      <c r="AL4605" s="18"/>
      <c r="AM4605" s="18"/>
      <c r="AN4605" s="18"/>
      <c r="AO4605" s="18"/>
      <c r="AP4605" s="18"/>
      <c r="AQ4605" s="18"/>
      <c r="AR4605" s="18"/>
      <c r="AS4605" s="18"/>
      <c r="AT4605" s="18"/>
      <c r="AU4605" s="18"/>
      <c r="AV4605" s="18"/>
      <c r="AW4605" s="18"/>
      <c r="AX4605" s="18"/>
    </row>
    <row r="4606">
      <c r="A4606" s="18" t="str">
        <f>IFERROR(__xludf.DUMMYFUNCTION("""COMPUTED_VALUE"""),"Маракуйя с тропическими нотками")</f>
        <v>Маракуйя с тропическими нотками</v>
      </c>
      <c r="B4606" s="18" t="str">
        <f>IFERROR(__xludf.DUMMYFUNCTION("""COMPUTED_VALUE"""),"Арбузный милкшейк")</f>
        <v>Арбузный милкшейк</v>
      </c>
      <c r="C4606" s="18" t="str">
        <f>IFERROR(__xludf.DUMMYFUNCTION("""COMPUTED_VALUE"""),"Конфеты со вкусом винограда")</f>
        <v>Конфеты со вкусом винограда</v>
      </c>
      <c r="D4606" s="18" t="str">
        <f>IFERROR(__xludf.DUMMYFUNCTION("""COMPUTED_VALUE"""),"Манго с апельсином и послевкусием гуавы")</f>
        <v>Манго с апельсином и послевкусием гуавы</v>
      </c>
      <c r="E4606" s="18" t="str">
        <f>IFERROR(__xludf.DUMMYFUNCTION("""COMPUTED_VALUE"""),"Холодное сочетание мяты и конфет холс")</f>
        <v>Холодное сочетание мяты и конфет холс</v>
      </c>
      <c r="F4606" s="18" t="str">
        <f>IFERROR(__xludf.DUMMYFUNCTION("""COMPUTED_VALUE"""),"Яблочные мармеладные червячки")</f>
        <v>Яблочные мармеладные червячки</v>
      </c>
      <c r="G460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06" s="18" t="str">
        <f>IFERROR(__xludf.DUMMYFUNCTION("""COMPUTED_VALUE"""),"Лимон лайм")</f>
        <v>Лимон лайм</v>
      </c>
      <c r="I4606" s="18" t="str">
        <f>IFERROR(__xludf.DUMMYFUNCTION("""COMPUTED_VALUE"""),"Классика энергетика с кислой малиной")</f>
        <v>Классика энергетика с кислой малиной</v>
      </c>
      <c r="J4606" s="18" t="str">
        <f>IFERROR(__xludf.DUMMYFUNCTION("""COMPUTED_VALUE"""),"Зеленое манго и смородина")</f>
        <v>Зеленое манго и смородина</v>
      </c>
      <c r="K4606" s="18" t="str">
        <f>IFERROR(__xludf.DUMMYFUNCTION("""COMPUTED_VALUE"""),"Дуэт лемонграсса и сладкой малины")</f>
        <v>Дуэт лемонграсса и сладкой малины</v>
      </c>
      <c r="L4606" s="18" t="str">
        <f>IFERROR(__xludf.DUMMYFUNCTION("""COMPUTED_VALUE"""),"Сладкий мармелад из черной смородины")</f>
        <v>Сладкий мармелад из черной смородины</v>
      </c>
      <c r="M4606" s="18" t="str">
        <f>IFERROR(__xludf.DUMMYFUNCTION("""COMPUTED_VALUE"""),"Вишня кола")</f>
        <v>Вишня кола</v>
      </c>
      <c r="N4606" s="18" t="str">
        <f>IFERROR(__xludf.DUMMYFUNCTION("""COMPUTED_VALUE"""),"Малина с кокосом")</f>
        <v>Малина с кокосом</v>
      </c>
      <c r="O4606" s="18" t="str">
        <f>IFERROR(__xludf.DUMMYFUNCTION("""COMPUTED_VALUE"""),"Сладкие конфеты СКИТЛЗ и смородина")</f>
        <v>Сладкие конфеты СКИТЛЗ и смородина</v>
      </c>
      <c r="P4606" s="18" t="str">
        <f>IFERROR(__xludf.DUMMYFUNCTION("""COMPUTED_VALUE"""),"Ежевичный лимонад")</f>
        <v>Ежевичный лимонад</v>
      </c>
      <c r="Q4606" s="18" t="str">
        <f>IFERROR(__xludf.DUMMYFUNCTION("""COMPUTED_VALUE"""),"Дыня кокос")</f>
        <v>Дыня кокос</v>
      </c>
      <c r="R4606" s="18" t="str">
        <f>IFERROR(__xludf.DUMMYFUNCTION("""COMPUTED_VALUE"""),"Земляничный бабл гам")</f>
        <v>Земляничный бабл гам</v>
      </c>
      <c r="S4606" s="18" t="str">
        <f>IFERROR(__xludf.DUMMYFUNCTION("""COMPUTED_VALUE"""),"Лимонные леденцы")</f>
        <v>Лимонные леденцы</v>
      </c>
      <c r="T4606" s="18" t="str">
        <f>IFERROR(__xludf.DUMMYFUNCTION("""COMPUTED_VALUE"""),"Экзотический фрукты")</f>
        <v>Экзотический фрукты</v>
      </c>
      <c r="U4606" s="18" t="str">
        <f>IFERROR(__xludf.DUMMYFUNCTION("""COMPUTED_VALUE"""),"Личи виноград мята")</f>
        <v>Личи виноград мята</v>
      </c>
      <c r="V4606" s="18" t="str">
        <f>IFERROR(__xludf.DUMMYFUNCTION("""COMPUTED_VALUE"""),"Черника малина мята")</f>
        <v>Черника малина мята</v>
      </c>
      <c r="W4606" s="18" t="str">
        <f>IFERROR(__xludf.DUMMYFUNCTION("""COMPUTED_VALUE"""),"Абрикосовый йогурт")</f>
        <v>Абрикосовый йогурт</v>
      </c>
      <c r="X4606" s="18" t="str">
        <f>IFERROR(__xludf.DUMMYFUNCTION("""COMPUTED_VALUE"""),"Арбуз лед")</f>
        <v>Арбуз лед</v>
      </c>
      <c r="Y4606" s="18" t="str">
        <f>IFERROR(__xludf.DUMMYFUNCTION("""COMPUTED_VALUE"""),"Банан клубника лед")</f>
        <v>Банан клубника лед</v>
      </c>
      <c r="Z4606" s="18" t="str">
        <f>IFERROR(__xludf.DUMMYFUNCTION("""COMPUTED_VALUE"""),"Арбузное мороженное")</f>
        <v>Арбузное мороженное</v>
      </c>
      <c r="AA4606" s="18" t="str">
        <f>IFERROR(__xludf.DUMMYFUNCTION("""COMPUTED_VALUE"""),"Клубника малина жвачка")</f>
        <v>Клубника малина жвачка</v>
      </c>
      <c r="AB4606" s="18" t="str">
        <f>IFERROR(__xludf.DUMMYFUNCTION("""COMPUTED_VALUE"""),"Клубничное мороженное")</f>
        <v>Клубничное мороженное</v>
      </c>
      <c r="AC4606" s="18" t="str">
        <f>IFERROR(__xludf.DUMMYFUNCTION("""COMPUTED_VALUE"""),"Кола сода лед")</f>
        <v>Кола сода лед</v>
      </c>
      <c r="AD4606" s="18" t="str">
        <f>IFERROR(__xludf.DUMMYFUNCTION("""COMPUTED_VALUE"""),"Банановый милкшейк")</f>
        <v>Банановый милкшейк</v>
      </c>
      <c r="AE4606" s="18" t="str">
        <f>IFERROR(__xludf.DUMMYFUNCTION("""COMPUTED_VALUE"""),"Микс ягод лед")</f>
        <v>Микс ягод лед</v>
      </c>
      <c r="AF4606" s="18" t="str">
        <f>IFERROR(__xludf.DUMMYFUNCTION("""COMPUTED_VALUE"""),"Брусничный морс")</f>
        <v>Брусничный морс</v>
      </c>
      <c r="AG4606" s="18" t="str">
        <f>IFERROR(__xludf.DUMMYFUNCTION("""COMPUTED_VALUE"""),"Яблочный лимонад")</f>
        <v>Яблочный лимонад</v>
      </c>
      <c r="AH4606" s="18" t="str">
        <f>IFERROR(__xludf.DUMMYFUNCTION("""COMPUTED_VALUE"""),"Лесные ягоды")</f>
        <v>Лесные ягоды</v>
      </c>
      <c r="AI4606" s="18" t="str">
        <f>IFERROR(__xludf.DUMMYFUNCTION("""COMPUTED_VALUE"""),"Смородиновый лимонад")</f>
        <v>Смородиновый лимонад</v>
      </c>
      <c r="AJ4606" s="18" t="str">
        <f>IFERROR(__xludf.DUMMYFUNCTION("""COMPUTED_VALUE"""),"Вишня лайм лед")</f>
        <v>Вишня лайм лед</v>
      </c>
      <c r="AK4606" s="18" t="str">
        <f>IFERROR(__xludf.DUMMYFUNCTION("""COMPUTED_VALUE"""),"Лист виноград мята энергетик")</f>
        <v>Лист виноград мята энергетик</v>
      </c>
      <c r="AL4606" s="18" t="str">
        <f>IFERROR(__xludf.DUMMYFUNCTION("""COMPUTED_VALUE"""),"Двойное яблоко лед")</f>
        <v>Двойное яблоко лед</v>
      </c>
      <c r="AM4606" s="18" t="str">
        <f>IFERROR(__xludf.DUMMYFUNCTION("""COMPUTED_VALUE"""),"Смородиновый холс")</f>
        <v>Смородиновый холс</v>
      </c>
      <c r="AN4606" s="18" t="str">
        <f>IFERROR(__xludf.DUMMYFUNCTION("""COMPUTED_VALUE"""),"Клубничное шампанское")</f>
        <v>Клубничное шампанское</v>
      </c>
      <c r="AO4606" s="18"/>
      <c r="AP4606" s="18"/>
      <c r="AQ4606" s="18"/>
      <c r="AR4606" s="18"/>
      <c r="AS4606" s="18"/>
      <c r="AT4606" s="18"/>
      <c r="AU4606" s="18"/>
      <c r="AV4606" s="18"/>
      <c r="AW4606" s="18"/>
      <c r="AX4606" s="18"/>
    </row>
    <row r="4607">
      <c r="A4607" s="18" t="str">
        <f>IFERROR(__xludf.DUMMYFUNCTION("""COMPUTED_VALUE"""),"Кислый малиново-грейпфрутовый швепс")</f>
        <v>Кислый малиново-грейпфрутовый швепс</v>
      </c>
      <c r="B4607" s="18" t="str">
        <f>IFERROR(__xludf.DUMMYFUNCTION("""COMPUTED_VALUE"""),"Ананас апельсин")</f>
        <v>Ананас апельсин</v>
      </c>
      <c r="C4607" s="18" t="str">
        <f>IFERROR(__xludf.DUMMYFUNCTION("""COMPUTED_VALUE"""),"Пинаколада")</f>
        <v>Пинаколада</v>
      </c>
      <c r="D4607" s="18" t="str">
        <f>IFERROR(__xludf.DUMMYFUNCTION("""COMPUTED_VALUE"""),"Мятный бабл гам")</f>
        <v>Мятный бабл гам</v>
      </c>
      <c r="E4607" s="18" t="str">
        <f>IFERROR(__xludf.DUMMYFUNCTION("""COMPUTED_VALUE"""),"Мянго драгонфрут")</f>
        <v>Мянго драгонфрут</v>
      </c>
      <c r="F4607" s="18" t="str">
        <f>IFERROR(__xludf.DUMMYFUNCTION("""COMPUTED_VALUE"""),"Клубничная фанта")</f>
        <v>Клубничная фанта</v>
      </c>
      <c r="G4607" s="18" t="str">
        <f>IFERROR(__xludf.DUMMYFUNCTION("""COMPUTED_VALUE"""),"Клубничная арбуз")</f>
        <v>Клубничная арбуз</v>
      </c>
      <c r="H4607" s="18" t="str">
        <f>IFERROR(__xludf.DUMMYFUNCTION("""COMPUTED_VALUE"""),"Кислый скитлс")</f>
        <v>Кислый скитлс</v>
      </c>
      <c r="I4607" s="18" t="str">
        <f>IFERROR(__xludf.DUMMYFUNCTION("""COMPUTED_VALUE"""),"Кислый лайм арбуз")</f>
        <v>Кислый лайм арбуз</v>
      </c>
      <c r="J4607" s="18" t="str">
        <f>IFERROR(__xludf.DUMMYFUNCTION("""COMPUTED_VALUE"""),"Тропический банан")</f>
        <v>Тропический банан</v>
      </c>
      <c r="K4607" s="18" t="str">
        <f>IFERROR(__xludf.DUMMYFUNCTION("""COMPUTED_VALUE"""),"Яблочный энергетик")</f>
        <v>Яблочный энергетик</v>
      </c>
      <c r="L4607" s="18" t="str">
        <f>IFERROR(__xludf.DUMMYFUNCTION("""COMPUTED_VALUE"""),"Барбарисовый лимонад")</f>
        <v>Барбарисовый лимонад</v>
      </c>
      <c r="M4607" s="18" t="str">
        <f>IFERROR(__xludf.DUMMYFUNCTION("""COMPUTED_VALUE"""),"Лимонад виноград вишня")</f>
        <v>Лимонад виноград вишня</v>
      </c>
      <c r="N4607" s="18" t="str">
        <f>IFERROR(__xludf.DUMMYFUNCTION("""COMPUTED_VALUE"""),"Розовый лимонад")</f>
        <v>Розовый лимонад</v>
      </c>
      <c r="O4607" s="18" t="str">
        <f>IFERROR(__xludf.DUMMYFUNCTION("""COMPUTED_VALUE"""),"Двойной манго")</f>
        <v>Двойной манго</v>
      </c>
      <c r="P4607" s="18" t="str">
        <f>IFERROR(__xludf.DUMMYFUNCTION("""COMPUTED_VALUE"""),"Лесные ягоды ")</f>
        <v>Лесные ягоды </v>
      </c>
      <c r="Q4607" s="18" t="str">
        <f>IFERROR(__xludf.DUMMYFUNCTION("""COMPUTED_VALUE"""),"Ежевика малина ")</f>
        <v>Ежевика малина </v>
      </c>
      <c r="R4607" s="18" t="str">
        <f>IFERROR(__xludf.DUMMYFUNCTION("""COMPUTED_VALUE"""),"Смородиновый лимонад")</f>
        <v>Смородиновый лимонад</v>
      </c>
      <c r="S4607" s="18" t="str">
        <f>IFERROR(__xludf.DUMMYFUNCTION("""COMPUTED_VALUE"""),"Кола вишня")</f>
        <v>Кола вишня</v>
      </c>
      <c r="T4607" s="18" t="str">
        <f>IFERROR(__xludf.DUMMYFUNCTION("""COMPUTED_VALUE"""),"Манго арбуз")</f>
        <v>Манго арбуз</v>
      </c>
      <c r="U4607" s="18" t="str">
        <f>IFERROR(__xludf.DUMMYFUNCTION("""COMPUTED_VALUE"""),"Алоэ виноград")</f>
        <v>Алоэ виноград</v>
      </c>
      <c r="V4607" s="18" t="str">
        <f>IFERROR(__xludf.DUMMYFUNCTION("""COMPUTED_VALUE"""),"Банан клубника")</f>
        <v>Банан клубника</v>
      </c>
      <c r="W4607" s="18" t="str">
        <f>IFERROR(__xludf.DUMMYFUNCTION("""COMPUTED_VALUE"""),"Малиновый мармелад")</f>
        <v>Малиновый мармелад</v>
      </c>
      <c r="X4607" s="18" t="str">
        <f>IFERROR(__xludf.DUMMYFUNCTION("""COMPUTED_VALUE"""),"Клубника киви")</f>
        <v>Клубника киви</v>
      </c>
      <c r="Y4607" s="18" t="str">
        <f>IFERROR(__xludf.DUMMYFUNCTION("""COMPUTED_VALUE"""),"Клюква лайм")</f>
        <v>Клюква лайм</v>
      </c>
      <c r="Z4607" s="18" t="str">
        <f>IFERROR(__xludf.DUMMYFUNCTION("""COMPUTED_VALUE"""),"Гуава ананас")</f>
        <v>Гуава ананас</v>
      </c>
      <c r="AA4607" s="18" t="str">
        <f>IFERROR(__xludf.DUMMYFUNCTION("""COMPUTED_VALUE"""),"Морс")</f>
        <v>Морс</v>
      </c>
      <c r="AB4607" s="18" t="str">
        <f>IFERROR(__xludf.DUMMYFUNCTION("""COMPUTED_VALUE"""),"Красный апельсин")</f>
        <v>Красный апельсин</v>
      </c>
      <c r="AC4607" s="18" t="str">
        <f>IFERROR(__xludf.DUMMYFUNCTION("""COMPUTED_VALUE"""),"Арбузная жвачка")</f>
        <v>Арбузная жвачка</v>
      </c>
      <c r="AD4607" s="18" t="str">
        <f>IFERROR(__xludf.DUMMYFUNCTION("""COMPUTED_VALUE"""),"Смородина Виноград")</f>
        <v>Смородина Виноград</v>
      </c>
      <c r="AE4607" s="18" t="str">
        <f>IFERROR(__xludf.DUMMYFUNCTION("""COMPUTED_VALUE"""),"Гранатовая Мармелад")</f>
        <v>Гранатовая Мармелад</v>
      </c>
      <c r="AF4607" s="18" t="str">
        <f>IFERROR(__xludf.DUMMYFUNCTION("""COMPUTED_VALUE"""),"Яблоко Киви")</f>
        <v>Яблоко Киви</v>
      </c>
      <c r="AG4607" s="18" t="str">
        <f>IFERROR(__xludf.DUMMYFUNCTION("""COMPUTED_VALUE"""),"Клубника Ежевика")</f>
        <v>Клубника Ежевика</v>
      </c>
      <c r="AH4607" s="18" t="str">
        <f>IFERROR(__xludf.DUMMYFUNCTION("""COMPUTED_VALUE"""),"Клубничный Коктейль")</f>
        <v>Клубничный Коктейль</v>
      </c>
      <c r="AI4607" s="18" t="str">
        <f>IFERROR(__xludf.DUMMYFUNCTION("""COMPUTED_VALUE"""),"Клюква Земляника ")</f>
        <v>Клюква Земляника </v>
      </c>
      <c r="AJ4607" s="18" t="str">
        <f>IFERROR(__xludf.DUMMYFUNCTION("""COMPUTED_VALUE"""),"Какос Дыня")</f>
        <v>Какос Дыня</v>
      </c>
      <c r="AK4607" s="18" t="str">
        <f>IFERROR(__xludf.DUMMYFUNCTION("""COMPUTED_VALUE"""),"Маракуйя мандарин")</f>
        <v>Маракуйя мандарин</v>
      </c>
      <c r="AL4607" s="18" t="str">
        <f>IFERROR(__xludf.DUMMYFUNCTION("""COMPUTED_VALUE"""),"Персик кактус")</f>
        <v>Персик кактус</v>
      </c>
      <c r="AM4607" s="18" t="str">
        <f>IFERROR(__xludf.DUMMYFUNCTION("""COMPUTED_VALUE"""),"Спрайт")</f>
        <v>Спрайт</v>
      </c>
      <c r="AN4607" s="18" t="str">
        <f>IFERROR(__xludf.DUMMYFUNCTION("""COMPUTED_VALUE"""),"Черничная фанта")</f>
        <v>Черничная фанта</v>
      </c>
      <c r="AO4607" s="18" t="str">
        <f>IFERROR(__xludf.DUMMYFUNCTION("""COMPUTED_VALUE"""),"Ягодная жвачка")</f>
        <v>Ягодная жвачка</v>
      </c>
      <c r="AP4607" s="18" t="str">
        <f>IFERROR(__xludf.DUMMYFUNCTION("""COMPUTED_VALUE"""),"Ягодный энергетик")</f>
        <v>Ягодный энергетик</v>
      </c>
      <c r="AQ4607" s="18" t="str">
        <f>IFERROR(__xludf.DUMMYFUNCTION("""COMPUTED_VALUE"""),"Ягодный пунш ")</f>
        <v>Ягодный пунш </v>
      </c>
      <c r="AR4607" s="18" t="str">
        <f>IFERROR(__xludf.DUMMYFUNCTION("""COMPUTED_VALUE"""),"Виноградный холс")</f>
        <v>Виноградный холс</v>
      </c>
      <c r="AS4607" s="18" t="str">
        <f>IFERROR(__xludf.DUMMYFUNCTION("""COMPUTED_VALUE"""),"Грейпфрут смородина")</f>
        <v>Грейпфрут смородина</v>
      </c>
      <c r="AT4607" s="18" t="str">
        <f>IFERROR(__xludf.DUMMYFUNCTION("""COMPUTED_VALUE"""),"Дыня персик")</f>
        <v>Дыня персик</v>
      </c>
      <c r="AU4607" s="18" t="str">
        <f>IFERROR(__xludf.DUMMYFUNCTION("""COMPUTED_VALUE"""),"Земляника виноград")</f>
        <v>Земляника виноград</v>
      </c>
      <c r="AV4607" s="18" t="str">
        <f>IFERROR(__xludf.DUMMYFUNCTION("""COMPUTED_VALUE"""),"Киви маракуйя гуава")</f>
        <v>Киви маракуйя гуава</v>
      </c>
      <c r="AW4607" s="18" t="str">
        <f>IFERROR(__xludf.DUMMYFUNCTION("""COMPUTED_VALUE"""),"Кислые вишнёвые червячки")</f>
        <v>Кислые вишнёвые червячки</v>
      </c>
      <c r="AX4607" s="18" t="str">
        <f>IFERROR(__xludf.DUMMYFUNCTION("""COMPUTED_VALUE"""),"Кислые чернично-малиновое червячки")</f>
        <v>Кислые чернично-малиновое червячки</v>
      </c>
    </row>
    <row r="4608">
      <c r="A4608" s="18" t="str">
        <f>IFERROR(__xludf.DUMMYFUNCTION("""COMPUTED_VALUE"""),"Смородина холс")</f>
        <v>Смородина холс</v>
      </c>
      <c r="B4608" s="18" t="str">
        <f>IFERROR(__xludf.DUMMYFUNCTION("""COMPUTED_VALUE"""),"Тропические фрукты")</f>
        <v>Тропические фрукты</v>
      </c>
      <c r="C4608" s="18" t="str">
        <f>IFERROR(__xludf.DUMMYFUNCTION("""COMPUTED_VALUE"""),"Черничная конфета")</f>
        <v>Черничная конфета</v>
      </c>
      <c r="D4608" s="18" t="str">
        <f>IFERROR(__xludf.DUMMYFUNCTION("""COMPUTED_VALUE"""),"Яблоко вишня")</f>
        <v>Яблоко вишня</v>
      </c>
      <c r="E4608" s="18" t="str">
        <f>IFERROR(__xludf.DUMMYFUNCTION("""COMPUTED_VALUE"""),"Виноград мята")</f>
        <v>Виноград мята</v>
      </c>
      <c r="F4608" s="18" t="str">
        <f>IFERROR(__xludf.DUMMYFUNCTION("""COMPUTED_VALUE"""),"Виноград холс")</f>
        <v>Виноград холс</v>
      </c>
      <c r="G4608" s="18" t="str">
        <f>IFERROR(__xludf.DUMMYFUNCTION("""COMPUTED_VALUE"""),"Грейпфрутовый лимонад")</f>
        <v>Грейпфрутовый лимонад</v>
      </c>
      <c r="H4608" s="18" t="str">
        <f>IFERROR(__xludf.DUMMYFUNCTION("""COMPUTED_VALUE"""),"Дыня банан")</f>
        <v>Дыня банан</v>
      </c>
      <c r="I4608" s="18" t="str">
        <f>IFERROR(__xludf.DUMMYFUNCTION("""COMPUTED_VALUE"""),"Ежевичный лимонад")</f>
        <v>Ежевичный лимонад</v>
      </c>
      <c r="J4608" s="18" t="str">
        <f>IFERROR(__xludf.DUMMYFUNCTION("""COMPUTED_VALUE"""),"Земляничная конфета ")</f>
        <v>Земляничная конфета </v>
      </c>
      <c r="K4608" s="18" t="str">
        <f>IFERROR(__xludf.DUMMYFUNCTION("""COMPUTED_VALUE"""),"Ананас манго ")</f>
        <v>Ананас манго </v>
      </c>
      <c r="L4608" s="18" t="str">
        <f>IFERROR(__xludf.DUMMYFUNCTION("""COMPUTED_VALUE"""),"Жвачка черника мята ")</f>
        <v>Жвачка черника мята </v>
      </c>
      <c r="M4608" s="18" t="str">
        <f>IFERROR(__xludf.DUMMYFUNCTION("""COMPUTED_VALUE"""),"Зеленый манго")</f>
        <v>Зеленый манго</v>
      </c>
      <c r="N4608" s="18" t="str">
        <f>IFERROR(__xludf.DUMMYFUNCTION("""COMPUTED_VALUE"""),"Клюква брусника")</f>
        <v>Клюква брусника</v>
      </c>
      <c r="O4608" s="18" t="str">
        <f>IFERROR(__xludf.DUMMYFUNCTION("""COMPUTED_VALUE"""),"Апельсин ")</f>
        <v>Апельсин </v>
      </c>
      <c r="P4608" s="18" t="str">
        <f>IFERROR(__xludf.DUMMYFUNCTION("""COMPUTED_VALUE"""),"Кокос малина")</f>
        <v>Кокос малина</v>
      </c>
      <c r="Q4608" s="18" t="str">
        <f>IFERROR(__xludf.DUMMYFUNCTION("""COMPUTED_VALUE"""),"Лимонные черви")</f>
        <v>Лимонные черви</v>
      </c>
      <c r="R4608" s="18" t="str">
        <f>IFERROR(__xludf.DUMMYFUNCTION("""COMPUTED_VALUE"""),"Малиновый лимонад")</f>
        <v>Малиновый лимонад</v>
      </c>
      <c r="S4608" s="18" t="str">
        <f>IFERROR(__xludf.DUMMYFUNCTION("""COMPUTED_VALUE"""),"Смородина малина")</f>
        <v>Смородина малина</v>
      </c>
      <c r="T4608" s="18"/>
      <c r="U4608" s="18"/>
      <c r="V4608" s="18"/>
      <c r="W4608" s="18"/>
      <c r="X4608" s="18"/>
      <c r="Y4608" s="18"/>
      <c r="Z4608" s="18"/>
      <c r="AA4608" s="18"/>
      <c r="AB4608" s="18"/>
      <c r="AC4608" s="18"/>
      <c r="AD4608" s="18"/>
      <c r="AE4608" s="18"/>
      <c r="AF4608" s="18"/>
      <c r="AG4608" s="18"/>
      <c r="AH4608" s="18"/>
      <c r="AI4608" s="18"/>
      <c r="AJ4608" s="18"/>
      <c r="AK4608" s="18"/>
      <c r="AL4608" s="18"/>
      <c r="AM4608" s="18"/>
      <c r="AN4608" s="18"/>
      <c r="AO4608" s="18"/>
      <c r="AP4608" s="18"/>
      <c r="AQ4608" s="18"/>
      <c r="AR4608" s="18"/>
      <c r="AS4608" s="18"/>
      <c r="AT4608" s="18"/>
      <c r="AU4608" s="18"/>
      <c r="AV4608" s="18"/>
      <c r="AW4608" s="18"/>
      <c r="AX4608" s="18"/>
    </row>
    <row r="4609">
      <c r="A4609" s="18" t="str">
        <f>IFERROR(__xludf.DUMMYFUNCTION("""COMPUTED_VALUE"""),"Апельсиновое драже")</f>
        <v>Апельсиновое драже</v>
      </c>
      <c r="B4609" s="18" t="str">
        <f>IFERROR(__xludf.DUMMYFUNCTION("""COMPUTED_VALUE"""),"Бабл гам")</f>
        <v>Бабл гам</v>
      </c>
      <c r="C4609" s="18" t="str">
        <f>IFERROR(__xludf.DUMMYFUNCTION("""COMPUTED_VALUE"""),"Виноградная конфета")</f>
        <v>Виноградная конфета</v>
      </c>
      <c r="D4609" s="18" t="str">
        <f>IFERROR(__xludf.DUMMYFUNCTION("""COMPUTED_VALUE"""),"Даня кокос")</f>
        <v>Даня кокос</v>
      </c>
      <c r="E4609" s="18" t="str">
        <f>IFERROR(__xludf.DUMMYFUNCTION("""COMPUTED_VALUE"""),"Земляника груша")</f>
        <v>Земляника груша</v>
      </c>
      <c r="F4609" s="18" t="str">
        <f>IFERROR(__xludf.DUMMYFUNCTION("""COMPUTED_VALUE"""),"Кислый киви")</f>
        <v>Кислый киви</v>
      </c>
      <c r="G4609" s="18" t="str">
        <f>IFERROR(__xludf.DUMMYFUNCTION("""COMPUTED_VALUE"""),"Кислый малиновый лимонад ")</f>
        <v>Кислый малиновый лимонад </v>
      </c>
      <c r="H4609" s="18" t="str">
        <f>IFERROR(__xludf.DUMMYFUNCTION("""COMPUTED_VALUE"""),"Кола сода айс")</f>
        <v>Кола сода айс</v>
      </c>
      <c r="I4609" s="18" t="str">
        <f>IFERROR(__xludf.DUMMYFUNCTION("""COMPUTED_VALUE"""),"Ледяной ананас")</f>
        <v>Ледяной ананас</v>
      </c>
      <c r="J4609" s="18" t="str">
        <f>IFERROR(__xludf.DUMMYFUNCTION("""COMPUTED_VALUE"""),"Лимонные червячки ")</f>
        <v>Лимонные червячки </v>
      </c>
      <c r="K4609" s="18" t="str">
        <f>IFERROR(__xludf.DUMMYFUNCTION("""COMPUTED_VALUE"""),"Манго апельсин")</f>
        <v>Манго апельсин</v>
      </c>
      <c r="L4609" s="18" t="str">
        <f>IFERROR(__xludf.DUMMYFUNCTION("""COMPUTED_VALUE"""),"Смородина виноград")</f>
        <v>Смородина виноград</v>
      </c>
      <c r="M4609" s="18" t="str">
        <f>IFERROR(__xludf.DUMMYFUNCTION("""COMPUTED_VALUE"""),"Яблочный холс")</f>
        <v>Яблочный холс</v>
      </c>
      <c r="N4609" s="18" t="str">
        <f>IFERROR(__xludf.DUMMYFUNCTION("""COMPUTED_VALUE"""),"Ягодный смузи")</f>
        <v>Ягодный смузи</v>
      </c>
      <c r="O4609" s="18" t="str">
        <f>IFERROR(__xludf.DUMMYFUNCTION("""COMPUTED_VALUE"""),"Ягодный энергетик")</f>
        <v>Ягодный энергетик</v>
      </c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  <c r="AA4609" s="18"/>
      <c r="AB4609" s="18"/>
      <c r="AC4609" s="18"/>
      <c r="AD4609" s="18"/>
      <c r="AE4609" s="18"/>
      <c r="AF4609" s="18"/>
      <c r="AG4609" s="18"/>
      <c r="AH4609" s="18"/>
      <c r="AI4609" s="18"/>
      <c r="AJ4609" s="18"/>
      <c r="AK4609" s="18"/>
      <c r="AL4609" s="18"/>
      <c r="AM4609" s="18"/>
      <c r="AN4609" s="18"/>
      <c r="AO4609" s="18"/>
      <c r="AP4609" s="18"/>
      <c r="AQ4609" s="18"/>
      <c r="AR4609" s="18"/>
      <c r="AS4609" s="18"/>
      <c r="AT4609" s="18"/>
      <c r="AU4609" s="18"/>
      <c r="AV4609" s="18"/>
      <c r="AW4609" s="18"/>
      <c r="AX4609" s="18"/>
    </row>
    <row r="4610">
      <c r="A4610" s="18" t="str">
        <f>IFERROR(__xludf.DUMMYFUNCTION("""COMPUTED_VALUE"""),"Смородина холс")</f>
        <v>Смородина холс</v>
      </c>
      <c r="B4610" s="18" t="str">
        <f>IFERROR(__xludf.DUMMYFUNCTION("""COMPUTED_VALUE"""),"Тропические фрукты")</f>
        <v>Тропические фрукты</v>
      </c>
      <c r="C4610" s="18" t="str">
        <f>IFERROR(__xludf.DUMMYFUNCTION("""COMPUTED_VALUE"""),"Черничная конфета")</f>
        <v>Черничная конфета</v>
      </c>
      <c r="D4610" s="18" t="str">
        <f>IFERROR(__xludf.DUMMYFUNCTION("""COMPUTED_VALUE"""),"Яблоко вишня")</f>
        <v>Яблоко вишня</v>
      </c>
      <c r="E4610" s="18" t="str">
        <f>IFERROR(__xludf.DUMMYFUNCTION("""COMPUTED_VALUE"""),"Виноград мята")</f>
        <v>Виноград мята</v>
      </c>
      <c r="F4610" s="18" t="str">
        <f>IFERROR(__xludf.DUMMYFUNCTION("""COMPUTED_VALUE"""),"Виноград холс")</f>
        <v>Виноград холс</v>
      </c>
      <c r="G4610" s="18" t="str">
        <f>IFERROR(__xludf.DUMMYFUNCTION("""COMPUTED_VALUE"""),"Грейпфрутовый лимонад")</f>
        <v>Грейпфрутовый лимонад</v>
      </c>
      <c r="H4610" s="18" t="str">
        <f>IFERROR(__xludf.DUMMYFUNCTION("""COMPUTED_VALUE"""),"Дыня банан")</f>
        <v>Дыня банан</v>
      </c>
      <c r="I4610" s="18" t="str">
        <f>IFERROR(__xludf.DUMMYFUNCTION("""COMPUTED_VALUE"""),"Ежевичный лимонад")</f>
        <v>Ежевичный лимонад</v>
      </c>
      <c r="J4610" s="18" t="str">
        <f>IFERROR(__xludf.DUMMYFUNCTION("""COMPUTED_VALUE"""),"Земляничная конфета ")</f>
        <v>Земляничная конфета </v>
      </c>
      <c r="K4610" s="18" t="str">
        <f>IFERROR(__xludf.DUMMYFUNCTION("""COMPUTED_VALUE"""),"Ананас манго ")</f>
        <v>Ананас манго </v>
      </c>
      <c r="L4610" s="18" t="str">
        <f>IFERROR(__xludf.DUMMYFUNCTION("""COMPUTED_VALUE"""),"Жвачка черника мята ")</f>
        <v>Жвачка черника мята </v>
      </c>
      <c r="M4610" s="18" t="str">
        <f>IFERROR(__xludf.DUMMYFUNCTION("""COMPUTED_VALUE"""),"Зеленый манго")</f>
        <v>Зеленый манго</v>
      </c>
      <c r="N4610" s="18" t="str">
        <f>IFERROR(__xludf.DUMMYFUNCTION("""COMPUTED_VALUE"""),"Клюква брусника")</f>
        <v>Клюква брусника</v>
      </c>
      <c r="O4610" s="18" t="str">
        <f>IFERROR(__xludf.DUMMYFUNCTION("""COMPUTED_VALUE"""),"Апельсин ")</f>
        <v>Апельсин </v>
      </c>
      <c r="P4610" s="18" t="str">
        <f>IFERROR(__xludf.DUMMYFUNCTION("""COMPUTED_VALUE"""),"Кокос малина")</f>
        <v>Кокос малина</v>
      </c>
      <c r="Q4610" s="18" t="str">
        <f>IFERROR(__xludf.DUMMYFUNCTION("""COMPUTED_VALUE"""),"Лимонные черви")</f>
        <v>Лимонные черви</v>
      </c>
      <c r="R4610" s="18" t="str">
        <f>IFERROR(__xludf.DUMMYFUNCTION("""COMPUTED_VALUE"""),"Малиновый лимонад")</f>
        <v>Малиновый лимонад</v>
      </c>
      <c r="S4610" s="18" t="str">
        <f>IFERROR(__xludf.DUMMYFUNCTION("""COMPUTED_VALUE"""),"Смородина малина")</f>
        <v>Смородина малина</v>
      </c>
      <c r="T4610" s="18"/>
      <c r="U4610" s="18"/>
      <c r="V4610" s="18"/>
      <c r="W4610" s="18"/>
      <c r="X4610" s="18"/>
      <c r="Y4610" s="18"/>
      <c r="Z4610" s="18"/>
      <c r="AA4610" s="18"/>
      <c r="AB4610" s="18"/>
      <c r="AC4610" s="18"/>
      <c r="AD4610" s="18"/>
      <c r="AE4610" s="18"/>
      <c r="AF4610" s="18"/>
      <c r="AG4610" s="18"/>
      <c r="AH4610" s="18"/>
      <c r="AI4610" s="18"/>
      <c r="AJ4610" s="18"/>
      <c r="AK4610" s="18"/>
      <c r="AL4610" s="18"/>
      <c r="AM4610" s="18"/>
      <c r="AN4610" s="18"/>
      <c r="AO4610" s="18"/>
      <c r="AP4610" s="18"/>
      <c r="AQ4610" s="18"/>
      <c r="AR4610" s="18"/>
      <c r="AS4610" s="18"/>
      <c r="AT4610" s="18"/>
      <c r="AU4610" s="18"/>
      <c r="AV4610" s="18"/>
      <c r="AW4610" s="18"/>
      <c r="AX4610" s="18"/>
    </row>
    <row r="4611">
      <c r="A4611" s="18" t="str">
        <f>IFERROR(__xludf.DUMMYFUNCTION("""COMPUTED_VALUE"""),"кислая земляника")</f>
        <v>кислая земляника</v>
      </c>
      <c r="B4611" s="18" t="str">
        <f>IFERROR(__xludf.DUMMYFUNCTION("""COMPUTED_VALUE"""),"кислая фанта с черникой")</f>
        <v>кислая фанта с черникой</v>
      </c>
      <c r="C4611" s="18" t="str">
        <f>IFERROR(__xludf.DUMMYFUNCTION("""COMPUTED_VALUE"""),"кислое харибо с колой и черешней")</f>
        <v>кислое харибо с колой и черешней</v>
      </c>
      <c r="D4611" s="18" t="str">
        <f>IFERROR(__xludf.DUMMYFUNCTION("""COMPUTED_VALUE"""),"кислое яблочно клубничная шипучка")</f>
        <v>кислое яблочно клубничная шипучка</v>
      </c>
      <c r="E4611" s="18" t="str">
        <f>IFERROR(__xludf.DUMMYFUNCTION("""COMPUTED_VALUE"""),"кислые желатинки маракуйя ананас")</f>
        <v>кислые желатинки маракуйя ананас</v>
      </c>
      <c r="F4611" s="18" t="str">
        <f>IFERROR(__xludf.DUMMYFUNCTION("""COMPUTED_VALUE"""),"кислые ленточки маракуя манго")</f>
        <v>кислые ленточки маракуя манго</v>
      </c>
      <c r="G4611" s="18" t="str">
        <f>IFERROR(__xludf.DUMMYFUNCTION("""COMPUTED_VALUE"""),"кислые мармеладные ягоды")</f>
        <v>кислые мармеладные ягоды</v>
      </c>
      <c r="H4611" s="18" t="str">
        <f>IFERROR(__xludf.DUMMYFUNCTION("""COMPUTED_VALUE"""),"кислый виноград лайм")</f>
        <v>кислый виноград лайм</v>
      </c>
      <c r="I4611" s="18" t="str">
        <f>IFERROR(__xludf.DUMMYFUNCTION("""COMPUTED_VALUE"""),"кислый грейпфрут с вишней")</f>
        <v>кислый грейпфрут с вишней</v>
      </c>
      <c r="J4611" s="18" t="str">
        <f>IFERROR(__xludf.DUMMYFUNCTION("""COMPUTED_VALUE"""),"кислый леденец виноград киви яблоко")</f>
        <v>кислый леденец виноград киви яблоко</v>
      </c>
      <c r="K4611" s="18" t="str">
        <f>IFERROR(__xludf.DUMMYFUNCTION("""COMPUTED_VALUE"""),"кислый лимонад арбуз лайм малина")</f>
        <v>кислый лимонад арбуз лайм малина</v>
      </c>
      <c r="L4611" s="18" t="str">
        <f>IFERROR(__xludf.DUMMYFUNCTION("""COMPUTED_VALUE"""),"кислый персик клубника")</f>
        <v>кислый персик клубника</v>
      </c>
      <c r="M4611" s="18" t="str">
        <f>IFERROR(__xludf.DUMMYFUNCTION("""COMPUTED_VALUE"""),"кислый яблочно лимонные колечки")</f>
        <v>кислый яблочно лимонные колечки</v>
      </c>
      <c r="N4611" s="18" t="str">
        <f>IFERROR(__xludf.DUMMYFUNCTION("""COMPUTED_VALUE"""),"фанта апельсин с кислой малиной")</f>
        <v>фанта апельсин с кислой малиной</v>
      </c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  <c r="AA4611" s="18"/>
      <c r="AB4611" s="18"/>
      <c r="AC4611" s="18"/>
      <c r="AD4611" s="18"/>
      <c r="AE4611" s="18"/>
      <c r="AF4611" s="18"/>
      <c r="AG4611" s="18"/>
      <c r="AH4611" s="18"/>
      <c r="AI4611" s="18"/>
      <c r="AJ4611" s="18"/>
      <c r="AK4611" s="18"/>
      <c r="AL4611" s="18"/>
      <c r="AM4611" s="18"/>
      <c r="AN4611" s="18"/>
      <c r="AO4611" s="18"/>
      <c r="AP4611" s="18"/>
      <c r="AQ4611" s="18"/>
      <c r="AR4611" s="18"/>
      <c r="AS4611" s="18"/>
      <c r="AT4611" s="18"/>
      <c r="AU4611" s="18"/>
      <c r="AV4611" s="18"/>
      <c r="AW4611" s="18"/>
      <c r="AX4611" s="18"/>
    </row>
    <row r="4612">
      <c r="A4612" s="18" t="str">
        <f>IFERROR(__xludf.DUMMYFUNCTION("""COMPUTED_VALUE"""),"кислая земляника")</f>
        <v>кислая земляника</v>
      </c>
      <c r="B4612" s="18" t="str">
        <f>IFERROR(__xludf.DUMMYFUNCTION("""COMPUTED_VALUE"""),"кислая фанта с черникой")</f>
        <v>кислая фанта с черникой</v>
      </c>
      <c r="C4612" s="18" t="str">
        <f>IFERROR(__xludf.DUMMYFUNCTION("""COMPUTED_VALUE"""),"кислое харибо с колой и черешней")</f>
        <v>кислое харибо с колой и черешней</v>
      </c>
      <c r="D4612" s="18" t="str">
        <f>IFERROR(__xludf.DUMMYFUNCTION("""COMPUTED_VALUE"""),"кислое яблочно клубничная шипучка")</f>
        <v>кислое яблочно клубничная шипучка</v>
      </c>
      <c r="E4612" s="18" t="str">
        <f>IFERROR(__xludf.DUMMYFUNCTION("""COMPUTED_VALUE"""),"кислые желатинки маракуйя ананас")</f>
        <v>кислые желатинки маракуйя ананас</v>
      </c>
      <c r="F4612" s="18" t="str">
        <f>IFERROR(__xludf.DUMMYFUNCTION("""COMPUTED_VALUE"""),"кислые ленточки маракуя манго")</f>
        <v>кислые ленточки маракуя манго</v>
      </c>
      <c r="G4612" s="18" t="str">
        <f>IFERROR(__xludf.DUMMYFUNCTION("""COMPUTED_VALUE"""),"кислые мармеладные ягоды")</f>
        <v>кислые мармеладные ягоды</v>
      </c>
      <c r="H4612" s="18" t="str">
        <f>IFERROR(__xludf.DUMMYFUNCTION("""COMPUTED_VALUE"""),"кислый виноград лайм")</f>
        <v>кислый виноград лайм</v>
      </c>
      <c r="I4612" s="18" t="str">
        <f>IFERROR(__xludf.DUMMYFUNCTION("""COMPUTED_VALUE"""),"кислый грейпфрут с вишней")</f>
        <v>кислый грейпфрут с вишней</v>
      </c>
      <c r="J4612" s="18" t="str">
        <f>IFERROR(__xludf.DUMMYFUNCTION("""COMPUTED_VALUE"""),"кислый леденец виноград киви яблоко")</f>
        <v>кислый леденец виноград киви яблоко</v>
      </c>
      <c r="K4612" s="18" t="str">
        <f>IFERROR(__xludf.DUMMYFUNCTION("""COMPUTED_VALUE"""),"кислый лимонад арбуз лайм малина")</f>
        <v>кислый лимонад арбуз лайм малина</v>
      </c>
      <c r="L4612" s="18" t="str">
        <f>IFERROR(__xludf.DUMMYFUNCTION("""COMPUTED_VALUE"""),"кислый персик клубника")</f>
        <v>кислый персик клубника</v>
      </c>
      <c r="M4612" s="18" t="str">
        <f>IFERROR(__xludf.DUMMYFUNCTION("""COMPUTED_VALUE"""),"кислый яблочно лимонные колечки")</f>
        <v>кислый яблочно лимонные колечки</v>
      </c>
      <c r="N4612" s="18" t="str">
        <f>IFERROR(__xludf.DUMMYFUNCTION("""COMPUTED_VALUE"""),"фанта апельсин с кислой малиной")</f>
        <v>фанта апельсин с кислой малиной</v>
      </c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  <c r="AA4612" s="18"/>
      <c r="AB4612" s="18"/>
      <c r="AC4612" s="18"/>
      <c r="AD4612" s="18"/>
      <c r="AE4612" s="18"/>
      <c r="AF4612" s="18"/>
      <c r="AG4612" s="18"/>
      <c r="AH4612" s="18"/>
      <c r="AI4612" s="18"/>
      <c r="AJ4612" s="18"/>
      <c r="AK4612" s="18"/>
      <c r="AL4612" s="18"/>
      <c r="AM4612" s="18"/>
      <c r="AN4612" s="18"/>
      <c r="AO4612" s="18"/>
      <c r="AP4612" s="18"/>
      <c r="AQ4612" s="18"/>
      <c r="AR4612" s="18"/>
      <c r="AS4612" s="18"/>
      <c r="AT4612" s="18"/>
      <c r="AU4612" s="18"/>
      <c r="AV4612" s="18"/>
      <c r="AW4612" s="18"/>
      <c r="AX4612" s="18"/>
    </row>
    <row r="4613">
      <c r="A4613" s="18" t="str">
        <f>IFERROR(__xludf.DUMMYFUNCTION("""COMPUTED_VALUE"""),"Экзотический микс")</f>
        <v>Экзотический микс</v>
      </c>
      <c r="B4613" s="18" t="str">
        <f>IFERROR(__xludf.DUMMYFUNCTION("""COMPUTED_VALUE"""),"Энергетик")</f>
        <v>Энергетик</v>
      </c>
      <c r="C4613" s="18" t="str">
        <f>IFERROR(__xludf.DUMMYFUNCTION("""COMPUTED_VALUE"""),"Виноградный чупа-чупс")</f>
        <v>Виноградный чупа-чупс</v>
      </c>
      <c r="D4613" s="18" t="str">
        <f>IFERROR(__xludf.DUMMYFUNCTION("""COMPUTED_VALUE"""),"Кислая лесная клюква")</f>
        <v>Кислая лесная клюква</v>
      </c>
      <c r="E4613" s="18" t="str">
        <f>IFERROR(__xludf.DUMMYFUNCTION("""COMPUTED_VALUE"""),"Смородина персик")</f>
        <v>Смородина персик</v>
      </c>
      <c r="F4613" s="18" t="str">
        <f>IFERROR(__xludf.DUMMYFUNCTION("""COMPUTED_VALUE"""),"Спелый киви кисло сладкий")</f>
        <v>Спелый киви кисло сладкий</v>
      </c>
      <c r="G4613" s="18" t="str">
        <f>IFERROR(__xludf.DUMMYFUNCTION("""COMPUTED_VALUE"""),"Кислые черви в вишневом сиропе")</f>
        <v>Кислые черви в вишневом сиропе</v>
      </c>
      <c r="H4613" s="18" t="str">
        <f>IFERROR(__xludf.DUMMYFUNCTION("""COMPUTED_VALUE"""),"Грушевый лимонад")</f>
        <v>Грушевый лимонад</v>
      </c>
      <c r="I4613" s="18" t="str">
        <f>IFERROR(__xludf.DUMMYFUNCTION("""COMPUTED_VALUE"""),"Лимонад с сладкой малиной")</f>
        <v>Лимонад с сладкой малиной</v>
      </c>
      <c r="J4613" s="18" t="str">
        <f>IFERROR(__xludf.DUMMYFUNCTION("""COMPUTED_VALUE"""),"Ананасовая кислинка")</f>
        <v>Ананасовая кислинка</v>
      </c>
      <c r="K4613" s="18" t="str">
        <f>IFERROR(__xludf.DUMMYFUNCTION("""COMPUTED_VALUE"""),"Мармеладные мишки")</f>
        <v>Мармеладные мишки</v>
      </c>
      <c r="L4613" s="18" t="str">
        <f>IFERROR(__xludf.DUMMYFUNCTION("""COMPUTED_VALUE"""),"Мандариновый сок с цедрой")</f>
        <v>Мандариновый сок с цедрой</v>
      </c>
      <c r="M4613" s="18" t="str">
        <f>IFERROR(__xludf.DUMMYFUNCTION("""COMPUTED_VALUE"""),"Кисло-сладкое ягодное драже")</f>
        <v>Кисло-сладкое ягодное драже</v>
      </c>
      <c r="N4613" s="18" t="str">
        <f>IFERROR(__xludf.DUMMYFUNCTION("""COMPUTED_VALUE"""),"Классическая фанта")</f>
        <v>Классическая фанта</v>
      </c>
      <c r="O4613" s="18" t="str">
        <f>IFERROR(__xludf.DUMMYFUNCTION("""COMPUTED_VALUE"""),"Сладкие барбарисоввые конфеты")</f>
        <v>Сладкие барбарисоввые конфеты</v>
      </c>
      <c r="P4613" s="18"/>
      <c r="Q4613" s="18"/>
      <c r="R4613" s="18"/>
      <c r="S4613" s="18"/>
      <c r="T4613" s="18"/>
      <c r="U4613" s="18"/>
      <c r="V4613" s="18"/>
      <c r="W4613" s="18"/>
      <c r="X4613" s="18"/>
      <c r="Y4613" s="18"/>
      <c r="Z4613" s="18"/>
      <c r="AA4613" s="18"/>
      <c r="AB4613" s="18"/>
      <c r="AC4613" s="18"/>
      <c r="AD4613" s="18"/>
      <c r="AE4613" s="18"/>
      <c r="AF4613" s="18"/>
      <c r="AG4613" s="18"/>
      <c r="AH4613" s="18"/>
      <c r="AI4613" s="18"/>
      <c r="AJ4613" s="18"/>
      <c r="AK4613" s="18"/>
      <c r="AL4613" s="18"/>
      <c r="AM4613" s="18"/>
      <c r="AN4613" s="18"/>
      <c r="AO4613" s="18"/>
      <c r="AP4613" s="18"/>
      <c r="AQ4613" s="18"/>
      <c r="AR4613" s="18"/>
      <c r="AS4613" s="18"/>
      <c r="AT4613" s="18"/>
      <c r="AU4613" s="18"/>
      <c r="AV4613" s="18"/>
      <c r="AW4613" s="18"/>
      <c r="AX4613" s="18"/>
    </row>
    <row r="4614">
      <c r="A4614" s="18" t="str">
        <f>IFERROR(__xludf.DUMMYFUNCTION("""COMPUTED_VALUE"""),"кислая земляника")</f>
        <v>кислая земляника</v>
      </c>
      <c r="B4614" s="18" t="str">
        <f>IFERROR(__xludf.DUMMYFUNCTION("""COMPUTED_VALUE"""),"кислая фанта с черникой")</f>
        <v>кислая фанта с черникой</v>
      </c>
      <c r="C4614" s="18" t="str">
        <f>IFERROR(__xludf.DUMMYFUNCTION("""COMPUTED_VALUE"""),"кислое харибо с колой и черешней")</f>
        <v>кислое харибо с колой и черешней</v>
      </c>
      <c r="D4614" s="18" t="str">
        <f>IFERROR(__xludf.DUMMYFUNCTION("""COMPUTED_VALUE"""),"кислое яблочно клубничная шипучка")</f>
        <v>кислое яблочно клубничная шипучка</v>
      </c>
      <c r="E4614" s="18" t="str">
        <f>IFERROR(__xludf.DUMMYFUNCTION("""COMPUTED_VALUE"""),"кислые желатинки маракуйя ананас")</f>
        <v>кислые желатинки маракуйя ананас</v>
      </c>
      <c r="F4614" s="18" t="str">
        <f>IFERROR(__xludf.DUMMYFUNCTION("""COMPUTED_VALUE"""),"кислые ленточки маракуя манго")</f>
        <v>кислые ленточки маракуя манго</v>
      </c>
      <c r="G4614" s="18" t="str">
        <f>IFERROR(__xludf.DUMMYFUNCTION("""COMPUTED_VALUE"""),"кислые мармеладные ягоды")</f>
        <v>кислые мармеладные ягоды</v>
      </c>
      <c r="H4614" s="18" t="str">
        <f>IFERROR(__xludf.DUMMYFUNCTION("""COMPUTED_VALUE"""),"кислый виноград лайм")</f>
        <v>кислый виноград лайм</v>
      </c>
      <c r="I4614" s="18" t="str">
        <f>IFERROR(__xludf.DUMMYFUNCTION("""COMPUTED_VALUE"""),"кислый грейпфрут с вишней")</f>
        <v>кислый грейпфрут с вишней</v>
      </c>
      <c r="J4614" s="18" t="str">
        <f>IFERROR(__xludf.DUMMYFUNCTION("""COMPUTED_VALUE"""),"кислый леденец виноград киви яблоко")</f>
        <v>кислый леденец виноград киви яблоко</v>
      </c>
      <c r="K4614" s="18" t="str">
        <f>IFERROR(__xludf.DUMMYFUNCTION("""COMPUTED_VALUE"""),"кислый лимонад арбуз лайм малина")</f>
        <v>кислый лимонад арбуз лайм малина</v>
      </c>
      <c r="L4614" s="18" t="str">
        <f>IFERROR(__xludf.DUMMYFUNCTION("""COMPUTED_VALUE"""),"кислый персик клубника")</f>
        <v>кислый персик клубника</v>
      </c>
      <c r="M4614" s="18" t="str">
        <f>IFERROR(__xludf.DUMMYFUNCTION("""COMPUTED_VALUE"""),"кислый яблочно лимонные колечки")</f>
        <v>кислый яблочно лимонные колечки</v>
      </c>
      <c r="N4614" s="18" t="str">
        <f>IFERROR(__xludf.DUMMYFUNCTION("""COMPUTED_VALUE"""),"фанта апельсин с кислой малиной")</f>
        <v>фанта апельсин с кислой малиной</v>
      </c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  <c r="AA4614" s="18"/>
      <c r="AB4614" s="18"/>
      <c r="AC4614" s="18"/>
      <c r="AD4614" s="18"/>
      <c r="AE4614" s="18"/>
      <c r="AF4614" s="18"/>
      <c r="AG4614" s="18"/>
      <c r="AH4614" s="18"/>
      <c r="AI4614" s="18"/>
      <c r="AJ4614" s="18"/>
      <c r="AK4614" s="18"/>
      <c r="AL4614" s="18"/>
      <c r="AM4614" s="18"/>
      <c r="AN4614" s="18"/>
      <c r="AO4614" s="18"/>
      <c r="AP4614" s="18"/>
      <c r="AQ4614" s="18"/>
      <c r="AR4614" s="18"/>
      <c r="AS4614" s="18"/>
      <c r="AT4614" s="18"/>
      <c r="AU4614" s="18"/>
      <c r="AV4614" s="18"/>
      <c r="AW4614" s="18"/>
      <c r="AX4614" s="18"/>
    </row>
    <row r="4615">
      <c r="A4615" s="18" t="str">
        <f>IFERROR(__xludf.DUMMYFUNCTION("""COMPUTED_VALUE"""),"кислая земляника")</f>
        <v>кислая земляника</v>
      </c>
      <c r="B4615" s="18" t="str">
        <f>IFERROR(__xludf.DUMMYFUNCTION("""COMPUTED_VALUE"""),"кислая фанта с черникой")</f>
        <v>кислая фанта с черникой</v>
      </c>
      <c r="C4615" s="18" t="str">
        <f>IFERROR(__xludf.DUMMYFUNCTION("""COMPUTED_VALUE"""),"кислое харибо с колой и черешней")</f>
        <v>кислое харибо с колой и черешней</v>
      </c>
      <c r="D4615" s="18" t="str">
        <f>IFERROR(__xludf.DUMMYFUNCTION("""COMPUTED_VALUE"""),"кислое яблочно клубничная шипучка")</f>
        <v>кислое яблочно клубничная шипучка</v>
      </c>
      <c r="E4615" s="18" t="str">
        <f>IFERROR(__xludf.DUMMYFUNCTION("""COMPUTED_VALUE"""),"кислые желатинки маракуйя ананас")</f>
        <v>кислые желатинки маракуйя ананас</v>
      </c>
      <c r="F4615" s="18" t="str">
        <f>IFERROR(__xludf.DUMMYFUNCTION("""COMPUTED_VALUE"""),"кислые ленточки маракуя манго")</f>
        <v>кислые ленточки маракуя манго</v>
      </c>
      <c r="G4615" s="18" t="str">
        <f>IFERROR(__xludf.DUMMYFUNCTION("""COMPUTED_VALUE"""),"кислые мармеладные ягоды")</f>
        <v>кислые мармеладные ягоды</v>
      </c>
      <c r="H4615" s="18" t="str">
        <f>IFERROR(__xludf.DUMMYFUNCTION("""COMPUTED_VALUE"""),"кислый виноград лайм")</f>
        <v>кислый виноград лайм</v>
      </c>
      <c r="I4615" s="18" t="str">
        <f>IFERROR(__xludf.DUMMYFUNCTION("""COMPUTED_VALUE"""),"кислый грейпфрут с вишней")</f>
        <v>кислый грейпфрут с вишней</v>
      </c>
      <c r="J4615" s="18" t="str">
        <f>IFERROR(__xludf.DUMMYFUNCTION("""COMPUTED_VALUE"""),"кислый леденец виноград киви яблоко")</f>
        <v>кислый леденец виноград киви яблоко</v>
      </c>
      <c r="K4615" s="18" t="str">
        <f>IFERROR(__xludf.DUMMYFUNCTION("""COMPUTED_VALUE"""),"кислый лимонад арбуз лайм малина")</f>
        <v>кислый лимонад арбуз лайм малина</v>
      </c>
      <c r="L4615" s="18" t="str">
        <f>IFERROR(__xludf.DUMMYFUNCTION("""COMPUTED_VALUE"""),"кислый персик клубника")</f>
        <v>кислый персик клубника</v>
      </c>
      <c r="M4615" s="18" t="str">
        <f>IFERROR(__xludf.DUMMYFUNCTION("""COMPUTED_VALUE"""),"кислый яблочно лимонные колечки")</f>
        <v>кислый яблочно лимонные колечки</v>
      </c>
      <c r="N4615" s="18" t="str">
        <f>IFERROR(__xludf.DUMMYFUNCTION("""COMPUTED_VALUE"""),"фанта апельсин с кислой малиной")</f>
        <v>фанта апельсин с кислой малиной</v>
      </c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  <c r="AA4615" s="18"/>
      <c r="AB4615" s="18"/>
      <c r="AC4615" s="18"/>
      <c r="AD4615" s="18"/>
      <c r="AE4615" s="18"/>
      <c r="AF4615" s="18"/>
      <c r="AG4615" s="18"/>
      <c r="AH4615" s="18"/>
      <c r="AI4615" s="18"/>
      <c r="AJ4615" s="18"/>
      <c r="AK4615" s="18"/>
      <c r="AL4615" s="18"/>
      <c r="AM4615" s="18"/>
      <c r="AN4615" s="18"/>
      <c r="AO4615" s="18"/>
      <c r="AP4615" s="18"/>
      <c r="AQ4615" s="18"/>
      <c r="AR4615" s="18"/>
      <c r="AS4615" s="18"/>
      <c r="AT4615" s="18"/>
      <c r="AU4615" s="18"/>
      <c r="AV4615" s="18"/>
      <c r="AW4615" s="18"/>
      <c r="AX4615" s="18"/>
    </row>
    <row r="4616">
      <c r="A4616" s="18" t="str">
        <f>IFERROR(__xludf.DUMMYFUNCTION("""COMPUTED_VALUE"""),"0.4")</f>
        <v>0.4</v>
      </c>
      <c r="B4616" s="18" t="str">
        <f>IFERROR(__xludf.DUMMYFUNCTION("""COMPUTED_VALUE"""),"0.6")</f>
        <v>0.6</v>
      </c>
      <c r="C4616" s="18" t="str">
        <f>IFERROR(__xludf.DUMMYFUNCTION("""COMPUTED_VALUE"""),"0.7")</f>
        <v>0.7</v>
      </c>
      <c r="D4616" s="18" t="str">
        <f>IFERROR(__xludf.DUMMYFUNCTION("""COMPUTED_VALUE"""),"0.8")</f>
        <v>0.8</v>
      </c>
      <c r="E4616" s="18"/>
      <c r="F4616" s="18"/>
      <c r="G4616" s="18"/>
      <c r="H4616" s="18"/>
      <c r="I4616" s="18"/>
      <c r="J4616" s="18"/>
      <c r="K4616" s="18"/>
      <c r="L4616" s="18"/>
      <c r="M4616" s="18"/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  <c r="AA4616" s="18"/>
      <c r="AB4616" s="18"/>
      <c r="AC4616" s="18"/>
      <c r="AD4616" s="18"/>
      <c r="AE4616" s="18"/>
      <c r="AF4616" s="18"/>
      <c r="AG4616" s="18"/>
      <c r="AH4616" s="18"/>
      <c r="AI4616" s="18"/>
      <c r="AJ4616" s="18"/>
      <c r="AK4616" s="18"/>
      <c r="AL4616" s="18"/>
      <c r="AM4616" s="18"/>
      <c r="AN4616" s="18"/>
      <c r="AO4616" s="18"/>
      <c r="AP4616" s="18"/>
      <c r="AQ4616" s="18"/>
      <c r="AR4616" s="18"/>
      <c r="AS4616" s="18"/>
      <c r="AT4616" s="18"/>
      <c r="AU4616" s="18"/>
      <c r="AV4616" s="18"/>
      <c r="AW4616" s="18"/>
      <c r="AX4616" s="18"/>
    </row>
    <row r="4617">
      <c r="A4617" s="18" t="str">
        <f>IFERROR(__xludf.DUMMYFUNCTION("""COMPUTED_VALUE"""),"Лесные ягоды")</f>
        <v>Лесные ягоды</v>
      </c>
      <c r="B4617" s="18" t="str">
        <f>IFERROR(__xludf.DUMMYFUNCTION("""COMPUTED_VALUE"""),"Алоэ виноград ")</f>
        <v>Алоэ виноград </v>
      </c>
      <c r="C4617" s="18" t="str">
        <f>IFERROR(__xludf.DUMMYFUNCTION("""COMPUTED_VALUE"""),"Апельсиновый адреналин")</f>
        <v>Апельсиновый адреналин</v>
      </c>
      <c r="D4617" s="18" t="str">
        <f>IFERROR(__xludf.DUMMYFUNCTION("""COMPUTED_VALUE"""),"Клюква лайм")</f>
        <v>Клюква лайм</v>
      </c>
      <c r="E4617" s="18" t="str">
        <f>IFERROR(__xludf.DUMMYFUNCTION("""COMPUTED_VALUE"""),"Виноградная фанта ")</f>
        <v>Виноградная фанта </v>
      </c>
      <c r="F4617" s="18" t="str">
        <f>IFERROR(__xludf.DUMMYFUNCTION("""COMPUTED_VALUE"""),"Зеленый чай лемонграсс")</f>
        <v>Зеленый чай лемонграсс</v>
      </c>
      <c r="G4617" s="18" t="str">
        <f>IFERROR(__xludf.DUMMYFUNCTION("""COMPUTED_VALUE"""),"Малина арбуз")</f>
        <v>Малина арбуз</v>
      </c>
      <c r="H4617" s="18" t="str">
        <f>IFERROR(__xludf.DUMMYFUNCTION("""COMPUTED_VALUE"""),"Ананас персик")</f>
        <v>Ананас персик</v>
      </c>
      <c r="I4617" s="18" t="str">
        <f>IFERROR(__xludf.DUMMYFUNCTION("""COMPUTED_VALUE"""),"Клубничный мохито ")</f>
        <v>Клубничный мохито </v>
      </c>
      <c r="J4617" s="18" t="str">
        <f>IFERROR(__xludf.DUMMYFUNCTION("""COMPUTED_VALUE"""),"Яблоко лайм")</f>
        <v>Яблоко лайм</v>
      </c>
      <c r="K4617" s="18" t="str">
        <f>IFERROR(__xludf.DUMMYFUNCTION("""COMPUTED_VALUE"""),"Спрайт арбуз лайм ")</f>
        <v>Спрайт арбуз лайм </v>
      </c>
      <c r="L4617" s="18" t="str">
        <f>IFERROR(__xludf.DUMMYFUNCTION("""COMPUTED_VALUE"""),"Черничная фанта")</f>
        <v>Черничная фанта</v>
      </c>
      <c r="M4617" s="18" t="str">
        <f>IFERROR(__xludf.DUMMYFUNCTION("""COMPUTED_VALUE"""),"Чёрная смородина")</f>
        <v>Чёрная смородина</v>
      </c>
      <c r="N4617" s="18" t="str">
        <f>IFERROR(__xludf.DUMMYFUNCTION("""COMPUTED_VALUE"""),"Червячки голубика малина")</f>
        <v>Червячки голубика малина</v>
      </c>
      <c r="O4617" s="18" t="str">
        <f>IFERROR(__xludf.DUMMYFUNCTION("""COMPUTED_VALUE"""),"Малина смородина ")</f>
        <v>Малина смородина </v>
      </c>
      <c r="P4617" s="18" t="str">
        <f>IFERROR(__xludf.DUMMYFUNCTION("""COMPUTED_VALUE"""),"Черника лайм ")</f>
        <v>Черника лайм </v>
      </c>
      <c r="Q4617" s="18" t="str">
        <f>IFERROR(__xludf.DUMMYFUNCTION("""COMPUTED_VALUE"""),"Виноградный чупа чупс")</f>
        <v>Виноградный чупа чупс</v>
      </c>
      <c r="R4617" s="18" t="str">
        <f>IFERROR(__xludf.DUMMYFUNCTION("""COMPUTED_VALUE"""),"Киви лайм")</f>
        <v>Киви лайм</v>
      </c>
      <c r="S4617" s="18" t="str">
        <f>IFERROR(__xludf.DUMMYFUNCTION("""COMPUTED_VALUE"""),"Ягодный морс")</f>
        <v>Ягодный морс</v>
      </c>
      <c r="T4617" s="18" t="str">
        <f>IFERROR(__xludf.DUMMYFUNCTION("""COMPUTED_VALUE"""),"Фруктовый скитлс")</f>
        <v>Фруктовый скитлс</v>
      </c>
      <c r="U4617" s="18" t="str">
        <f>IFERROR(__xludf.DUMMYFUNCTION("""COMPUTED_VALUE"""),"черника лимон ")</f>
        <v>черника лимон </v>
      </c>
      <c r="V4617" s="18" t="str">
        <f>IFERROR(__xludf.DUMMYFUNCTION("""COMPUTED_VALUE"""),"Вишнёвая бомба")</f>
        <v>Вишнёвая бомба</v>
      </c>
      <c r="W4617" s="18" t="str">
        <f>IFERROR(__xludf.DUMMYFUNCTION("""COMPUTED_VALUE"""),"Тропический манго")</f>
        <v>Тропический манго</v>
      </c>
      <c r="X4617" s="18"/>
      <c r="Y4617" s="18"/>
      <c r="Z4617" s="18"/>
      <c r="AA4617" s="18"/>
      <c r="AB4617" s="18"/>
      <c r="AC4617" s="18"/>
      <c r="AD4617" s="18"/>
      <c r="AE4617" s="18"/>
      <c r="AF4617" s="18"/>
      <c r="AG4617" s="18"/>
      <c r="AH4617" s="18"/>
      <c r="AI4617" s="18"/>
      <c r="AJ4617" s="18"/>
      <c r="AK4617" s="18"/>
      <c r="AL4617" s="18"/>
      <c r="AM4617" s="18"/>
      <c r="AN4617" s="18"/>
      <c r="AO4617" s="18"/>
      <c r="AP4617" s="18"/>
      <c r="AQ4617" s="18"/>
      <c r="AR4617" s="18"/>
      <c r="AS4617" s="18"/>
      <c r="AT4617" s="18"/>
      <c r="AU4617" s="18"/>
      <c r="AV4617" s="18"/>
      <c r="AW4617" s="18"/>
      <c r="AX4617" s="18"/>
    </row>
    <row r="4618">
      <c r="A4618" s="18" t="str">
        <f>IFERROR(__xludf.DUMMYFUNCTION("""COMPUTED_VALUE"""),"0.4")</f>
        <v>0.4</v>
      </c>
      <c r="B4618" s="18" t="str">
        <f>IFERROR(__xludf.DUMMYFUNCTION("""COMPUTED_VALUE"""),"0.6")</f>
        <v>0.6</v>
      </c>
      <c r="C4618" s="18" t="str">
        <f>IFERROR(__xludf.DUMMYFUNCTION("""COMPUTED_VALUE"""),"0.7")</f>
        <v>0.7</v>
      </c>
      <c r="D4618" s="18" t="str">
        <f>IFERROR(__xludf.DUMMYFUNCTION("""COMPUTED_VALUE"""),"0.8")</f>
        <v>0.8</v>
      </c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  <c r="AA4618" s="18"/>
      <c r="AB4618" s="18"/>
      <c r="AC4618" s="18"/>
      <c r="AD4618" s="18"/>
      <c r="AE4618" s="18"/>
      <c r="AF4618" s="18"/>
      <c r="AG4618" s="18"/>
      <c r="AH4618" s="18"/>
      <c r="AI4618" s="18"/>
      <c r="AJ4618" s="18"/>
      <c r="AK4618" s="18"/>
      <c r="AL4618" s="18"/>
      <c r="AM4618" s="18"/>
      <c r="AN4618" s="18"/>
      <c r="AO4618" s="18"/>
      <c r="AP4618" s="18"/>
      <c r="AQ4618" s="18"/>
      <c r="AR4618" s="18"/>
      <c r="AS4618" s="18"/>
      <c r="AT4618" s="18"/>
      <c r="AU4618" s="18"/>
      <c r="AV4618" s="18"/>
      <c r="AW4618" s="18"/>
      <c r="AX4618" s="18"/>
    </row>
    <row r="4619">
      <c r="A4619" s="18" t="str">
        <f>IFERROR(__xludf.DUMMYFUNCTION("""COMPUTED_VALUE"""),"Апельсиновое драже")</f>
        <v>Апельсиновое драже</v>
      </c>
      <c r="B4619" s="18" t="str">
        <f>IFERROR(__xludf.DUMMYFUNCTION("""COMPUTED_VALUE"""),"Бабл гам")</f>
        <v>Бабл гам</v>
      </c>
      <c r="C4619" s="18" t="str">
        <f>IFERROR(__xludf.DUMMYFUNCTION("""COMPUTED_VALUE"""),"Виноградная конфета")</f>
        <v>Виноградная конфета</v>
      </c>
      <c r="D4619" s="18" t="str">
        <f>IFERROR(__xludf.DUMMYFUNCTION("""COMPUTED_VALUE"""),"Даня кокос")</f>
        <v>Даня кокос</v>
      </c>
      <c r="E4619" s="18" t="str">
        <f>IFERROR(__xludf.DUMMYFUNCTION("""COMPUTED_VALUE"""),"Земляника груша")</f>
        <v>Земляника груша</v>
      </c>
      <c r="F4619" s="18" t="str">
        <f>IFERROR(__xludf.DUMMYFUNCTION("""COMPUTED_VALUE"""),"Кислый киви")</f>
        <v>Кислый киви</v>
      </c>
      <c r="G4619" s="18" t="str">
        <f>IFERROR(__xludf.DUMMYFUNCTION("""COMPUTED_VALUE"""),"Кислый малиновый лимонад ")</f>
        <v>Кислый малиновый лимонад </v>
      </c>
      <c r="H4619" s="18" t="str">
        <f>IFERROR(__xludf.DUMMYFUNCTION("""COMPUTED_VALUE"""),"Кола сода айс")</f>
        <v>Кола сода айс</v>
      </c>
      <c r="I4619" s="18" t="str">
        <f>IFERROR(__xludf.DUMMYFUNCTION("""COMPUTED_VALUE"""),"Ледяной ананас")</f>
        <v>Ледяной ананас</v>
      </c>
      <c r="J4619" s="18" t="str">
        <f>IFERROR(__xludf.DUMMYFUNCTION("""COMPUTED_VALUE"""),"Лимонные червячки ")</f>
        <v>Лимонные червячки </v>
      </c>
      <c r="K4619" s="18" t="str">
        <f>IFERROR(__xludf.DUMMYFUNCTION("""COMPUTED_VALUE"""),"Манго апельсин")</f>
        <v>Манго апельсин</v>
      </c>
      <c r="L4619" s="18" t="str">
        <f>IFERROR(__xludf.DUMMYFUNCTION("""COMPUTED_VALUE"""),"Смородина виноград")</f>
        <v>Смородина виноград</v>
      </c>
      <c r="M4619" s="18" t="str">
        <f>IFERROR(__xludf.DUMMYFUNCTION("""COMPUTED_VALUE"""),"Яблочный холс")</f>
        <v>Яблочный холс</v>
      </c>
      <c r="N4619" s="18" t="str">
        <f>IFERROR(__xludf.DUMMYFUNCTION("""COMPUTED_VALUE"""),"Ягодный смузи")</f>
        <v>Ягодный смузи</v>
      </c>
      <c r="O4619" s="18" t="str">
        <f>IFERROR(__xludf.DUMMYFUNCTION("""COMPUTED_VALUE"""),"Ягодный энергетик")</f>
        <v>Ягодный энергетик</v>
      </c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  <c r="AA4619" s="18"/>
      <c r="AB4619" s="18"/>
      <c r="AC4619" s="18"/>
      <c r="AD4619" s="18"/>
      <c r="AE4619" s="18"/>
      <c r="AF4619" s="18"/>
      <c r="AG4619" s="18"/>
      <c r="AH4619" s="18"/>
      <c r="AI4619" s="18"/>
      <c r="AJ4619" s="18"/>
      <c r="AK4619" s="18"/>
      <c r="AL4619" s="18"/>
      <c r="AM4619" s="18"/>
      <c r="AN4619" s="18"/>
      <c r="AO4619" s="18"/>
      <c r="AP4619" s="18"/>
      <c r="AQ4619" s="18"/>
      <c r="AR4619" s="18"/>
      <c r="AS4619" s="18"/>
      <c r="AT4619" s="18"/>
      <c r="AU4619" s="18"/>
      <c r="AV4619" s="18"/>
      <c r="AW4619" s="18"/>
      <c r="AX4619" s="18"/>
    </row>
    <row r="4620">
      <c r="A4620" s="18" t="str">
        <f>IFERROR(__xludf.DUMMYFUNCTION("""COMPUTED_VALUE"""),"0.4")</f>
        <v>0.4</v>
      </c>
      <c r="B4620" s="18" t="str">
        <f>IFERROR(__xludf.DUMMYFUNCTION("""COMPUTED_VALUE"""),"0.6")</f>
        <v>0.6</v>
      </c>
      <c r="C4620" s="18" t="str">
        <f>IFERROR(__xludf.DUMMYFUNCTION("""COMPUTED_VALUE"""),"0.7")</f>
        <v>0.7</v>
      </c>
      <c r="D4620" s="18" t="str">
        <f>IFERROR(__xludf.DUMMYFUNCTION("""COMPUTED_VALUE"""),"0.8")</f>
        <v>0.8</v>
      </c>
      <c r="E4620" s="18"/>
      <c r="F4620" s="18"/>
      <c r="G4620" s="18"/>
      <c r="H4620" s="18"/>
      <c r="I4620" s="18"/>
      <c r="J4620" s="18"/>
      <c r="K4620" s="18"/>
      <c r="L4620" s="18"/>
      <c r="M4620" s="18"/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  <c r="AA4620" s="18"/>
      <c r="AB4620" s="18"/>
      <c r="AC4620" s="18"/>
      <c r="AD4620" s="18"/>
      <c r="AE4620" s="18"/>
      <c r="AF4620" s="18"/>
      <c r="AG4620" s="18"/>
      <c r="AH4620" s="18"/>
      <c r="AI4620" s="18"/>
      <c r="AJ4620" s="18"/>
      <c r="AK4620" s="18"/>
      <c r="AL4620" s="18"/>
      <c r="AM4620" s="18"/>
      <c r="AN4620" s="18"/>
      <c r="AO4620" s="18"/>
      <c r="AP4620" s="18"/>
      <c r="AQ4620" s="18"/>
      <c r="AR4620" s="18"/>
      <c r="AS4620" s="18"/>
      <c r="AT4620" s="18"/>
      <c r="AU4620" s="18"/>
      <c r="AV4620" s="18"/>
      <c r="AW4620" s="18"/>
      <c r="AX4620" s="18"/>
    </row>
    <row r="4621">
      <c r="A4621" s="18" t="str">
        <f>IFERROR(__xludf.DUMMYFUNCTION("""COMPUTED_VALUE"""),"Маракуйя с тропическими нотками")</f>
        <v>Маракуйя с тропическими нотками</v>
      </c>
      <c r="B4621" s="18" t="str">
        <f>IFERROR(__xludf.DUMMYFUNCTION("""COMPUTED_VALUE"""),"Арбузный милкшейк")</f>
        <v>Арбузный милкшейк</v>
      </c>
      <c r="C4621" s="18" t="str">
        <f>IFERROR(__xludf.DUMMYFUNCTION("""COMPUTED_VALUE"""),"Конфеты со вкусом винограда")</f>
        <v>Конфеты со вкусом винограда</v>
      </c>
      <c r="D4621" s="18" t="str">
        <f>IFERROR(__xludf.DUMMYFUNCTION("""COMPUTED_VALUE"""),"Манго с апельсином и послевкусием гуавы")</f>
        <v>Манго с апельсином и послевкусием гуавы</v>
      </c>
      <c r="E4621" s="18" t="str">
        <f>IFERROR(__xludf.DUMMYFUNCTION("""COMPUTED_VALUE"""),"Холодное сочетание мяты и конфет холс")</f>
        <v>Холодное сочетание мяты и конфет холс</v>
      </c>
      <c r="F4621" s="18" t="str">
        <f>IFERROR(__xludf.DUMMYFUNCTION("""COMPUTED_VALUE"""),"Яблочные мармеладные червячки")</f>
        <v>Яблочные мармеладные червячки</v>
      </c>
      <c r="G462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21" s="18" t="str">
        <f>IFERROR(__xludf.DUMMYFUNCTION("""COMPUTED_VALUE"""),"Лимон лайм")</f>
        <v>Лимон лайм</v>
      </c>
      <c r="I4621" s="18" t="str">
        <f>IFERROR(__xludf.DUMMYFUNCTION("""COMPUTED_VALUE"""),"Классика энергетика с кислой малиной")</f>
        <v>Классика энергетика с кислой малиной</v>
      </c>
      <c r="J4621" s="18" t="str">
        <f>IFERROR(__xludf.DUMMYFUNCTION("""COMPUTED_VALUE"""),"Зеленое манго и смородина")</f>
        <v>Зеленое манго и смородина</v>
      </c>
      <c r="K4621" s="18" t="str">
        <f>IFERROR(__xludf.DUMMYFUNCTION("""COMPUTED_VALUE"""),"Дуэт лемонграсса и сладкой малины")</f>
        <v>Дуэт лемонграсса и сладкой малины</v>
      </c>
      <c r="L4621" s="18" t="str">
        <f>IFERROR(__xludf.DUMMYFUNCTION("""COMPUTED_VALUE"""),"Сладкий мармелад из черной смородины")</f>
        <v>Сладкий мармелад из черной смородины</v>
      </c>
      <c r="M4621" s="18" t="str">
        <f>IFERROR(__xludf.DUMMYFUNCTION("""COMPUTED_VALUE"""),"Вишня кола")</f>
        <v>Вишня кола</v>
      </c>
      <c r="N4621" s="18" t="str">
        <f>IFERROR(__xludf.DUMMYFUNCTION("""COMPUTED_VALUE"""),"Малина с кокосом")</f>
        <v>Малина с кокосом</v>
      </c>
      <c r="O4621" s="18" t="str">
        <f>IFERROR(__xludf.DUMMYFUNCTION("""COMPUTED_VALUE"""),"Сладкие конфеты СКИТЛЗ и смородина")</f>
        <v>Сладкие конфеты СКИТЛЗ и смородина</v>
      </c>
      <c r="P4621" s="18" t="str">
        <f>IFERROR(__xludf.DUMMYFUNCTION("""COMPUTED_VALUE"""),"Ежевичный лимонад")</f>
        <v>Ежевичный лимонад</v>
      </c>
      <c r="Q4621" s="18" t="str">
        <f>IFERROR(__xludf.DUMMYFUNCTION("""COMPUTED_VALUE"""),"Дыня кокос")</f>
        <v>Дыня кокос</v>
      </c>
      <c r="R4621" s="18" t="str">
        <f>IFERROR(__xludf.DUMMYFUNCTION("""COMPUTED_VALUE"""),"Земляничный бабл гам")</f>
        <v>Земляничный бабл гам</v>
      </c>
      <c r="S4621" s="18" t="str">
        <f>IFERROR(__xludf.DUMMYFUNCTION("""COMPUTED_VALUE"""),"Лимонные леденцы")</f>
        <v>Лимонные леденцы</v>
      </c>
      <c r="T4621" s="18" t="str">
        <f>IFERROR(__xludf.DUMMYFUNCTION("""COMPUTED_VALUE"""),"Экзотический фрукты")</f>
        <v>Экзотический фрукты</v>
      </c>
      <c r="U4621" s="18" t="str">
        <f>IFERROR(__xludf.DUMMYFUNCTION("""COMPUTED_VALUE"""),"Личи виноград мята")</f>
        <v>Личи виноград мята</v>
      </c>
      <c r="V4621" s="18" t="str">
        <f>IFERROR(__xludf.DUMMYFUNCTION("""COMPUTED_VALUE"""),"Черника малина мята")</f>
        <v>Черника малина мята</v>
      </c>
      <c r="W4621" s="18" t="str">
        <f>IFERROR(__xludf.DUMMYFUNCTION("""COMPUTED_VALUE"""),"Абрикосовый йогурт")</f>
        <v>Абрикосовый йогурт</v>
      </c>
      <c r="X4621" s="18" t="str">
        <f>IFERROR(__xludf.DUMMYFUNCTION("""COMPUTED_VALUE"""),"Арбуз лед")</f>
        <v>Арбуз лед</v>
      </c>
      <c r="Y4621" s="18" t="str">
        <f>IFERROR(__xludf.DUMMYFUNCTION("""COMPUTED_VALUE"""),"Банан клубника лед")</f>
        <v>Банан клубника лед</v>
      </c>
      <c r="Z4621" s="18" t="str">
        <f>IFERROR(__xludf.DUMMYFUNCTION("""COMPUTED_VALUE"""),"Арбузное мороженное")</f>
        <v>Арбузное мороженное</v>
      </c>
      <c r="AA4621" s="18" t="str">
        <f>IFERROR(__xludf.DUMMYFUNCTION("""COMPUTED_VALUE"""),"Клубника малина жвачка")</f>
        <v>Клубника малина жвачка</v>
      </c>
      <c r="AB4621" s="18" t="str">
        <f>IFERROR(__xludf.DUMMYFUNCTION("""COMPUTED_VALUE"""),"Клубничное мороженное")</f>
        <v>Клубничное мороженное</v>
      </c>
      <c r="AC4621" s="18" t="str">
        <f>IFERROR(__xludf.DUMMYFUNCTION("""COMPUTED_VALUE"""),"Кола сода лед")</f>
        <v>Кола сода лед</v>
      </c>
      <c r="AD4621" s="18" t="str">
        <f>IFERROR(__xludf.DUMMYFUNCTION("""COMPUTED_VALUE"""),"Банановый милкшейк")</f>
        <v>Банановый милкшейк</v>
      </c>
      <c r="AE4621" s="18" t="str">
        <f>IFERROR(__xludf.DUMMYFUNCTION("""COMPUTED_VALUE"""),"Микс ягод лед")</f>
        <v>Микс ягод лед</v>
      </c>
      <c r="AF4621" s="18" t="str">
        <f>IFERROR(__xludf.DUMMYFUNCTION("""COMPUTED_VALUE"""),"Брусничный морс")</f>
        <v>Брусничный морс</v>
      </c>
      <c r="AG4621" s="18" t="str">
        <f>IFERROR(__xludf.DUMMYFUNCTION("""COMPUTED_VALUE"""),"Яблочный лимонад")</f>
        <v>Яблочный лимонад</v>
      </c>
      <c r="AH4621" s="18" t="str">
        <f>IFERROR(__xludf.DUMMYFUNCTION("""COMPUTED_VALUE"""),"Лесные ягоды")</f>
        <v>Лесные ягоды</v>
      </c>
      <c r="AI4621" s="18" t="str">
        <f>IFERROR(__xludf.DUMMYFUNCTION("""COMPUTED_VALUE"""),"Смородиновый лимонад")</f>
        <v>Смородиновый лимонад</v>
      </c>
      <c r="AJ4621" s="18" t="str">
        <f>IFERROR(__xludf.DUMMYFUNCTION("""COMPUTED_VALUE"""),"Вишня лайм лед")</f>
        <v>Вишня лайм лед</v>
      </c>
      <c r="AK4621" s="18" t="str">
        <f>IFERROR(__xludf.DUMMYFUNCTION("""COMPUTED_VALUE"""),"Лист виноград мята энергетик")</f>
        <v>Лист виноград мята энергетик</v>
      </c>
      <c r="AL4621" s="18" t="str">
        <f>IFERROR(__xludf.DUMMYFUNCTION("""COMPUTED_VALUE"""),"Двойное яблоко лед")</f>
        <v>Двойное яблоко лед</v>
      </c>
      <c r="AM4621" s="18" t="str">
        <f>IFERROR(__xludf.DUMMYFUNCTION("""COMPUTED_VALUE"""),"Смородиновый холс")</f>
        <v>Смородиновый холс</v>
      </c>
      <c r="AN4621" s="18" t="str">
        <f>IFERROR(__xludf.DUMMYFUNCTION("""COMPUTED_VALUE"""),"Клубничное шампанское")</f>
        <v>Клубничное шампанское</v>
      </c>
      <c r="AO4621" s="18"/>
      <c r="AP4621" s="18"/>
      <c r="AQ4621" s="18"/>
      <c r="AR4621" s="18"/>
      <c r="AS4621" s="18"/>
      <c r="AT4621" s="18"/>
      <c r="AU4621" s="18"/>
      <c r="AV4621" s="18"/>
      <c r="AW4621" s="18"/>
      <c r="AX4621" s="18"/>
    </row>
    <row r="4622">
      <c r="A4622" s="18" t="str">
        <f>IFERROR(__xludf.DUMMYFUNCTION("""COMPUTED_VALUE"""),"Лесные ягоды")</f>
        <v>Лесные ягоды</v>
      </c>
      <c r="B4622" s="18" t="str">
        <f>IFERROR(__xludf.DUMMYFUNCTION("""COMPUTED_VALUE"""),"Алоэ виноград ")</f>
        <v>Алоэ виноград </v>
      </c>
      <c r="C4622" s="18" t="str">
        <f>IFERROR(__xludf.DUMMYFUNCTION("""COMPUTED_VALUE"""),"Апельсиновый адреналин")</f>
        <v>Апельсиновый адреналин</v>
      </c>
      <c r="D4622" s="18" t="str">
        <f>IFERROR(__xludf.DUMMYFUNCTION("""COMPUTED_VALUE"""),"Клюква лайм")</f>
        <v>Клюква лайм</v>
      </c>
      <c r="E4622" s="18" t="str">
        <f>IFERROR(__xludf.DUMMYFUNCTION("""COMPUTED_VALUE"""),"Виноградная фанта ")</f>
        <v>Виноградная фанта </v>
      </c>
      <c r="F4622" s="18" t="str">
        <f>IFERROR(__xludf.DUMMYFUNCTION("""COMPUTED_VALUE"""),"Зеленый чай лемонграсс")</f>
        <v>Зеленый чай лемонграсс</v>
      </c>
      <c r="G4622" s="18" t="str">
        <f>IFERROR(__xludf.DUMMYFUNCTION("""COMPUTED_VALUE"""),"Малина арбуз")</f>
        <v>Малина арбуз</v>
      </c>
      <c r="H4622" s="18" t="str">
        <f>IFERROR(__xludf.DUMMYFUNCTION("""COMPUTED_VALUE"""),"Ананас персик")</f>
        <v>Ананас персик</v>
      </c>
      <c r="I4622" s="18" t="str">
        <f>IFERROR(__xludf.DUMMYFUNCTION("""COMPUTED_VALUE"""),"Клубничный мохито ")</f>
        <v>Клубничный мохито </v>
      </c>
      <c r="J4622" s="18" t="str">
        <f>IFERROR(__xludf.DUMMYFUNCTION("""COMPUTED_VALUE"""),"Яблоко лайм")</f>
        <v>Яблоко лайм</v>
      </c>
      <c r="K4622" s="18" t="str">
        <f>IFERROR(__xludf.DUMMYFUNCTION("""COMPUTED_VALUE"""),"Спрайт арбуз лайм ")</f>
        <v>Спрайт арбуз лайм </v>
      </c>
      <c r="L4622" s="18" t="str">
        <f>IFERROR(__xludf.DUMMYFUNCTION("""COMPUTED_VALUE"""),"Черничная фанта")</f>
        <v>Черничная фанта</v>
      </c>
      <c r="M4622" s="18" t="str">
        <f>IFERROR(__xludf.DUMMYFUNCTION("""COMPUTED_VALUE"""),"Чёрная смородина")</f>
        <v>Чёрная смородина</v>
      </c>
      <c r="N4622" s="18" t="str">
        <f>IFERROR(__xludf.DUMMYFUNCTION("""COMPUTED_VALUE"""),"Червячки голубика малина")</f>
        <v>Червячки голубика малина</v>
      </c>
      <c r="O4622" s="18" t="str">
        <f>IFERROR(__xludf.DUMMYFUNCTION("""COMPUTED_VALUE"""),"Малина смородина ")</f>
        <v>Малина смородина </v>
      </c>
      <c r="P4622" s="18" t="str">
        <f>IFERROR(__xludf.DUMMYFUNCTION("""COMPUTED_VALUE"""),"Черника лайм ")</f>
        <v>Черника лайм </v>
      </c>
      <c r="Q4622" s="18" t="str">
        <f>IFERROR(__xludf.DUMMYFUNCTION("""COMPUTED_VALUE"""),"Виноградный чупа чупс")</f>
        <v>Виноградный чупа чупс</v>
      </c>
      <c r="R4622" s="18" t="str">
        <f>IFERROR(__xludf.DUMMYFUNCTION("""COMPUTED_VALUE"""),"Киви лайм")</f>
        <v>Киви лайм</v>
      </c>
      <c r="S4622" s="18" t="str">
        <f>IFERROR(__xludf.DUMMYFUNCTION("""COMPUTED_VALUE"""),"Ягодный морс")</f>
        <v>Ягодный морс</v>
      </c>
      <c r="T4622" s="18" t="str">
        <f>IFERROR(__xludf.DUMMYFUNCTION("""COMPUTED_VALUE"""),"Фруктовый скитлс")</f>
        <v>Фруктовый скитлс</v>
      </c>
      <c r="U4622" s="18" t="str">
        <f>IFERROR(__xludf.DUMMYFUNCTION("""COMPUTED_VALUE"""),"черника лимон ")</f>
        <v>черника лимон </v>
      </c>
      <c r="V4622" s="18" t="str">
        <f>IFERROR(__xludf.DUMMYFUNCTION("""COMPUTED_VALUE"""),"Вишнёвая бомба")</f>
        <v>Вишнёвая бомба</v>
      </c>
      <c r="W4622" s="18" t="str">
        <f>IFERROR(__xludf.DUMMYFUNCTION("""COMPUTED_VALUE"""),"Тропический манго")</f>
        <v>Тропический манго</v>
      </c>
      <c r="X4622" s="18"/>
      <c r="Y4622" s="18"/>
      <c r="Z4622" s="18"/>
      <c r="AA4622" s="18"/>
      <c r="AB4622" s="18"/>
      <c r="AC4622" s="18"/>
      <c r="AD4622" s="18"/>
      <c r="AE4622" s="18"/>
      <c r="AF4622" s="18"/>
      <c r="AG4622" s="18"/>
      <c r="AH4622" s="18"/>
      <c r="AI4622" s="18"/>
      <c r="AJ4622" s="18"/>
      <c r="AK4622" s="18"/>
      <c r="AL4622" s="18"/>
      <c r="AM4622" s="18"/>
      <c r="AN4622" s="18"/>
      <c r="AO4622" s="18"/>
      <c r="AP4622" s="18"/>
      <c r="AQ4622" s="18"/>
      <c r="AR4622" s="18"/>
      <c r="AS4622" s="18"/>
      <c r="AT4622" s="18"/>
      <c r="AU4622" s="18"/>
      <c r="AV4622" s="18"/>
      <c r="AW4622" s="18"/>
      <c r="AX4622" s="18"/>
    </row>
    <row r="4623">
      <c r="A4623" s="18" t="str">
        <f>IFERROR(__xludf.DUMMYFUNCTION("""COMPUTED_VALUE"""),"Смородина холс")</f>
        <v>Смородина холс</v>
      </c>
      <c r="B4623" s="18" t="str">
        <f>IFERROR(__xludf.DUMMYFUNCTION("""COMPUTED_VALUE"""),"Тропические фрукты")</f>
        <v>Тропические фрукты</v>
      </c>
      <c r="C4623" s="18" t="str">
        <f>IFERROR(__xludf.DUMMYFUNCTION("""COMPUTED_VALUE"""),"Черничная конфета")</f>
        <v>Черничная конфета</v>
      </c>
      <c r="D4623" s="18" t="str">
        <f>IFERROR(__xludf.DUMMYFUNCTION("""COMPUTED_VALUE"""),"Яблоко вишня")</f>
        <v>Яблоко вишня</v>
      </c>
      <c r="E4623" s="18" t="str">
        <f>IFERROR(__xludf.DUMMYFUNCTION("""COMPUTED_VALUE"""),"Виноград мята")</f>
        <v>Виноград мята</v>
      </c>
      <c r="F4623" s="18" t="str">
        <f>IFERROR(__xludf.DUMMYFUNCTION("""COMPUTED_VALUE"""),"Виноград холс")</f>
        <v>Виноград холс</v>
      </c>
      <c r="G4623" s="18" t="str">
        <f>IFERROR(__xludf.DUMMYFUNCTION("""COMPUTED_VALUE"""),"Грейпфрутовый лимонад")</f>
        <v>Грейпфрутовый лимонад</v>
      </c>
      <c r="H4623" s="18" t="str">
        <f>IFERROR(__xludf.DUMMYFUNCTION("""COMPUTED_VALUE"""),"Дыня банан")</f>
        <v>Дыня банан</v>
      </c>
      <c r="I4623" s="18" t="str">
        <f>IFERROR(__xludf.DUMMYFUNCTION("""COMPUTED_VALUE"""),"Ежевичный лимонад")</f>
        <v>Ежевичный лимонад</v>
      </c>
      <c r="J4623" s="18" t="str">
        <f>IFERROR(__xludf.DUMMYFUNCTION("""COMPUTED_VALUE"""),"Земляничная конфета ")</f>
        <v>Земляничная конфета </v>
      </c>
      <c r="K4623" s="18" t="str">
        <f>IFERROR(__xludf.DUMMYFUNCTION("""COMPUTED_VALUE"""),"Ананас манго ")</f>
        <v>Ананас манго </v>
      </c>
      <c r="L4623" s="18" t="str">
        <f>IFERROR(__xludf.DUMMYFUNCTION("""COMPUTED_VALUE"""),"Жвачка черника мята ")</f>
        <v>Жвачка черника мята </v>
      </c>
      <c r="M4623" s="18" t="str">
        <f>IFERROR(__xludf.DUMMYFUNCTION("""COMPUTED_VALUE"""),"Зеленый манго")</f>
        <v>Зеленый манго</v>
      </c>
      <c r="N4623" s="18" t="str">
        <f>IFERROR(__xludf.DUMMYFUNCTION("""COMPUTED_VALUE"""),"Клюква брусника")</f>
        <v>Клюква брусника</v>
      </c>
      <c r="O4623" s="18" t="str">
        <f>IFERROR(__xludf.DUMMYFUNCTION("""COMPUTED_VALUE"""),"Апельсин ")</f>
        <v>Апельсин </v>
      </c>
      <c r="P4623" s="18" t="str">
        <f>IFERROR(__xludf.DUMMYFUNCTION("""COMPUTED_VALUE"""),"Кокос малина")</f>
        <v>Кокос малина</v>
      </c>
      <c r="Q4623" s="18" t="str">
        <f>IFERROR(__xludf.DUMMYFUNCTION("""COMPUTED_VALUE"""),"Лимонные черви")</f>
        <v>Лимонные черви</v>
      </c>
      <c r="R4623" s="18" t="str">
        <f>IFERROR(__xludf.DUMMYFUNCTION("""COMPUTED_VALUE"""),"Малиновый лимонад")</f>
        <v>Малиновый лимонад</v>
      </c>
      <c r="S4623" s="18" t="str">
        <f>IFERROR(__xludf.DUMMYFUNCTION("""COMPUTED_VALUE"""),"Смородина малина")</f>
        <v>Смородина малина</v>
      </c>
      <c r="T4623" s="18"/>
      <c r="U4623" s="18"/>
      <c r="V4623" s="18"/>
      <c r="W4623" s="18"/>
      <c r="X4623" s="18"/>
      <c r="Y4623" s="18"/>
      <c r="Z4623" s="18"/>
      <c r="AA4623" s="18"/>
      <c r="AB4623" s="18"/>
      <c r="AC4623" s="18"/>
      <c r="AD4623" s="18"/>
      <c r="AE4623" s="18"/>
      <c r="AF4623" s="18"/>
      <c r="AG4623" s="18"/>
      <c r="AH4623" s="18"/>
      <c r="AI4623" s="18"/>
      <c r="AJ4623" s="18"/>
      <c r="AK4623" s="18"/>
      <c r="AL4623" s="18"/>
      <c r="AM4623" s="18"/>
      <c r="AN4623" s="18"/>
      <c r="AO4623" s="18"/>
      <c r="AP4623" s="18"/>
      <c r="AQ4623" s="18"/>
      <c r="AR4623" s="18"/>
      <c r="AS4623" s="18"/>
      <c r="AT4623" s="18"/>
      <c r="AU4623" s="18"/>
      <c r="AV4623" s="18"/>
      <c r="AW4623" s="18"/>
      <c r="AX4623" s="18"/>
    </row>
    <row r="4624">
      <c r="A4624" s="18" t="str">
        <f>IFERROR(__xludf.DUMMYFUNCTION("""COMPUTED_VALUE"""),"0.4")</f>
        <v>0.4</v>
      </c>
      <c r="B4624" s="18" t="str">
        <f>IFERROR(__xludf.DUMMYFUNCTION("""COMPUTED_VALUE"""),"0.6")</f>
        <v>0.6</v>
      </c>
      <c r="C4624" s="18" t="str">
        <f>IFERROR(__xludf.DUMMYFUNCTION("""COMPUTED_VALUE"""),"0.7")</f>
        <v>0.7</v>
      </c>
      <c r="D4624" s="18" t="str">
        <f>IFERROR(__xludf.DUMMYFUNCTION("""COMPUTED_VALUE"""),"0.8")</f>
        <v>0.8</v>
      </c>
      <c r="E4624" s="18"/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  <c r="AA4624" s="18"/>
      <c r="AB4624" s="18"/>
      <c r="AC4624" s="18"/>
      <c r="AD4624" s="18"/>
      <c r="AE4624" s="18"/>
      <c r="AF4624" s="18"/>
      <c r="AG4624" s="18"/>
      <c r="AH4624" s="18"/>
      <c r="AI4624" s="18"/>
      <c r="AJ4624" s="18"/>
      <c r="AK4624" s="18"/>
      <c r="AL4624" s="18"/>
      <c r="AM4624" s="18"/>
      <c r="AN4624" s="18"/>
      <c r="AO4624" s="18"/>
      <c r="AP4624" s="18"/>
      <c r="AQ4624" s="18"/>
      <c r="AR4624" s="18"/>
      <c r="AS4624" s="18"/>
      <c r="AT4624" s="18"/>
      <c r="AU4624" s="18"/>
      <c r="AV4624" s="18"/>
      <c r="AW4624" s="18"/>
      <c r="AX4624" s="18"/>
    </row>
    <row r="4625">
      <c r="A4625" s="18" t="str">
        <f>IFERROR(__xludf.DUMMYFUNCTION("""COMPUTED_VALUE"""),"0.4")</f>
        <v>0.4</v>
      </c>
      <c r="B4625" s="18" t="str">
        <f>IFERROR(__xludf.DUMMYFUNCTION("""COMPUTED_VALUE"""),"0.6")</f>
        <v>0.6</v>
      </c>
      <c r="C4625" s="18" t="str">
        <f>IFERROR(__xludf.DUMMYFUNCTION("""COMPUTED_VALUE"""),"0.7")</f>
        <v>0.7</v>
      </c>
      <c r="D4625" s="18" t="str">
        <f>IFERROR(__xludf.DUMMYFUNCTION("""COMPUTED_VALUE"""),"0.8")</f>
        <v>0.8</v>
      </c>
      <c r="E4625" s="18"/>
      <c r="F4625" s="18"/>
      <c r="G4625" s="18"/>
      <c r="H4625" s="18"/>
      <c r="I4625" s="18"/>
      <c r="J4625" s="18"/>
      <c r="K4625" s="18"/>
      <c r="L4625" s="18"/>
      <c r="M4625" s="18"/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  <c r="AA4625" s="18"/>
      <c r="AB4625" s="18"/>
      <c r="AC4625" s="18"/>
      <c r="AD4625" s="18"/>
      <c r="AE4625" s="18"/>
      <c r="AF4625" s="18"/>
      <c r="AG4625" s="18"/>
      <c r="AH4625" s="18"/>
      <c r="AI4625" s="18"/>
      <c r="AJ4625" s="18"/>
      <c r="AK4625" s="18"/>
      <c r="AL4625" s="18"/>
      <c r="AM4625" s="18"/>
      <c r="AN4625" s="18"/>
      <c r="AO4625" s="18"/>
      <c r="AP4625" s="18"/>
      <c r="AQ4625" s="18"/>
      <c r="AR4625" s="18"/>
      <c r="AS4625" s="18"/>
      <c r="AT4625" s="18"/>
      <c r="AU4625" s="18"/>
      <c r="AV4625" s="18"/>
      <c r="AW4625" s="18"/>
      <c r="AX4625" s="18"/>
    </row>
    <row r="4626">
      <c r="A4626" s="18" t="str">
        <f>IFERROR(__xludf.DUMMYFUNCTION("""COMPUTED_VALUE"""),"Маракуйя с тропическими нотками")</f>
        <v>Маракуйя с тропическими нотками</v>
      </c>
      <c r="B4626" s="18" t="str">
        <f>IFERROR(__xludf.DUMMYFUNCTION("""COMPUTED_VALUE"""),"Арбузный милкшейк")</f>
        <v>Арбузный милкшейк</v>
      </c>
      <c r="C4626" s="18" t="str">
        <f>IFERROR(__xludf.DUMMYFUNCTION("""COMPUTED_VALUE"""),"Конфеты со вкусом винограда")</f>
        <v>Конфеты со вкусом винограда</v>
      </c>
      <c r="D4626" s="18" t="str">
        <f>IFERROR(__xludf.DUMMYFUNCTION("""COMPUTED_VALUE"""),"Манго с апельсином и послевкусием гуавы")</f>
        <v>Манго с апельсином и послевкусием гуавы</v>
      </c>
      <c r="E4626" s="18" t="str">
        <f>IFERROR(__xludf.DUMMYFUNCTION("""COMPUTED_VALUE"""),"Холодное сочетание мяты и конфет холс")</f>
        <v>Холодное сочетание мяты и конфет холс</v>
      </c>
      <c r="F4626" s="18" t="str">
        <f>IFERROR(__xludf.DUMMYFUNCTION("""COMPUTED_VALUE"""),"Яблочные мармеладные червячки")</f>
        <v>Яблочные мармеладные червячки</v>
      </c>
      <c r="G4626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26" s="18" t="str">
        <f>IFERROR(__xludf.DUMMYFUNCTION("""COMPUTED_VALUE"""),"Лимон лайм")</f>
        <v>Лимон лайм</v>
      </c>
      <c r="I4626" s="18" t="str">
        <f>IFERROR(__xludf.DUMMYFUNCTION("""COMPUTED_VALUE"""),"Классика энергетика с кислой малиной")</f>
        <v>Классика энергетика с кислой малиной</v>
      </c>
      <c r="J4626" s="18" t="str">
        <f>IFERROR(__xludf.DUMMYFUNCTION("""COMPUTED_VALUE"""),"Зеленое манго и смородина")</f>
        <v>Зеленое манго и смородина</v>
      </c>
      <c r="K4626" s="18" t="str">
        <f>IFERROR(__xludf.DUMMYFUNCTION("""COMPUTED_VALUE"""),"Дуэт лемонграсса и сладкой малины")</f>
        <v>Дуэт лемонграсса и сладкой малины</v>
      </c>
      <c r="L4626" s="18" t="str">
        <f>IFERROR(__xludf.DUMMYFUNCTION("""COMPUTED_VALUE"""),"Сладкий мармелад из черной смородины")</f>
        <v>Сладкий мармелад из черной смородины</v>
      </c>
      <c r="M4626" s="18" t="str">
        <f>IFERROR(__xludf.DUMMYFUNCTION("""COMPUTED_VALUE"""),"Вишня кола")</f>
        <v>Вишня кола</v>
      </c>
      <c r="N4626" s="18" t="str">
        <f>IFERROR(__xludf.DUMMYFUNCTION("""COMPUTED_VALUE"""),"Малина с кокосом")</f>
        <v>Малина с кокосом</v>
      </c>
      <c r="O4626" s="18" t="str">
        <f>IFERROR(__xludf.DUMMYFUNCTION("""COMPUTED_VALUE"""),"Сладкие конфеты СКИТЛЗ и смородина")</f>
        <v>Сладкие конфеты СКИТЛЗ и смородина</v>
      </c>
      <c r="P4626" s="18" t="str">
        <f>IFERROR(__xludf.DUMMYFUNCTION("""COMPUTED_VALUE"""),"Ежевичный лимонад")</f>
        <v>Ежевичный лимонад</v>
      </c>
      <c r="Q4626" s="18" t="str">
        <f>IFERROR(__xludf.DUMMYFUNCTION("""COMPUTED_VALUE"""),"Дыня кокос")</f>
        <v>Дыня кокос</v>
      </c>
      <c r="R4626" s="18" t="str">
        <f>IFERROR(__xludf.DUMMYFUNCTION("""COMPUTED_VALUE"""),"Земляничный бабл гам")</f>
        <v>Земляничный бабл гам</v>
      </c>
      <c r="S4626" s="18" t="str">
        <f>IFERROR(__xludf.DUMMYFUNCTION("""COMPUTED_VALUE"""),"Лимонные леденцы")</f>
        <v>Лимонные леденцы</v>
      </c>
      <c r="T4626" s="18" t="str">
        <f>IFERROR(__xludf.DUMMYFUNCTION("""COMPUTED_VALUE"""),"Экзотический фрукты")</f>
        <v>Экзотический фрукты</v>
      </c>
      <c r="U4626" s="18" t="str">
        <f>IFERROR(__xludf.DUMMYFUNCTION("""COMPUTED_VALUE"""),"Личи виноград мята")</f>
        <v>Личи виноград мята</v>
      </c>
      <c r="V4626" s="18" t="str">
        <f>IFERROR(__xludf.DUMMYFUNCTION("""COMPUTED_VALUE"""),"Черника малина мята")</f>
        <v>Черника малина мята</v>
      </c>
      <c r="W4626" s="18" t="str">
        <f>IFERROR(__xludf.DUMMYFUNCTION("""COMPUTED_VALUE"""),"Абрикосовый йогурт")</f>
        <v>Абрикосовый йогурт</v>
      </c>
      <c r="X4626" s="18" t="str">
        <f>IFERROR(__xludf.DUMMYFUNCTION("""COMPUTED_VALUE"""),"Арбуз лед")</f>
        <v>Арбуз лед</v>
      </c>
      <c r="Y4626" s="18" t="str">
        <f>IFERROR(__xludf.DUMMYFUNCTION("""COMPUTED_VALUE"""),"Банан клубника лед")</f>
        <v>Банан клубника лед</v>
      </c>
      <c r="Z4626" s="18" t="str">
        <f>IFERROR(__xludf.DUMMYFUNCTION("""COMPUTED_VALUE"""),"Арбузное мороженное")</f>
        <v>Арбузное мороженное</v>
      </c>
      <c r="AA4626" s="18" t="str">
        <f>IFERROR(__xludf.DUMMYFUNCTION("""COMPUTED_VALUE"""),"Клубника малина жвачка")</f>
        <v>Клубника малина жвачка</v>
      </c>
      <c r="AB4626" s="18" t="str">
        <f>IFERROR(__xludf.DUMMYFUNCTION("""COMPUTED_VALUE"""),"Клубничное мороженное")</f>
        <v>Клубничное мороженное</v>
      </c>
      <c r="AC4626" s="18" t="str">
        <f>IFERROR(__xludf.DUMMYFUNCTION("""COMPUTED_VALUE"""),"Кола сода лед")</f>
        <v>Кола сода лед</v>
      </c>
      <c r="AD4626" s="18" t="str">
        <f>IFERROR(__xludf.DUMMYFUNCTION("""COMPUTED_VALUE"""),"Банановый милкшейк")</f>
        <v>Банановый милкшейк</v>
      </c>
      <c r="AE4626" s="18" t="str">
        <f>IFERROR(__xludf.DUMMYFUNCTION("""COMPUTED_VALUE"""),"Микс ягод лед")</f>
        <v>Микс ягод лед</v>
      </c>
      <c r="AF4626" s="18" t="str">
        <f>IFERROR(__xludf.DUMMYFUNCTION("""COMPUTED_VALUE"""),"Брусничный морс")</f>
        <v>Брусничный морс</v>
      </c>
      <c r="AG4626" s="18" t="str">
        <f>IFERROR(__xludf.DUMMYFUNCTION("""COMPUTED_VALUE"""),"Яблочный лимонад")</f>
        <v>Яблочный лимонад</v>
      </c>
      <c r="AH4626" s="18" t="str">
        <f>IFERROR(__xludf.DUMMYFUNCTION("""COMPUTED_VALUE"""),"Лесные ягоды")</f>
        <v>Лесные ягоды</v>
      </c>
      <c r="AI4626" s="18" t="str">
        <f>IFERROR(__xludf.DUMMYFUNCTION("""COMPUTED_VALUE"""),"Смородиновый лимонад")</f>
        <v>Смородиновый лимонад</v>
      </c>
      <c r="AJ4626" s="18" t="str">
        <f>IFERROR(__xludf.DUMMYFUNCTION("""COMPUTED_VALUE"""),"Вишня лайм лед")</f>
        <v>Вишня лайм лед</v>
      </c>
      <c r="AK4626" s="18" t="str">
        <f>IFERROR(__xludf.DUMMYFUNCTION("""COMPUTED_VALUE"""),"Лист виноград мята энергетик")</f>
        <v>Лист виноград мята энергетик</v>
      </c>
      <c r="AL4626" s="18" t="str">
        <f>IFERROR(__xludf.DUMMYFUNCTION("""COMPUTED_VALUE"""),"Двойное яблоко лед")</f>
        <v>Двойное яблоко лед</v>
      </c>
      <c r="AM4626" s="18" t="str">
        <f>IFERROR(__xludf.DUMMYFUNCTION("""COMPUTED_VALUE"""),"Смородиновый холс")</f>
        <v>Смородиновый холс</v>
      </c>
      <c r="AN4626" s="18" t="str">
        <f>IFERROR(__xludf.DUMMYFUNCTION("""COMPUTED_VALUE"""),"Клубничное шампанское")</f>
        <v>Клубничное шампанское</v>
      </c>
      <c r="AO4626" s="18"/>
      <c r="AP4626" s="18"/>
      <c r="AQ4626" s="18"/>
      <c r="AR4626" s="18"/>
      <c r="AS4626" s="18"/>
      <c r="AT4626" s="18"/>
      <c r="AU4626" s="18"/>
      <c r="AV4626" s="18"/>
      <c r="AW4626" s="18"/>
      <c r="AX4626" s="18"/>
    </row>
    <row r="4627">
      <c r="A4627" s="18" t="str">
        <f>IFERROR(__xludf.DUMMYFUNCTION("""COMPUTED_VALUE"""),"0.4")</f>
        <v>0.4</v>
      </c>
      <c r="B4627" s="18" t="str">
        <f>IFERROR(__xludf.DUMMYFUNCTION("""COMPUTED_VALUE"""),"0.6")</f>
        <v>0.6</v>
      </c>
      <c r="C4627" s="18" t="str">
        <f>IFERROR(__xludf.DUMMYFUNCTION("""COMPUTED_VALUE"""),"0.7")</f>
        <v>0.7</v>
      </c>
      <c r="D4627" s="18" t="str">
        <f>IFERROR(__xludf.DUMMYFUNCTION("""COMPUTED_VALUE"""),"0.8")</f>
        <v>0.8</v>
      </c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  <c r="AA4627" s="18"/>
      <c r="AB4627" s="18"/>
      <c r="AC4627" s="18"/>
      <c r="AD4627" s="18"/>
      <c r="AE4627" s="18"/>
      <c r="AF4627" s="18"/>
      <c r="AG4627" s="18"/>
      <c r="AH4627" s="18"/>
      <c r="AI4627" s="18"/>
      <c r="AJ4627" s="18"/>
      <c r="AK4627" s="18"/>
      <c r="AL4627" s="18"/>
      <c r="AM4627" s="18"/>
      <c r="AN4627" s="18"/>
      <c r="AO4627" s="18"/>
      <c r="AP4627" s="18"/>
      <c r="AQ4627" s="18"/>
      <c r="AR4627" s="18"/>
      <c r="AS4627" s="18"/>
      <c r="AT4627" s="18"/>
      <c r="AU4627" s="18"/>
      <c r="AV4627" s="18"/>
      <c r="AW4627" s="18"/>
      <c r="AX4627" s="18"/>
    </row>
    <row r="4628">
      <c r="A4628" s="18" t="str">
        <f>IFERROR(__xludf.DUMMYFUNCTION("""COMPUTED_VALUE"""),"Маракуйя с тропическими нотками")</f>
        <v>Маракуйя с тропическими нотками</v>
      </c>
      <c r="B4628" s="18" t="str">
        <f>IFERROR(__xludf.DUMMYFUNCTION("""COMPUTED_VALUE"""),"Арбузный милкшейк")</f>
        <v>Арбузный милкшейк</v>
      </c>
      <c r="C4628" s="18" t="str">
        <f>IFERROR(__xludf.DUMMYFUNCTION("""COMPUTED_VALUE"""),"Конфеты со вкусом винограда")</f>
        <v>Конфеты со вкусом винограда</v>
      </c>
      <c r="D4628" s="18" t="str">
        <f>IFERROR(__xludf.DUMMYFUNCTION("""COMPUTED_VALUE"""),"Манго с апельсином и послевкусием гуавы")</f>
        <v>Манго с апельсином и послевкусием гуавы</v>
      </c>
      <c r="E4628" s="18" t="str">
        <f>IFERROR(__xludf.DUMMYFUNCTION("""COMPUTED_VALUE"""),"Холодное сочетание мяты и конфет холс")</f>
        <v>Холодное сочетание мяты и конфет холс</v>
      </c>
      <c r="F4628" s="18" t="str">
        <f>IFERROR(__xludf.DUMMYFUNCTION("""COMPUTED_VALUE"""),"Яблочные мармеладные червячки")</f>
        <v>Яблочные мармеладные червячки</v>
      </c>
      <c r="G4628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28" s="18" t="str">
        <f>IFERROR(__xludf.DUMMYFUNCTION("""COMPUTED_VALUE"""),"Лимон лайм")</f>
        <v>Лимон лайм</v>
      </c>
      <c r="I4628" s="18" t="str">
        <f>IFERROR(__xludf.DUMMYFUNCTION("""COMPUTED_VALUE"""),"Классика энергетика с кислой малиной")</f>
        <v>Классика энергетика с кислой малиной</v>
      </c>
      <c r="J4628" s="18" t="str">
        <f>IFERROR(__xludf.DUMMYFUNCTION("""COMPUTED_VALUE"""),"Зеленое манго и смородина")</f>
        <v>Зеленое манго и смородина</v>
      </c>
      <c r="K4628" s="18" t="str">
        <f>IFERROR(__xludf.DUMMYFUNCTION("""COMPUTED_VALUE"""),"Дуэт лемонграсса и сладкой малины")</f>
        <v>Дуэт лемонграсса и сладкой малины</v>
      </c>
      <c r="L4628" s="18" t="str">
        <f>IFERROR(__xludf.DUMMYFUNCTION("""COMPUTED_VALUE"""),"Сладкий мармелад из черной смородины")</f>
        <v>Сладкий мармелад из черной смородины</v>
      </c>
      <c r="M4628" s="18" t="str">
        <f>IFERROR(__xludf.DUMMYFUNCTION("""COMPUTED_VALUE"""),"Вишня кола")</f>
        <v>Вишня кола</v>
      </c>
      <c r="N4628" s="18" t="str">
        <f>IFERROR(__xludf.DUMMYFUNCTION("""COMPUTED_VALUE"""),"Малина с кокосом")</f>
        <v>Малина с кокосом</v>
      </c>
      <c r="O4628" s="18" t="str">
        <f>IFERROR(__xludf.DUMMYFUNCTION("""COMPUTED_VALUE"""),"Сладкие конфеты СКИТЛЗ и смородина")</f>
        <v>Сладкие конфеты СКИТЛЗ и смородина</v>
      </c>
      <c r="P4628" s="18" t="str">
        <f>IFERROR(__xludf.DUMMYFUNCTION("""COMPUTED_VALUE"""),"Ежевичный лимонад")</f>
        <v>Ежевичный лимонад</v>
      </c>
      <c r="Q4628" s="18" t="str">
        <f>IFERROR(__xludf.DUMMYFUNCTION("""COMPUTED_VALUE"""),"Дыня кокос")</f>
        <v>Дыня кокос</v>
      </c>
      <c r="R4628" s="18" t="str">
        <f>IFERROR(__xludf.DUMMYFUNCTION("""COMPUTED_VALUE"""),"Земляничный бабл гам")</f>
        <v>Земляничный бабл гам</v>
      </c>
      <c r="S4628" s="18" t="str">
        <f>IFERROR(__xludf.DUMMYFUNCTION("""COMPUTED_VALUE"""),"Лимонные леденцы")</f>
        <v>Лимонные леденцы</v>
      </c>
      <c r="T4628" s="18" t="str">
        <f>IFERROR(__xludf.DUMMYFUNCTION("""COMPUTED_VALUE"""),"Экзотический фрукты")</f>
        <v>Экзотический фрукты</v>
      </c>
      <c r="U4628" s="18" t="str">
        <f>IFERROR(__xludf.DUMMYFUNCTION("""COMPUTED_VALUE"""),"Личи виноград мята")</f>
        <v>Личи виноград мята</v>
      </c>
      <c r="V4628" s="18" t="str">
        <f>IFERROR(__xludf.DUMMYFUNCTION("""COMPUTED_VALUE"""),"Черника малина мята")</f>
        <v>Черника малина мята</v>
      </c>
      <c r="W4628" s="18" t="str">
        <f>IFERROR(__xludf.DUMMYFUNCTION("""COMPUTED_VALUE"""),"Абрикосовый йогурт")</f>
        <v>Абрикосовый йогурт</v>
      </c>
      <c r="X4628" s="18" t="str">
        <f>IFERROR(__xludf.DUMMYFUNCTION("""COMPUTED_VALUE"""),"Арбуз лед")</f>
        <v>Арбуз лед</v>
      </c>
      <c r="Y4628" s="18" t="str">
        <f>IFERROR(__xludf.DUMMYFUNCTION("""COMPUTED_VALUE"""),"Банан клубника лед")</f>
        <v>Банан клубника лед</v>
      </c>
      <c r="Z4628" s="18" t="str">
        <f>IFERROR(__xludf.DUMMYFUNCTION("""COMPUTED_VALUE"""),"Арбузное мороженное")</f>
        <v>Арбузное мороженное</v>
      </c>
      <c r="AA4628" s="18" t="str">
        <f>IFERROR(__xludf.DUMMYFUNCTION("""COMPUTED_VALUE"""),"Клубника малина жвачка")</f>
        <v>Клубника малина жвачка</v>
      </c>
      <c r="AB4628" s="18" t="str">
        <f>IFERROR(__xludf.DUMMYFUNCTION("""COMPUTED_VALUE"""),"Клубничное мороженное")</f>
        <v>Клубничное мороженное</v>
      </c>
      <c r="AC4628" s="18" t="str">
        <f>IFERROR(__xludf.DUMMYFUNCTION("""COMPUTED_VALUE"""),"Кола сода лед")</f>
        <v>Кола сода лед</v>
      </c>
      <c r="AD4628" s="18" t="str">
        <f>IFERROR(__xludf.DUMMYFUNCTION("""COMPUTED_VALUE"""),"Банановый милкшейк")</f>
        <v>Банановый милкшейк</v>
      </c>
      <c r="AE4628" s="18" t="str">
        <f>IFERROR(__xludf.DUMMYFUNCTION("""COMPUTED_VALUE"""),"Микс ягод лед")</f>
        <v>Микс ягод лед</v>
      </c>
      <c r="AF4628" s="18" t="str">
        <f>IFERROR(__xludf.DUMMYFUNCTION("""COMPUTED_VALUE"""),"Брусничный морс")</f>
        <v>Брусничный морс</v>
      </c>
      <c r="AG4628" s="18" t="str">
        <f>IFERROR(__xludf.DUMMYFUNCTION("""COMPUTED_VALUE"""),"Яблочный лимонад")</f>
        <v>Яблочный лимонад</v>
      </c>
      <c r="AH4628" s="18" t="str">
        <f>IFERROR(__xludf.DUMMYFUNCTION("""COMPUTED_VALUE"""),"Лесные ягоды")</f>
        <v>Лесные ягоды</v>
      </c>
      <c r="AI4628" s="18" t="str">
        <f>IFERROR(__xludf.DUMMYFUNCTION("""COMPUTED_VALUE"""),"Смородиновый лимонад")</f>
        <v>Смородиновый лимонад</v>
      </c>
      <c r="AJ4628" s="18" t="str">
        <f>IFERROR(__xludf.DUMMYFUNCTION("""COMPUTED_VALUE"""),"Вишня лайм лед")</f>
        <v>Вишня лайм лед</v>
      </c>
      <c r="AK4628" s="18" t="str">
        <f>IFERROR(__xludf.DUMMYFUNCTION("""COMPUTED_VALUE"""),"Лист виноград мята энергетик")</f>
        <v>Лист виноград мята энергетик</v>
      </c>
      <c r="AL4628" s="18" t="str">
        <f>IFERROR(__xludf.DUMMYFUNCTION("""COMPUTED_VALUE"""),"Двойное яблоко лед")</f>
        <v>Двойное яблоко лед</v>
      </c>
      <c r="AM4628" s="18" t="str">
        <f>IFERROR(__xludf.DUMMYFUNCTION("""COMPUTED_VALUE"""),"Смородиновый холс")</f>
        <v>Смородиновый холс</v>
      </c>
      <c r="AN4628" s="18" t="str">
        <f>IFERROR(__xludf.DUMMYFUNCTION("""COMPUTED_VALUE"""),"Клубничное шампанское")</f>
        <v>Клубничное шампанское</v>
      </c>
      <c r="AO4628" s="18"/>
      <c r="AP4628" s="18"/>
      <c r="AQ4628" s="18"/>
      <c r="AR4628" s="18"/>
      <c r="AS4628" s="18"/>
      <c r="AT4628" s="18"/>
      <c r="AU4628" s="18"/>
      <c r="AV4628" s="18"/>
      <c r="AW4628" s="18"/>
      <c r="AX4628" s="18"/>
    </row>
    <row r="4629">
      <c r="A4629" s="18" t="str">
        <f>IFERROR(__xludf.DUMMYFUNCTION("""COMPUTED_VALUE"""),"Лесные ягоды")</f>
        <v>Лесные ягоды</v>
      </c>
      <c r="B4629" s="18" t="str">
        <f>IFERROR(__xludf.DUMMYFUNCTION("""COMPUTED_VALUE"""),"Алоэ виноград ")</f>
        <v>Алоэ виноград </v>
      </c>
      <c r="C4629" s="18" t="str">
        <f>IFERROR(__xludf.DUMMYFUNCTION("""COMPUTED_VALUE"""),"Апельсиновый адреналин")</f>
        <v>Апельсиновый адреналин</v>
      </c>
      <c r="D4629" s="18" t="str">
        <f>IFERROR(__xludf.DUMMYFUNCTION("""COMPUTED_VALUE"""),"Клюква лайм")</f>
        <v>Клюква лайм</v>
      </c>
      <c r="E4629" s="18" t="str">
        <f>IFERROR(__xludf.DUMMYFUNCTION("""COMPUTED_VALUE"""),"Виноградная фанта ")</f>
        <v>Виноградная фанта </v>
      </c>
      <c r="F4629" s="18" t="str">
        <f>IFERROR(__xludf.DUMMYFUNCTION("""COMPUTED_VALUE"""),"Зеленый чай лемонграсс")</f>
        <v>Зеленый чай лемонграсс</v>
      </c>
      <c r="G4629" s="18" t="str">
        <f>IFERROR(__xludf.DUMMYFUNCTION("""COMPUTED_VALUE"""),"Малина арбуз")</f>
        <v>Малина арбуз</v>
      </c>
      <c r="H4629" s="18" t="str">
        <f>IFERROR(__xludf.DUMMYFUNCTION("""COMPUTED_VALUE"""),"Ананас персик")</f>
        <v>Ананас персик</v>
      </c>
      <c r="I4629" s="18" t="str">
        <f>IFERROR(__xludf.DUMMYFUNCTION("""COMPUTED_VALUE"""),"Клубничный мохито ")</f>
        <v>Клубничный мохито </v>
      </c>
      <c r="J4629" s="18" t="str">
        <f>IFERROR(__xludf.DUMMYFUNCTION("""COMPUTED_VALUE"""),"Яблоко лайм")</f>
        <v>Яблоко лайм</v>
      </c>
      <c r="K4629" s="18" t="str">
        <f>IFERROR(__xludf.DUMMYFUNCTION("""COMPUTED_VALUE"""),"Спрайт арбуз лайм ")</f>
        <v>Спрайт арбуз лайм </v>
      </c>
      <c r="L4629" s="18" t="str">
        <f>IFERROR(__xludf.DUMMYFUNCTION("""COMPUTED_VALUE"""),"Черничная фанта")</f>
        <v>Черничная фанта</v>
      </c>
      <c r="M4629" s="18" t="str">
        <f>IFERROR(__xludf.DUMMYFUNCTION("""COMPUTED_VALUE"""),"Чёрная смородина")</f>
        <v>Чёрная смородина</v>
      </c>
      <c r="N4629" s="18" t="str">
        <f>IFERROR(__xludf.DUMMYFUNCTION("""COMPUTED_VALUE"""),"Червячки голубика малина")</f>
        <v>Червячки голубика малина</v>
      </c>
      <c r="O4629" s="18" t="str">
        <f>IFERROR(__xludf.DUMMYFUNCTION("""COMPUTED_VALUE"""),"Малина смородина ")</f>
        <v>Малина смородина </v>
      </c>
      <c r="P4629" s="18" t="str">
        <f>IFERROR(__xludf.DUMMYFUNCTION("""COMPUTED_VALUE"""),"Черника лайм ")</f>
        <v>Черника лайм </v>
      </c>
      <c r="Q4629" s="18" t="str">
        <f>IFERROR(__xludf.DUMMYFUNCTION("""COMPUTED_VALUE"""),"Виноградный чупа чупс")</f>
        <v>Виноградный чупа чупс</v>
      </c>
      <c r="R4629" s="18" t="str">
        <f>IFERROR(__xludf.DUMMYFUNCTION("""COMPUTED_VALUE"""),"Киви лайм")</f>
        <v>Киви лайм</v>
      </c>
      <c r="S4629" s="18" t="str">
        <f>IFERROR(__xludf.DUMMYFUNCTION("""COMPUTED_VALUE"""),"Ягодный морс")</f>
        <v>Ягодный морс</v>
      </c>
      <c r="T4629" s="18" t="str">
        <f>IFERROR(__xludf.DUMMYFUNCTION("""COMPUTED_VALUE"""),"Фруктовый скитлс")</f>
        <v>Фруктовый скитлс</v>
      </c>
      <c r="U4629" s="18" t="str">
        <f>IFERROR(__xludf.DUMMYFUNCTION("""COMPUTED_VALUE"""),"черника лимон ")</f>
        <v>черника лимон </v>
      </c>
      <c r="V4629" s="18" t="str">
        <f>IFERROR(__xludf.DUMMYFUNCTION("""COMPUTED_VALUE"""),"Вишнёвая бомба")</f>
        <v>Вишнёвая бомба</v>
      </c>
      <c r="W4629" s="18" t="str">
        <f>IFERROR(__xludf.DUMMYFUNCTION("""COMPUTED_VALUE"""),"Тропический манго")</f>
        <v>Тропический манго</v>
      </c>
      <c r="X4629" s="18"/>
      <c r="Y4629" s="18"/>
      <c r="Z4629" s="18"/>
      <c r="AA4629" s="18"/>
      <c r="AB4629" s="18"/>
      <c r="AC4629" s="18"/>
      <c r="AD4629" s="18"/>
      <c r="AE4629" s="18"/>
      <c r="AF4629" s="18"/>
      <c r="AG4629" s="18"/>
      <c r="AH4629" s="18"/>
      <c r="AI4629" s="18"/>
      <c r="AJ4629" s="18"/>
      <c r="AK4629" s="18"/>
      <c r="AL4629" s="18"/>
      <c r="AM4629" s="18"/>
      <c r="AN4629" s="18"/>
      <c r="AO4629" s="18"/>
      <c r="AP4629" s="18"/>
      <c r="AQ4629" s="18"/>
      <c r="AR4629" s="18"/>
      <c r="AS4629" s="18"/>
      <c r="AT4629" s="18"/>
      <c r="AU4629" s="18"/>
      <c r="AV4629" s="18"/>
      <c r="AW4629" s="18"/>
      <c r="AX4629" s="18"/>
    </row>
    <row r="4630">
      <c r="A4630" s="18" t="str">
        <f>IFERROR(__xludf.DUMMYFUNCTION("""COMPUTED_VALUE"""),"Экзотический микс")</f>
        <v>Экзотический микс</v>
      </c>
      <c r="B4630" s="18" t="str">
        <f>IFERROR(__xludf.DUMMYFUNCTION("""COMPUTED_VALUE"""),"Энергетик")</f>
        <v>Энергетик</v>
      </c>
      <c r="C4630" s="18" t="str">
        <f>IFERROR(__xludf.DUMMYFUNCTION("""COMPUTED_VALUE"""),"Виноградный чупа-чупс")</f>
        <v>Виноградный чупа-чупс</v>
      </c>
      <c r="D4630" s="18" t="str">
        <f>IFERROR(__xludf.DUMMYFUNCTION("""COMPUTED_VALUE"""),"Кислая лесная клюква")</f>
        <v>Кислая лесная клюква</v>
      </c>
      <c r="E4630" s="18" t="str">
        <f>IFERROR(__xludf.DUMMYFUNCTION("""COMPUTED_VALUE"""),"Смородина персик")</f>
        <v>Смородина персик</v>
      </c>
      <c r="F4630" s="18" t="str">
        <f>IFERROR(__xludf.DUMMYFUNCTION("""COMPUTED_VALUE"""),"Спелый киви кисло сладкий")</f>
        <v>Спелый киви кисло сладкий</v>
      </c>
      <c r="G4630" s="18" t="str">
        <f>IFERROR(__xludf.DUMMYFUNCTION("""COMPUTED_VALUE"""),"Кислые черви в вишневом сиропе")</f>
        <v>Кислые черви в вишневом сиропе</v>
      </c>
      <c r="H4630" s="18" t="str">
        <f>IFERROR(__xludf.DUMMYFUNCTION("""COMPUTED_VALUE"""),"Грушевый лимонад")</f>
        <v>Грушевый лимонад</v>
      </c>
      <c r="I4630" s="18" t="str">
        <f>IFERROR(__xludf.DUMMYFUNCTION("""COMPUTED_VALUE"""),"Лимонад с сладкой малиной")</f>
        <v>Лимонад с сладкой малиной</v>
      </c>
      <c r="J4630" s="18" t="str">
        <f>IFERROR(__xludf.DUMMYFUNCTION("""COMPUTED_VALUE"""),"Ананасовая кислинка")</f>
        <v>Ананасовая кислинка</v>
      </c>
      <c r="K4630" s="18" t="str">
        <f>IFERROR(__xludf.DUMMYFUNCTION("""COMPUTED_VALUE"""),"Мармеладные мишки")</f>
        <v>Мармеладные мишки</v>
      </c>
      <c r="L4630" s="18" t="str">
        <f>IFERROR(__xludf.DUMMYFUNCTION("""COMPUTED_VALUE"""),"Мандариновый сок с цедрой")</f>
        <v>Мандариновый сок с цедрой</v>
      </c>
      <c r="M4630" s="18" t="str">
        <f>IFERROR(__xludf.DUMMYFUNCTION("""COMPUTED_VALUE"""),"Кисло-сладкое ягодное драже")</f>
        <v>Кисло-сладкое ягодное драже</v>
      </c>
      <c r="N4630" s="18" t="str">
        <f>IFERROR(__xludf.DUMMYFUNCTION("""COMPUTED_VALUE"""),"Классическая фанта")</f>
        <v>Классическая фанта</v>
      </c>
      <c r="O4630" s="18" t="str">
        <f>IFERROR(__xludf.DUMMYFUNCTION("""COMPUTED_VALUE"""),"Сладкие барбарисоввые конфеты")</f>
        <v>Сладкие барбарисоввые конфеты</v>
      </c>
      <c r="P4630" s="18"/>
      <c r="Q4630" s="18"/>
      <c r="R4630" s="18"/>
      <c r="S4630" s="18"/>
      <c r="T4630" s="18"/>
      <c r="U4630" s="18"/>
      <c r="V4630" s="18"/>
      <c r="W4630" s="18"/>
      <c r="X4630" s="18"/>
      <c r="Y4630" s="18"/>
      <c r="Z4630" s="18"/>
      <c r="AA4630" s="18"/>
      <c r="AB4630" s="18"/>
      <c r="AC4630" s="18"/>
      <c r="AD4630" s="18"/>
      <c r="AE4630" s="18"/>
      <c r="AF4630" s="18"/>
      <c r="AG4630" s="18"/>
      <c r="AH4630" s="18"/>
      <c r="AI4630" s="18"/>
      <c r="AJ4630" s="18"/>
      <c r="AK4630" s="18"/>
      <c r="AL4630" s="18"/>
      <c r="AM4630" s="18"/>
      <c r="AN4630" s="18"/>
      <c r="AO4630" s="18"/>
      <c r="AP4630" s="18"/>
      <c r="AQ4630" s="18"/>
      <c r="AR4630" s="18"/>
      <c r="AS4630" s="18"/>
      <c r="AT4630" s="18"/>
      <c r="AU4630" s="18"/>
      <c r="AV4630" s="18"/>
      <c r="AW4630" s="18"/>
      <c r="AX4630" s="18"/>
    </row>
    <row r="4631">
      <c r="A4631" s="18" t="str">
        <f>IFERROR(__xludf.DUMMYFUNCTION("""COMPUTED_VALUE"""),"Экзотический микс")</f>
        <v>Экзотический микс</v>
      </c>
      <c r="B4631" s="18" t="str">
        <f>IFERROR(__xludf.DUMMYFUNCTION("""COMPUTED_VALUE"""),"Энергетик")</f>
        <v>Энергетик</v>
      </c>
      <c r="C4631" s="18" t="str">
        <f>IFERROR(__xludf.DUMMYFUNCTION("""COMPUTED_VALUE"""),"Виноградный чупа-чупс")</f>
        <v>Виноградный чупа-чупс</v>
      </c>
      <c r="D4631" s="18" t="str">
        <f>IFERROR(__xludf.DUMMYFUNCTION("""COMPUTED_VALUE"""),"Кислая лесная клюква")</f>
        <v>Кислая лесная клюква</v>
      </c>
      <c r="E4631" s="18" t="str">
        <f>IFERROR(__xludf.DUMMYFUNCTION("""COMPUTED_VALUE"""),"Смородина персик")</f>
        <v>Смородина персик</v>
      </c>
      <c r="F4631" s="18" t="str">
        <f>IFERROR(__xludf.DUMMYFUNCTION("""COMPUTED_VALUE"""),"Спелый киви кисло сладкий")</f>
        <v>Спелый киви кисло сладкий</v>
      </c>
      <c r="G4631" s="18" t="str">
        <f>IFERROR(__xludf.DUMMYFUNCTION("""COMPUTED_VALUE"""),"Кислые черви в вишневом сиропе")</f>
        <v>Кислые черви в вишневом сиропе</v>
      </c>
      <c r="H4631" s="18" t="str">
        <f>IFERROR(__xludf.DUMMYFUNCTION("""COMPUTED_VALUE"""),"Грушевый лимонад")</f>
        <v>Грушевый лимонад</v>
      </c>
      <c r="I4631" s="18" t="str">
        <f>IFERROR(__xludf.DUMMYFUNCTION("""COMPUTED_VALUE"""),"Лимонад с сладкой малиной")</f>
        <v>Лимонад с сладкой малиной</v>
      </c>
      <c r="J4631" s="18" t="str">
        <f>IFERROR(__xludf.DUMMYFUNCTION("""COMPUTED_VALUE"""),"Ананасовая кислинка")</f>
        <v>Ананасовая кислинка</v>
      </c>
      <c r="K4631" s="18" t="str">
        <f>IFERROR(__xludf.DUMMYFUNCTION("""COMPUTED_VALUE"""),"Мармеладные мишки")</f>
        <v>Мармеладные мишки</v>
      </c>
      <c r="L4631" s="18" t="str">
        <f>IFERROR(__xludf.DUMMYFUNCTION("""COMPUTED_VALUE"""),"Мандариновый сок с цедрой")</f>
        <v>Мандариновый сок с цедрой</v>
      </c>
      <c r="M4631" s="18" t="str">
        <f>IFERROR(__xludf.DUMMYFUNCTION("""COMPUTED_VALUE"""),"Кисло-сладкое ягодное драже")</f>
        <v>Кисло-сладкое ягодное драже</v>
      </c>
      <c r="N4631" s="18" t="str">
        <f>IFERROR(__xludf.DUMMYFUNCTION("""COMPUTED_VALUE"""),"Классическая фанта")</f>
        <v>Классическая фанта</v>
      </c>
      <c r="O4631" s="18" t="str">
        <f>IFERROR(__xludf.DUMMYFUNCTION("""COMPUTED_VALUE"""),"Сладкие барбарисоввые конфеты")</f>
        <v>Сладкие барбарисоввые конфеты</v>
      </c>
      <c r="P4631" s="18"/>
      <c r="Q4631" s="18"/>
      <c r="R4631" s="18"/>
      <c r="S4631" s="18"/>
      <c r="T4631" s="18"/>
      <c r="U4631" s="18"/>
      <c r="V4631" s="18"/>
      <c r="W4631" s="18"/>
      <c r="X4631" s="18"/>
      <c r="Y4631" s="18"/>
      <c r="Z4631" s="18"/>
      <c r="AA4631" s="18"/>
      <c r="AB4631" s="18"/>
      <c r="AC4631" s="18"/>
      <c r="AD4631" s="18"/>
      <c r="AE4631" s="18"/>
      <c r="AF4631" s="18"/>
      <c r="AG4631" s="18"/>
      <c r="AH4631" s="18"/>
      <c r="AI4631" s="18"/>
      <c r="AJ4631" s="18"/>
      <c r="AK4631" s="18"/>
      <c r="AL4631" s="18"/>
      <c r="AM4631" s="18"/>
      <c r="AN4631" s="18"/>
      <c r="AO4631" s="18"/>
      <c r="AP4631" s="18"/>
      <c r="AQ4631" s="18"/>
      <c r="AR4631" s="18"/>
      <c r="AS4631" s="18"/>
      <c r="AT4631" s="18"/>
      <c r="AU4631" s="18"/>
      <c r="AV4631" s="18"/>
      <c r="AW4631" s="18"/>
      <c r="AX4631" s="18"/>
    </row>
    <row r="4632">
      <c r="A4632" s="18" t="str">
        <f>IFERROR(__xludf.DUMMYFUNCTION("""COMPUTED_VALUE"""),"0.4")</f>
        <v>0.4</v>
      </c>
      <c r="B4632" s="18" t="str">
        <f>IFERROR(__xludf.DUMMYFUNCTION("""COMPUTED_VALUE"""),"0.6")</f>
        <v>0.6</v>
      </c>
      <c r="C4632" s="18" t="str">
        <f>IFERROR(__xludf.DUMMYFUNCTION("""COMPUTED_VALUE"""),"0.7")</f>
        <v>0.7</v>
      </c>
      <c r="D4632" s="18" t="str">
        <f>IFERROR(__xludf.DUMMYFUNCTION("""COMPUTED_VALUE"""),"0.8")</f>
        <v>0.8</v>
      </c>
      <c r="E4632" s="18"/>
      <c r="F4632" s="18"/>
      <c r="G4632" s="18"/>
      <c r="H4632" s="18"/>
      <c r="I4632" s="18"/>
      <c r="J4632" s="18"/>
      <c r="K4632" s="18"/>
      <c r="L4632" s="18"/>
      <c r="M4632" s="18"/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  <c r="AA4632" s="18"/>
      <c r="AB4632" s="18"/>
      <c r="AC4632" s="18"/>
      <c r="AD4632" s="18"/>
      <c r="AE4632" s="18"/>
      <c r="AF4632" s="18"/>
      <c r="AG4632" s="18"/>
      <c r="AH4632" s="18"/>
      <c r="AI4632" s="18"/>
      <c r="AJ4632" s="18"/>
      <c r="AK4632" s="18"/>
      <c r="AL4632" s="18"/>
      <c r="AM4632" s="18"/>
      <c r="AN4632" s="18"/>
      <c r="AO4632" s="18"/>
      <c r="AP4632" s="18"/>
      <c r="AQ4632" s="18"/>
      <c r="AR4632" s="18"/>
      <c r="AS4632" s="18"/>
      <c r="AT4632" s="18"/>
      <c r="AU4632" s="18"/>
      <c r="AV4632" s="18"/>
      <c r="AW4632" s="18"/>
      <c r="AX4632" s="18"/>
    </row>
    <row r="4633">
      <c r="A4633" s="18" t="str">
        <f>IFERROR(__xludf.DUMMYFUNCTION("""COMPUTED_VALUE"""),"Арбуз Малина ")</f>
        <v>Арбуз Малина </v>
      </c>
      <c r="B4633" s="18" t="str">
        <f>IFERROR(__xludf.DUMMYFUNCTION("""COMPUTED_VALUE"""),"Банан Кокос ")</f>
        <v>Банан Кокос </v>
      </c>
      <c r="C4633" s="18" t="str">
        <f>IFERROR(__xludf.DUMMYFUNCTION("""COMPUTED_VALUE"""),"Барбарисовый Энергетик ")</f>
        <v>Барбарисовый Энергетик </v>
      </c>
      <c r="D4633" s="18" t="str">
        <f>IFERROR(__xludf.DUMMYFUNCTION("""COMPUTED_VALUE"""),"Виноградный Энергетик")</f>
        <v>Виноградный Энергетик</v>
      </c>
      <c r="E4633" s="18" t="str">
        <f>IFERROR(__xludf.DUMMYFUNCTION("""COMPUTED_VALUE"""),"Гранат Клубника ")</f>
        <v>Гранат Клубника </v>
      </c>
      <c r="F4633" s="18" t="str">
        <f>IFERROR(__xludf.DUMMYFUNCTION("""COMPUTED_VALUE"""),"Гранат Смородина ")</f>
        <v>Гранат Смородина </v>
      </c>
      <c r="G4633" s="18" t="str">
        <f>IFERROR(__xludf.DUMMYFUNCTION("""COMPUTED_VALUE"""),"Грейпфрутовый Швепс ")</f>
        <v>Грейпфрутовый Швепс </v>
      </c>
      <c r="H4633" s="18" t="str">
        <f>IFERROR(__xludf.DUMMYFUNCTION("""COMPUTED_VALUE"""),"Земляника Драгонфрут ")</f>
        <v>Земляника Драгонфрут </v>
      </c>
      <c r="I4633" s="18" t="str">
        <f>IFERROR(__xludf.DUMMYFUNCTION("""COMPUTED_VALUE"""),"Киви Личи ")</f>
        <v>Киви Личи </v>
      </c>
      <c r="J4633" s="18" t="str">
        <f>IFERROR(__xludf.DUMMYFUNCTION("""COMPUTED_VALUE"""),"Киви Маракуйя Гуава ")</f>
        <v>Киви Маракуйя Гуава </v>
      </c>
      <c r="K4633" s="18" t="str">
        <f>IFERROR(__xludf.DUMMYFUNCTION("""COMPUTED_VALUE"""),"Клубника Банан ")</f>
        <v>Клубника Банан </v>
      </c>
      <c r="L4633" s="18" t="str">
        <f>IFERROR(__xludf.DUMMYFUNCTION("""COMPUTED_VALUE"""),"Клубника Вишня ")</f>
        <v>Клубника Вишня </v>
      </c>
      <c r="M4633" s="18" t="str">
        <f>IFERROR(__xludf.DUMMYFUNCTION("""COMPUTED_VALUE"""),"Клубника Земляника ")</f>
        <v>Клубника Земляника </v>
      </c>
      <c r="N4633" s="18" t="str">
        <f>IFERROR(__xludf.DUMMYFUNCTION("""COMPUTED_VALUE"""),"Клубничный Мохито ")</f>
        <v>Клубничный Мохито </v>
      </c>
      <c r="O4633" s="18" t="str">
        <f>IFERROR(__xludf.DUMMYFUNCTION("""COMPUTED_VALUE"""),"Манго Грейпфрут ")</f>
        <v>Манго Грейпфрут </v>
      </c>
      <c r="P4633" s="18" t="str">
        <f>IFERROR(__xludf.DUMMYFUNCTION("""COMPUTED_VALUE"""),"Манго Персик Личи ")</f>
        <v>Манго Персик Личи </v>
      </c>
      <c r="Q4633" s="18" t="str">
        <f>IFERROR(__xludf.DUMMYFUNCTION("""COMPUTED_VALUE"""),"Персик Бабл Гам ")</f>
        <v>Персик Бабл Гам </v>
      </c>
      <c r="R4633" s="18" t="str">
        <f>IFERROR(__xludf.DUMMYFUNCTION("""COMPUTED_VALUE"""),"Садовые Ягоды ")</f>
        <v>Садовые Ягоды </v>
      </c>
      <c r="S4633" s="18" t="str">
        <f>IFERROR(__xludf.DUMMYFUNCTION("""COMPUTED_VALUE"""),"Скитлс Лимон Лайм 2")</f>
        <v>Скитлс Лимон Лайм 2</v>
      </c>
      <c r="T4633" s="18" t="str">
        <f>IFERROR(__xludf.DUMMYFUNCTION("""COMPUTED_VALUE"""),"Смородина Мармелад 1")</f>
        <v>Смородина Мармелад 1</v>
      </c>
      <c r="U4633" s="18" t="str">
        <f>IFERROR(__xludf.DUMMYFUNCTION("""COMPUTED_VALUE"""),"Темная Вишня 1")</f>
        <v>Темная Вишня 1</v>
      </c>
      <c r="V4633" s="18" t="str">
        <f>IFERROR(__xludf.DUMMYFUNCTION("""COMPUTED_VALUE"""),"Фруктовые Пластинки 1")</f>
        <v>Фруктовые Пластинки 1</v>
      </c>
      <c r="W4633" s="18" t="str">
        <f>IFERROR(__xludf.DUMMYFUNCTION("""COMPUTED_VALUE"""),"Черника Ежевика 1")</f>
        <v>Черника Ежевика 1</v>
      </c>
      <c r="X4633" s="18" t="str">
        <f>IFERROR(__xludf.DUMMYFUNCTION("""COMPUTED_VALUE"""),"Черника Малина 1")</f>
        <v>Черника Малина 1</v>
      </c>
      <c r="Y4633" s="18" t="str">
        <f>IFERROR(__xludf.DUMMYFUNCTION("""COMPUTED_VALUE"""),"Черника Мята 2")</f>
        <v>Черника Мята 2</v>
      </c>
      <c r="Z4633" s="18" t="str">
        <f>IFERROR(__xludf.DUMMYFUNCTION("""COMPUTED_VALUE"""),"Яблоко Виноград 2")</f>
        <v>Яблоко Виноград 2</v>
      </c>
      <c r="AA4633" s="18" t="str">
        <f>IFERROR(__xludf.DUMMYFUNCTION("""COMPUTED_VALUE"""),"Яблоко Малина 4")</f>
        <v>Яблоко Малина 4</v>
      </c>
      <c r="AB4633" s="18"/>
      <c r="AC4633" s="18"/>
      <c r="AD4633" s="18"/>
      <c r="AE4633" s="18"/>
      <c r="AF4633" s="18"/>
      <c r="AG4633" s="18"/>
      <c r="AH4633" s="18"/>
      <c r="AI4633" s="18"/>
      <c r="AJ4633" s="18"/>
      <c r="AK4633" s="18"/>
      <c r="AL4633" s="18"/>
      <c r="AM4633" s="18"/>
      <c r="AN4633" s="18"/>
      <c r="AO4633" s="18"/>
      <c r="AP4633" s="18"/>
      <c r="AQ4633" s="18"/>
      <c r="AR4633" s="18"/>
      <c r="AS4633" s="18"/>
      <c r="AT4633" s="18"/>
      <c r="AU4633" s="18"/>
      <c r="AV4633" s="18"/>
      <c r="AW4633" s="18"/>
      <c r="AX4633" s="18"/>
    </row>
    <row r="4634">
      <c r="A4634" s="18" t="str">
        <f>IFERROR(__xludf.DUMMYFUNCTION("""COMPUTED_VALUE"""),"Смородина холс")</f>
        <v>Смородина холс</v>
      </c>
      <c r="B4634" s="18" t="str">
        <f>IFERROR(__xludf.DUMMYFUNCTION("""COMPUTED_VALUE"""),"Тропические фрукты")</f>
        <v>Тропические фрукты</v>
      </c>
      <c r="C4634" s="18" t="str">
        <f>IFERROR(__xludf.DUMMYFUNCTION("""COMPUTED_VALUE"""),"Черничная конфета")</f>
        <v>Черничная конфета</v>
      </c>
      <c r="D4634" s="18" t="str">
        <f>IFERROR(__xludf.DUMMYFUNCTION("""COMPUTED_VALUE"""),"Яблоко вишня")</f>
        <v>Яблоко вишня</v>
      </c>
      <c r="E4634" s="18" t="str">
        <f>IFERROR(__xludf.DUMMYFUNCTION("""COMPUTED_VALUE"""),"Виноград мята")</f>
        <v>Виноград мята</v>
      </c>
      <c r="F4634" s="18" t="str">
        <f>IFERROR(__xludf.DUMMYFUNCTION("""COMPUTED_VALUE"""),"Виноград холс")</f>
        <v>Виноград холс</v>
      </c>
      <c r="G4634" s="18" t="str">
        <f>IFERROR(__xludf.DUMMYFUNCTION("""COMPUTED_VALUE"""),"Грейпфрутовый лимонад")</f>
        <v>Грейпфрутовый лимонад</v>
      </c>
      <c r="H4634" s="18" t="str">
        <f>IFERROR(__xludf.DUMMYFUNCTION("""COMPUTED_VALUE"""),"Дыня банан")</f>
        <v>Дыня банан</v>
      </c>
      <c r="I4634" s="18" t="str">
        <f>IFERROR(__xludf.DUMMYFUNCTION("""COMPUTED_VALUE"""),"Ежевичный лимонад")</f>
        <v>Ежевичный лимонад</v>
      </c>
      <c r="J4634" s="18" t="str">
        <f>IFERROR(__xludf.DUMMYFUNCTION("""COMPUTED_VALUE"""),"Земляничная конфета ")</f>
        <v>Земляничная конфета </v>
      </c>
      <c r="K4634" s="18" t="str">
        <f>IFERROR(__xludf.DUMMYFUNCTION("""COMPUTED_VALUE"""),"Ананас манго ")</f>
        <v>Ананас манго </v>
      </c>
      <c r="L4634" s="18" t="str">
        <f>IFERROR(__xludf.DUMMYFUNCTION("""COMPUTED_VALUE"""),"Жвачка черника мята ")</f>
        <v>Жвачка черника мята </v>
      </c>
      <c r="M4634" s="18" t="str">
        <f>IFERROR(__xludf.DUMMYFUNCTION("""COMPUTED_VALUE"""),"Зеленый манго")</f>
        <v>Зеленый манго</v>
      </c>
      <c r="N4634" s="18" t="str">
        <f>IFERROR(__xludf.DUMMYFUNCTION("""COMPUTED_VALUE"""),"Клюква брусника")</f>
        <v>Клюква брусника</v>
      </c>
      <c r="O4634" s="18" t="str">
        <f>IFERROR(__xludf.DUMMYFUNCTION("""COMPUTED_VALUE"""),"Апельсин ")</f>
        <v>Апельсин </v>
      </c>
      <c r="P4634" s="18" t="str">
        <f>IFERROR(__xludf.DUMMYFUNCTION("""COMPUTED_VALUE"""),"Кокос малина")</f>
        <v>Кокос малина</v>
      </c>
      <c r="Q4634" s="18" t="str">
        <f>IFERROR(__xludf.DUMMYFUNCTION("""COMPUTED_VALUE"""),"Лимонные черви")</f>
        <v>Лимонные черви</v>
      </c>
      <c r="R4634" s="18" t="str">
        <f>IFERROR(__xludf.DUMMYFUNCTION("""COMPUTED_VALUE"""),"Малиновый лимонад")</f>
        <v>Малиновый лимонад</v>
      </c>
      <c r="S4634" s="18" t="str">
        <f>IFERROR(__xludf.DUMMYFUNCTION("""COMPUTED_VALUE"""),"Смородина малина")</f>
        <v>Смородина малина</v>
      </c>
      <c r="T4634" s="18"/>
      <c r="U4634" s="18"/>
      <c r="V4634" s="18"/>
      <c r="W4634" s="18"/>
      <c r="X4634" s="18"/>
      <c r="Y4634" s="18"/>
      <c r="Z4634" s="18"/>
      <c r="AA4634" s="18"/>
      <c r="AB4634" s="18"/>
      <c r="AC4634" s="18"/>
      <c r="AD4634" s="18"/>
      <c r="AE4634" s="18"/>
      <c r="AF4634" s="18"/>
      <c r="AG4634" s="18"/>
      <c r="AH4634" s="18"/>
      <c r="AI4634" s="18"/>
      <c r="AJ4634" s="18"/>
      <c r="AK4634" s="18"/>
      <c r="AL4634" s="18"/>
      <c r="AM4634" s="18"/>
      <c r="AN4634" s="18"/>
      <c r="AO4634" s="18"/>
      <c r="AP4634" s="18"/>
      <c r="AQ4634" s="18"/>
      <c r="AR4634" s="18"/>
      <c r="AS4634" s="18"/>
      <c r="AT4634" s="18"/>
      <c r="AU4634" s="18"/>
      <c r="AV4634" s="18"/>
      <c r="AW4634" s="18"/>
      <c r="AX4634" s="18"/>
    </row>
    <row r="4635">
      <c r="A4635" s="18" t="str">
        <f>IFERROR(__xludf.DUMMYFUNCTION("""COMPUTED_VALUE"""),"Кислый малиново-грейпфрутовый швепс")</f>
        <v>Кислый малиново-грейпфрутовый швепс</v>
      </c>
      <c r="B4635" s="18" t="str">
        <f>IFERROR(__xludf.DUMMYFUNCTION("""COMPUTED_VALUE"""),"Ананас апельсин")</f>
        <v>Ананас апельсин</v>
      </c>
      <c r="C4635" s="18" t="str">
        <f>IFERROR(__xludf.DUMMYFUNCTION("""COMPUTED_VALUE"""),"Пинаколада")</f>
        <v>Пинаколада</v>
      </c>
      <c r="D4635" s="18" t="str">
        <f>IFERROR(__xludf.DUMMYFUNCTION("""COMPUTED_VALUE"""),"Мятный бабл гам")</f>
        <v>Мятный бабл гам</v>
      </c>
      <c r="E4635" s="18" t="str">
        <f>IFERROR(__xludf.DUMMYFUNCTION("""COMPUTED_VALUE"""),"Мянго драгонфрут")</f>
        <v>Мянго драгонфрут</v>
      </c>
      <c r="F4635" s="18" t="str">
        <f>IFERROR(__xludf.DUMMYFUNCTION("""COMPUTED_VALUE"""),"Клубничная фанта")</f>
        <v>Клубничная фанта</v>
      </c>
      <c r="G4635" s="18" t="str">
        <f>IFERROR(__xludf.DUMMYFUNCTION("""COMPUTED_VALUE"""),"Клубничная арбуз")</f>
        <v>Клубничная арбуз</v>
      </c>
      <c r="H4635" s="18" t="str">
        <f>IFERROR(__xludf.DUMMYFUNCTION("""COMPUTED_VALUE"""),"Кислый скитлс")</f>
        <v>Кислый скитлс</v>
      </c>
      <c r="I4635" s="18" t="str">
        <f>IFERROR(__xludf.DUMMYFUNCTION("""COMPUTED_VALUE"""),"Кислый лайм арбуз")</f>
        <v>Кислый лайм арбуз</v>
      </c>
      <c r="J4635" s="18" t="str">
        <f>IFERROR(__xludf.DUMMYFUNCTION("""COMPUTED_VALUE"""),"Тропический банан")</f>
        <v>Тропический банан</v>
      </c>
      <c r="K4635" s="18" t="str">
        <f>IFERROR(__xludf.DUMMYFUNCTION("""COMPUTED_VALUE"""),"Яблочный энергетик")</f>
        <v>Яблочный энергетик</v>
      </c>
      <c r="L4635" s="18" t="str">
        <f>IFERROR(__xludf.DUMMYFUNCTION("""COMPUTED_VALUE"""),"Барбарисовый лимонад")</f>
        <v>Барбарисовый лимонад</v>
      </c>
      <c r="M4635" s="18" t="str">
        <f>IFERROR(__xludf.DUMMYFUNCTION("""COMPUTED_VALUE"""),"Лимонад виноград вишня")</f>
        <v>Лимонад виноград вишня</v>
      </c>
      <c r="N4635" s="18" t="str">
        <f>IFERROR(__xludf.DUMMYFUNCTION("""COMPUTED_VALUE"""),"Розовый лимонад")</f>
        <v>Розовый лимонад</v>
      </c>
      <c r="O4635" s="18" t="str">
        <f>IFERROR(__xludf.DUMMYFUNCTION("""COMPUTED_VALUE"""),"Двойной манго")</f>
        <v>Двойной манго</v>
      </c>
      <c r="P4635" s="18" t="str">
        <f>IFERROR(__xludf.DUMMYFUNCTION("""COMPUTED_VALUE"""),"Лесные ягоды ")</f>
        <v>Лесные ягоды </v>
      </c>
      <c r="Q4635" s="18" t="str">
        <f>IFERROR(__xludf.DUMMYFUNCTION("""COMPUTED_VALUE"""),"Ежевика малина ")</f>
        <v>Ежевика малина </v>
      </c>
      <c r="R4635" s="18" t="str">
        <f>IFERROR(__xludf.DUMMYFUNCTION("""COMPUTED_VALUE"""),"Смородиновый лимонад")</f>
        <v>Смородиновый лимонад</v>
      </c>
      <c r="S4635" s="18" t="str">
        <f>IFERROR(__xludf.DUMMYFUNCTION("""COMPUTED_VALUE"""),"Кола вишня")</f>
        <v>Кола вишня</v>
      </c>
      <c r="T4635" s="18" t="str">
        <f>IFERROR(__xludf.DUMMYFUNCTION("""COMPUTED_VALUE"""),"Манго арбуз")</f>
        <v>Манго арбуз</v>
      </c>
      <c r="U4635" s="18" t="str">
        <f>IFERROR(__xludf.DUMMYFUNCTION("""COMPUTED_VALUE"""),"Алоэ виноград")</f>
        <v>Алоэ виноград</v>
      </c>
      <c r="V4635" s="18" t="str">
        <f>IFERROR(__xludf.DUMMYFUNCTION("""COMPUTED_VALUE"""),"Банан клубника")</f>
        <v>Банан клубника</v>
      </c>
      <c r="W4635" s="18" t="str">
        <f>IFERROR(__xludf.DUMMYFUNCTION("""COMPUTED_VALUE"""),"Малиновый мармелад")</f>
        <v>Малиновый мармелад</v>
      </c>
      <c r="X4635" s="18" t="str">
        <f>IFERROR(__xludf.DUMMYFUNCTION("""COMPUTED_VALUE"""),"Клубника киви")</f>
        <v>Клубника киви</v>
      </c>
      <c r="Y4635" s="18" t="str">
        <f>IFERROR(__xludf.DUMMYFUNCTION("""COMPUTED_VALUE"""),"Клюква лайм")</f>
        <v>Клюква лайм</v>
      </c>
      <c r="Z4635" s="18" t="str">
        <f>IFERROR(__xludf.DUMMYFUNCTION("""COMPUTED_VALUE"""),"Гуава ананас")</f>
        <v>Гуава ананас</v>
      </c>
      <c r="AA4635" s="18" t="str">
        <f>IFERROR(__xludf.DUMMYFUNCTION("""COMPUTED_VALUE"""),"Морс")</f>
        <v>Морс</v>
      </c>
      <c r="AB4635" s="18" t="str">
        <f>IFERROR(__xludf.DUMMYFUNCTION("""COMPUTED_VALUE"""),"Красный апельсин")</f>
        <v>Красный апельсин</v>
      </c>
      <c r="AC4635" s="18" t="str">
        <f>IFERROR(__xludf.DUMMYFUNCTION("""COMPUTED_VALUE"""),"Арбузная жвачка")</f>
        <v>Арбузная жвачка</v>
      </c>
      <c r="AD4635" s="18" t="str">
        <f>IFERROR(__xludf.DUMMYFUNCTION("""COMPUTED_VALUE"""),"Смородина Виноград")</f>
        <v>Смородина Виноград</v>
      </c>
      <c r="AE4635" s="18" t="str">
        <f>IFERROR(__xludf.DUMMYFUNCTION("""COMPUTED_VALUE"""),"Гранатовая Мармелад")</f>
        <v>Гранатовая Мармелад</v>
      </c>
      <c r="AF4635" s="18" t="str">
        <f>IFERROR(__xludf.DUMMYFUNCTION("""COMPUTED_VALUE"""),"Яблоко Киви")</f>
        <v>Яблоко Киви</v>
      </c>
      <c r="AG4635" s="18" t="str">
        <f>IFERROR(__xludf.DUMMYFUNCTION("""COMPUTED_VALUE"""),"Клубника Ежевика")</f>
        <v>Клубника Ежевика</v>
      </c>
      <c r="AH4635" s="18" t="str">
        <f>IFERROR(__xludf.DUMMYFUNCTION("""COMPUTED_VALUE"""),"Клубничный Коктейль")</f>
        <v>Клубничный Коктейль</v>
      </c>
      <c r="AI4635" s="18" t="str">
        <f>IFERROR(__xludf.DUMMYFUNCTION("""COMPUTED_VALUE"""),"Клюква Земляника ")</f>
        <v>Клюква Земляника </v>
      </c>
      <c r="AJ4635" s="18" t="str">
        <f>IFERROR(__xludf.DUMMYFUNCTION("""COMPUTED_VALUE"""),"Какос Дыня")</f>
        <v>Какос Дыня</v>
      </c>
      <c r="AK4635" s="18" t="str">
        <f>IFERROR(__xludf.DUMMYFUNCTION("""COMPUTED_VALUE"""),"Маракуйя мандарин")</f>
        <v>Маракуйя мандарин</v>
      </c>
      <c r="AL4635" s="18" t="str">
        <f>IFERROR(__xludf.DUMMYFUNCTION("""COMPUTED_VALUE"""),"Персик кактус")</f>
        <v>Персик кактус</v>
      </c>
      <c r="AM4635" s="18" t="str">
        <f>IFERROR(__xludf.DUMMYFUNCTION("""COMPUTED_VALUE"""),"Спрайт")</f>
        <v>Спрайт</v>
      </c>
      <c r="AN4635" s="18" t="str">
        <f>IFERROR(__xludf.DUMMYFUNCTION("""COMPUTED_VALUE"""),"Черничная фанта")</f>
        <v>Черничная фанта</v>
      </c>
      <c r="AO4635" s="18" t="str">
        <f>IFERROR(__xludf.DUMMYFUNCTION("""COMPUTED_VALUE"""),"Ягодная жвачка")</f>
        <v>Ягодная жвачка</v>
      </c>
      <c r="AP4635" s="18" t="str">
        <f>IFERROR(__xludf.DUMMYFUNCTION("""COMPUTED_VALUE"""),"Ягодный энергетик")</f>
        <v>Ягодный энергетик</v>
      </c>
      <c r="AQ4635" s="18" t="str">
        <f>IFERROR(__xludf.DUMMYFUNCTION("""COMPUTED_VALUE"""),"Ягодный пунш ")</f>
        <v>Ягодный пунш </v>
      </c>
      <c r="AR4635" s="18" t="str">
        <f>IFERROR(__xludf.DUMMYFUNCTION("""COMPUTED_VALUE"""),"Виноградный холс")</f>
        <v>Виноградный холс</v>
      </c>
      <c r="AS4635" s="18" t="str">
        <f>IFERROR(__xludf.DUMMYFUNCTION("""COMPUTED_VALUE"""),"Грейпфрут смородина")</f>
        <v>Грейпфрут смородина</v>
      </c>
      <c r="AT4635" s="18" t="str">
        <f>IFERROR(__xludf.DUMMYFUNCTION("""COMPUTED_VALUE"""),"Дыня персик")</f>
        <v>Дыня персик</v>
      </c>
      <c r="AU4635" s="18" t="str">
        <f>IFERROR(__xludf.DUMMYFUNCTION("""COMPUTED_VALUE"""),"Земляника виноград")</f>
        <v>Земляника виноград</v>
      </c>
      <c r="AV4635" s="18" t="str">
        <f>IFERROR(__xludf.DUMMYFUNCTION("""COMPUTED_VALUE"""),"Киви маракуйя гуава")</f>
        <v>Киви маракуйя гуава</v>
      </c>
      <c r="AW4635" s="18" t="str">
        <f>IFERROR(__xludf.DUMMYFUNCTION("""COMPUTED_VALUE"""),"Кислые вишнёвые червячки")</f>
        <v>Кислые вишнёвые червячки</v>
      </c>
      <c r="AX4635" s="18" t="str">
        <f>IFERROR(__xludf.DUMMYFUNCTION("""COMPUTED_VALUE"""),"Кислые чернично-малиновое червячки")</f>
        <v>Кислые чернично-малиновое червячки</v>
      </c>
    </row>
    <row r="4636">
      <c r="A4636" s="18" t="str">
        <f>IFERROR(__xludf.DUMMYFUNCTION("""COMPUTED_VALUE"""),"0.4")</f>
        <v>0.4</v>
      </c>
      <c r="B4636" s="18" t="str">
        <f>IFERROR(__xludf.DUMMYFUNCTION("""COMPUTED_VALUE"""),"0.6")</f>
        <v>0.6</v>
      </c>
      <c r="C4636" s="18" t="str">
        <f>IFERROR(__xludf.DUMMYFUNCTION("""COMPUTED_VALUE"""),"0.7")</f>
        <v>0.7</v>
      </c>
      <c r="D4636" s="18" t="str">
        <f>IFERROR(__xludf.DUMMYFUNCTION("""COMPUTED_VALUE"""),"0.8")</f>
        <v>0.8</v>
      </c>
      <c r="E4636" s="18"/>
      <c r="F4636" s="18"/>
      <c r="G4636" s="18"/>
      <c r="H4636" s="18"/>
      <c r="I4636" s="18"/>
      <c r="J4636" s="18"/>
      <c r="K4636" s="18"/>
      <c r="L4636" s="18"/>
      <c r="M4636" s="18"/>
      <c r="N4636" s="18"/>
      <c r="O4636" s="18"/>
      <c r="P4636" s="18"/>
      <c r="Q4636" s="18"/>
      <c r="R4636" s="18"/>
      <c r="S4636" s="18"/>
      <c r="T4636" s="18"/>
      <c r="U4636" s="18"/>
      <c r="V4636" s="18"/>
      <c r="W4636" s="18"/>
      <c r="X4636" s="18"/>
      <c r="Y4636" s="18"/>
      <c r="Z4636" s="18"/>
      <c r="AA4636" s="18"/>
      <c r="AB4636" s="18"/>
      <c r="AC4636" s="18"/>
      <c r="AD4636" s="18"/>
      <c r="AE4636" s="18"/>
      <c r="AF4636" s="18"/>
      <c r="AG4636" s="18"/>
      <c r="AH4636" s="18"/>
      <c r="AI4636" s="18"/>
      <c r="AJ4636" s="18"/>
      <c r="AK4636" s="18"/>
      <c r="AL4636" s="18"/>
      <c r="AM4636" s="18"/>
      <c r="AN4636" s="18"/>
      <c r="AO4636" s="18"/>
      <c r="AP4636" s="18"/>
      <c r="AQ4636" s="18"/>
      <c r="AR4636" s="18"/>
      <c r="AS4636" s="18"/>
      <c r="AT4636" s="18"/>
      <c r="AU4636" s="18"/>
      <c r="AV4636" s="18"/>
      <c r="AW4636" s="18"/>
      <c r="AX4636" s="18"/>
    </row>
    <row r="4637">
      <c r="A4637" s="18" t="str">
        <f>IFERROR(__xludf.DUMMYFUNCTION("""COMPUTED_VALUE"""),"кислая земляника")</f>
        <v>кислая земляника</v>
      </c>
      <c r="B4637" s="18" t="str">
        <f>IFERROR(__xludf.DUMMYFUNCTION("""COMPUTED_VALUE"""),"кислая фанта с черникой")</f>
        <v>кислая фанта с черникой</v>
      </c>
      <c r="C4637" s="18" t="str">
        <f>IFERROR(__xludf.DUMMYFUNCTION("""COMPUTED_VALUE"""),"кислое харибо с колой и черешней")</f>
        <v>кислое харибо с колой и черешней</v>
      </c>
      <c r="D4637" s="18" t="str">
        <f>IFERROR(__xludf.DUMMYFUNCTION("""COMPUTED_VALUE"""),"кислое яблочно клубничная шипучка")</f>
        <v>кислое яблочно клубничная шипучка</v>
      </c>
      <c r="E4637" s="18" t="str">
        <f>IFERROR(__xludf.DUMMYFUNCTION("""COMPUTED_VALUE"""),"кислые желатинки маракуйя ананас")</f>
        <v>кислые желатинки маракуйя ананас</v>
      </c>
      <c r="F4637" s="18" t="str">
        <f>IFERROR(__xludf.DUMMYFUNCTION("""COMPUTED_VALUE"""),"кислые ленточки маракуя манго")</f>
        <v>кислые ленточки маракуя манго</v>
      </c>
      <c r="G4637" s="18" t="str">
        <f>IFERROR(__xludf.DUMMYFUNCTION("""COMPUTED_VALUE"""),"кислые мармеладные ягоды")</f>
        <v>кислые мармеладные ягоды</v>
      </c>
      <c r="H4637" s="18" t="str">
        <f>IFERROR(__xludf.DUMMYFUNCTION("""COMPUTED_VALUE"""),"кислый виноград лайм")</f>
        <v>кислый виноград лайм</v>
      </c>
      <c r="I4637" s="18" t="str">
        <f>IFERROR(__xludf.DUMMYFUNCTION("""COMPUTED_VALUE"""),"кислый грейпфрут с вишней")</f>
        <v>кислый грейпфрут с вишней</v>
      </c>
      <c r="J4637" s="18" t="str">
        <f>IFERROR(__xludf.DUMMYFUNCTION("""COMPUTED_VALUE"""),"кислый леденец виноград киви яблоко")</f>
        <v>кислый леденец виноград киви яблоко</v>
      </c>
      <c r="K4637" s="18" t="str">
        <f>IFERROR(__xludf.DUMMYFUNCTION("""COMPUTED_VALUE"""),"кислый лимонад арбуз лайм малина")</f>
        <v>кислый лимонад арбуз лайм малина</v>
      </c>
      <c r="L4637" s="18" t="str">
        <f>IFERROR(__xludf.DUMMYFUNCTION("""COMPUTED_VALUE"""),"кислый персик клубника")</f>
        <v>кислый персик клубника</v>
      </c>
      <c r="M4637" s="18" t="str">
        <f>IFERROR(__xludf.DUMMYFUNCTION("""COMPUTED_VALUE"""),"кислый яблочно лимонные колечки")</f>
        <v>кислый яблочно лимонные колечки</v>
      </c>
      <c r="N4637" s="18" t="str">
        <f>IFERROR(__xludf.DUMMYFUNCTION("""COMPUTED_VALUE"""),"фанта апельсин с кислой малиной")</f>
        <v>фанта апельсин с кислой малиной</v>
      </c>
      <c r="O4637" s="18"/>
      <c r="P4637" s="18"/>
      <c r="Q4637" s="18"/>
      <c r="R4637" s="18"/>
      <c r="S4637" s="18"/>
      <c r="T4637" s="18"/>
      <c r="U4637" s="18"/>
      <c r="V4637" s="18"/>
      <c r="W4637" s="18"/>
      <c r="X4637" s="18"/>
      <c r="Y4637" s="18"/>
      <c r="Z4637" s="18"/>
      <c r="AA4637" s="18"/>
      <c r="AB4637" s="18"/>
      <c r="AC4637" s="18"/>
      <c r="AD4637" s="18"/>
      <c r="AE4637" s="18"/>
      <c r="AF4637" s="18"/>
      <c r="AG4637" s="18"/>
      <c r="AH4637" s="18"/>
      <c r="AI4637" s="18"/>
      <c r="AJ4637" s="18"/>
      <c r="AK4637" s="18"/>
      <c r="AL4637" s="18"/>
      <c r="AM4637" s="18"/>
      <c r="AN4637" s="18"/>
      <c r="AO4637" s="18"/>
      <c r="AP4637" s="18"/>
      <c r="AQ4637" s="18"/>
      <c r="AR4637" s="18"/>
      <c r="AS4637" s="18"/>
      <c r="AT4637" s="18"/>
      <c r="AU4637" s="18"/>
      <c r="AV4637" s="18"/>
      <c r="AW4637" s="18"/>
      <c r="AX4637" s="18"/>
    </row>
    <row r="4638">
      <c r="A4638" s="18" t="str">
        <f>IFERROR(__xludf.DUMMYFUNCTION("""COMPUTED_VALUE"""),"0.4")</f>
        <v>0.4</v>
      </c>
      <c r="B4638" s="18" t="str">
        <f>IFERROR(__xludf.DUMMYFUNCTION("""COMPUTED_VALUE"""),"0.6")</f>
        <v>0.6</v>
      </c>
      <c r="C4638" s="18" t="str">
        <f>IFERROR(__xludf.DUMMYFUNCTION("""COMPUTED_VALUE"""),"0.7")</f>
        <v>0.7</v>
      </c>
      <c r="D4638" s="18" t="str">
        <f>IFERROR(__xludf.DUMMYFUNCTION("""COMPUTED_VALUE"""),"0.8")</f>
        <v>0.8</v>
      </c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  <c r="X4638" s="18"/>
      <c r="Y4638" s="18"/>
      <c r="Z4638" s="18"/>
      <c r="AA4638" s="18"/>
      <c r="AB4638" s="18"/>
      <c r="AC4638" s="18"/>
      <c r="AD4638" s="18"/>
      <c r="AE4638" s="18"/>
      <c r="AF4638" s="18"/>
      <c r="AG4638" s="18"/>
      <c r="AH4638" s="18"/>
      <c r="AI4638" s="18"/>
      <c r="AJ4638" s="18"/>
      <c r="AK4638" s="18"/>
      <c r="AL4638" s="18"/>
      <c r="AM4638" s="18"/>
      <c r="AN4638" s="18"/>
      <c r="AO4638" s="18"/>
      <c r="AP4638" s="18"/>
      <c r="AQ4638" s="18"/>
      <c r="AR4638" s="18"/>
      <c r="AS4638" s="18"/>
      <c r="AT4638" s="18"/>
      <c r="AU4638" s="18"/>
      <c r="AV4638" s="18"/>
      <c r="AW4638" s="18"/>
      <c r="AX4638" s="18"/>
    </row>
    <row r="4639">
      <c r="A4639" s="18" t="str">
        <f>IFERROR(__xludf.DUMMYFUNCTION("""COMPUTED_VALUE"""),"Маракуйя с тропическими нотками")</f>
        <v>Маракуйя с тропическими нотками</v>
      </c>
      <c r="B4639" s="18" t="str">
        <f>IFERROR(__xludf.DUMMYFUNCTION("""COMPUTED_VALUE"""),"Арбузный милкшейк")</f>
        <v>Арбузный милкшейк</v>
      </c>
      <c r="C4639" s="18" t="str">
        <f>IFERROR(__xludf.DUMMYFUNCTION("""COMPUTED_VALUE"""),"Конфеты со вкусом винограда")</f>
        <v>Конфеты со вкусом винограда</v>
      </c>
      <c r="D4639" s="18" t="str">
        <f>IFERROR(__xludf.DUMMYFUNCTION("""COMPUTED_VALUE"""),"Манго с апельсином и послевкусием гуавы")</f>
        <v>Манго с апельсином и послевкусием гуавы</v>
      </c>
      <c r="E4639" s="18" t="str">
        <f>IFERROR(__xludf.DUMMYFUNCTION("""COMPUTED_VALUE"""),"Холодное сочетание мяты и конфет холс")</f>
        <v>Холодное сочетание мяты и конфет холс</v>
      </c>
      <c r="F4639" s="18" t="str">
        <f>IFERROR(__xludf.DUMMYFUNCTION("""COMPUTED_VALUE"""),"Яблочные мармеладные червячки")</f>
        <v>Яблочные мармеладные червячки</v>
      </c>
      <c r="G4639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39" s="18" t="str">
        <f>IFERROR(__xludf.DUMMYFUNCTION("""COMPUTED_VALUE"""),"Лимон лайм")</f>
        <v>Лимон лайм</v>
      </c>
      <c r="I4639" s="18" t="str">
        <f>IFERROR(__xludf.DUMMYFUNCTION("""COMPUTED_VALUE"""),"Классика энергетика с кислой малиной")</f>
        <v>Классика энергетика с кислой малиной</v>
      </c>
      <c r="J4639" s="18" t="str">
        <f>IFERROR(__xludf.DUMMYFUNCTION("""COMPUTED_VALUE"""),"Зеленое манго и смородина")</f>
        <v>Зеленое манго и смородина</v>
      </c>
      <c r="K4639" s="18" t="str">
        <f>IFERROR(__xludf.DUMMYFUNCTION("""COMPUTED_VALUE"""),"Дуэт лемонграсса и сладкой малины")</f>
        <v>Дуэт лемонграсса и сладкой малины</v>
      </c>
      <c r="L4639" s="18" t="str">
        <f>IFERROR(__xludf.DUMMYFUNCTION("""COMPUTED_VALUE"""),"Сладкий мармелад из черной смородины")</f>
        <v>Сладкий мармелад из черной смородины</v>
      </c>
      <c r="M4639" s="18" t="str">
        <f>IFERROR(__xludf.DUMMYFUNCTION("""COMPUTED_VALUE"""),"Вишня кола")</f>
        <v>Вишня кола</v>
      </c>
      <c r="N4639" s="18" t="str">
        <f>IFERROR(__xludf.DUMMYFUNCTION("""COMPUTED_VALUE"""),"Малина с кокосом")</f>
        <v>Малина с кокосом</v>
      </c>
      <c r="O4639" s="18" t="str">
        <f>IFERROR(__xludf.DUMMYFUNCTION("""COMPUTED_VALUE"""),"Сладкие конфеты СКИТЛЗ и смородина")</f>
        <v>Сладкие конфеты СКИТЛЗ и смородина</v>
      </c>
      <c r="P4639" s="18" t="str">
        <f>IFERROR(__xludf.DUMMYFUNCTION("""COMPUTED_VALUE"""),"Ежевичный лимонад")</f>
        <v>Ежевичный лимонад</v>
      </c>
      <c r="Q4639" s="18" t="str">
        <f>IFERROR(__xludf.DUMMYFUNCTION("""COMPUTED_VALUE"""),"Дыня кокос")</f>
        <v>Дыня кокос</v>
      </c>
      <c r="R4639" s="18" t="str">
        <f>IFERROR(__xludf.DUMMYFUNCTION("""COMPUTED_VALUE"""),"Земляничный бабл гам")</f>
        <v>Земляничный бабл гам</v>
      </c>
      <c r="S4639" s="18" t="str">
        <f>IFERROR(__xludf.DUMMYFUNCTION("""COMPUTED_VALUE"""),"Лимонные леденцы")</f>
        <v>Лимонные леденцы</v>
      </c>
      <c r="T4639" s="18" t="str">
        <f>IFERROR(__xludf.DUMMYFUNCTION("""COMPUTED_VALUE"""),"Экзотический фрукты")</f>
        <v>Экзотический фрукты</v>
      </c>
      <c r="U4639" s="18" t="str">
        <f>IFERROR(__xludf.DUMMYFUNCTION("""COMPUTED_VALUE"""),"Личи виноград мята")</f>
        <v>Личи виноград мята</v>
      </c>
      <c r="V4639" s="18" t="str">
        <f>IFERROR(__xludf.DUMMYFUNCTION("""COMPUTED_VALUE"""),"Черника малина мята")</f>
        <v>Черника малина мята</v>
      </c>
      <c r="W4639" s="18" t="str">
        <f>IFERROR(__xludf.DUMMYFUNCTION("""COMPUTED_VALUE"""),"Абрикосовый йогурт")</f>
        <v>Абрикосовый йогурт</v>
      </c>
      <c r="X4639" s="18" t="str">
        <f>IFERROR(__xludf.DUMMYFUNCTION("""COMPUTED_VALUE"""),"Арбуз лед")</f>
        <v>Арбуз лед</v>
      </c>
      <c r="Y4639" s="18" t="str">
        <f>IFERROR(__xludf.DUMMYFUNCTION("""COMPUTED_VALUE"""),"Банан клубника лед")</f>
        <v>Банан клубника лед</v>
      </c>
      <c r="Z4639" s="18" t="str">
        <f>IFERROR(__xludf.DUMMYFUNCTION("""COMPUTED_VALUE"""),"Арбузное мороженное")</f>
        <v>Арбузное мороженное</v>
      </c>
      <c r="AA4639" s="18" t="str">
        <f>IFERROR(__xludf.DUMMYFUNCTION("""COMPUTED_VALUE"""),"Клубника малина жвачка")</f>
        <v>Клубника малина жвачка</v>
      </c>
      <c r="AB4639" s="18" t="str">
        <f>IFERROR(__xludf.DUMMYFUNCTION("""COMPUTED_VALUE"""),"Клубничное мороженное")</f>
        <v>Клубничное мороженное</v>
      </c>
      <c r="AC4639" s="18" t="str">
        <f>IFERROR(__xludf.DUMMYFUNCTION("""COMPUTED_VALUE"""),"Кола сода лед")</f>
        <v>Кола сода лед</v>
      </c>
      <c r="AD4639" s="18" t="str">
        <f>IFERROR(__xludf.DUMMYFUNCTION("""COMPUTED_VALUE"""),"Банановый милкшейк")</f>
        <v>Банановый милкшейк</v>
      </c>
      <c r="AE4639" s="18" t="str">
        <f>IFERROR(__xludf.DUMMYFUNCTION("""COMPUTED_VALUE"""),"Микс ягод лед")</f>
        <v>Микс ягод лед</v>
      </c>
      <c r="AF4639" s="18" t="str">
        <f>IFERROR(__xludf.DUMMYFUNCTION("""COMPUTED_VALUE"""),"Брусничный морс")</f>
        <v>Брусничный морс</v>
      </c>
      <c r="AG4639" s="18" t="str">
        <f>IFERROR(__xludf.DUMMYFUNCTION("""COMPUTED_VALUE"""),"Яблочный лимонад")</f>
        <v>Яблочный лимонад</v>
      </c>
      <c r="AH4639" s="18" t="str">
        <f>IFERROR(__xludf.DUMMYFUNCTION("""COMPUTED_VALUE"""),"Лесные ягоды")</f>
        <v>Лесные ягоды</v>
      </c>
      <c r="AI4639" s="18" t="str">
        <f>IFERROR(__xludf.DUMMYFUNCTION("""COMPUTED_VALUE"""),"Смородиновый лимонад")</f>
        <v>Смородиновый лимонад</v>
      </c>
      <c r="AJ4639" s="18" t="str">
        <f>IFERROR(__xludf.DUMMYFUNCTION("""COMPUTED_VALUE"""),"Вишня лайм лед")</f>
        <v>Вишня лайм лед</v>
      </c>
      <c r="AK4639" s="18" t="str">
        <f>IFERROR(__xludf.DUMMYFUNCTION("""COMPUTED_VALUE"""),"Лист виноград мята энергетик")</f>
        <v>Лист виноград мята энергетик</v>
      </c>
      <c r="AL4639" s="18" t="str">
        <f>IFERROR(__xludf.DUMMYFUNCTION("""COMPUTED_VALUE"""),"Двойное яблоко лед")</f>
        <v>Двойное яблоко лед</v>
      </c>
      <c r="AM4639" s="18" t="str">
        <f>IFERROR(__xludf.DUMMYFUNCTION("""COMPUTED_VALUE"""),"Смородиновый холс")</f>
        <v>Смородиновый холс</v>
      </c>
      <c r="AN4639" s="18" t="str">
        <f>IFERROR(__xludf.DUMMYFUNCTION("""COMPUTED_VALUE"""),"Клубничное шампанское")</f>
        <v>Клубничное шампанское</v>
      </c>
      <c r="AO4639" s="18"/>
      <c r="AP4639" s="18"/>
      <c r="AQ4639" s="18"/>
      <c r="AR4639" s="18"/>
      <c r="AS4639" s="18"/>
      <c r="AT4639" s="18"/>
      <c r="AU4639" s="18"/>
      <c r="AV4639" s="18"/>
      <c r="AW4639" s="18"/>
      <c r="AX4639" s="18"/>
    </row>
    <row r="4640">
      <c r="A4640" s="18" t="str">
        <f>IFERROR(__xludf.DUMMYFUNCTION("""COMPUTED_VALUE"""),"Смородина холс")</f>
        <v>Смородина холс</v>
      </c>
      <c r="B4640" s="18" t="str">
        <f>IFERROR(__xludf.DUMMYFUNCTION("""COMPUTED_VALUE"""),"Тропические фрукты")</f>
        <v>Тропические фрукты</v>
      </c>
      <c r="C4640" s="18" t="str">
        <f>IFERROR(__xludf.DUMMYFUNCTION("""COMPUTED_VALUE"""),"Черничная конфета")</f>
        <v>Черничная конфета</v>
      </c>
      <c r="D4640" s="18" t="str">
        <f>IFERROR(__xludf.DUMMYFUNCTION("""COMPUTED_VALUE"""),"Яблоко вишня")</f>
        <v>Яблоко вишня</v>
      </c>
      <c r="E4640" s="18" t="str">
        <f>IFERROR(__xludf.DUMMYFUNCTION("""COMPUTED_VALUE"""),"Виноград мята")</f>
        <v>Виноград мята</v>
      </c>
      <c r="F4640" s="18" t="str">
        <f>IFERROR(__xludf.DUMMYFUNCTION("""COMPUTED_VALUE"""),"Виноград холс")</f>
        <v>Виноград холс</v>
      </c>
      <c r="G4640" s="18" t="str">
        <f>IFERROR(__xludf.DUMMYFUNCTION("""COMPUTED_VALUE"""),"Грейпфрутовый лимонад")</f>
        <v>Грейпфрутовый лимонад</v>
      </c>
      <c r="H4640" s="18" t="str">
        <f>IFERROR(__xludf.DUMMYFUNCTION("""COMPUTED_VALUE"""),"Дыня банан")</f>
        <v>Дыня банан</v>
      </c>
      <c r="I4640" s="18" t="str">
        <f>IFERROR(__xludf.DUMMYFUNCTION("""COMPUTED_VALUE"""),"Ежевичный лимонад")</f>
        <v>Ежевичный лимонад</v>
      </c>
      <c r="J4640" s="18" t="str">
        <f>IFERROR(__xludf.DUMMYFUNCTION("""COMPUTED_VALUE"""),"Земляничная конфета ")</f>
        <v>Земляничная конфета </v>
      </c>
      <c r="K4640" s="18" t="str">
        <f>IFERROR(__xludf.DUMMYFUNCTION("""COMPUTED_VALUE"""),"Ананас манго ")</f>
        <v>Ананас манго </v>
      </c>
      <c r="L4640" s="18" t="str">
        <f>IFERROR(__xludf.DUMMYFUNCTION("""COMPUTED_VALUE"""),"Жвачка черника мята ")</f>
        <v>Жвачка черника мята </v>
      </c>
      <c r="M4640" s="18" t="str">
        <f>IFERROR(__xludf.DUMMYFUNCTION("""COMPUTED_VALUE"""),"Зеленый манго")</f>
        <v>Зеленый манго</v>
      </c>
      <c r="N4640" s="18" t="str">
        <f>IFERROR(__xludf.DUMMYFUNCTION("""COMPUTED_VALUE"""),"Клюква брусника")</f>
        <v>Клюква брусника</v>
      </c>
      <c r="O4640" s="18" t="str">
        <f>IFERROR(__xludf.DUMMYFUNCTION("""COMPUTED_VALUE"""),"Апельсин ")</f>
        <v>Апельсин </v>
      </c>
      <c r="P4640" s="18" t="str">
        <f>IFERROR(__xludf.DUMMYFUNCTION("""COMPUTED_VALUE"""),"Кокос малина")</f>
        <v>Кокос малина</v>
      </c>
      <c r="Q4640" s="18" t="str">
        <f>IFERROR(__xludf.DUMMYFUNCTION("""COMPUTED_VALUE"""),"Лимонные черви")</f>
        <v>Лимонные черви</v>
      </c>
      <c r="R4640" s="18" t="str">
        <f>IFERROR(__xludf.DUMMYFUNCTION("""COMPUTED_VALUE"""),"Малиновый лимонад")</f>
        <v>Малиновый лимонад</v>
      </c>
      <c r="S4640" s="18" t="str">
        <f>IFERROR(__xludf.DUMMYFUNCTION("""COMPUTED_VALUE"""),"Смородина малина")</f>
        <v>Смородина малина</v>
      </c>
      <c r="T4640" s="18"/>
      <c r="U4640" s="18"/>
      <c r="V4640" s="18"/>
      <c r="W4640" s="18"/>
      <c r="X4640" s="18"/>
      <c r="Y4640" s="18"/>
      <c r="Z4640" s="18"/>
      <c r="AA4640" s="18"/>
      <c r="AB4640" s="18"/>
      <c r="AC4640" s="18"/>
      <c r="AD4640" s="18"/>
      <c r="AE4640" s="18"/>
      <c r="AF4640" s="18"/>
      <c r="AG4640" s="18"/>
      <c r="AH4640" s="18"/>
      <c r="AI4640" s="18"/>
      <c r="AJ4640" s="18"/>
      <c r="AK4640" s="18"/>
      <c r="AL4640" s="18"/>
      <c r="AM4640" s="18"/>
      <c r="AN4640" s="18"/>
      <c r="AO4640" s="18"/>
      <c r="AP4640" s="18"/>
      <c r="AQ4640" s="18"/>
      <c r="AR4640" s="18"/>
      <c r="AS4640" s="18"/>
      <c r="AT4640" s="18"/>
      <c r="AU4640" s="18"/>
      <c r="AV4640" s="18"/>
      <c r="AW4640" s="18"/>
      <c r="AX4640" s="18"/>
    </row>
    <row r="4641">
      <c r="A4641" s="18" t="str">
        <f>IFERROR(__xludf.DUMMYFUNCTION("""COMPUTED_VALUE"""),"Маракуйя с тропическими нотками")</f>
        <v>Маракуйя с тропическими нотками</v>
      </c>
      <c r="B4641" s="18" t="str">
        <f>IFERROR(__xludf.DUMMYFUNCTION("""COMPUTED_VALUE"""),"Арбузный милкшейк")</f>
        <v>Арбузный милкшейк</v>
      </c>
      <c r="C4641" s="18" t="str">
        <f>IFERROR(__xludf.DUMMYFUNCTION("""COMPUTED_VALUE"""),"Конфеты со вкусом винограда")</f>
        <v>Конфеты со вкусом винограда</v>
      </c>
      <c r="D4641" s="18" t="str">
        <f>IFERROR(__xludf.DUMMYFUNCTION("""COMPUTED_VALUE"""),"Манго с апельсином и послевкусием гуавы")</f>
        <v>Манго с апельсином и послевкусием гуавы</v>
      </c>
      <c r="E4641" s="18" t="str">
        <f>IFERROR(__xludf.DUMMYFUNCTION("""COMPUTED_VALUE"""),"Холодное сочетание мяты и конфет холс")</f>
        <v>Холодное сочетание мяты и конфет холс</v>
      </c>
      <c r="F4641" s="18" t="str">
        <f>IFERROR(__xludf.DUMMYFUNCTION("""COMPUTED_VALUE"""),"Яблочные мармеладные червячки")</f>
        <v>Яблочные мармеладные червячки</v>
      </c>
      <c r="G4641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41" s="18" t="str">
        <f>IFERROR(__xludf.DUMMYFUNCTION("""COMPUTED_VALUE"""),"Лимон лайм")</f>
        <v>Лимон лайм</v>
      </c>
      <c r="I4641" s="18" t="str">
        <f>IFERROR(__xludf.DUMMYFUNCTION("""COMPUTED_VALUE"""),"Классика энергетика с кислой малиной")</f>
        <v>Классика энергетика с кислой малиной</v>
      </c>
      <c r="J4641" s="18" t="str">
        <f>IFERROR(__xludf.DUMMYFUNCTION("""COMPUTED_VALUE"""),"Зеленое манго и смородина")</f>
        <v>Зеленое манго и смородина</v>
      </c>
      <c r="K4641" s="18" t="str">
        <f>IFERROR(__xludf.DUMMYFUNCTION("""COMPUTED_VALUE"""),"Дуэт лемонграсса и сладкой малины")</f>
        <v>Дуэт лемонграсса и сладкой малины</v>
      </c>
      <c r="L4641" s="18" t="str">
        <f>IFERROR(__xludf.DUMMYFUNCTION("""COMPUTED_VALUE"""),"Сладкий мармелад из черной смородины")</f>
        <v>Сладкий мармелад из черной смородины</v>
      </c>
      <c r="M4641" s="18" t="str">
        <f>IFERROR(__xludf.DUMMYFUNCTION("""COMPUTED_VALUE"""),"Вишня кола")</f>
        <v>Вишня кола</v>
      </c>
      <c r="N4641" s="18" t="str">
        <f>IFERROR(__xludf.DUMMYFUNCTION("""COMPUTED_VALUE"""),"Малина с кокосом")</f>
        <v>Малина с кокосом</v>
      </c>
      <c r="O4641" s="18" t="str">
        <f>IFERROR(__xludf.DUMMYFUNCTION("""COMPUTED_VALUE"""),"Сладкие конфеты СКИТЛЗ и смородина")</f>
        <v>Сладкие конфеты СКИТЛЗ и смородина</v>
      </c>
      <c r="P4641" s="18" t="str">
        <f>IFERROR(__xludf.DUMMYFUNCTION("""COMPUTED_VALUE"""),"Ежевичный лимонад")</f>
        <v>Ежевичный лимонад</v>
      </c>
      <c r="Q4641" s="18" t="str">
        <f>IFERROR(__xludf.DUMMYFUNCTION("""COMPUTED_VALUE"""),"Дыня кокос")</f>
        <v>Дыня кокос</v>
      </c>
      <c r="R4641" s="18" t="str">
        <f>IFERROR(__xludf.DUMMYFUNCTION("""COMPUTED_VALUE"""),"Земляничный бабл гам")</f>
        <v>Земляничный бабл гам</v>
      </c>
      <c r="S4641" s="18" t="str">
        <f>IFERROR(__xludf.DUMMYFUNCTION("""COMPUTED_VALUE"""),"Лимонные леденцы")</f>
        <v>Лимонные леденцы</v>
      </c>
      <c r="T4641" s="18" t="str">
        <f>IFERROR(__xludf.DUMMYFUNCTION("""COMPUTED_VALUE"""),"Экзотический фрукты")</f>
        <v>Экзотический фрукты</v>
      </c>
      <c r="U4641" s="18" t="str">
        <f>IFERROR(__xludf.DUMMYFUNCTION("""COMPUTED_VALUE"""),"Личи виноград мята")</f>
        <v>Личи виноград мята</v>
      </c>
      <c r="V4641" s="18" t="str">
        <f>IFERROR(__xludf.DUMMYFUNCTION("""COMPUTED_VALUE"""),"Черника малина мята")</f>
        <v>Черника малина мята</v>
      </c>
      <c r="W4641" s="18" t="str">
        <f>IFERROR(__xludf.DUMMYFUNCTION("""COMPUTED_VALUE"""),"Абрикосовый йогурт")</f>
        <v>Абрикосовый йогурт</v>
      </c>
      <c r="X4641" s="18" t="str">
        <f>IFERROR(__xludf.DUMMYFUNCTION("""COMPUTED_VALUE"""),"Арбуз лед")</f>
        <v>Арбуз лед</v>
      </c>
      <c r="Y4641" s="18" t="str">
        <f>IFERROR(__xludf.DUMMYFUNCTION("""COMPUTED_VALUE"""),"Банан клубника лед")</f>
        <v>Банан клубника лед</v>
      </c>
      <c r="Z4641" s="18" t="str">
        <f>IFERROR(__xludf.DUMMYFUNCTION("""COMPUTED_VALUE"""),"Арбузное мороженное")</f>
        <v>Арбузное мороженное</v>
      </c>
      <c r="AA4641" s="18" t="str">
        <f>IFERROR(__xludf.DUMMYFUNCTION("""COMPUTED_VALUE"""),"Клубника малина жвачка")</f>
        <v>Клубника малина жвачка</v>
      </c>
      <c r="AB4641" s="18" t="str">
        <f>IFERROR(__xludf.DUMMYFUNCTION("""COMPUTED_VALUE"""),"Клубничное мороженное")</f>
        <v>Клубничное мороженное</v>
      </c>
      <c r="AC4641" s="18" t="str">
        <f>IFERROR(__xludf.DUMMYFUNCTION("""COMPUTED_VALUE"""),"Кола сода лед")</f>
        <v>Кола сода лед</v>
      </c>
      <c r="AD4641" s="18" t="str">
        <f>IFERROR(__xludf.DUMMYFUNCTION("""COMPUTED_VALUE"""),"Банановый милкшейк")</f>
        <v>Банановый милкшейк</v>
      </c>
      <c r="AE4641" s="18" t="str">
        <f>IFERROR(__xludf.DUMMYFUNCTION("""COMPUTED_VALUE"""),"Микс ягод лед")</f>
        <v>Микс ягод лед</v>
      </c>
      <c r="AF4641" s="18" t="str">
        <f>IFERROR(__xludf.DUMMYFUNCTION("""COMPUTED_VALUE"""),"Брусничный морс")</f>
        <v>Брусничный морс</v>
      </c>
      <c r="AG4641" s="18" t="str">
        <f>IFERROR(__xludf.DUMMYFUNCTION("""COMPUTED_VALUE"""),"Яблочный лимонад")</f>
        <v>Яблочный лимонад</v>
      </c>
      <c r="AH4641" s="18" t="str">
        <f>IFERROR(__xludf.DUMMYFUNCTION("""COMPUTED_VALUE"""),"Лесные ягоды")</f>
        <v>Лесные ягоды</v>
      </c>
      <c r="AI4641" s="18" t="str">
        <f>IFERROR(__xludf.DUMMYFUNCTION("""COMPUTED_VALUE"""),"Смородиновый лимонад")</f>
        <v>Смородиновый лимонад</v>
      </c>
      <c r="AJ4641" s="18" t="str">
        <f>IFERROR(__xludf.DUMMYFUNCTION("""COMPUTED_VALUE"""),"Вишня лайм лед")</f>
        <v>Вишня лайм лед</v>
      </c>
      <c r="AK4641" s="18" t="str">
        <f>IFERROR(__xludf.DUMMYFUNCTION("""COMPUTED_VALUE"""),"Лист виноград мята энергетик")</f>
        <v>Лист виноград мята энергетик</v>
      </c>
      <c r="AL4641" s="18" t="str">
        <f>IFERROR(__xludf.DUMMYFUNCTION("""COMPUTED_VALUE"""),"Двойное яблоко лед")</f>
        <v>Двойное яблоко лед</v>
      </c>
      <c r="AM4641" s="18" t="str">
        <f>IFERROR(__xludf.DUMMYFUNCTION("""COMPUTED_VALUE"""),"Смородиновый холс")</f>
        <v>Смородиновый холс</v>
      </c>
      <c r="AN4641" s="18" t="str">
        <f>IFERROR(__xludf.DUMMYFUNCTION("""COMPUTED_VALUE"""),"Клубничное шампанское")</f>
        <v>Клубничное шампанское</v>
      </c>
      <c r="AO4641" s="18"/>
      <c r="AP4641" s="18"/>
      <c r="AQ4641" s="18"/>
      <c r="AR4641" s="18"/>
      <c r="AS4641" s="18"/>
      <c r="AT4641" s="18"/>
      <c r="AU4641" s="18"/>
      <c r="AV4641" s="18"/>
      <c r="AW4641" s="18"/>
      <c r="AX4641" s="18"/>
    </row>
    <row r="4642">
      <c r="A4642" s="18" t="str">
        <f>IFERROR(__xludf.DUMMYFUNCTION("""COMPUTED_VALUE"""),"Кислый малиново-грейпфрутовый швепс")</f>
        <v>Кислый малиново-грейпфрутовый швепс</v>
      </c>
      <c r="B4642" s="18" t="str">
        <f>IFERROR(__xludf.DUMMYFUNCTION("""COMPUTED_VALUE"""),"Ананас апельсин")</f>
        <v>Ананас апельсин</v>
      </c>
      <c r="C4642" s="18" t="str">
        <f>IFERROR(__xludf.DUMMYFUNCTION("""COMPUTED_VALUE"""),"Пинаколада")</f>
        <v>Пинаколада</v>
      </c>
      <c r="D4642" s="18" t="str">
        <f>IFERROR(__xludf.DUMMYFUNCTION("""COMPUTED_VALUE"""),"Мятный бабл гам")</f>
        <v>Мятный бабл гам</v>
      </c>
      <c r="E4642" s="18" t="str">
        <f>IFERROR(__xludf.DUMMYFUNCTION("""COMPUTED_VALUE"""),"Мянго драгонфрут")</f>
        <v>Мянго драгонфрут</v>
      </c>
      <c r="F4642" s="18" t="str">
        <f>IFERROR(__xludf.DUMMYFUNCTION("""COMPUTED_VALUE"""),"Клубничная фанта")</f>
        <v>Клубничная фанта</v>
      </c>
      <c r="G4642" s="18" t="str">
        <f>IFERROR(__xludf.DUMMYFUNCTION("""COMPUTED_VALUE"""),"Клубничная арбуз")</f>
        <v>Клубничная арбуз</v>
      </c>
      <c r="H4642" s="18" t="str">
        <f>IFERROR(__xludf.DUMMYFUNCTION("""COMPUTED_VALUE"""),"Кислый скитлс")</f>
        <v>Кислый скитлс</v>
      </c>
      <c r="I4642" s="18" t="str">
        <f>IFERROR(__xludf.DUMMYFUNCTION("""COMPUTED_VALUE"""),"Кислый лайм арбуз")</f>
        <v>Кислый лайм арбуз</v>
      </c>
      <c r="J4642" s="18" t="str">
        <f>IFERROR(__xludf.DUMMYFUNCTION("""COMPUTED_VALUE"""),"Тропический банан")</f>
        <v>Тропический банан</v>
      </c>
      <c r="K4642" s="18" t="str">
        <f>IFERROR(__xludf.DUMMYFUNCTION("""COMPUTED_VALUE"""),"Яблочный энергетик")</f>
        <v>Яблочный энергетик</v>
      </c>
      <c r="L4642" s="18" t="str">
        <f>IFERROR(__xludf.DUMMYFUNCTION("""COMPUTED_VALUE"""),"Барбарисовый лимонад")</f>
        <v>Барбарисовый лимонад</v>
      </c>
      <c r="M4642" s="18" t="str">
        <f>IFERROR(__xludf.DUMMYFUNCTION("""COMPUTED_VALUE"""),"Лимонад виноград вишня")</f>
        <v>Лимонад виноград вишня</v>
      </c>
      <c r="N4642" s="18" t="str">
        <f>IFERROR(__xludf.DUMMYFUNCTION("""COMPUTED_VALUE"""),"Розовый лимонад")</f>
        <v>Розовый лимонад</v>
      </c>
      <c r="O4642" s="18" t="str">
        <f>IFERROR(__xludf.DUMMYFUNCTION("""COMPUTED_VALUE"""),"Двойной манго")</f>
        <v>Двойной манго</v>
      </c>
      <c r="P4642" s="18" t="str">
        <f>IFERROR(__xludf.DUMMYFUNCTION("""COMPUTED_VALUE"""),"Лесные ягоды ")</f>
        <v>Лесные ягоды </v>
      </c>
      <c r="Q4642" s="18" t="str">
        <f>IFERROR(__xludf.DUMMYFUNCTION("""COMPUTED_VALUE"""),"Ежевика малина ")</f>
        <v>Ежевика малина </v>
      </c>
      <c r="R4642" s="18" t="str">
        <f>IFERROR(__xludf.DUMMYFUNCTION("""COMPUTED_VALUE"""),"Смородиновый лимонад")</f>
        <v>Смородиновый лимонад</v>
      </c>
      <c r="S4642" s="18" t="str">
        <f>IFERROR(__xludf.DUMMYFUNCTION("""COMPUTED_VALUE"""),"Кола вишня")</f>
        <v>Кола вишня</v>
      </c>
      <c r="T4642" s="18" t="str">
        <f>IFERROR(__xludf.DUMMYFUNCTION("""COMPUTED_VALUE"""),"Манго арбуз")</f>
        <v>Манго арбуз</v>
      </c>
      <c r="U4642" s="18" t="str">
        <f>IFERROR(__xludf.DUMMYFUNCTION("""COMPUTED_VALUE"""),"Алоэ виноград")</f>
        <v>Алоэ виноград</v>
      </c>
      <c r="V4642" s="18" t="str">
        <f>IFERROR(__xludf.DUMMYFUNCTION("""COMPUTED_VALUE"""),"Банан клубника")</f>
        <v>Банан клубника</v>
      </c>
      <c r="W4642" s="18" t="str">
        <f>IFERROR(__xludf.DUMMYFUNCTION("""COMPUTED_VALUE"""),"Малиновый мармелад")</f>
        <v>Малиновый мармелад</v>
      </c>
      <c r="X4642" s="18" t="str">
        <f>IFERROR(__xludf.DUMMYFUNCTION("""COMPUTED_VALUE"""),"Клубника киви")</f>
        <v>Клубника киви</v>
      </c>
      <c r="Y4642" s="18" t="str">
        <f>IFERROR(__xludf.DUMMYFUNCTION("""COMPUTED_VALUE"""),"Клюква лайм")</f>
        <v>Клюква лайм</v>
      </c>
      <c r="Z4642" s="18" t="str">
        <f>IFERROR(__xludf.DUMMYFUNCTION("""COMPUTED_VALUE"""),"Гуава ананас")</f>
        <v>Гуава ананас</v>
      </c>
      <c r="AA4642" s="18" t="str">
        <f>IFERROR(__xludf.DUMMYFUNCTION("""COMPUTED_VALUE"""),"Морс")</f>
        <v>Морс</v>
      </c>
      <c r="AB4642" s="18" t="str">
        <f>IFERROR(__xludf.DUMMYFUNCTION("""COMPUTED_VALUE"""),"Красный апельсин")</f>
        <v>Красный апельсин</v>
      </c>
      <c r="AC4642" s="18" t="str">
        <f>IFERROR(__xludf.DUMMYFUNCTION("""COMPUTED_VALUE"""),"Арбузная жвачка")</f>
        <v>Арбузная жвачка</v>
      </c>
      <c r="AD4642" s="18" t="str">
        <f>IFERROR(__xludf.DUMMYFUNCTION("""COMPUTED_VALUE"""),"Смородина Виноград")</f>
        <v>Смородина Виноград</v>
      </c>
      <c r="AE4642" s="18" t="str">
        <f>IFERROR(__xludf.DUMMYFUNCTION("""COMPUTED_VALUE"""),"Гранатовая Мармелад")</f>
        <v>Гранатовая Мармелад</v>
      </c>
      <c r="AF4642" s="18" t="str">
        <f>IFERROR(__xludf.DUMMYFUNCTION("""COMPUTED_VALUE"""),"Яблоко Киви")</f>
        <v>Яблоко Киви</v>
      </c>
      <c r="AG4642" s="18" t="str">
        <f>IFERROR(__xludf.DUMMYFUNCTION("""COMPUTED_VALUE"""),"Клубника Ежевика")</f>
        <v>Клубника Ежевика</v>
      </c>
      <c r="AH4642" s="18" t="str">
        <f>IFERROR(__xludf.DUMMYFUNCTION("""COMPUTED_VALUE"""),"Клубничный Коктейль")</f>
        <v>Клубничный Коктейль</v>
      </c>
      <c r="AI4642" s="18" t="str">
        <f>IFERROR(__xludf.DUMMYFUNCTION("""COMPUTED_VALUE"""),"Клюква Земляника ")</f>
        <v>Клюква Земляника </v>
      </c>
      <c r="AJ4642" s="18" t="str">
        <f>IFERROR(__xludf.DUMMYFUNCTION("""COMPUTED_VALUE"""),"Какос Дыня")</f>
        <v>Какос Дыня</v>
      </c>
      <c r="AK4642" s="18" t="str">
        <f>IFERROR(__xludf.DUMMYFUNCTION("""COMPUTED_VALUE"""),"Маракуйя мандарин")</f>
        <v>Маракуйя мандарин</v>
      </c>
      <c r="AL4642" s="18" t="str">
        <f>IFERROR(__xludf.DUMMYFUNCTION("""COMPUTED_VALUE"""),"Персик кактус")</f>
        <v>Персик кактус</v>
      </c>
      <c r="AM4642" s="18" t="str">
        <f>IFERROR(__xludf.DUMMYFUNCTION("""COMPUTED_VALUE"""),"Спрайт")</f>
        <v>Спрайт</v>
      </c>
      <c r="AN4642" s="18" t="str">
        <f>IFERROR(__xludf.DUMMYFUNCTION("""COMPUTED_VALUE"""),"Черничная фанта")</f>
        <v>Черничная фанта</v>
      </c>
      <c r="AO4642" s="18" t="str">
        <f>IFERROR(__xludf.DUMMYFUNCTION("""COMPUTED_VALUE"""),"Ягодная жвачка")</f>
        <v>Ягодная жвачка</v>
      </c>
      <c r="AP4642" s="18" t="str">
        <f>IFERROR(__xludf.DUMMYFUNCTION("""COMPUTED_VALUE"""),"Ягодный энергетик")</f>
        <v>Ягодный энергетик</v>
      </c>
      <c r="AQ4642" s="18" t="str">
        <f>IFERROR(__xludf.DUMMYFUNCTION("""COMPUTED_VALUE"""),"Ягодный пунш ")</f>
        <v>Ягодный пунш </v>
      </c>
      <c r="AR4642" s="18" t="str">
        <f>IFERROR(__xludf.DUMMYFUNCTION("""COMPUTED_VALUE"""),"Виноградный холс")</f>
        <v>Виноградный холс</v>
      </c>
      <c r="AS4642" s="18" t="str">
        <f>IFERROR(__xludf.DUMMYFUNCTION("""COMPUTED_VALUE"""),"Грейпфрут смородина")</f>
        <v>Грейпфрут смородина</v>
      </c>
      <c r="AT4642" s="18" t="str">
        <f>IFERROR(__xludf.DUMMYFUNCTION("""COMPUTED_VALUE"""),"Дыня персик")</f>
        <v>Дыня персик</v>
      </c>
      <c r="AU4642" s="18" t="str">
        <f>IFERROR(__xludf.DUMMYFUNCTION("""COMPUTED_VALUE"""),"Земляника виноград")</f>
        <v>Земляника виноград</v>
      </c>
      <c r="AV4642" s="18" t="str">
        <f>IFERROR(__xludf.DUMMYFUNCTION("""COMPUTED_VALUE"""),"Киви маракуйя гуава")</f>
        <v>Киви маракуйя гуава</v>
      </c>
      <c r="AW4642" s="18" t="str">
        <f>IFERROR(__xludf.DUMMYFUNCTION("""COMPUTED_VALUE"""),"Кислые вишнёвые червячки")</f>
        <v>Кислые вишнёвые червячки</v>
      </c>
      <c r="AX4642" s="18" t="str">
        <f>IFERROR(__xludf.DUMMYFUNCTION("""COMPUTED_VALUE"""),"Кислые чернично-малиновое червячки")</f>
        <v>Кислые чернично-малиновое червячки</v>
      </c>
    </row>
    <row r="4643">
      <c r="A4643" s="18" t="str">
        <f>IFERROR(__xludf.DUMMYFUNCTION("""COMPUTED_VALUE"""),"Смородина холс")</f>
        <v>Смородина холс</v>
      </c>
      <c r="B4643" s="18" t="str">
        <f>IFERROR(__xludf.DUMMYFUNCTION("""COMPUTED_VALUE"""),"Тропические фрукты")</f>
        <v>Тропические фрукты</v>
      </c>
      <c r="C4643" s="18" t="str">
        <f>IFERROR(__xludf.DUMMYFUNCTION("""COMPUTED_VALUE"""),"Черничная конфета")</f>
        <v>Черничная конфета</v>
      </c>
      <c r="D4643" s="18" t="str">
        <f>IFERROR(__xludf.DUMMYFUNCTION("""COMPUTED_VALUE"""),"Яблоко вишня")</f>
        <v>Яблоко вишня</v>
      </c>
      <c r="E4643" s="18" t="str">
        <f>IFERROR(__xludf.DUMMYFUNCTION("""COMPUTED_VALUE"""),"Виноград мята")</f>
        <v>Виноград мята</v>
      </c>
      <c r="F4643" s="18" t="str">
        <f>IFERROR(__xludf.DUMMYFUNCTION("""COMPUTED_VALUE"""),"Виноград холс")</f>
        <v>Виноград холс</v>
      </c>
      <c r="G4643" s="18" t="str">
        <f>IFERROR(__xludf.DUMMYFUNCTION("""COMPUTED_VALUE"""),"Грейпфрутовый лимонад")</f>
        <v>Грейпфрутовый лимонад</v>
      </c>
      <c r="H4643" s="18" t="str">
        <f>IFERROR(__xludf.DUMMYFUNCTION("""COMPUTED_VALUE"""),"Дыня банан")</f>
        <v>Дыня банан</v>
      </c>
      <c r="I4643" s="18" t="str">
        <f>IFERROR(__xludf.DUMMYFUNCTION("""COMPUTED_VALUE"""),"Ежевичный лимонад")</f>
        <v>Ежевичный лимонад</v>
      </c>
      <c r="J4643" s="18" t="str">
        <f>IFERROR(__xludf.DUMMYFUNCTION("""COMPUTED_VALUE"""),"Земляничная конфета ")</f>
        <v>Земляничная конфета </v>
      </c>
      <c r="K4643" s="18" t="str">
        <f>IFERROR(__xludf.DUMMYFUNCTION("""COMPUTED_VALUE"""),"Ананас манго ")</f>
        <v>Ананас манго </v>
      </c>
      <c r="L4643" s="18" t="str">
        <f>IFERROR(__xludf.DUMMYFUNCTION("""COMPUTED_VALUE"""),"Жвачка черника мята ")</f>
        <v>Жвачка черника мята </v>
      </c>
      <c r="M4643" s="18" t="str">
        <f>IFERROR(__xludf.DUMMYFUNCTION("""COMPUTED_VALUE"""),"Зеленый манго")</f>
        <v>Зеленый манго</v>
      </c>
      <c r="N4643" s="18" t="str">
        <f>IFERROR(__xludf.DUMMYFUNCTION("""COMPUTED_VALUE"""),"Клюква брусника")</f>
        <v>Клюква брусника</v>
      </c>
      <c r="O4643" s="18" t="str">
        <f>IFERROR(__xludf.DUMMYFUNCTION("""COMPUTED_VALUE"""),"Апельсин ")</f>
        <v>Апельсин </v>
      </c>
      <c r="P4643" s="18" t="str">
        <f>IFERROR(__xludf.DUMMYFUNCTION("""COMPUTED_VALUE"""),"Кокос малина")</f>
        <v>Кокос малина</v>
      </c>
      <c r="Q4643" s="18" t="str">
        <f>IFERROR(__xludf.DUMMYFUNCTION("""COMPUTED_VALUE"""),"Лимонные черви")</f>
        <v>Лимонные черви</v>
      </c>
      <c r="R4643" s="18" t="str">
        <f>IFERROR(__xludf.DUMMYFUNCTION("""COMPUTED_VALUE"""),"Малиновый лимонад")</f>
        <v>Малиновый лимонад</v>
      </c>
      <c r="S4643" s="18" t="str">
        <f>IFERROR(__xludf.DUMMYFUNCTION("""COMPUTED_VALUE"""),"Смородина малина")</f>
        <v>Смородина малина</v>
      </c>
      <c r="T4643" s="18"/>
      <c r="U4643" s="18"/>
      <c r="V4643" s="18"/>
      <c r="W4643" s="18"/>
      <c r="X4643" s="18"/>
      <c r="Y4643" s="18"/>
      <c r="Z4643" s="18"/>
      <c r="AA4643" s="18"/>
      <c r="AB4643" s="18"/>
      <c r="AC4643" s="18"/>
      <c r="AD4643" s="18"/>
      <c r="AE4643" s="18"/>
      <c r="AF4643" s="18"/>
      <c r="AG4643" s="18"/>
      <c r="AH4643" s="18"/>
      <c r="AI4643" s="18"/>
      <c r="AJ4643" s="18"/>
      <c r="AK4643" s="18"/>
      <c r="AL4643" s="18"/>
      <c r="AM4643" s="18"/>
      <c r="AN4643" s="18"/>
      <c r="AO4643" s="18"/>
      <c r="AP4643" s="18"/>
      <c r="AQ4643" s="18"/>
      <c r="AR4643" s="18"/>
      <c r="AS4643" s="18"/>
      <c r="AT4643" s="18"/>
      <c r="AU4643" s="18"/>
      <c r="AV4643" s="18"/>
      <c r="AW4643" s="18"/>
      <c r="AX4643" s="18"/>
    </row>
    <row r="4644">
      <c r="A4644" s="18" t="str">
        <f>IFERROR(__xludf.DUMMYFUNCTION("""COMPUTED_VALUE"""),"Маракуйя с тропическими нотками")</f>
        <v>Маракуйя с тропическими нотками</v>
      </c>
      <c r="B4644" s="18" t="str">
        <f>IFERROR(__xludf.DUMMYFUNCTION("""COMPUTED_VALUE"""),"Арбузный милкшейк")</f>
        <v>Арбузный милкшейк</v>
      </c>
      <c r="C4644" s="18" t="str">
        <f>IFERROR(__xludf.DUMMYFUNCTION("""COMPUTED_VALUE"""),"Конфеты со вкусом винограда")</f>
        <v>Конфеты со вкусом винограда</v>
      </c>
      <c r="D4644" s="18" t="str">
        <f>IFERROR(__xludf.DUMMYFUNCTION("""COMPUTED_VALUE"""),"Манго с апельсином и послевкусием гуавы")</f>
        <v>Манго с апельсином и послевкусием гуавы</v>
      </c>
      <c r="E4644" s="18" t="str">
        <f>IFERROR(__xludf.DUMMYFUNCTION("""COMPUTED_VALUE"""),"Холодное сочетание мяты и конфет холс")</f>
        <v>Холодное сочетание мяты и конфет холс</v>
      </c>
      <c r="F4644" s="18" t="str">
        <f>IFERROR(__xludf.DUMMYFUNCTION("""COMPUTED_VALUE"""),"Яблочные мармеладные червячки")</f>
        <v>Яблочные мармеладные червячки</v>
      </c>
      <c r="G464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44" s="18" t="str">
        <f>IFERROR(__xludf.DUMMYFUNCTION("""COMPUTED_VALUE"""),"Лимон лайм")</f>
        <v>Лимон лайм</v>
      </c>
      <c r="I4644" s="18" t="str">
        <f>IFERROR(__xludf.DUMMYFUNCTION("""COMPUTED_VALUE"""),"Классика энергетика с кислой малиной")</f>
        <v>Классика энергетика с кислой малиной</v>
      </c>
      <c r="J4644" s="18" t="str">
        <f>IFERROR(__xludf.DUMMYFUNCTION("""COMPUTED_VALUE"""),"Зеленое манго и смородина")</f>
        <v>Зеленое манго и смородина</v>
      </c>
      <c r="K4644" s="18" t="str">
        <f>IFERROR(__xludf.DUMMYFUNCTION("""COMPUTED_VALUE"""),"Дуэт лемонграсса и сладкой малины")</f>
        <v>Дуэт лемонграсса и сладкой малины</v>
      </c>
      <c r="L4644" s="18" t="str">
        <f>IFERROR(__xludf.DUMMYFUNCTION("""COMPUTED_VALUE"""),"Сладкий мармелад из черной смородины")</f>
        <v>Сладкий мармелад из черной смородины</v>
      </c>
      <c r="M4644" s="18" t="str">
        <f>IFERROR(__xludf.DUMMYFUNCTION("""COMPUTED_VALUE"""),"Вишня кола")</f>
        <v>Вишня кола</v>
      </c>
      <c r="N4644" s="18" t="str">
        <f>IFERROR(__xludf.DUMMYFUNCTION("""COMPUTED_VALUE"""),"Малина с кокосом")</f>
        <v>Малина с кокосом</v>
      </c>
      <c r="O4644" s="18" t="str">
        <f>IFERROR(__xludf.DUMMYFUNCTION("""COMPUTED_VALUE"""),"Сладкие конфеты СКИТЛЗ и смородина")</f>
        <v>Сладкие конфеты СКИТЛЗ и смородина</v>
      </c>
      <c r="P4644" s="18" t="str">
        <f>IFERROR(__xludf.DUMMYFUNCTION("""COMPUTED_VALUE"""),"Ежевичный лимонад")</f>
        <v>Ежевичный лимонад</v>
      </c>
      <c r="Q4644" s="18" t="str">
        <f>IFERROR(__xludf.DUMMYFUNCTION("""COMPUTED_VALUE"""),"Дыня кокос")</f>
        <v>Дыня кокос</v>
      </c>
      <c r="R4644" s="18" t="str">
        <f>IFERROR(__xludf.DUMMYFUNCTION("""COMPUTED_VALUE"""),"Земляничный бабл гам")</f>
        <v>Земляничный бабл гам</v>
      </c>
      <c r="S4644" s="18" t="str">
        <f>IFERROR(__xludf.DUMMYFUNCTION("""COMPUTED_VALUE"""),"Лимонные леденцы")</f>
        <v>Лимонные леденцы</v>
      </c>
      <c r="T4644" s="18" t="str">
        <f>IFERROR(__xludf.DUMMYFUNCTION("""COMPUTED_VALUE"""),"Экзотический фрукты")</f>
        <v>Экзотический фрукты</v>
      </c>
      <c r="U4644" s="18" t="str">
        <f>IFERROR(__xludf.DUMMYFUNCTION("""COMPUTED_VALUE"""),"Личи виноград мята")</f>
        <v>Личи виноград мята</v>
      </c>
      <c r="V4644" s="18" t="str">
        <f>IFERROR(__xludf.DUMMYFUNCTION("""COMPUTED_VALUE"""),"Черника малина мята")</f>
        <v>Черника малина мята</v>
      </c>
      <c r="W4644" s="18" t="str">
        <f>IFERROR(__xludf.DUMMYFUNCTION("""COMPUTED_VALUE"""),"Абрикосовый йогурт")</f>
        <v>Абрикосовый йогурт</v>
      </c>
      <c r="X4644" s="18" t="str">
        <f>IFERROR(__xludf.DUMMYFUNCTION("""COMPUTED_VALUE"""),"Арбуз лед")</f>
        <v>Арбуз лед</v>
      </c>
      <c r="Y4644" s="18" t="str">
        <f>IFERROR(__xludf.DUMMYFUNCTION("""COMPUTED_VALUE"""),"Банан клубника лед")</f>
        <v>Банан клубника лед</v>
      </c>
      <c r="Z4644" s="18" t="str">
        <f>IFERROR(__xludf.DUMMYFUNCTION("""COMPUTED_VALUE"""),"Арбузное мороженное")</f>
        <v>Арбузное мороженное</v>
      </c>
      <c r="AA4644" s="18" t="str">
        <f>IFERROR(__xludf.DUMMYFUNCTION("""COMPUTED_VALUE"""),"Клубника малина жвачка")</f>
        <v>Клубника малина жвачка</v>
      </c>
      <c r="AB4644" s="18" t="str">
        <f>IFERROR(__xludf.DUMMYFUNCTION("""COMPUTED_VALUE"""),"Клубничное мороженное")</f>
        <v>Клубничное мороженное</v>
      </c>
      <c r="AC4644" s="18" t="str">
        <f>IFERROR(__xludf.DUMMYFUNCTION("""COMPUTED_VALUE"""),"Кола сода лед")</f>
        <v>Кола сода лед</v>
      </c>
      <c r="AD4644" s="18" t="str">
        <f>IFERROR(__xludf.DUMMYFUNCTION("""COMPUTED_VALUE"""),"Банановый милкшейк")</f>
        <v>Банановый милкшейк</v>
      </c>
      <c r="AE4644" s="18" t="str">
        <f>IFERROR(__xludf.DUMMYFUNCTION("""COMPUTED_VALUE"""),"Микс ягод лед")</f>
        <v>Микс ягод лед</v>
      </c>
      <c r="AF4644" s="18" t="str">
        <f>IFERROR(__xludf.DUMMYFUNCTION("""COMPUTED_VALUE"""),"Брусничный морс")</f>
        <v>Брусничный морс</v>
      </c>
      <c r="AG4644" s="18" t="str">
        <f>IFERROR(__xludf.DUMMYFUNCTION("""COMPUTED_VALUE"""),"Яблочный лимонад")</f>
        <v>Яблочный лимонад</v>
      </c>
      <c r="AH4644" s="18" t="str">
        <f>IFERROR(__xludf.DUMMYFUNCTION("""COMPUTED_VALUE"""),"Лесные ягоды")</f>
        <v>Лесные ягоды</v>
      </c>
      <c r="AI4644" s="18" t="str">
        <f>IFERROR(__xludf.DUMMYFUNCTION("""COMPUTED_VALUE"""),"Смородиновый лимонад")</f>
        <v>Смородиновый лимонад</v>
      </c>
      <c r="AJ4644" s="18" t="str">
        <f>IFERROR(__xludf.DUMMYFUNCTION("""COMPUTED_VALUE"""),"Вишня лайм лед")</f>
        <v>Вишня лайм лед</v>
      </c>
      <c r="AK4644" s="18" t="str">
        <f>IFERROR(__xludf.DUMMYFUNCTION("""COMPUTED_VALUE"""),"Лист виноград мята энергетик")</f>
        <v>Лист виноград мята энергетик</v>
      </c>
      <c r="AL4644" s="18" t="str">
        <f>IFERROR(__xludf.DUMMYFUNCTION("""COMPUTED_VALUE"""),"Двойное яблоко лед")</f>
        <v>Двойное яблоко лед</v>
      </c>
      <c r="AM4644" s="18" t="str">
        <f>IFERROR(__xludf.DUMMYFUNCTION("""COMPUTED_VALUE"""),"Смородиновый холс")</f>
        <v>Смородиновый холс</v>
      </c>
      <c r="AN4644" s="18" t="str">
        <f>IFERROR(__xludf.DUMMYFUNCTION("""COMPUTED_VALUE"""),"Клубничное шампанское")</f>
        <v>Клубничное шампанское</v>
      </c>
      <c r="AO4644" s="18"/>
      <c r="AP4644" s="18"/>
      <c r="AQ4644" s="18"/>
      <c r="AR4644" s="18"/>
      <c r="AS4644" s="18"/>
      <c r="AT4644" s="18"/>
      <c r="AU4644" s="18"/>
      <c r="AV4644" s="18"/>
      <c r="AW4644" s="18"/>
      <c r="AX4644" s="18"/>
    </row>
    <row r="4645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18"/>
      <c r="O4645" s="18"/>
      <c r="P4645" s="18"/>
      <c r="Q4645" s="18"/>
      <c r="R4645" s="18"/>
      <c r="S4645" s="18"/>
      <c r="T4645" s="18"/>
      <c r="U4645" s="18"/>
      <c r="V4645" s="18"/>
      <c r="W4645" s="18"/>
      <c r="X4645" s="18"/>
      <c r="Y4645" s="18"/>
      <c r="Z4645" s="18"/>
      <c r="AA4645" s="18"/>
      <c r="AB4645" s="18"/>
      <c r="AC4645" s="18"/>
      <c r="AD4645" s="18"/>
      <c r="AE4645" s="18"/>
      <c r="AF4645" s="18"/>
      <c r="AG4645" s="18"/>
      <c r="AH4645" s="18"/>
      <c r="AI4645" s="18"/>
      <c r="AJ4645" s="18"/>
      <c r="AK4645" s="18"/>
      <c r="AL4645" s="18"/>
      <c r="AM4645" s="18"/>
      <c r="AN4645" s="18"/>
      <c r="AO4645" s="18"/>
      <c r="AP4645" s="18"/>
      <c r="AQ4645" s="18"/>
      <c r="AR4645" s="18"/>
      <c r="AS4645" s="18"/>
      <c r="AT4645" s="18"/>
      <c r="AU4645" s="18"/>
      <c r="AV4645" s="18"/>
      <c r="AW4645" s="18"/>
      <c r="AX4645" s="18"/>
    </row>
    <row r="4646">
      <c r="A4646" s="18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  <c r="X4646" s="18"/>
      <c r="Y4646" s="18"/>
      <c r="Z4646" s="18"/>
      <c r="AA4646" s="18"/>
      <c r="AB4646" s="18"/>
      <c r="AC4646" s="18"/>
      <c r="AD4646" s="18"/>
      <c r="AE4646" s="18"/>
      <c r="AF4646" s="18"/>
      <c r="AG4646" s="18"/>
      <c r="AH4646" s="18"/>
      <c r="AI4646" s="18"/>
      <c r="AJ4646" s="18"/>
      <c r="AK4646" s="18"/>
      <c r="AL4646" s="18"/>
      <c r="AM4646" s="18"/>
      <c r="AN4646" s="18"/>
      <c r="AO4646" s="18"/>
      <c r="AP4646" s="18"/>
      <c r="AQ4646" s="18"/>
      <c r="AR4646" s="18"/>
      <c r="AS4646" s="18"/>
      <c r="AT4646" s="18"/>
      <c r="AU4646" s="18"/>
      <c r="AV4646" s="18"/>
      <c r="AW4646" s="18"/>
      <c r="AX4646" s="18"/>
    </row>
    <row r="4647">
      <c r="A4647" s="18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18"/>
      <c r="O4647" s="18"/>
      <c r="P4647" s="18"/>
      <c r="Q4647" s="18"/>
      <c r="R4647" s="18"/>
      <c r="S4647" s="18"/>
      <c r="T4647" s="18"/>
      <c r="U4647" s="18"/>
      <c r="V4647" s="18"/>
      <c r="W4647" s="18"/>
      <c r="X4647" s="18"/>
      <c r="Y4647" s="18"/>
      <c r="Z4647" s="18"/>
      <c r="AA4647" s="18"/>
      <c r="AB4647" s="18"/>
      <c r="AC4647" s="18"/>
      <c r="AD4647" s="18"/>
      <c r="AE4647" s="18"/>
      <c r="AF4647" s="18"/>
      <c r="AG4647" s="18"/>
      <c r="AH4647" s="18"/>
      <c r="AI4647" s="18"/>
      <c r="AJ4647" s="18"/>
      <c r="AK4647" s="18"/>
      <c r="AL4647" s="18"/>
      <c r="AM4647" s="18"/>
      <c r="AN4647" s="18"/>
      <c r="AO4647" s="18"/>
      <c r="AP4647" s="18"/>
      <c r="AQ4647" s="18"/>
      <c r="AR4647" s="18"/>
      <c r="AS4647" s="18"/>
      <c r="AT4647" s="18"/>
      <c r="AU4647" s="18"/>
      <c r="AV4647" s="18"/>
      <c r="AW4647" s="18"/>
      <c r="AX4647" s="18"/>
    </row>
    <row r="4648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  <c r="AA4648" s="18"/>
      <c r="AB4648" s="18"/>
      <c r="AC4648" s="18"/>
      <c r="AD4648" s="18"/>
      <c r="AE4648" s="18"/>
      <c r="AF4648" s="18"/>
      <c r="AG4648" s="18"/>
      <c r="AH4648" s="18"/>
      <c r="AI4648" s="18"/>
      <c r="AJ4648" s="18"/>
      <c r="AK4648" s="18"/>
      <c r="AL4648" s="18"/>
      <c r="AM4648" s="18"/>
      <c r="AN4648" s="18"/>
      <c r="AO4648" s="18"/>
      <c r="AP4648" s="18"/>
      <c r="AQ4648" s="18"/>
      <c r="AR4648" s="18"/>
      <c r="AS4648" s="18"/>
      <c r="AT4648" s="18"/>
      <c r="AU4648" s="18"/>
      <c r="AV4648" s="18"/>
      <c r="AW4648" s="18"/>
      <c r="AX4648" s="18"/>
    </row>
    <row r="4649">
      <c r="A4649" s="18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  <c r="AA4649" s="18"/>
      <c r="AB4649" s="18"/>
      <c r="AC4649" s="18"/>
      <c r="AD4649" s="18"/>
      <c r="AE4649" s="18"/>
      <c r="AF4649" s="18"/>
      <c r="AG4649" s="18"/>
      <c r="AH4649" s="18"/>
      <c r="AI4649" s="18"/>
      <c r="AJ4649" s="18"/>
      <c r="AK4649" s="18"/>
      <c r="AL4649" s="18"/>
      <c r="AM4649" s="18"/>
      <c r="AN4649" s="18"/>
      <c r="AO4649" s="18"/>
      <c r="AP4649" s="18"/>
      <c r="AQ4649" s="18"/>
      <c r="AR4649" s="18"/>
      <c r="AS4649" s="18"/>
      <c r="AT4649" s="18"/>
      <c r="AU4649" s="18"/>
      <c r="AV4649" s="18"/>
      <c r="AW4649" s="18"/>
      <c r="AX4649" s="18"/>
    </row>
    <row r="4650">
      <c r="A4650" s="18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  <c r="AA4650" s="18"/>
      <c r="AB4650" s="18"/>
      <c r="AC4650" s="18"/>
      <c r="AD4650" s="18"/>
      <c r="AE4650" s="18"/>
      <c r="AF4650" s="18"/>
      <c r="AG4650" s="18"/>
      <c r="AH4650" s="18"/>
      <c r="AI4650" s="18"/>
      <c r="AJ4650" s="18"/>
      <c r="AK4650" s="18"/>
      <c r="AL4650" s="18"/>
      <c r="AM4650" s="18"/>
      <c r="AN4650" s="18"/>
      <c r="AO4650" s="18"/>
      <c r="AP4650" s="18"/>
      <c r="AQ4650" s="18"/>
      <c r="AR4650" s="18"/>
      <c r="AS4650" s="18"/>
      <c r="AT4650" s="18"/>
      <c r="AU4650" s="18"/>
      <c r="AV4650" s="18"/>
      <c r="AW4650" s="18"/>
      <c r="AX4650" s="18"/>
    </row>
    <row r="4651">
      <c r="A4651" s="18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  <c r="AC4651" s="18"/>
      <c r="AD4651" s="18"/>
      <c r="AE4651" s="18"/>
      <c r="AF4651" s="18"/>
      <c r="AG4651" s="18"/>
      <c r="AH4651" s="18"/>
      <c r="AI4651" s="18"/>
      <c r="AJ4651" s="18"/>
      <c r="AK4651" s="18"/>
      <c r="AL4651" s="18"/>
      <c r="AM4651" s="18"/>
      <c r="AN4651" s="18"/>
      <c r="AO4651" s="18"/>
      <c r="AP4651" s="18"/>
      <c r="AQ4651" s="18"/>
      <c r="AR4651" s="18"/>
      <c r="AS4651" s="18"/>
      <c r="AT4651" s="18"/>
      <c r="AU4651" s="18"/>
      <c r="AV4651" s="18"/>
      <c r="AW4651" s="18"/>
      <c r="AX4651" s="18"/>
    </row>
    <row r="4652">
      <c r="A4652" s="18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  <c r="AA4652" s="18"/>
      <c r="AB4652" s="18"/>
      <c r="AC4652" s="18"/>
      <c r="AD4652" s="18"/>
      <c r="AE4652" s="18"/>
      <c r="AF4652" s="18"/>
      <c r="AG4652" s="18"/>
      <c r="AH4652" s="18"/>
      <c r="AI4652" s="18"/>
      <c r="AJ4652" s="18"/>
      <c r="AK4652" s="18"/>
      <c r="AL4652" s="18"/>
      <c r="AM4652" s="18"/>
      <c r="AN4652" s="18"/>
      <c r="AO4652" s="18"/>
      <c r="AP4652" s="18"/>
      <c r="AQ4652" s="18"/>
      <c r="AR4652" s="18"/>
      <c r="AS4652" s="18"/>
      <c r="AT4652" s="18"/>
      <c r="AU4652" s="18"/>
      <c r="AV4652" s="18"/>
      <c r="AW4652" s="18"/>
      <c r="AX4652" s="18"/>
    </row>
    <row r="4653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  <c r="AA4653" s="18"/>
      <c r="AB4653" s="18"/>
      <c r="AC4653" s="18"/>
      <c r="AD4653" s="18"/>
      <c r="AE4653" s="18"/>
      <c r="AF4653" s="18"/>
      <c r="AG4653" s="18"/>
      <c r="AH4653" s="18"/>
      <c r="AI4653" s="18"/>
      <c r="AJ4653" s="18"/>
      <c r="AK4653" s="18"/>
      <c r="AL4653" s="18"/>
      <c r="AM4653" s="18"/>
      <c r="AN4653" s="18"/>
      <c r="AO4653" s="18"/>
      <c r="AP4653" s="18"/>
      <c r="AQ4653" s="18"/>
      <c r="AR4653" s="18"/>
      <c r="AS4653" s="18"/>
      <c r="AT4653" s="18"/>
      <c r="AU4653" s="18"/>
      <c r="AV4653" s="18"/>
      <c r="AW4653" s="18"/>
      <c r="AX4653" s="18"/>
    </row>
    <row r="4654">
      <c r="A4654" s="18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  <c r="AA4654" s="18"/>
      <c r="AB4654" s="18"/>
      <c r="AC4654" s="18"/>
      <c r="AD4654" s="18"/>
      <c r="AE4654" s="18"/>
      <c r="AF4654" s="18"/>
      <c r="AG4654" s="18"/>
      <c r="AH4654" s="18"/>
      <c r="AI4654" s="18"/>
      <c r="AJ4654" s="18"/>
      <c r="AK4654" s="18"/>
      <c r="AL4654" s="18"/>
      <c r="AM4654" s="18"/>
      <c r="AN4654" s="18"/>
      <c r="AO4654" s="18"/>
      <c r="AP4654" s="18"/>
      <c r="AQ4654" s="18"/>
      <c r="AR4654" s="18"/>
      <c r="AS4654" s="18"/>
      <c r="AT4654" s="18"/>
      <c r="AU4654" s="18"/>
      <c r="AV4654" s="18"/>
      <c r="AW4654" s="18"/>
      <c r="AX4654" s="18"/>
    </row>
    <row r="4655">
      <c r="A4655" s="18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  <c r="AA4655" s="18"/>
      <c r="AB4655" s="18"/>
      <c r="AC4655" s="18"/>
      <c r="AD4655" s="18"/>
      <c r="AE4655" s="18"/>
      <c r="AF4655" s="18"/>
      <c r="AG4655" s="18"/>
      <c r="AH4655" s="18"/>
      <c r="AI4655" s="18"/>
      <c r="AJ4655" s="18"/>
      <c r="AK4655" s="18"/>
      <c r="AL4655" s="18"/>
      <c r="AM4655" s="18"/>
      <c r="AN4655" s="18"/>
      <c r="AO4655" s="18"/>
      <c r="AP4655" s="18"/>
      <c r="AQ4655" s="18"/>
      <c r="AR4655" s="18"/>
      <c r="AS4655" s="18"/>
      <c r="AT4655" s="18"/>
      <c r="AU4655" s="18"/>
      <c r="AV4655" s="18"/>
      <c r="AW4655" s="18"/>
      <c r="AX4655" s="18"/>
    </row>
    <row r="4656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  <c r="AA4656" s="18"/>
      <c r="AB4656" s="18"/>
      <c r="AC4656" s="18"/>
      <c r="AD4656" s="18"/>
      <c r="AE4656" s="18"/>
      <c r="AF4656" s="18"/>
      <c r="AG4656" s="18"/>
      <c r="AH4656" s="18"/>
      <c r="AI4656" s="18"/>
      <c r="AJ4656" s="18"/>
      <c r="AK4656" s="18"/>
      <c r="AL4656" s="18"/>
      <c r="AM4656" s="18"/>
      <c r="AN4656" s="18"/>
      <c r="AO4656" s="18"/>
      <c r="AP4656" s="18"/>
      <c r="AQ4656" s="18"/>
      <c r="AR4656" s="18"/>
      <c r="AS4656" s="18"/>
      <c r="AT4656" s="18"/>
      <c r="AU4656" s="18"/>
      <c r="AV4656" s="18"/>
      <c r="AW4656" s="18"/>
      <c r="AX4656" s="18"/>
    </row>
    <row r="4657">
      <c r="A4657" s="18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  <c r="AA4657" s="18"/>
      <c r="AB4657" s="18"/>
      <c r="AC4657" s="18"/>
      <c r="AD4657" s="18"/>
      <c r="AE4657" s="18"/>
      <c r="AF4657" s="18"/>
      <c r="AG4657" s="18"/>
      <c r="AH4657" s="18"/>
      <c r="AI4657" s="18"/>
      <c r="AJ4657" s="18"/>
      <c r="AK4657" s="18"/>
      <c r="AL4657" s="18"/>
      <c r="AM4657" s="18"/>
      <c r="AN4657" s="18"/>
      <c r="AO4657" s="18"/>
      <c r="AP4657" s="18"/>
      <c r="AQ4657" s="18"/>
      <c r="AR4657" s="18"/>
      <c r="AS4657" s="18"/>
      <c r="AT4657" s="18"/>
      <c r="AU4657" s="18"/>
      <c r="AV4657" s="18"/>
      <c r="AW4657" s="18"/>
      <c r="AX4657" s="18"/>
    </row>
    <row r="4658">
      <c r="A4658" s="18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  <c r="AA4658" s="18"/>
      <c r="AB4658" s="18"/>
      <c r="AC4658" s="18"/>
      <c r="AD4658" s="18"/>
      <c r="AE4658" s="18"/>
      <c r="AF4658" s="18"/>
      <c r="AG4658" s="18"/>
      <c r="AH4658" s="18"/>
      <c r="AI4658" s="18"/>
      <c r="AJ4658" s="18"/>
      <c r="AK4658" s="18"/>
      <c r="AL4658" s="18"/>
      <c r="AM4658" s="18"/>
      <c r="AN4658" s="18"/>
      <c r="AO4658" s="18"/>
      <c r="AP4658" s="18"/>
      <c r="AQ4658" s="18"/>
      <c r="AR4658" s="18"/>
      <c r="AS4658" s="18"/>
      <c r="AT4658" s="18"/>
      <c r="AU4658" s="18"/>
      <c r="AV4658" s="18"/>
      <c r="AW4658" s="18"/>
      <c r="AX4658" s="18"/>
    </row>
    <row r="4659">
      <c r="A4659" s="18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  <c r="AA4659" s="18"/>
      <c r="AB4659" s="18"/>
      <c r="AC4659" s="18"/>
      <c r="AD4659" s="18"/>
      <c r="AE4659" s="18"/>
      <c r="AF4659" s="18"/>
      <c r="AG4659" s="18"/>
      <c r="AH4659" s="18"/>
      <c r="AI4659" s="18"/>
      <c r="AJ4659" s="18"/>
      <c r="AK4659" s="18"/>
      <c r="AL4659" s="18"/>
      <c r="AM4659" s="18"/>
      <c r="AN4659" s="18"/>
      <c r="AO4659" s="18"/>
      <c r="AP4659" s="18"/>
      <c r="AQ4659" s="18"/>
      <c r="AR4659" s="18"/>
      <c r="AS4659" s="18"/>
      <c r="AT4659" s="18"/>
      <c r="AU4659" s="18"/>
      <c r="AV4659" s="18"/>
      <c r="AW4659" s="18"/>
      <c r="AX4659" s="18"/>
    </row>
    <row r="4660">
      <c r="A4660" s="18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8"/>
      <c r="AK4660" s="18"/>
      <c r="AL4660" s="18"/>
      <c r="AM4660" s="18"/>
      <c r="AN4660" s="18"/>
      <c r="AO4660" s="18"/>
      <c r="AP4660" s="18"/>
      <c r="AQ4660" s="18"/>
      <c r="AR4660" s="18"/>
      <c r="AS4660" s="18"/>
      <c r="AT4660" s="18"/>
      <c r="AU4660" s="18"/>
      <c r="AV4660" s="18"/>
      <c r="AW4660" s="18"/>
      <c r="AX4660" s="18"/>
    </row>
    <row r="4661">
      <c r="A4661" s="18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  <c r="AA4661" s="18"/>
      <c r="AB4661" s="18"/>
      <c r="AC4661" s="18"/>
      <c r="AD4661" s="18"/>
      <c r="AE4661" s="18"/>
      <c r="AF4661" s="18"/>
      <c r="AG4661" s="18"/>
      <c r="AH4661" s="18"/>
      <c r="AI4661" s="18"/>
      <c r="AJ4661" s="18"/>
      <c r="AK4661" s="18"/>
      <c r="AL4661" s="18"/>
      <c r="AM4661" s="18"/>
      <c r="AN4661" s="18"/>
      <c r="AO4661" s="18"/>
      <c r="AP4661" s="18"/>
      <c r="AQ4661" s="18"/>
      <c r="AR4661" s="18"/>
      <c r="AS4661" s="18"/>
      <c r="AT4661" s="18"/>
      <c r="AU4661" s="18"/>
      <c r="AV4661" s="18"/>
      <c r="AW4661" s="18"/>
      <c r="AX4661" s="18"/>
    </row>
    <row r="4662">
      <c r="A4662" s="18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  <c r="AA4662" s="18"/>
      <c r="AB4662" s="18"/>
      <c r="AC4662" s="18"/>
      <c r="AD4662" s="18"/>
      <c r="AE4662" s="18"/>
      <c r="AF4662" s="18"/>
      <c r="AG4662" s="18"/>
      <c r="AH4662" s="18"/>
      <c r="AI4662" s="18"/>
      <c r="AJ4662" s="18"/>
      <c r="AK4662" s="18"/>
      <c r="AL4662" s="18"/>
      <c r="AM4662" s="18"/>
      <c r="AN4662" s="18"/>
      <c r="AO4662" s="18"/>
      <c r="AP4662" s="18"/>
      <c r="AQ4662" s="18"/>
      <c r="AR4662" s="18"/>
      <c r="AS4662" s="18"/>
      <c r="AT4662" s="18"/>
      <c r="AU4662" s="18"/>
      <c r="AV4662" s="18"/>
      <c r="AW4662" s="18"/>
      <c r="AX4662" s="18"/>
    </row>
    <row r="4663">
      <c r="A4663" s="18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18"/>
      <c r="U4663" s="18"/>
      <c r="V4663" s="18"/>
      <c r="W4663" s="18"/>
      <c r="X4663" s="18"/>
      <c r="Y4663" s="18"/>
      <c r="Z4663" s="18"/>
      <c r="AA4663" s="18"/>
      <c r="AB4663" s="18"/>
      <c r="AC4663" s="18"/>
      <c r="AD4663" s="18"/>
      <c r="AE4663" s="18"/>
      <c r="AF4663" s="18"/>
      <c r="AG4663" s="18"/>
      <c r="AH4663" s="18"/>
      <c r="AI4663" s="18"/>
      <c r="AJ4663" s="18"/>
      <c r="AK4663" s="18"/>
      <c r="AL4663" s="18"/>
      <c r="AM4663" s="18"/>
      <c r="AN4663" s="18"/>
      <c r="AO4663" s="18"/>
      <c r="AP4663" s="18"/>
      <c r="AQ4663" s="18"/>
      <c r="AR4663" s="18"/>
      <c r="AS4663" s="18"/>
      <c r="AT4663" s="18"/>
      <c r="AU4663" s="18"/>
      <c r="AV4663" s="18"/>
      <c r="AW4663" s="18"/>
      <c r="AX4663" s="18"/>
    </row>
    <row r="4664">
      <c r="A4664" s="18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  <c r="AA4664" s="18"/>
      <c r="AB4664" s="18"/>
      <c r="AC4664" s="18"/>
      <c r="AD4664" s="18"/>
      <c r="AE4664" s="18"/>
      <c r="AF4664" s="18"/>
      <c r="AG4664" s="18"/>
      <c r="AH4664" s="18"/>
      <c r="AI4664" s="18"/>
      <c r="AJ4664" s="18"/>
      <c r="AK4664" s="18"/>
      <c r="AL4664" s="18"/>
      <c r="AM4664" s="18"/>
      <c r="AN4664" s="18"/>
      <c r="AO4664" s="18"/>
      <c r="AP4664" s="18"/>
      <c r="AQ4664" s="18"/>
      <c r="AR4664" s="18"/>
      <c r="AS4664" s="18"/>
      <c r="AT4664" s="18"/>
      <c r="AU4664" s="18"/>
      <c r="AV4664" s="18"/>
      <c r="AW4664" s="18"/>
      <c r="AX4664" s="18"/>
    </row>
    <row r="4665">
      <c r="A4665" s="18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  <c r="AA4665" s="18"/>
      <c r="AB4665" s="18"/>
      <c r="AC4665" s="18"/>
      <c r="AD4665" s="18"/>
      <c r="AE4665" s="18"/>
      <c r="AF4665" s="18"/>
      <c r="AG4665" s="18"/>
      <c r="AH4665" s="18"/>
      <c r="AI4665" s="18"/>
      <c r="AJ4665" s="18"/>
      <c r="AK4665" s="18"/>
      <c r="AL4665" s="18"/>
      <c r="AM4665" s="18"/>
      <c r="AN4665" s="18"/>
      <c r="AO4665" s="18"/>
      <c r="AP4665" s="18"/>
      <c r="AQ4665" s="18"/>
      <c r="AR4665" s="18"/>
      <c r="AS4665" s="18"/>
      <c r="AT4665" s="18"/>
      <c r="AU4665" s="18"/>
      <c r="AV4665" s="18"/>
      <c r="AW4665" s="18"/>
      <c r="AX4665" s="18"/>
    </row>
    <row r="4666">
      <c r="A4666" s="18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  <c r="AA4666" s="18"/>
      <c r="AB4666" s="18"/>
      <c r="AC4666" s="18"/>
      <c r="AD4666" s="18"/>
      <c r="AE4666" s="18"/>
      <c r="AF4666" s="18"/>
      <c r="AG4666" s="18"/>
      <c r="AH4666" s="18"/>
      <c r="AI4666" s="18"/>
      <c r="AJ4666" s="18"/>
      <c r="AK4666" s="18"/>
      <c r="AL4666" s="18"/>
      <c r="AM4666" s="18"/>
      <c r="AN4666" s="18"/>
      <c r="AO4666" s="18"/>
      <c r="AP4666" s="18"/>
      <c r="AQ4666" s="18"/>
      <c r="AR4666" s="18"/>
      <c r="AS4666" s="18"/>
      <c r="AT4666" s="18"/>
      <c r="AU4666" s="18"/>
      <c r="AV4666" s="18"/>
      <c r="AW4666" s="18"/>
      <c r="AX4666" s="18"/>
    </row>
    <row r="4667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18"/>
      <c r="U4667" s="18"/>
      <c r="V4667" s="18"/>
      <c r="W4667" s="18"/>
      <c r="X4667" s="18"/>
      <c r="Y4667" s="18"/>
      <c r="Z4667" s="18"/>
      <c r="AA4667" s="18"/>
      <c r="AB4667" s="18"/>
      <c r="AC4667" s="18"/>
      <c r="AD4667" s="18"/>
      <c r="AE4667" s="18"/>
      <c r="AF4667" s="18"/>
      <c r="AG4667" s="18"/>
      <c r="AH4667" s="18"/>
      <c r="AI4667" s="18"/>
      <c r="AJ4667" s="18"/>
      <c r="AK4667" s="18"/>
      <c r="AL4667" s="18"/>
      <c r="AM4667" s="18"/>
      <c r="AN4667" s="18"/>
      <c r="AO4667" s="18"/>
      <c r="AP4667" s="18"/>
      <c r="AQ4667" s="18"/>
      <c r="AR4667" s="18"/>
      <c r="AS4667" s="18"/>
      <c r="AT4667" s="18"/>
      <c r="AU4667" s="18"/>
      <c r="AV4667" s="18"/>
      <c r="AW4667" s="18"/>
      <c r="AX4667" s="18"/>
    </row>
    <row r="4668">
      <c r="A4668" s="18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18"/>
      <c r="U4668" s="18"/>
      <c r="V4668" s="18"/>
      <c r="W4668" s="18"/>
      <c r="X4668" s="18"/>
      <c r="Y4668" s="18"/>
      <c r="Z4668" s="18"/>
      <c r="AA4668" s="18"/>
      <c r="AB4668" s="18"/>
      <c r="AC4668" s="18"/>
      <c r="AD4668" s="18"/>
      <c r="AE4668" s="18"/>
      <c r="AF4668" s="18"/>
      <c r="AG4668" s="18"/>
      <c r="AH4668" s="18"/>
      <c r="AI4668" s="18"/>
      <c r="AJ4668" s="18"/>
      <c r="AK4668" s="18"/>
      <c r="AL4668" s="18"/>
      <c r="AM4668" s="18"/>
      <c r="AN4668" s="18"/>
      <c r="AO4668" s="18"/>
      <c r="AP4668" s="18"/>
      <c r="AQ4668" s="18"/>
      <c r="AR4668" s="18"/>
      <c r="AS4668" s="18"/>
      <c r="AT4668" s="18"/>
      <c r="AU4668" s="18"/>
      <c r="AV4668" s="18"/>
      <c r="AW4668" s="18"/>
      <c r="AX4668" s="18"/>
    </row>
    <row r="4669">
      <c r="A4669" s="18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18"/>
      <c r="U4669" s="18"/>
      <c r="V4669" s="18"/>
      <c r="W4669" s="18"/>
      <c r="X4669" s="18"/>
      <c r="Y4669" s="18"/>
      <c r="Z4669" s="18"/>
      <c r="AA4669" s="18"/>
      <c r="AB4669" s="18"/>
      <c r="AC4669" s="18"/>
      <c r="AD4669" s="18"/>
      <c r="AE4669" s="18"/>
      <c r="AF4669" s="18"/>
      <c r="AG4669" s="18"/>
      <c r="AH4669" s="18"/>
      <c r="AI4669" s="18"/>
      <c r="AJ4669" s="18"/>
      <c r="AK4669" s="18"/>
      <c r="AL4669" s="18"/>
      <c r="AM4669" s="18"/>
      <c r="AN4669" s="18"/>
      <c r="AO4669" s="18"/>
      <c r="AP4669" s="18"/>
      <c r="AQ4669" s="18"/>
      <c r="AR4669" s="18"/>
      <c r="AS4669" s="18"/>
      <c r="AT4669" s="18"/>
      <c r="AU4669" s="18"/>
      <c r="AV4669" s="18"/>
      <c r="AW4669" s="18"/>
      <c r="AX4669" s="18"/>
    </row>
    <row r="4670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  <c r="X4670" s="18"/>
      <c r="Y4670" s="18"/>
      <c r="Z4670" s="18"/>
      <c r="AA4670" s="18"/>
      <c r="AB4670" s="18"/>
      <c r="AC4670" s="18"/>
      <c r="AD4670" s="18"/>
      <c r="AE4670" s="18"/>
      <c r="AF4670" s="18"/>
      <c r="AG4670" s="18"/>
      <c r="AH4670" s="18"/>
      <c r="AI4670" s="18"/>
      <c r="AJ4670" s="18"/>
      <c r="AK4670" s="18"/>
      <c r="AL4670" s="18"/>
      <c r="AM4670" s="18"/>
      <c r="AN4670" s="18"/>
      <c r="AO4670" s="18"/>
      <c r="AP4670" s="18"/>
      <c r="AQ4670" s="18"/>
      <c r="AR4670" s="18"/>
      <c r="AS4670" s="18"/>
      <c r="AT4670" s="18"/>
      <c r="AU4670" s="18"/>
      <c r="AV4670" s="18"/>
      <c r="AW4670" s="18"/>
      <c r="AX4670" s="18"/>
    </row>
    <row r="4671">
      <c r="A4671" s="18" t="str">
        <f>IFERROR(__xludf.DUMMYFUNCTION("""COMPUTED_VALUE"""),"0.4")</f>
        <v>0.4</v>
      </c>
      <c r="B4671" s="18" t="str">
        <f>IFERROR(__xludf.DUMMYFUNCTION("""COMPUTED_VALUE"""),"0.6")</f>
        <v>0.6</v>
      </c>
      <c r="C4671" s="18" t="str">
        <f>IFERROR(__xludf.DUMMYFUNCTION("""COMPUTED_VALUE"""),"0.7")</f>
        <v>0.7</v>
      </c>
      <c r="D4671" s="18" t="str">
        <f>IFERROR(__xludf.DUMMYFUNCTION("""COMPUTED_VALUE"""),"0.8")</f>
        <v>0.8</v>
      </c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18"/>
      <c r="U4671" s="18"/>
      <c r="V4671" s="18"/>
      <c r="W4671" s="18"/>
      <c r="X4671" s="18"/>
      <c r="Y4671" s="18"/>
      <c r="Z4671" s="18"/>
      <c r="AA4671" s="18"/>
      <c r="AB4671" s="18"/>
      <c r="AC4671" s="18"/>
      <c r="AD4671" s="18"/>
      <c r="AE4671" s="18"/>
      <c r="AF4671" s="18"/>
      <c r="AG4671" s="18"/>
      <c r="AH4671" s="18"/>
      <c r="AI4671" s="18"/>
      <c r="AJ4671" s="18"/>
      <c r="AK4671" s="18"/>
      <c r="AL4671" s="18"/>
      <c r="AM4671" s="18"/>
      <c r="AN4671" s="18"/>
      <c r="AO4671" s="18"/>
      <c r="AP4671" s="18"/>
      <c r="AQ4671" s="18"/>
      <c r="AR4671" s="18"/>
      <c r="AS4671" s="18"/>
      <c r="AT4671" s="18"/>
      <c r="AU4671" s="18"/>
      <c r="AV4671" s="18"/>
      <c r="AW4671" s="18"/>
      <c r="AX4671" s="18"/>
    </row>
    <row r="4672">
      <c r="A4672" s="18" t="str">
        <f>IFERROR(__xludf.DUMMYFUNCTION("""COMPUTED_VALUE"""),"кислая земляника")</f>
        <v>кислая земляника</v>
      </c>
      <c r="B4672" s="18" t="str">
        <f>IFERROR(__xludf.DUMMYFUNCTION("""COMPUTED_VALUE"""),"кислая фанта с черникой")</f>
        <v>кислая фанта с черникой</v>
      </c>
      <c r="C4672" s="18" t="str">
        <f>IFERROR(__xludf.DUMMYFUNCTION("""COMPUTED_VALUE"""),"кислое харибо с колой и черешней")</f>
        <v>кислое харибо с колой и черешней</v>
      </c>
      <c r="D4672" s="18" t="str">
        <f>IFERROR(__xludf.DUMMYFUNCTION("""COMPUTED_VALUE"""),"кислое яблочно клубничная шипучка")</f>
        <v>кислое яблочно клубничная шипучка</v>
      </c>
      <c r="E4672" s="18" t="str">
        <f>IFERROR(__xludf.DUMMYFUNCTION("""COMPUTED_VALUE"""),"кислые желатинки маракуйя ананас")</f>
        <v>кислые желатинки маракуйя ананас</v>
      </c>
      <c r="F4672" s="18" t="str">
        <f>IFERROR(__xludf.DUMMYFUNCTION("""COMPUTED_VALUE"""),"кислые ленточки маракуя манго")</f>
        <v>кислые ленточки маракуя манго</v>
      </c>
      <c r="G4672" s="18" t="str">
        <f>IFERROR(__xludf.DUMMYFUNCTION("""COMPUTED_VALUE"""),"кислые мармеладные ягоды")</f>
        <v>кислые мармеладные ягоды</v>
      </c>
      <c r="H4672" s="18" t="str">
        <f>IFERROR(__xludf.DUMMYFUNCTION("""COMPUTED_VALUE"""),"кислый виноград лайм")</f>
        <v>кислый виноград лайм</v>
      </c>
      <c r="I4672" s="18" t="str">
        <f>IFERROR(__xludf.DUMMYFUNCTION("""COMPUTED_VALUE"""),"кислый грейпфрут с вишней")</f>
        <v>кислый грейпфрут с вишней</v>
      </c>
      <c r="J4672" s="18" t="str">
        <f>IFERROR(__xludf.DUMMYFUNCTION("""COMPUTED_VALUE"""),"кислый леденец виноград киви яблоко")</f>
        <v>кислый леденец виноград киви яблоко</v>
      </c>
      <c r="K4672" s="18" t="str">
        <f>IFERROR(__xludf.DUMMYFUNCTION("""COMPUTED_VALUE"""),"кислый лимонад арбуз лайм малина")</f>
        <v>кислый лимонад арбуз лайм малина</v>
      </c>
      <c r="L4672" s="18" t="str">
        <f>IFERROR(__xludf.DUMMYFUNCTION("""COMPUTED_VALUE"""),"кислый персик клубника")</f>
        <v>кислый персик клубника</v>
      </c>
      <c r="M4672" s="18" t="str">
        <f>IFERROR(__xludf.DUMMYFUNCTION("""COMPUTED_VALUE"""),"кислый яблочно лимонные колечки")</f>
        <v>кислый яблочно лимонные колечки</v>
      </c>
      <c r="N4672" s="18" t="str">
        <f>IFERROR(__xludf.DUMMYFUNCTION("""COMPUTED_VALUE"""),"фанта апельсин с кислой малиной")</f>
        <v>фанта апельсин с кислой малиной</v>
      </c>
      <c r="O4672" s="18"/>
      <c r="P4672" s="18"/>
      <c r="Q4672" s="18"/>
      <c r="R4672" s="18"/>
      <c r="S4672" s="18"/>
      <c r="T4672" s="18"/>
      <c r="U4672" s="18"/>
      <c r="V4672" s="18"/>
      <c r="W4672" s="18"/>
      <c r="X4672" s="18"/>
      <c r="Y4672" s="18"/>
      <c r="Z4672" s="18"/>
      <c r="AA4672" s="18"/>
      <c r="AB4672" s="18"/>
      <c r="AC4672" s="18"/>
      <c r="AD4672" s="18"/>
      <c r="AE4672" s="18"/>
      <c r="AF4672" s="18"/>
      <c r="AG4672" s="18"/>
      <c r="AH4672" s="18"/>
      <c r="AI4672" s="18"/>
      <c r="AJ4672" s="18"/>
      <c r="AK4672" s="18"/>
      <c r="AL4672" s="18"/>
      <c r="AM4672" s="18"/>
      <c r="AN4672" s="18"/>
      <c r="AO4672" s="18"/>
      <c r="AP4672" s="18"/>
      <c r="AQ4672" s="18"/>
      <c r="AR4672" s="18"/>
      <c r="AS4672" s="18"/>
      <c r="AT4672" s="18"/>
      <c r="AU4672" s="18"/>
      <c r="AV4672" s="18"/>
      <c r="AW4672" s="18"/>
      <c r="AX4672" s="18"/>
    </row>
    <row r="4673">
      <c r="A4673" s="18" t="str">
        <f>IFERROR(__xludf.DUMMYFUNCTION("""COMPUTED_VALUE"""),"Кислый малиново-грейпфрутовый швепс")</f>
        <v>Кислый малиново-грейпфрутовый швепс</v>
      </c>
      <c r="B4673" s="18" t="str">
        <f>IFERROR(__xludf.DUMMYFUNCTION("""COMPUTED_VALUE"""),"Ананас апельсин")</f>
        <v>Ананас апельсин</v>
      </c>
      <c r="C4673" s="18" t="str">
        <f>IFERROR(__xludf.DUMMYFUNCTION("""COMPUTED_VALUE"""),"Пинаколада")</f>
        <v>Пинаколада</v>
      </c>
      <c r="D4673" s="18" t="str">
        <f>IFERROR(__xludf.DUMMYFUNCTION("""COMPUTED_VALUE"""),"Мятный бабл гам")</f>
        <v>Мятный бабл гам</v>
      </c>
      <c r="E4673" s="18" t="str">
        <f>IFERROR(__xludf.DUMMYFUNCTION("""COMPUTED_VALUE"""),"Мянго драгонфрут")</f>
        <v>Мянго драгонфрут</v>
      </c>
      <c r="F4673" s="18" t="str">
        <f>IFERROR(__xludf.DUMMYFUNCTION("""COMPUTED_VALUE"""),"Клубничная фанта")</f>
        <v>Клубничная фанта</v>
      </c>
      <c r="G4673" s="18" t="str">
        <f>IFERROR(__xludf.DUMMYFUNCTION("""COMPUTED_VALUE"""),"Клубничная арбуз")</f>
        <v>Клубничная арбуз</v>
      </c>
      <c r="H4673" s="18" t="str">
        <f>IFERROR(__xludf.DUMMYFUNCTION("""COMPUTED_VALUE"""),"Кислый скитлс")</f>
        <v>Кислый скитлс</v>
      </c>
      <c r="I4673" s="18" t="str">
        <f>IFERROR(__xludf.DUMMYFUNCTION("""COMPUTED_VALUE"""),"Кислый лайм арбуз")</f>
        <v>Кислый лайм арбуз</v>
      </c>
      <c r="J4673" s="18" t="str">
        <f>IFERROR(__xludf.DUMMYFUNCTION("""COMPUTED_VALUE"""),"Тропический банан")</f>
        <v>Тропический банан</v>
      </c>
      <c r="K4673" s="18" t="str">
        <f>IFERROR(__xludf.DUMMYFUNCTION("""COMPUTED_VALUE"""),"Яблочный энергетик")</f>
        <v>Яблочный энергетик</v>
      </c>
      <c r="L4673" s="18" t="str">
        <f>IFERROR(__xludf.DUMMYFUNCTION("""COMPUTED_VALUE"""),"Барбарисовый лимонад")</f>
        <v>Барбарисовый лимонад</v>
      </c>
      <c r="M4673" s="18" t="str">
        <f>IFERROR(__xludf.DUMMYFUNCTION("""COMPUTED_VALUE"""),"Лимонад виноград вишня")</f>
        <v>Лимонад виноград вишня</v>
      </c>
      <c r="N4673" s="18" t="str">
        <f>IFERROR(__xludf.DUMMYFUNCTION("""COMPUTED_VALUE"""),"Розовый лимонад")</f>
        <v>Розовый лимонад</v>
      </c>
      <c r="O4673" s="18" t="str">
        <f>IFERROR(__xludf.DUMMYFUNCTION("""COMPUTED_VALUE"""),"Двойной манго")</f>
        <v>Двойной манго</v>
      </c>
      <c r="P4673" s="18" t="str">
        <f>IFERROR(__xludf.DUMMYFUNCTION("""COMPUTED_VALUE"""),"Лесные ягоды ")</f>
        <v>Лесные ягоды </v>
      </c>
      <c r="Q4673" s="18" t="str">
        <f>IFERROR(__xludf.DUMMYFUNCTION("""COMPUTED_VALUE"""),"Ежевика малина ")</f>
        <v>Ежевика малина </v>
      </c>
      <c r="R4673" s="18" t="str">
        <f>IFERROR(__xludf.DUMMYFUNCTION("""COMPUTED_VALUE"""),"Смородиновый лимонад")</f>
        <v>Смородиновый лимонад</v>
      </c>
      <c r="S4673" s="18" t="str">
        <f>IFERROR(__xludf.DUMMYFUNCTION("""COMPUTED_VALUE"""),"Кола вишня")</f>
        <v>Кола вишня</v>
      </c>
      <c r="T4673" s="18" t="str">
        <f>IFERROR(__xludf.DUMMYFUNCTION("""COMPUTED_VALUE"""),"Манго арбуз")</f>
        <v>Манго арбуз</v>
      </c>
      <c r="U4673" s="18" t="str">
        <f>IFERROR(__xludf.DUMMYFUNCTION("""COMPUTED_VALUE"""),"Алоэ виноград")</f>
        <v>Алоэ виноград</v>
      </c>
      <c r="V4673" s="18" t="str">
        <f>IFERROR(__xludf.DUMMYFUNCTION("""COMPUTED_VALUE"""),"Банан клубника")</f>
        <v>Банан клубника</v>
      </c>
      <c r="W4673" s="18" t="str">
        <f>IFERROR(__xludf.DUMMYFUNCTION("""COMPUTED_VALUE"""),"Малиновый мармелад")</f>
        <v>Малиновый мармелад</v>
      </c>
      <c r="X4673" s="18" t="str">
        <f>IFERROR(__xludf.DUMMYFUNCTION("""COMPUTED_VALUE"""),"Клубника киви")</f>
        <v>Клубника киви</v>
      </c>
      <c r="Y4673" s="18" t="str">
        <f>IFERROR(__xludf.DUMMYFUNCTION("""COMPUTED_VALUE"""),"Клюква лайм")</f>
        <v>Клюква лайм</v>
      </c>
      <c r="Z4673" s="18" t="str">
        <f>IFERROR(__xludf.DUMMYFUNCTION("""COMPUTED_VALUE"""),"Гуава ананас")</f>
        <v>Гуава ананас</v>
      </c>
      <c r="AA4673" s="18" t="str">
        <f>IFERROR(__xludf.DUMMYFUNCTION("""COMPUTED_VALUE"""),"Морс")</f>
        <v>Морс</v>
      </c>
      <c r="AB4673" s="18" t="str">
        <f>IFERROR(__xludf.DUMMYFUNCTION("""COMPUTED_VALUE"""),"Красный апельсин")</f>
        <v>Красный апельсин</v>
      </c>
      <c r="AC4673" s="18" t="str">
        <f>IFERROR(__xludf.DUMMYFUNCTION("""COMPUTED_VALUE"""),"Арбузная жвачка")</f>
        <v>Арбузная жвачка</v>
      </c>
      <c r="AD4673" s="18" t="str">
        <f>IFERROR(__xludf.DUMMYFUNCTION("""COMPUTED_VALUE"""),"Смородина Виноград")</f>
        <v>Смородина Виноград</v>
      </c>
      <c r="AE4673" s="18" t="str">
        <f>IFERROR(__xludf.DUMMYFUNCTION("""COMPUTED_VALUE"""),"Гранатовая Мармелад")</f>
        <v>Гранатовая Мармелад</v>
      </c>
      <c r="AF4673" s="18" t="str">
        <f>IFERROR(__xludf.DUMMYFUNCTION("""COMPUTED_VALUE"""),"Яблоко Киви")</f>
        <v>Яблоко Киви</v>
      </c>
      <c r="AG4673" s="18" t="str">
        <f>IFERROR(__xludf.DUMMYFUNCTION("""COMPUTED_VALUE"""),"Клубника Ежевика")</f>
        <v>Клубника Ежевика</v>
      </c>
      <c r="AH4673" s="18" t="str">
        <f>IFERROR(__xludf.DUMMYFUNCTION("""COMPUTED_VALUE"""),"Клубничный Коктейль")</f>
        <v>Клубничный Коктейль</v>
      </c>
      <c r="AI4673" s="18" t="str">
        <f>IFERROR(__xludf.DUMMYFUNCTION("""COMPUTED_VALUE"""),"Клюква Земляника ")</f>
        <v>Клюква Земляника </v>
      </c>
      <c r="AJ4673" s="18" t="str">
        <f>IFERROR(__xludf.DUMMYFUNCTION("""COMPUTED_VALUE"""),"Какос Дыня")</f>
        <v>Какос Дыня</v>
      </c>
      <c r="AK4673" s="18" t="str">
        <f>IFERROR(__xludf.DUMMYFUNCTION("""COMPUTED_VALUE"""),"Маракуйя мандарин")</f>
        <v>Маракуйя мандарин</v>
      </c>
      <c r="AL4673" s="18" t="str">
        <f>IFERROR(__xludf.DUMMYFUNCTION("""COMPUTED_VALUE"""),"Персик кактус")</f>
        <v>Персик кактус</v>
      </c>
      <c r="AM4673" s="18" t="str">
        <f>IFERROR(__xludf.DUMMYFUNCTION("""COMPUTED_VALUE"""),"Спрайт")</f>
        <v>Спрайт</v>
      </c>
      <c r="AN4673" s="18" t="str">
        <f>IFERROR(__xludf.DUMMYFUNCTION("""COMPUTED_VALUE"""),"Черничная фанта")</f>
        <v>Черничная фанта</v>
      </c>
      <c r="AO4673" s="18" t="str">
        <f>IFERROR(__xludf.DUMMYFUNCTION("""COMPUTED_VALUE"""),"Ягодная жвачка")</f>
        <v>Ягодная жвачка</v>
      </c>
      <c r="AP4673" s="18" t="str">
        <f>IFERROR(__xludf.DUMMYFUNCTION("""COMPUTED_VALUE"""),"Ягодный энергетик")</f>
        <v>Ягодный энергетик</v>
      </c>
      <c r="AQ4673" s="18" t="str">
        <f>IFERROR(__xludf.DUMMYFUNCTION("""COMPUTED_VALUE"""),"Ягодный пунш ")</f>
        <v>Ягодный пунш </v>
      </c>
      <c r="AR4673" s="18" t="str">
        <f>IFERROR(__xludf.DUMMYFUNCTION("""COMPUTED_VALUE"""),"Виноградный холс")</f>
        <v>Виноградный холс</v>
      </c>
      <c r="AS4673" s="18" t="str">
        <f>IFERROR(__xludf.DUMMYFUNCTION("""COMPUTED_VALUE"""),"Грейпфрут смородина")</f>
        <v>Грейпфрут смородина</v>
      </c>
      <c r="AT4673" s="18" t="str">
        <f>IFERROR(__xludf.DUMMYFUNCTION("""COMPUTED_VALUE"""),"Дыня персик")</f>
        <v>Дыня персик</v>
      </c>
      <c r="AU4673" s="18" t="str">
        <f>IFERROR(__xludf.DUMMYFUNCTION("""COMPUTED_VALUE"""),"Земляника виноград")</f>
        <v>Земляника виноград</v>
      </c>
      <c r="AV4673" s="18" t="str">
        <f>IFERROR(__xludf.DUMMYFUNCTION("""COMPUTED_VALUE"""),"Киви маракуйя гуава")</f>
        <v>Киви маракуйя гуава</v>
      </c>
      <c r="AW4673" s="18" t="str">
        <f>IFERROR(__xludf.DUMMYFUNCTION("""COMPUTED_VALUE"""),"Кислые вишнёвые червячки")</f>
        <v>Кислые вишнёвые червячки</v>
      </c>
      <c r="AX4673" s="18" t="str">
        <f>IFERROR(__xludf.DUMMYFUNCTION("""COMPUTED_VALUE"""),"Кислые чернично-малиновое червячки")</f>
        <v>Кислые чернично-малиновое червячки</v>
      </c>
    </row>
    <row r="4674">
      <c r="A4674" s="18" t="str">
        <f>IFERROR(__xludf.DUMMYFUNCTION("""COMPUTED_VALUE"""),"Смородина холс")</f>
        <v>Смородина холс</v>
      </c>
      <c r="B4674" s="18" t="str">
        <f>IFERROR(__xludf.DUMMYFUNCTION("""COMPUTED_VALUE"""),"Тропические фрукты")</f>
        <v>Тропические фрукты</v>
      </c>
      <c r="C4674" s="18" t="str">
        <f>IFERROR(__xludf.DUMMYFUNCTION("""COMPUTED_VALUE"""),"Черничная конфета")</f>
        <v>Черничная конфета</v>
      </c>
      <c r="D4674" s="18" t="str">
        <f>IFERROR(__xludf.DUMMYFUNCTION("""COMPUTED_VALUE"""),"Яблоко вишня")</f>
        <v>Яблоко вишня</v>
      </c>
      <c r="E4674" s="18" t="str">
        <f>IFERROR(__xludf.DUMMYFUNCTION("""COMPUTED_VALUE"""),"Виноград мята")</f>
        <v>Виноград мята</v>
      </c>
      <c r="F4674" s="18" t="str">
        <f>IFERROR(__xludf.DUMMYFUNCTION("""COMPUTED_VALUE"""),"Виноград холс")</f>
        <v>Виноград холс</v>
      </c>
      <c r="G4674" s="18" t="str">
        <f>IFERROR(__xludf.DUMMYFUNCTION("""COMPUTED_VALUE"""),"Грейпфрутовый лимонад")</f>
        <v>Грейпфрутовый лимонад</v>
      </c>
      <c r="H4674" s="18" t="str">
        <f>IFERROR(__xludf.DUMMYFUNCTION("""COMPUTED_VALUE"""),"Дыня банан")</f>
        <v>Дыня банан</v>
      </c>
      <c r="I4674" s="18" t="str">
        <f>IFERROR(__xludf.DUMMYFUNCTION("""COMPUTED_VALUE"""),"Ежевичный лимонад")</f>
        <v>Ежевичный лимонад</v>
      </c>
      <c r="J4674" s="18" t="str">
        <f>IFERROR(__xludf.DUMMYFUNCTION("""COMPUTED_VALUE"""),"Земляничная конфета ")</f>
        <v>Земляничная конфета </v>
      </c>
      <c r="K4674" s="18" t="str">
        <f>IFERROR(__xludf.DUMMYFUNCTION("""COMPUTED_VALUE"""),"Ананас манго ")</f>
        <v>Ананас манго </v>
      </c>
      <c r="L4674" s="18" t="str">
        <f>IFERROR(__xludf.DUMMYFUNCTION("""COMPUTED_VALUE"""),"Жвачка черника мята ")</f>
        <v>Жвачка черника мята </v>
      </c>
      <c r="M4674" s="18" t="str">
        <f>IFERROR(__xludf.DUMMYFUNCTION("""COMPUTED_VALUE"""),"Зеленый манго")</f>
        <v>Зеленый манго</v>
      </c>
      <c r="N4674" s="18" t="str">
        <f>IFERROR(__xludf.DUMMYFUNCTION("""COMPUTED_VALUE"""),"Клюква брусника")</f>
        <v>Клюква брусника</v>
      </c>
      <c r="O4674" s="18" t="str">
        <f>IFERROR(__xludf.DUMMYFUNCTION("""COMPUTED_VALUE"""),"Апельсин ")</f>
        <v>Апельсин </v>
      </c>
      <c r="P4674" s="18" t="str">
        <f>IFERROR(__xludf.DUMMYFUNCTION("""COMPUTED_VALUE"""),"Кокос малина")</f>
        <v>Кокос малина</v>
      </c>
      <c r="Q4674" s="18" t="str">
        <f>IFERROR(__xludf.DUMMYFUNCTION("""COMPUTED_VALUE"""),"Лимонные черви")</f>
        <v>Лимонные черви</v>
      </c>
      <c r="R4674" s="18" t="str">
        <f>IFERROR(__xludf.DUMMYFUNCTION("""COMPUTED_VALUE"""),"Малиновый лимонад")</f>
        <v>Малиновый лимонад</v>
      </c>
      <c r="S4674" s="18" t="str">
        <f>IFERROR(__xludf.DUMMYFUNCTION("""COMPUTED_VALUE"""),"Смородина малина")</f>
        <v>Смородина малина</v>
      </c>
      <c r="T4674" s="18"/>
      <c r="U4674" s="18"/>
      <c r="V4674" s="18"/>
      <c r="W4674" s="18"/>
      <c r="X4674" s="18"/>
      <c r="Y4674" s="18"/>
      <c r="Z4674" s="18"/>
      <c r="AA4674" s="18"/>
      <c r="AB4674" s="18"/>
      <c r="AC4674" s="18"/>
      <c r="AD4674" s="18"/>
      <c r="AE4674" s="18"/>
      <c r="AF4674" s="18"/>
      <c r="AG4674" s="18"/>
      <c r="AH4674" s="18"/>
      <c r="AI4674" s="18"/>
      <c r="AJ4674" s="18"/>
      <c r="AK4674" s="18"/>
      <c r="AL4674" s="18"/>
      <c r="AM4674" s="18"/>
      <c r="AN4674" s="18"/>
      <c r="AO4674" s="18"/>
      <c r="AP4674" s="18"/>
      <c r="AQ4674" s="18"/>
      <c r="AR4674" s="18"/>
      <c r="AS4674" s="18"/>
      <c r="AT4674" s="18"/>
      <c r="AU4674" s="18"/>
      <c r="AV4674" s="18"/>
      <c r="AW4674" s="18"/>
      <c r="AX4674" s="18"/>
    </row>
    <row r="4675">
      <c r="A4675" s="18" t="str">
        <f>IFERROR(__xludf.DUMMYFUNCTION("""COMPUTED_VALUE"""),"Кислый малиново-грейпфрутовый швепс")</f>
        <v>Кислый малиново-грейпфрутовый швепс</v>
      </c>
      <c r="B4675" s="18" t="str">
        <f>IFERROR(__xludf.DUMMYFUNCTION("""COMPUTED_VALUE"""),"Ананас апельсин")</f>
        <v>Ананас апельсин</v>
      </c>
      <c r="C4675" s="18" t="str">
        <f>IFERROR(__xludf.DUMMYFUNCTION("""COMPUTED_VALUE"""),"Пинаколада")</f>
        <v>Пинаколада</v>
      </c>
      <c r="D4675" s="18" t="str">
        <f>IFERROR(__xludf.DUMMYFUNCTION("""COMPUTED_VALUE"""),"Мятный бабл гам")</f>
        <v>Мятный бабл гам</v>
      </c>
      <c r="E4675" s="18" t="str">
        <f>IFERROR(__xludf.DUMMYFUNCTION("""COMPUTED_VALUE"""),"Мянго драгонфрут")</f>
        <v>Мянго драгонфрут</v>
      </c>
      <c r="F4675" s="18" t="str">
        <f>IFERROR(__xludf.DUMMYFUNCTION("""COMPUTED_VALUE"""),"Клубничная фанта")</f>
        <v>Клубничная фанта</v>
      </c>
      <c r="G4675" s="18" t="str">
        <f>IFERROR(__xludf.DUMMYFUNCTION("""COMPUTED_VALUE"""),"Клубничная арбуз")</f>
        <v>Клубничная арбуз</v>
      </c>
      <c r="H4675" s="18" t="str">
        <f>IFERROR(__xludf.DUMMYFUNCTION("""COMPUTED_VALUE"""),"Кислый скитлс")</f>
        <v>Кислый скитлс</v>
      </c>
      <c r="I4675" s="18" t="str">
        <f>IFERROR(__xludf.DUMMYFUNCTION("""COMPUTED_VALUE"""),"Кислый лайм арбуз")</f>
        <v>Кислый лайм арбуз</v>
      </c>
      <c r="J4675" s="18" t="str">
        <f>IFERROR(__xludf.DUMMYFUNCTION("""COMPUTED_VALUE"""),"Тропический банан")</f>
        <v>Тропический банан</v>
      </c>
      <c r="K4675" s="18" t="str">
        <f>IFERROR(__xludf.DUMMYFUNCTION("""COMPUTED_VALUE"""),"Яблочный энергетик")</f>
        <v>Яблочный энергетик</v>
      </c>
      <c r="L4675" s="18" t="str">
        <f>IFERROR(__xludf.DUMMYFUNCTION("""COMPUTED_VALUE"""),"Барбарисовый лимонад")</f>
        <v>Барбарисовый лимонад</v>
      </c>
      <c r="M4675" s="18" t="str">
        <f>IFERROR(__xludf.DUMMYFUNCTION("""COMPUTED_VALUE"""),"Лимонад виноград вишня")</f>
        <v>Лимонад виноград вишня</v>
      </c>
      <c r="N4675" s="18" t="str">
        <f>IFERROR(__xludf.DUMMYFUNCTION("""COMPUTED_VALUE"""),"Розовый лимонад")</f>
        <v>Розовый лимонад</v>
      </c>
      <c r="O4675" s="18" t="str">
        <f>IFERROR(__xludf.DUMMYFUNCTION("""COMPUTED_VALUE"""),"Двойной манго")</f>
        <v>Двойной манго</v>
      </c>
      <c r="P4675" s="18" t="str">
        <f>IFERROR(__xludf.DUMMYFUNCTION("""COMPUTED_VALUE"""),"Лесные ягоды ")</f>
        <v>Лесные ягоды </v>
      </c>
      <c r="Q4675" s="18" t="str">
        <f>IFERROR(__xludf.DUMMYFUNCTION("""COMPUTED_VALUE"""),"Ежевика малина ")</f>
        <v>Ежевика малина </v>
      </c>
      <c r="R4675" s="18" t="str">
        <f>IFERROR(__xludf.DUMMYFUNCTION("""COMPUTED_VALUE"""),"Смородиновый лимонад")</f>
        <v>Смородиновый лимонад</v>
      </c>
      <c r="S4675" s="18" t="str">
        <f>IFERROR(__xludf.DUMMYFUNCTION("""COMPUTED_VALUE"""),"Кола вишня")</f>
        <v>Кола вишня</v>
      </c>
      <c r="T4675" s="18" t="str">
        <f>IFERROR(__xludf.DUMMYFUNCTION("""COMPUTED_VALUE"""),"Манго арбуз")</f>
        <v>Манго арбуз</v>
      </c>
      <c r="U4675" s="18" t="str">
        <f>IFERROR(__xludf.DUMMYFUNCTION("""COMPUTED_VALUE"""),"Алоэ виноград")</f>
        <v>Алоэ виноград</v>
      </c>
      <c r="V4675" s="18" t="str">
        <f>IFERROR(__xludf.DUMMYFUNCTION("""COMPUTED_VALUE"""),"Банан клубника")</f>
        <v>Банан клубника</v>
      </c>
      <c r="W4675" s="18" t="str">
        <f>IFERROR(__xludf.DUMMYFUNCTION("""COMPUTED_VALUE"""),"Малиновый мармелад")</f>
        <v>Малиновый мармелад</v>
      </c>
      <c r="X4675" s="18" t="str">
        <f>IFERROR(__xludf.DUMMYFUNCTION("""COMPUTED_VALUE"""),"Клубника киви")</f>
        <v>Клубника киви</v>
      </c>
      <c r="Y4675" s="18" t="str">
        <f>IFERROR(__xludf.DUMMYFUNCTION("""COMPUTED_VALUE"""),"Клюква лайм")</f>
        <v>Клюква лайм</v>
      </c>
      <c r="Z4675" s="18" t="str">
        <f>IFERROR(__xludf.DUMMYFUNCTION("""COMPUTED_VALUE"""),"Гуава ананас")</f>
        <v>Гуава ананас</v>
      </c>
      <c r="AA4675" s="18" t="str">
        <f>IFERROR(__xludf.DUMMYFUNCTION("""COMPUTED_VALUE"""),"Морс")</f>
        <v>Морс</v>
      </c>
      <c r="AB4675" s="18" t="str">
        <f>IFERROR(__xludf.DUMMYFUNCTION("""COMPUTED_VALUE"""),"Красный апельсин")</f>
        <v>Красный апельсин</v>
      </c>
      <c r="AC4675" s="18" t="str">
        <f>IFERROR(__xludf.DUMMYFUNCTION("""COMPUTED_VALUE"""),"Арбузная жвачка")</f>
        <v>Арбузная жвачка</v>
      </c>
      <c r="AD4675" s="18" t="str">
        <f>IFERROR(__xludf.DUMMYFUNCTION("""COMPUTED_VALUE"""),"Смородина Виноград")</f>
        <v>Смородина Виноград</v>
      </c>
      <c r="AE4675" s="18" t="str">
        <f>IFERROR(__xludf.DUMMYFUNCTION("""COMPUTED_VALUE"""),"Гранатовая Мармелад")</f>
        <v>Гранатовая Мармелад</v>
      </c>
      <c r="AF4675" s="18" t="str">
        <f>IFERROR(__xludf.DUMMYFUNCTION("""COMPUTED_VALUE"""),"Яблоко Киви")</f>
        <v>Яблоко Киви</v>
      </c>
      <c r="AG4675" s="18" t="str">
        <f>IFERROR(__xludf.DUMMYFUNCTION("""COMPUTED_VALUE"""),"Клубника Ежевика")</f>
        <v>Клубника Ежевика</v>
      </c>
      <c r="AH4675" s="18" t="str">
        <f>IFERROR(__xludf.DUMMYFUNCTION("""COMPUTED_VALUE"""),"Клубничный Коктейль")</f>
        <v>Клубничный Коктейль</v>
      </c>
      <c r="AI4675" s="18" t="str">
        <f>IFERROR(__xludf.DUMMYFUNCTION("""COMPUTED_VALUE"""),"Клюква Земляника ")</f>
        <v>Клюква Земляника </v>
      </c>
      <c r="AJ4675" s="18" t="str">
        <f>IFERROR(__xludf.DUMMYFUNCTION("""COMPUTED_VALUE"""),"Какос Дыня")</f>
        <v>Какос Дыня</v>
      </c>
      <c r="AK4675" s="18" t="str">
        <f>IFERROR(__xludf.DUMMYFUNCTION("""COMPUTED_VALUE"""),"Маракуйя мандарин")</f>
        <v>Маракуйя мандарин</v>
      </c>
      <c r="AL4675" s="18" t="str">
        <f>IFERROR(__xludf.DUMMYFUNCTION("""COMPUTED_VALUE"""),"Персик кактус")</f>
        <v>Персик кактус</v>
      </c>
      <c r="AM4675" s="18" t="str">
        <f>IFERROR(__xludf.DUMMYFUNCTION("""COMPUTED_VALUE"""),"Спрайт")</f>
        <v>Спрайт</v>
      </c>
      <c r="AN4675" s="18" t="str">
        <f>IFERROR(__xludf.DUMMYFUNCTION("""COMPUTED_VALUE"""),"Черничная фанта")</f>
        <v>Черничная фанта</v>
      </c>
      <c r="AO4675" s="18" t="str">
        <f>IFERROR(__xludf.DUMMYFUNCTION("""COMPUTED_VALUE"""),"Ягодная жвачка")</f>
        <v>Ягодная жвачка</v>
      </c>
      <c r="AP4675" s="18" t="str">
        <f>IFERROR(__xludf.DUMMYFUNCTION("""COMPUTED_VALUE"""),"Ягодный энергетик")</f>
        <v>Ягодный энергетик</v>
      </c>
      <c r="AQ4675" s="18" t="str">
        <f>IFERROR(__xludf.DUMMYFUNCTION("""COMPUTED_VALUE"""),"Ягодный пунш ")</f>
        <v>Ягодный пунш </v>
      </c>
      <c r="AR4675" s="18" t="str">
        <f>IFERROR(__xludf.DUMMYFUNCTION("""COMPUTED_VALUE"""),"Виноградный холс")</f>
        <v>Виноградный холс</v>
      </c>
      <c r="AS4675" s="18" t="str">
        <f>IFERROR(__xludf.DUMMYFUNCTION("""COMPUTED_VALUE"""),"Грейпфрут смородина")</f>
        <v>Грейпфрут смородина</v>
      </c>
      <c r="AT4675" s="18" t="str">
        <f>IFERROR(__xludf.DUMMYFUNCTION("""COMPUTED_VALUE"""),"Дыня персик")</f>
        <v>Дыня персик</v>
      </c>
      <c r="AU4675" s="18" t="str">
        <f>IFERROR(__xludf.DUMMYFUNCTION("""COMPUTED_VALUE"""),"Земляника виноград")</f>
        <v>Земляника виноград</v>
      </c>
      <c r="AV4675" s="18" t="str">
        <f>IFERROR(__xludf.DUMMYFUNCTION("""COMPUTED_VALUE"""),"Киви маракуйя гуава")</f>
        <v>Киви маракуйя гуава</v>
      </c>
      <c r="AW4675" s="18" t="str">
        <f>IFERROR(__xludf.DUMMYFUNCTION("""COMPUTED_VALUE"""),"Кислые вишнёвые червячки")</f>
        <v>Кислые вишнёвые червячки</v>
      </c>
      <c r="AX4675" s="18" t="str">
        <f>IFERROR(__xludf.DUMMYFUNCTION("""COMPUTED_VALUE"""),"Кислые чернично-малиновое червячки")</f>
        <v>Кислые чернично-малиновое червячки</v>
      </c>
    </row>
    <row r="4676">
      <c r="A4676" s="18" t="str">
        <f>IFERROR(__xludf.DUMMYFUNCTION("""COMPUTED_VALUE"""),"Апельсиновое драже")</f>
        <v>Апельсиновое драже</v>
      </c>
      <c r="B4676" s="18" t="str">
        <f>IFERROR(__xludf.DUMMYFUNCTION("""COMPUTED_VALUE"""),"Бабл гам")</f>
        <v>Бабл гам</v>
      </c>
      <c r="C4676" s="18" t="str">
        <f>IFERROR(__xludf.DUMMYFUNCTION("""COMPUTED_VALUE"""),"Виноградная конфета")</f>
        <v>Виноградная конфета</v>
      </c>
      <c r="D4676" s="18" t="str">
        <f>IFERROR(__xludf.DUMMYFUNCTION("""COMPUTED_VALUE"""),"Даня кокос")</f>
        <v>Даня кокос</v>
      </c>
      <c r="E4676" s="18" t="str">
        <f>IFERROR(__xludf.DUMMYFUNCTION("""COMPUTED_VALUE"""),"Земляника груша")</f>
        <v>Земляника груша</v>
      </c>
      <c r="F4676" s="18" t="str">
        <f>IFERROR(__xludf.DUMMYFUNCTION("""COMPUTED_VALUE"""),"Кислый киви")</f>
        <v>Кислый киви</v>
      </c>
      <c r="G4676" s="18" t="str">
        <f>IFERROR(__xludf.DUMMYFUNCTION("""COMPUTED_VALUE"""),"Кислый малиновый лимонад ")</f>
        <v>Кислый малиновый лимонад </v>
      </c>
      <c r="H4676" s="18" t="str">
        <f>IFERROR(__xludf.DUMMYFUNCTION("""COMPUTED_VALUE"""),"Кола сода айс")</f>
        <v>Кола сода айс</v>
      </c>
      <c r="I4676" s="18" t="str">
        <f>IFERROR(__xludf.DUMMYFUNCTION("""COMPUTED_VALUE"""),"Ледяной ананас")</f>
        <v>Ледяной ананас</v>
      </c>
      <c r="J4676" s="18" t="str">
        <f>IFERROR(__xludf.DUMMYFUNCTION("""COMPUTED_VALUE"""),"Лимонные червячки ")</f>
        <v>Лимонные червячки </v>
      </c>
      <c r="K4676" s="18" t="str">
        <f>IFERROR(__xludf.DUMMYFUNCTION("""COMPUTED_VALUE"""),"Манго апельсин")</f>
        <v>Манго апельсин</v>
      </c>
      <c r="L4676" s="18" t="str">
        <f>IFERROR(__xludf.DUMMYFUNCTION("""COMPUTED_VALUE"""),"Смородина виноград")</f>
        <v>Смородина виноград</v>
      </c>
      <c r="M4676" s="18" t="str">
        <f>IFERROR(__xludf.DUMMYFUNCTION("""COMPUTED_VALUE"""),"Яблочный холс")</f>
        <v>Яблочный холс</v>
      </c>
      <c r="N4676" s="18" t="str">
        <f>IFERROR(__xludf.DUMMYFUNCTION("""COMPUTED_VALUE"""),"Ягодный смузи")</f>
        <v>Ягодный смузи</v>
      </c>
      <c r="O4676" s="18" t="str">
        <f>IFERROR(__xludf.DUMMYFUNCTION("""COMPUTED_VALUE"""),"Ягодный энергетик")</f>
        <v>Ягодный энергетик</v>
      </c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  <c r="AA4676" s="18"/>
      <c r="AB4676" s="18"/>
      <c r="AC4676" s="18"/>
      <c r="AD4676" s="18"/>
      <c r="AE4676" s="18"/>
      <c r="AF4676" s="18"/>
      <c r="AG4676" s="18"/>
      <c r="AH4676" s="18"/>
      <c r="AI4676" s="18"/>
      <c r="AJ4676" s="18"/>
      <c r="AK4676" s="18"/>
      <c r="AL4676" s="18"/>
      <c r="AM4676" s="18"/>
      <c r="AN4676" s="18"/>
      <c r="AO4676" s="18"/>
      <c r="AP4676" s="18"/>
      <c r="AQ4676" s="18"/>
      <c r="AR4676" s="18"/>
      <c r="AS4676" s="18"/>
      <c r="AT4676" s="18"/>
      <c r="AU4676" s="18"/>
      <c r="AV4676" s="18"/>
      <c r="AW4676" s="18"/>
      <c r="AX4676" s="18"/>
    </row>
    <row r="4677">
      <c r="A4677" s="18" t="str">
        <f>IFERROR(__xludf.DUMMYFUNCTION("""COMPUTED_VALUE"""),"кислая земляника")</f>
        <v>кислая земляника</v>
      </c>
      <c r="B4677" s="18" t="str">
        <f>IFERROR(__xludf.DUMMYFUNCTION("""COMPUTED_VALUE"""),"кислая фанта с черникой")</f>
        <v>кислая фанта с черникой</v>
      </c>
      <c r="C4677" s="18" t="str">
        <f>IFERROR(__xludf.DUMMYFUNCTION("""COMPUTED_VALUE"""),"кислое харибо с колой и черешней")</f>
        <v>кислое харибо с колой и черешней</v>
      </c>
      <c r="D4677" s="18" t="str">
        <f>IFERROR(__xludf.DUMMYFUNCTION("""COMPUTED_VALUE"""),"кислое яблочно клубничная шипучка")</f>
        <v>кислое яблочно клубничная шипучка</v>
      </c>
      <c r="E4677" s="18" t="str">
        <f>IFERROR(__xludf.DUMMYFUNCTION("""COMPUTED_VALUE"""),"кислые желатинки маракуйя ананас")</f>
        <v>кислые желатинки маракуйя ананас</v>
      </c>
      <c r="F4677" s="18" t="str">
        <f>IFERROR(__xludf.DUMMYFUNCTION("""COMPUTED_VALUE"""),"кислые ленточки маракуя манго")</f>
        <v>кислые ленточки маракуя манго</v>
      </c>
      <c r="G4677" s="18" t="str">
        <f>IFERROR(__xludf.DUMMYFUNCTION("""COMPUTED_VALUE"""),"кислые мармеладные ягоды")</f>
        <v>кислые мармеладные ягоды</v>
      </c>
      <c r="H4677" s="18" t="str">
        <f>IFERROR(__xludf.DUMMYFUNCTION("""COMPUTED_VALUE"""),"кислый виноград лайм")</f>
        <v>кислый виноград лайм</v>
      </c>
      <c r="I4677" s="18" t="str">
        <f>IFERROR(__xludf.DUMMYFUNCTION("""COMPUTED_VALUE"""),"кислый грейпфрут с вишней")</f>
        <v>кислый грейпфрут с вишней</v>
      </c>
      <c r="J4677" s="18" t="str">
        <f>IFERROR(__xludf.DUMMYFUNCTION("""COMPUTED_VALUE"""),"кислый леденец виноград киви яблоко")</f>
        <v>кислый леденец виноград киви яблоко</v>
      </c>
      <c r="K4677" s="18" t="str">
        <f>IFERROR(__xludf.DUMMYFUNCTION("""COMPUTED_VALUE"""),"кислый лимонад арбуз лайм малина")</f>
        <v>кислый лимонад арбуз лайм малина</v>
      </c>
      <c r="L4677" s="18" t="str">
        <f>IFERROR(__xludf.DUMMYFUNCTION("""COMPUTED_VALUE"""),"кислый персик клубника")</f>
        <v>кислый персик клубника</v>
      </c>
      <c r="M4677" s="18" t="str">
        <f>IFERROR(__xludf.DUMMYFUNCTION("""COMPUTED_VALUE"""),"кислый яблочно лимонные колечки")</f>
        <v>кислый яблочно лимонные колечки</v>
      </c>
      <c r="N4677" s="18" t="str">
        <f>IFERROR(__xludf.DUMMYFUNCTION("""COMPUTED_VALUE"""),"фанта апельсин с кислой малиной")</f>
        <v>фанта апельсин с кислой малиной</v>
      </c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  <c r="AA4677" s="18"/>
      <c r="AB4677" s="18"/>
      <c r="AC4677" s="18"/>
      <c r="AD4677" s="18"/>
      <c r="AE4677" s="18"/>
      <c r="AF4677" s="18"/>
      <c r="AG4677" s="18"/>
      <c r="AH4677" s="18"/>
      <c r="AI4677" s="18"/>
      <c r="AJ4677" s="18"/>
      <c r="AK4677" s="18"/>
      <c r="AL4677" s="18"/>
      <c r="AM4677" s="18"/>
      <c r="AN4677" s="18"/>
      <c r="AO4677" s="18"/>
      <c r="AP4677" s="18"/>
      <c r="AQ4677" s="18"/>
      <c r="AR4677" s="18"/>
      <c r="AS4677" s="18"/>
      <c r="AT4677" s="18"/>
      <c r="AU4677" s="18"/>
      <c r="AV4677" s="18"/>
      <c r="AW4677" s="18"/>
      <c r="AX4677" s="18"/>
    </row>
    <row r="4678">
      <c r="A4678" s="18" t="str">
        <f>IFERROR(__xludf.DUMMYFUNCTION("""COMPUTED_VALUE"""),"Арбуз Малина ")</f>
        <v>Арбуз Малина </v>
      </c>
      <c r="B4678" s="18" t="str">
        <f>IFERROR(__xludf.DUMMYFUNCTION("""COMPUTED_VALUE"""),"Банан Кокос ")</f>
        <v>Банан Кокос </v>
      </c>
      <c r="C4678" s="18" t="str">
        <f>IFERROR(__xludf.DUMMYFUNCTION("""COMPUTED_VALUE"""),"Барбарисовый Энергетик ")</f>
        <v>Барбарисовый Энергетик </v>
      </c>
      <c r="D4678" s="18" t="str">
        <f>IFERROR(__xludf.DUMMYFUNCTION("""COMPUTED_VALUE"""),"Виноградный Энергетик")</f>
        <v>Виноградный Энергетик</v>
      </c>
      <c r="E4678" s="18" t="str">
        <f>IFERROR(__xludf.DUMMYFUNCTION("""COMPUTED_VALUE"""),"Гранат Клубника ")</f>
        <v>Гранат Клубника </v>
      </c>
      <c r="F4678" s="18" t="str">
        <f>IFERROR(__xludf.DUMMYFUNCTION("""COMPUTED_VALUE"""),"Гранат Смородина ")</f>
        <v>Гранат Смородина </v>
      </c>
      <c r="G4678" s="18" t="str">
        <f>IFERROR(__xludf.DUMMYFUNCTION("""COMPUTED_VALUE"""),"Грейпфрутовый Швепс ")</f>
        <v>Грейпфрутовый Швепс </v>
      </c>
      <c r="H4678" s="18" t="str">
        <f>IFERROR(__xludf.DUMMYFUNCTION("""COMPUTED_VALUE"""),"Земляника Драгонфрут ")</f>
        <v>Земляника Драгонфрут </v>
      </c>
      <c r="I4678" s="18" t="str">
        <f>IFERROR(__xludf.DUMMYFUNCTION("""COMPUTED_VALUE"""),"Киви Личи ")</f>
        <v>Киви Личи </v>
      </c>
      <c r="J4678" s="18" t="str">
        <f>IFERROR(__xludf.DUMMYFUNCTION("""COMPUTED_VALUE"""),"Киви Маракуйя Гуава ")</f>
        <v>Киви Маракуйя Гуава </v>
      </c>
      <c r="K4678" s="18" t="str">
        <f>IFERROR(__xludf.DUMMYFUNCTION("""COMPUTED_VALUE"""),"Клубника Банан ")</f>
        <v>Клубника Банан </v>
      </c>
      <c r="L4678" s="18" t="str">
        <f>IFERROR(__xludf.DUMMYFUNCTION("""COMPUTED_VALUE"""),"Клубника Вишня ")</f>
        <v>Клубника Вишня </v>
      </c>
      <c r="M4678" s="18" t="str">
        <f>IFERROR(__xludf.DUMMYFUNCTION("""COMPUTED_VALUE"""),"Клубника Земляника ")</f>
        <v>Клубника Земляника </v>
      </c>
      <c r="N4678" s="18" t="str">
        <f>IFERROR(__xludf.DUMMYFUNCTION("""COMPUTED_VALUE"""),"Клубничный Мохито ")</f>
        <v>Клубничный Мохито </v>
      </c>
      <c r="O4678" s="18" t="str">
        <f>IFERROR(__xludf.DUMMYFUNCTION("""COMPUTED_VALUE"""),"Манго Грейпфрут ")</f>
        <v>Манго Грейпфрут </v>
      </c>
      <c r="P4678" s="18" t="str">
        <f>IFERROR(__xludf.DUMMYFUNCTION("""COMPUTED_VALUE"""),"Манго Персик Личи ")</f>
        <v>Манго Персик Личи </v>
      </c>
      <c r="Q4678" s="18" t="str">
        <f>IFERROR(__xludf.DUMMYFUNCTION("""COMPUTED_VALUE"""),"Персик Бабл Гам ")</f>
        <v>Персик Бабл Гам </v>
      </c>
      <c r="R4678" s="18" t="str">
        <f>IFERROR(__xludf.DUMMYFUNCTION("""COMPUTED_VALUE"""),"Садовые Ягоды ")</f>
        <v>Садовые Ягоды </v>
      </c>
      <c r="S4678" s="18" t="str">
        <f>IFERROR(__xludf.DUMMYFUNCTION("""COMPUTED_VALUE"""),"Скитлс Лимон Лайм 2")</f>
        <v>Скитлс Лимон Лайм 2</v>
      </c>
      <c r="T4678" s="18" t="str">
        <f>IFERROR(__xludf.DUMMYFUNCTION("""COMPUTED_VALUE"""),"Смородина Мармелад 1")</f>
        <v>Смородина Мармелад 1</v>
      </c>
      <c r="U4678" s="18" t="str">
        <f>IFERROR(__xludf.DUMMYFUNCTION("""COMPUTED_VALUE"""),"Темная Вишня 1")</f>
        <v>Темная Вишня 1</v>
      </c>
      <c r="V4678" s="18" t="str">
        <f>IFERROR(__xludf.DUMMYFUNCTION("""COMPUTED_VALUE"""),"Фруктовые Пластинки 1")</f>
        <v>Фруктовые Пластинки 1</v>
      </c>
      <c r="W4678" s="18" t="str">
        <f>IFERROR(__xludf.DUMMYFUNCTION("""COMPUTED_VALUE"""),"Черника Ежевика 1")</f>
        <v>Черника Ежевика 1</v>
      </c>
      <c r="X4678" s="18" t="str">
        <f>IFERROR(__xludf.DUMMYFUNCTION("""COMPUTED_VALUE"""),"Черника Малина 1")</f>
        <v>Черника Малина 1</v>
      </c>
      <c r="Y4678" s="18" t="str">
        <f>IFERROR(__xludf.DUMMYFUNCTION("""COMPUTED_VALUE"""),"Черника Мята 2")</f>
        <v>Черника Мята 2</v>
      </c>
      <c r="Z4678" s="18" t="str">
        <f>IFERROR(__xludf.DUMMYFUNCTION("""COMPUTED_VALUE"""),"Яблоко Виноград 2")</f>
        <v>Яблоко Виноград 2</v>
      </c>
      <c r="AA4678" s="18" t="str">
        <f>IFERROR(__xludf.DUMMYFUNCTION("""COMPUTED_VALUE"""),"Яблоко Малина 4")</f>
        <v>Яблоко Малина 4</v>
      </c>
      <c r="AB4678" s="18"/>
      <c r="AC4678" s="18"/>
      <c r="AD4678" s="18"/>
      <c r="AE4678" s="18"/>
      <c r="AF4678" s="18"/>
      <c r="AG4678" s="18"/>
      <c r="AH4678" s="18"/>
      <c r="AI4678" s="18"/>
      <c r="AJ4678" s="18"/>
      <c r="AK4678" s="18"/>
      <c r="AL4678" s="18"/>
      <c r="AM4678" s="18"/>
      <c r="AN4678" s="18"/>
      <c r="AO4678" s="18"/>
      <c r="AP4678" s="18"/>
      <c r="AQ4678" s="18"/>
      <c r="AR4678" s="18"/>
      <c r="AS4678" s="18"/>
      <c r="AT4678" s="18"/>
      <c r="AU4678" s="18"/>
      <c r="AV4678" s="18"/>
      <c r="AW4678" s="18"/>
      <c r="AX4678" s="18"/>
    </row>
    <row r="4679">
      <c r="A4679" s="18" t="str">
        <f>IFERROR(__xludf.DUMMYFUNCTION("""COMPUTED_VALUE"""),"Лесные ягоды")</f>
        <v>Лесные ягоды</v>
      </c>
      <c r="B4679" s="18" t="str">
        <f>IFERROR(__xludf.DUMMYFUNCTION("""COMPUTED_VALUE"""),"Алоэ виноград ")</f>
        <v>Алоэ виноград </v>
      </c>
      <c r="C4679" s="18" t="str">
        <f>IFERROR(__xludf.DUMMYFUNCTION("""COMPUTED_VALUE"""),"Апельсиновый адреналин")</f>
        <v>Апельсиновый адреналин</v>
      </c>
      <c r="D4679" s="18" t="str">
        <f>IFERROR(__xludf.DUMMYFUNCTION("""COMPUTED_VALUE"""),"Клюква лайм")</f>
        <v>Клюква лайм</v>
      </c>
      <c r="E4679" s="18" t="str">
        <f>IFERROR(__xludf.DUMMYFUNCTION("""COMPUTED_VALUE"""),"Виноградная фанта ")</f>
        <v>Виноградная фанта </v>
      </c>
      <c r="F4679" s="18" t="str">
        <f>IFERROR(__xludf.DUMMYFUNCTION("""COMPUTED_VALUE"""),"Зеленый чай лемонграсс")</f>
        <v>Зеленый чай лемонграсс</v>
      </c>
      <c r="G4679" s="18" t="str">
        <f>IFERROR(__xludf.DUMMYFUNCTION("""COMPUTED_VALUE"""),"Малина арбуз")</f>
        <v>Малина арбуз</v>
      </c>
      <c r="H4679" s="18" t="str">
        <f>IFERROR(__xludf.DUMMYFUNCTION("""COMPUTED_VALUE"""),"Ананас персик")</f>
        <v>Ананас персик</v>
      </c>
      <c r="I4679" s="18" t="str">
        <f>IFERROR(__xludf.DUMMYFUNCTION("""COMPUTED_VALUE"""),"Клубничный мохито ")</f>
        <v>Клубничный мохито </v>
      </c>
      <c r="J4679" s="18" t="str">
        <f>IFERROR(__xludf.DUMMYFUNCTION("""COMPUTED_VALUE"""),"Яблоко лайм")</f>
        <v>Яблоко лайм</v>
      </c>
      <c r="K4679" s="18" t="str">
        <f>IFERROR(__xludf.DUMMYFUNCTION("""COMPUTED_VALUE"""),"Спрайт арбуз лайм ")</f>
        <v>Спрайт арбуз лайм </v>
      </c>
      <c r="L4679" s="18" t="str">
        <f>IFERROR(__xludf.DUMMYFUNCTION("""COMPUTED_VALUE"""),"Черничная фанта")</f>
        <v>Черничная фанта</v>
      </c>
      <c r="M4679" s="18" t="str">
        <f>IFERROR(__xludf.DUMMYFUNCTION("""COMPUTED_VALUE"""),"Чёрная смородина")</f>
        <v>Чёрная смородина</v>
      </c>
      <c r="N4679" s="18" t="str">
        <f>IFERROR(__xludf.DUMMYFUNCTION("""COMPUTED_VALUE"""),"Червячки голубика малина")</f>
        <v>Червячки голубика малина</v>
      </c>
      <c r="O4679" s="18" t="str">
        <f>IFERROR(__xludf.DUMMYFUNCTION("""COMPUTED_VALUE"""),"Малина смородина ")</f>
        <v>Малина смородина </v>
      </c>
      <c r="P4679" s="18" t="str">
        <f>IFERROR(__xludf.DUMMYFUNCTION("""COMPUTED_VALUE"""),"Черника лайм ")</f>
        <v>Черника лайм </v>
      </c>
      <c r="Q4679" s="18" t="str">
        <f>IFERROR(__xludf.DUMMYFUNCTION("""COMPUTED_VALUE"""),"Виноградный чупа чупс")</f>
        <v>Виноградный чупа чупс</v>
      </c>
      <c r="R4679" s="18" t="str">
        <f>IFERROR(__xludf.DUMMYFUNCTION("""COMPUTED_VALUE"""),"Киви лайм")</f>
        <v>Киви лайм</v>
      </c>
      <c r="S4679" s="18" t="str">
        <f>IFERROR(__xludf.DUMMYFUNCTION("""COMPUTED_VALUE"""),"Ягодный морс")</f>
        <v>Ягодный морс</v>
      </c>
      <c r="T4679" s="18" t="str">
        <f>IFERROR(__xludf.DUMMYFUNCTION("""COMPUTED_VALUE"""),"Фруктовый скитлс")</f>
        <v>Фруктовый скитлс</v>
      </c>
      <c r="U4679" s="18" t="str">
        <f>IFERROR(__xludf.DUMMYFUNCTION("""COMPUTED_VALUE"""),"черника лимон ")</f>
        <v>черника лимон </v>
      </c>
      <c r="V4679" s="18" t="str">
        <f>IFERROR(__xludf.DUMMYFUNCTION("""COMPUTED_VALUE"""),"Вишнёвая бомба")</f>
        <v>Вишнёвая бомба</v>
      </c>
      <c r="W4679" s="18" t="str">
        <f>IFERROR(__xludf.DUMMYFUNCTION("""COMPUTED_VALUE"""),"Тропический манго")</f>
        <v>Тропический манго</v>
      </c>
      <c r="X4679" s="18"/>
      <c r="Y4679" s="18"/>
      <c r="Z4679" s="18"/>
      <c r="AA4679" s="18"/>
      <c r="AB4679" s="18"/>
      <c r="AC4679" s="18"/>
      <c r="AD4679" s="18"/>
      <c r="AE4679" s="18"/>
      <c r="AF4679" s="18"/>
      <c r="AG4679" s="18"/>
      <c r="AH4679" s="18"/>
      <c r="AI4679" s="18"/>
      <c r="AJ4679" s="18"/>
      <c r="AK4679" s="18"/>
      <c r="AL4679" s="18"/>
      <c r="AM4679" s="18"/>
      <c r="AN4679" s="18"/>
      <c r="AO4679" s="18"/>
      <c r="AP4679" s="18"/>
      <c r="AQ4679" s="18"/>
      <c r="AR4679" s="18"/>
      <c r="AS4679" s="18"/>
      <c r="AT4679" s="18"/>
      <c r="AU4679" s="18"/>
      <c r="AV4679" s="18"/>
      <c r="AW4679" s="18"/>
      <c r="AX4679" s="18"/>
    </row>
    <row r="4680">
      <c r="A4680" s="18" t="str">
        <f>IFERROR(__xludf.DUMMYFUNCTION("""COMPUTED_VALUE"""),"Банановое мороженое")</f>
        <v>Банановое мороженое</v>
      </c>
      <c r="B4680" s="18" t="str">
        <f>IFERROR(__xludf.DUMMYFUNCTION("""COMPUTED_VALUE"""),"Вишнёвый маффин")</f>
        <v>Вишнёвый маффин</v>
      </c>
      <c r="C4680" s="18" t="str">
        <f>IFERROR(__xludf.DUMMYFUNCTION("""COMPUTED_VALUE"""),"Жвачка виноград")</f>
        <v>Жвачка виноград</v>
      </c>
      <c r="D4680" s="18" t="str">
        <f>IFERROR(__xludf.DUMMYFUNCTION("""COMPUTED_VALUE"""),"Кислая жвачка яблоко")</f>
        <v>Кислая жвачка яблоко</v>
      </c>
      <c r="E4680" s="18" t="str">
        <f>IFERROR(__xludf.DUMMYFUNCTION("""COMPUTED_VALUE"""),"Кислая малиновая вата")</f>
        <v>Кислая малиновая вата</v>
      </c>
      <c r="F4680" s="18" t="str">
        <f>IFERROR(__xludf.DUMMYFUNCTION("""COMPUTED_VALUE"""),"Клюква в сахарной пудре")</f>
        <v>Клюква в сахарной пудре</v>
      </c>
      <c r="G4680" s="18" t="str">
        <f>IFERROR(__xludf.DUMMYFUNCTION("""COMPUTED_VALUE"""),"Кола вишня")</f>
        <v>Кола вишня</v>
      </c>
      <c r="H4680" s="18" t="str">
        <f>IFERROR(__xludf.DUMMYFUNCTION("""COMPUTED_VALUE"""),"Ледяная груша яблоко")</f>
        <v>Ледяная груша яблоко</v>
      </c>
      <c r="I4680" s="18" t="str">
        <f>IFERROR(__xludf.DUMMYFUNCTION("""COMPUTED_VALUE"""),"Лесные ягоды эвкалипт")</f>
        <v>Лесные ягоды эвкалипт</v>
      </c>
      <c r="J4680" s="18" t="str">
        <f>IFERROR(__xludf.DUMMYFUNCTION("""COMPUTED_VALUE"""),"Лимонад голубая малина")</f>
        <v>Лимонад голубая малина</v>
      </c>
      <c r="K4680" s="18" t="str">
        <f>IFERROR(__xludf.DUMMYFUNCTION("""COMPUTED_VALUE"""),"Малиновый лимонад")</f>
        <v>Малиновый лимонад</v>
      </c>
      <c r="L4680" s="18" t="str">
        <f>IFERROR(__xludf.DUMMYFUNCTION("""COMPUTED_VALUE"""),"Манго клубника")</f>
        <v>Манго клубника</v>
      </c>
      <c r="M4680" s="18" t="str">
        <f>IFERROR(__xludf.DUMMYFUNCTION("""COMPUTED_VALUE"""),"Мармеладные змейки с дикими ягодами")</f>
        <v>Мармеладные змейки с дикими ягодами</v>
      </c>
      <c r="N4680" s="18" t="str">
        <f>IFERROR(__xludf.DUMMYFUNCTION("""COMPUTED_VALUE"""),"Морозная фанта")</f>
        <v>Морозная фанта</v>
      </c>
      <c r="O4680" s="18" t="str">
        <f>IFERROR(__xludf.DUMMYFUNCTION("""COMPUTED_VALUE"""),"Морозный мохито")</f>
        <v>Морозный мохито</v>
      </c>
      <c r="P4680" s="18" t="str">
        <f>IFERROR(__xludf.DUMMYFUNCTION("""COMPUTED_VALUE"""),"Пина колада")</f>
        <v>Пина колада</v>
      </c>
      <c r="Q4680" s="18" t="str">
        <f>IFERROR(__xludf.DUMMYFUNCTION("""COMPUTED_VALUE"""),"Спрайт огурец")</f>
        <v>Спрайт огурец</v>
      </c>
      <c r="R4680" s="18" t="str">
        <f>IFERROR(__xludf.DUMMYFUNCTION("""COMPUTED_VALUE"""),"Цитрусовые дольки")</f>
        <v>Цитрусовые дольки</v>
      </c>
      <c r="S4680" s="18" t="str">
        <f>IFERROR(__xludf.DUMMYFUNCTION("""COMPUTED_VALUE"""),"Червяки с ананасом")</f>
        <v>Червяки с ананасом</v>
      </c>
      <c r="T4680" s="18" t="str">
        <f>IFERROR(__xludf.DUMMYFUNCTION("""COMPUTED_VALUE"""),"Энергетик черника")</f>
        <v>Энергетик черника</v>
      </c>
      <c r="U4680" s="18"/>
      <c r="V4680" s="18"/>
      <c r="W4680" s="18"/>
      <c r="X4680" s="18"/>
      <c r="Y4680" s="18"/>
      <c r="Z4680" s="18"/>
      <c r="AA4680" s="18"/>
      <c r="AB4680" s="18"/>
      <c r="AC4680" s="18"/>
      <c r="AD4680" s="18"/>
      <c r="AE4680" s="18"/>
      <c r="AF4680" s="18"/>
      <c r="AG4680" s="18"/>
      <c r="AH4680" s="18"/>
      <c r="AI4680" s="18"/>
      <c r="AJ4680" s="18"/>
      <c r="AK4680" s="18"/>
      <c r="AL4680" s="18"/>
      <c r="AM4680" s="18"/>
      <c r="AN4680" s="18"/>
      <c r="AO4680" s="18"/>
      <c r="AP4680" s="18"/>
      <c r="AQ4680" s="18"/>
      <c r="AR4680" s="18"/>
      <c r="AS4680" s="18"/>
      <c r="AT4680" s="18"/>
      <c r="AU4680" s="18"/>
      <c r="AV4680" s="18"/>
      <c r="AW4680" s="18"/>
      <c r="AX4680" s="18"/>
    </row>
    <row r="4681">
      <c r="A4681" s="18" t="str">
        <f>IFERROR(__xludf.DUMMYFUNCTION("""COMPUTED_VALUE"""),"Смородина холс")</f>
        <v>Смородина холс</v>
      </c>
      <c r="B4681" s="18" t="str">
        <f>IFERROR(__xludf.DUMMYFUNCTION("""COMPUTED_VALUE"""),"Тропические фрукты")</f>
        <v>Тропические фрукты</v>
      </c>
      <c r="C4681" s="18" t="str">
        <f>IFERROR(__xludf.DUMMYFUNCTION("""COMPUTED_VALUE"""),"Черничная конфета")</f>
        <v>Черничная конфета</v>
      </c>
      <c r="D4681" s="18" t="str">
        <f>IFERROR(__xludf.DUMMYFUNCTION("""COMPUTED_VALUE"""),"Яблоко вишня")</f>
        <v>Яблоко вишня</v>
      </c>
      <c r="E4681" s="18" t="str">
        <f>IFERROR(__xludf.DUMMYFUNCTION("""COMPUTED_VALUE"""),"Виноград мята")</f>
        <v>Виноград мята</v>
      </c>
      <c r="F4681" s="18" t="str">
        <f>IFERROR(__xludf.DUMMYFUNCTION("""COMPUTED_VALUE"""),"Виноград холс")</f>
        <v>Виноград холс</v>
      </c>
      <c r="G4681" s="18" t="str">
        <f>IFERROR(__xludf.DUMMYFUNCTION("""COMPUTED_VALUE"""),"Грейпфрутовый лимонад")</f>
        <v>Грейпфрутовый лимонад</v>
      </c>
      <c r="H4681" s="18" t="str">
        <f>IFERROR(__xludf.DUMMYFUNCTION("""COMPUTED_VALUE"""),"Дыня банан")</f>
        <v>Дыня банан</v>
      </c>
      <c r="I4681" s="18" t="str">
        <f>IFERROR(__xludf.DUMMYFUNCTION("""COMPUTED_VALUE"""),"Ежевичный лимонад")</f>
        <v>Ежевичный лимонад</v>
      </c>
      <c r="J4681" s="18" t="str">
        <f>IFERROR(__xludf.DUMMYFUNCTION("""COMPUTED_VALUE"""),"Земляничная конфета ")</f>
        <v>Земляничная конфета </v>
      </c>
      <c r="K4681" s="18" t="str">
        <f>IFERROR(__xludf.DUMMYFUNCTION("""COMPUTED_VALUE"""),"Ананас манго ")</f>
        <v>Ананас манго </v>
      </c>
      <c r="L4681" s="18" t="str">
        <f>IFERROR(__xludf.DUMMYFUNCTION("""COMPUTED_VALUE"""),"Жвачка черника мята ")</f>
        <v>Жвачка черника мята </v>
      </c>
      <c r="M4681" s="18" t="str">
        <f>IFERROR(__xludf.DUMMYFUNCTION("""COMPUTED_VALUE"""),"Зеленый манго")</f>
        <v>Зеленый манго</v>
      </c>
      <c r="N4681" s="18" t="str">
        <f>IFERROR(__xludf.DUMMYFUNCTION("""COMPUTED_VALUE"""),"Клюква брусника")</f>
        <v>Клюква брусника</v>
      </c>
      <c r="O4681" s="18" t="str">
        <f>IFERROR(__xludf.DUMMYFUNCTION("""COMPUTED_VALUE"""),"Апельсин ")</f>
        <v>Апельсин </v>
      </c>
      <c r="P4681" s="18" t="str">
        <f>IFERROR(__xludf.DUMMYFUNCTION("""COMPUTED_VALUE"""),"Кокос малина")</f>
        <v>Кокос малина</v>
      </c>
      <c r="Q4681" s="18" t="str">
        <f>IFERROR(__xludf.DUMMYFUNCTION("""COMPUTED_VALUE"""),"Лимонные черви")</f>
        <v>Лимонные черви</v>
      </c>
      <c r="R4681" s="18" t="str">
        <f>IFERROR(__xludf.DUMMYFUNCTION("""COMPUTED_VALUE"""),"Малиновый лимонад")</f>
        <v>Малиновый лимонад</v>
      </c>
      <c r="S4681" s="18" t="str">
        <f>IFERROR(__xludf.DUMMYFUNCTION("""COMPUTED_VALUE"""),"Смородина малина")</f>
        <v>Смородина малина</v>
      </c>
      <c r="T4681" s="18"/>
      <c r="U4681" s="18"/>
      <c r="V4681" s="18"/>
      <c r="W4681" s="18"/>
      <c r="X4681" s="18"/>
      <c r="Y4681" s="18"/>
      <c r="Z4681" s="18"/>
      <c r="AA4681" s="18"/>
      <c r="AB4681" s="18"/>
      <c r="AC4681" s="18"/>
      <c r="AD4681" s="18"/>
      <c r="AE4681" s="18"/>
      <c r="AF4681" s="18"/>
      <c r="AG4681" s="18"/>
      <c r="AH4681" s="18"/>
      <c r="AI4681" s="18"/>
      <c r="AJ4681" s="18"/>
      <c r="AK4681" s="18"/>
      <c r="AL4681" s="18"/>
      <c r="AM4681" s="18"/>
      <c r="AN4681" s="18"/>
      <c r="AO4681" s="18"/>
      <c r="AP4681" s="18"/>
      <c r="AQ4681" s="18"/>
      <c r="AR4681" s="18"/>
      <c r="AS4681" s="18"/>
      <c r="AT4681" s="18"/>
      <c r="AU4681" s="18"/>
      <c r="AV4681" s="18"/>
      <c r="AW4681" s="18"/>
      <c r="AX4681" s="18"/>
    </row>
    <row r="4682">
      <c r="A4682" s="18" t="str">
        <f>IFERROR(__xludf.DUMMYFUNCTION("""COMPUTED_VALUE"""),"кислая земляника")</f>
        <v>кислая земляника</v>
      </c>
      <c r="B4682" s="18" t="str">
        <f>IFERROR(__xludf.DUMMYFUNCTION("""COMPUTED_VALUE"""),"кислая фанта с черникой")</f>
        <v>кислая фанта с черникой</v>
      </c>
      <c r="C4682" s="18" t="str">
        <f>IFERROR(__xludf.DUMMYFUNCTION("""COMPUTED_VALUE"""),"кислое харибо с колой и черешней")</f>
        <v>кислое харибо с колой и черешней</v>
      </c>
      <c r="D4682" s="18" t="str">
        <f>IFERROR(__xludf.DUMMYFUNCTION("""COMPUTED_VALUE"""),"кислое яблочно клубничная шипучка")</f>
        <v>кислое яблочно клубничная шипучка</v>
      </c>
      <c r="E4682" s="18" t="str">
        <f>IFERROR(__xludf.DUMMYFUNCTION("""COMPUTED_VALUE"""),"кислые желатинки маракуйя ананас")</f>
        <v>кислые желатинки маракуйя ананас</v>
      </c>
      <c r="F4682" s="18" t="str">
        <f>IFERROR(__xludf.DUMMYFUNCTION("""COMPUTED_VALUE"""),"кислые ленточки маракуя манго")</f>
        <v>кислые ленточки маракуя манго</v>
      </c>
      <c r="G4682" s="18" t="str">
        <f>IFERROR(__xludf.DUMMYFUNCTION("""COMPUTED_VALUE"""),"кислые мармеладные ягоды")</f>
        <v>кислые мармеладные ягоды</v>
      </c>
      <c r="H4682" s="18" t="str">
        <f>IFERROR(__xludf.DUMMYFUNCTION("""COMPUTED_VALUE"""),"кислый виноград лайм")</f>
        <v>кислый виноград лайм</v>
      </c>
      <c r="I4682" s="18" t="str">
        <f>IFERROR(__xludf.DUMMYFUNCTION("""COMPUTED_VALUE"""),"кислый грейпфрут с вишней")</f>
        <v>кислый грейпфрут с вишней</v>
      </c>
      <c r="J4682" s="18" t="str">
        <f>IFERROR(__xludf.DUMMYFUNCTION("""COMPUTED_VALUE"""),"кислый леденец виноград киви яблоко")</f>
        <v>кислый леденец виноград киви яблоко</v>
      </c>
      <c r="K4682" s="18" t="str">
        <f>IFERROR(__xludf.DUMMYFUNCTION("""COMPUTED_VALUE"""),"кислый лимонад арбуз лайм малина")</f>
        <v>кислый лимонад арбуз лайм малина</v>
      </c>
      <c r="L4682" s="18" t="str">
        <f>IFERROR(__xludf.DUMMYFUNCTION("""COMPUTED_VALUE"""),"кислый персик клубника")</f>
        <v>кислый персик клубника</v>
      </c>
      <c r="M4682" s="18" t="str">
        <f>IFERROR(__xludf.DUMMYFUNCTION("""COMPUTED_VALUE"""),"кислый яблочно лимонные колечки")</f>
        <v>кислый яблочно лимонные колечки</v>
      </c>
      <c r="N4682" s="18" t="str">
        <f>IFERROR(__xludf.DUMMYFUNCTION("""COMPUTED_VALUE"""),"фанта апельсин с кислой малиной")</f>
        <v>фанта апельсин с кислой малиной</v>
      </c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  <c r="AA4682" s="18"/>
      <c r="AB4682" s="18"/>
      <c r="AC4682" s="18"/>
      <c r="AD4682" s="18"/>
      <c r="AE4682" s="18"/>
      <c r="AF4682" s="18"/>
      <c r="AG4682" s="18"/>
      <c r="AH4682" s="18"/>
      <c r="AI4682" s="18"/>
      <c r="AJ4682" s="18"/>
      <c r="AK4682" s="18"/>
      <c r="AL4682" s="18"/>
      <c r="AM4682" s="18"/>
      <c r="AN4682" s="18"/>
      <c r="AO4682" s="18"/>
      <c r="AP4682" s="18"/>
      <c r="AQ4682" s="18"/>
      <c r="AR4682" s="18"/>
      <c r="AS4682" s="18"/>
      <c r="AT4682" s="18"/>
      <c r="AU4682" s="18"/>
      <c r="AV4682" s="18"/>
      <c r="AW4682" s="18"/>
      <c r="AX4682" s="18"/>
    </row>
    <row r="4683">
      <c r="A4683" s="18" t="str">
        <f>IFERROR(__xludf.DUMMYFUNCTION("""COMPUTED_VALUE"""),"0.4")</f>
        <v>0.4</v>
      </c>
      <c r="B4683" s="18" t="str">
        <f>IFERROR(__xludf.DUMMYFUNCTION("""COMPUTED_VALUE"""),"0.6")</f>
        <v>0.6</v>
      </c>
      <c r="C4683" s="18" t="str">
        <f>IFERROR(__xludf.DUMMYFUNCTION("""COMPUTED_VALUE"""),"0.7")</f>
        <v>0.7</v>
      </c>
      <c r="D4683" s="18" t="str">
        <f>IFERROR(__xludf.DUMMYFUNCTION("""COMPUTED_VALUE"""),"0.8")</f>
        <v>0.8</v>
      </c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  <c r="AA4683" s="18"/>
      <c r="AB4683" s="18"/>
      <c r="AC4683" s="18"/>
      <c r="AD4683" s="18"/>
      <c r="AE4683" s="18"/>
      <c r="AF4683" s="18"/>
      <c r="AG4683" s="18"/>
      <c r="AH4683" s="18"/>
      <c r="AI4683" s="18"/>
      <c r="AJ4683" s="18"/>
      <c r="AK4683" s="18"/>
      <c r="AL4683" s="18"/>
      <c r="AM4683" s="18"/>
      <c r="AN4683" s="18"/>
      <c r="AO4683" s="18"/>
      <c r="AP4683" s="18"/>
      <c r="AQ4683" s="18"/>
      <c r="AR4683" s="18"/>
      <c r="AS4683" s="18"/>
      <c r="AT4683" s="18"/>
      <c r="AU4683" s="18"/>
      <c r="AV4683" s="18"/>
      <c r="AW4683" s="18"/>
      <c r="AX4683" s="18"/>
    </row>
    <row r="4684">
      <c r="A4684" s="18" t="str">
        <f>IFERROR(__xludf.DUMMYFUNCTION("""COMPUTED_VALUE"""),"Маракуйя с тропическими нотками")</f>
        <v>Маракуйя с тропическими нотками</v>
      </c>
      <c r="B4684" s="18" t="str">
        <f>IFERROR(__xludf.DUMMYFUNCTION("""COMPUTED_VALUE"""),"Арбузный милкшейк")</f>
        <v>Арбузный милкшейк</v>
      </c>
      <c r="C4684" s="18" t="str">
        <f>IFERROR(__xludf.DUMMYFUNCTION("""COMPUTED_VALUE"""),"Конфеты со вкусом винограда")</f>
        <v>Конфеты со вкусом винограда</v>
      </c>
      <c r="D4684" s="18" t="str">
        <f>IFERROR(__xludf.DUMMYFUNCTION("""COMPUTED_VALUE"""),"Манго с апельсином и послевкусием гуавы")</f>
        <v>Манго с апельсином и послевкусием гуавы</v>
      </c>
      <c r="E4684" s="18" t="str">
        <f>IFERROR(__xludf.DUMMYFUNCTION("""COMPUTED_VALUE"""),"Холодное сочетание мяты и конфет холс")</f>
        <v>Холодное сочетание мяты и конфет холс</v>
      </c>
      <c r="F4684" s="18" t="str">
        <f>IFERROR(__xludf.DUMMYFUNCTION("""COMPUTED_VALUE"""),"Яблочные мармеладные червячки")</f>
        <v>Яблочные мармеладные червячки</v>
      </c>
      <c r="G4684" s="18" t="str">
        <f>IFERROR(__xludf.DUMMYFUNCTION("""COMPUTED_VALUE"""),"Микс сладкогоперсика и вишни с кислинкой")</f>
        <v>Микс сладкогоперсика и вишни с кислинкой</v>
      </c>
      <c r="H4684" s="18" t="str">
        <f>IFERROR(__xludf.DUMMYFUNCTION("""COMPUTED_VALUE"""),"Лимон лайм")</f>
        <v>Лимон лайм</v>
      </c>
      <c r="I4684" s="18" t="str">
        <f>IFERROR(__xludf.DUMMYFUNCTION("""COMPUTED_VALUE"""),"Классика энергетика с кислой малиной")</f>
        <v>Классика энергетика с кислой малиной</v>
      </c>
      <c r="J4684" s="18" t="str">
        <f>IFERROR(__xludf.DUMMYFUNCTION("""COMPUTED_VALUE"""),"Зеленое манго и смородина")</f>
        <v>Зеленое манго и смородина</v>
      </c>
      <c r="K4684" s="18" t="str">
        <f>IFERROR(__xludf.DUMMYFUNCTION("""COMPUTED_VALUE"""),"Дуэт лемонграсса и сладкой малины")</f>
        <v>Дуэт лемонграсса и сладкой малины</v>
      </c>
      <c r="L4684" s="18" t="str">
        <f>IFERROR(__xludf.DUMMYFUNCTION("""COMPUTED_VALUE"""),"Сладкий мармелад из черной смородины")</f>
        <v>Сладкий мармелад из черной смородины</v>
      </c>
      <c r="M4684" s="18" t="str">
        <f>IFERROR(__xludf.DUMMYFUNCTION("""COMPUTED_VALUE"""),"Вишня кола")</f>
        <v>Вишня кола</v>
      </c>
      <c r="N4684" s="18" t="str">
        <f>IFERROR(__xludf.DUMMYFUNCTION("""COMPUTED_VALUE"""),"Малина с кокосом")</f>
        <v>Малина с кокосом</v>
      </c>
      <c r="O4684" s="18" t="str">
        <f>IFERROR(__xludf.DUMMYFUNCTION("""COMPUTED_VALUE"""),"Сладкие конфеты СКИТЛЗ и смородина")</f>
        <v>Сладкие конфеты СКИТЛЗ и смородина</v>
      </c>
      <c r="P4684" s="18" t="str">
        <f>IFERROR(__xludf.DUMMYFUNCTION("""COMPUTED_VALUE"""),"Ежевичный лимонад")</f>
        <v>Ежевичный лимонад</v>
      </c>
      <c r="Q4684" s="18" t="str">
        <f>IFERROR(__xludf.DUMMYFUNCTION("""COMPUTED_VALUE"""),"Дыня кокос")</f>
        <v>Дыня кокос</v>
      </c>
      <c r="R4684" s="18" t="str">
        <f>IFERROR(__xludf.DUMMYFUNCTION("""COMPUTED_VALUE"""),"Земляничный бабл гам")</f>
        <v>Земляничный бабл гам</v>
      </c>
      <c r="S4684" s="18" t="str">
        <f>IFERROR(__xludf.DUMMYFUNCTION("""COMPUTED_VALUE"""),"Лимонные леденцы")</f>
        <v>Лимонные леденцы</v>
      </c>
      <c r="T4684" s="18" t="str">
        <f>IFERROR(__xludf.DUMMYFUNCTION("""COMPUTED_VALUE"""),"Экзотический фрукты")</f>
        <v>Экзотический фрукты</v>
      </c>
      <c r="U4684" s="18" t="str">
        <f>IFERROR(__xludf.DUMMYFUNCTION("""COMPUTED_VALUE"""),"Личи виноград мята")</f>
        <v>Личи виноград мята</v>
      </c>
      <c r="V4684" s="18" t="str">
        <f>IFERROR(__xludf.DUMMYFUNCTION("""COMPUTED_VALUE"""),"Черника малина мята")</f>
        <v>Черника малина мята</v>
      </c>
      <c r="W4684" s="18" t="str">
        <f>IFERROR(__xludf.DUMMYFUNCTION("""COMPUTED_VALUE"""),"Абрикосовый йогурт")</f>
        <v>Абрикосовый йогурт</v>
      </c>
      <c r="X4684" s="18" t="str">
        <f>IFERROR(__xludf.DUMMYFUNCTION("""COMPUTED_VALUE"""),"Арбуз лед")</f>
        <v>Арбуз лед</v>
      </c>
      <c r="Y4684" s="18" t="str">
        <f>IFERROR(__xludf.DUMMYFUNCTION("""COMPUTED_VALUE"""),"Банан клубника лед")</f>
        <v>Банан клубника лед</v>
      </c>
      <c r="Z4684" s="18" t="str">
        <f>IFERROR(__xludf.DUMMYFUNCTION("""COMPUTED_VALUE"""),"Арбузное мороженное")</f>
        <v>Арбузное мороженное</v>
      </c>
      <c r="AA4684" s="18" t="str">
        <f>IFERROR(__xludf.DUMMYFUNCTION("""COMPUTED_VALUE"""),"Клубника малина жвачка")</f>
        <v>Клубника малина жвачка</v>
      </c>
      <c r="AB4684" s="18" t="str">
        <f>IFERROR(__xludf.DUMMYFUNCTION("""COMPUTED_VALUE"""),"Клубничное мороженное")</f>
        <v>Клубничное мороженное</v>
      </c>
      <c r="AC4684" s="18" t="str">
        <f>IFERROR(__xludf.DUMMYFUNCTION("""COMPUTED_VALUE"""),"Кола сода лед")</f>
        <v>Кола сода лед</v>
      </c>
      <c r="AD4684" s="18" t="str">
        <f>IFERROR(__xludf.DUMMYFUNCTION("""COMPUTED_VALUE"""),"Банановый милкшейк")</f>
        <v>Банановый милкшейк</v>
      </c>
      <c r="AE4684" s="18" t="str">
        <f>IFERROR(__xludf.DUMMYFUNCTION("""COMPUTED_VALUE"""),"Микс ягод лед")</f>
        <v>Микс ягод лед</v>
      </c>
      <c r="AF4684" s="18" t="str">
        <f>IFERROR(__xludf.DUMMYFUNCTION("""COMPUTED_VALUE"""),"Брусничный морс")</f>
        <v>Брусничный морс</v>
      </c>
      <c r="AG4684" s="18" t="str">
        <f>IFERROR(__xludf.DUMMYFUNCTION("""COMPUTED_VALUE"""),"Яблочный лимонад")</f>
        <v>Яблочный лимонад</v>
      </c>
      <c r="AH4684" s="18" t="str">
        <f>IFERROR(__xludf.DUMMYFUNCTION("""COMPUTED_VALUE"""),"Лесные ягоды")</f>
        <v>Лесные ягоды</v>
      </c>
      <c r="AI4684" s="18" t="str">
        <f>IFERROR(__xludf.DUMMYFUNCTION("""COMPUTED_VALUE"""),"Смородиновый лимонад")</f>
        <v>Смородиновый лимонад</v>
      </c>
      <c r="AJ4684" s="18" t="str">
        <f>IFERROR(__xludf.DUMMYFUNCTION("""COMPUTED_VALUE"""),"Вишня лайм лед")</f>
        <v>Вишня лайм лед</v>
      </c>
      <c r="AK4684" s="18" t="str">
        <f>IFERROR(__xludf.DUMMYFUNCTION("""COMPUTED_VALUE"""),"Лист виноград мята энергетик")</f>
        <v>Лист виноград мята энергетик</v>
      </c>
      <c r="AL4684" s="18" t="str">
        <f>IFERROR(__xludf.DUMMYFUNCTION("""COMPUTED_VALUE"""),"Двойное яблоко лед")</f>
        <v>Двойное яблоко лед</v>
      </c>
      <c r="AM4684" s="18" t="str">
        <f>IFERROR(__xludf.DUMMYFUNCTION("""COMPUTED_VALUE"""),"Смородиновый холс")</f>
        <v>Смородиновый холс</v>
      </c>
      <c r="AN4684" s="18" t="str">
        <f>IFERROR(__xludf.DUMMYFUNCTION("""COMPUTED_VALUE"""),"Клубничное шампанское")</f>
        <v>Клубничное шампанское</v>
      </c>
      <c r="AO4684" s="18"/>
      <c r="AP4684" s="18"/>
      <c r="AQ4684" s="18"/>
      <c r="AR4684" s="18"/>
      <c r="AS4684" s="18"/>
      <c r="AT4684" s="18"/>
      <c r="AU4684" s="18"/>
      <c r="AV4684" s="18"/>
      <c r="AW4684" s="18"/>
      <c r="AX4684" s="18"/>
    </row>
    <row r="4685">
      <c r="A4685" s="18" t="str">
        <f>IFERROR(__xludf.DUMMYFUNCTION("""COMPUTED_VALUE"""),"0.4")</f>
        <v>0.4</v>
      </c>
      <c r="B4685" s="18" t="str">
        <f>IFERROR(__xludf.DUMMYFUNCTION("""COMPUTED_VALUE"""),"0.6")</f>
        <v>0.6</v>
      </c>
      <c r="C4685" s="18" t="str">
        <f>IFERROR(__xludf.DUMMYFUNCTION("""COMPUTED_VALUE"""),"0.7")</f>
        <v>0.7</v>
      </c>
      <c r="D4685" s="18" t="str">
        <f>IFERROR(__xludf.DUMMYFUNCTION("""COMPUTED_VALUE"""),"0.8")</f>
        <v>0.8</v>
      </c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  <c r="AA4685" s="18"/>
      <c r="AB4685" s="18"/>
      <c r="AC4685" s="18"/>
      <c r="AD4685" s="18"/>
      <c r="AE4685" s="18"/>
      <c r="AF4685" s="18"/>
      <c r="AG4685" s="18"/>
      <c r="AH4685" s="18"/>
      <c r="AI4685" s="18"/>
      <c r="AJ4685" s="18"/>
      <c r="AK4685" s="18"/>
      <c r="AL4685" s="18"/>
      <c r="AM4685" s="18"/>
      <c r="AN4685" s="18"/>
      <c r="AO4685" s="18"/>
      <c r="AP4685" s="18"/>
      <c r="AQ4685" s="18"/>
      <c r="AR4685" s="18"/>
      <c r="AS4685" s="18"/>
      <c r="AT4685" s="18"/>
      <c r="AU4685" s="18"/>
      <c r="AV4685" s="18"/>
      <c r="AW4685" s="18"/>
      <c r="AX4685" s="18"/>
    </row>
    <row r="4686">
      <c r="A4686" s="18" t="str">
        <f>IFERROR(__xludf.DUMMYFUNCTION("""COMPUTED_VALUE"""),"Малина вишня лёд")</f>
        <v>Малина вишня лёд</v>
      </c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  <c r="AA4686" s="18"/>
      <c r="AB4686" s="18"/>
      <c r="AC4686" s="18"/>
      <c r="AD4686" s="18"/>
      <c r="AE4686" s="18"/>
      <c r="AF4686" s="18"/>
      <c r="AG4686" s="18"/>
      <c r="AH4686" s="18"/>
      <c r="AI4686" s="18"/>
      <c r="AJ4686" s="18"/>
      <c r="AK4686" s="18"/>
      <c r="AL4686" s="18"/>
      <c r="AM4686" s="18"/>
      <c r="AN4686" s="18"/>
      <c r="AO4686" s="18"/>
      <c r="AP4686" s="18"/>
      <c r="AQ4686" s="18"/>
      <c r="AR4686" s="18"/>
      <c r="AS4686" s="18"/>
      <c r="AT4686" s="18"/>
      <c r="AU4686" s="18"/>
      <c r="AV4686" s="18"/>
      <c r="AW4686" s="18"/>
      <c r="AX4686" s="18"/>
    </row>
    <row r="4687">
      <c r="A4687" s="18" t="str">
        <f>IFERROR(__xludf.DUMMYFUNCTION("""COMPUTED_VALUE"""),"Малина вишня лёд")</f>
        <v>Малина вишня лёд</v>
      </c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  <c r="AA4687" s="18"/>
      <c r="AB4687" s="18"/>
      <c r="AC4687" s="18"/>
      <c r="AD4687" s="18"/>
      <c r="AE4687" s="18"/>
      <c r="AF4687" s="18"/>
      <c r="AG4687" s="18"/>
      <c r="AH4687" s="18"/>
      <c r="AI4687" s="18"/>
      <c r="AJ4687" s="18"/>
      <c r="AK4687" s="18"/>
      <c r="AL4687" s="18"/>
      <c r="AM4687" s="18"/>
      <c r="AN4687" s="18"/>
      <c r="AO4687" s="18"/>
      <c r="AP4687" s="18"/>
      <c r="AQ4687" s="18"/>
      <c r="AR4687" s="18"/>
      <c r="AS4687" s="18"/>
      <c r="AT4687" s="18"/>
      <c r="AU4687" s="18"/>
      <c r="AV4687" s="18"/>
      <c r="AW4687" s="18"/>
      <c r="AX4687" s="18"/>
    </row>
    <row r="4688">
      <c r="A4688" s="18" t="str">
        <f>IFERROR(__xludf.DUMMYFUNCTION("""COMPUTED_VALUE"""),"Лесные ягоды")</f>
        <v>Лесные ягоды</v>
      </c>
      <c r="B4688" s="18" t="str">
        <f>IFERROR(__xludf.DUMMYFUNCTION("""COMPUTED_VALUE"""),"Алоэ виноград ")</f>
        <v>Алоэ виноград </v>
      </c>
      <c r="C4688" s="18" t="str">
        <f>IFERROR(__xludf.DUMMYFUNCTION("""COMPUTED_VALUE"""),"Апельсиновый адреналин")</f>
        <v>Апельсиновый адреналин</v>
      </c>
      <c r="D4688" s="18" t="str">
        <f>IFERROR(__xludf.DUMMYFUNCTION("""COMPUTED_VALUE"""),"Клюква лайм")</f>
        <v>Клюква лайм</v>
      </c>
      <c r="E4688" s="18" t="str">
        <f>IFERROR(__xludf.DUMMYFUNCTION("""COMPUTED_VALUE"""),"Виноградная фанта ")</f>
        <v>Виноградная фанта </v>
      </c>
      <c r="F4688" s="18" t="str">
        <f>IFERROR(__xludf.DUMMYFUNCTION("""COMPUTED_VALUE"""),"Зеленый чай лемонграсс")</f>
        <v>Зеленый чай лемонграсс</v>
      </c>
      <c r="G4688" s="18" t="str">
        <f>IFERROR(__xludf.DUMMYFUNCTION("""COMPUTED_VALUE"""),"Малина арбуз")</f>
        <v>Малина арбуз</v>
      </c>
      <c r="H4688" s="18" t="str">
        <f>IFERROR(__xludf.DUMMYFUNCTION("""COMPUTED_VALUE"""),"Ананас персик")</f>
        <v>Ананас персик</v>
      </c>
      <c r="I4688" s="18" t="str">
        <f>IFERROR(__xludf.DUMMYFUNCTION("""COMPUTED_VALUE"""),"Клубничный мохито ")</f>
        <v>Клубничный мохито </v>
      </c>
      <c r="J4688" s="18" t="str">
        <f>IFERROR(__xludf.DUMMYFUNCTION("""COMPUTED_VALUE"""),"Яблоко лайм")</f>
        <v>Яблоко лайм</v>
      </c>
      <c r="K4688" s="18" t="str">
        <f>IFERROR(__xludf.DUMMYFUNCTION("""COMPUTED_VALUE"""),"Спрайт арбуз лайм ")</f>
        <v>Спрайт арбуз лайм </v>
      </c>
      <c r="L4688" s="18" t="str">
        <f>IFERROR(__xludf.DUMMYFUNCTION("""COMPUTED_VALUE"""),"Черничная фанта")</f>
        <v>Черничная фанта</v>
      </c>
      <c r="M4688" s="18" t="str">
        <f>IFERROR(__xludf.DUMMYFUNCTION("""COMPUTED_VALUE"""),"Чёрная смородина")</f>
        <v>Чёрная смородина</v>
      </c>
      <c r="N4688" s="18" t="str">
        <f>IFERROR(__xludf.DUMMYFUNCTION("""COMPUTED_VALUE"""),"Червячки голубика малина")</f>
        <v>Червячки голубика малина</v>
      </c>
      <c r="O4688" s="18" t="str">
        <f>IFERROR(__xludf.DUMMYFUNCTION("""COMPUTED_VALUE"""),"Малина смородина ")</f>
        <v>Малина смородина </v>
      </c>
      <c r="P4688" s="18" t="str">
        <f>IFERROR(__xludf.DUMMYFUNCTION("""COMPUTED_VALUE"""),"Черника лайм ")</f>
        <v>Черника лайм </v>
      </c>
      <c r="Q4688" s="18" t="str">
        <f>IFERROR(__xludf.DUMMYFUNCTION("""COMPUTED_VALUE"""),"Виноградный чупа чупс")</f>
        <v>Виноградный чупа чупс</v>
      </c>
      <c r="R4688" s="18" t="str">
        <f>IFERROR(__xludf.DUMMYFUNCTION("""COMPUTED_VALUE"""),"Киви лайм")</f>
        <v>Киви лайм</v>
      </c>
      <c r="S4688" s="18" t="str">
        <f>IFERROR(__xludf.DUMMYFUNCTION("""COMPUTED_VALUE"""),"Ягодный морс")</f>
        <v>Ягодный морс</v>
      </c>
      <c r="T4688" s="18" t="str">
        <f>IFERROR(__xludf.DUMMYFUNCTION("""COMPUTED_VALUE"""),"Фруктовый скитлс")</f>
        <v>Фруктовый скитлс</v>
      </c>
      <c r="U4688" s="18" t="str">
        <f>IFERROR(__xludf.DUMMYFUNCTION("""COMPUTED_VALUE"""),"черника лимон ")</f>
        <v>черника лимон </v>
      </c>
      <c r="V4688" s="18" t="str">
        <f>IFERROR(__xludf.DUMMYFUNCTION("""COMPUTED_VALUE"""),"Вишнёвая бомба")</f>
        <v>Вишнёвая бомба</v>
      </c>
      <c r="W4688" s="18" t="str">
        <f>IFERROR(__xludf.DUMMYFUNCTION("""COMPUTED_VALUE"""),"Тропический манго")</f>
        <v>Тропический манго</v>
      </c>
      <c r="X4688" s="18"/>
      <c r="Y4688" s="18"/>
      <c r="Z4688" s="18"/>
      <c r="AA4688" s="18"/>
      <c r="AB4688" s="18"/>
      <c r="AC4688" s="18"/>
      <c r="AD4688" s="18"/>
      <c r="AE4688" s="18"/>
      <c r="AF4688" s="18"/>
      <c r="AG4688" s="18"/>
      <c r="AH4688" s="18"/>
      <c r="AI4688" s="18"/>
      <c r="AJ4688" s="18"/>
      <c r="AK4688" s="18"/>
      <c r="AL4688" s="18"/>
      <c r="AM4688" s="18"/>
      <c r="AN4688" s="18"/>
      <c r="AO4688" s="18"/>
      <c r="AP4688" s="18"/>
      <c r="AQ4688" s="18"/>
      <c r="AR4688" s="18"/>
      <c r="AS4688" s="18"/>
      <c r="AT4688" s="18"/>
      <c r="AU4688" s="18"/>
      <c r="AV4688" s="18"/>
      <c r="AW4688" s="18"/>
      <c r="AX4688" s="18"/>
    </row>
    <row r="4689">
      <c r="A4689" s="18" t="str">
        <f>IFERROR(__xludf.DUMMYFUNCTION("""COMPUTED_VALUE"""),"Ягодный микс")</f>
        <v>Ягодный микс</v>
      </c>
      <c r="B4689" s="18" t="str">
        <f>IFERROR(__xludf.DUMMYFUNCTION("""COMPUTED_VALUE"""),"Энергетик малина")</f>
        <v>Энергетик малина</v>
      </c>
      <c r="C4689" s="18" t="str">
        <f>IFERROR(__xludf.DUMMYFUNCTION("""COMPUTED_VALUE"""),"Клубника арбуз")</f>
        <v>Клубника арбуз</v>
      </c>
      <c r="D4689" s="18" t="str">
        <f>IFERROR(__xludf.DUMMYFUNCTION("""COMPUTED_VALUE"""),"Ежевика малина")</f>
        <v>Ежевика малина</v>
      </c>
      <c r="E4689" s="18" t="str">
        <f>IFERROR(__xludf.DUMMYFUNCTION("""COMPUTED_VALUE"""),"Голубая малина виноград")</f>
        <v>Голубая малина виноград</v>
      </c>
      <c r="F4689" s="18" t="str">
        <f>IFERROR(__xludf.DUMMYFUNCTION("""COMPUTED_VALUE"""),"Вишня яблоко")</f>
        <v>Вишня яблоко</v>
      </c>
      <c r="G4689" s="18" t="str">
        <f>IFERROR(__xludf.DUMMYFUNCTION("""COMPUTED_VALUE"""),"Виноград лёд")</f>
        <v>Виноград лёд</v>
      </c>
      <c r="H4689" s="18" t="str">
        <f>IFERROR(__xludf.DUMMYFUNCTION("""COMPUTED_VALUE"""),"Бабл гам")</f>
        <v>Бабл гам</v>
      </c>
      <c r="I4689" s="18" t="str">
        <f>IFERROR(__xludf.DUMMYFUNCTION("""COMPUTED_VALUE"""),"Энергетик лайм")</f>
        <v>Энергетик лайм</v>
      </c>
      <c r="J4689" s="18" t="str">
        <f>IFERROR(__xludf.DUMMYFUNCTION("""COMPUTED_VALUE"""),"Черника смородина айс")</f>
        <v>Черника смородина айс</v>
      </c>
      <c r="K4689" s="18" t="str">
        <f>IFERROR(__xludf.DUMMYFUNCTION("""COMPUTED_VALUE"""),"Мохито клубничный лёд")</f>
        <v>Мохито клубничный лёд</v>
      </c>
      <c r="L4689" s="18" t="str">
        <f>IFERROR(__xludf.DUMMYFUNCTION("""COMPUTED_VALUE"""),"Черная вишня лёд")</f>
        <v>Черная вишня лёд</v>
      </c>
      <c r="M4689" s="18" t="str">
        <f>IFERROR(__xludf.DUMMYFUNCTION("""COMPUTED_VALUE"""),"Ананас кокос лёд")</f>
        <v>Ананас кокос лёд</v>
      </c>
      <c r="N4689" s="18" t="str">
        <f>IFERROR(__xludf.DUMMYFUNCTION("""COMPUTED_VALUE"""),"Киви лёд")</f>
        <v>Киви лёд</v>
      </c>
      <c r="O4689" s="18" t="str">
        <f>IFERROR(__xludf.DUMMYFUNCTION("""COMPUTED_VALUE"""),"Кислая клюква лёд")</f>
        <v>Кислая клюква лёд</v>
      </c>
      <c r="P4689" s="18" t="str">
        <f>IFERROR(__xludf.DUMMYFUNCTION("""COMPUTED_VALUE"""),"Кислый скитлс лёд")</f>
        <v>Кислый скитлс лёд</v>
      </c>
      <c r="Q4689" s="18" t="str">
        <f>IFERROR(__xludf.DUMMYFUNCTION("""COMPUTED_VALUE"""),"Клубника черника лёд")</f>
        <v>Клубника черника лёд</v>
      </c>
      <c r="R4689" s="18" t="str">
        <f>IFERROR(__xludf.DUMMYFUNCTION("""COMPUTED_VALUE"""),"Малина смородина лёд")</f>
        <v>Малина смородина лёд</v>
      </c>
      <c r="S4689" s="18" t="str">
        <f>IFERROR(__xludf.DUMMYFUNCTION("""COMPUTED_VALUE"""),"Манго лёд")</f>
        <v>Манго лёд</v>
      </c>
      <c r="T4689" s="18" t="str">
        <f>IFERROR(__xludf.DUMMYFUNCTION("""COMPUTED_VALUE"""),"Малина вишня лёд")</f>
        <v>Малина вишня лёд</v>
      </c>
      <c r="U4689" s="18"/>
      <c r="V4689" s="18"/>
      <c r="W4689" s="18"/>
      <c r="X4689" s="18"/>
      <c r="Y4689" s="18"/>
      <c r="Z4689" s="18"/>
      <c r="AA4689" s="18"/>
      <c r="AB4689" s="18"/>
      <c r="AC4689" s="18"/>
      <c r="AD4689" s="18"/>
      <c r="AE4689" s="18"/>
      <c r="AF4689" s="18"/>
      <c r="AG4689" s="18"/>
      <c r="AH4689" s="18"/>
      <c r="AI4689" s="18"/>
      <c r="AJ4689" s="18"/>
      <c r="AK4689" s="18"/>
      <c r="AL4689" s="18"/>
      <c r="AM4689" s="18"/>
      <c r="AN4689" s="18"/>
      <c r="AO4689" s="18"/>
      <c r="AP4689" s="18"/>
      <c r="AQ4689" s="18"/>
      <c r="AR4689" s="18"/>
      <c r="AS4689" s="18"/>
      <c r="AT4689" s="18"/>
      <c r="AU4689" s="18"/>
      <c r="AV4689" s="18"/>
      <c r="AW4689" s="18"/>
      <c r="AX4689" s="18"/>
    </row>
    <row r="4690">
      <c r="A4690" s="18" t="str">
        <f>IFERROR(__xludf.DUMMYFUNCTION("""COMPUTED_VALUE"""),"Малина вишня лёд")</f>
        <v>Малина вишня лёд</v>
      </c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  <c r="AA4690" s="18"/>
      <c r="AB4690" s="18"/>
      <c r="AC4690" s="18"/>
      <c r="AD4690" s="18"/>
      <c r="AE4690" s="18"/>
      <c r="AF4690" s="18"/>
      <c r="AG4690" s="18"/>
      <c r="AH4690" s="18"/>
      <c r="AI4690" s="18"/>
      <c r="AJ4690" s="18"/>
      <c r="AK4690" s="18"/>
      <c r="AL4690" s="18"/>
      <c r="AM4690" s="18"/>
      <c r="AN4690" s="18"/>
      <c r="AO4690" s="18"/>
      <c r="AP4690" s="18"/>
      <c r="AQ4690" s="18"/>
      <c r="AR4690" s="18"/>
      <c r="AS4690" s="18"/>
      <c r="AT4690" s="18"/>
      <c r="AU4690" s="18"/>
      <c r="AV4690" s="18"/>
      <c r="AW4690" s="18"/>
      <c r="AX4690" s="18"/>
    </row>
    <row r="4691">
      <c r="A4691" s="18" t="str">
        <f>IFERROR(__xludf.DUMMYFUNCTION("""COMPUTED_VALUE"""),"Смородина холс")</f>
        <v>Смородина холс</v>
      </c>
      <c r="B4691" s="18" t="str">
        <f>IFERROR(__xludf.DUMMYFUNCTION("""COMPUTED_VALUE"""),"Тропические фрукты")</f>
        <v>Тропические фрукты</v>
      </c>
      <c r="C4691" s="18" t="str">
        <f>IFERROR(__xludf.DUMMYFUNCTION("""COMPUTED_VALUE"""),"Черничная конфета")</f>
        <v>Черничная конфета</v>
      </c>
      <c r="D4691" s="18" t="str">
        <f>IFERROR(__xludf.DUMMYFUNCTION("""COMPUTED_VALUE"""),"Яблоко вишня")</f>
        <v>Яблоко вишня</v>
      </c>
      <c r="E4691" s="18" t="str">
        <f>IFERROR(__xludf.DUMMYFUNCTION("""COMPUTED_VALUE"""),"Виноград мята")</f>
        <v>Виноград мята</v>
      </c>
      <c r="F4691" s="18" t="str">
        <f>IFERROR(__xludf.DUMMYFUNCTION("""COMPUTED_VALUE"""),"Виноград холс")</f>
        <v>Виноград холс</v>
      </c>
      <c r="G4691" s="18" t="str">
        <f>IFERROR(__xludf.DUMMYFUNCTION("""COMPUTED_VALUE"""),"Грейпфрутовый лимонад")</f>
        <v>Грейпфрутовый лимонад</v>
      </c>
      <c r="H4691" s="18" t="str">
        <f>IFERROR(__xludf.DUMMYFUNCTION("""COMPUTED_VALUE"""),"Дыня банан")</f>
        <v>Дыня банан</v>
      </c>
      <c r="I4691" s="18" t="str">
        <f>IFERROR(__xludf.DUMMYFUNCTION("""COMPUTED_VALUE"""),"Ежевичный лимонад")</f>
        <v>Ежевичный лимонад</v>
      </c>
      <c r="J4691" s="18" t="str">
        <f>IFERROR(__xludf.DUMMYFUNCTION("""COMPUTED_VALUE"""),"Земляничная конфета ")</f>
        <v>Земляничная конфета </v>
      </c>
      <c r="K4691" s="18" t="str">
        <f>IFERROR(__xludf.DUMMYFUNCTION("""COMPUTED_VALUE"""),"Ананас манго ")</f>
        <v>Ананас манго </v>
      </c>
      <c r="L4691" s="18" t="str">
        <f>IFERROR(__xludf.DUMMYFUNCTION("""COMPUTED_VALUE"""),"Жвачка черника мята ")</f>
        <v>Жвачка черника мята </v>
      </c>
      <c r="M4691" s="18" t="str">
        <f>IFERROR(__xludf.DUMMYFUNCTION("""COMPUTED_VALUE"""),"Зеленый манго")</f>
        <v>Зеленый манго</v>
      </c>
      <c r="N4691" s="18" t="str">
        <f>IFERROR(__xludf.DUMMYFUNCTION("""COMPUTED_VALUE"""),"Клюква брусника")</f>
        <v>Клюква брусника</v>
      </c>
      <c r="O4691" s="18" t="str">
        <f>IFERROR(__xludf.DUMMYFUNCTION("""COMPUTED_VALUE"""),"Апельсин ")</f>
        <v>Апельсин </v>
      </c>
      <c r="P4691" s="18" t="str">
        <f>IFERROR(__xludf.DUMMYFUNCTION("""COMPUTED_VALUE"""),"Кокос малина")</f>
        <v>Кокос малина</v>
      </c>
      <c r="Q4691" s="18" t="str">
        <f>IFERROR(__xludf.DUMMYFUNCTION("""COMPUTED_VALUE"""),"Лимонные черви")</f>
        <v>Лимонные черви</v>
      </c>
      <c r="R4691" s="18" t="str">
        <f>IFERROR(__xludf.DUMMYFUNCTION("""COMPUTED_VALUE"""),"Малиновый лимонад")</f>
        <v>Малиновый лимонад</v>
      </c>
      <c r="S4691" s="18" t="str">
        <f>IFERROR(__xludf.DUMMYFUNCTION("""COMPUTED_VALUE"""),"Смородина малина")</f>
        <v>Смородина малина</v>
      </c>
      <c r="T4691" s="18"/>
      <c r="U4691" s="18"/>
      <c r="V4691" s="18"/>
      <c r="W4691" s="18"/>
      <c r="X4691" s="18"/>
      <c r="Y4691" s="18"/>
      <c r="Z4691" s="18"/>
      <c r="AA4691" s="18"/>
      <c r="AB4691" s="18"/>
      <c r="AC4691" s="18"/>
      <c r="AD4691" s="18"/>
      <c r="AE4691" s="18"/>
      <c r="AF4691" s="18"/>
      <c r="AG4691" s="18"/>
      <c r="AH4691" s="18"/>
      <c r="AI4691" s="18"/>
      <c r="AJ4691" s="18"/>
      <c r="AK4691" s="18"/>
      <c r="AL4691" s="18"/>
      <c r="AM4691" s="18"/>
      <c r="AN4691" s="18"/>
      <c r="AO4691" s="18"/>
      <c r="AP4691" s="18"/>
      <c r="AQ4691" s="18"/>
      <c r="AR4691" s="18"/>
      <c r="AS4691" s="18"/>
      <c r="AT4691" s="18"/>
      <c r="AU4691" s="18"/>
      <c r="AV4691" s="18"/>
      <c r="AW4691" s="18"/>
      <c r="AX4691" s="18"/>
    </row>
    <row r="4692">
      <c r="A4692" s="18" t="str">
        <f>IFERROR(__xludf.DUMMYFUNCTION("""COMPUTED_VALUE"""),"Арбуз Малина ")</f>
        <v>Арбуз Малина </v>
      </c>
      <c r="B4692" s="18" t="str">
        <f>IFERROR(__xludf.DUMMYFUNCTION("""COMPUTED_VALUE"""),"Банан Кокос ")</f>
        <v>Банан Кокос </v>
      </c>
      <c r="C4692" s="18" t="str">
        <f>IFERROR(__xludf.DUMMYFUNCTION("""COMPUTED_VALUE"""),"Барбарисовый Энергетик ")</f>
        <v>Барбарисовый Энергетик </v>
      </c>
      <c r="D4692" s="18" t="str">
        <f>IFERROR(__xludf.DUMMYFUNCTION("""COMPUTED_VALUE"""),"Виноградный Энергетик")</f>
        <v>Виноградный Энергетик</v>
      </c>
      <c r="E4692" s="18" t="str">
        <f>IFERROR(__xludf.DUMMYFUNCTION("""COMPUTED_VALUE"""),"Гранат Клубника ")</f>
        <v>Гранат Клубника </v>
      </c>
      <c r="F4692" s="18" t="str">
        <f>IFERROR(__xludf.DUMMYFUNCTION("""COMPUTED_VALUE"""),"Гранат Смородина ")</f>
        <v>Гранат Смородина </v>
      </c>
      <c r="G4692" s="18" t="str">
        <f>IFERROR(__xludf.DUMMYFUNCTION("""COMPUTED_VALUE"""),"Грейпфрутовый Швепс ")</f>
        <v>Грейпфрутовый Швепс </v>
      </c>
      <c r="H4692" s="18" t="str">
        <f>IFERROR(__xludf.DUMMYFUNCTION("""COMPUTED_VALUE"""),"Земляника Драгонфрут ")</f>
        <v>Земляника Драгонфрут </v>
      </c>
      <c r="I4692" s="18" t="str">
        <f>IFERROR(__xludf.DUMMYFUNCTION("""COMPUTED_VALUE"""),"Киви Личи ")</f>
        <v>Киви Личи </v>
      </c>
      <c r="J4692" s="18" t="str">
        <f>IFERROR(__xludf.DUMMYFUNCTION("""COMPUTED_VALUE"""),"Киви Маракуйя Гуава ")</f>
        <v>Киви Маракуйя Гуава </v>
      </c>
      <c r="K4692" s="18" t="str">
        <f>IFERROR(__xludf.DUMMYFUNCTION("""COMPUTED_VALUE"""),"Клубника Банан ")</f>
        <v>Клубника Банан </v>
      </c>
      <c r="L4692" s="18" t="str">
        <f>IFERROR(__xludf.DUMMYFUNCTION("""COMPUTED_VALUE"""),"Клубника Вишня ")</f>
        <v>Клубника Вишня </v>
      </c>
      <c r="M4692" s="18" t="str">
        <f>IFERROR(__xludf.DUMMYFUNCTION("""COMPUTED_VALUE"""),"Клубника Земляника ")</f>
        <v>Клубника Земляника </v>
      </c>
      <c r="N4692" s="18" t="str">
        <f>IFERROR(__xludf.DUMMYFUNCTION("""COMPUTED_VALUE"""),"Клубничный Мохито ")</f>
        <v>Клубничный Мохито </v>
      </c>
      <c r="O4692" s="18" t="str">
        <f>IFERROR(__xludf.DUMMYFUNCTION("""COMPUTED_VALUE"""),"Манго Грейпфрут ")</f>
        <v>Манго Грейпфрут </v>
      </c>
      <c r="P4692" s="18" t="str">
        <f>IFERROR(__xludf.DUMMYFUNCTION("""COMPUTED_VALUE"""),"Манго Персик Личи ")</f>
        <v>Манго Персик Личи </v>
      </c>
      <c r="Q4692" s="18" t="str">
        <f>IFERROR(__xludf.DUMMYFUNCTION("""COMPUTED_VALUE"""),"Персик Бабл Гам ")</f>
        <v>Персик Бабл Гам </v>
      </c>
      <c r="R4692" s="18" t="str">
        <f>IFERROR(__xludf.DUMMYFUNCTION("""COMPUTED_VALUE"""),"Садовые Ягоды ")</f>
        <v>Садовые Ягоды </v>
      </c>
      <c r="S4692" s="18" t="str">
        <f>IFERROR(__xludf.DUMMYFUNCTION("""COMPUTED_VALUE"""),"Скитлс Лимон Лайм 2")</f>
        <v>Скитлс Лимон Лайм 2</v>
      </c>
      <c r="T4692" s="18" t="str">
        <f>IFERROR(__xludf.DUMMYFUNCTION("""COMPUTED_VALUE"""),"Смородина Мармелад 1")</f>
        <v>Смородина Мармелад 1</v>
      </c>
      <c r="U4692" s="18" t="str">
        <f>IFERROR(__xludf.DUMMYFUNCTION("""COMPUTED_VALUE"""),"Темная Вишня 1")</f>
        <v>Темная Вишня 1</v>
      </c>
      <c r="V4692" s="18" t="str">
        <f>IFERROR(__xludf.DUMMYFUNCTION("""COMPUTED_VALUE"""),"Фруктовые Пластинки 1")</f>
        <v>Фруктовые Пластинки 1</v>
      </c>
      <c r="W4692" s="18" t="str">
        <f>IFERROR(__xludf.DUMMYFUNCTION("""COMPUTED_VALUE"""),"Черника Ежевика 1")</f>
        <v>Черника Ежевика 1</v>
      </c>
      <c r="X4692" s="18" t="str">
        <f>IFERROR(__xludf.DUMMYFUNCTION("""COMPUTED_VALUE"""),"Черника Малина 1")</f>
        <v>Черника Малина 1</v>
      </c>
      <c r="Y4692" s="18" t="str">
        <f>IFERROR(__xludf.DUMMYFUNCTION("""COMPUTED_VALUE"""),"Черника Мята 2")</f>
        <v>Черника Мята 2</v>
      </c>
      <c r="Z4692" s="18" t="str">
        <f>IFERROR(__xludf.DUMMYFUNCTION("""COMPUTED_VALUE"""),"Яблоко Виноград 2")</f>
        <v>Яблоко Виноград 2</v>
      </c>
      <c r="AA4692" s="18" t="str">
        <f>IFERROR(__xludf.DUMMYFUNCTION("""COMPUTED_VALUE"""),"Яблоко Малина 4")</f>
        <v>Яблоко Малина 4</v>
      </c>
      <c r="AB4692" s="18"/>
      <c r="AC4692" s="18"/>
      <c r="AD4692" s="18"/>
      <c r="AE4692" s="18"/>
      <c r="AF4692" s="18"/>
      <c r="AG4692" s="18"/>
      <c r="AH4692" s="18"/>
      <c r="AI4692" s="18"/>
      <c r="AJ4692" s="18"/>
      <c r="AK4692" s="18"/>
      <c r="AL4692" s="18"/>
      <c r="AM4692" s="18"/>
      <c r="AN4692" s="18"/>
      <c r="AO4692" s="18"/>
      <c r="AP4692" s="18"/>
      <c r="AQ4692" s="18"/>
      <c r="AR4692" s="18"/>
      <c r="AS4692" s="18"/>
      <c r="AT4692" s="18"/>
      <c r="AU4692" s="18"/>
      <c r="AV4692" s="18"/>
      <c r="AW4692" s="18"/>
      <c r="AX4692" s="18"/>
    </row>
    <row r="4693">
      <c r="A4693" s="18" t="str">
        <f>IFERROR(__xludf.DUMMYFUNCTION("""COMPUTED_VALUE"""),"Смородина холс")</f>
        <v>Смородина холс</v>
      </c>
      <c r="B4693" s="18" t="str">
        <f>IFERROR(__xludf.DUMMYFUNCTION("""COMPUTED_VALUE"""),"Тропические фрукты")</f>
        <v>Тропические фрукты</v>
      </c>
      <c r="C4693" s="18" t="str">
        <f>IFERROR(__xludf.DUMMYFUNCTION("""COMPUTED_VALUE"""),"Черничная конфета")</f>
        <v>Черничная конфета</v>
      </c>
      <c r="D4693" s="18" t="str">
        <f>IFERROR(__xludf.DUMMYFUNCTION("""COMPUTED_VALUE"""),"Яблоко вишня")</f>
        <v>Яблоко вишня</v>
      </c>
      <c r="E4693" s="18" t="str">
        <f>IFERROR(__xludf.DUMMYFUNCTION("""COMPUTED_VALUE"""),"Виноград мята")</f>
        <v>Виноград мята</v>
      </c>
      <c r="F4693" s="18" t="str">
        <f>IFERROR(__xludf.DUMMYFUNCTION("""COMPUTED_VALUE"""),"Виноград холс")</f>
        <v>Виноград холс</v>
      </c>
      <c r="G4693" s="18" t="str">
        <f>IFERROR(__xludf.DUMMYFUNCTION("""COMPUTED_VALUE"""),"Грейпфрутовый лимонад")</f>
        <v>Грейпфрутовый лимонад</v>
      </c>
      <c r="H4693" s="18" t="str">
        <f>IFERROR(__xludf.DUMMYFUNCTION("""COMPUTED_VALUE"""),"Дыня банан")</f>
        <v>Дыня банан</v>
      </c>
      <c r="I4693" s="18" t="str">
        <f>IFERROR(__xludf.DUMMYFUNCTION("""COMPUTED_VALUE"""),"Ежевичный лимонад")</f>
        <v>Ежевичный лимонад</v>
      </c>
      <c r="J4693" s="18" t="str">
        <f>IFERROR(__xludf.DUMMYFUNCTION("""COMPUTED_VALUE"""),"Земляничная конфета ")</f>
        <v>Земляничная конфета </v>
      </c>
      <c r="K4693" s="18" t="str">
        <f>IFERROR(__xludf.DUMMYFUNCTION("""COMPUTED_VALUE"""),"Ананас манго ")</f>
        <v>Ананас манго </v>
      </c>
      <c r="L4693" s="18" t="str">
        <f>IFERROR(__xludf.DUMMYFUNCTION("""COMPUTED_VALUE"""),"Жвачка черника мята ")</f>
        <v>Жвачка черника мята </v>
      </c>
      <c r="M4693" s="18" t="str">
        <f>IFERROR(__xludf.DUMMYFUNCTION("""COMPUTED_VALUE"""),"Зеленый манго")</f>
        <v>Зеленый манго</v>
      </c>
      <c r="N4693" s="18" t="str">
        <f>IFERROR(__xludf.DUMMYFUNCTION("""COMPUTED_VALUE"""),"Клюква брусника")</f>
        <v>Клюква брусника</v>
      </c>
      <c r="O4693" s="18" t="str">
        <f>IFERROR(__xludf.DUMMYFUNCTION("""COMPUTED_VALUE"""),"Апельсин ")</f>
        <v>Апельсин </v>
      </c>
      <c r="P4693" s="18" t="str">
        <f>IFERROR(__xludf.DUMMYFUNCTION("""COMPUTED_VALUE"""),"Кокос малина")</f>
        <v>Кокос малина</v>
      </c>
      <c r="Q4693" s="18" t="str">
        <f>IFERROR(__xludf.DUMMYFUNCTION("""COMPUTED_VALUE"""),"Лимонные черви")</f>
        <v>Лимонные черви</v>
      </c>
      <c r="R4693" s="18" t="str">
        <f>IFERROR(__xludf.DUMMYFUNCTION("""COMPUTED_VALUE"""),"Малиновый лимонад")</f>
        <v>Малиновый лимонад</v>
      </c>
      <c r="S4693" s="18" t="str">
        <f>IFERROR(__xludf.DUMMYFUNCTION("""COMPUTED_VALUE"""),"Смородина малина")</f>
        <v>Смородина малина</v>
      </c>
      <c r="T4693" s="18"/>
      <c r="U4693" s="18"/>
      <c r="V4693" s="18"/>
      <c r="W4693" s="18"/>
      <c r="X4693" s="18"/>
      <c r="Y4693" s="18"/>
      <c r="Z4693" s="18"/>
      <c r="AA4693" s="18"/>
      <c r="AB4693" s="18"/>
      <c r="AC4693" s="18"/>
      <c r="AD4693" s="18"/>
      <c r="AE4693" s="18"/>
      <c r="AF4693" s="18"/>
      <c r="AG4693" s="18"/>
      <c r="AH4693" s="18"/>
      <c r="AI4693" s="18"/>
      <c r="AJ4693" s="18"/>
      <c r="AK4693" s="18"/>
      <c r="AL4693" s="18"/>
      <c r="AM4693" s="18"/>
      <c r="AN4693" s="18"/>
      <c r="AO4693" s="18"/>
      <c r="AP4693" s="18"/>
      <c r="AQ4693" s="18"/>
      <c r="AR4693" s="18"/>
      <c r="AS4693" s="18"/>
      <c r="AT4693" s="18"/>
      <c r="AU4693" s="18"/>
      <c r="AV4693" s="18"/>
      <c r="AW4693" s="18"/>
      <c r="AX4693" s="18"/>
    </row>
    <row r="4694">
      <c r="A4694" s="18" t="str">
        <f>IFERROR(__xludf.DUMMYFUNCTION("""COMPUTED_VALUE"""),"0.4")</f>
        <v>0.4</v>
      </c>
      <c r="B4694" s="18" t="str">
        <f>IFERROR(__xludf.DUMMYFUNCTION("""COMPUTED_VALUE"""),"0.6")</f>
        <v>0.6</v>
      </c>
      <c r="C4694" s="18" t="str">
        <f>IFERROR(__xludf.DUMMYFUNCTION("""COMPUTED_VALUE"""),"0.7")</f>
        <v>0.7</v>
      </c>
      <c r="D4694" s="18" t="str">
        <f>IFERROR(__xludf.DUMMYFUNCTION("""COMPUTED_VALUE"""),"0.8")</f>
        <v>0.8</v>
      </c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  <c r="X4694" s="18"/>
      <c r="Y4694" s="18"/>
      <c r="Z4694" s="18"/>
      <c r="AA4694" s="18"/>
      <c r="AB4694" s="18"/>
      <c r="AC4694" s="18"/>
      <c r="AD4694" s="18"/>
      <c r="AE4694" s="18"/>
      <c r="AF4694" s="18"/>
      <c r="AG4694" s="18"/>
      <c r="AH4694" s="18"/>
      <c r="AI4694" s="18"/>
      <c r="AJ4694" s="18"/>
      <c r="AK4694" s="18"/>
      <c r="AL4694" s="18"/>
      <c r="AM4694" s="18"/>
      <c r="AN4694" s="18"/>
      <c r="AO4694" s="18"/>
      <c r="AP4694" s="18"/>
      <c r="AQ4694" s="18"/>
      <c r="AR4694" s="18"/>
      <c r="AS4694" s="18"/>
      <c r="AT4694" s="18"/>
      <c r="AU4694" s="18"/>
      <c r="AV4694" s="18"/>
      <c r="AW4694" s="18"/>
      <c r="AX4694" s="18"/>
    </row>
    <row r="4695">
      <c r="A4695" s="18" t="str">
        <f>IFERROR(__xludf.DUMMYFUNCTION("""COMPUTED_VALUE"""),"Апельсиновое драже")</f>
        <v>Апельсиновое драже</v>
      </c>
      <c r="B4695" s="18" t="str">
        <f>IFERROR(__xludf.DUMMYFUNCTION("""COMPUTED_VALUE"""),"Бабл гам")</f>
        <v>Бабл гам</v>
      </c>
      <c r="C4695" s="18" t="str">
        <f>IFERROR(__xludf.DUMMYFUNCTION("""COMPUTED_VALUE"""),"Виноградная конфета")</f>
        <v>Виноградная конфета</v>
      </c>
      <c r="D4695" s="18" t="str">
        <f>IFERROR(__xludf.DUMMYFUNCTION("""COMPUTED_VALUE"""),"Даня кокос")</f>
        <v>Даня кокос</v>
      </c>
      <c r="E4695" s="18" t="str">
        <f>IFERROR(__xludf.DUMMYFUNCTION("""COMPUTED_VALUE"""),"Земляника груша")</f>
        <v>Земляника груша</v>
      </c>
      <c r="F4695" s="18" t="str">
        <f>IFERROR(__xludf.DUMMYFUNCTION("""COMPUTED_VALUE"""),"Кислый киви")</f>
        <v>Кислый киви</v>
      </c>
      <c r="G4695" s="18" t="str">
        <f>IFERROR(__xludf.DUMMYFUNCTION("""COMPUTED_VALUE"""),"Кислый малиновый лимонад ")</f>
        <v>Кислый малиновый лимонад </v>
      </c>
      <c r="H4695" s="18" t="str">
        <f>IFERROR(__xludf.DUMMYFUNCTION("""COMPUTED_VALUE"""),"Кола сода айс")</f>
        <v>Кола сода айс</v>
      </c>
      <c r="I4695" s="18" t="str">
        <f>IFERROR(__xludf.DUMMYFUNCTION("""COMPUTED_VALUE"""),"Ледяной ананас")</f>
        <v>Ледяной ананас</v>
      </c>
      <c r="J4695" s="18" t="str">
        <f>IFERROR(__xludf.DUMMYFUNCTION("""COMPUTED_VALUE"""),"Лимонные червячки ")</f>
        <v>Лимонные червячки </v>
      </c>
      <c r="K4695" s="18" t="str">
        <f>IFERROR(__xludf.DUMMYFUNCTION("""COMPUTED_VALUE"""),"Манго апельсин")</f>
        <v>Манго апельсин</v>
      </c>
      <c r="L4695" s="18" t="str">
        <f>IFERROR(__xludf.DUMMYFUNCTION("""COMPUTED_VALUE"""),"Смородина виноград")</f>
        <v>Смородина виноград</v>
      </c>
      <c r="M4695" s="18" t="str">
        <f>IFERROR(__xludf.DUMMYFUNCTION("""COMPUTED_VALUE"""),"Яблочный холс")</f>
        <v>Яблочный холс</v>
      </c>
      <c r="N4695" s="18" t="str">
        <f>IFERROR(__xludf.DUMMYFUNCTION("""COMPUTED_VALUE"""),"Ягодный смузи")</f>
        <v>Ягодный смузи</v>
      </c>
      <c r="O4695" s="18" t="str">
        <f>IFERROR(__xludf.DUMMYFUNCTION("""COMPUTED_VALUE"""),"Ягодный энергетик")</f>
        <v>Ягодный энергетик</v>
      </c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  <c r="AA4695" s="18"/>
      <c r="AB4695" s="18"/>
      <c r="AC4695" s="18"/>
      <c r="AD4695" s="18"/>
      <c r="AE4695" s="18"/>
      <c r="AF4695" s="18"/>
      <c r="AG4695" s="18"/>
      <c r="AH4695" s="18"/>
      <c r="AI4695" s="18"/>
      <c r="AJ4695" s="18"/>
      <c r="AK4695" s="18"/>
      <c r="AL4695" s="18"/>
      <c r="AM4695" s="18"/>
      <c r="AN4695" s="18"/>
      <c r="AO4695" s="18"/>
      <c r="AP4695" s="18"/>
      <c r="AQ4695" s="18"/>
      <c r="AR4695" s="18"/>
      <c r="AS4695" s="18"/>
      <c r="AT4695" s="18"/>
      <c r="AU4695" s="18"/>
      <c r="AV4695" s="18"/>
      <c r="AW4695" s="18"/>
      <c r="AX4695" s="18"/>
    </row>
    <row r="4696">
      <c r="A4696" s="18" t="str">
        <f>IFERROR(__xludf.DUMMYFUNCTION("""COMPUTED_VALUE"""),"Лесные ягоды")</f>
        <v>Лесные ягоды</v>
      </c>
      <c r="B4696" s="18" t="str">
        <f>IFERROR(__xludf.DUMMYFUNCTION("""COMPUTED_VALUE"""),"Алоэ виноград ")</f>
        <v>Алоэ виноград </v>
      </c>
      <c r="C4696" s="18" t="str">
        <f>IFERROR(__xludf.DUMMYFUNCTION("""COMPUTED_VALUE"""),"Апельсиновый адреналин")</f>
        <v>Апельсиновый адреналин</v>
      </c>
      <c r="D4696" s="18" t="str">
        <f>IFERROR(__xludf.DUMMYFUNCTION("""COMPUTED_VALUE"""),"Клюква лайм")</f>
        <v>Клюква лайм</v>
      </c>
      <c r="E4696" s="18" t="str">
        <f>IFERROR(__xludf.DUMMYFUNCTION("""COMPUTED_VALUE"""),"Виноградная фанта ")</f>
        <v>Виноградная фанта </v>
      </c>
      <c r="F4696" s="18" t="str">
        <f>IFERROR(__xludf.DUMMYFUNCTION("""COMPUTED_VALUE"""),"Зеленый чай лемонграсс")</f>
        <v>Зеленый чай лемонграсс</v>
      </c>
      <c r="G4696" s="18" t="str">
        <f>IFERROR(__xludf.DUMMYFUNCTION("""COMPUTED_VALUE"""),"Малина арбуз")</f>
        <v>Малина арбуз</v>
      </c>
      <c r="H4696" s="18" t="str">
        <f>IFERROR(__xludf.DUMMYFUNCTION("""COMPUTED_VALUE"""),"Ананас персик")</f>
        <v>Ананас персик</v>
      </c>
      <c r="I4696" s="18" t="str">
        <f>IFERROR(__xludf.DUMMYFUNCTION("""COMPUTED_VALUE"""),"Клубничный мохито ")</f>
        <v>Клубничный мохито </v>
      </c>
      <c r="J4696" s="18" t="str">
        <f>IFERROR(__xludf.DUMMYFUNCTION("""COMPUTED_VALUE"""),"Яблоко лайм")</f>
        <v>Яблоко лайм</v>
      </c>
      <c r="K4696" s="18" t="str">
        <f>IFERROR(__xludf.DUMMYFUNCTION("""COMPUTED_VALUE"""),"Спрайт арбуз лайм ")</f>
        <v>Спрайт арбуз лайм </v>
      </c>
      <c r="L4696" s="18" t="str">
        <f>IFERROR(__xludf.DUMMYFUNCTION("""COMPUTED_VALUE"""),"Черничная фанта")</f>
        <v>Черничная фанта</v>
      </c>
      <c r="M4696" s="18" t="str">
        <f>IFERROR(__xludf.DUMMYFUNCTION("""COMPUTED_VALUE"""),"Чёрная смородина")</f>
        <v>Чёрная смородина</v>
      </c>
      <c r="N4696" s="18" t="str">
        <f>IFERROR(__xludf.DUMMYFUNCTION("""COMPUTED_VALUE"""),"Червячки голубика малина")</f>
        <v>Червячки голубика малина</v>
      </c>
      <c r="O4696" s="18" t="str">
        <f>IFERROR(__xludf.DUMMYFUNCTION("""COMPUTED_VALUE"""),"Малина смородина ")</f>
        <v>Малина смородина </v>
      </c>
      <c r="P4696" s="18" t="str">
        <f>IFERROR(__xludf.DUMMYFUNCTION("""COMPUTED_VALUE"""),"Черника лайм ")</f>
        <v>Черника лайм </v>
      </c>
      <c r="Q4696" s="18" t="str">
        <f>IFERROR(__xludf.DUMMYFUNCTION("""COMPUTED_VALUE"""),"Виноградный чупа чупс")</f>
        <v>Виноградный чупа чупс</v>
      </c>
      <c r="R4696" s="18" t="str">
        <f>IFERROR(__xludf.DUMMYFUNCTION("""COMPUTED_VALUE"""),"Киви лайм")</f>
        <v>Киви лайм</v>
      </c>
      <c r="S4696" s="18" t="str">
        <f>IFERROR(__xludf.DUMMYFUNCTION("""COMPUTED_VALUE"""),"Ягодный морс")</f>
        <v>Ягодный морс</v>
      </c>
      <c r="T4696" s="18" t="str">
        <f>IFERROR(__xludf.DUMMYFUNCTION("""COMPUTED_VALUE"""),"Фруктовый скитлс")</f>
        <v>Фруктовый скитлс</v>
      </c>
      <c r="U4696" s="18" t="str">
        <f>IFERROR(__xludf.DUMMYFUNCTION("""COMPUTED_VALUE"""),"черника лимон ")</f>
        <v>черника лимон </v>
      </c>
      <c r="V4696" s="18" t="str">
        <f>IFERROR(__xludf.DUMMYFUNCTION("""COMPUTED_VALUE"""),"Вишнёвая бомба")</f>
        <v>Вишнёвая бомба</v>
      </c>
      <c r="W4696" s="18" t="str">
        <f>IFERROR(__xludf.DUMMYFUNCTION("""COMPUTED_VALUE"""),"Тропический манго")</f>
        <v>Тропический манго</v>
      </c>
      <c r="X4696" s="18"/>
      <c r="Y4696" s="18"/>
      <c r="Z4696" s="18"/>
      <c r="AA4696" s="18"/>
      <c r="AB4696" s="18"/>
      <c r="AC4696" s="18"/>
      <c r="AD4696" s="18"/>
      <c r="AE4696" s="18"/>
      <c r="AF4696" s="18"/>
      <c r="AG4696" s="18"/>
      <c r="AH4696" s="18"/>
      <c r="AI4696" s="18"/>
      <c r="AJ4696" s="18"/>
      <c r="AK4696" s="18"/>
      <c r="AL4696" s="18"/>
      <c r="AM4696" s="18"/>
      <c r="AN4696" s="18"/>
      <c r="AO4696" s="18"/>
      <c r="AP4696" s="18"/>
      <c r="AQ4696" s="18"/>
      <c r="AR4696" s="18"/>
      <c r="AS4696" s="18"/>
      <c r="AT4696" s="18"/>
      <c r="AU4696" s="18"/>
      <c r="AV4696" s="18"/>
      <c r="AW4696" s="18"/>
      <c r="AX4696" s="18"/>
    </row>
    <row r="4697">
      <c r="A4697" s="18" t="str">
        <f>IFERROR(__xludf.DUMMYFUNCTION("""COMPUTED_VALUE"""),"0.4")</f>
        <v>0.4</v>
      </c>
      <c r="B4697" s="18" t="str">
        <f>IFERROR(__xludf.DUMMYFUNCTION("""COMPUTED_VALUE"""),"0.6")</f>
        <v>0.6</v>
      </c>
      <c r="C4697" s="18" t="str">
        <f>IFERROR(__xludf.DUMMYFUNCTION("""COMPUTED_VALUE"""),"0.7")</f>
        <v>0.7</v>
      </c>
      <c r="D4697" s="18" t="str">
        <f>IFERROR(__xludf.DUMMYFUNCTION("""COMPUTED_VALUE"""),"0.8")</f>
        <v>0.8</v>
      </c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  <c r="AA4697" s="18"/>
      <c r="AB4697" s="18"/>
      <c r="AC4697" s="18"/>
      <c r="AD4697" s="18"/>
      <c r="AE4697" s="18"/>
      <c r="AF4697" s="18"/>
      <c r="AG4697" s="18"/>
      <c r="AH4697" s="18"/>
      <c r="AI4697" s="18"/>
      <c r="AJ4697" s="18"/>
      <c r="AK4697" s="18"/>
      <c r="AL4697" s="18"/>
      <c r="AM4697" s="18"/>
      <c r="AN4697" s="18"/>
      <c r="AO4697" s="18"/>
      <c r="AP4697" s="18"/>
      <c r="AQ4697" s="18"/>
      <c r="AR4697" s="18"/>
      <c r="AS4697" s="18"/>
      <c r="AT4697" s="18"/>
      <c r="AU4697" s="18"/>
      <c r="AV4697" s="18"/>
      <c r="AW4697" s="18"/>
      <c r="AX4697" s="18"/>
    </row>
    <row r="4698">
      <c r="A4698" s="18" t="str">
        <f>IFERROR(__xludf.DUMMYFUNCTION("""COMPUTED_VALUE"""),"Малина вишня лёд")</f>
        <v>Малина вишня лёд</v>
      </c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  <c r="AA4698" s="18"/>
      <c r="AB4698" s="18"/>
      <c r="AC4698" s="18"/>
      <c r="AD4698" s="18"/>
      <c r="AE4698" s="18"/>
      <c r="AF4698" s="18"/>
      <c r="AG4698" s="18"/>
      <c r="AH4698" s="18"/>
      <c r="AI4698" s="18"/>
      <c r="AJ4698" s="18"/>
      <c r="AK4698" s="18"/>
      <c r="AL4698" s="18"/>
      <c r="AM4698" s="18"/>
      <c r="AN4698" s="18"/>
      <c r="AO4698" s="18"/>
      <c r="AP4698" s="18"/>
      <c r="AQ4698" s="18"/>
      <c r="AR4698" s="18"/>
      <c r="AS4698" s="18"/>
      <c r="AT4698" s="18"/>
      <c r="AU4698" s="18"/>
      <c r="AV4698" s="18"/>
      <c r="AW4698" s="18"/>
      <c r="AX4698" s="18"/>
    </row>
    <row r="4699">
      <c r="A4699" s="18" t="str">
        <f>IFERROR(__xludf.DUMMYFUNCTION("""COMPUTED_VALUE"""),"Лесные ягоды")</f>
        <v>Лесные ягоды</v>
      </c>
      <c r="B4699" s="18" t="str">
        <f>IFERROR(__xludf.DUMMYFUNCTION("""COMPUTED_VALUE"""),"Алоэ виноград ")</f>
        <v>Алоэ виноград </v>
      </c>
      <c r="C4699" s="18" t="str">
        <f>IFERROR(__xludf.DUMMYFUNCTION("""COMPUTED_VALUE"""),"Апельсиновый адреналин")</f>
        <v>Апельсиновый адреналин</v>
      </c>
      <c r="D4699" s="18" t="str">
        <f>IFERROR(__xludf.DUMMYFUNCTION("""COMPUTED_VALUE"""),"Клюква лайм")</f>
        <v>Клюква лайм</v>
      </c>
      <c r="E4699" s="18" t="str">
        <f>IFERROR(__xludf.DUMMYFUNCTION("""COMPUTED_VALUE"""),"Виноградная фанта ")</f>
        <v>Виноградная фанта </v>
      </c>
      <c r="F4699" s="18" t="str">
        <f>IFERROR(__xludf.DUMMYFUNCTION("""COMPUTED_VALUE"""),"Зеленый чай лемонграсс")</f>
        <v>Зеленый чай лемонграсс</v>
      </c>
      <c r="G4699" s="18" t="str">
        <f>IFERROR(__xludf.DUMMYFUNCTION("""COMPUTED_VALUE"""),"Малина арбуз")</f>
        <v>Малина арбуз</v>
      </c>
      <c r="H4699" s="18" t="str">
        <f>IFERROR(__xludf.DUMMYFUNCTION("""COMPUTED_VALUE"""),"Ананас персик")</f>
        <v>Ананас персик</v>
      </c>
      <c r="I4699" s="18" t="str">
        <f>IFERROR(__xludf.DUMMYFUNCTION("""COMPUTED_VALUE"""),"Клубничный мохито ")</f>
        <v>Клубничный мохито </v>
      </c>
      <c r="J4699" s="18" t="str">
        <f>IFERROR(__xludf.DUMMYFUNCTION("""COMPUTED_VALUE"""),"Яблоко лайм")</f>
        <v>Яблоко лайм</v>
      </c>
      <c r="K4699" s="18" t="str">
        <f>IFERROR(__xludf.DUMMYFUNCTION("""COMPUTED_VALUE"""),"Спрайт арбуз лайм ")</f>
        <v>Спрайт арбуз лайм </v>
      </c>
      <c r="L4699" s="18" t="str">
        <f>IFERROR(__xludf.DUMMYFUNCTION("""COMPUTED_VALUE"""),"Черничная фанта")</f>
        <v>Черничная фанта</v>
      </c>
      <c r="M4699" s="18" t="str">
        <f>IFERROR(__xludf.DUMMYFUNCTION("""COMPUTED_VALUE"""),"Чёрная смородина")</f>
        <v>Чёрная смородина</v>
      </c>
      <c r="N4699" s="18" t="str">
        <f>IFERROR(__xludf.DUMMYFUNCTION("""COMPUTED_VALUE"""),"Червячки голубика малина")</f>
        <v>Червячки голубика малина</v>
      </c>
      <c r="O4699" s="18" t="str">
        <f>IFERROR(__xludf.DUMMYFUNCTION("""COMPUTED_VALUE"""),"Малина смородина ")</f>
        <v>Малина смородина </v>
      </c>
      <c r="P4699" s="18" t="str">
        <f>IFERROR(__xludf.DUMMYFUNCTION("""COMPUTED_VALUE"""),"Черника лайм ")</f>
        <v>Черника лайм </v>
      </c>
      <c r="Q4699" s="18" t="str">
        <f>IFERROR(__xludf.DUMMYFUNCTION("""COMPUTED_VALUE"""),"Виноградный чупа чупс")</f>
        <v>Виноградный чупа чупс</v>
      </c>
      <c r="R4699" s="18" t="str">
        <f>IFERROR(__xludf.DUMMYFUNCTION("""COMPUTED_VALUE"""),"Киви лайм")</f>
        <v>Киви лайм</v>
      </c>
      <c r="S4699" s="18" t="str">
        <f>IFERROR(__xludf.DUMMYFUNCTION("""COMPUTED_VALUE"""),"Ягодный морс")</f>
        <v>Ягодный морс</v>
      </c>
      <c r="T4699" s="18" t="str">
        <f>IFERROR(__xludf.DUMMYFUNCTION("""COMPUTED_VALUE"""),"Фруктовый скитлс")</f>
        <v>Фруктовый скитлс</v>
      </c>
      <c r="U4699" s="18" t="str">
        <f>IFERROR(__xludf.DUMMYFUNCTION("""COMPUTED_VALUE"""),"черника лимон ")</f>
        <v>черника лимон </v>
      </c>
      <c r="V4699" s="18" t="str">
        <f>IFERROR(__xludf.DUMMYFUNCTION("""COMPUTED_VALUE"""),"Вишнёвая бомба")</f>
        <v>Вишнёвая бомба</v>
      </c>
      <c r="W4699" s="18" t="str">
        <f>IFERROR(__xludf.DUMMYFUNCTION("""COMPUTED_VALUE"""),"Тропический манго")</f>
        <v>Тропический манго</v>
      </c>
      <c r="X4699" s="18"/>
      <c r="Y4699" s="18"/>
      <c r="Z4699" s="18"/>
      <c r="AA4699" s="18"/>
      <c r="AB4699" s="18"/>
      <c r="AC4699" s="18"/>
      <c r="AD4699" s="18"/>
      <c r="AE4699" s="18"/>
      <c r="AF4699" s="18"/>
      <c r="AG4699" s="18"/>
      <c r="AH4699" s="18"/>
      <c r="AI4699" s="18"/>
      <c r="AJ4699" s="18"/>
      <c r="AK4699" s="18"/>
      <c r="AL4699" s="18"/>
      <c r="AM4699" s="18"/>
      <c r="AN4699" s="18"/>
      <c r="AO4699" s="18"/>
      <c r="AP4699" s="18"/>
      <c r="AQ4699" s="18"/>
      <c r="AR4699" s="18"/>
      <c r="AS4699" s="18"/>
      <c r="AT4699" s="18"/>
      <c r="AU4699" s="18"/>
      <c r="AV4699" s="18"/>
      <c r="AW4699" s="18"/>
      <c r="AX4699" s="18"/>
    </row>
    <row r="4700">
      <c r="A4700" s="18" t="str">
        <f>IFERROR(__xludf.DUMMYFUNCTION("""COMPUTED_VALUE"""),"0.4")</f>
        <v>0.4</v>
      </c>
      <c r="B4700" s="18" t="str">
        <f>IFERROR(__xludf.DUMMYFUNCTION("""COMPUTED_VALUE"""),"0.6")</f>
        <v>0.6</v>
      </c>
      <c r="C4700" s="18" t="str">
        <f>IFERROR(__xludf.DUMMYFUNCTION("""COMPUTED_VALUE"""),"0.7")</f>
        <v>0.7</v>
      </c>
      <c r="D4700" s="18" t="str">
        <f>IFERROR(__xludf.DUMMYFUNCTION("""COMPUTED_VALUE"""),"0.8")</f>
        <v>0.8</v>
      </c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  <c r="AA4700" s="18"/>
      <c r="AB4700" s="18"/>
      <c r="AC4700" s="18"/>
      <c r="AD4700" s="18"/>
      <c r="AE4700" s="18"/>
      <c r="AF4700" s="18"/>
      <c r="AG4700" s="18"/>
      <c r="AH4700" s="18"/>
      <c r="AI4700" s="18"/>
      <c r="AJ4700" s="18"/>
      <c r="AK4700" s="18"/>
      <c r="AL4700" s="18"/>
      <c r="AM4700" s="18"/>
      <c r="AN4700" s="18"/>
      <c r="AO4700" s="18"/>
      <c r="AP4700" s="18"/>
      <c r="AQ4700" s="18"/>
      <c r="AR4700" s="18"/>
      <c r="AS4700" s="18"/>
      <c r="AT4700" s="18"/>
      <c r="AU4700" s="18"/>
      <c r="AV4700" s="18"/>
      <c r="AW4700" s="18"/>
      <c r="AX4700" s="18"/>
    </row>
    <row r="4701">
      <c r="A4701" s="18" t="str">
        <f>IFERROR(__xludf.DUMMYFUNCTION("""COMPUTED_VALUE"""),"Лесные ягоды")</f>
        <v>Лесные ягоды</v>
      </c>
      <c r="B4701" s="18" t="str">
        <f>IFERROR(__xludf.DUMMYFUNCTION("""COMPUTED_VALUE"""),"Алоэ виноград ")</f>
        <v>Алоэ виноград </v>
      </c>
      <c r="C4701" s="18" t="str">
        <f>IFERROR(__xludf.DUMMYFUNCTION("""COMPUTED_VALUE"""),"Апельсиновый адреналин")</f>
        <v>Апельсиновый адреналин</v>
      </c>
      <c r="D4701" s="18" t="str">
        <f>IFERROR(__xludf.DUMMYFUNCTION("""COMPUTED_VALUE"""),"Клюква лайм")</f>
        <v>Клюква лайм</v>
      </c>
      <c r="E4701" s="18" t="str">
        <f>IFERROR(__xludf.DUMMYFUNCTION("""COMPUTED_VALUE"""),"Виноградная фанта ")</f>
        <v>Виноградная фанта </v>
      </c>
      <c r="F4701" s="18" t="str">
        <f>IFERROR(__xludf.DUMMYFUNCTION("""COMPUTED_VALUE"""),"Зеленый чай лемонграсс")</f>
        <v>Зеленый чай лемонграсс</v>
      </c>
      <c r="G4701" s="18" t="str">
        <f>IFERROR(__xludf.DUMMYFUNCTION("""COMPUTED_VALUE"""),"Малина арбуз")</f>
        <v>Малина арбуз</v>
      </c>
      <c r="H4701" s="18" t="str">
        <f>IFERROR(__xludf.DUMMYFUNCTION("""COMPUTED_VALUE"""),"Ананас персик")</f>
        <v>Ананас персик</v>
      </c>
      <c r="I4701" s="18" t="str">
        <f>IFERROR(__xludf.DUMMYFUNCTION("""COMPUTED_VALUE"""),"Клубничный мохито ")</f>
        <v>Клубничный мохито </v>
      </c>
      <c r="J4701" s="18" t="str">
        <f>IFERROR(__xludf.DUMMYFUNCTION("""COMPUTED_VALUE"""),"Яблоко лайм")</f>
        <v>Яблоко лайм</v>
      </c>
      <c r="K4701" s="18" t="str">
        <f>IFERROR(__xludf.DUMMYFUNCTION("""COMPUTED_VALUE"""),"Спрайт арбуз лайм ")</f>
        <v>Спрайт арбуз лайм </v>
      </c>
      <c r="L4701" s="18" t="str">
        <f>IFERROR(__xludf.DUMMYFUNCTION("""COMPUTED_VALUE"""),"Черничная фанта")</f>
        <v>Черничная фанта</v>
      </c>
      <c r="M4701" s="18" t="str">
        <f>IFERROR(__xludf.DUMMYFUNCTION("""COMPUTED_VALUE"""),"Чёрная смородина")</f>
        <v>Чёрная смородина</v>
      </c>
      <c r="N4701" s="18" t="str">
        <f>IFERROR(__xludf.DUMMYFUNCTION("""COMPUTED_VALUE"""),"Червячки голубика малина")</f>
        <v>Червячки голубика малина</v>
      </c>
      <c r="O4701" s="18" t="str">
        <f>IFERROR(__xludf.DUMMYFUNCTION("""COMPUTED_VALUE"""),"Малина смородина ")</f>
        <v>Малина смородина </v>
      </c>
      <c r="P4701" s="18" t="str">
        <f>IFERROR(__xludf.DUMMYFUNCTION("""COMPUTED_VALUE"""),"Черника лайм ")</f>
        <v>Черника лайм </v>
      </c>
      <c r="Q4701" s="18" t="str">
        <f>IFERROR(__xludf.DUMMYFUNCTION("""COMPUTED_VALUE"""),"Виноградный чупа чупс")</f>
        <v>Виноградный чупа чупс</v>
      </c>
      <c r="R4701" s="18" t="str">
        <f>IFERROR(__xludf.DUMMYFUNCTION("""COMPUTED_VALUE"""),"Киви лайм")</f>
        <v>Киви лайм</v>
      </c>
      <c r="S4701" s="18" t="str">
        <f>IFERROR(__xludf.DUMMYFUNCTION("""COMPUTED_VALUE"""),"Ягодный морс")</f>
        <v>Ягодный морс</v>
      </c>
      <c r="T4701" s="18" t="str">
        <f>IFERROR(__xludf.DUMMYFUNCTION("""COMPUTED_VALUE"""),"Фруктовый скитлс")</f>
        <v>Фруктовый скитлс</v>
      </c>
      <c r="U4701" s="18" t="str">
        <f>IFERROR(__xludf.DUMMYFUNCTION("""COMPUTED_VALUE"""),"черника лимон ")</f>
        <v>черника лимон </v>
      </c>
      <c r="V4701" s="18" t="str">
        <f>IFERROR(__xludf.DUMMYFUNCTION("""COMPUTED_VALUE"""),"Вишнёвая бомба")</f>
        <v>Вишнёвая бомба</v>
      </c>
      <c r="W4701" s="18" t="str">
        <f>IFERROR(__xludf.DUMMYFUNCTION("""COMPUTED_VALUE"""),"Тропический манго")</f>
        <v>Тропический манго</v>
      </c>
      <c r="X4701" s="18"/>
      <c r="Y4701" s="18"/>
      <c r="Z4701" s="18"/>
      <c r="AA4701" s="18"/>
      <c r="AB4701" s="18"/>
      <c r="AC4701" s="18"/>
      <c r="AD4701" s="18"/>
      <c r="AE4701" s="18"/>
      <c r="AF4701" s="18"/>
      <c r="AG4701" s="18"/>
      <c r="AH4701" s="18"/>
      <c r="AI4701" s="18"/>
      <c r="AJ4701" s="18"/>
      <c r="AK4701" s="18"/>
      <c r="AL4701" s="18"/>
      <c r="AM4701" s="18"/>
      <c r="AN4701" s="18"/>
      <c r="AO4701" s="18"/>
      <c r="AP4701" s="18"/>
      <c r="AQ4701" s="18"/>
      <c r="AR4701" s="18"/>
      <c r="AS4701" s="18"/>
      <c r="AT4701" s="18"/>
      <c r="AU4701" s="18"/>
      <c r="AV4701" s="18"/>
      <c r="AW4701" s="18"/>
      <c r="AX4701" s="18"/>
    </row>
    <row r="4702">
      <c r="A4702" s="18" t="str">
        <f>IFERROR(__xludf.DUMMYFUNCTION("""COMPUTED_VALUE"""),"0.4")</f>
        <v>0.4</v>
      </c>
      <c r="B4702" s="18" t="str">
        <f>IFERROR(__xludf.DUMMYFUNCTION("""COMPUTED_VALUE"""),"0.6")</f>
        <v>0.6</v>
      </c>
      <c r="C4702" s="18" t="str">
        <f>IFERROR(__xludf.DUMMYFUNCTION("""COMPUTED_VALUE"""),"0.7")</f>
        <v>0.7</v>
      </c>
      <c r="D4702" s="18" t="str">
        <f>IFERROR(__xludf.DUMMYFUNCTION("""COMPUTED_VALUE"""),"0.8")</f>
        <v>0.8</v>
      </c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  <c r="AA4702" s="18"/>
      <c r="AB4702" s="18"/>
      <c r="AC4702" s="18"/>
      <c r="AD4702" s="18"/>
      <c r="AE4702" s="18"/>
      <c r="AF4702" s="18"/>
      <c r="AG4702" s="18"/>
      <c r="AH4702" s="18"/>
      <c r="AI4702" s="18"/>
      <c r="AJ4702" s="18"/>
      <c r="AK4702" s="18"/>
      <c r="AL4702" s="18"/>
      <c r="AM4702" s="18"/>
      <c r="AN4702" s="18"/>
      <c r="AO4702" s="18"/>
      <c r="AP4702" s="18"/>
      <c r="AQ4702" s="18"/>
      <c r="AR4702" s="18"/>
      <c r="AS4702" s="18"/>
      <c r="AT4702" s="18"/>
      <c r="AU4702" s="18"/>
      <c r="AV4702" s="18"/>
      <c r="AW4702" s="18"/>
      <c r="AX4702" s="18"/>
    </row>
    <row r="4703">
      <c r="A4703" s="18" t="str">
        <f>IFERROR(__xludf.DUMMYFUNCTION("""COMPUTED_VALUE"""),"Ягодный микс")</f>
        <v>Ягодный микс</v>
      </c>
      <c r="B4703" s="18" t="str">
        <f>IFERROR(__xludf.DUMMYFUNCTION("""COMPUTED_VALUE"""),"Энергетик малина")</f>
        <v>Энергетик малина</v>
      </c>
      <c r="C4703" s="18" t="str">
        <f>IFERROR(__xludf.DUMMYFUNCTION("""COMPUTED_VALUE"""),"Клубника арбуз")</f>
        <v>Клубника арбуз</v>
      </c>
      <c r="D4703" s="18" t="str">
        <f>IFERROR(__xludf.DUMMYFUNCTION("""COMPUTED_VALUE"""),"Ежевика малина")</f>
        <v>Ежевика малина</v>
      </c>
      <c r="E4703" s="18" t="str">
        <f>IFERROR(__xludf.DUMMYFUNCTION("""COMPUTED_VALUE"""),"Голубая малина виноград")</f>
        <v>Голубая малина виноград</v>
      </c>
      <c r="F4703" s="18" t="str">
        <f>IFERROR(__xludf.DUMMYFUNCTION("""COMPUTED_VALUE"""),"Вишня яблоко")</f>
        <v>Вишня яблоко</v>
      </c>
      <c r="G4703" s="18" t="str">
        <f>IFERROR(__xludf.DUMMYFUNCTION("""COMPUTED_VALUE"""),"Виноград лёд")</f>
        <v>Виноград лёд</v>
      </c>
      <c r="H4703" s="18" t="str">
        <f>IFERROR(__xludf.DUMMYFUNCTION("""COMPUTED_VALUE"""),"Бабл гам")</f>
        <v>Бабл гам</v>
      </c>
      <c r="I4703" s="18" t="str">
        <f>IFERROR(__xludf.DUMMYFUNCTION("""COMPUTED_VALUE"""),"Энергетик лайм")</f>
        <v>Энергетик лайм</v>
      </c>
      <c r="J4703" s="18" t="str">
        <f>IFERROR(__xludf.DUMMYFUNCTION("""COMPUTED_VALUE"""),"Черника смородина айс")</f>
        <v>Черника смородина айс</v>
      </c>
      <c r="K4703" s="18" t="str">
        <f>IFERROR(__xludf.DUMMYFUNCTION("""COMPUTED_VALUE"""),"Мохито клубничный лёд")</f>
        <v>Мохито клубничный лёд</v>
      </c>
      <c r="L4703" s="18" t="str">
        <f>IFERROR(__xludf.DUMMYFUNCTION("""COMPUTED_VALUE"""),"Черная вишня лёд")</f>
        <v>Черная вишня лёд</v>
      </c>
      <c r="M4703" s="18" t="str">
        <f>IFERROR(__xludf.DUMMYFUNCTION("""COMPUTED_VALUE"""),"Ананас кокос лёд")</f>
        <v>Ананас кокос лёд</v>
      </c>
      <c r="N4703" s="18" t="str">
        <f>IFERROR(__xludf.DUMMYFUNCTION("""COMPUTED_VALUE"""),"Киви лёд")</f>
        <v>Киви лёд</v>
      </c>
      <c r="O4703" s="18" t="str">
        <f>IFERROR(__xludf.DUMMYFUNCTION("""COMPUTED_VALUE"""),"Кислая клюква лёд")</f>
        <v>Кислая клюква лёд</v>
      </c>
      <c r="P4703" s="18" t="str">
        <f>IFERROR(__xludf.DUMMYFUNCTION("""COMPUTED_VALUE"""),"Кислый скитлс лёд")</f>
        <v>Кислый скитлс лёд</v>
      </c>
      <c r="Q4703" s="18" t="str">
        <f>IFERROR(__xludf.DUMMYFUNCTION("""COMPUTED_VALUE"""),"Клубника черника лёд")</f>
        <v>Клубника черника лёд</v>
      </c>
      <c r="R4703" s="18" t="str">
        <f>IFERROR(__xludf.DUMMYFUNCTION("""COMPUTED_VALUE"""),"Малина смородина лёд")</f>
        <v>Малина смородина лёд</v>
      </c>
      <c r="S4703" s="18" t="str">
        <f>IFERROR(__xludf.DUMMYFUNCTION("""COMPUTED_VALUE"""),"Манго лёд")</f>
        <v>Манго лёд</v>
      </c>
      <c r="T4703" s="18" t="str">
        <f>IFERROR(__xludf.DUMMYFUNCTION("""COMPUTED_VALUE"""),"Малина вишня лёд")</f>
        <v>Малина вишня лёд</v>
      </c>
      <c r="U4703" s="18"/>
      <c r="V4703" s="18"/>
      <c r="W4703" s="18"/>
      <c r="X4703" s="18"/>
      <c r="Y4703" s="18"/>
      <c r="Z4703" s="18"/>
      <c r="AA4703" s="18"/>
      <c r="AB4703" s="18"/>
      <c r="AC4703" s="18"/>
      <c r="AD4703" s="18"/>
      <c r="AE4703" s="18"/>
      <c r="AF4703" s="18"/>
      <c r="AG4703" s="18"/>
      <c r="AH4703" s="18"/>
      <c r="AI4703" s="18"/>
      <c r="AJ4703" s="18"/>
      <c r="AK4703" s="18"/>
      <c r="AL4703" s="18"/>
      <c r="AM4703" s="18"/>
      <c r="AN4703" s="18"/>
      <c r="AO4703" s="18"/>
      <c r="AP4703" s="18"/>
      <c r="AQ4703" s="18"/>
      <c r="AR4703" s="18"/>
      <c r="AS4703" s="18"/>
      <c r="AT4703" s="18"/>
      <c r="AU4703" s="18"/>
      <c r="AV4703" s="18"/>
      <c r="AW4703" s="18"/>
      <c r="AX4703" s="18"/>
    </row>
    <row r="4704">
      <c r="A4704" s="18" t="str">
        <f>IFERROR(__xludf.DUMMYFUNCTION("""COMPUTED_VALUE"""),"Арбуз Малина ")</f>
        <v>Арбуз Малина </v>
      </c>
      <c r="B4704" s="18" t="str">
        <f>IFERROR(__xludf.DUMMYFUNCTION("""COMPUTED_VALUE"""),"Банан Кокос ")</f>
        <v>Банан Кокос </v>
      </c>
      <c r="C4704" s="18" t="str">
        <f>IFERROR(__xludf.DUMMYFUNCTION("""COMPUTED_VALUE"""),"Барбарисовый Энергетик ")</f>
        <v>Барбарисовый Энергетик </v>
      </c>
      <c r="D4704" s="18" t="str">
        <f>IFERROR(__xludf.DUMMYFUNCTION("""COMPUTED_VALUE"""),"Виноградный Энергетик")</f>
        <v>Виноградный Энергетик</v>
      </c>
      <c r="E4704" s="18" t="str">
        <f>IFERROR(__xludf.DUMMYFUNCTION("""COMPUTED_VALUE"""),"Гранат Клубника ")</f>
        <v>Гранат Клубника </v>
      </c>
      <c r="F4704" s="18" t="str">
        <f>IFERROR(__xludf.DUMMYFUNCTION("""COMPUTED_VALUE"""),"Гранат Смородина ")</f>
        <v>Гранат Смородина </v>
      </c>
      <c r="G4704" s="18" t="str">
        <f>IFERROR(__xludf.DUMMYFUNCTION("""COMPUTED_VALUE"""),"Грейпфрутовый Швепс ")</f>
        <v>Грейпфрутовый Швепс </v>
      </c>
      <c r="H4704" s="18" t="str">
        <f>IFERROR(__xludf.DUMMYFUNCTION("""COMPUTED_VALUE"""),"Земляника Драгонфрут ")</f>
        <v>Земляника Драгонфрут </v>
      </c>
      <c r="I4704" s="18" t="str">
        <f>IFERROR(__xludf.DUMMYFUNCTION("""COMPUTED_VALUE"""),"Киви Личи ")</f>
        <v>Киви Личи </v>
      </c>
      <c r="J4704" s="18" t="str">
        <f>IFERROR(__xludf.DUMMYFUNCTION("""COMPUTED_VALUE"""),"Киви Маракуйя Гуава ")</f>
        <v>Киви Маракуйя Гуава </v>
      </c>
      <c r="K4704" s="18" t="str">
        <f>IFERROR(__xludf.DUMMYFUNCTION("""COMPUTED_VALUE"""),"Клубника Банан ")</f>
        <v>Клубника Банан </v>
      </c>
      <c r="L4704" s="18" t="str">
        <f>IFERROR(__xludf.DUMMYFUNCTION("""COMPUTED_VALUE"""),"Клубника Вишня ")</f>
        <v>Клубника Вишня </v>
      </c>
      <c r="M4704" s="18" t="str">
        <f>IFERROR(__xludf.DUMMYFUNCTION("""COMPUTED_VALUE"""),"Клубника Земляника ")</f>
        <v>Клубника Земляника </v>
      </c>
      <c r="N4704" s="18" t="str">
        <f>IFERROR(__xludf.DUMMYFUNCTION("""COMPUTED_VALUE"""),"Клубничный Мохито ")</f>
        <v>Клубничный Мохито </v>
      </c>
      <c r="O4704" s="18" t="str">
        <f>IFERROR(__xludf.DUMMYFUNCTION("""COMPUTED_VALUE"""),"Манго Грейпфрут ")</f>
        <v>Манго Грейпфрут </v>
      </c>
      <c r="P4704" s="18" t="str">
        <f>IFERROR(__xludf.DUMMYFUNCTION("""COMPUTED_VALUE"""),"Манго Персик Личи ")</f>
        <v>Манго Персик Личи </v>
      </c>
      <c r="Q4704" s="18" t="str">
        <f>IFERROR(__xludf.DUMMYFUNCTION("""COMPUTED_VALUE"""),"Персик Бабл Гам ")</f>
        <v>Персик Бабл Гам </v>
      </c>
      <c r="R4704" s="18" t="str">
        <f>IFERROR(__xludf.DUMMYFUNCTION("""COMPUTED_VALUE"""),"Садовые Ягоды ")</f>
        <v>Садовые Ягоды </v>
      </c>
      <c r="S4704" s="18" t="str">
        <f>IFERROR(__xludf.DUMMYFUNCTION("""COMPUTED_VALUE"""),"Скитлс Лимон Лайм 2")</f>
        <v>Скитлс Лимон Лайм 2</v>
      </c>
      <c r="T4704" s="18" t="str">
        <f>IFERROR(__xludf.DUMMYFUNCTION("""COMPUTED_VALUE"""),"Смородина Мармелад 1")</f>
        <v>Смородина Мармелад 1</v>
      </c>
      <c r="U4704" s="18" t="str">
        <f>IFERROR(__xludf.DUMMYFUNCTION("""COMPUTED_VALUE"""),"Темная Вишня 1")</f>
        <v>Темная Вишня 1</v>
      </c>
      <c r="V4704" s="18" t="str">
        <f>IFERROR(__xludf.DUMMYFUNCTION("""COMPUTED_VALUE"""),"Фруктовые Пластинки 1")</f>
        <v>Фруктовые Пластинки 1</v>
      </c>
      <c r="W4704" s="18" t="str">
        <f>IFERROR(__xludf.DUMMYFUNCTION("""COMPUTED_VALUE"""),"Черника Ежевика 1")</f>
        <v>Черника Ежевика 1</v>
      </c>
      <c r="X4704" s="18" t="str">
        <f>IFERROR(__xludf.DUMMYFUNCTION("""COMPUTED_VALUE"""),"Черника Малина 1")</f>
        <v>Черника Малина 1</v>
      </c>
      <c r="Y4704" s="18" t="str">
        <f>IFERROR(__xludf.DUMMYFUNCTION("""COMPUTED_VALUE"""),"Черника Мята 2")</f>
        <v>Черника Мята 2</v>
      </c>
      <c r="Z4704" s="18" t="str">
        <f>IFERROR(__xludf.DUMMYFUNCTION("""COMPUTED_VALUE"""),"Яблоко Виноград 2")</f>
        <v>Яблоко Виноград 2</v>
      </c>
      <c r="AA4704" s="18" t="str">
        <f>IFERROR(__xludf.DUMMYFUNCTION("""COMPUTED_VALUE"""),"Яблоко Малина 4")</f>
        <v>Яблоко Малина 4</v>
      </c>
      <c r="AB4704" s="18"/>
      <c r="AC4704" s="18"/>
      <c r="AD4704" s="18"/>
      <c r="AE4704" s="18"/>
      <c r="AF4704" s="18"/>
      <c r="AG4704" s="18"/>
      <c r="AH4704" s="18"/>
      <c r="AI4704" s="18"/>
      <c r="AJ4704" s="18"/>
      <c r="AK4704" s="18"/>
      <c r="AL4704" s="18"/>
      <c r="AM4704" s="18"/>
      <c r="AN4704" s="18"/>
      <c r="AO4704" s="18"/>
      <c r="AP4704" s="18"/>
      <c r="AQ4704" s="18"/>
      <c r="AR4704" s="18"/>
      <c r="AS4704" s="18"/>
      <c r="AT4704" s="18"/>
      <c r="AU4704" s="18"/>
      <c r="AV4704" s="18"/>
      <c r="AW4704" s="18"/>
      <c r="AX4704" s="18"/>
    </row>
    <row r="4705">
      <c r="A4705" s="18" t="str">
        <f>IFERROR(__xludf.DUMMYFUNCTION("""COMPUTED_VALUE"""),"Малина вишня лёд")</f>
        <v>Малина вишня лёд</v>
      </c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  <c r="AA4705" s="18"/>
      <c r="AB4705" s="18"/>
      <c r="AC4705" s="18"/>
      <c r="AD4705" s="18"/>
      <c r="AE4705" s="18"/>
      <c r="AF4705" s="18"/>
      <c r="AG4705" s="18"/>
      <c r="AH4705" s="18"/>
      <c r="AI4705" s="18"/>
      <c r="AJ4705" s="18"/>
      <c r="AK4705" s="18"/>
      <c r="AL4705" s="18"/>
      <c r="AM4705" s="18"/>
      <c r="AN4705" s="18"/>
      <c r="AO4705" s="18"/>
      <c r="AP4705" s="18"/>
      <c r="AQ4705" s="18"/>
      <c r="AR4705" s="18"/>
      <c r="AS4705" s="18"/>
      <c r="AT4705" s="18"/>
      <c r="AU4705" s="18"/>
      <c r="AV4705" s="18"/>
      <c r="AW4705" s="18"/>
      <c r="AX4705" s="18"/>
    </row>
    <row r="4706">
      <c r="A4706" s="18" t="str">
        <f>IFERROR(__xludf.DUMMYFUNCTION("""COMPUTED_VALUE"""),"Смородина холс")</f>
        <v>Смородина холс</v>
      </c>
      <c r="B4706" s="18" t="str">
        <f>IFERROR(__xludf.DUMMYFUNCTION("""COMPUTED_VALUE"""),"Тропические фрукты")</f>
        <v>Тропические фрукты</v>
      </c>
      <c r="C4706" s="18" t="str">
        <f>IFERROR(__xludf.DUMMYFUNCTION("""COMPUTED_VALUE"""),"Черничная конфета")</f>
        <v>Черничная конфета</v>
      </c>
      <c r="D4706" s="18" t="str">
        <f>IFERROR(__xludf.DUMMYFUNCTION("""COMPUTED_VALUE"""),"Яблоко вишня")</f>
        <v>Яблоко вишня</v>
      </c>
      <c r="E4706" s="18" t="str">
        <f>IFERROR(__xludf.DUMMYFUNCTION("""COMPUTED_VALUE"""),"Виноград мята")</f>
        <v>Виноград мята</v>
      </c>
      <c r="F4706" s="18" t="str">
        <f>IFERROR(__xludf.DUMMYFUNCTION("""COMPUTED_VALUE"""),"Виноград холс")</f>
        <v>Виноград холс</v>
      </c>
      <c r="G4706" s="18" t="str">
        <f>IFERROR(__xludf.DUMMYFUNCTION("""COMPUTED_VALUE"""),"Грейпфрутовый лимонад")</f>
        <v>Грейпфрутовый лимонад</v>
      </c>
      <c r="H4706" s="18" t="str">
        <f>IFERROR(__xludf.DUMMYFUNCTION("""COMPUTED_VALUE"""),"Дыня банан")</f>
        <v>Дыня банан</v>
      </c>
      <c r="I4706" s="18" t="str">
        <f>IFERROR(__xludf.DUMMYFUNCTION("""COMPUTED_VALUE"""),"Ежевичный лимонад")</f>
        <v>Ежевичный лимонад</v>
      </c>
      <c r="J4706" s="18" t="str">
        <f>IFERROR(__xludf.DUMMYFUNCTION("""COMPUTED_VALUE"""),"Земляничная конфета ")</f>
        <v>Земляничная конфета </v>
      </c>
      <c r="K4706" s="18" t="str">
        <f>IFERROR(__xludf.DUMMYFUNCTION("""COMPUTED_VALUE"""),"Ананас манго ")</f>
        <v>Ананас манго </v>
      </c>
      <c r="L4706" s="18" t="str">
        <f>IFERROR(__xludf.DUMMYFUNCTION("""COMPUTED_VALUE"""),"Жвачка черника мята ")</f>
        <v>Жвачка черника мята </v>
      </c>
      <c r="M4706" s="18" t="str">
        <f>IFERROR(__xludf.DUMMYFUNCTION("""COMPUTED_VALUE"""),"Зеленый манго")</f>
        <v>Зеленый манго</v>
      </c>
      <c r="N4706" s="18" t="str">
        <f>IFERROR(__xludf.DUMMYFUNCTION("""COMPUTED_VALUE"""),"Клюква брусника")</f>
        <v>Клюква брусника</v>
      </c>
      <c r="O4706" s="18" t="str">
        <f>IFERROR(__xludf.DUMMYFUNCTION("""COMPUTED_VALUE"""),"Апельсин ")</f>
        <v>Апельсин </v>
      </c>
      <c r="P4706" s="18" t="str">
        <f>IFERROR(__xludf.DUMMYFUNCTION("""COMPUTED_VALUE"""),"Кокос малина")</f>
        <v>Кокос малина</v>
      </c>
      <c r="Q4706" s="18" t="str">
        <f>IFERROR(__xludf.DUMMYFUNCTION("""COMPUTED_VALUE"""),"Лимонные черви")</f>
        <v>Лимонные черви</v>
      </c>
      <c r="R4706" s="18" t="str">
        <f>IFERROR(__xludf.DUMMYFUNCTION("""COMPUTED_VALUE"""),"Малиновый лимонад")</f>
        <v>Малиновый лимонад</v>
      </c>
      <c r="S4706" s="18" t="str">
        <f>IFERROR(__xludf.DUMMYFUNCTION("""COMPUTED_VALUE"""),"Смородина малина")</f>
        <v>Смородина малина</v>
      </c>
      <c r="T4706" s="18"/>
      <c r="U4706" s="18"/>
      <c r="V4706" s="18"/>
      <c r="W4706" s="18"/>
      <c r="X4706" s="18"/>
      <c r="Y4706" s="18"/>
      <c r="Z4706" s="18"/>
      <c r="AA4706" s="18"/>
      <c r="AB4706" s="18"/>
      <c r="AC4706" s="18"/>
      <c r="AD4706" s="18"/>
      <c r="AE4706" s="18"/>
      <c r="AF4706" s="18"/>
      <c r="AG4706" s="18"/>
      <c r="AH4706" s="18"/>
      <c r="AI4706" s="18"/>
      <c r="AJ4706" s="18"/>
      <c r="AK4706" s="18"/>
      <c r="AL4706" s="18"/>
      <c r="AM4706" s="18"/>
      <c r="AN4706" s="18"/>
      <c r="AO4706" s="18"/>
      <c r="AP4706" s="18"/>
      <c r="AQ4706" s="18"/>
      <c r="AR4706" s="18"/>
      <c r="AS4706" s="18"/>
      <c r="AT4706" s="18"/>
      <c r="AU4706" s="18"/>
      <c r="AV4706" s="18"/>
      <c r="AW4706" s="18"/>
      <c r="AX4706" s="18"/>
    </row>
    <row r="4707">
      <c r="A4707" s="18" t="str">
        <f>IFERROR(__xludf.DUMMYFUNCTION("""COMPUTED_VALUE"""),"Ягодный микс")</f>
        <v>Ягодный микс</v>
      </c>
      <c r="B4707" s="18" t="str">
        <f>IFERROR(__xludf.DUMMYFUNCTION("""COMPUTED_VALUE"""),"Энергетик малина")</f>
        <v>Энергетик малина</v>
      </c>
      <c r="C4707" s="18" t="str">
        <f>IFERROR(__xludf.DUMMYFUNCTION("""COMPUTED_VALUE"""),"Клубника арбуз")</f>
        <v>Клубника арбуз</v>
      </c>
      <c r="D4707" s="18" t="str">
        <f>IFERROR(__xludf.DUMMYFUNCTION("""COMPUTED_VALUE"""),"Ежевика малина")</f>
        <v>Ежевика малина</v>
      </c>
      <c r="E4707" s="18" t="str">
        <f>IFERROR(__xludf.DUMMYFUNCTION("""COMPUTED_VALUE"""),"Голубая малина виноград")</f>
        <v>Голубая малина виноград</v>
      </c>
      <c r="F4707" s="18" t="str">
        <f>IFERROR(__xludf.DUMMYFUNCTION("""COMPUTED_VALUE"""),"Вишня яблоко")</f>
        <v>Вишня яблоко</v>
      </c>
      <c r="G4707" s="18" t="str">
        <f>IFERROR(__xludf.DUMMYFUNCTION("""COMPUTED_VALUE"""),"Виноград лёд")</f>
        <v>Виноград лёд</v>
      </c>
      <c r="H4707" s="18" t="str">
        <f>IFERROR(__xludf.DUMMYFUNCTION("""COMPUTED_VALUE"""),"Бабл гам")</f>
        <v>Бабл гам</v>
      </c>
      <c r="I4707" s="18" t="str">
        <f>IFERROR(__xludf.DUMMYFUNCTION("""COMPUTED_VALUE"""),"Энергетик лайм")</f>
        <v>Энергетик лайм</v>
      </c>
      <c r="J4707" s="18" t="str">
        <f>IFERROR(__xludf.DUMMYFUNCTION("""COMPUTED_VALUE"""),"Черника смородина айс")</f>
        <v>Черника смородина айс</v>
      </c>
      <c r="K4707" s="18" t="str">
        <f>IFERROR(__xludf.DUMMYFUNCTION("""COMPUTED_VALUE"""),"Мохито клубничный лёд")</f>
        <v>Мохито клубничный лёд</v>
      </c>
      <c r="L4707" s="18" t="str">
        <f>IFERROR(__xludf.DUMMYFUNCTION("""COMPUTED_VALUE"""),"Черная вишня лёд")</f>
        <v>Черная вишня лёд</v>
      </c>
      <c r="M4707" s="18" t="str">
        <f>IFERROR(__xludf.DUMMYFUNCTION("""COMPUTED_VALUE"""),"Ананас кокос лёд")</f>
        <v>Ананас кокос лёд</v>
      </c>
      <c r="N4707" s="18" t="str">
        <f>IFERROR(__xludf.DUMMYFUNCTION("""COMPUTED_VALUE"""),"Киви лёд")</f>
        <v>Киви лёд</v>
      </c>
      <c r="O4707" s="18" t="str">
        <f>IFERROR(__xludf.DUMMYFUNCTION("""COMPUTED_VALUE"""),"Кислая клюква лёд")</f>
        <v>Кислая клюква лёд</v>
      </c>
      <c r="P4707" s="18" t="str">
        <f>IFERROR(__xludf.DUMMYFUNCTION("""COMPUTED_VALUE"""),"Кислый скитлс лёд")</f>
        <v>Кислый скитлс лёд</v>
      </c>
      <c r="Q4707" s="18" t="str">
        <f>IFERROR(__xludf.DUMMYFUNCTION("""COMPUTED_VALUE"""),"Клубника черника лёд")</f>
        <v>Клубника черника лёд</v>
      </c>
      <c r="R4707" s="18" t="str">
        <f>IFERROR(__xludf.DUMMYFUNCTION("""COMPUTED_VALUE"""),"Малина смородина лёд")</f>
        <v>Малина смородина лёд</v>
      </c>
      <c r="S4707" s="18" t="str">
        <f>IFERROR(__xludf.DUMMYFUNCTION("""COMPUTED_VALUE"""),"Манго лёд")</f>
        <v>Манго лёд</v>
      </c>
      <c r="T4707" s="18" t="str">
        <f>IFERROR(__xludf.DUMMYFUNCTION("""COMPUTED_VALUE"""),"Малина вишня лёд")</f>
        <v>Малина вишня лёд</v>
      </c>
      <c r="U4707" s="18"/>
      <c r="V4707" s="18"/>
      <c r="W4707" s="18"/>
      <c r="X4707" s="18"/>
      <c r="Y4707" s="18"/>
      <c r="Z4707" s="18"/>
      <c r="AA4707" s="18"/>
      <c r="AB4707" s="18"/>
      <c r="AC4707" s="18"/>
      <c r="AD4707" s="18"/>
      <c r="AE4707" s="18"/>
      <c r="AF4707" s="18"/>
      <c r="AG4707" s="18"/>
      <c r="AH4707" s="18"/>
      <c r="AI4707" s="18"/>
      <c r="AJ4707" s="18"/>
      <c r="AK4707" s="18"/>
      <c r="AL4707" s="18"/>
      <c r="AM4707" s="18"/>
      <c r="AN4707" s="18"/>
      <c r="AO4707" s="18"/>
      <c r="AP4707" s="18"/>
      <c r="AQ4707" s="18"/>
      <c r="AR4707" s="18"/>
      <c r="AS4707" s="18"/>
      <c r="AT4707" s="18"/>
      <c r="AU4707" s="18"/>
      <c r="AV4707" s="18"/>
      <c r="AW4707" s="18"/>
      <c r="AX4707" s="18"/>
    </row>
    <row r="4708">
      <c r="A4708" s="18" t="str">
        <f>IFERROR(__xludf.DUMMYFUNCTION("""COMPUTED_VALUE"""),"кислая земляника")</f>
        <v>кислая земляника</v>
      </c>
      <c r="B4708" s="18" t="str">
        <f>IFERROR(__xludf.DUMMYFUNCTION("""COMPUTED_VALUE"""),"кислая фанта с черникой")</f>
        <v>кислая фанта с черникой</v>
      </c>
      <c r="C4708" s="18" t="str">
        <f>IFERROR(__xludf.DUMMYFUNCTION("""COMPUTED_VALUE"""),"кислое харибо с колой и черешней")</f>
        <v>кислое харибо с колой и черешней</v>
      </c>
      <c r="D4708" s="18" t="str">
        <f>IFERROR(__xludf.DUMMYFUNCTION("""COMPUTED_VALUE"""),"кислое яблочно клубничная шипучка")</f>
        <v>кислое яблочно клубничная шипучка</v>
      </c>
      <c r="E4708" s="18" t="str">
        <f>IFERROR(__xludf.DUMMYFUNCTION("""COMPUTED_VALUE"""),"кислые желатинки маракуйя ананас")</f>
        <v>кислые желатинки маракуйя ананас</v>
      </c>
      <c r="F4708" s="18" t="str">
        <f>IFERROR(__xludf.DUMMYFUNCTION("""COMPUTED_VALUE"""),"кислые ленточки маракуя манго")</f>
        <v>кислые ленточки маракуя манго</v>
      </c>
      <c r="G4708" s="18" t="str">
        <f>IFERROR(__xludf.DUMMYFUNCTION("""COMPUTED_VALUE"""),"кислые мармеладные ягоды")</f>
        <v>кислые мармеладные ягоды</v>
      </c>
      <c r="H4708" s="18" t="str">
        <f>IFERROR(__xludf.DUMMYFUNCTION("""COMPUTED_VALUE"""),"кислый виноград лайм")</f>
        <v>кислый виноград лайм</v>
      </c>
      <c r="I4708" s="18" t="str">
        <f>IFERROR(__xludf.DUMMYFUNCTION("""COMPUTED_VALUE"""),"кислый грейпфрут с вишней")</f>
        <v>кислый грейпфрут с вишней</v>
      </c>
      <c r="J4708" s="18" t="str">
        <f>IFERROR(__xludf.DUMMYFUNCTION("""COMPUTED_VALUE"""),"кислый леденец виноград киви яблоко")</f>
        <v>кислый леденец виноград киви яблоко</v>
      </c>
      <c r="K4708" s="18" t="str">
        <f>IFERROR(__xludf.DUMMYFUNCTION("""COMPUTED_VALUE"""),"кислый лимонад арбуз лайм малина")</f>
        <v>кислый лимонад арбуз лайм малина</v>
      </c>
      <c r="L4708" s="18" t="str">
        <f>IFERROR(__xludf.DUMMYFUNCTION("""COMPUTED_VALUE"""),"кислый персик клубника")</f>
        <v>кислый персик клубника</v>
      </c>
      <c r="M4708" s="18" t="str">
        <f>IFERROR(__xludf.DUMMYFUNCTION("""COMPUTED_VALUE"""),"кислый яблочно лимонные колечки")</f>
        <v>кислый яблочно лимонные колечки</v>
      </c>
      <c r="N4708" s="18" t="str">
        <f>IFERROR(__xludf.DUMMYFUNCTION("""COMPUTED_VALUE"""),"фанта апельсин с кислой малиной")</f>
        <v>фанта апельсин с кислой малиной</v>
      </c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  <c r="AA4708" s="18"/>
      <c r="AB4708" s="18"/>
      <c r="AC4708" s="18"/>
      <c r="AD4708" s="18"/>
      <c r="AE4708" s="18"/>
      <c r="AF4708" s="18"/>
      <c r="AG4708" s="18"/>
      <c r="AH4708" s="18"/>
      <c r="AI4708" s="18"/>
      <c r="AJ4708" s="18"/>
      <c r="AK4708" s="18"/>
      <c r="AL4708" s="18"/>
      <c r="AM4708" s="18"/>
      <c r="AN4708" s="18"/>
      <c r="AO4708" s="18"/>
      <c r="AP4708" s="18"/>
      <c r="AQ4708" s="18"/>
      <c r="AR4708" s="18"/>
      <c r="AS4708" s="18"/>
      <c r="AT4708" s="18"/>
      <c r="AU4708" s="18"/>
      <c r="AV4708" s="18"/>
      <c r="AW4708" s="18"/>
      <c r="AX4708" s="18"/>
    </row>
    <row r="4709">
      <c r="A4709" s="18" t="str">
        <f>IFERROR(__xludf.DUMMYFUNCTION("""COMPUTED_VALUE"""),"0.4")</f>
        <v>0.4</v>
      </c>
      <c r="B4709" s="18" t="str">
        <f>IFERROR(__xludf.DUMMYFUNCTION("""COMPUTED_VALUE"""),"0.6")</f>
        <v>0.6</v>
      </c>
      <c r="C4709" s="18" t="str">
        <f>IFERROR(__xludf.DUMMYFUNCTION("""COMPUTED_VALUE"""),"0.7")</f>
        <v>0.7</v>
      </c>
      <c r="D4709" s="18" t="str">
        <f>IFERROR(__xludf.DUMMYFUNCTION("""COMPUTED_VALUE"""),"0.8")</f>
        <v>0.8</v>
      </c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  <c r="AA4709" s="18"/>
      <c r="AB4709" s="18"/>
      <c r="AC4709" s="18"/>
      <c r="AD4709" s="18"/>
      <c r="AE4709" s="18"/>
      <c r="AF4709" s="18"/>
      <c r="AG4709" s="18"/>
      <c r="AH4709" s="18"/>
      <c r="AI4709" s="18"/>
      <c r="AJ4709" s="18"/>
      <c r="AK4709" s="18"/>
      <c r="AL4709" s="18"/>
      <c r="AM4709" s="18"/>
      <c r="AN4709" s="18"/>
      <c r="AO4709" s="18"/>
      <c r="AP4709" s="18"/>
      <c r="AQ4709" s="18"/>
      <c r="AR4709" s="18"/>
      <c r="AS4709" s="18"/>
      <c r="AT4709" s="18"/>
      <c r="AU4709" s="18"/>
      <c r="AV4709" s="18"/>
      <c r="AW4709" s="18"/>
      <c r="AX4709" s="18"/>
    </row>
    <row r="4710">
      <c r="A4710" s="18" t="str">
        <f>IFERROR(__xludf.DUMMYFUNCTION("""COMPUTED_VALUE"""),"0.4")</f>
        <v>0.4</v>
      </c>
      <c r="B4710" s="18" t="str">
        <f>IFERROR(__xludf.DUMMYFUNCTION("""COMPUTED_VALUE"""),"0.6")</f>
        <v>0.6</v>
      </c>
      <c r="C4710" s="18" t="str">
        <f>IFERROR(__xludf.DUMMYFUNCTION("""COMPUTED_VALUE"""),"0.7")</f>
        <v>0.7</v>
      </c>
      <c r="D4710" s="18" t="str">
        <f>IFERROR(__xludf.DUMMYFUNCTION("""COMPUTED_VALUE"""),"0.8")</f>
        <v>0.8</v>
      </c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  <c r="AA4710" s="18"/>
      <c r="AB4710" s="18"/>
      <c r="AC4710" s="18"/>
      <c r="AD4710" s="18"/>
      <c r="AE4710" s="18"/>
      <c r="AF4710" s="18"/>
      <c r="AG4710" s="18"/>
      <c r="AH4710" s="18"/>
      <c r="AI4710" s="18"/>
      <c r="AJ4710" s="18"/>
      <c r="AK4710" s="18"/>
      <c r="AL4710" s="18"/>
      <c r="AM4710" s="18"/>
      <c r="AN4710" s="18"/>
      <c r="AO4710" s="18"/>
      <c r="AP4710" s="18"/>
      <c r="AQ4710" s="18"/>
      <c r="AR4710" s="18"/>
      <c r="AS4710" s="18"/>
      <c r="AT4710" s="18"/>
      <c r="AU4710" s="18"/>
      <c r="AV4710" s="18"/>
      <c r="AW4710" s="18"/>
      <c r="AX471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tr">
        <f>IFERROR(__xludf.DUMMYFUNCTION("LET(
_d, 'Днные'!A1:D1501,
_b, 'Лист1'!D1039,
_u, 2,
_rows,IF(COUNTA(CHOOSECOLS(_b,_u-1))=0,0,LAMBDA(_e,COUNTIF(_e,""&lt;""&amp;MAX(_e))+1)(SCAN(0,CHOOSECOLS(_b,_u-1),LAMBDA(_a1,_b1, IF(_b1&lt;&gt;"""", _a1+1,_a1))))),           
_a,UNIQUE(MAKEARRAY(1,COLUMNS(_d),LAMB"&amp;"DA(_x,_y,SCAN(,CHOOSECOLS(_d,_y),LAMBDA(_k,_m,IF(_m="""",_k,_m)))))),
_r, MAKEARRAY(_rows,1,LAMBDA(_x,_y, TRANSPOSE(UNIQUE(IFERROR(FILTER(CHOOSECOLS(_a,_u),CHOOSECOLS(_a,_u-1)=INDEX(_b,_x,_u-1))))))),
_r
)"),"Апельсиновое драже")</f>
        <v>Апельсиновое драже</v>
      </c>
      <c r="B1" s="18" t="str">
        <f>IFERROR(__xludf.DUMMYFUNCTION("""COMPUTED_VALUE"""),"Бабл гам")</f>
        <v>Бабл гам</v>
      </c>
      <c r="C1" s="18" t="str">
        <f>IFERROR(__xludf.DUMMYFUNCTION("""COMPUTED_VALUE"""),"Виноградная конфета")</f>
        <v>Виноградная конфета</v>
      </c>
      <c r="D1" s="18" t="str">
        <f>IFERROR(__xludf.DUMMYFUNCTION("""COMPUTED_VALUE"""),"Даня кокос")</f>
        <v>Даня кокос</v>
      </c>
      <c r="E1" s="18" t="str">
        <f>IFERROR(__xludf.DUMMYFUNCTION("""COMPUTED_VALUE"""),"Земляника груша")</f>
        <v>Земляника груша</v>
      </c>
      <c r="F1" s="18" t="str">
        <f>IFERROR(__xludf.DUMMYFUNCTION("""COMPUTED_VALUE"""),"Кислый киви")</f>
        <v>Кислый киви</v>
      </c>
      <c r="G1" s="18" t="str">
        <f>IFERROR(__xludf.DUMMYFUNCTION("""COMPUTED_VALUE"""),"Кислый малиновый лимонад ")</f>
        <v>Кислый малиновый лимонад </v>
      </c>
      <c r="H1" s="18" t="str">
        <f>IFERROR(__xludf.DUMMYFUNCTION("""COMPUTED_VALUE"""),"Кола сода айс")</f>
        <v>Кола сода айс</v>
      </c>
      <c r="I1" s="18" t="str">
        <f>IFERROR(__xludf.DUMMYFUNCTION("""COMPUTED_VALUE"""),"Ледяной ананас")</f>
        <v>Ледяной ананас</v>
      </c>
      <c r="J1" s="18" t="str">
        <f>IFERROR(__xludf.DUMMYFUNCTION("""COMPUTED_VALUE"""),"Лимонные червячки ")</f>
        <v>Лимонные червячки </v>
      </c>
      <c r="K1" s="18" t="str">
        <f>IFERROR(__xludf.DUMMYFUNCTION("""COMPUTED_VALUE"""),"Манго апельсин")</f>
        <v>Манго апельсин</v>
      </c>
      <c r="L1" s="18" t="str">
        <f>IFERROR(__xludf.DUMMYFUNCTION("""COMPUTED_VALUE"""),"Смородина виноград")</f>
        <v>Смородина виноград</v>
      </c>
      <c r="M1" s="18" t="str">
        <f>IFERROR(__xludf.DUMMYFUNCTION("""COMPUTED_VALUE"""),"Яблочный холс")</f>
        <v>Яблочный холс</v>
      </c>
      <c r="N1" s="18" t="str">
        <f>IFERROR(__xludf.DUMMYFUNCTION("""COMPUTED_VALUE"""),"Ягодный смузи")</f>
        <v>Ягодный смузи</v>
      </c>
      <c r="O1" s="18" t="str">
        <f>IFERROR(__xludf.DUMMYFUNCTION("""COMPUTED_VALUE"""),"Ягодный энергетик")</f>
        <v>Ягодный энергетик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</cols>
  <sheetData>
    <row r="1">
      <c r="A1" s="58" t="s">
        <v>21</v>
      </c>
      <c r="B1" s="59" t="s">
        <v>50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B2" s="59" t="s">
        <v>51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B3" s="59" t="s">
        <v>52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B4" s="59" t="s">
        <v>53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B5" s="59" t="s">
        <v>54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B6" s="59" t="s">
        <v>55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B7" s="59" t="s">
        <v>56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B8" s="59" t="s">
        <v>57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B9" s="59" t="s">
        <v>58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B10" s="59" t="s">
        <v>59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B11" s="59" t="s">
        <v>60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B12" s="59" t="s">
        <v>61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B13" s="59" t="s">
        <v>62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B14" s="59" t="s">
        <v>63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B15" s="59" t="s">
        <v>64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B16" s="59" t="s">
        <v>65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B17" s="59" t="s">
        <v>66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B18" s="59" t="s">
        <v>67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B19" s="59" t="s">
        <v>68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B20" s="59" t="s">
        <v>69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B21" s="59" t="s">
        <v>70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B22" s="59" t="s">
        <v>71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B23" s="59" t="s">
        <v>72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B24" s="59" t="s">
        <v>73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B25" s="59" t="s">
        <v>74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B26" s="59" t="s">
        <v>75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B27" s="59" t="s">
        <v>76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B28" s="59" t="s">
        <v>77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B29" s="59" t="s">
        <v>78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B30" s="59" t="s">
        <v>79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B31" s="59" t="s">
        <v>80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B32" s="59" t="s">
        <v>81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B33" s="59" t="s">
        <v>82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B34" s="59" t="s">
        <v>83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B35" s="59" t="s">
        <v>84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B36" s="59" t="s">
        <v>85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B37" s="59" t="s">
        <v>86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B38" s="59" t="s">
        <v>87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B39" s="59" t="s">
        <v>88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B40" s="59" t="s">
        <v>89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B41" s="59" t="s">
        <v>90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B42" s="59" t="s">
        <v>91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B43" s="59" t="s">
        <v>92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B44" s="59" t="s">
        <v>93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B45" s="59" t="s">
        <v>94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B46" s="59" t="s">
        <v>95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B47" s="59" t="s">
        <v>96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B48" s="59" t="s">
        <v>97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B49" s="59" t="s">
        <v>98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B50" s="59" t="s">
        <v>99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1" t="s">
        <v>15</v>
      </c>
      <c r="B51" s="62" t="s">
        <v>100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B52" s="9" t="s">
        <v>101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B53" s="62" t="s">
        <v>102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B54" s="62" t="s">
        <v>103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B55" s="62" t="s">
        <v>104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B56" s="62" t="s">
        <v>105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B57" s="62" t="s">
        <v>106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B58" s="62" t="s">
        <v>107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B59" s="9" t="s">
        <v>108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B60" s="62" t="s">
        <v>109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B61" s="62" t="s">
        <v>110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B62" s="62" t="s">
        <v>111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B63" s="62" t="s">
        <v>112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B64" s="62" t="s">
        <v>113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B65" s="62" t="s">
        <v>114</v>
      </c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B66" s="62" t="s">
        <v>115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B67" s="62" t="s">
        <v>116</v>
      </c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B68" s="62" t="s">
        <v>117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B69" s="63" t="s">
        <v>118</v>
      </c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B70" s="63" t="s">
        <v>119</v>
      </c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B71" s="63" t="s">
        <v>120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B72" s="63" t="s">
        <v>121</v>
      </c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B73" s="63" t="s">
        <v>122</v>
      </c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B74" s="63" t="s">
        <v>123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B75" s="63" t="s">
        <v>124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B76" s="63" t="s">
        <v>125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B77" s="63" t="s">
        <v>126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4" t="s">
        <v>17</v>
      </c>
      <c r="B78" s="65" t="s">
        <v>127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B79" s="65" t="s">
        <v>128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B80" s="65" t="s">
        <v>129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B81" s="65" t="s">
        <v>130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B82" s="65" t="s">
        <v>131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B83" s="65" t="s">
        <v>132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B84" s="65" t="s">
        <v>133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B85" s="65" t="s">
        <v>134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B86" s="65" t="s">
        <v>135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B87" s="65" t="s">
        <v>136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B88" s="65" t="s">
        <v>137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B89" s="65" t="s">
        <v>138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B90" s="65" t="s">
        <v>139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B91" s="65" t="s">
        <v>140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B92" s="65" t="s">
        <v>141</v>
      </c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B93" s="65" t="s">
        <v>142</v>
      </c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B94" s="65" t="s">
        <v>88</v>
      </c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B95" s="65" t="s">
        <v>143</v>
      </c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B96" s="65" t="s">
        <v>144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B97" s="65" t="s">
        <v>145</v>
      </c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B98" s="65" t="s">
        <v>146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B99" s="65" t="s">
        <v>147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B100" s="65" t="s">
        <v>148</v>
      </c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B101" s="65" t="s">
        <v>149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B102" s="65" t="s">
        <v>150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1" t="s">
        <v>11</v>
      </c>
      <c r="B103" s="65" t="s">
        <v>151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B104" s="65" t="s">
        <v>152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B105" s="65" t="s">
        <v>153</v>
      </c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B106" s="65" t="s">
        <v>74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B107" s="65" t="s">
        <v>154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B108" s="65" t="s">
        <v>155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B109" s="65" t="s">
        <v>156</v>
      </c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B110" s="65" t="s">
        <v>157</v>
      </c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B111" s="65" t="s">
        <v>158</v>
      </c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B112" s="65" t="s">
        <v>159</v>
      </c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B113" s="65" t="s">
        <v>160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B114" s="65" t="s">
        <v>89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B115" s="65" t="s">
        <v>161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B116" s="65" t="s">
        <v>162</v>
      </c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B117" s="65" t="s">
        <v>163</v>
      </c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B118" s="65" t="s">
        <v>164</v>
      </c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B119" s="65" t="s">
        <v>165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B120" s="65" t="s">
        <v>166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B121" s="65" t="s">
        <v>167</v>
      </c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B122" s="65" t="s">
        <v>168</v>
      </c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B123" s="65" t="s">
        <v>169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B124" s="65" t="s">
        <v>170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B125" s="65" t="s">
        <v>171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1" t="s">
        <v>172</v>
      </c>
      <c r="B126" s="65" t="s">
        <v>173</v>
      </c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B127" s="65" t="s">
        <v>174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B128" s="65" t="s">
        <v>175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B129" s="65" t="s">
        <v>176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B130" s="65" t="s">
        <v>177</v>
      </c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B131" s="65" t="s">
        <v>178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B132" s="65" t="s">
        <v>179</v>
      </c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B133" s="65" t="s">
        <v>180</v>
      </c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B134" s="65" t="s">
        <v>181</v>
      </c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B135" s="65" t="s">
        <v>182</v>
      </c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B136" s="65" t="s">
        <v>183</v>
      </c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B137" s="65" t="s">
        <v>184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B138" s="65" t="s">
        <v>185</v>
      </c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B139" s="65" t="s">
        <v>186</v>
      </c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B140" s="65" t="s">
        <v>187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B141" s="65" t="s">
        <v>188</v>
      </c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B142" s="65" t="s">
        <v>189</v>
      </c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B143" s="65" t="s">
        <v>190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B144" s="65" t="s">
        <v>191</v>
      </c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B145" s="65" t="s">
        <v>192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B146" s="65" t="s">
        <v>193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B147" s="65" t="s">
        <v>194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B148" s="65" t="s">
        <v>195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B149" s="65" t="s">
        <v>196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B150" s="65" t="s">
        <v>197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B151" s="65" t="s">
        <v>198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B152" s="65" t="s">
        <v>199</v>
      </c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B153" s="65" t="s">
        <v>200</v>
      </c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B154" s="65" t="s">
        <v>201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4" t="s">
        <v>41</v>
      </c>
      <c r="B155" s="66" t="s">
        <v>202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B156" s="66" t="s">
        <v>203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B157" s="66" t="s">
        <v>204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B158" s="66" t="s">
        <v>205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B159" s="66" t="s">
        <v>206</v>
      </c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B160" s="66" t="s">
        <v>207</v>
      </c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B161" s="66" t="s">
        <v>67</v>
      </c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B162" s="66" t="s">
        <v>208</v>
      </c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B163" s="66" t="s">
        <v>209</v>
      </c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B164" s="66" t="s">
        <v>210</v>
      </c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B165" s="66" t="s">
        <v>211</v>
      </c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B166" s="66" t="s">
        <v>212</v>
      </c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B167" s="66" t="s">
        <v>213</v>
      </c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B168" s="66" t="s">
        <v>214</v>
      </c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B169" s="66" t="s">
        <v>215</v>
      </c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4" t="s">
        <v>16</v>
      </c>
      <c r="B170" s="67" t="s">
        <v>216</v>
      </c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B171" s="67" t="s">
        <v>217</v>
      </c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B172" s="67" t="s">
        <v>218</v>
      </c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B173" s="67" t="s">
        <v>219</v>
      </c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B174" s="67" t="s">
        <v>220</v>
      </c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B175" s="67" t="s">
        <v>221</v>
      </c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B176" s="67" t="s">
        <v>222</v>
      </c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B177" s="67" t="s">
        <v>223</v>
      </c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B178" s="67" t="s">
        <v>224</v>
      </c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B179" s="67" t="s">
        <v>225</v>
      </c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B180" s="67" t="s">
        <v>226</v>
      </c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B181" s="67" t="s">
        <v>227</v>
      </c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B182" s="67" t="s">
        <v>228</v>
      </c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B183" s="67" t="s">
        <v>229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B184" s="67" t="s">
        <v>230</v>
      </c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B185" s="67" t="s">
        <v>215</v>
      </c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B186" s="67" t="s">
        <v>231</v>
      </c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B187" s="67" t="s">
        <v>232</v>
      </c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B188" s="67" t="s">
        <v>233</v>
      </c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B189" s="67" t="s">
        <v>234</v>
      </c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B190" s="67" t="s">
        <v>235</v>
      </c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B191" s="67" t="s">
        <v>236</v>
      </c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B192" s="67" t="s">
        <v>237</v>
      </c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B193" s="67" t="s">
        <v>238</v>
      </c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B194" s="67" t="s">
        <v>239</v>
      </c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B195" s="67" t="s">
        <v>240</v>
      </c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B196" s="67" t="s">
        <v>241</v>
      </c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B197" s="67" t="s">
        <v>242</v>
      </c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B198" s="67" t="s">
        <v>243</v>
      </c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B199" s="67" t="s">
        <v>244</v>
      </c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B200" s="67" t="s">
        <v>245</v>
      </c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B201" s="67" t="s">
        <v>214</v>
      </c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B202" s="67" t="s">
        <v>212</v>
      </c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B203" s="67" t="s">
        <v>151</v>
      </c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B204" s="67" t="s">
        <v>67</v>
      </c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B205" s="67" t="s">
        <v>246</v>
      </c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B206" s="67" t="s">
        <v>247</v>
      </c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B207" s="67" t="s">
        <v>248</v>
      </c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B208" s="67" t="s">
        <v>200</v>
      </c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B209" s="67" t="s">
        <v>249</v>
      </c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4" t="s">
        <v>23</v>
      </c>
      <c r="B210" s="68" t="s">
        <v>250</v>
      </c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B211" s="68" t="s">
        <v>251</v>
      </c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B212" s="68" t="s">
        <v>252</v>
      </c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B213" s="68" t="s">
        <v>253</v>
      </c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B214" s="68" t="s">
        <v>254</v>
      </c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B215" s="68" t="s">
        <v>255</v>
      </c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B216" s="68" t="s">
        <v>256</v>
      </c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B217" s="68" t="s">
        <v>257</v>
      </c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B218" s="68" t="s">
        <v>258</v>
      </c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B219" s="68" t="s">
        <v>259</v>
      </c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B220" s="68" t="s">
        <v>260</v>
      </c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B221" s="68" t="s">
        <v>261</v>
      </c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B222" s="68" t="s">
        <v>262</v>
      </c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B223" s="68" t="s">
        <v>263</v>
      </c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B224" s="68" t="s">
        <v>264</v>
      </c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4" t="s">
        <v>22</v>
      </c>
      <c r="B225" s="69" t="s">
        <v>265</v>
      </c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B226" s="69" t="s">
        <v>266</v>
      </c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B227" s="69" t="s">
        <v>267</v>
      </c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B228" s="69" t="s">
        <v>268</v>
      </c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B229" s="69" t="s">
        <v>269</v>
      </c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B230" s="69" t="s">
        <v>270</v>
      </c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B231" s="69" t="s">
        <v>271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B232" s="69" t="s">
        <v>272</v>
      </c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B233" s="69" t="s">
        <v>215</v>
      </c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B234" s="70" t="s">
        <v>273</v>
      </c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B235" s="70" t="s">
        <v>274</v>
      </c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B236" s="70" t="s">
        <v>275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B237" s="69" t="s">
        <v>276</v>
      </c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B238" s="69" t="s">
        <v>277</v>
      </c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B239" s="70" t="s">
        <v>278</v>
      </c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B240" s="69" t="s">
        <v>279</v>
      </c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B241" s="69" t="s">
        <v>280</v>
      </c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B242" s="69" t="s">
        <v>281</v>
      </c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B243" s="69" t="s">
        <v>282</v>
      </c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4" t="s">
        <v>45</v>
      </c>
      <c r="B244" s="66" t="s">
        <v>283</v>
      </c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B245" s="66" t="s">
        <v>284</v>
      </c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B246" s="66" t="s">
        <v>285</v>
      </c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B247" s="66" t="s">
        <v>286</v>
      </c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B248" s="66" t="s">
        <v>287</v>
      </c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B249" s="66" t="s">
        <v>288</v>
      </c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B250" s="66" t="s">
        <v>289</v>
      </c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B251" s="66" t="s">
        <v>290</v>
      </c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B252" s="66" t="s">
        <v>291</v>
      </c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B253" s="66" t="s">
        <v>292</v>
      </c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B254" s="66" t="s">
        <v>293</v>
      </c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B255" s="66" t="s">
        <v>294</v>
      </c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B256" s="66" t="s">
        <v>295</v>
      </c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B257" s="66" t="s">
        <v>296</v>
      </c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B258" s="66" t="s">
        <v>297</v>
      </c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B259" s="66" t="s">
        <v>298</v>
      </c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B260" s="66" t="s">
        <v>299</v>
      </c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B261" s="66" t="s">
        <v>300</v>
      </c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B262" s="66" t="s">
        <v>301</v>
      </c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B263" s="66" t="s">
        <v>302</v>
      </c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4" t="s">
        <v>303</v>
      </c>
      <c r="B264" s="71" t="s">
        <v>304</v>
      </c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B265" s="71" t="s">
        <v>305</v>
      </c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B266" s="71" t="s">
        <v>306</v>
      </c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B267" s="71" t="s">
        <v>307</v>
      </c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B268" s="71" t="s">
        <v>308</v>
      </c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B269" s="71" t="s">
        <v>309</v>
      </c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B270" s="71" t="s">
        <v>310</v>
      </c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B271" s="71" t="s">
        <v>311</v>
      </c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B272" s="71" t="s">
        <v>312</v>
      </c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B273" s="71" t="s">
        <v>313</v>
      </c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B274" s="71" t="s">
        <v>314</v>
      </c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B275" s="71" t="s">
        <v>315</v>
      </c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B276" s="71" t="s">
        <v>316</v>
      </c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B277" s="71" t="s">
        <v>317</v>
      </c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B278" s="71" t="s">
        <v>318</v>
      </c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B279" s="71" t="s">
        <v>319</v>
      </c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B280" s="71" t="s">
        <v>320</v>
      </c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B281" s="71" t="s">
        <v>321</v>
      </c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B282" s="71" t="s">
        <v>322</v>
      </c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B283" s="71" t="s">
        <v>323</v>
      </c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B284" s="71" t="s">
        <v>324</v>
      </c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B285" s="71" t="s">
        <v>325</v>
      </c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B286" s="71" t="s">
        <v>326</v>
      </c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B287" s="71" t="s">
        <v>327</v>
      </c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B288" s="71" t="s">
        <v>328</v>
      </c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B289" s="71" t="s">
        <v>329</v>
      </c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B290" s="71" t="s">
        <v>330</v>
      </c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B291" s="71" t="s">
        <v>331</v>
      </c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B292" s="71" t="s">
        <v>332</v>
      </c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B293" s="71" t="s">
        <v>333</v>
      </c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4" t="s">
        <v>334</v>
      </c>
      <c r="B294" s="72" t="s">
        <v>335</v>
      </c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B295" s="72" t="s">
        <v>336</v>
      </c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B296" s="72" t="s">
        <v>337</v>
      </c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B297" s="72" t="s">
        <v>338</v>
      </c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B298" s="72" t="s">
        <v>339</v>
      </c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B299" s="72" t="s">
        <v>340</v>
      </c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B300" s="72" t="s">
        <v>341</v>
      </c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B301" s="72" t="s">
        <v>342</v>
      </c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B302" s="72" t="s">
        <v>343</v>
      </c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B303" s="72" t="s">
        <v>344</v>
      </c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B304" s="72" t="s">
        <v>345</v>
      </c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B305" s="72" t="s">
        <v>346</v>
      </c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B306" s="72" t="s">
        <v>347</v>
      </c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B307" s="72" t="s">
        <v>348</v>
      </c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B308" s="72" t="s">
        <v>349</v>
      </c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4" t="s">
        <v>350</v>
      </c>
      <c r="B309" s="73" t="s">
        <v>351</v>
      </c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B310" s="73" t="s">
        <v>277</v>
      </c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B311" s="73" t="s">
        <v>352</v>
      </c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B312" s="73" t="s">
        <v>353</v>
      </c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B313" s="73" t="s">
        <v>151</v>
      </c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B314" s="73" t="s">
        <v>260</v>
      </c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B315" s="73" t="s">
        <v>281</v>
      </c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B316" s="73" t="s">
        <v>354</v>
      </c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B317" s="73" t="s">
        <v>355</v>
      </c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B318" s="73" t="s">
        <v>356</v>
      </c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B319" s="73" t="s">
        <v>357</v>
      </c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B320" s="73" t="s">
        <v>358</v>
      </c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B321" s="73" t="s">
        <v>359</v>
      </c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B322" s="73" t="s">
        <v>360</v>
      </c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B323" s="73" t="s">
        <v>361</v>
      </c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B324" s="73" t="s">
        <v>362</v>
      </c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B325" s="73" t="s">
        <v>363</v>
      </c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B326" s="73" t="s">
        <v>364</v>
      </c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B327" s="73" t="s">
        <v>365</v>
      </c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B328" s="73" t="s">
        <v>366</v>
      </c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4" t="s">
        <v>37</v>
      </c>
      <c r="B329" s="66" t="s">
        <v>367</v>
      </c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B330" s="66" t="s">
        <v>368</v>
      </c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B331" s="66" t="s">
        <v>369</v>
      </c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B332" s="66" t="s">
        <v>370</v>
      </c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B333" s="66" t="s">
        <v>371</v>
      </c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B334" s="66" t="s">
        <v>372</v>
      </c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B335" s="66" t="s">
        <v>373</v>
      </c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B336" s="66" t="s">
        <v>374</v>
      </c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B337" s="66" t="s">
        <v>375</v>
      </c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B338" s="66" t="s">
        <v>376</v>
      </c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B339" s="66" t="s">
        <v>377</v>
      </c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B340" s="66" t="s">
        <v>378</v>
      </c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B341" s="66" t="s">
        <v>379</v>
      </c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B342" s="66" t="s">
        <v>380</v>
      </c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B343" s="66" t="s">
        <v>381</v>
      </c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74" t="s">
        <v>38</v>
      </c>
      <c r="B344" s="75" t="s">
        <v>382</v>
      </c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B345" s="75" t="s">
        <v>383</v>
      </c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B346" s="75" t="s">
        <v>384</v>
      </c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B347" s="75" t="s">
        <v>385</v>
      </c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B348" s="75" t="s">
        <v>386</v>
      </c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B349" s="75" t="s">
        <v>387</v>
      </c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4" t="s">
        <v>388</v>
      </c>
      <c r="B350" s="75" t="s">
        <v>389</v>
      </c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B351" s="75" t="s">
        <v>390</v>
      </c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B352" s="75" t="s">
        <v>391</v>
      </c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B353" s="75" t="s">
        <v>392</v>
      </c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B354" s="75" t="s">
        <v>393</v>
      </c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B355" s="75" t="s">
        <v>394</v>
      </c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B356" s="75" t="s">
        <v>395</v>
      </c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B357" s="75" t="s">
        <v>396</v>
      </c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4" t="s">
        <v>46</v>
      </c>
      <c r="B358" s="76" t="s">
        <v>397</v>
      </c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B359" s="76" t="s">
        <v>398</v>
      </c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B360" s="66" t="s">
        <v>399</v>
      </c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B361" s="66" t="s">
        <v>147</v>
      </c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B362" s="66" t="s">
        <v>400</v>
      </c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B363" s="66" t="s">
        <v>401</v>
      </c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B364" s="66" t="s">
        <v>402</v>
      </c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B365" s="66" t="s">
        <v>403</v>
      </c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B366" s="66" t="s">
        <v>404</v>
      </c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B367" s="66" t="s">
        <v>405</v>
      </c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4" t="s">
        <v>406</v>
      </c>
      <c r="B368" s="75" t="s">
        <v>407</v>
      </c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B369" s="75" t="s">
        <v>408</v>
      </c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B370" s="75" t="s">
        <v>409</v>
      </c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B371" s="75" t="s">
        <v>410</v>
      </c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B372" s="75" t="s">
        <v>411</v>
      </c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B373" s="75" t="s">
        <v>412</v>
      </c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4" t="s">
        <v>413</v>
      </c>
      <c r="B374" s="73" t="s">
        <v>414</v>
      </c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B375" s="73" t="s">
        <v>415</v>
      </c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B376" s="73" t="s">
        <v>416</v>
      </c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B377" s="73" t="s">
        <v>417</v>
      </c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B378" s="73" t="s">
        <v>418</v>
      </c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B379" s="73" t="s">
        <v>419</v>
      </c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B380" s="73" t="s">
        <v>420</v>
      </c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B381" s="73" t="s">
        <v>421</v>
      </c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B382" s="73" t="s">
        <v>422</v>
      </c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B383" s="73" t="s">
        <v>423</v>
      </c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4" t="s">
        <v>424</v>
      </c>
      <c r="B384" s="73" t="s">
        <v>425</v>
      </c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B385" s="73" t="s">
        <v>426</v>
      </c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B386" s="73" t="s">
        <v>427</v>
      </c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B387" s="73" t="s">
        <v>428</v>
      </c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B388" s="73" t="s">
        <v>429</v>
      </c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B389" s="73" t="s">
        <v>430</v>
      </c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B390" s="73" t="s">
        <v>431</v>
      </c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B391" s="73" t="s">
        <v>432</v>
      </c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B392" s="73" t="s">
        <v>433</v>
      </c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B393" s="73" t="s">
        <v>434</v>
      </c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B394" s="73" t="s">
        <v>435</v>
      </c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B395" s="73" t="s">
        <v>197</v>
      </c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B396" s="73" t="s">
        <v>436</v>
      </c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B397" s="73" t="s">
        <v>437</v>
      </c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B398" s="73" t="s">
        <v>438</v>
      </c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B399" s="73" t="s">
        <v>439</v>
      </c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B400" s="73" t="s">
        <v>440</v>
      </c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B401" s="73" t="s">
        <v>441</v>
      </c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B402" s="73" t="s">
        <v>442</v>
      </c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B403" s="73" t="s">
        <v>443</v>
      </c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B404" s="73" t="s">
        <v>444</v>
      </c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B405" s="73" t="s">
        <v>445</v>
      </c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B406" s="73" t="s">
        <v>151</v>
      </c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B407" s="73" t="s">
        <v>446</v>
      </c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B408" s="73" t="s">
        <v>447</v>
      </c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B409" s="73" t="s">
        <v>448</v>
      </c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B410" s="73" t="s">
        <v>449</v>
      </c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B411" s="73" t="s">
        <v>450</v>
      </c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B412" s="73" t="s">
        <v>451</v>
      </c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B413" s="73" t="s">
        <v>452</v>
      </c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B414" s="73" t="s">
        <v>453</v>
      </c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B415" s="73" t="s">
        <v>454</v>
      </c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B416" s="73" t="s">
        <v>455</v>
      </c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B417" s="73" t="s">
        <v>456</v>
      </c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B418" s="73" t="s">
        <v>457</v>
      </c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B419" s="73" t="s">
        <v>458</v>
      </c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B420" s="73" t="s">
        <v>459</v>
      </c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B421" s="73" t="s">
        <v>127</v>
      </c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B422" s="73" t="s">
        <v>460</v>
      </c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B423" s="73" t="s">
        <v>461</v>
      </c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B424" s="73" t="s">
        <v>462</v>
      </c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4" t="s">
        <v>49</v>
      </c>
      <c r="B425" s="77" t="s">
        <v>463</v>
      </c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B426" s="77" t="s">
        <v>464</v>
      </c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B427" s="77" t="s">
        <v>411</v>
      </c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B428" s="77" t="s">
        <v>465</v>
      </c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B429" s="77" t="s">
        <v>466</v>
      </c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B430" s="77" t="s">
        <v>467</v>
      </c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B431" s="77" t="s">
        <v>68</v>
      </c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B432" s="77" t="s">
        <v>468</v>
      </c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B433" s="77" t="s">
        <v>469</v>
      </c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B434" s="77" t="s">
        <v>470</v>
      </c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B435" s="77" t="s">
        <v>281</v>
      </c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B436" s="77" t="s">
        <v>299</v>
      </c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B437" s="77" t="s">
        <v>471</v>
      </c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B438" s="77" t="s">
        <v>472</v>
      </c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B439" s="77" t="s">
        <v>473</v>
      </c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B440" s="77" t="s">
        <v>474</v>
      </c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B441" s="77" t="s">
        <v>475</v>
      </c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B442" s="77" t="s">
        <v>476</v>
      </c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B443" s="77" t="s">
        <v>477</v>
      </c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B444" s="77" t="s">
        <v>478</v>
      </c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4" t="s">
        <v>27</v>
      </c>
      <c r="B445" s="77" t="s">
        <v>479</v>
      </c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B446" s="77" t="s">
        <v>480</v>
      </c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B447" s="77" t="s">
        <v>481</v>
      </c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B448" s="77" t="s">
        <v>149</v>
      </c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B449" s="77" t="s">
        <v>482</v>
      </c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B450" s="77" t="s">
        <v>483</v>
      </c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B451" s="77" t="s">
        <v>484</v>
      </c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B452" s="77" t="s">
        <v>485</v>
      </c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B453" s="77" t="s">
        <v>486</v>
      </c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B454" s="77" t="s">
        <v>487</v>
      </c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B455" s="77" t="s">
        <v>488</v>
      </c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B456" s="77" t="s">
        <v>489</v>
      </c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B457" s="77" t="s">
        <v>490</v>
      </c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B458" s="77" t="s">
        <v>491</v>
      </c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B459" s="77" t="s">
        <v>492</v>
      </c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B460" s="77" t="s">
        <v>493</v>
      </c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B461" s="77" t="s">
        <v>494</v>
      </c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B462" s="78" t="s">
        <v>495</v>
      </c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B463" s="77" t="s">
        <v>496</v>
      </c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B464" s="77" t="s">
        <v>497</v>
      </c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B465" s="77" t="s">
        <v>498</v>
      </c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B466" s="77" t="s">
        <v>499</v>
      </c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B467" s="77" t="s">
        <v>500</v>
      </c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B468" s="77" t="s">
        <v>501</v>
      </c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B469" s="77" t="s">
        <v>502</v>
      </c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B470" s="77" t="s">
        <v>503</v>
      </c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B471" s="77" t="s">
        <v>504</v>
      </c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B472" s="77" t="s">
        <v>505</v>
      </c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B473" s="77" t="s">
        <v>506</v>
      </c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B474" s="77" t="s">
        <v>507</v>
      </c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B475" s="77" t="s">
        <v>508</v>
      </c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B476" s="77" t="s">
        <v>167</v>
      </c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4" t="s">
        <v>509</v>
      </c>
      <c r="B477" s="66" t="s">
        <v>510</v>
      </c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B478" s="66" t="s">
        <v>511</v>
      </c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B479" s="66" t="s">
        <v>512</v>
      </c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B480" s="66" t="s">
        <v>513</v>
      </c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B481" s="66" t="s">
        <v>514</v>
      </c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B482" s="66" t="s">
        <v>515</v>
      </c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B483" s="66" t="s">
        <v>516</v>
      </c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B484" s="66" t="s">
        <v>517</v>
      </c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B485" s="66" t="s">
        <v>518</v>
      </c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B486" s="66" t="s">
        <v>519</v>
      </c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B487" s="66" t="s">
        <v>520</v>
      </c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B488" s="66" t="s">
        <v>232</v>
      </c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B489" s="66" t="s">
        <v>521</v>
      </c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B490" s="66" t="s">
        <v>522</v>
      </c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B491" s="66" t="s">
        <v>523</v>
      </c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79" t="s">
        <v>12</v>
      </c>
      <c r="B492" s="73" t="s">
        <v>524</v>
      </c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B493" s="73" t="s">
        <v>525</v>
      </c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B494" s="73" t="s">
        <v>526</v>
      </c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B495" s="73" t="s">
        <v>527</v>
      </c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4" t="s">
        <v>528</v>
      </c>
      <c r="B496" s="80" t="s">
        <v>529</v>
      </c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B497" s="80" t="s">
        <v>530</v>
      </c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B498" s="80" t="s">
        <v>531</v>
      </c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B499" s="80" t="s">
        <v>532</v>
      </c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B500" s="80" t="s">
        <v>533</v>
      </c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B501" s="80" t="s">
        <v>534</v>
      </c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B502" s="80" t="s">
        <v>535</v>
      </c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B503" s="80" t="s">
        <v>536</v>
      </c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B504" s="80" t="s">
        <v>537</v>
      </c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B505" s="80" t="s">
        <v>538</v>
      </c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4" t="s">
        <v>539</v>
      </c>
      <c r="B506" s="80" t="s">
        <v>529</v>
      </c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B507" s="80" t="s">
        <v>530</v>
      </c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B508" s="80" t="s">
        <v>531</v>
      </c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B509" s="80" t="s">
        <v>532</v>
      </c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B510" s="80" t="s">
        <v>533</v>
      </c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B511" s="80" t="s">
        <v>534</v>
      </c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B512" s="80" t="s">
        <v>535</v>
      </c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B513" s="80" t="s">
        <v>536</v>
      </c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B514" s="80" t="s">
        <v>537</v>
      </c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B515" s="80" t="s">
        <v>538</v>
      </c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81" t="s">
        <v>39</v>
      </c>
      <c r="B516" s="82" t="s">
        <v>268</v>
      </c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83"/>
      <c r="B517" s="84" t="s">
        <v>540</v>
      </c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83"/>
      <c r="B518" s="84" t="s">
        <v>541</v>
      </c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83"/>
      <c r="B519" s="84" t="s">
        <v>542</v>
      </c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83"/>
      <c r="B520" s="84" t="s">
        <v>543</v>
      </c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83"/>
      <c r="B521" s="84" t="s">
        <v>544</v>
      </c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83"/>
      <c r="B522" s="84" t="s">
        <v>545</v>
      </c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83"/>
      <c r="B523" s="84" t="s">
        <v>546</v>
      </c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83"/>
      <c r="B524" s="84" t="s">
        <v>547</v>
      </c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83"/>
      <c r="B525" s="84" t="s">
        <v>548</v>
      </c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83"/>
      <c r="B526" s="84" t="s">
        <v>549</v>
      </c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83"/>
      <c r="B527" s="84" t="s">
        <v>550</v>
      </c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83"/>
      <c r="B528" s="84" t="s">
        <v>551</v>
      </c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83"/>
      <c r="B529" s="84" t="s">
        <v>552</v>
      </c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83"/>
      <c r="B530" s="84" t="s">
        <v>72</v>
      </c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83"/>
      <c r="B531" s="84" t="s">
        <v>553</v>
      </c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83"/>
      <c r="B532" s="84" t="s">
        <v>554</v>
      </c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83"/>
      <c r="B533" s="84" t="s">
        <v>555</v>
      </c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83"/>
      <c r="B534" s="84" t="s">
        <v>556</v>
      </c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85"/>
      <c r="B535" s="84" t="s">
        <v>151</v>
      </c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86" t="s">
        <v>557</v>
      </c>
      <c r="B536" s="87" t="s">
        <v>71</v>
      </c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83"/>
      <c r="B537" s="88" t="s">
        <v>244</v>
      </c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83"/>
      <c r="B538" s="88" t="s">
        <v>214</v>
      </c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83"/>
      <c r="B539" s="88" t="s">
        <v>558</v>
      </c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83"/>
      <c r="B540" s="88" t="s">
        <v>559</v>
      </c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83"/>
      <c r="B541" s="88" t="s">
        <v>560</v>
      </c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83"/>
      <c r="B542" s="88" t="s">
        <v>561</v>
      </c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83"/>
      <c r="B543" s="88" t="s">
        <v>562</v>
      </c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83"/>
      <c r="B544" s="88" t="s">
        <v>563</v>
      </c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83"/>
      <c r="B545" s="88" t="s">
        <v>151</v>
      </c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83"/>
      <c r="B546" s="88" t="s">
        <v>564</v>
      </c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83"/>
      <c r="B547" s="88" t="s">
        <v>281</v>
      </c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83"/>
      <c r="B548" s="88" t="s">
        <v>451</v>
      </c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83"/>
      <c r="B549" s="88" t="s">
        <v>565</v>
      </c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83"/>
      <c r="B550" s="88" t="s">
        <v>566</v>
      </c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83"/>
      <c r="B551" s="88" t="s">
        <v>567</v>
      </c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83"/>
      <c r="B552" s="88" t="s">
        <v>568</v>
      </c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83"/>
      <c r="B553" s="88" t="s">
        <v>569</v>
      </c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83"/>
      <c r="B554" s="88" t="s">
        <v>570</v>
      </c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85"/>
      <c r="B555" s="89" t="s">
        <v>571</v>
      </c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79" t="s">
        <v>35</v>
      </c>
      <c r="B556" s="90" t="s">
        <v>35</v>
      </c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79" t="s">
        <v>572</v>
      </c>
      <c r="B557" s="91" t="s">
        <v>573</v>
      </c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B558" s="92" t="s">
        <v>574</v>
      </c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B559" s="92" t="s">
        <v>575</v>
      </c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B560" s="92" t="s">
        <v>576</v>
      </c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B561" s="92" t="s">
        <v>577</v>
      </c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B562" s="92" t="s">
        <v>578</v>
      </c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B563" s="92" t="s">
        <v>579</v>
      </c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79" t="s">
        <v>28</v>
      </c>
      <c r="B564" s="93" t="s">
        <v>580</v>
      </c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B565" s="94" t="s">
        <v>581</v>
      </c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B566" s="94" t="s">
        <v>582</v>
      </c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B567" s="94" t="s">
        <v>583</v>
      </c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B568" s="94" t="s">
        <v>584</v>
      </c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B569" s="94" t="s">
        <v>585</v>
      </c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B570" s="94" t="s">
        <v>586</v>
      </c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B571" s="94" t="s">
        <v>251</v>
      </c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B572" s="94" t="s">
        <v>587</v>
      </c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B573" s="94" t="s">
        <v>588</v>
      </c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B574" s="94" t="s">
        <v>589</v>
      </c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B575" s="94" t="s">
        <v>590</v>
      </c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B576" s="94" t="s">
        <v>591</v>
      </c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B577" s="94" t="s">
        <v>68</v>
      </c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B578" s="95" t="s">
        <v>592</v>
      </c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79" t="s">
        <v>18</v>
      </c>
      <c r="B579" s="91" t="s">
        <v>593</v>
      </c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B580" s="92" t="s">
        <v>594</v>
      </c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B581" s="92" t="s">
        <v>595</v>
      </c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B582" s="92" t="s">
        <v>596</v>
      </c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B583" s="92" t="s">
        <v>597</v>
      </c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B584" s="92" t="s">
        <v>598</v>
      </c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B585" s="92" t="s">
        <v>599</v>
      </c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B586" s="92" t="s">
        <v>600</v>
      </c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B587" s="92" t="s">
        <v>601</v>
      </c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B588" s="92" t="s">
        <v>602</v>
      </c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B589" s="92" t="s">
        <v>141</v>
      </c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B590" s="92" t="s">
        <v>603</v>
      </c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B591" s="92" t="s">
        <v>604</v>
      </c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B592" s="92" t="s">
        <v>605</v>
      </c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B593" s="92" t="s">
        <v>91</v>
      </c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79" t="s">
        <v>29</v>
      </c>
      <c r="B594" s="90" t="s">
        <v>526</v>
      </c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79" t="s">
        <v>19</v>
      </c>
      <c r="B595" s="90" t="s">
        <v>606</v>
      </c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B596" s="90" t="s">
        <v>607</v>
      </c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79" t="s">
        <v>24</v>
      </c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79" t="s">
        <v>14</v>
      </c>
      <c r="B598" s="96" t="s">
        <v>608</v>
      </c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B599" s="97" t="s">
        <v>609</v>
      </c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B600" s="97" t="s">
        <v>610</v>
      </c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B601" s="97" t="s">
        <v>611</v>
      </c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B602" s="97" t="s">
        <v>612</v>
      </c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B603" s="97" t="s">
        <v>613</v>
      </c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B604" s="97" t="s">
        <v>614</v>
      </c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B605" s="97" t="s">
        <v>615</v>
      </c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B606" s="97" t="s">
        <v>616</v>
      </c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B607" s="97" t="s">
        <v>617</v>
      </c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B608" s="97" t="s">
        <v>618</v>
      </c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B609" s="97" t="s">
        <v>619</v>
      </c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B610" s="97" t="s">
        <v>620</v>
      </c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B611" s="97" t="s">
        <v>621</v>
      </c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79" t="s">
        <v>622</v>
      </c>
      <c r="B612" s="98" t="s">
        <v>623</v>
      </c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B613" s="99" t="s">
        <v>624</v>
      </c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B614" s="99" t="s">
        <v>625</v>
      </c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B615" s="99" t="s">
        <v>626</v>
      </c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B616" s="99" t="s">
        <v>627</v>
      </c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B617" s="99" t="s">
        <v>628</v>
      </c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B618" s="99" t="s">
        <v>629</v>
      </c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B619" s="99" t="s">
        <v>630</v>
      </c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B620" s="99" t="s">
        <v>631</v>
      </c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B621" s="99" t="s">
        <v>632</v>
      </c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B622" s="99" t="s">
        <v>633</v>
      </c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B623" s="99" t="s">
        <v>634</v>
      </c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B624" s="99" t="s">
        <v>635</v>
      </c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B625" s="99" t="s">
        <v>636</v>
      </c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B626" s="99" t="s">
        <v>637</v>
      </c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79" t="s">
        <v>20</v>
      </c>
      <c r="B627" s="82" t="s">
        <v>366</v>
      </c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B628" s="84" t="s">
        <v>638</v>
      </c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B629" s="84" t="s">
        <v>639</v>
      </c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B630" s="84" t="s">
        <v>640</v>
      </c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B631" s="84" t="s">
        <v>641</v>
      </c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B632" s="84" t="s">
        <v>175</v>
      </c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B633" s="84" t="s">
        <v>642</v>
      </c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B634" s="84" t="s">
        <v>594</v>
      </c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B635" s="84" t="s">
        <v>643</v>
      </c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B636" s="84" t="s">
        <v>644</v>
      </c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B637" s="84" t="s">
        <v>645</v>
      </c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B638" s="84" t="s">
        <v>646</v>
      </c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B639" s="84" t="s">
        <v>647</v>
      </c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B640" s="84" t="s">
        <v>648</v>
      </c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B641" s="84" t="s">
        <v>649</v>
      </c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B642" s="84" t="s">
        <v>650</v>
      </c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B643" s="84" t="s">
        <v>651</v>
      </c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B644" s="84" t="s">
        <v>652</v>
      </c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B645" s="84" t="s">
        <v>653</v>
      </c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B646" s="100" t="s">
        <v>654</v>
      </c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" t="s">
        <v>13</v>
      </c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79" t="s">
        <v>40</v>
      </c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79" t="s">
        <v>36</v>
      </c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79" t="s">
        <v>42</v>
      </c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79" t="s">
        <v>43</v>
      </c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" t="s">
        <v>25</v>
      </c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79" t="s">
        <v>34</v>
      </c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" t="s">
        <v>655</v>
      </c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79" t="s">
        <v>47</v>
      </c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79" t="s">
        <v>48</v>
      </c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101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101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101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101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101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101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101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101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101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101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101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101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101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101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101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101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101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101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101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101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101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101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101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101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101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101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101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101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101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101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101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101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101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101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101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101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101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101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101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101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101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101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101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101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101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101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101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101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101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101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101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101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101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101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101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101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101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101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101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101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101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101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101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101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101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101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101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101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101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101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101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101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101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101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101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101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101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101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101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101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101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101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101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101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101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101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101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101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101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101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101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101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101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101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101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101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101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101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101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101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101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101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101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101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101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101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101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101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101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101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101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101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101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101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101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101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101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101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101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101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101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101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101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101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101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101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101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101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101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101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101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101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101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101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101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101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101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101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101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101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101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101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101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101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101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101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101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101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101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101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101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101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101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101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101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101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101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101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101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101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101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101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101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101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101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101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101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101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101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101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101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101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101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101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101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101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101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101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101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101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101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101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101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101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101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101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101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101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101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101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101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101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101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101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101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101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101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101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101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101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101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101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101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101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101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101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101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101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101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101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101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101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101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101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101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101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101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101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101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101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101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101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101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101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101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101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101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101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101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101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101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101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101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101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101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101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101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101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101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101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101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101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101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101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101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101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101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101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101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101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101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101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101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101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101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101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101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101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101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101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101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101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101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101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101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101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101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101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101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101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101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101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101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101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101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101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101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101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101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101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101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101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101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101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101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101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101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101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101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101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101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101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101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101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101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101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101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101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101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101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101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101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101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101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101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101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101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101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101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101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101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101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101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101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101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101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101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101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101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101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101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101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101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101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101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101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101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101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101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101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101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101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101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101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101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101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101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101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101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101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101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101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101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101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>
      <c r="A1001" s="101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>
      <c r="A1002" s="101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>
      <c r="A1003" s="101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>
      <c r="A1004" s="101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>
      <c r="A1005" s="101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>
      <c r="A1006" s="101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>
      <c r="A1007" s="101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>
      <c r="A1008" s="101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>
      <c r="A1009" s="101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>
      <c r="A1010" s="101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>
      <c r="A1011" s="101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>
      <c r="A1012" s="101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>
      <c r="A1013" s="101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>
      <c r="A1014" s="101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>
      <c r="A1015" s="101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>
      <c r="A1016" s="101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>
      <c r="A1017" s="101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>
      <c r="A1018" s="101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  <row r="1019">
      <c r="A1019" s="101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</row>
    <row r="1020">
      <c r="A1020" s="101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</row>
    <row r="1021">
      <c r="A1021" s="101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</row>
    <row r="1022">
      <c r="A1022" s="101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</row>
    <row r="1023">
      <c r="A1023" s="101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</row>
    <row r="1024">
      <c r="A1024" s="101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</row>
    <row r="1025">
      <c r="A1025" s="101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</row>
    <row r="1026">
      <c r="A1026" s="101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</row>
    <row r="1027">
      <c r="A1027" s="101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</row>
    <row r="1028">
      <c r="A1028" s="101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</row>
    <row r="1029">
      <c r="A1029" s="101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</row>
    <row r="1030">
      <c r="A1030" s="101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</row>
    <row r="1031">
      <c r="A1031" s="101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</row>
    <row r="1032">
      <c r="A1032" s="101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</row>
    <row r="1033">
      <c r="A1033" s="101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</row>
    <row r="1034">
      <c r="A1034" s="101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</row>
    <row r="1035">
      <c r="A1035" s="101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</row>
    <row r="1036">
      <c r="A1036" s="101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</row>
    <row r="1037">
      <c r="A1037" s="101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</row>
    <row r="1038">
      <c r="A1038" s="101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</row>
    <row r="1039">
      <c r="A1039" s="101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</row>
    <row r="1040">
      <c r="A1040" s="101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</row>
    <row r="1041">
      <c r="A1041" s="101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</row>
    <row r="1042">
      <c r="A1042" s="101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</row>
    <row r="1043">
      <c r="A1043" s="101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</row>
    <row r="1044">
      <c r="A1044" s="101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</row>
    <row r="1045">
      <c r="A1045" s="101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</row>
    <row r="1046">
      <c r="A1046" s="101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</row>
    <row r="1047">
      <c r="A1047" s="101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</row>
    <row r="1048">
      <c r="A1048" s="101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</row>
    <row r="1049">
      <c r="A1049" s="101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</row>
    <row r="1050">
      <c r="A1050" s="101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</row>
    <row r="1051">
      <c r="A1051" s="101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</row>
  </sheetData>
  <mergeCells count="35">
    <mergeCell ref="A1:A50"/>
    <mergeCell ref="A51:A77"/>
    <mergeCell ref="A78:A102"/>
    <mergeCell ref="A103:A125"/>
    <mergeCell ref="A126:A154"/>
    <mergeCell ref="A155:A169"/>
    <mergeCell ref="A170:A209"/>
    <mergeCell ref="A210:A224"/>
    <mergeCell ref="A225:A243"/>
    <mergeCell ref="A244:A263"/>
    <mergeCell ref="A264:A293"/>
    <mergeCell ref="A294:A308"/>
    <mergeCell ref="A309:A328"/>
    <mergeCell ref="A329:A343"/>
    <mergeCell ref="A344:A349"/>
    <mergeCell ref="A350:A357"/>
    <mergeCell ref="A358:A367"/>
    <mergeCell ref="A368:A373"/>
    <mergeCell ref="A374:A383"/>
    <mergeCell ref="A384:A424"/>
    <mergeCell ref="A425:A444"/>
    <mergeCell ref="A557:A563"/>
    <mergeCell ref="A564:A578"/>
    <mergeCell ref="A579:A593"/>
    <mergeCell ref="A595:A596"/>
    <mergeCell ref="A598:A611"/>
    <mergeCell ref="A612:A626"/>
    <mergeCell ref="A627:A646"/>
    <mergeCell ref="A445:A476"/>
    <mergeCell ref="A477:A491"/>
    <mergeCell ref="A492:A495"/>
    <mergeCell ref="A496:A505"/>
    <mergeCell ref="A506:A515"/>
    <mergeCell ref="A516:A535"/>
    <mergeCell ref="A536:A55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68.25"/>
    <col customWidth="1" min="3" max="3" width="33.5"/>
    <col customWidth="1" min="4" max="4" width="21.38"/>
    <col customWidth="1" min="7" max="7" width="36.63"/>
    <col customWidth="1" min="8" max="8" width="24.5"/>
    <col customWidth="1" min="9" max="9" width="26.88"/>
    <col customWidth="1" min="10" max="27" width="13.88"/>
  </cols>
  <sheetData>
    <row r="1" ht="19.5" customHeight="1">
      <c r="A1" s="102" t="s">
        <v>656</v>
      </c>
      <c r="B1" s="102" t="s">
        <v>657</v>
      </c>
      <c r="C1" s="102" t="s">
        <v>658</v>
      </c>
      <c r="D1" s="102" t="s">
        <v>659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9.5" customHeight="1">
      <c r="A2" s="103">
        <v>1.0</v>
      </c>
      <c r="B2" s="104" t="s">
        <v>21</v>
      </c>
      <c r="C2" s="105">
        <v>6.9</v>
      </c>
      <c r="D2" s="103">
        <v>15.0</v>
      </c>
    </row>
    <row r="3" ht="19.5" customHeight="1">
      <c r="A3" s="103">
        <v>2.0</v>
      </c>
      <c r="B3" s="106" t="s">
        <v>15</v>
      </c>
      <c r="C3" s="105">
        <v>9.0</v>
      </c>
      <c r="D3" s="103">
        <v>15.0</v>
      </c>
    </row>
    <row r="4" ht="19.5" customHeight="1">
      <c r="A4" s="103">
        <v>3.0</v>
      </c>
      <c r="B4" s="103" t="s">
        <v>17</v>
      </c>
      <c r="C4" s="105">
        <v>9.0</v>
      </c>
      <c r="D4" s="103">
        <v>15.0</v>
      </c>
    </row>
    <row r="5" ht="19.5" customHeight="1">
      <c r="A5" s="103">
        <v>4.0</v>
      </c>
      <c r="B5" s="106" t="s">
        <v>11</v>
      </c>
      <c r="C5" s="105">
        <v>9.0</v>
      </c>
      <c r="D5" s="103">
        <v>15.0</v>
      </c>
    </row>
    <row r="6" ht="19.5" customHeight="1">
      <c r="A6" s="103">
        <v>5.0</v>
      </c>
      <c r="B6" s="106" t="s">
        <v>172</v>
      </c>
      <c r="C6" s="103">
        <v>8.0</v>
      </c>
      <c r="D6" s="103">
        <v>15.0</v>
      </c>
    </row>
    <row r="7" ht="19.5" customHeight="1">
      <c r="A7" s="103">
        <v>6.0</v>
      </c>
      <c r="B7" s="103" t="s">
        <v>41</v>
      </c>
      <c r="C7" s="103">
        <v>8.0</v>
      </c>
      <c r="D7" s="103">
        <v>15.0</v>
      </c>
    </row>
    <row r="8" ht="19.5" customHeight="1">
      <c r="A8" s="103">
        <v>7.0</v>
      </c>
      <c r="B8" s="103" t="s">
        <v>16</v>
      </c>
      <c r="C8" s="105">
        <v>8.5</v>
      </c>
      <c r="D8" s="103">
        <v>15.0</v>
      </c>
    </row>
    <row r="9" ht="19.5" customHeight="1">
      <c r="A9" s="103">
        <v>8.0</v>
      </c>
      <c r="B9" s="103" t="s">
        <v>23</v>
      </c>
      <c r="C9" s="105">
        <v>8.5</v>
      </c>
      <c r="D9" s="103">
        <v>15.0</v>
      </c>
    </row>
    <row r="10" ht="19.5" customHeight="1">
      <c r="A10" s="105">
        <v>9.0</v>
      </c>
      <c r="B10" s="103" t="s">
        <v>28</v>
      </c>
      <c r="C10" s="105">
        <v>8.0</v>
      </c>
      <c r="D10" s="105">
        <v>15.0</v>
      </c>
    </row>
    <row r="11" ht="19.5" customHeight="1">
      <c r="A11" s="105">
        <v>10.0</v>
      </c>
      <c r="B11" s="103" t="s">
        <v>22</v>
      </c>
      <c r="C11" s="105">
        <v>6.0</v>
      </c>
      <c r="D11" s="105">
        <v>15.0</v>
      </c>
    </row>
    <row r="12" ht="19.5" customHeight="1">
      <c r="A12" s="105">
        <v>11.0</v>
      </c>
      <c r="B12" s="103" t="s">
        <v>45</v>
      </c>
      <c r="C12" s="105">
        <v>8.0</v>
      </c>
      <c r="D12" s="105">
        <v>15.0</v>
      </c>
    </row>
    <row r="13" ht="19.5" customHeight="1">
      <c r="A13" s="105">
        <v>12.0</v>
      </c>
      <c r="B13" s="103" t="s">
        <v>303</v>
      </c>
      <c r="C13" s="105">
        <v>8.0</v>
      </c>
      <c r="D13" s="105">
        <v>15.0</v>
      </c>
    </row>
    <row r="14" ht="19.5" customHeight="1">
      <c r="A14" s="105">
        <v>13.0</v>
      </c>
      <c r="B14" s="103" t="s">
        <v>334</v>
      </c>
      <c r="C14" s="105">
        <v>8.0</v>
      </c>
      <c r="D14" s="105">
        <v>15.0</v>
      </c>
    </row>
    <row r="15" ht="19.5" customHeight="1">
      <c r="A15" s="105">
        <v>14.0</v>
      </c>
      <c r="B15" s="103" t="s">
        <v>350</v>
      </c>
      <c r="C15" s="105">
        <v>8.0</v>
      </c>
      <c r="D15" s="105">
        <v>15.0</v>
      </c>
    </row>
    <row r="16" ht="19.5" customHeight="1">
      <c r="A16" s="105">
        <v>15.0</v>
      </c>
      <c r="B16" s="103" t="s">
        <v>37</v>
      </c>
      <c r="C16" s="105">
        <v>8.0</v>
      </c>
      <c r="D16" s="105">
        <v>15.0</v>
      </c>
    </row>
    <row r="17" ht="19.5" customHeight="1">
      <c r="A17" s="105">
        <v>16.0</v>
      </c>
      <c r="B17" s="106" t="s">
        <v>38</v>
      </c>
      <c r="C17" s="105">
        <v>8.0</v>
      </c>
      <c r="D17" s="105">
        <v>15.0</v>
      </c>
    </row>
    <row r="18" ht="19.5" customHeight="1">
      <c r="A18" s="105">
        <v>17.0</v>
      </c>
      <c r="B18" s="106" t="s">
        <v>388</v>
      </c>
      <c r="C18" s="105">
        <v>8.0</v>
      </c>
      <c r="D18" s="105">
        <v>15.0</v>
      </c>
    </row>
    <row r="19" ht="19.5" customHeight="1">
      <c r="A19" s="105">
        <v>18.0</v>
      </c>
      <c r="B19" s="106" t="s">
        <v>46</v>
      </c>
      <c r="C19" s="105">
        <v>8.0</v>
      </c>
      <c r="D19" s="105">
        <v>15.0</v>
      </c>
    </row>
    <row r="20" ht="19.5" customHeight="1">
      <c r="A20" s="105">
        <v>19.0</v>
      </c>
      <c r="B20" s="103" t="s">
        <v>406</v>
      </c>
      <c r="C20" s="105">
        <v>8.0</v>
      </c>
      <c r="D20" s="105">
        <v>15.0</v>
      </c>
    </row>
    <row r="21" ht="19.5" customHeight="1">
      <c r="A21" s="105">
        <v>20.0</v>
      </c>
      <c r="B21" s="103" t="s">
        <v>413</v>
      </c>
      <c r="C21" s="105">
        <v>8.0</v>
      </c>
      <c r="D21" s="105">
        <v>15.0</v>
      </c>
    </row>
    <row r="22" ht="19.5" customHeight="1">
      <c r="A22" s="105">
        <v>21.0</v>
      </c>
      <c r="B22" s="103" t="s">
        <v>424</v>
      </c>
      <c r="C22" s="105">
        <v>8.0</v>
      </c>
      <c r="D22" s="105">
        <v>15.0</v>
      </c>
    </row>
    <row r="23" ht="19.5" customHeight="1">
      <c r="A23" s="105">
        <v>22.0</v>
      </c>
      <c r="B23" s="103" t="s">
        <v>49</v>
      </c>
      <c r="C23" s="105">
        <v>8.0</v>
      </c>
      <c r="D23" s="105">
        <v>15.0</v>
      </c>
    </row>
    <row r="24" ht="19.5" customHeight="1">
      <c r="A24" s="105">
        <v>23.0</v>
      </c>
      <c r="B24" s="103" t="s">
        <v>27</v>
      </c>
      <c r="C24" s="105">
        <v>8.0</v>
      </c>
      <c r="D24" s="105">
        <v>15.0</v>
      </c>
    </row>
    <row r="25" ht="19.5" customHeight="1">
      <c r="A25" s="105">
        <v>24.0</v>
      </c>
      <c r="B25" s="103" t="s">
        <v>509</v>
      </c>
      <c r="C25" s="105">
        <v>8.0</v>
      </c>
      <c r="D25" s="105">
        <v>15.0</v>
      </c>
    </row>
    <row r="26" ht="19.5" customHeight="1">
      <c r="A26" s="105">
        <v>25.0</v>
      </c>
      <c r="B26" s="103" t="s">
        <v>12</v>
      </c>
      <c r="C26" s="105">
        <v>6.4</v>
      </c>
      <c r="D26" s="105">
        <v>13.0</v>
      </c>
    </row>
    <row r="27" ht="19.5" customHeight="1">
      <c r="A27" s="105">
        <v>26.0</v>
      </c>
      <c r="B27" s="103" t="s">
        <v>660</v>
      </c>
      <c r="C27" s="105">
        <v>8.0</v>
      </c>
      <c r="D27" s="105">
        <v>13.0</v>
      </c>
    </row>
    <row r="28" ht="19.5" customHeight="1">
      <c r="A28" s="105">
        <v>27.0</v>
      </c>
      <c r="B28" s="103" t="s">
        <v>661</v>
      </c>
      <c r="C28" s="105">
        <v>8.0</v>
      </c>
      <c r="D28" s="105">
        <v>13.0</v>
      </c>
    </row>
    <row r="29" ht="19.5" customHeight="1">
      <c r="A29" s="105">
        <v>28.0</v>
      </c>
      <c r="B29" s="103" t="s">
        <v>662</v>
      </c>
      <c r="C29" s="105">
        <v>8.0</v>
      </c>
      <c r="D29" s="105">
        <v>10.0</v>
      </c>
    </row>
    <row r="30" ht="19.5" customHeight="1">
      <c r="A30" s="105">
        <v>29.0</v>
      </c>
      <c r="B30" s="103" t="s">
        <v>663</v>
      </c>
      <c r="C30" s="105">
        <v>6.4</v>
      </c>
      <c r="D30" s="105">
        <v>13.0</v>
      </c>
    </row>
    <row r="31" ht="19.5" customHeight="1">
      <c r="A31" s="105">
        <v>30.0</v>
      </c>
      <c r="B31" s="103" t="s">
        <v>19</v>
      </c>
      <c r="C31" s="105">
        <v>6.4</v>
      </c>
      <c r="D31" s="105">
        <v>13.0</v>
      </c>
    </row>
    <row r="32" ht="19.5" customHeight="1">
      <c r="A32" s="105">
        <v>31.0</v>
      </c>
      <c r="B32" s="103" t="s">
        <v>14</v>
      </c>
      <c r="C32" s="105">
        <v>9.0</v>
      </c>
      <c r="D32" s="105">
        <v>15.0</v>
      </c>
    </row>
    <row r="33" ht="19.5" customHeight="1">
      <c r="A33" s="105">
        <v>32.0</v>
      </c>
      <c r="B33" s="103" t="s">
        <v>622</v>
      </c>
      <c r="C33" s="105">
        <v>9.0</v>
      </c>
      <c r="D33" s="105">
        <v>15.0</v>
      </c>
    </row>
    <row r="34" ht="19.5" customHeight="1">
      <c r="A34" s="105"/>
      <c r="B34" s="103" t="s">
        <v>20</v>
      </c>
      <c r="C34" s="105">
        <v>9.0</v>
      </c>
      <c r="D34" s="105">
        <v>15.0</v>
      </c>
    </row>
    <row r="35" ht="19.5" customHeight="1">
      <c r="A35" s="105"/>
      <c r="B35" s="103" t="s">
        <v>655</v>
      </c>
      <c r="C35" s="105">
        <v>9.0</v>
      </c>
      <c r="D35" s="105">
        <v>20.0</v>
      </c>
    </row>
    <row r="36" ht="19.5" customHeight="1">
      <c r="A36" s="105">
        <v>33.0</v>
      </c>
      <c r="B36" s="103" t="s">
        <v>528</v>
      </c>
      <c r="C36" s="105">
        <v>49.0</v>
      </c>
      <c r="D36" s="105">
        <v>60.0</v>
      </c>
    </row>
    <row r="37" ht="19.5" customHeight="1">
      <c r="A37" s="105">
        <v>34.0</v>
      </c>
      <c r="B37" s="103" t="s">
        <v>18</v>
      </c>
      <c r="C37" s="105">
        <v>8.0</v>
      </c>
      <c r="D37" s="105">
        <v>15.0</v>
      </c>
    </row>
    <row r="38" ht="19.5" customHeight="1">
      <c r="A38" s="105">
        <v>35.0</v>
      </c>
      <c r="B38" s="103" t="s">
        <v>39</v>
      </c>
      <c r="C38" s="105">
        <v>8.0</v>
      </c>
      <c r="D38" s="105">
        <v>15.0</v>
      </c>
    </row>
    <row r="39" ht="19.5" customHeight="1">
      <c r="A39" s="105">
        <v>36.0</v>
      </c>
      <c r="B39" s="103" t="s">
        <v>572</v>
      </c>
      <c r="C39" s="105">
        <v>10.0</v>
      </c>
      <c r="D39" s="105">
        <v>17.0</v>
      </c>
    </row>
    <row r="40" ht="19.5" customHeight="1">
      <c r="A40" s="105"/>
      <c r="B40" s="103" t="s">
        <v>24</v>
      </c>
      <c r="C40" s="105">
        <v>8.5</v>
      </c>
      <c r="D40" s="105">
        <v>15.0</v>
      </c>
    </row>
    <row r="41" ht="19.5" customHeight="1">
      <c r="A41" s="105">
        <v>37.0</v>
      </c>
      <c r="B41" s="103" t="s">
        <v>539</v>
      </c>
      <c r="C41" s="105">
        <v>68.0</v>
      </c>
      <c r="D41" s="105">
        <v>75.0</v>
      </c>
    </row>
    <row r="42" ht="19.5" customHeight="1">
      <c r="A42" s="105"/>
      <c r="B42" s="103" t="s">
        <v>42</v>
      </c>
      <c r="C42" s="105">
        <v>12.8</v>
      </c>
      <c r="D42" s="105">
        <v>13.0</v>
      </c>
    </row>
    <row r="43" ht="19.5" customHeight="1">
      <c r="A43" s="105"/>
      <c r="B43" s="103" t="s">
        <v>43</v>
      </c>
      <c r="C43" s="105">
        <v>12.8</v>
      </c>
      <c r="D43" s="105">
        <v>14.0</v>
      </c>
    </row>
    <row r="44" ht="19.5" customHeight="1">
      <c r="A44" s="105"/>
      <c r="B44" s="103" t="s">
        <v>25</v>
      </c>
      <c r="C44" s="105">
        <v>0.0</v>
      </c>
      <c r="D44" s="105">
        <v>30.0</v>
      </c>
    </row>
    <row r="45" ht="19.5" customHeight="1">
      <c r="A45" s="105"/>
      <c r="B45" s="103" t="s">
        <v>34</v>
      </c>
      <c r="C45" s="105">
        <v>80.0</v>
      </c>
      <c r="D45" s="105">
        <v>110.0</v>
      </c>
    </row>
    <row r="46" ht="19.5" customHeight="1">
      <c r="A46" s="105"/>
      <c r="B46" s="107" t="s">
        <v>29</v>
      </c>
      <c r="C46" s="105">
        <v>7.0</v>
      </c>
      <c r="D46" s="105">
        <v>13.0</v>
      </c>
    </row>
    <row r="47" ht="19.5" customHeight="1">
      <c r="A47" s="105"/>
      <c r="B47" s="107" t="s">
        <v>36</v>
      </c>
      <c r="C47" s="105">
        <v>60.0</v>
      </c>
      <c r="D47" s="105">
        <v>90.0</v>
      </c>
    </row>
    <row r="48" ht="19.5" customHeight="1">
      <c r="A48" s="105"/>
      <c r="B48" s="107" t="s">
        <v>40</v>
      </c>
      <c r="C48" s="105">
        <v>37.5</v>
      </c>
      <c r="D48" s="105">
        <v>65.0</v>
      </c>
    </row>
    <row r="49" ht="19.5" customHeight="1">
      <c r="A49" s="105"/>
      <c r="B49" s="107" t="s">
        <v>47</v>
      </c>
      <c r="C49" s="105">
        <v>44.0</v>
      </c>
      <c r="D49" s="105">
        <v>75.0</v>
      </c>
    </row>
    <row r="50" ht="19.5" customHeight="1">
      <c r="A50" s="105"/>
      <c r="B50" s="107" t="s">
        <v>48</v>
      </c>
      <c r="C50" s="105">
        <v>70.0</v>
      </c>
      <c r="D50" s="105">
        <v>100.0</v>
      </c>
    </row>
    <row r="51" ht="19.5" customHeight="1">
      <c r="A51" s="105"/>
      <c r="B51" s="103" t="s">
        <v>13</v>
      </c>
      <c r="C51" s="105">
        <v>40.0</v>
      </c>
      <c r="D51" s="105">
        <v>70.0</v>
      </c>
    </row>
    <row r="52" ht="19.5" customHeight="1">
      <c r="A52" s="105">
        <v>38.0</v>
      </c>
      <c r="B52" s="103" t="s">
        <v>35</v>
      </c>
      <c r="C52" s="103">
        <v>0.0</v>
      </c>
      <c r="D52" s="103">
        <v>15.0</v>
      </c>
    </row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>
      <c r="C64" s="108"/>
      <c r="D64" s="109"/>
    </row>
    <row r="65" ht="19.5" customHeight="1">
      <c r="C65" s="110"/>
      <c r="D65" s="109"/>
    </row>
    <row r="66" ht="19.5" customHeight="1">
      <c r="D66" s="109"/>
    </row>
    <row r="67" ht="19.5" customHeight="1">
      <c r="C67" s="110"/>
      <c r="D67" s="109"/>
    </row>
    <row r="68" ht="19.5" customHeight="1">
      <c r="D68" s="109"/>
    </row>
    <row r="69" ht="19.5" customHeight="1">
      <c r="D69" s="109"/>
    </row>
    <row r="70" ht="19.5" customHeight="1">
      <c r="D70" s="109"/>
    </row>
    <row r="71" ht="19.5" customHeight="1">
      <c r="D71" s="109"/>
    </row>
    <row r="72" ht="19.5" customHeight="1">
      <c r="D72" s="109"/>
    </row>
    <row r="73" ht="19.5" customHeight="1">
      <c r="D73" s="109"/>
    </row>
    <row r="74" ht="19.5" customHeight="1">
      <c r="D74" s="109"/>
    </row>
    <row r="75" ht="19.5" customHeight="1">
      <c r="D75" s="109"/>
    </row>
    <row r="76" ht="19.5" customHeight="1">
      <c r="D76" s="109"/>
    </row>
    <row r="77" ht="19.5" customHeight="1">
      <c r="D77" s="109"/>
    </row>
    <row r="78" ht="19.5" customHeight="1">
      <c r="D78" s="109"/>
    </row>
    <row r="79" ht="19.5" customHeight="1">
      <c r="C79" s="79"/>
      <c r="D79" s="109"/>
    </row>
    <row r="80" ht="19.5" customHeight="1">
      <c r="C80" s="79"/>
      <c r="D80" s="109"/>
    </row>
    <row r="81" ht="19.5" customHeight="1">
      <c r="D81" s="109"/>
    </row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</sheetData>
  <dataValidations>
    <dataValidation type="custom" allowBlank="1" showDropDown="1" sqref="A2:A52 C2:D52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